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0.126.10.20\m2au-data\01_Projekty\2022_10_DVRKL AT\VÝBĚR ZHOTOVITELE\"/>
    </mc:Choice>
  </mc:AlternateContent>
  <xr:revisionPtr revIDLastSave="0" documentId="13_ncr:1_{47A481D1-D553-4899-8B7B-75C62461D211}" xr6:coauthVersionLast="47" xr6:coauthVersionMax="47" xr10:uidLastSave="{00000000-0000-0000-0000-000000000000}"/>
  <bookViews>
    <workbookView xWindow="-105" yWindow="0" windowWidth="19410" windowHeight="20985" firstSheet="56" activeTab="57" xr2:uid="{00000000-000D-0000-FFFF-FFFF00000000}"/>
  </bookViews>
  <sheets>
    <sheet name="Rekapitulace stavby" sheetId="1" r:id="rId1"/>
    <sheet name="SO00cc - Obejkty přípravy..." sheetId="2" r:id="rId2"/>
    <sheet name="SO00x - Objekty přípravy ..." sheetId="3" r:id="rId3"/>
    <sheet name="SO 101.1 - Etapa I. způso..." sheetId="4" r:id="rId4"/>
    <sheet name="SO 101.1.1 - Etapa I - Ne..." sheetId="5" r:id="rId5"/>
    <sheet name="22109P-I - 300 Vodohospod..." sheetId="6" r:id="rId6"/>
    <sheet name="4 - Přeložka vedení" sheetId="7" r:id="rId7"/>
    <sheet name="401 - VO MMU" sheetId="8" r:id="rId8"/>
    <sheet name="402-1 - VRN" sheetId="9" r:id="rId9"/>
    <sheet name="402-2 - SSZ TEST" sheetId="10" r:id="rId10"/>
    <sheet name="45 - NEZpůsobilé" sheetId="11" r:id="rId11"/>
    <sheet name="1 - Bourací práce" sheetId="12" r:id="rId12"/>
    <sheet name="2 - Stavební práce" sheetId="13" r:id="rId13"/>
    <sheet name="3 - Opěrná stěna OZ11" sheetId="14" r:id="rId14"/>
    <sheet name="4 - VZT" sheetId="15" r:id="rId15"/>
    <sheet name="51 - PZTS" sheetId="16" r:id="rId16"/>
    <sheet name="52 - UKS" sheetId="17" r:id="rId17"/>
    <sheet name="53 - CCTV" sheetId="18" r:id="rId18"/>
    <sheet name="54 - KT" sheetId="19" r:id="rId19"/>
    <sheet name="55 - VRN" sheetId="20" r:id="rId20"/>
    <sheet name="6 - ÚT - zdroj" sheetId="21" r:id="rId21"/>
    <sheet name="61 - ÚT - otopná soustava" sheetId="22" r:id="rId22"/>
    <sheet name="7 - FVE " sheetId="23" r:id="rId23"/>
    <sheet name="81 - Kanalizace" sheetId="24" r:id="rId24"/>
    <sheet name="82 - Vodovod" sheetId="25" r:id="rId25"/>
    <sheet name="83 - Zařizovací předměty" sheetId="26" r:id="rId26"/>
    <sheet name="9 - elektro" sheetId="27" r:id="rId27"/>
    <sheet name="ab - Budova č.p. 1076 - n..." sheetId="28" r:id="rId28"/>
    <sheet name="b - Přestřešení nástupišť" sheetId="29" r:id="rId29"/>
    <sheet name="1 - Opěrná stěna OZ1" sheetId="30" r:id="rId30"/>
    <sheet name="2 - Opěrná stěna OZ2" sheetId="31" r:id="rId31"/>
    <sheet name="3 - Schodiště" sheetId="32" r:id="rId32"/>
    <sheet name="D703 - Mobiliář" sheetId="33" r:id="rId33"/>
    <sheet name="Objekt0 - Vegetační úprav..." sheetId="34" r:id="rId34"/>
    <sheet name="objekt1 - Vegetační úprav..." sheetId="35" r:id="rId35"/>
    <sheet name="Objekt5 -  Vegetační úpra..." sheetId="36" r:id="rId36"/>
    <sheet name="SO00 - Objekty přípravy s..." sheetId="37" r:id="rId37"/>
    <sheet name="SO 101.2 - Etapa II." sheetId="38" r:id="rId38"/>
    <sheet name="22109P-II - 300 Vodohospo..." sheetId="39" r:id="rId39"/>
    <sheet name="401. - VO_STEZKA" sheetId="40" r:id="rId40"/>
    <sheet name="D703 - Mobiliář_01" sheetId="41" r:id="rId41"/>
    <sheet name="Objekt1 - Vegetační úprav..._01" sheetId="42" r:id="rId42"/>
    <sheet name="Objekt6 -  Vegetační úpra..." sheetId="43" r:id="rId43"/>
    <sheet name="SO00 - Objekty přípravy s..._01" sheetId="44" r:id="rId44"/>
    <sheet name="SO 101.3 - Etapa III." sheetId="45" r:id="rId45"/>
    <sheet name="22109P-III - 300 Vodohosp..." sheetId="46" r:id="rId46"/>
    <sheet name="D703 - Mobiliář_02" sheetId="47" r:id="rId47"/>
    <sheet name="Objekt2 - Vegetační úprav..." sheetId="48" r:id="rId48"/>
    <sheet name="Objekt7 -  Vegetační úpra..." sheetId="49" r:id="rId49"/>
    <sheet name="SO00 - Objekty přípravy s..._02" sheetId="50" r:id="rId50"/>
    <sheet name="SO 101.4 - Etapa IV." sheetId="51" r:id="rId51"/>
    <sheet name="22109P-IV - 300 Vodohospo..." sheetId="52" r:id="rId52"/>
    <sheet name="Objekt3 - Vegetační úprav..." sheetId="53" r:id="rId53"/>
    <sheet name="Objekt8 -  Vegetační úpra..." sheetId="54" r:id="rId54"/>
    <sheet name="SO00 - Objekty přípravy s..._03" sheetId="55" r:id="rId55"/>
    <sheet name="SO 101.5 - Etapa V." sheetId="56" r:id="rId56"/>
    <sheet name="SO00 - Objekty přípravy s..._04" sheetId="57" r:id="rId57"/>
    <sheet name="SO 101.6 - Etapa VI. - mi..." sheetId="58" r:id="rId58"/>
    <sheet name="Seznam figur" sheetId="59" r:id="rId59"/>
    <sheet name="Pokyny pro vyplnění" sheetId="60" r:id="rId60"/>
  </sheets>
  <definedNames>
    <definedName name="_xlnm._FilterDatabase" localSheetId="11" hidden="1">'1 - Bourací práce'!$C$103:$K$509</definedName>
    <definedName name="_xlnm._FilterDatabase" localSheetId="29" hidden="1">'1 - Opěrná stěna OZ1'!$C$107:$K$285</definedName>
    <definedName name="_xlnm._FilterDatabase" localSheetId="30" hidden="1">'2 - Opěrná stěna OZ2'!$C$107:$K$291</definedName>
    <definedName name="_xlnm._FilterDatabase" localSheetId="12" hidden="1">'2 - Stavební práce'!$C$172:$K$1846</definedName>
    <definedName name="_xlnm._FilterDatabase" localSheetId="5" hidden="1">'22109P-I - 300 Vodohospod...'!$C$99:$K$252</definedName>
    <definedName name="_xlnm._FilterDatabase" localSheetId="38" hidden="1">'22109P-II - 300 Vodohospo...'!$C$96:$K$135</definedName>
    <definedName name="_xlnm._FilterDatabase" localSheetId="45" hidden="1">'22109P-III - 300 Vodohosp...'!$C$94:$K$135</definedName>
    <definedName name="_xlnm._FilterDatabase" localSheetId="51" hidden="1">'22109P-IV - 300 Vodohospo...'!$C$95:$K$136</definedName>
    <definedName name="_xlnm._FilterDatabase" localSheetId="13" hidden="1">'3 - Opěrná stěna OZ11'!$C$102:$K$189</definedName>
    <definedName name="_xlnm._FilterDatabase" localSheetId="31" hidden="1">'3 - Schodiště'!$C$108:$K$243</definedName>
    <definedName name="_xlnm._FilterDatabase" localSheetId="6" hidden="1">'4 - Přeložka vedení'!$C$92:$K$96</definedName>
    <definedName name="_xlnm._FilterDatabase" localSheetId="14" hidden="1">'4 - VZT'!$C$100:$K$191</definedName>
    <definedName name="_xlnm._FilterDatabase" localSheetId="7" hidden="1">'401 - VO MMU'!$C$93:$K$164</definedName>
    <definedName name="_xlnm._FilterDatabase" localSheetId="39" hidden="1">'401. - VO_STEZKA'!$C$93:$K$152</definedName>
    <definedName name="_xlnm._FilterDatabase" localSheetId="8" hidden="1">'402-1 - VRN'!$C$92:$K$101</definedName>
    <definedName name="_xlnm._FilterDatabase" localSheetId="9" hidden="1">'402-2 - SSZ TEST'!$C$97:$K$306</definedName>
    <definedName name="_xlnm._FilterDatabase" localSheetId="10" hidden="1">'45 - NEZpůsobilé'!$C$94:$K$108</definedName>
    <definedName name="_xlnm._FilterDatabase" localSheetId="15" hidden="1">'51 - PZTS'!$C$96:$K$141</definedName>
    <definedName name="_xlnm._FilterDatabase" localSheetId="16" hidden="1">'52 - UKS'!$C$93:$K$136</definedName>
    <definedName name="_xlnm._FilterDatabase" localSheetId="17" hidden="1">'53 - CCTV'!$C$95:$K$135</definedName>
    <definedName name="_xlnm._FilterDatabase" localSheetId="18" hidden="1">'54 - KT'!$C$92:$K$106</definedName>
    <definedName name="_xlnm._FilterDatabase" localSheetId="19" hidden="1">'55 - VRN'!$C$90:$K$96</definedName>
    <definedName name="_xlnm._FilterDatabase" localSheetId="20" hidden="1">'6 - ÚT - zdroj'!$C$96:$K$198</definedName>
    <definedName name="_xlnm._FilterDatabase" localSheetId="21" hidden="1">'61 - ÚT - otopná soustava'!$C$94:$K$135</definedName>
    <definedName name="_xlnm._FilterDatabase" localSheetId="22" hidden="1">'7 - FVE '!$C$93:$K$122</definedName>
    <definedName name="_xlnm._FilterDatabase" localSheetId="23" hidden="1">'81 - Kanalizace'!$C$97:$K$132</definedName>
    <definedName name="_xlnm._FilterDatabase" localSheetId="24" hidden="1">'82 - Vodovod'!$C$95:$K$135</definedName>
    <definedName name="_xlnm._FilterDatabase" localSheetId="25" hidden="1">'83 - Zařizovací předměty'!$C$99:$K$153</definedName>
    <definedName name="_xlnm._FilterDatabase" localSheetId="26" hidden="1">'9 - elektro'!$C$97:$K$318</definedName>
    <definedName name="_xlnm._FilterDatabase" localSheetId="27" hidden="1">'ab - Budova č.p. 1076 - n...'!$C$93:$K$123</definedName>
    <definedName name="_xlnm._FilterDatabase" localSheetId="28" hidden="1">'b - Přestřešení nástupišť'!$C$119:$K$618</definedName>
    <definedName name="_xlnm._FilterDatabase" localSheetId="32" hidden="1">'D703 - Mobiliář'!$C$97:$K$246</definedName>
    <definedName name="_xlnm._FilterDatabase" localSheetId="40" hidden="1">'D703 - Mobiliář_01'!$C$97:$K$158</definedName>
    <definedName name="_xlnm._FilterDatabase" localSheetId="46" hidden="1">'D703 - Mobiliář_02'!$C$97:$K$148</definedName>
    <definedName name="_xlnm._FilterDatabase" localSheetId="33" hidden="1">'Objekt0 - Vegetační úprav...'!$C$102:$K$759</definedName>
    <definedName name="_xlnm._FilterDatabase" localSheetId="34" hidden="1">'objekt1 - Vegetační úprav...'!$C$93:$K$108</definedName>
    <definedName name="_xlnm._FilterDatabase" localSheetId="41" hidden="1">'Objekt1 - Vegetační úprav..._01'!$C$97:$K$408</definedName>
    <definedName name="_xlnm._FilterDatabase" localSheetId="47" hidden="1">'Objekt2 - Vegetační úprav...'!$C$97:$K$395</definedName>
    <definedName name="_xlnm._FilterDatabase" localSheetId="52" hidden="1">'Objekt3 - Vegetační úprav...'!$C$97:$K$362</definedName>
    <definedName name="_xlnm._FilterDatabase" localSheetId="35" hidden="1">'Objekt5 -  Vegetační úpra...'!$C$96:$K$324</definedName>
    <definedName name="_xlnm._FilterDatabase" localSheetId="42" hidden="1">'Objekt6 -  Vegetační úpra...'!$C$96:$K$309</definedName>
    <definedName name="_xlnm._FilterDatabase" localSheetId="48" hidden="1">'Objekt7 -  Vegetační úpra...'!$C$96:$K$299</definedName>
    <definedName name="_xlnm._FilterDatabase" localSheetId="53" hidden="1">'Objekt8 -  Vegetační úpra...'!$C$96:$K$303</definedName>
    <definedName name="_xlnm._FilterDatabase" localSheetId="3" hidden="1">'SO 101.1 - Etapa I. způso...'!$C$101:$K$390</definedName>
    <definedName name="_xlnm._FilterDatabase" localSheetId="4" hidden="1">'SO 101.1.1 - Etapa I - Ne...'!$C$94:$K$104</definedName>
    <definedName name="_xlnm._FilterDatabase" localSheetId="37" hidden="1">'SO 101.2 - Etapa II.'!$C$98:$K$266</definedName>
    <definedName name="_xlnm._FilterDatabase" localSheetId="44" hidden="1">'SO 101.3 - Etapa III.'!$C$99:$K$310</definedName>
    <definedName name="_xlnm._FilterDatabase" localSheetId="50" hidden="1">'SO 101.4 - Etapa IV.'!$C$99:$K$340</definedName>
    <definedName name="_xlnm._FilterDatabase" localSheetId="55" hidden="1">'SO 101.5 - Etapa V.'!$C$97:$K$230</definedName>
    <definedName name="_xlnm._FilterDatabase" localSheetId="57" hidden="1">'SO 101.6 - Etapa VI. - mi...'!$C$98:$K$241</definedName>
    <definedName name="_xlnm._FilterDatabase" localSheetId="36" hidden="1">'SO00 - Objekty přípravy s...'!$C$91:$K$132</definedName>
    <definedName name="_xlnm._FilterDatabase" localSheetId="43" hidden="1">'SO00 - Objekty přípravy s..._01'!$C$91:$K$132</definedName>
    <definedName name="_xlnm._FilterDatabase" localSheetId="49" hidden="1">'SO00 - Objekty přípravy s..._02'!$C$91:$K$132</definedName>
    <definedName name="_xlnm._FilterDatabase" localSheetId="54" hidden="1">'SO00 - Objekty přípravy s..._03'!$C$91:$K$132</definedName>
    <definedName name="_xlnm._FilterDatabase" localSheetId="56" hidden="1">'SO00 - Objekty přípravy s..._04'!$C$91:$K$132</definedName>
    <definedName name="_xlnm._FilterDatabase" localSheetId="1" hidden="1">'SO00cc - Obejkty přípravy...'!$C$93:$K$114</definedName>
    <definedName name="_xlnm._FilterDatabase" localSheetId="2" hidden="1">'SO00x - Objekty přípravy ...'!$C$95:$K$117</definedName>
    <definedName name="_xlnm.Print_Titles" localSheetId="11">'1 - Bourací práce'!$103:$103</definedName>
    <definedName name="_xlnm.Print_Titles" localSheetId="29">'1 - Opěrná stěna OZ1'!$107:$107</definedName>
    <definedName name="_xlnm.Print_Titles" localSheetId="30">'2 - Opěrná stěna OZ2'!$107:$107</definedName>
    <definedName name="_xlnm.Print_Titles" localSheetId="12">'2 - Stavební práce'!$172:$172</definedName>
    <definedName name="_xlnm.Print_Titles" localSheetId="5">'22109P-I - 300 Vodohospod...'!$99:$99</definedName>
    <definedName name="_xlnm.Print_Titles" localSheetId="38">'22109P-II - 300 Vodohospo...'!$96:$96</definedName>
    <definedName name="_xlnm.Print_Titles" localSheetId="45">'22109P-III - 300 Vodohosp...'!$94:$94</definedName>
    <definedName name="_xlnm.Print_Titles" localSheetId="51">'22109P-IV - 300 Vodohospo...'!$95:$95</definedName>
    <definedName name="_xlnm.Print_Titles" localSheetId="13">'3 - Opěrná stěna OZ11'!$102:$102</definedName>
    <definedName name="_xlnm.Print_Titles" localSheetId="31">'3 - Schodiště'!$108:$108</definedName>
    <definedName name="_xlnm.Print_Titles" localSheetId="6">'4 - Přeložka vedení'!$92:$92</definedName>
    <definedName name="_xlnm.Print_Titles" localSheetId="14">'4 - VZT'!$100:$100</definedName>
    <definedName name="_xlnm.Print_Titles" localSheetId="7">'401 - VO MMU'!$93:$93</definedName>
    <definedName name="_xlnm.Print_Titles" localSheetId="39">'401. - VO_STEZKA'!$93:$93</definedName>
    <definedName name="_xlnm.Print_Titles" localSheetId="8">'402-1 - VRN'!$92:$92</definedName>
    <definedName name="_xlnm.Print_Titles" localSheetId="9">'402-2 - SSZ TEST'!$97:$97</definedName>
    <definedName name="_xlnm.Print_Titles" localSheetId="10">'45 - NEZpůsobilé'!$94:$94</definedName>
    <definedName name="_xlnm.Print_Titles" localSheetId="15">'51 - PZTS'!$96:$96</definedName>
    <definedName name="_xlnm.Print_Titles" localSheetId="16">'52 - UKS'!$93:$93</definedName>
    <definedName name="_xlnm.Print_Titles" localSheetId="17">'53 - CCTV'!$95:$95</definedName>
    <definedName name="_xlnm.Print_Titles" localSheetId="18">'54 - KT'!$92:$92</definedName>
    <definedName name="_xlnm.Print_Titles" localSheetId="19">'55 - VRN'!$90:$90</definedName>
    <definedName name="_xlnm.Print_Titles" localSheetId="20">'6 - ÚT - zdroj'!$96:$96</definedName>
    <definedName name="_xlnm.Print_Titles" localSheetId="21">'61 - ÚT - otopná soustava'!$94:$94</definedName>
    <definedName name="_xlnm.Print_Titles" localSheetId="22">'7 - FVE '!$93:$93</definedName>
    <definedName name="_xlnm.Print_Titles" localSheetId="23">'81 - Kanalizace'!$97:$97</definedName>
    <definedName name="_xlnm.Print_Titles" localSheetId="24">'82 - Vodovod'!$95:$95</definedName>
    <definedName name="_xlnm.Print_Titles" localSheetId="25">'83 - Zařizovací předměty'!$99:$99</definedName>
    <definedName name="_xlnm.Print_Titles" localSheetId="26">'9 - elektro'!$97:$97</definedName>
    <definedName name="_xlnm.Print_Titles" localSheetId="27">'ab - Budova č.p. 1076 - n...'!$93:$93</definedName>
    <definedName name="_xlnm.Print_Titles" localSheetId="28">'b - Přestřešení nástupišť'!$119:$119</definedName>
    <definedName name="_xlnm.Print_Titles" localSheetId="32">'D703 - Mobiliář'!$97:$97</definedName>
    <definedName name="_xlnm.Print_Titles" localSheetId="40">'D703 - Mobiliář_01'!$97:$97</definedName>
    <definedName name="_xlnm.Print_Titles" localSheetId="46">'D703 - Mobiliář_02'!$97:$97</definedName>
    <definedName name="_xlnm.Print_Titles" localSheetId="33">'Objekt0 - Vegetační úprav...'!$102:$102</definedName>
    <definedName name="_xlnm.Print_Titles" localSheetId="34">'objekt1 - Vegetační úprav...'!$93:$93</definedName>
    <definedName name="_xlnm.Print_Titles" localSheetId="41">'Objekt1 - Vegetační úprav..._01'!$97:$97</definedName>
    <definedName name="_xlnm.Print_Titles" localSheetId="47">'Objekt2 - Vegetační úprav...'!$97:$97</definedName>
    <definedName name="_xlnm.Print_Titles" localSheetId="52">'Objekt3 - Vegetační úprav...'!$97:$97</definedName>
    <definedName name="_xlnm.Print_Titles" localSheetId="35">'Objekt5 -  Vegetační úpra...'!$96:$96</definedName>
    <definedName name="_xlnm.Print_Titles" localSheetId="42">'Objekt6 -  Vegetační úpra...'!$96:$96</definedName>
    <definedName name="_xlnm.Print_Titles" localSheetId="48">'Objekt7 -  Vegetační úpra...'!$96:$96</definedName>
    <definedName name="_xlnm.Print_Titles" localSheetId="53">'Objekt8 -  Vegetační úpra...'!$96:$96</definedName>
    <definedName name="_xlnm.Print_Titles" localSheetId="0">'Rekapitulace stavby'!$52:$52</definedName>
    <definedName name="_xlnm.Print_Titles" localSheetId="58">'Seznam figur'!$9:$9</definedName>
    <definedName name="_xlnm.Print_Titles" localSheetId="3">'SO 101.1 - Etapa I. způso...'!$101:$101</definedName>
    <definedName name="_xlnm.Print_Titles" localSheetId="4">'SO 101.1.1 - Etapa I - Ne...'!$94:$94</definedName>
    <definedName name="_xlnm.Print_Titles" localSheetId="37">'SO 101.2 - Etapa II.'!$98:$98</definedName>
    <definedName name="_xlnm.Print_Titles" localSheetId="44">'SO 101.3 - Etapa III.'!$99:$99</definedName>
    <definedName name="_xlnm.Print_Titles" localSheetId="50">'SO 101.4 - Etapa IV.'!$99:$99</definedName>
    <definedName name="_xlnm.Print_Titles" localSheetId="55">'SO 101.5 - Etapa V.'!$97:$97</definedName>
    <definedName name="_xlnm.Print_Titles" localSheetId="57">'SO 101.6 - Etapa VI. - mi...'!$98:$98</definedName>
    <definedName name="_xlnm.Print_Titles" localSheetId="36">'SO00 - Objekty přípravy s...'!$91:$91</definedName>
    <definedName name="_xlnm.Print_Titles" localSheetId="43">'SO00 - Objekty přípravy s..._01'!$91:$91</definedName>
    <definedName name="_xlnm.Print_Titles" localSheetId="49">'SO00 - Objekty přípravy s..._02'!$91:$91</definedName>
    <definedName name="_xlnm.Print_Titles" localSheetId="54">'SO00 - Objekty přípravy s..._03'!$91:$91</definedName>
    <definedName name="_xlnm.Print_Titles" localSheetId="56">'SO00 - Objekty přípravy s..._04'!$91:$91</definedName>
    <definedName name="_xlnm.Print_Titles" localSheetId="1">'SO00cc - Obejkty přípravy...'!$93:$93</definedName>
    <definedName name="_xlnm.Print_Titles" localSheetId="2">'SO00x - Objekty přípravy ...'!$95:$95</definedName>
    <definedName name="_xlnm.Print_Area" localSheetId="11">'1 - Bourací práce'!$C$4:$J$43,'1 - Bourací práce'!$C$49:$J$81,'1 - Bourací práce'!$C$87:$K$509</definedName>
    <definedName name="_xlnm.Print_Area" localSheetId="29">'1 - Opěrná stěna OZ1'!$C$4:$J$43,'1 - Opěrná stěna OZ1'!$C$49:$J$85,'1 - Opěrná stěna OZ1'!$C$91:$K$285</definedName>
    <definedName name="_xlnm.Print_Area" localSheetId="30">'2 - Opěrná stěna OZ2'!$C$4:$J$43,'2 - Opěrná stěna OZ2'!$C$49:$J$85,'2 - Opěrná stěna OZ2'!$C$91:$K$291</definedName>
    <definedName name="_xlnm.Print_Area" localSheetId="12">'2 - Stavební práce'!$C$4:$J$43,'2 - Stavební práce'!$C$49:$J$150,'2 - Stavební práce'!$C$156:$K$1846</definedName>
    <definedName name="_xlnm.Print_Area" localSheetId="5">'22109P-I - 300 Vodohospod...'!$C$4:$J$43,'22109P-I - 300 Vodohospod...'!$C$49:$J$77,'22109P-I - 300 Vodohospod...'!$C$83:$K$252</definedName>
    <definedName name="_xlnm.Print_Area" localSheetId="38">'22109P-II - 300 Vodohospo...'!$C$4:$J$43,'22109P-II - 300 Vodohospo...'!$C$49:$J$74,'22109P-II - 300 Vodohospo...'!$C$80:$K$135</definedName>
    <definedName name="_xlnm.Print_Area" localSheetId="45">'22109P-III - 300 Vodohosp...'!$C$4:$J$43,'22109P-III - 300 Vodohosp...'!$C$49:$J$72,'22109P-III - 300 Vodohosp...'!$C$78:$K$135</definedName>
    <definedName name="_xlnm.Print_Area" localSheetId="51">'22109P-IV - 300 Vodohospo...'!$C$4:$J$43,'22109P-IV - 300 Vodohospo...'!$C$49:$J$73,'22109P-IV - 300 Vodohospo...'!$C$79:$K$136</definedName>
    <definedName name="_xlnm.Print_Area" localSheetId="13">'3 - Opěrná stěna OZ11'!$C$4:$J$43,'3 - Opěrná stěna OZ11'!$C$49:$J$80,'3 - Opěrná stěna OZ11'!$C$86:$K$189</definedName>
    <definedName name="_xlnm.Print_Area" localSheetId="31">'3 - Schodiště'!$C$4:$J$43,'3 - Schodiště'!$C$49:$J$86,'3 - Schodiště'!$C$92:$K$243</definedName>
    <definedName name="_xlnm.Print_Area" localSheetId="6">'4 - Přeložka vedení'!$C$4:$J$43,'4 - Přeložka vedení'!$C$49:$J$70,'4 - Přeložka vedení'!$C$76:$K$96</definedName>
    <definedName name="_xlnm.Print_Area" localSheetId="14">'4 - VZT'!$C$4:$J$43,'4 - VZT'!$C$49:$J$78,'4 - VZT'!$C$84:$K$191</definedName>
    <definedName name="_xlnm.Print_Area" localSheetId="7">'401 - VO MMU'!$C$4:$J$43,'401 - VO MMU'!$C$49:$J$71,'401 - VO MMU'!$C$77:$K$164</definedName>
    <definedName name="_xlnm.Print_Area" localSheetId="39">'401. - VO_STEZKA'!$C$4:$J$43,'401. - VO_STEZKA'!$C$49:$J$71,'401. - VO_STEZKA'!$C$77:$K$152</definedName>
    <definedName name="_xlnm.Print_Area" localSheetId="8">'402-1 - VRN'!$C$4:$J$43,'402-1 - VRN'!$C$49:$J$70,'402-1 - VRN'!$C$76:$K$101</definedName>
    <definedName name="_xlnm.Print_Area" localSheetId="9">'402-2 - SSZ TEST'!$C$4:$J$43,'402-2 - SSZ TEST'!$C$49:$J$75,'402-2 - SSZ TEST'!$C$81:$K$306</definedName>
    <definedName name="_xlnm.Print_Area" localSheetId="10">'45 - NEZpůsobilé'!$C$4:$J$43,'45 - NEZpůsobilé'!$C$49:$J$72,'45 - NEZpůsobilé'!$C$78:$K$108</definedName>
    <definedName name="_xlnm.Print_Area" localSheetId="15">'51 - PZTS'!$C$4:$J$43,'51 - PZTS'!$C$49:$J$74,'51 - PZTS'!$C$80:$K$141</definedName>
    <definedName name="_xlnm.Print_Area" localSheetId="16">'52 - UKS'!$C$4:$J$43,'52 - UKS'!$C$49:$J$71,'52 - UKS'!$C$77:$K$136</definedName>
    <definedName name="_xlnm.Print_Area" localSheetId="17">'53 - CCTV'!$C$4:$J$43,'53 - CCTV'!$C$49:$J$73,'53 - CCTV'!$C$79:$K$135</definedName>
    <definedName name="_xlnm.Print_Area" localSheetId="18">'54 - KT'!$C$4:$J$43,'54 - KT'!$C$49:$J$70,'54 - KT'!$C$76:$K$106</definedName>
    <definedName name="_xlnm.Print_Area" localSheetId="19">'55 - VRN'!$C$4:$J$43,'55 - VRN'!$C$49:$J$68,'55 - VRN'!$C$74:$K$96</definedName>
    <definedName name="_xlnm.Print_Area" localSheetId="20">'6 - ÚT - zdroj'!$C$4:$J$43,'6 - ÚT - zdroj'!$C$49:$J$74,'6 - ÚT - zdroj'!$C$80:$K$198</definedName>
    <definedName name="_xlnm.Print_Area" localSheetId="21">'61 - ÚT - otopná soustava'!$C$4:$J$43,'61 - ÚT - otopná soustava'!$C$49:$J$72,'61 - ÚT - otopná soustava'!$C$78:$K$135</definedName>
    <definedName name="_xlnm.Print_Area" localSheetId="22">'7 - FVE '!$C$4:$J$43,'7 - FVE '!$C$49:$J$71,'7 - FVE '!$C$77:$K$122</definedName>
    <definedName name="_xlnm.Print_Area" localSheetId="23">'81 - Kanalizace'!$C$4:$J$43,'81 - Kanalizace'!$C$49:$J$75,'81 - Kanalizace'!$C$81:$K$132</definedName>
    <definedName name="_xlnm.Print_Area" localSheetId="24">'82 - Vodovod'!$C$4:$J$43,'82 - Vodovod'!$C$49:$J$73,'82 - Vodovod'!$C$79:$K$135</definedName>
    <definedName name="_xlnm.Print_Area" localSheetId="25">'83 - Zařizovací předměty'!$C$4:$J$43,'83 - Zařizovací předměty'!$C$49:$J$77,'83 - Zařizovací předměty'!$C$83:$K$153</definedName>
    <definedName name="_xlnm.Print_Area" localSheetId="26">'9 - elektro'!$C$4:$J$43,'9 - elektro'!$C$49:$J$75,'9 - elektro'!$C$81:$K$318</definedName>
    <definedName name="_xlnm.Print_Area" localSheetId="27">'ab - Budova č.p. 1076 - n...'!$C$4:$J$43,'ab - Budova č.p. 1076 - n...'!$C$49:$J$71,'ab - Budova č.p. 1076 - n...'!$C$77:$K$123</definedName>
    <definedName name="_xlnm.Print_Area" localSheetId="28">'b - Přestřešení nástupišť'!$C$4:$J$43,'b - Přestřešení nástupišť'!$C$49:$J$97,'b - Přestřešení nástupišť'!$C$103:$K$618</definedName>
    <definedName name="_xlnm.Print_Area" localSheetId="32">'D703 - Mobiliář'!$C$4:$J$43,'D703 - Mobiliář'!$C$49:$J$75,'D703 - Mobiliář'!$C$81:$K$246</definedName>
    <definedName name="_xlnm.Print_Area" localSheetId="40">'D703 - Mobiliář_01'!$C$4:$J$43,'D703 - Mobiliář_01'!$C$49:$J$75,'D703 - Mobiliář_01'!$C$81:$K$158</definedName>
    <definedName name="_xlnm.Print_Area" localSheetId="46">'D703 - Mobiliář_02'!$C$4:$J$43,'D703 - Mobiliář_02'!$C$49:$J$75,'D703 - Mobiliář_02'!$C$81:$K$148</definedName>
    <definedName name="_xlnm.Print_Area" localSheetId="33">'Objekt0 - Vegetační úprav...'!$C$4:$J$43,'Objekt0 - Vegetační úprav...'!$C$49:$J$80,'Objekt0 - Vegetační úprav...'!$C$86:$K$759</definedName>
    <definedName name="_xlnm.Print_Area" localSheetId="34">'objekt1 - Vegetační úprav...'!$C$4:$J$43,'objekt1 - Vegetační úprav...'!$C$49:$J$71,'objekt1 - Vegetační úprav...'!$C$77:$K$108</definedName>
    <definedName name="_xlnm.Print_Area" localSheetId="41">'Objekt1 - Vegetační úprav..._01'!$C$4:$J$43,'Objekt1 - Vegetační úprav..._01'!$C$49:$J$75,'Objekt1 - Vegetační úprav..._01'!$C$81:$K$408</definedName>
    <definedName name="_xlnm.Print_Area" localSheetId="47">'Objekt2 - Vegetační úprav...'!$C$4:$J$43,'Objekt2 - Vegetační úprav...'!$C$49:$J$75,'Objekt2 - Vegetační úprav...'!$C$81:$K$395</definedName>
    <definedName name="_xlnm.Print_Area" localSheetId="52">'Objekt3 - Vegetační úprav...'!$C$4:$J$43,'Objekt3 - Vegetační úprav...'!$C$49:$J$75,'Objekt3 - Vegetační úprav...'!$C$81:$K$362</definedName>
    <definedName name="_xlnm.Print_Area" localSheetId="35">'Objekt5 -  Vegetační úpra...'!$C$4:$J$43,'Objekt5 -  Vegetační úpra...'!$C$49:$J$74,'Objekt5 -  Vegetační úpra...'!$C$80:$K$324</definedName>
    <definedName name="_xlnm.Print_Area" localSheetId="42">'Objekt6 -  Vegetační úpra...'!$C$4:$J$43,'Objekt6 -  Vegetační úpra...'!$C$49:$J$74,'Objekt6 -  Vegetační úpra...'!$C$80:$K$309</definedName>
    <definedName name="_xlnm.Print_Area" localSheetId="48">'Objekt7 -  Vegetační úpra...'!$C$4:$J$43,'Objekt7 -  Vegetační úpra...'!$C$49:$J$74,'Objekt7 -  Vegetační úpra...'!$C$80:$K$299</definedName>
    <definedName name="_xlnm.Print_Area" localSheetId="53">'Objekt8 -  Vegetační úpra...'!$C$4:$J$43,'Objekt8 -  Vegetační úpra...'!$C$49:$J$74,'Objekt8 -  Vegetační úpra...'!$C$80:$K$303</definedName>
    <definedName name="_xlnm.Print_Area" localSheetId="59">'Pokyny pro vyplnění'!$B$2:$K$71,'Pokyny pro vyplnění'!$B$74:$K$118,'Pokyny pro vyplnění'!$B$121:$K$161,'Pokyny pro vyplnění'!$B$164:$K$219</definedName>
    <definedName name="_xlnm.Print_Area" localSheetId="0">'Rekapitulace stavby'!$D$4:$AO$36,'Rekapitulace stavby'!$C$42:$AQ$153</definedName>
    <definedName name="_xlnm.Print_Area" localSheetId="58">'Seznam figur'!$C$4:$G$1115</definedName>
    <definedName name="_xlnm.Print_Area" localSheetId="3">'SO 101.1 - Etapa I. způso...'!$C$4:$J$43,'SO 101.1 - Etapa I. způso...'!$C$49:$J$79,'SO 101.1 - Etapa I. způso...'!$C$85:$K$390</definedName>
    <definedName name="_xlnm.Print_Area" localSheetId="4">'SO 101.1.1 - Etapa I - Ne...'!$C$4:$J$43,'SO 101.1.1 - Etapa I - Ne...'!$C$49:$J$72,'SO 101.1.1 - Etapa I - Ne...'!$C$78:$K$104</definedName>
    <definedName name="_xlnm.Print_Area" localSheetId="37">'SO 101.2 - Etapa II.'!$C$4:$J$43,'SO 101.2 - Etapa II.'!$C$49:$J$76,'SO 101.2 - Etapa II.'!$C$82:$K$266</definedName>
    <definedName name="_xlnm.Print_Area" localSheetId="44">'SO 101.3 - Etapa III.'!$C$4:$J$43,'SO 101.3 - Etapa III.'!$C$49:$J$77,'SO 101.3 - Etapa III.'!$C$83:$K$310</definedName>
    <definedName name="_xlnm.Print_Area" localSheetId="50">'SO 101.4 - Etapa IV.'!$C$4:$J$43,'SO 101.4 - Etapa IV.'!$C$49:$J$77,'SO 101.4 - Etapa IV.'!$C$83:$K$340</definedName>
    <definedName name="_xlnm.Print_Area" localSheetId="55">'SO 101.5 - Etapa V.'!$C$4:$J$43,'SO 101.5 - Etapa V.'!$C$49:$J$75,'SO 101.5 - Etapa V.'!$C$81:$K$230</definedName>
    <definedName name="_xlnm.Print_Area" localSheetId="57">'SO 101.6 - Etapa VI. - mi...'!$C$4:$J$43,'SO 101.6 - Etapa VI. - mi...'!$C$49:$J$76,'SO 101.6 - Etapa VI. - mi...'!$C$82:$K$241</definedName>
    <definedName name="_xlnm.Print_Area" localSheetId="36">'SO00 - Objekty přípravy s...'!$C$4:$J$41,'SO00 - Objekty přípravy s...'!$C$47:$J$71,'SO00 - Objekty přípravy s...'!$C$77:$K$132</definedName>
    <definedName name="_xlnm.Print_Area" localSheetId="43">'SO00 - Objekty přípravy s..._01'!$C$4:$J$41,'SO00 - Objekty přípravy s..._01'!$C$47:$J$71,'SO00 - Objekty přípravy s..._01'!$C$77:$K$132</definedName>
    <definedName name="_xlnm.Print_Area" localSheetId="49">'SO00 - Objekty přípravy s..._02'!$C$4:$J$41,'SO00 - Objekty přípravy s..._02'!$C$47:$J$71,'SO00 - Objekty přípravy s..._02'!$C$77:$K$132</definedName>
    <definedName name="_xlnm.Print_Area" localSheetId="54">'SO00 - Objekty přípravy s..._03'!$C$4:$J$41,'SO00 - Objekty přípravy s..._03'!$C$47:$J$71,'SO00 - Objekty přípravy s..._03'!$C$77:$K$132</definedName>
    <definedName name="_xlnm.Print_Area" localSheetId="56">'SO00 - Objekty přípravy s..._04'!$C$4:$J$41,'SO00 - Objekty přípravy s..._04'!$C$47:$J$71,'SO00 - Objekty přípravy s..._04'!$C$77:$K$132</definedName>
    <definedName name="_xlnm.Print_Area" localSheetId="1">'SO00cc - Obejkty přípravy...'!$C$4:$J$43,'SO00cc - Obejkty přípravy...'!$C$49:$J$71,'SO00cc - Obejkty přípravy...'!$C$77:$K$114</definedName>
    <definedName name="_xlnm.Print_Area" localSheetId="2">'SO00x - Objekty přípravy ...'!$C$4:$J$43,'SO00x - Objekty přípravy ...'!$C$49:$J$73,'SO00x - Objekty přípravy ...'!$C$79:$K$117</definedName>
  </definedNames>
  <calcPr calcId="191029"/>
</workbook>
</file>

<file path=xl/calcChain.xml><?xml version="1.0" encoding="utf-8"?>
<calcChain xmlns="http://schemas.openxmlformats.org/spreadsheetml/2006/main">
  <c r="J123" i="26" l="1"/>
  <c r="J135" i="27" l="1"/>
  <c r="BE135" i="27" s="1"/>
  <c r="P135" i="27"/>
  <c r="R135" i="27"/>
  <c r="T135" i="27"/>
  <c r="BF135" i="27"/>
  <c r="BG135" i="27"/>
  <c r="BH135" i="27"/>
  <c r="BI135" i="27"/>
  <c r="BK135" i="27"/>
  <c r="J348" i="4"/>
  <c r="J347" i="4"/>
  <c r="J345" i="4"/>
  <c r="D7" i="59"/>
  <c r="J41" i="58"/>
  <c r="J40" i="58"/>
  <c r="AY152" i="1"/>
  <c r="J39" i="58"/>
  <c r="AX152" i="1" s="1"/>
  <c r="BI240" i="58"/>
  <c r="BH240" i="58"/>
  <c r="BG240" i="58"/>
  <c r="BF240" i="58"/>
  <c r="T240" i="58"/>
  <c r="T239" i="58"/>
  <c r="T238" i="58"/>
  <c r="R240" i="58"/>
  <c r="R239" i="58" s="1"/>
  <c r="R238" i="58" s="1"/>
  <c r="P240" i="58"/>
  <c r="P239" i="58" s="1"/>
  <c r="P238" i="58" s="1"/>
  <c r="BI235" i="58"/>
  <c r="BH235" i="58"/>
  <c r="BG235" i="58"/>
  <c r="BF235" i="58"/>
  <c r="T235" i="58"/>
  <c r="R235" i="58"/>
  <c r="P235" i="58"/>
  <c r="BI232" i="58"/>
  <c r="BH232" i="58"/>
  <c r="BG232" i="58"/>
  <c r="BF232" i="58"/>
  <c r="T232" i="58"/>
  <c r="R232" i="58"/>
  <c r="P232" i="58"/>
  <c r="BI227" i="58"/>
  <c r="BH227" i="58"/>
  <c r="BG227" i="58"/>
  <c r="BF227" i="58"/>
  <c r="T227" i="58"/>
  <c r="R227" i="58"/>
  <c r="P227" i="58"/>
  <c r="BI225" i="58"/>
  <c r="BH225" i="58"/>
  <c r="BG225" i="58"/>
  <c r="BF225" i="58"/>
  <c r="T225" i="58"/>
  <c r="R225" i="58"/>
  <c r="P225" i="58"/>
  <c r="BI221" i="58"/>
  <c r="BH221" i="58"/>
  <c r="BG221" i="58"/>
  <c r="BF221" i="58"/>
  <c r="T221" i="58"/>
  <c r="R221" i="58"/>
  <c r="P221" i="58"/>
  <c r="BI218" i="58"/>
  <c r="BH218" i="58"/>
  <c r="BG218" i="58"/>
  <c r="BF218" i="58"/>
  <c r="T218" i="58"/>
  <c r="R218" i="58"/>
  <c r="P218" i="58"/>
  <c r="BI214" i="58"/>
  <c r="BH214" i="58"/>
  <c r="BG214" i="58"/>
  <c r="BF214" i="58"/>
  <c r="T214" i="58"/>
  <c r="R214" i="58"/>
  <c r="P214" i="58"/>
  <c r="BI212" i="58"/>
  <c r="BH212" i="58"/>
  <c r="BG212" i="58"/>
  <c r="BF212" i="58"/>
  <c r="T212" i="58"/>
  <c r="R212" i="58"/>
  <c r="P212" i="58"/>
  <c r="BI210" i="58"/>
  <c r="BH210" i="58"/>
  <c r="BG210" i="58"/>
  <c r="BF210" i="58"/>
  <c r="T210" i="58"/>
  <c r="R210" i="58"/>
  <c r="P210" i="58"/>
  <c r="BI207" i="58"/>
  <c r="BH207" i="58"/>
  <c r="BG207" i="58"/>
  <c r="BF207" i="58"/>
  <c r="T207" i="58"/>
  <c r="R207" i="58"/>
  <c r="P207" i="58"/>
  <c r="BI204" i="58"/>
  <c r="BH204" i="58"/>
  <c r="BG204" i="58"/>
  <c r="BF204" i="58"/>
  <c r="T204" i="58"/>
  <c r="R204" i="58"/>
  <c r="P204" i="58"/>
  <c r="BI202" i="58"/>
  <c r="BH202" i="58"/>
  <c r="BG202" i="58"/>
  <c r="BF202" i="58"/>
  <c r="T202" i="58"/>
  <c r="R202" i="58"/>
  <c r="P202" i="58"/>
  <c r="BI200" i="58"/>
  <c r="BH200" i="58"/>
  <c r="BG200" i="58"/>
  <c r="BF200" i="58"/>
  <c r="T200" i="58"/>
  <c r="R200" i="58"/>
  <c r="P200" i="58"/>
  <c r="BI197" i="58"/>
  <c r="BH197" i="58"/>
  <c r="BG197" i="58"/>
  <c r="BF197" i="58"/>
  <c r="T197" i="58"/>
  <c r="R197" i="58"/>
  <c r="P197" i="58"/>
  <c r="BI194" i="58"/>
  <c r="BH194" i="58"/>
  <c r="BG194" i="58"/>
  <c r="BF194" i="58"/>
  <c r="T194" i="58"/>
  <c r="R194" i="58"/>
  <c r="P194" i="58"/>
  <c r="BI190" i="58"/>
  <c r="BH190" i="58"/>
  <c r="BG190" i="58"/>
  <c r="BF190" i="58"/>
  <c r="T190" i="58"/>
  <c r="R190" i="58"/>
  <c r="P190" i="58"/>
  <c r="BI187" i="58"/>
  <c r="BH187" i="58"/>
  <c r="BG187" i="58"/>
  <c r="BF187" i="58"/>
  <c r="T187" i="58"/>
  <c r="R187" i="58"/>
  <c r="P187" i="58"/>
  <c r="BI184" i="58"/>
  <c r="BH184" i="58"/>
  <c r="BG184" i="58"/>
  <c r="BF184" i="58"/>
  <c r="T184" i="58"/>
  <c r="R184" i="58"/>
  <c r="P184" i="58"/>
  <c r="BI180" i="58"/>
  <c r="BH180" i="58"/>
  <c r="BG180" i="58"/>
  <c r="BF180" i="58"/>
  <c r="T180" i="58"/>
  <c r="R180" i="58"/>
  <c r="P180" i="58"/>
  <c r="BI177" i="58"/>
  <c r="BH177" i="58"/>
  <c r="BG177" i="58"/>
  <c r="BF177" i="58"/>
  <c r="T177" i="58"/>
  <c r="R177" i="58"/>
  <c r="P177" i="58"/>
  <c r="BI173" i="58"/>
  <c r="BH173" i="58"/>
  <c r="BG173" i="58"/>
  <c r="BF173" i="58"/>
  <c r="T173" i="58"/>
  <c r="R173" i="58"/>
  <c r="P173" i="58"/>
  <c r="BI169" i="58"/>
  <c r="BH169" i="58"/>
  <c r="BG169" i="58"/>
  <c r="BF169" i="58"/>
  <c r="T169" i="58"/>
  <c r="R169" i="58"/>
  <c r="P169" i="58"/>
  <c r="BI167" i="58"/>
  <c r="BH167" i="58"/>
  <c r="BG167" i="58"/>
  <c r="BF167" i="58"/>
  <c r="T167" i="58"/>
  <c r="R167" i="58"/>
  <c r="P167" i="58"/>
  <c r="BI165" i="58"/>
  <c r="BH165" i="58"/>
  <c r="BG165" i="58"/>
  <c r="BF165" i="58"/>
  <c r="T165" i="58"/>
  <c r="R165" i="58"/>
  <c r="P165" i="58"/>
  <c r="BI163" i="58"/>
  <c r="BH163" i="58"/>
  <c r="BG163" i="58"/>
  <c r="BF163" i="58"/>
  <c r="T163" i="58"/>
  <c r="R163" i="58"/>
  <c r="P163" i="58"/>
  <c r="BI161" i="58"/>
  <c r="BH161" i="58"/>
  <c r="BG161" i="58"/>
  <c r="BF161" i="58"/>
  <c r="T161" i="58"/>
  <c r="R161" i="58"/>
  <c r="P161" i="58"/>
  <c r="BI159" i="58"/>
  <c r="BH159" i="58"/>
  <c r="BG159" i="58"/>
  <c r="BF159" i="58"/>
  <c r="T159" i="58"/>
  <c r="R159" i="58"/>
  <c r="P159" i="58"/>
  <c r="BI155" i="58"/>
  <c r="BH155" i="58"/>
  <c r="BG155" i="58"/>
  <c r="BF155" i="58"/>
  <c r="T155" i="58"/>
  <c r="R155" i="58"/>
  <c r="P155" i="58"/>
  <c r="BI152" i="58"/>
  <c r="BH152" i="58"/>
  <c r="BG152" i="58"/>
  <c r="BF152" i="58"/>
  <c r="T152" i="58"/>
  <c r="R152" i="58"/>
  <c r="P152" i="58"/>
  <c r="BI149" i="58"/>
  <c r="BH149" i="58"/>
  <c r="BG149" i="58"/>
  <c r="BF149" i="58"/>
  <c r="T149" i="58"/>
  <c r="R149" i="58"/>
  <c r="P149" i="58"/>
  <c r="BI146" i="58"/>
  <c r="BH146" i="58"/>
  <c r="BG146" i="58"/>
  <c r="BF146" i="58"/>
  <c r="T146" i="58"/>
  <c r="R146" i="58"/>
  <c r="P146" i="58"/>
  <c r="BI143" i="58"/>
  <c r="BH143" i="58"/>
  <c r="BG143" i="58"/>
  <c r="BF143" i="58"/>
  <c r="T143" i="58"/>
  <c r="R143" i="58"/>
  <c r="P143" i="58"/>
  <c r="BI136" i="58"/>
  <c r="BH136" i="58"/>
  <c r="BG136" i="58"/>
  <c r="BF136" i="58"/>
  <c r="T136" i="58"/>
  <c r="R136" i="58"/>
  <c r="P136" i="58"/>
  <c r="BI131" i="58"/>
  <c r="BH131" i="58"/>
  <c r="BG131" i="58"/>
  <c r="BF131" i="58"/>
  <c r="T131" i="58"/>
  <c r="R131" i="58"/>
  <c r="P131" i="58"/>
  <c r="BI128" i="58"/>
  <c r="BH128" i="58"/>
  <c r="BG128" i="58"/>
  <c r="BF128" i="58"/>
  <c r="T128" i="58"/>
  <c r="R128" i="58"/>
  <c r="P128" i="58"/>
  <c r="BI125" i="58"/>
  <c r="BH125" i="58"/>
  <c r="BG125" i="58"/>
  <c r="BF125" i="58"/>
  <c r="T125" i="58"/>
  <c r="R125" i="58"/>
  <c r="P125" i="58"/>
  <c r="BI122" i="58"/>
  <c r="BH122" i="58"/>
  <c r="BG122" i="58"/>
  <c r="BF122" i="58"/>
  <c r="T122" i="58"/>
  <c r="R122" i="58"/>
  <c r="P122" i="58"/>
  <c r="BI119" i="58"/>
  <c r="BH119" i="58"/>
  <c r="BG119" i="58"/>
  <c r="BF119" i="58"/>
  <c r="T119" i="58"/>
  <c r="R119" i="58"/>
  <c r="P119" i="58"/>
  <c r="BI114" i="58"/>
  <c r="BH114" i="58"/>
  <c r="BG114" i="58"/>
  <c r="BF114" i="58"/>
  <c r="T114" i="58"/>
  <c r="R114" i="58"/>
  <c r="P114" i="58"/>
  <c r="BI107" i="58"/>
  <c r="BH107" i="58"/>
  <c r="BG107" i="58"/>
  <c r="BF107" i="58"/>
  <c r="T107" i="58"/>
  <c r="R107" i="58"/>
  <c r="P107" i="58"/>
  <c r="BI102" i="58"/>
  <c r="BH102" i="58"/>
  <c r="BG102" i="58"/>
  <c r="BF102" i="58"/>
  <c r="T102" i="58"/>
  <c r="R102" i="58"/>
  <c r="P102" i="58"/>
  <c r="J96" i="58"/>
  <c r="J95" i="58"/>
  <c r="F95" i="58"/>
  <c r="F93" i="58"/>
  <c r="E91" i="58"/>
  <c r="J63" i="58"/>
  <c r="J62" i="58"/>
  <c r="F62" i="58"/>
  <c r="F60" i="58"/>
  <c r="E58" i="58"/>
  <c r="J22" i="58"/>
  <c r="E22" i="58"/>
  <c r="F96" i="58" s="1"/>
  <c r="J21" i="58"/>
  <c r="J16" i="58"/>
  <c r="J93" i="58" s="1"/>
  <c r="E7" i="58"/>
  <c r="E52" i="58"/>
  <c r="J39" i="57"/>
  <c r="J38" i="57"/>
  <c r="AY150" i="1"/>
  <c r="J37" i="57"/>
  <c r="AX150" i="1"/>
  <c r="BI131" i="57"/>
  <c r="BH131" i="57"/>
  <c r="BG131" i="57"/>
  <c r="BF131" i="57"/>
  <c r="T131" i="57"/>
  <c r="T130" i="57" s="1"/>
  <c r="R131" i="57"/>
  <c r="R130" i="57" s="1"/>
  <c r="P131" i="57"/>
  <c r="P130" i="57"/>
  <c r="BI128" i="57"/>
  <c r="BH128" i="57"/>
  <c r="BG128" i="57"/>
  <c r="BF128" i="57"/>
  <c r="T128" i="57"/>
  <c r="T127" i="57"/>
  <c r="R128" i="57"/>
  <c r="R127" i="57" s="1"/>
  <c r="P128" i="57"/>
  <c r="P127" i="57"/>
  <c r="BI125" i="57"/>
  <c r="BH125" i="57"/>
  <c r="BG125" i="57"/>
  <c r="BF125" i="57"/>
  <c r="T125" i="57"/>
  <c r="T124" i="57"/>
  <c r="R125" i="57"/>
  <c r="R124" i="57" s="1"/>
  <c r="P125" i="57"/>
  <c r="P124" i="57"/>
  <c r="BI122" i="57"/>
  <c r="BH122" i="57"/>
  <c r="BG122" i="57"/>
  <c r="BF122" i="57"/>
  <c r="T122" i="57"/>
  <c r="R122" i="57"/>
  <c r="P122" i="57"/>
  <c r="BI120" i="57"/>
  <c r="BH120" i="57"/>
  <c r="BG120" i="57"/>
  <c r="BF120" i="57"/>
  <c r="T120" i="57"/>
  <c r="R120" i="57"/>
  <c r="P120" i="57"/>
  <c r="BI117" i="57"/>
  <c r="BH117" i="57"/>
  <c r="BG117" i="57"/>
  <c r="BF117" i="57"/>
  <c r="T117" i="57"/>
  <c r="R117" i="57"/>
  <c r="P117" i="57"/>
  <c r="BI115" i="57"/>
  <c r="BH115" i="57"/>
  <c r="BG115" i="57"/>
  <c r="BF115" i="57"/>
  <c r="T115" i="57"/>
  <c r="R115" i="57"/>
  <c r="P115" i="57"/>
  <c r="BI113" i="57"/>
  <c r="BH113" i="57"/>
  <c r="BG113" i="57"/>
  <c r="BF113" i="57"/>
  <c r="T113" i="57"/>
  <c r="R113" i="57"/>
  <c r="P113" i="57"/>
  <c r="BI111" i="57"/>
  <c r="BH111" i="57"/>
  <c r="BG111" i="57"/>
  <c r="BF111" i="57"/>
  <c r="T111" i="57"/>
  <c r="R111" i="57"/>
  <c r="P111" i="57"/>
  <c r="BI109" i="57"/>
  <c r="BH109" i="57"/>
  <c r="BG109" i="57"/>
  <c r="BF109" i="57"/>
  <c r="T109" i="57"/>
  <c r="R109" i="57"/>
  <c r="P109" i="57"/>
  <c r="BI106" i="57"/>
  <c r="BH106" i="57"/>
  <c r="BG106" i="57"/>
  <c r="BF106" i="57"/>
  <c r="T106" i="57"/>
  <c r="R106" i="57"/>
  <c r="P106" i="57"/>
  <c r="BI103" i="57"/>
  <c r="BH103" i="57"/>
  <c r="BG103" i="57"/>
  <c r="BF103" i="57"/>
  <c r="T103" i="57"/>
  <c r="R103" i="57"/>
  <c r="P103" i="57"/>
  <c r="BI101" i="57"/>
  <c r="BH101" i="57"/>
  <c r="BG101" i="57"/>
  <c r="BF101" i="57"/>
  <c r="T101" i="57"/>
  <c r="R101" i="57"/>
  <c r="P101" i="57"/>
  <c r="BI99" i="57"/>
  <c r="BH99" i="57"/>
  <c r="BG99" i="57"/>
  <c r="BF99" i="57"/>
  <c r="T99" i="57"/>
  <c r="R99" i="57"/>
  <c r="P99" i="57"/>
  <c r="BI97" i="57"/>
  <c r="BH97" i="57"/>
  <c r="BG97" i="57"/>
  <c r="BF97" i="57"/>
  <c r="T97" i="57"/>
  <c r="R97" i="57"/>
  <c r="P97" i="57"/>
  <c r="BI95" i="57"/>
  <c r="BH95" i="57"/>
  <c r="BG95" i="57"/>
  <c r="BF95" i="57"/>
  <c r="T95" i="57"/>
  <c r="R95" i="57"/>
  <c r="P95" i="57"/>
  <c r="F86" i="57"/>
  <c r="E84" i="57"/>
  <c r="F56" i="57"/>
  <c r="E54" i="57"/>
  <c r="J26" i="57"/>
  <c r="E26" i="57"/>
  <c r="J89" i="57"/>
  <c r="J25" i="57"/>
  <c r="J23" i="57"/>
  <c r="E23" i="57"/>
  <c r="J58" i="57"/>
  <c r="J22" i="57"/>
  <c r="J20" i="57"/>
  <c r="E20" i="57"/>
  <c r="F89" i="57" s="1"/>
  <c r="J19" i="57"/>
  <c r="J17" i="57"/>
  <c r="E17" i="57"/>
  <c r="F58" i="57" s="1"/>
  <c r="J16" i="57"/>
  <c r="J14" i="57"/>
  <c r="J56" i="57" s="1"/>
  <c r="E7" i="57"/>
  <c r="E80" i="57" s="1"/>
  <c r="J41" i="56"/>
  <c r="J40" i="56"/>
  <c r="AY148" i="1"/>
  <c r="J39" i="56"/>
  <c r="AX148" i="1" s="1"/>
  <c r="BI228" i="56"/>
  <c r="BH228" i="56"/>
  <c r="BG228" i="56"/>
  <c r="BF228" i="56"/>
  <c r="T228" i="56"/>
  <c r="T227" i="56" s="1"/>
  <c r="T226" i="56" s="1"/>
  <c r="R228" i="56"/>
  <c r="R227" i="56" s="1"/>
  <c r="R226" i="56" s="1"/>
  <c r="P228" i="56"/>
  <c r="P227" i="56" s="1"/>
  <c r="P226" i="56" s="1"/>
  <c r="BI222" i="56"/>
  <c r="BH222" i="56"/>
  <c r="BG222" i="56"/>
  <c r="BF222" i="56"/>
  <c r="T222" i="56"/>
  <c r="R222" i="56"/>
  <c r="P222" i="56"/>
  <c r="BI219" i="56"/>
  <c r="BH219" i="56"/>
  <c r="BG219" i="56"/>
  <c r="BF219" i="56"/>
  <c r="T219" i="56"/>
  <c r="R219" i="56"/>
  <c r="P219" i="56"/>
  <c r="BI214" i="56"/>
  <c r="BH214" i="56"/>
  <c r="BG214" i="56"/>
  <c r="BF214" i="56"/>
  <c r="T214" i="56"/>
  <c r="R214" i="56"/>
  <c r="P214" i="56"/>
  <c r="BI212" i="56"/>
  <c r="BH212" i="56"/>
  <c r="BG212" i="56"/>
  <c r="BF212" i="56"/>
  <c r="T212" i="56"/>
  <c r="R212" i="56"/>
  <c r="P212" i="56"/>
  <c r="BI208" i="56"/>
  <c r="BH208" i="56"/>
  <c r="BG208" i="56"/>
  <c r="BF208" i="56"/>
  <c r="T208" i="56"/>
  <c r="R208" i="56"/>
  <c r="P208" i="56"/>
  <c r="BI206" i="56"/>
  <c r="BH206" i="56"/>
  <c r="BG206" i="56"/>
  <c r="BF206" i="56"/>
  <c r="T206" i="56"/>
  <c r="R206" i="56"/>
  <c r="P206" i="56"/>
  <c r="BI203" i="56"/>
  <c r="BH203" i="56"/>
  <c r="BG203" i="56"/>
  <c r="BF203" i="56"/>
  <c r="T203" i="56"/>
  <c r="R203" i="56"/>
  <c r="P203" i="56"/>
  <c r="BI201" i="56"/>
  <c r="BH201" i="56"/>
  <c r="BG201" i="56"/>
  <c r="BF201" i="56"/>
  <c r="T201" i="56"/>
  <c r="R201" i="56"/>
  <c r="P201" i="56"/>
  <c r="BI199" i="56"/>
  <c r="BH199" i="56"/>
  <c r="BG199" i="56"/>
  <c r="BF199" i="56"/>
  <c r="T199" i="56"/>
  <c r="R199" i="56"/>
  <c r="P199" i="56"/>
  <c r="BI196" i="56"/>
  <c r="BH196" i="56"/>
  <c r="BG196" i="56"/>
  <c r="BF196" i="56"/>
  <c r="T196" i="56"/>
  <c r="R196" i="56"/>
  <c r="P196" i="56"/>
  <c r="BI193" i="56"/>
  <c r="BH193" i="56"/>
  <c r="BG193" i="56"/>
  <c r="BF193" i="56"/>
  <c r="T193" i="56"/>
  <c r="R193" i="56"/>
  <c r="P193" i="56"/>
  <c r="BI191" i="56"/>
  <c r="BH191" i="56"/>
  <c r="BG191" i="56"/>
  <c r="BF191" i="56"/>
  <c r="T191" i="56"/>
  <c r="R191" i="56"/>
  <c r="P191" i="56"/>
  <c r="BI189" i="56"/>
  <c r="BH189" i="56"/>
  <c r="BG189" i="56"/>
  <c r="BF189" i="56"/>
  <c r="T189" i="56"/>
  <c r="R189" i="56"/>
  <c r="P189" i="56"/>
  <c r="BI186" i="56"/>
  <c r="BH186" i="56"/>
  <c r="BG186" i="56"/>
  <c r="BF186" i="56"/>
  <c r="T186" i="56"/>
  <c r="R186" i="56"/>
  <c r="P186" i="56"/>
  <c r="BI183" i="56"/>
  <c r="BH183" i="56"/>
  <c r="BG183" i="56"/>
  <c r="BF183" i="56"/>
  <c r="T183" i="56"/>
  <c r="R183" i="56"/>
  <c r="P183" i="56"/>
  <c r="BI179" i="56"/>
  <c r="BH179" i="56"/>
  <c r="BG179" i="56"/>
  <c r="BF179" i="56"/>
  <c r="T179" i="56"/>
  <c r="R179" i="56"/>
  <c r="P179" i="56"/>
  <c r="BI176" i="56"/>
  <c r="BH176" i="56"/>
  <c r="BG176" i="56"/>
  <c r="BF176" i="56"/>
  <c r="T176" i="56"/>
  <c r="R176" i="56"/>
  <c r="P176" i="56"/>
  <c r="BI173" i="56"/>
  <c r="BH173" i="56"/>
  <c r="BG173" i="56"/>
  <c r="BF173" i="56"/>
  <c r="T173" i="56"/>
  <c r="R173" i="56"/>
  <c r="P173" i="56"/>
  <c r="BI168" i="56"/>
  <c r="BH168" i="56"/>
  <c r="BG168" i="56"/>
  <c r="BF168" i="56"/>
  <c r="T168" i="56"/>
  <c r="R168" i="56"/>
  <c r="P168" i="56"/>
  <c r="BI164" i="56"/>
  <c r="BH164" i="56"/>
  <c r="BG164" i="56"/>
  <c r="BF164" i="56"/>
  <c r="T164" i="56"/>
  <c r="R164" i="56"/>
  <c r="P164" i="56"/>
  <c r="BI160" i="56"/>
  <c r="BH160" i="56"/>
  <c r="BG160" i="56"/>
  <c r="BF160" i="56"/>
  <c r="T160" i="56"/>
  <c r="R160" i="56"/>
  <c r="P160" i="56"/>
  <c r="BI157" i="56"/>
  <c r="BH157" i="56"/>
  <c r="BG157" i="56"/>
  <c r="BF157" i="56"/>
  <c r="T157" i="56"/>
  <c r="R157" i="56"/>
  <c r="P157" i="56"/>
  <c r="BI154" i="56"/>
  <c r="BH154" i="56"/>
  <c r="BG154" i="56"/>
  <c r="BF154" i="56"/>
  <c r="T154" i="56"/>
  <c r="R154" i="56"/>
  <c r="P154" i="56"/>
  <c r="BI151" i="56"/>
  <c r="BH151" i="56"/>
  <c r="BG151" i="56"/>
  <c r="BF151" i="56"/>
  <c r="T151" i="56"/>
  <c r="R151" i="56"/>
  <c r="P151" i="56"/>
  <c r="BI148" i="56"/>
  <c r="BH148" i="56"/>
  <c r="BG148" i="56"/>
  <c r="BF148" i="56"/>
  <c r="T148" i="56"/>
  <c r="R148" i="56"/>
  <c r="P148" i="56"/>
  <c r="BI146" i="56"/>
  <c r="BH146" i="56"/>
  <c r="BG146" i="56"/>
  <c r="BF146" i="56"/>
  <c r="T146" i="56"/>
  <c r="R146" i="56"/>
  <c r="P146" i="56"/>
  <c r="BI144" i="56"/>
  <c r="BH144" i="56"/>
  <c r="BG144" i="56"/>
  <c r="BF144" i="56"/>
  <c r="T144" i="56"/>
  <c r="R144" i="56"/>
  <c r="P144" i="56"/>
  <c r="BI138" i="56"/>
  <c r="BH138" i="56"/>
  <c r="BG138" i="56"/>
  <c r="BF138" i="56"/>
  <c r="T138" i="56"/>
  <c r="R138" i="56"/>
  <c r="P138" i="56"/>
  <c r="BI133" i="56"/>
  <c r="BH133" i="56"/>
  <c r="BG133" i="56"/>
  <c r="BF133" i="56"/>
  <c r="T133" i="56"/>
  <c r="R133" i="56"/>
  <c r="P133" i="56"/>
  <c r="BI131" i="56"/>
  <c r="BH131" i="56"/>
  <c r="BG131" i="56"/>
  <c r="BF131" i="56"/>
  <c r="T131" i="56"/>
  <c r="R131" i="56"/>
  <c r="P131" i="56"/>
  <c r="BI128" i="56"/>
  <c r="BH128" i="56"/>
  <c r="BG128" i="56"/>
  <c r="BF128" i="56"/>
  <c r="T128" i="56"/>
  <c r="R128" i="56"/>
  <c r="P128" i="56"/>
  <c r="BI125" i="56"/>
  <c r="BH125" i="56"/>
  <c r="BG125" i="56"/>
  <c r="BF125" i="56"/>
  <c r="T125" i="56"/>
  <c r="R125" i="56"/>
  <c r="P125" i="56"/>
  <c r="BI123" i="56"/>
  <c r="BH123" i="56"/>
  <c r="BG123" i="56"/>
  <c r="BF123" i="56"/>
  <c r="T123" i="56"/>
  <c r="R123" i="56"/>
  <c r="P123" i="56"/>
  <c r="BI121" i="56"/>
  <c r="BH121" i="56"/>
  <c r="BG121" i="56"/>
  <c r="BF121" i="56"/>
  <c r="T121" i="56"/>
  <c r="R121" i="56"/>
  <c r="P121" i="56"/>
  <c r="BI118" i="56"/>
  <c r="BH118" i="56"/>
  <c r="BG118" i="56"/>
  <c r="BF118" i="56"/>
  <c r="T118" i="56"/>
  <c r="R118" i="56"/>
  <c r="P118" i="56"/>
  <c r="BI114" i="56"/>
  <c r="BH114" i="56"/>
  <c r="BG114" i="56"/>
  <c r="BF114" i="56"/>
  <c r="T114" i="56"/>
  <c r="R114" i="56"/>
  <c r="P114" i="56"/>
  <c r="BI110" i="56"/>
  <c r="BH110" i="56"/>
  <c r="BG110" i="56"/>
  <c r="BF110" i="56"/>
  <c r="T110" i="56"/>
  <c r="R110" i="56"/>
  <c r="P110" i="56"/>
  <c r="BI107" i="56"/>
  <c r="BH107" i="56"/>
  <c r="BG107" i="56"/>
  <c r="BF107" i="56"/>
  <c r="T107" i="56"/>
  <c r="R107" i="56"/>
  <c r="P107" i="56"/>
  <c r="BI104" i="56"/>
  <c r="BH104" i="56"/>
  <c r="BG104" i="56"/>
  <c r="BF104" i="56"/>
  <c r="T104" i="56"/>
  <c r="R104" i="56"/>
  <c r="P104" i="56"/>
  <c r="BI101" i="56"/>
  <c r="BH101" i="56"/>
  <c r="BG101" i="56"/>
  <c r="BF101" i="56"/>
  <c r="T101" i="56"/>
  <c r="R101" i="56"/>
  <c r="P101" i="56"/>
  <c r="J95" i="56"/>
  <c r="J94" i="56"/>
  <c r="F94" i="56"/>
  <c r="F92" i="56"/>
  <c r="E90" i="56"/>
  <c r="J63" i="56"/>
  <c r="J62" i="56"/>
  <c r="F62" i="56"/>
  <c r="F60" i="56"/>
  <c r="E58" i="56"/>
  <c r="J22" i="56"/>
  <c r="E22" i="56"/>
  <c r="F63" i="56"/>
  <c r="J21" i="56"/>
  <c r="J16" i="56"/>
  <c r="J60" i="56"/>
  <c r="E7" i="56"/>
  <c r="E84" i="56"/>
  <c r="J39" i="55"/>
  <c r="J38" i="55"/>
  <c r="AY146" i="1"/>
  <c r="J37" i="55"/>
  <c r="AX146" i="1" s="1"/>
  <c r="BI131" i="55"/>
  <c r="BH131" i="55"/>
  <c r="BG131" i="55"/>
  <c r="BF131" i="55"/>
  <c r="T131" i="55"/>
  <c r="T130" i="55"/>
  <c r="R131" i="55"/>
  <c r="R130" i="55"/>
  <c r="P131" i="55"/>
  <c r="P130" i="55" s="1"/>
  <c r="BI128" i="55"/>
  <c r="BH128" i="55"/>
  <c r="BG128" i="55"/>
  <c r="BF128" i="55"/>
  <c r="T128" i="55"/>
  <c r="T127" i="55" s="1"/>
  <c r="R128" i="55"/>
  <c r="R127" i="55"/>
  <c r="P128" i="55"/>
  <c r="P127" i="55" s="1"/>
  <c r="BI125" i="55"/>
  <c r="BH125" i="55"/>
  <c r="BG125" i="55"/>
  <c r="BF125" i="55"/>
  <c r="T125" i="55"/>
  <c r="T124" i="55" s="1"/>
  <c r="R125" i="55"/>
  <c r="R124" i="55"/>
  <c r="P125" i="55"/>
  <c r="P124" i="55"/>
  <c r="BI122" i="55"/>
  <c r="BH122" i="55"/>
  <c r="BG122" i="55"/>
  <c r="BF122" i="55"/>
  <c r="T122" i="55"/>
  <c r="R122" i="55"/>
  <c r="P122" i="55"/>
  <c r="BI120" i="55"/>
  <c r="BH120" i="55"/>
  <c r="BG120" i="55"/>
  <c r="BF120" i="55"/>
  <c r="T120" i="55"/>
  <c r="R120" i="55"/>
  <c r="P120" i="55"/>
  <c r="BI117" i="55"/>
  <c r="BH117" i="55"/>
  <c r="BG117" i="55"/>
  <c r="BF117" i="55"/>
  <c r="T117" i="55"/>
  <c r="R117" i="55"/>
  <c r="P117" i="55"/>
  <c r="BI115" i="55"/>
  <c r="BH115" i="55"/>
  <c r="BG115" i="55"/>
  <c r="BF115" i="55"/>
  <c r="T115" i="55"/>
  <c r="R115" i="55"/>
  <c r="P115" i="55"/>
  <c r="BI113" i="55"/>
  <c r="BH113" i="55"/>
  <c r="BG113" i="55"/>
  <c r="BF113" i="55"/>
  <c r="T113" i="55"/>
  <c r="R113" i="55"/>
  <c r="P113" i="55"/>
  <c r="BI111" i="55"/>
  <c r="BH111" i="55"/>
  <c r="BG111" i="55"/>
  <c r="BF111" i="55"/>
  <c r="T111" i="55"/>
  <c r="R111" i="55"/>
  <c r="P111" i="55"/>
  <c r="BI109" i="55"/>
  <c r="BH109" i="55"/>
  <c r="BG109" i="55"/>
  <c r="BF109" i="55"/>
  <c r="T109" i="55"/>
  <c r="R109" i="55"/>
  <c r="P109" i="55"/>
  <c r="BI106" i="55"/>
  <c r="BH106" i="55"/>
  <c r="BG106" i="55"/>
  <c r="BF106" i="55"/>
  <c r="T106" i="55"/>
  <c r="R106" i="55"/>
  <c r="P106" i="55"/>
  <c r="BI103" i="55"/>
  <c r="BH103" i="55"/>
  <c r="BG103" i="55"/>
  <c r="BF103" i="55"/>
  <c r="T103" i="55"/>
  <c r="R103" i="55"/>
  <c r="P103" i="55"/>
  <c r="BI101" i="55"/>
  <c r="BH101" i="55"/>
  <c r="BG101" i="55"/>
  <c r="BF101" i="55"/>
  <c r="T101" i="55"/>
  <c r="R101" i="55"/>
  <c r="P101" i="55"/>
  <c r="BI99" i="55"/>
  <c r="BH99" i="55"/>
  <c r="BG99" i="55"/>
  <c r="BF99" i="55"/>
  <c r="T99" i="55"/>
  <c r="R99" i="55"/>
  <c r="P99" i="55"/>
  <c r="BI97" i="55"/>
  <c r="BH97" i="55"/>
  <c r="BG97" i="55"/>
  <c r="BF97" i="55"/>
  <c r="T97" i="55"/>
  <c r="R97" i="55"/>
  <c r="P97" i="55"/>
  <c r="BI95" i="55"/>
  <c r="BH95" i="55"/>
  <c r="BG95" i="55"/>
  <c r="BF95" i="55"/>
  <c r="T95" i="55"/>
  <c r="R95" i="55"/>
  <c r="P95" i="55"/>
  <c r="F86" i="55"/>
  <c r="E84" i="55"/>
  <c r="F56" i="55"/>
  <c r="E54" i="55"/>
  <c r="J26" i="55"/>
  <c r="E26" i="55"/>
  <c r="J89" i="55" s="1"/>
  <c r="J25" i="55"/>
  <c r="J23" i="55"/>
  <c r="E23" i="55"/>
  <c r="J88" i="55" s="1"/>
  <c r="J22" i="55"/>
  <c r="J20" i="55"/>
  <c r="E20" i="55"/>
  <c r="F89" i="55"/>
  <c r="J19" i="55"/>
  <c r="J17" i="55"/>
  <c r="E17" i="55"/>
  <c r="F88" i="55"/>
  <c r="J16" i="55"/>
  <c r="J14" i="55"/>
  <c r="J56" i="55" s="1"/>
  <c r="E7" i="55"/>
  <c r="E80" i="55"/>
  <c r="J41" i="54"/>
  <c r="J40" i="54"/>
  <c r="AY144" i="1" s="1"/>
  <c r="J39" i="54"/>
  <c r="AX144" i="1" s="1"/>
  <c r="BI302" i="54"/>
  <c r="BH302" i="54"/>
  <c r="BG302" i="54"/>
  <c r="BF302" i="54"/>
  <c r="T302" i="54"/>
  <c r="R302" i="54"/>
  <c r="P302" i="54"/>
  <c r="BI298" i="54"/>
  <c r="BH298" i="54"/>
  <c r="BG298" i="54"/>
  <c r="BF298" i="54"/>
  <c r="T298" i="54"/>
  <c r="R298" i="54"/>
  <c r="P298" i="54"/>
  <c r="BI296" i="54"/>
  <c r="BH296" i="54"/>
  <c r="BG296" i="54"/>
  <c r="BF296" i="54"/>
  <c r="T296" i="54"/>
  <c r="R296" i="54"/>
  <c r="P296" i="54"/>
  <c r="BI294" i="54"/>
  <c r="BH294" i="54"/>
  <c r="BG294" i="54"/>
  <c r="BF294" i="54"/>
  <c r="T294" i="54"/>
  <c r="R294" i="54"/>
  <c r="P294" i="54"/>
  <c r="BI290" i="54"/>
  <c r="BH290" i="54"/>
  <c r="BG290" i="54"/>
  <c r="BF290" i="54"/>
  <c r="T290" i="54"/>
  <c r="R290" i="54"/>
  <c r="P290" i="54"/>
  <c r="BI286" i="54"/>
  <c r="BH286" i="54"/>
  <c r="BG286" i="54"/>
  <c r="BF286" i="54"/>
  <c r="T286" i="54"/>
  <c r="R286" i="54"/>
  <c r="P286" i="54"/>
  <c r="BI281" i="54"/>
  <c r="BH281" i="54"/>
  <c r="BG281" i="54"/>
  <c r="BF281" i="54"/>
  <c r="T281" i="54"/>
  <c r="R281" i="54"/>
  <c r="P281" i="54"/>
  <c r="BI279" i="54"/>
  <c r="BH279" i="54"/>
  <c r="BG279" i="54"/>
  <c r="BF279" i="54"/>
  <c r="T279" i="54"/>
  <c r="R279" i="54"/>
  <c r="P279" i="54"/>
  <c r="BI278" i="54"/>
  <c r="BH278" i="54"/>
  <c r="BG278" i="54"/>
  <c r="BF278" i="54"/>
  <c r="T278" i="54"/>
  <c r="R278" i="54"/>
  <c r="P278" i="54"/>
  <c r="BI276" i="54"/>
  <c r="BH276" i="54"/>
  <c r="BG276" i="54"/>
  <c r="BF276" i="54"/>
  <c r="T276" i="54"/>
  <c r="R276" i="54"/>
  <c r="P276" i="54"/>
  <c r="BI269" i="54"/>
  <c r="BH269" i="54"/>
  <c r="BG269" i="54"/>
  <c r="BF269" i="54"/>
  <c r="T269" i="54"/>
  <c r="R269" i="54"/>
  <c r="P269" i="54"/>
  <c r="BI266" i="54"/>
  <c r="BH266" i="54"/>
  <c r="BG266" i="54"/>
  <c r="BF266" i="54"/>
  <c r="T266" i="54"/>
  <c r="R266" i="54"/>
  <c r="P266" i="54"/>
  <c r="BI263" i="54"/>
  <c r="BH263" i="54"/>
  <c r="BG263" i="54"/>
  <c r="BF263" i="54"/>
  <c r="T263" i="54"/>
  <c r="R263" i="54"/>
  <c r="P263" i="54"/>
  <c r="BI257" i="54"/>
  <c r="BH257" i="54"/>
  <c r="BG257" i="54"/>
  <c r="BF257" i="54"/>
  <c r="T257" i="54"/>
  <c r="R257" i="54"/>
  <c r="P257" i="54"/>
  <c r="BI253" i="54"/>
  <c r="BH253" i="54"/>
  <c r="BG253" i="54"/>
  <c r="BF253" i="54"/>
  <c r="T253" i="54"/>
  <c r="R253" i="54"/>
  <c r="P253" i="54"/>
  <c r="BI251" i="54"/>
  <c r="BH251" i="54"/>
  <c r="BG251" i="54"/>
  <c r="BF251" i="54"/>
  <c r="T251" i="54"/>
  <c r="R251" i="54"/>
  <c r="P251" i="54"/>
  <c r="BI247" i="54"/>
  <c r="BH247" i="54"/>
  <c r="BG247" i="54"/>
  <c r="BF247" i="54"/>
  <c r="T247" i="54"/>
  <c r="R247" i="54"/>
  <c r="P247" i="54"/>
  <c r="BI243" i="54"/>
  <c r="BH243" i="54"/>
  <c r="BG243" i="54"/>
  <c r="BF243" i="54"/>
  <c r="T243" i="54"/>
  <c r="R243" i="54"/>
  <c r="P243" i="54"/>
  <c r="BI238" i="54"/>
  <c r="BH238" i="54"/>
  <c r="BG238" i="54"/>
  <c r="BF238" i="54"/>
  <c r="T238" i="54"/>
  <c r="R238" i="54"/>
  <c r="P238" i="54"/>
  <c r="BI233" i="54"/>
  <c r="BH233" i="54"/>
  <c r="BG233" i="54"/>
  <c r="BF233" i="54"/>
  <c r="T233" i="54"/>
  <c r="R233" i="54"/>
  <c r="P233" i="54"/>
  <c r="BI229" i="54"/>
  <c r="BH229" i="54"/>
  <c r="BG229" i="54"/>
  <c r="BF229" i="54"/>
  <c r="T229" i="54"/>
  <c r="R229" i="54"/>
  <c r="P229" i="54"/>
  <c r="BI228" i="54"/>
  <c r="BH228" i="54"/>
  <c r="BG228" i="54"/>
  <c r="BF228" i="54"/>
  <c r="T228" i="54"/>
  <c r="R228" i="54"/>
  <c r="P228" i="54"/>
  <c r="BI226" i="54"/>
  <c r="BH226" i="54"/>
  <c r="BG226" i="54"/>
  <c r="BF226" i="54"/>
  <c r="T226" i="54"/>
  <c r="R226" i="54"/>
  <c r="P226" i="54"/>
  <c r="BI219" i="54"/>
  <c r="BH219" i="54"/>
  <c r="BG219" i="54"/>
  <c r="BF219" i="54"/>
  <c r="T219" i="54"/>
  <c r="R219" i="54"/>
  <c r="P219" i="54"/>
  <c r="BI216" i="54"/>
  <c r="BH216" i="54"/>
  <c r="BG216" i="54"/>
  <c r="BF216" i="54"/>
  <c r="T216" i="54"/>
  <c r="R216" i="54"/>
  <c r="P216" i="54"/>
  <c r="BI212" i="54"/>
  <c r="BH212" i="54"/>
  <c r="BG212" i="54"/>
  <c r="BF212" i="54"/>
  <c r="T212" i="54"/>
  <c r="R212" i="54"/>
  <c r="P212" i="54"/>
  <c r="BI208" i="54"/>
  <c r="BH208" i="54"/>
  <c r="BG208" i="54"/>
  <c r="BF208" i="54"/>
  <c r="T208" i="54"/>
  <c r="R208" i="54"/>
  <c r="P208" i="54"/>
  <c r="BI203" i="54"/>
  <c r="BH203" i="54"/>
  <c r="BG203" i="54"/>
  <c r="BF203" i="54"/>
  <c r="T203" i="54"/>
  <c r="R203" i="54"/>
  <c r="P203" i="54"/>
  <c r="BI201" i="54"/>
  <c r="BH201" i="54"/>
  <c r="BG201" i="54"/>
  <c r="BF201" i="54"/>
  <c r="T201" i="54"/>
  <c r="R201" i="54"/>
  <c r="P201" i="54"/>
  <c r="BI200" i="54"/>
  <c r="BH200" i="54"/>
  <c r="BG200" i="54"/>
  <c r="BF200" i="54"/>
  <c r="T200" i="54"/>
  <c r="R200" i="54"/>
  <c r="P200" i="54"/>
  <c r="BI198" i="54"/>
  <c r="BH198" i="54"/>
  <c r="BG198" i="54"/>
  <c r="BF198" i="54"/>
  <c r="T198" i="54"/>
  <c r="R198" i="54"/>
  <c r="P198" i="54"/>
  <c r="BI191" i="54"/>
  <c r="BH191" i="54"/>
  <c r="BG191" i="54"/>
  <c r="BF191" i="54"/>
  <c r="T191" i="54"/>
  <c r="R191" i="54"/>
  <c r="P191" i="54"/>
  <c r="BI188" i="54"/>
  <c r="BH188" i="54"/>
  <c r="BG188" i="54"/>
  <c r="BF188" i="54"/>
  <c r="T188" i="54"/>
  <c r="R188" i="54"/>
  <c r="P188" i="54"/>
  <c r="BI185" i="54"/>
  <c r="BH185" i="54"/>
  <c r="BG185" i="54"/>
  <c r="BF185" i="54"/>
  <c r="T185" i="54"/>
  <c r="R185" i="54"/>
  <c r="P185" i="54"/>
  <c r="BI179" i="54"/>
  <c r="BH179" i="54"/>
  <c r="BG179" i="54"/>
  <c r="BF179" i="54"/>
  <c r="T179" i="54"/>
  <c r="R179" i="54"/>
  <c r="P179" i="54"/>
  <c r="BI175" i="54"/>
  <c r="BH175" i="54"/>
  <c r="BG175" i="54"/>
  <c r="BF175" i="54"/>
  <c r="T175" i="54"/>
  <c r="R175" i="54"/>
  <c r="P175" i="54"/>
  <c r="BI173" i="54"/>
  <c r="BH173" i="54"/>
  <c r="BG173" i="54"/>
  <c r="BF173" i="54"/>
  <c r="T173" i="54"/>
  <c r="R173" i="54"/>
  <c r="P173" i="54"/>
  <c r="BI171" i="54"/>
  <c r="BH171" i="54"/>
  <c r="BG171" i="54"/>
  <c r="BF171" i="54"/>
  <c r="T171" i="54"/>
  <c r="R171" i="54"/>
  <c r="P171" i="54"/>
  <c r="BI169" i="54"/>
  <c r="BH169" i="54"/>
  <c r="BG169" i="54"/>
  <c r="BF169" i="54"/>
  <c r="T169" i="54"/>
  <c r="R169" i="54"/>
  <c r="P169" i="54"/>
  <c r="BI163" i="54"/>
  <c r="BH163" i="54"/>
  <c r="BG163" i="54"/>
  <c r="BF163" i="54"/>
  <c r="T163" i="54"/>
  <c r="R163" i="54"/>
  <c r="P163" i="54"/>
  <c r="BI159" i="54"/>
  <c r="BH159" i="54"/>
  <c r="BG159" i="54"/>
  <c r="BF159" i="54"/>
  <c r="T159" i="54"/>
  <c r="R159" i="54"/>
  <c r="P159" i="54"/>
  <c r="BI154" i="54"/>
  <c r="BH154" i="54"/>
  <c r="BG154" i="54"/>
  <c r="BF154" i="54"/>
  <c r="T154" i="54"/>
  <c r="R154" i="54"/>
  <c r="P154" i="54"/>
  <c r="BI149" i="54"/>
  <c r="BH149" i="54"/>
  <c r="BG149" i="54"/>
  <c r="BF149" i="54"/>
  <c r="T149" i="54"/>
  <c r="R149" i="54"/>
  <c r="P149" i="54"/>
  <c r="BI145" i="54"/>
  <c r="BH145" i="54"/>
  <c r="BG145" i="54"/>
  <c r="BF145" i="54"/>
  <c r="T145" i="54"/>
  <c r="R145" i="54"/>
  <c r="P145" i="54"/>
  <c r="BI144" i="54"/>
  <c r="BH144" i="54"/>
  <c r="BG144" i="54"/>
  <c r="BF144" i="54"/>
  <c r="T144" i="54"/>
  <c r="R144" i="54"/>
  <c r="P144" i="54"/>
  <c r="BI142" i="54"/>
  <c r="BH142" i="54"/>
  <c r="BG142" i="54"/>
  <c r="BF142" i="54"/>
  <c r="T142" i="54"/>
  <c r="R142" i="54"/>
  <c r="P142" i="54"/>
  <c r="BI135" i="54"/>
  <c r="BH135" i="54"/>
  <c r="BG135" i="54"/>
  <c r="BF135" i="54"/>
  <c r="T135" i="54"/>
  <c r="R135" i="54"/>
  <c r="P135" i="54"/>
  <c r="BI132" i="54"/>
  <c r="BH132" i="54"/>
  <c r="BG132" i="54"/>
  <c r="BF132" i="54"/>
  <c r="T132" i="54"/>
  <c r="R132" i="54"/>
  <c r="P132" i="54"/>
  <c r="BI126" i="54"/>
  <c r="BH126" i="54"/>
  <c r="BG126" i="54"/>
  <c r="BF126" i="54"/>
  <c r="T126" i="54"/>
  <c r="R126" i="54"/>
  <c r="P126" i="54"/>
  <c r="BI122" i="54"/>
  <c r="BH122" i="54"/>
  <c r="BG122" i="54"/>
  <c r="BF122" i="54"/>
  <c r="T122" i="54"/>
  <c r="R122" i="54"/>
  <c r="P122" i="54"/>
  <c r="BI117" i="54"/>
  <c r="BH117" i="54"/>
  <c r="BG117" i="54"/>
  <c r="BF117" i="54"/>
  <c r="T117" i="54"/>
  <c r="R117" i="54"/>
  <c r="P117" i="54"/>
  <c r="BI115" i="54"/>
  <c r="BH115" i="54"/>
  <c r="BG115" i="54"/>
  <c r="BF115" i="54"/>
  <c r="T115" i="54"/>
  <c r="R115" i="54"/>
  <c r="P115" i="54"/>
  <c r="BI114" i="54"/>
  <c r="BH114" i="54"/>
  <c r="BG114" i="54"/>
  <c r="BF114" i="54"/>
  <c r="T114" i="54"/>
  <c r="R114" i="54"/>
  <c r="P114" i="54"/>
  <c r="BI112" i="54"/>
  <c r="BH112" i="54"/>
  <c r="BG112" i="54"/>
  <c r="BF112" i="54"/>
  <c r="T112" i="54"/>
  <c r="R112" i="54"/>
  <c r="P112" i="54"/>
  <c r="BI105" i="54"/>
  <c r="BH105" i="54"/>
  <c r="BG105" i="54"/>
  <c r="BF105" i="54"/>
  <c r="T105" i="54"/>
  <c r="R105" i="54"/>
  <c r="P105" i="54"/>
  <c r="BI100" i="54"/>
  <c r="BH100" i="54"/>
  <c r="BG100" i="54"/>
  <c r="BF100" i="54"/>
  <c r="T100" i="54"/>
  <c r="R100" i="54"/>
  <c r="P100" i="54"/>
  <c r="F91" i="54"/>
  <c r="E89" i="54"/>
  <c r="F60" i="54"/>
  <c r="E58" i="54"/>
  <c r="J28" i="54"/>
  <c r="E28" i="54"/>
  <c r="J94" i="54" s="1"/>
  <c r="J27" i="54"/>
  <c r="J25" i="54"/>
  <c r="E25" i="54"/>
  <c r="J62" i="54"/>
  <c r="J24" i="54"/>
  <c r="J22" i="54"/>
  <c r="E22" i="54"/>
  <c r="F94" i="54" s="1"/>
  <c r="J21" i="54"/>
  <c r="J19" i="54"/>
  <c r="E19" i="54"/>
  <c r="F93" i="54"/>
  <c r="J18" i="54"/>
  <c r="J16" i="54"/>
  <c r="J60" i="54" s="1"/>
  <c r="E7" i="54"/>
  <c r="E83" i="54" s="1"/>
  <c r="J41" i="53"/>
  <c r="J40" i="53"/>
  <c r="AY143" i="1"/>
  <c r="J39" i="53"/>
  <c r="AX143" i="1"/>
  <c r="BI362" i="53"/>
  <c r="BH362" i="53"/>
  <c r="BG362" i="53"/>
  <c r="BF362" i="53"/>
  <c r="T362" i="53"/>
  <c r="R362" i="53"/>
  <c r="P362" i="53"/>
  <c r="BI361" i="53"/>
  <c r="BH361" i="53"/>
  <c r="BG361" i="53"/>
  <c r="BF361" i="53"/>
  <c r="T361" i="53"/>
  <c r="R361" i="53"/>
  <c r="P361" i="53"/>
  <c r="BI360" i="53"/>
  <c r="BH360" i="53"/>
  <c r="BG360" i="53"/>
  <c r="BF360" i="53"/>
  <c r="T360" i="53"/>
  <c r="R360" i="53"/>
  <c r="P360" i="53"/>
  <c r="BI353" i="53"/>
  <c r="BH353" i="53"/>
  <c r="BG353" i="53"/>
  <c r="BF353" i="53"/>
  <c r="T353" i="53"/>
  <c r="R353" i="53"/>
  <c r="P353" i="53"/>
  <c r="BI350" i="53"/>
  <c r="BH350" i="53"/>
  <c r="BG350" i="53"/>
  <c r="BF350" i="53"/>
  <c r="T350" i="53"/>
  <c r="R350" i="53"/>
  <c r="P350" i="53"/>
  <c r="BI348" i="53"/>
  <c r="BH348" i="53"/>
  <c r="BG348" i="53"/>
  <c r="BF348" i="53"/>
  <c r="T348" i="53"/>
  <c r="R348" i="53"/>
  <c r="P348" i="53"/>
  <c r="BI343" i="53"/>
  <c r="BH343" i="53"/>
  <c r="BG343" i="53"/>
  <c r="BF343" i="53"/>
  <c r="T343" i="53"/>
  <c r="R343" i="53"/>
  <c r="P343" i="53"/>
  <c r="BI340" i="53"/>
  <c r="BH340" i="53"/>
  <c r="BG340" i="53"/>
  <c r="BF340" i="53"/>
  <c r="T340" i="53"/>
  <c r="R340" i="53"/>
  <c r="P340" i="53"/>
  <c r="BI337" i="53"/>
  <c r="BH337" i="53"/>
  <c r="BG337" i="53"/>
  <c r="BF337" i="53"/>
  <c r="T337" i="53"/>
  <c r="R337" i="53"/>
  <c r="P337" i="53"/>
  <c r="BI336" i="53"/>
  <c r="BH336" i="53"/>
  <c r="BG336" i="53"/>
  <c r="BF336" i="53"/>
  <c r="T336" i="53"/>
  <c r="R336" i="53"/>
  <c r="P336" i="53"/>
  <c r="BI335" i="53"/>
  <c r="BH335" i="53"/>
  <c r="BG335" i="53"/>
  <c r="BF335" i="53"/>
  <c r="T335" i="53"/>
  <c r="R335" i="53"/>
  <c r="P335" i="53"/>
  <c r="BI333" i="53"/>
  <c r="BH333" i="53"/>
  <c r="BG333" i="53"/>
  <c r="BF333" i="53"/>
  <c r="T333" i="53"/>
  <c r="R333" i="53"/>
  <c r="P333" i="53"/>
  <c r="BI331" i="53"/>
  <c r="BH331" i="53"/>
  <c r="BG331" i="53"/>
  <c r="BF331" i="53"/>
  <c r="T331" i="53"/>
  <c r="R331" i="53"/>
  <c r="P331" i="53"/>
  <c r="BI330" i="53"/>
  <c r="BH330" i="53"/>
  <c r="BG330" i="53"/>
  <c r="BF330" i="53"/>
  <c r="T330" i="53"/>
  <c r="R330" i="53"/>
  <c r="P330" i="53"/>
  <c r="BI329" i="53"/>
  <c r="BH329" i="53"/>
  <c r="BG329" i="53"/>
  <c r="BF329" i="53"/>
  <c r="T329" i="53"/>
  <c r="R329" i="53"/>
  <c r="P329" i="53"/>
  <c r="BI327" i="53"/>
  <c r="BH327" i="53"/>
  <c r="BG327" i="53"/>
  <c r="BF327" i="53"/>
  <c r="T327" i="53"/>
  <c r="R327" i="53"/>
  <c r="P327" i="53"/>
  <c r="BI324" i="53"/>
  <c r="BH324" i="53"/>
  <c r="BG324" i="53"/>
  <c r="BF324" i="53"/>
  <c r="T324" i="53"/>
  <c r="R324" i="53"/>
  <c r="P324" i="53"/>
  <c r="BI322" i="53"/>
  <c r="BH322" i="53"/>
  <c r="BG322" i="53"/>
  <c r="BF322" i="53"/>
  <c r="T322" i="53"/>
  <c r="R322" i="53"/>
  <c r="P322" i="53"/>
  <c r="BI321" i="53"/>
  <c r="BH321" i="53"/>
  <c r="BG321" i="53"/>
  <c r="BF321" i="53"/>
  <c r="T321" i="53"/>
  <c r="R321" i="53"/>
  <c r="P321" i="53"/>
  <c r="BI320" i="53"/>
  <c r="BH320" i="53"/>
  <c r="BG320" i="53"/>
  <c r="BF320" i="53"/>
  <c r="T320" i="53"/>
  <c r="R320" i="53"/>
  <c r="P320" i="53"/>
  <c r="BI319" i="53"/>
  <c r="BH319" i="53"/>
  <c r="BG319" i="53"/>
  <c r="BF319" i="53"/>
  <c r="T319" i="53"/>
  <c r="R319" i="53"/>
  <c r="P319" i="53"/>
  <c r="BI318" i="53"/>
  <c r="BH318" i="53"/>
  <c r="BG318" i="53"/>
  <c r="BF318" i="53"/>
  <c r="T318" i="53"/>
  <c r="R318" i="53"/>
  <c r="P318" i="53"/>
  <c r="BI317" i="53"/>
  <c r="BH317" i="53"/>
  <c r="BG317" i="53"/>
  <c r="BF317" i="53"/>
  <c r="T317" i="53"/>
  <c r="R317" i="53"/>
  <c r="P317" i="53"/>
  <c r="BI316" i="53"/>
  <c r="BH316" i="53"/>
  <c r="BG316" i="53"/>
  <c r="BF316" i="53"/>
  <c r="T316" i="53"/>
  <c r="R316" i="53"/>
  <c r="P316" i="53"/>
  <c r="BI315" i="53"/>
  <c r="BH315" i="53"/>
  <c r="BG315" i="53"/>
  <c r="BF315" i="53"/>
  <c r="T315" i="53"/>
  <c r="R315" i="53"/>
  <c r="P315" i="53"/>
  <c r="BI313" i="53"/>
  <c r="BH313" i="53"/>
  <c r="BG313" i="53"/>
  <c r="BF313" i="53"/>
  <c r="T313" i="53"/>
  <c r="R313" i="53"/>
  <c r="P313" i="53"/>
  <c r="BI311" i="53"/>
  <c r="BH311" i="53"/>
  <c r="BG311" i="53"/>
  <c r="BF311" i="53"/>
  <c r="T311" i="53"/>
  <c r="R311" i="53"/>
  <c r="P311" i="53"/>
  <c r="BI307" i="53"/>
  <c r="BH307" i="53"/>
  <c r="BG307" i="53"/>
  <c r="BF307" i="53"/>
  <c r="T307" i="53"/>
  <c r="R307" i="53"/>
  <c r="P307" i="53"/>
  <c r="BI304" i="53"/>
  <c r="BH304" i="53"/>
  <c r="BG304" i="53"/>
  <c r="BF304" i="53"/>
  <c r="T304" i="53"/>
  <c r="R304" i="53"/>
  <c r="P304" i="53"/>
  <c r="BI303" i="53"/>
  <c r="BH303" i="53"/>
  <c r="BG303" i="53"/>
  <c r="BF303" i="53"/>
  <c r="T303" i="53"/>
  <c r="R303" i="53"/>
  <c r="P303" i="53"/>
  <c r="BI294" i="53"/>
  <c r="BH294" i="53"/>
  <c r="BG294" i="53"/>
  <c r="BF294" i="53"/>
  <c r="T294" i="53"/>
  <c r="R294" i="53"/>
  <c r="P294" i="53"/>
  <c r="BI289" i="53"/>
  <c r="BH289" i="53"/>
  <c r="BG289" i="53"/>
  <c r="BF289" i="53"/>
  <c r="T289" i="53"/>
  <c r="R289" i="53"/>
  <c r="P289" i="53"/>
  <c r="BI285" i="53"/>
  <c r="BH285" i="53"/>
  <c r="BG285" i="53"/>
  <c r="BF285" i="53"/>
  <c r="T285" i="53"/>
  <c r="R285" i="53"/>
  <c r="P285" i="53"/>
  <c r="BI281" i="53"/>
  <c r="BH281" i="53"/>
  <c r="BG281" i="53"/>
  <c r="BF281" i="53"/>
  <c r="T281" i="53"/>
  <c r="R281" i="53"/>
  <c r="P281" i="53"/>
  <c r="BI279" i="53"/>
  <c r="BH279" i="53"/>
  <c r="BG279" i="53"/>
  <c r="BF279" i="53"/>
  <c r="T279" i="53"/>
  <c r="R279" i="53"/>
  <c r="P279" i="53"/>
  <c r="BI277" i="53"/>
  <c r="BH277" i="53"/>
  <c r="BG277" i="53"/>
  <c r="BF277" i="53"/>
  <c r="T277" i="53"/>
  <c r="R277" i="53"/>
  <c r="P277" i="53"/>
  <c r="BI275" i="53"/>
  <c r="BH275" i="53"/>
  <c r="BG275" i="53"/>
  <c r="BF275" i="53"/>
  <c r="T275" i="53"/>
  <c r="R275" i="53"/>
  <c r="P275" i="53"/>
  <c r="BI273" i="53"/>
  <c r="BH273" i="53"/>
  <c r="BG273" i="53"/>
  <c r="BF273" i="53"/>
  <c r="T273" i="53"/>
  <c r="R273" i="53"/>
  <c r="P273" i="53"/>
  <c r="BI271" i="53"/>
  <c r="BH271" i="53"/>
  <c r="BG271" i="53"/>
  <c r="BF271" i="53"/>
  <c r="T271" i="53"/>
  <c r="R271" i="53"/>
  <c r="P271" i="53"/>
  <c r="BI269" i="53"/>
  <c r="BH269" i="53"/>
  <c r="BG269" i="53"/>
  <c r="BF269" i="53"/>
  <c r="T269" i="53"/>
  <c r="R269" i="53"/>
  <c r="P269" i="53"/>
  <c r="BI268" i="53"/>
  <c r="BH268" i="53"/>
  <c r="BG268" i="53"/>
  <c r="BF268" i="53"/>
  <c r="T268" i="53"/>
  <c r="R268" i="53"/>
  <c r="P268" i="53"/>
  <c r="BI266" i="53"/>
  <c r="BH266" i="53"/>
  <c r="BG266" i="53"/>
  <c r="BF266" i="53"/>
  <c r="T266" i="53"/>
  <c r="R266" i="53"/>
  <c r="P266" i="53"/>
  <c r="BI261" i="53"/>
  <c r="BH261" i="53"/>
  <c r="BG261" i="53"/>
  <c r="BF261" i="53"/>
  <c r="T261" i="53"/>
  <c r="R261" i="53"/>
  <c r="P261" i="53"/>
  <c r="BI258" i="53"/>
  <c r="BH258" i="53"/>
  <c r="BG258" i="53"/>
  <c r="BF258" i="53"/>
  <c r="T258" i="53"/>
  <c r="R258" i="53"/>
  <c r="P258" i="53"/>
  <c r="BI254" i="53"/>
  <c r="BH254" i="53"/>
  <c r="BG254" i="53"/>
  <c r="BF254" i="53"/>
  <c r="T254" i="53"/>
  <c r="R254" i="53"/>
  <c r="P254" i="53"/>
  <c r="BI253" i="53"/>
  <c r="BH253" i="53"/>
  <c r="BG253" i="53"/>
  <c r="BF253" i="53"/>
  <c r="T253" i="53"/>
  <c r="R253" i="53"/>
  <c r="P253" i="53"/>
  <c r="BI249" i="53"/>
  <c r="BH249" i="53"/>
  <c r="BG249" i="53"/>
  <c r="BF249" i="53"/>
  <c r="T249" i="53"/>
  <c r="R249" i="53"/>
  <c r="P249" i="53"/>
  <c r="BI248" i="53"/>
  <c r="BH248" i="53"/>
  <c r="BG248" i="53"/>
  <c r="BF248" i="53"/>
  <c r="T248" i="53"/>
  <c r="R248" i="53"/>
  <c r="P248" i="53"/>
  <c r="BI242" i="53"/>
  <c r="BH242" i="53"/>
  <c r="BG242" i="53"/>
  <c r="BF242" i="53"/>
  <c r="T242" i="53"/>
  <c r="R242" i="53"/>
  <c r="P242" i="53"/>
  <c r="BI241" i="53"/>
  <c r="BH241" i="53"/>
  <c r="BG241" i="53"/>
  <c r="BF241" i="53"/>
  <c r="T241" i="53"/>
  <c r="R241" i="53"/>
  <c r="P241" i="53"/>
  <c r="BI239" i="53"/>
  <c r="BH239" i="53"/>
  <c r="BG239" i="53"/>
  <c r="BF239" i="53"/>
  <c r="T239" i="53"/>
  <c r="R239" i="53"/>
  <c r="P239" i="53"/>
  <c r="BI237" i="53"/>
  <c r="BH237" i="53"/>
  <c r="BG237" i="53"/>
  <c r="BF237" i="53"/>
  <c r="T237" i="53"/>
  <c r="R237" i="53"/>
  <c r="P237" i="53"/>
  <c r="BI234" i="53"/>
  <c r="BH234" i="53"/>
  <c r="BG234" i="53"/>
  <c r="BF234" i="53"/>
  <c r="T234" i="53"/>
  <c r="R234" i="53"/>
  <c r="P234" i="53"/>
  <c r="BI230" i="53"/>
  <c r="BH230" i="53"/>
  <c r="BG230" i="53"/>
  <c r="BF230" i="53"/>
  <c r="T230" i="53"/>
  <c r="R230" i="53"/>
  <c r="P230" i="53"/>
  <c r="BI228" i="53"/>
  <c r="BH228" i="53"/>
  <c r="BG228" i="53"/>
  <c r="BF228" i="53"/>
  <c r="T228" i="53"/>
  <c r="R228" i="53"/>
  <c r="P228" i="53"/>
  <c r="BI226" i="53"/>
  <c r="BH226" i="53"/>
  <c r="BG226" i="53"/>
  <c r="BF226" i="53"/>
  <c r="T226" i="53"/>
  <c r="R226" i="53"/>
  <c r="P226" i="53"/>
  <c r="BI224" i="53"/>
  <c r="BH224" i="53"/>
  <c r="BG224" i="53"/>
  <c r="BF224" i="53"/>
  <c r="T224" i="53"/>
  <c r="R224" i="53"/>
  <c r="P224" i="53"/>
  <c r="BI223" i="53"/>
  <c r="BH223" i="53"/>
  <c r="BG223" i="53"/>
  <c r="BF223" i="53"/>
  <c r="T223" i="53"/>
  <c r="R223" i="53"/>
  <c r="P223" i="53"/>
  <c r="BI221" i="53"/>
  <c r="BH221" i="53"/>
  <c r="BG221" i="53"/>
  <c r="BF221" i="53"/>
  <c r="T221" i="53"/>
  <c r="R221" i="53"/>
  <c r="P221" i="53"/>
  <c r="BI216" i="53"/>
  <c r="BH216" i="53"/>
  <c r="BG216" i="53"/>
  <c r="BF216" i="53"/>
  <c r="T216" i="53"/>
  <c r="R216" i="53"/>
  <c r="P216" i="53"/>
  <c r="BI214" i="53"/>
  <c r="BH214" i="53"/>
  <c r="BG214" i="53"/>
  <c r="BF214" i="53"/>
  <c r="T214" i="53"/>
  <c r="R214" i="53"/>
  <c r="P214" i="53"/>
  <c r="BI211" i="53"/>
  <c r="BH211" i="53"/>
  <c r="BG211" i="53"/>
  <c r="BF211" i="53"/>
  <c r="T211" i="53"/>
  <c r="R211" i="53"/>
  <c r="P211" i="53"/>
  <c r="BI204" i="53"/>
  <c r="BH204" i="53"/>
  <c r="BG204" i="53"/>
  <c r="BF204" i="53"/>
  <c r="T204" i="53"/>
  <c r="R204" i="53"/>
  <c r="P204" i="53"/>
  <c r="BI202" i="53"/>
  <c r="BH202" i="53"/>
  <c r="BG202" i="53"/>
  <c r="BF202" i="53"/>
  <c r="T202" i="53"/>
  <c r="R202" i="53"/>
  <c r="P202" i="53"/>
  <c r="BI199" i="53"/>
  <c r="BH199" i="53"/>
  <c r="BG199" i="53"/>
  <c r="BF199" i="53"/>
  <c r="T199" i="53"/>
  <c r="R199" i="53"/>
  <c r="P199" i="53"/>
  <c r="BI197" i="53"/>
  <c r="BH197" i="53"/>
  <c r="BG197" i="53"/>
  <c r="BF197" i="53"/>
  <c r="T197" i="53"/>
  <c r="R197" i="53"/>
  <c r="P197" i="53"/>
  <c r="BI195" i="53"/>
  <c r="BH195" i="53"/>
  <c r="BG195" i="53"/>
  <c r="BF195" i="53"/>
  <c r="T195" i="53"/>
  <c r="R195" i="53"/>
  <c r="P195" i="53"/>
  <c r="BI192" i="53"/>
  <c r="BH192" i="53"/>
  <c r="BG192" i="53"/>
  <c r="BF192" i="53"/>
  <c r="T192" i="53"/>
  <c r="R192" i="53"/>
  <c r="P192" i="53"/>
  <c r="BI189" i="53"/>
  <c r="BH189" i="53"/>
  <c r="BG189" i="53"/>
  <c r="BF189" i="53"/>
  <c r="T189" i="53"/>
  <c r="R189" i="53"/>
  <c r="P189" i="53"/>
  <c r="BI186" i="53"/>
  <c r="BH186" i="53"/>
  <c r="BG186" i="53"/>
  <c r="BF186" i="53"/>
  <c r="T186" i="53"/>
  <c r="R186" i="53"/>
  <c r="P186" i="53"/>
  <c r="BI179" i="53"/>
  <c r="BH179" i="53"/>
  <c r="BG179" i="53"/>
  <c r="BF179" i="53"/>
  <c r="T179" i="53"/>
  <c r="R179" i="53"/>
  <c r="P179" i="53"/>
  <c r="BI177" i="53"/>
  <c r="BH177" i="53"/>
  <c r="BG177" i="53"/>
  <c r="BF177" i="53"/>
  <c r="T177" i="53"/>
  <c r="R177" i="53"/>
  <c r="P177" i="53"/>
  <c r="BI176" i="53"/>
  <c r="BH176" i="53"/>
  <c r="BG176" i="53"/>
  <c r="BF176" i="53"/>
  <c r="T176" i="53"/>
  <c r="R176" i="53"/>
  <c r="P176" i="53"/>
  <c r="BI171" i="53"/>
  <c r="BH171" i="53"/>
  <c r="BG171" i="53"/>
  <c r="BF171" i="53"/>
  <c r="T171" i="53"/>
  <c r="R171" i="53"/>
  <c r="P171" i="53"/>
  <c r="BI169" i="53"/>
  <c r="BH169" i="53"/>
  <c r="BG169" i="53"/>
  <c r="BF169" i="53"/>
  <c r="T169" i="53"/>
  <c r="R169" i="53"/>
  <c r="P169" i="53"/>
  <c r="BI166" i="53"/>
  <c r="BH166" i="53"/>
  <c r="BG166" i="53"/>
  <c r="BF166" i="53"/>
  <c r="T166" i="53"/>
  <c r="R166" i="53"/>
  <c r="P166" i="53"/>
  <c r="BI162" i="53"/>
  <c r="BH162" i="53"/>
  <c r="BG162" i="53"/>
  <c r="BF162" i="53"/>
  <c r="T162" i="53"/>
  <c r="R162" i="53"/>
  <c r="P162" i="53"/>
  <c r="BI159" i="53"/>
  <c r="BH159" i="53"/>
  <c r="BG159" i="53"/>
  <c r="BF159" i="53"/>
  <c r="T159" i="53"/>
  <c r="R159" i="53"/>
  <c r="P159" i="53"/>
  <c r="BI156" i="53"/>
  <c r="BH156" i="53"/>
  <c r="BG156" i="53"/>
  <c r="BF156" i="53"/>
  <c r="T156" i="53"/>
  <c r="R156" i="53"/>
  <c r="P156" i="53"/>
  <c r="BI153" i="53"/>
  <c r="BH153" i="53"/>
  <c r="BG153" i="53"/>
  <c r="BF153" i="53"/>
  <c r="T153" i="53"/>
  <c r="R153" i="53"/>
  <c r="P153" i="53"/>
  <c r="BI151" i="53"/>
  <c r="BH151" i="53"/>
  <c r="BG151" i="53"/>
  <c r="BF151" i="53"/>
  <c r="T151" i="53"/>
  <c r="R151" i="53"/>
  <c r="P151" i="53"/>
  <c r="BI147" i="53"/>
  <c r="BH147" i="53"/>
  <c r="BG147" i="53"/>
  <c r="BF147" i="53"/>
  <c r="T147" i="53"/>
  <c r="R147" i="53"/>
  <c r="P147" i="53"/>
  <c r="BI144" i="53"/>
  <c r="BH144" i="53"/>
  <c r="BG144" i="53"/>
  <c r="BF144" i="53"/>
  <c r="T144" i="53"/>
  <c r="R144" i="53"/>
  <c r="P144" i="53"/>
  <c r="BI139" i="53"/>
  <c r="BH139" i="53"/>
  <c r="BG139" i="53"/>
  <c r="BF139" i="53"/>
  <c r="T139" i="53"/>
  <c r="R139" i="53"/>
  <c r="P139" i="53"/>
  <c r="BI137" i="53"/>
  <c r="BH137" i="53"/>
  <c r="BG137" i="53"/>
  <c r="BF137" i="53"/>
  <c r="T137" i="53"/>
  <c r="R137" i="53"/>
  <c r="P137" i="53"/>
  <c r="BI135" i="53"/>
  <c r="BH135" i="53"/>
  <c r="BG135" i="53"/>
  <c r="BF135" i="53"/>
  <c r="T135" i="53"/>
  <c r="R135" i="53"/>
  <c r="P135" i="53"/>
  <c r="BI131" i="53"/>
  <c r="BH131" i="53"/>
  <c r="BG131" i="53"/>
  <c r="BF131" i="53"/>
  <c r="T131" i="53"/>
  <c r="R131" i="53"/>
  <c r="P131" i="53"/>
  <c r="BI128" i="53"/>
  <c r="BH128" i="53"/>
  <c r="BG128" i="53"/>
  <c r="BF128" i="53"/>
  <c r="T128" i="53"/>
  <c r="R128" i="53"/>
  <c r="P128" i="53"/>
  <c r="BI127" i="53"/>
  <c r="BH127" i="53"/>
  <c r="BG127" i="53"/>
  <c r="BF127" i="53"/>
  <c r="T127" i="53"/>
  <c r="R127" i="53"/>
  <c r="P127" i="53"/>
  <c r="BI121" i="53"/>
  <c r="BH121" i="53"/>
  <c r="BG121" i="53"/>
  <c r="BF121" i="53"/>
  <c r="T121" i="53"/>
  <c r="R121" i="53"/>
  <c r="P121" i="53"/>
  <c r="BI117" i="53"/>
  <c r="BH117" i="53"/>
  <c r="BG117" i="53"/>
  <c r="BF117" i="53"/>
  <c r="T117" i="53"/>
  <c r="R117" i="53"/>
  <c r="P117" i="53"/>
  <c r="BI115" i="53"/>
  <c r="BH115" i="53"/>
  <c r="BG115" i="53"/>
  <c r="BF115" i="53"/>
  <c r="T115" i="53"/>
  <c r="R115" i="53"/>
  <c r="P115" i="53"/>
  <c r="BI109" i="53"/>
  <c r="BH109" i="53"/>
  <c r="BG109" i="53"/>
  <c r="BF109" i="53"/>
  <c r="T109" i="53"/>
  <c r="R109" i="53"/>
  <c r="P109" i="53"/>
  <c r="BI106" i="53"/>
  <c r="BH106" i="53"/>
  <c r="BG106" i="53"/>
  <c r="BF106" i="53"/>
  <c r="T106" i="53"/>
  <c r="R106" i="53"/>
  <c r="P106" i="53"/>
  <c r="BI105" i="53"/>
  <c r="BH105" i="53"/>
  <c r="BG105" i="53"/>
  <c r="BF105" i="53"/>
  <c r="T105" i="53"/>
  <c r="R105" i="53"/>
  <c r="P105" i="53"/>
  <c r="BI100" i="53"/>
  <c r="BH100" i="53"/>
  <c r="BG100" i="53"/>
  <c r="BF100" i="53"/>
  <c r="T100" i="53"/>
  <c r="R100" i="53"/>
  <c r="P100" i="53"/>
  <c r="F92" i="53"/>
  <c r="E90" i="53"/>
  <c r="F60" i="53"/>
  <c r="E58" i="53"/>
  <c r="J28" i="53"/>
  <c r="E28" i="53"/>
  <c r="J63" i="53"/>
  <c r="J27" i="53"/>
  <c r="J25" i="53"/>
  <c r="E25" i="53"/>
  <c r="J94" i="53"/>
  <c r="J24" i="53"/>
  <c r="J22" i="53"/>
  <c r="E22" i="53"/>
  <c r="F63" i="53" s="1"/>
  <c r="J21" i="53"/>
  <c r="J19" i="53"/>
  <c r="E19" i="53"/>
  <c r="F94" i="53"/>
  <c r="J18" i="53"/>
  <c r="J16" i="53"/>
  <c r="J60" i="53" s="1"/>
  <c r="E7" i="53"/>
  <c r="E52" i="53" s="1"/>
  <c r="J41" i="52"/>
  <c r="J40" i="52"/>
  <c r="AY141" i="1"/>
  <c r="J39" i="52"/>
  <c r="AX141" i="1"/>
  <c r="BI135" i="52"/>
  <c r="BH135" i="52"/>
  <c r="BG135" i="52"/>
  <c r="BF135" i="52"/>
  <c r="T135" i="52"/>
  <c r="T134" i="52"/>
  <c r="R135" i="52"/>
  <c r="R134" i="52" s="1"/>
  <c r="P135" i="52"/>
  <c r="P134" i="52"/>
  <c r="BI133" i="52"/>
  <c r="BH133" i="52"/>
  <c r="BG133" i="52"/>
  <c r="BF133" i="52"/>
  <c r="T133" i="52"/>
  <c r="R133" i="52"/>
  <c r="P133" i="52"/>
  <c r="BI131" i="52"/>
  <c r="BH131" i="52"/>
  <c r="BG131" i="52"/>
  <c r="BF131" i="52"/>
  <c r="T131" i="52"/>
  <c r="R131" i="52"/>
  <c r="P131" i="52"/>
  <c r="BI129" i="52"/>
  <c r="BH129" i="52"/>
  <c r="BG129" i="52"/>
  <c r="BF129" i="52"/>
  <c r="T129" i="52"/>
  <c r="R129" i="52"/>
  <c r="P129" i="52"/>
  <c r="BI121" i="52"/>
  <c r="BH121" i="52"/>
  <c r="BG121" i="52"/>
  <c r="BF121" i="52"/>
  <c r="T121" i="52"/>
  <c r="R121" i="52"/>
  <c r="P121" i="52"/>
  <c r="BI118" i="52"/>
  <c r="BH118" i="52"/>
  <c r="BG118" i="52"/>
  <c r="BF118" i="52"/>
  <c r="T118" i="52"/>
  <c r="R118" i="52"/>
  <c r="P118" i="52"/>
  <c r="BI115" i="52"/>
  <c r="BH115" i="52"/>
  <c r="BG115" i="52"/>
  <c r="BF115" i="52"/>
  <c r="T115" i="52"/>
  <c r="R115" i="52"/>
  <c r="P115" i="52"/>
  <c r="BI113" i="52"/>
  <c r="BH113" i="52"/>
  <c r="BG113" i="52"/>
  <c r="BF113" i="52"/>
  <c r="T113" i="52"/>
  <c r="R113" i="52"/>
  <c r="P113" i="52"/>
  <c r="BI112" i="52"/>
  <c r="BH112" i="52"/>
  <c r="BG112" i="52"/>
  <c r="BF112" i="52"/>
  <c r="T112" i="52"/>
  <c r="R112" i="52"/>
  <c r="P112" i="52"/>
  <c r="BI110" i="52"/>
  <c r="BH110" i="52"/>
  <c r="BG110" i="52"/>
  <c r="BF110" i="52"/>
  <c r="T110" i="52"/>
  <c r="R110" i="52"/>
  <c r="P110" i="52"/>
  <c r="BI106" i="52"/>
  <c r="BH106" i="52"/>
  <c r="BG106" i="52"/>
  <c r="BF106" i="52"/>
  <c r="T106" i="52"/>
  <c r="R106" i="52"/>
  <c r="P106" i="52"/>
  <c r="BI103" i="52"/>
  <c r="BH103" i="52"/>
  <c r="BG103" i="52"/>
  <c r="BF103" i="52"/>
  <c r="T103" i="52"/>
  <c r="R103" i="52"/>
  <c r="P103" i="52"/>
  <c r="BI101" i="52"/>
  <c r="BH101" i="52"/>
  <c r="BG101" i="52"/>
  <c r="BF101" i="52"/>
  <c r="T101" i="52"/>
  <c r="R101" i="52"/>
  <c r="P101" i="52"/>
  <c r="BI99" i="52"/>
  <c r="BH99" i="52"/>
  <c r="BG99" i="52"/>
  <c r="BF99" i="52"/>
  <c r="T99" i="52"/>
  <c r="R99" i="52"/>
  <c r="P99" i="52"/>
  <c r="J93" i="52"/>
  <c r="J92" i="52"/>
  <c r="F92" i="52"/>
  <c r="F90" i="52"/>
  <c r="E88" i="52"/>
  <c r="J63" i="52"/>
  <c r="J62" i="52"/>
  <c r="F62" i="52"/>
  <c r="F60" i="52"/>
  <c r="E58" i="52"/>
  <c r="J22" i="52"/>
  <c r="E22" i="52"/>
  <c r="F93" i="52" s="1"/>
  <c r="J21" i="52"/>
  <c r="J16" i="52"/>
  <c r="J90" i="52" s="1"/>
  <c r="E7" i="52"/>
  <c r="E82" i="52" s="1"/>
  <c r="J41" i="51"/>
  <c r="J40" i="51"/>
  <c r="AY138" i="1"/>
  <c r="J39" i="51"/>
  <c r="AX138" i="1" s="1"/>
  <c r="BI338" i="51"/>
  <c r="BH338" i="51"/>
  <c r="BG338" i="51"/>
  <c r="BF338" i="51"/>
  <c r="T338" i="51"/>
  <c r="T337" i="51" s="1"/>
  <c r="T336" i="51" s="1"/>
  <c r="R338" i="51"/>
  <c r="R337" i="51" s="1"/>
  <c r="R336" i="51" s="1"/>
  <c r="P338" i="51"/>
  <c r="P337" i="51" s="1"/>
  <c r="P336" i="51" s="1"/>
  <c r="BI334" i="51"/>
  <c r="BH334" i="51"/>
  <c r="BG334" i="51"/>
  <c r="BF334" i="51"/>
  <c r="T334" i="51"/>
  <c r="T333" i="51" s="1"/>
  <c r="R334" i="51"/>
  <c r="R333" i="51"/>
  <c r="P334" i="51"/>
  <c r="P333" i="51"/>
  <c r="BI328" i="51"/>
  <c r="BH328" i="51"/>
  <c r="BG328" i="51"/>
  <c r="BF328" i="51"/>
  <c r="T328" i="51"/>
  <c r="R328" i="51"/>
  <c r="P328" i="51"/>
  <c r="BI325" i="51"/>
  <c r="BH325" i="51"/>
  <c r="BG325" i="51"/>
  <c r="BF325" i="51"/>
  <c r="T325" i="51"/>
  <c r="R325" i="51"/>
  <c r="P325" i="51"/>
  <c r="BI320" i="51"/>
  <c r="BH320" i="51"/>
  <c r="BG320" i="51"/>
  <c r="BF320" i="51"/>
  <c r="T320" i="51"/>
  <c r="R320" i="51"/>
  <c r="P320" i="51"/>
  <c r="BI318" i="51"/>
  <c r="BH318" i="51"/>
  <c r="BG318" i="51"/>
  <c r="BF318" i="51"/>
  <c r="T318" i="51"/>
  <c r="R318" i="51"/>
  <c r="P318" i="51"/>
  <c r="BI314" i="51"/>
  <c r="BH314" i="51"/>
  <c r="BG314" i="51"/>
  <c r="BF314" i="51"/>
  <c r="T314" i="51"/>
  <c r="R314" i="51"/>
  <c r="P314" i="51"/>
  <c r="BI312" i="51"/>
  <c r="BH312" i="51"/>
  <c r="BG312" i="51"/>
  <c r="BF312" i="51"/>
  <c r="T312" i="51"/>
  <c r="R312" i="51"/>
  <c r="P312" i="51"/>
  <c r="BI309" i="51"/>
  <c r="BH309" i="51"/>
  <c r="BG309" i="51"/>
  <c r="BF309" i="51"/>
  <c r="T309" i="51"/>
  <c r="R309" i="51"/>
  <c r="P309" i="51"/>
  <c r="BI307" i="51"/>
  <c r="BH307" i="51"/>
  <c r="BG307" i="51"/>
  <c r="BF307" i="51"/>
  <c r="T307" i="51"/>
  <c r="R307" i="51"/>
  <c r="P307" i="51"/>
  <c r="BI305" i="51"/>
  <c r="BH305" i="51"/>
  <c r="BG305" i="51"/>
  <c r="BF305" i="51"/>
  <c r="T305" i="51"/>
  <c r="R305" i="51"/>
  <c r="P305" i="51"/>
  <c r="BI303" i="51"/>
  <c r="BH303" i="51"/>
  <c r="BG303" i="51"/>
  <c r="BF303" i="51"/>
  <c r="T303" i="51"/>
  <c r="R303" i="51"/>
  <c r="P303" i="51"/>
  <c r="BI300" i="51"/>
  <c r="BH300" i="51"/>
  <c r="BG300" i="51"/>
  <c r="BF300" i="51"/>
  <c r="T300" i="51"/>
  <c r="R300" i="51"/>
  <c r="P300" i="51"/>
  <c r="BI297" i="51"/>
  <c r="BH297" i="51"/>
  <c r="BG297" i="51"/>
  <c r="BF297" i="51"/>
  <c r="T297" i="51"/>
  <c r="R297" i="51"/>
  <c r="P297" i="51"/>
  <c r="BI295" i="51"/>
  <c r="BH295" i="51"/>
  <c r="BG295" i="51"/>
  <c r="BF295" i="51"/>
  <c r="T295" i="51"/>
  <c r="R295" i="51"/>
  <c r="P295" i="51"/>
  <c r="BI293" i="51"/>
  <c r="BH293" i="51"/>
  <c r="BG293" i="51"/>
  <c r="BF293" i="51"/>
  <c r="T293" i="51"/>
  <c r="R293" i="51"/>
  <c r="P293" i="51"/>
  <c r="BI291" i="51"/>
  <c r="BH291" i="51"/>
  <c r="BG291" i="51"/>
  <c r="BF291" i="51"/>
  <c r="T291" i="51"/>
  <c r="R291" i="51"/>
  <c r="P291" i="51"/>
  <c r="BI289" i="51"/>
  <c r="BH289" i="51"/>
  <c r="BG289" i="51"/>
  <c r="BF289" i="51"/>
  <c r="T289" i="51"/>
  <c r="R289" i="51"/>
  <c r="P289" i="51"/>
  <c r="BI286" i="51"/>
  <c r="BH286" i="51"/>
  <c r="BG286" i="51"/>
  <c r="BF286" i="51"/>
  <c r="T286" i="51"/>
  <c r="R286" i="51"/>
  <c r="P286" i="51"/>
  <c r="BI283" i="51"/>
  <c r="BH283" i="51"/>
  <c r="BG283" i="51"/>
  <c r="BF283" i="51"/>
  <c r="T283" i="51"/>
  <c r="R283" i="51"/>
  <c r="P283" i="51"/>
  <c r="BI280" i="51"/>
  <c r="BH280" i="51"/>
  <c r="BG280" i="51"/>
  <c r="BF280" i="51"/>
  <c r="T280" i="51"/>
  <c r="R280" i="51"/>
  <c r="P280" i="51"/>
  <c r="BI278" i="51"/>
  <c r="BH278" i="51"/>
  <c r="BG278" i="51"/>
  <c r="BF278" i="51"/>
  <c r="T278" i="51"/>
  <c r="R278" i="51"/>
  <c r="P278" i="51"/>
  <c r="BI275" i="51"/>
  <c r="BH275" i="51"/>
  <c r="BG275" i="51"/>
  <c r="BF275" i="51"/>
  <c r="T275" i="51"/>
  <c r="R275" i="51"/>
  <c r="P275" i="51"/>
  <c r="BI273" i="51"/>
  <c r="BH273" i="51"/>
  <c r="BG273" i="51"/>
  <c r="BF273" i="51"/>
  <c r="T273" i="51"/>
  <c r="R273" i="51"/>
  <c r="P273" i="51"/>
  <c r="BI271" i="51"/>
  <c r="BH271" i="51"/>
  <c r="BG271" i="51"/>
  <c r="BF271" i="51"/>
  <c r="T271" i="51"/>
  <c r="R271" i="51"/>
  <c r="P271" i="51"/>
  <c r="BI268" i="51"/>
  <c r="BH268" i="51"/>
  <c r="BG268" i="51"/>
  <c r="BF268" i="51"/>
  <c r="T268" i="51"/>
  <c r="R268" i="51"/>
  <c r="P268" i="51"/>
  <c r="BI267" i="51"/>
  <c r="BH267" i="51"/>
  <c r="BG267" i="51"/>
  <c r="BF267" i="51"/>
  <c r="T267" i="51"/>
  <c r="R267" i="51"/>
  <c r="P267" i="51"/>
  <c r="BI265" i="51"/>
  <c r="BH265" i="51"/>
  <c r="BG265" i="51"/>
  <c r="BF265" i="51"/>
  <c r="T265" i="51"/>
  <c r="R265" i="51"/>
  <c r="P265" i="51"/>
  <c r="BI264" i="51"/>
  <c r="BH264" i="51"/>
  <c r="BG264" i="51"/>
  <c r="BF264" i="51"/>
  <c r="T264" i="51"/>
  <c r="R264" i="51"/>
  <c r="P264" i="51"/>
  <c r="BI263" i="51"/>
  <c r="BH263" i="51"/>
  <c r="BG263" i="51"/>
  <c r="BF263" i="51"/>
  <c r="T263" i="51"/>
  <c r="R263" i="51"/>
  <c r="P263" i="51"/>
  <c r="BI262" i="51"/>
  <c r="BH262" i="51"/>
  <c r="BG262" i="51"/>
  <c r="BF262" i="51"/>
  <c r="T262" i="51"/>
  <c r="R262" i="51"/>
  <c r="P262" i="51"/>
  <c r="BI261" i="51"/>
  <c r="BH261" i="51"/>
  <c r="BG261" i="51"/>
  <c r="BF261" i="51"/>
  <c r="T261" i="51"/>
  <c r="R261" i="51"/>
  <c r="P261" i="51"/>
  <c r="BI259" i="51"/>
  <c r="BH259" i="51"/>
  <c r="BG259" i="51"/>
  <c r="BF259" i="51"/>
  <c r="T259" i="51"/>
  <c r="R259" i="51"/>
  <c r="P259" i="51"/>
  <c r="BI257" i="51"/>
  <c r="BH257" i="51"/>
  <c r="BG257" i="51"/>
  <c r="BF257" i="51"/>
  <c r="T257" i="51"/>
  <c r="R257" i="51"/>
  <c r="P257" i="51"/>
  <c r="BI253" i="51"/>
  <c r="BH253" i="51"/>
  <c r="BG253" i="51"/>
  <c r="BF253" i="51"/>
  <c r="T253" i="51"/>
  <c r="R253" i="51"/>
  <c r="P253" i="51"/>
  <c r="BI250" i="51"/>
  <c r="BH250" i="51"/>
  <c r="BG250" i="51"/>
  <c r="BF250" i="51"/>
  <c r="T250" i="51"/>
  <c r="R250" i="51"/>
  <c r="P250" i="51"/>
  <c r="BI246" i="51"/>
  <c r="BH246" i="51"/>
  <c r="BG246" i="51"/>
  <c r="BF246" i="51"/>
  <c r="T246" i="51"/>
  <c r="R246" i="51"/>
  <c r="P246" i="51"/>
  <c r="BI242" i="51"/>
  <c r="BH242" i="51"/>
  <c r="BG242" i="51"/>
  <c r="BF242" i="51"/>
  <c r="T242" i="51"/>
  <c r="R242" i="51"/>
  <c r="P242" i="51"/>
  <c r="BI239" i="51"/>
  <c r="BH239" i="51"/>
  <c r="BG239" i="51"/>
  <c r="BF239" i="51"/>
  <c r="T239" i="51"/>
  <c r="R239" i="51"/>
  <c r="P239" i="51"/>
  <c r="BI236" i="51"/>
  <c r="BH236" i="51"/>
  <c r="BG236" i="51"/>
  <c r="BF236" i="51"/>
  <c r="T236" i="51"/>
  <c r="R236" i="51"/>
  <c r="P236" i="51"/>
  <c r="BI233" i="51"/>
  <c r="BH233" i="51"/>
  <c r="BG233" i="51"/>
  <c r="BF233" i="51"/>
  <c r="T233" i="51"/>
  <c r="R233" i="51"/>
  <c r="P233" i="51"/>
  <c r="BI228" i="51"/>
  <c r="BH228" i="51"/>
  <c r="BG228" i="51"/>
  <c r="BF228" i="51"/>
  <c r="T228" i="51"/>
  <c r="R228" i="51"/>
  <c r="P228" i="51"/>
  <c r="BI223" i="51"/>
  <c r="BH223" i="51"/>
  <c r="BG223" i="51"/>
  <c r="BF223" i="51"/>
  <c r="T223" i="51"/>
  <c r="R223" i="51"/>
  <c r="P223" i="51"/>
  <c r="BI218" i="51"/>
  <c r="BH218" i="51"/>
  <c r="BG218" i="51"/>
  <c r="BF218" i="51"/>
  <c r="T218" i="51"/>
  <c r="R218" i="51"/>
  <c r="P218" i="51"/>
  <c r="BI213" i="51"/>
  <c r="BH213" i="51"/>
  <c r="BG213" i="51"/>
  <c r="BF213" i="51"/>
  <c r="T213" i="51"/>
  <c r="R213" i="51"/>
  <c r="P213" i="51"/>
  <c r="BI208" i="51"/>
  <c r="BH208" i="51"/>
  <c r="BG208" i="51"/>
  <c r="BF208" i="51"/>
  <c r="T208" i="51"/>
  <c r="R208" i="51"/>
  <c r="P208" i="51"/>
  <c r="BI203" i="51"/>
  <c r="BH203" i="51"/>
  <c r="BG203" i="51"/>
  <c r="BF203" i="51"/>
  <c r="T203" i="51"/>
  <c r="R203" i="51"/>
  <c r="P203" i="51"/>
  <c r="BI198" i="51"/>
  <c r="BH198" i="51"/>
  <c r="BG198" i="51"/>
  <c r="BF198" i="51"/>
  <c r="T198" i="51"/>
  <c r="R198" i="51"/>
  <c r="P198" i="51"/>
  <c r="BI195" i="51"/>
  <c r="BH195" i="51"/>
  <c r="BG195" i="51"/>
  <c r="BF195" i="51"/>
  <c r="T195" i="51"/>
  <c r="R195" i="51"/>
  <c r="P195" i="51"/>
  <c r="BI192" i="51"/>
  <c r="BH192" i="51"/>
  <c r="BG192" i="51"/>
  <c r="BF192" i="51"/>
  <c r="T192" i="51"/>
  <c r="R192" i="51"/>
  <c r="P192" i="51"/>
  <c r="BI189" i="51"/>
  <c r="BH189" i="51"/>
  <c r="BG189" i="51"/>
  <c r="BF189" i="51"/>
  <c r="T189" i="51"/>
  <c r="R189" i="51"/>
  <c r="P189" i="51"/>
  <c r="BI184" i="51"/>
  <c r="BH184" i="51"/>
  <c r="BG184" i="51"/>
  <c r="BF184" i="51"/>
  <c r="T184" i="51"/>
  <c r="R184" i="51"/>
  <c r="P184" i="51"/>
  <c r="BI179" i="51"/>
  <c r="BH179" i="51"/>
  <c r="BG179" i="51"/>
  <c r="BF179" i="51"/>
  <c r="T179" i="51"/>
  <c r="R179" i="51"/>
  <c r="P179" i="51"/>
  <c r="BI177" i="51"/>
  <c r="BH177" i="51"/>
  <c r="BG177" i="51"/>
  <c r="BF177" i="51"/>
  <c r="T177" i="51"/>
  <c r="R177" i="51"/>
  <c r="P177" i="51"/>
  <c r="BI174" i="51"/>
  <c r="BH174" i="51"/>
  <c r="BG174" i="51"/>
  <c r="BF174" i="51"/>
  <c r="T174" i="51"/>
  <c r="R174" i="51"/>
  <c r="P174" i="51"/>
  <c r="BI172" i="51"/>
  <c r="BH172" i="51"/>
  <c r="BG172" i="51"/>
  <c r="BF172" i="51"/>
  <c r="T172" i="51"/>
  <c r="R172" i="51"/>
  <c r="P172" i="51"/>
  <c r="BI169" i="51"/>
  <c r="BH169" i="51"/>
  <c r="BG169" i="51"/>
  <c r="BF169" i="51"/>
  <c r="T169" i="51"/>
  <c r="R169" i="51"/>
  <c r="P169" i="51"/>
  <c r="BI165" i="51"/>
  <c r="BH165" i="51"/>
  <c r="BG165" i="51"/>
  <c r="BF165" i="51"/>
  <c r="T165" i="51"/>
  <c r="R165" i="51"/>
  <c r="P165" i="51"/>
  <c r="BI162" i="51"/>
  <c r="BH162" i="51"/>
  <c r="BG162" i="51"/>
  <c r="BF162" i="51"/>
  <c r="T162" i="51"/>
  <c r="R162" i="51"/>
  <c r="P162" i="51"/>
  <c r="BI159" i="51"/>
  <c r="BH159" i="51"/>
  <c r="BG159" i="51"/>
  <c r="BF159" i="51"/>
  <c r="T159" i="51"/>
  <c r="R159" i="51"/>
  <c r="P159" i="51"/>
  <c r="BI156" i="51"/>
  <c r="BH156" i="51"/>
  <c r="BG156" i="51"/>
  <c r="BF156" i="51"/>
  <c r="T156" i="51"/>
  <c r="R156" i="51"/>
  <c r="P156" i="51"/>
  <c r="BI153" i="51"/>
  <c r="BH153" i="51"/>
  <c r="BG153" i="51"/>
  <c r="BF153" i="51"/>
  <c r="T153" i="51"/>
  <c r="R153" i="51"/>
  <c r="P153" i="51"/>
  <c r="BI144" i="51"/>
  <c r="BH144" i="51"/>
  <c r="BG144" i="51"/>
  <c r="BF144" i="51"/>
  <c r="T144" i="51"/>
  <c r="R144" i="51"/>
  <c r="P144" i="51"/>
  <c r="BI140" i="51"/>
  <c r="BH140" i="51"/>
  <c r="BG140" i="51"/>
  <c r="BF140" i="51"/>
  <c r="T140" i="51"/>
  <c r="R140" i="51"/>
  <c r="P140" i="51"/>
  <c r="BI137" i="51"/>
  <c r="BH137" i="51"/>
  <c r="BG137" i="51"/>
  <c r="BF137" i="51"/>
  <c r="T137" i="51"/>
  <c r="R137" i="51"/>
  <c r="P137" i="51"/>
  <c r="BI132" i="51"/>
  <c r="BH132" i="51"/>
  <c r="BG132" i="51"/>
  <c r="BF132" i="51"/>
  <c r="T132" i="51"/>
  <c r="R132" i="51"/>
  <c r="P132" i="51"/>
  <c r="BI129" i="51"/>
  <c r="BH129" i="51"/>
  <c r="BG129" i="51"/>
  <c r="BF129" i="51"/>
  <c r="T129" i="51"/>
  <c r="R129" i="51"/>
  <c r="P129" i="51"/>
  <c r="BI126" i="51"/>
  <c r="BH126" i="51"/>
  <c r="BG126" i="51"/>
  <c r="BF126" i="51"/>
  <c r="T126" i="51"/>
  <c r="R126" i="51"/>
  <c r="P126" i="51"/>
  <c r="BI123" i="51"/>
  <c r="BH123" i="51"/>
  <c r="BG123" i="51"/>
  <c r="BF123" i="51"/>
  <c r="T123" i="51"/>
  <c r="R123" i="51"/>
  <c r="P123" i="51"/>
  <c r="BI120" i="51"/>
  <c r="BH120" i="51"/>
  <c r="BG120" i="51"/>
  <c r="BF120" i="51"/>
  <c r="T120" i="51"/>
  <c r="R120" i="51"/>
  <c r="P120" i="51"/>
  <c r="BI115" i="51"/>
  <c r="BH115" i="51"/>
  <c r="BG115" i="51"/>
  <c r="BF115" i="51"/>
  <c r="T115" i="51"/>
  <c r="R115" i="51"/>
  <c r="P115" i="51"/>
  <c r="BI111" i="51"/>
  <c r="BH111" i="51"/>
  <c r="BG111" i="51"/>
  <c r="BF111" i="51"/>
  <c r="T111" i="51"/>
  <c r="R111" i="51"/>
  <c r="P111" i="51"/>
  <c r="BI106" i="51"/>
  <c r="BH106" i="51"/>
  <c r="BG106" i="51"/>
  <c r="BF106" i="51"/>
  <c r="T106" i="51"/>
  <c r="R106" i="51"/>
  <c r="P106" i="51"/>
  <c r="BI103" i="51"/>
  <c r="BH103" i="51"/>
  <c r="BG103" i="51"/>
  <c r="BF103" i="51"/>
  <c r="T103" i="51"/>
  <c r="R103" i="51"/>
  <c r="P103" i="51"/>
  <c r="J97" i="51"/>
  <c r="J96" i="51"/>
  <c r="F96" i="51"/>
  <c r="F94" i="51"/>
  <c r="E92" i="51"/>
  <c r="J63" i="51"/>
  <c r="J62" i="51"/>
  <c r="F62" i="51"/>
  <c r="F60" i="51"/>
  <c r="E58" i="51"/>
  <c r="J22" i="51"/>
  <c r="E22" i="51"/>
  <c r="F97" i="51" s="1"/>
  <c r="J21" i="51"/>
  <c r="J16" i="51"/>
  <c r="J60" i="51" s="1"/>
  <c r="E7" i="51"/>
  <c r="E52" i="51" s="1"/>
  <c r="J39" i="50"/>
  <c r="J38" i="50"/>
  <c r="AY135" i="1"/>
  <c r="J37" i="50"/>
  <c r="AX135" i="1" s="1"/>
  <c r="BI131" i="50"/>
  <c r="BH131" i="50"/>
  <c r="BG131" i="50"/>
  <c r="BF131" i="50"/>
  <c r="T131" i="50"/>
  <c r="T130" i="50" s="1"/>
  <c r="R131" i="50"/>
  <c r="R130" i="50"/>
  <c r="P131" i="50"/>
  <c r="P130" i="50" s="1"/>
  <c r="BI128" i="50"/>
  <c r="BH128" i="50"/>
  <c r="BG128" i="50"/>
  <c r="BF128" i="50"/>
  <c r="T128" i="50"/>
  <c r="T127" i="50" s="1"/>
  <c r="R128" i="50"/>
  <c r="R127" i="50"/>
  <c r="P128" i="50"/>
  <c r="P127" i="50"/>
  <c r="BI125" i="50"/>
  <c r="BH125" i="50"/>
  <c r="BG125" i="50"/>
  <c r="BF125" i="50"/>
  <c r="T125" i="50"/>
  <c r="T124" i="50" s="1"/>
  <c r="R125" i="50"/>
  <c r="R124" i="50"/>
  <c r="P125" i="50"/>
  <c r="P124" i="50"/>
  <c r="BI122" i="50"/>
  <c r="BH122" i="50"/>
  <c r="BG122" i="50"/>
  <c r="BF122" i="50"/>
  <c r="T122" i="50"/>
  <c r="R122" i="50"/>
  <c r="P122" i="50"/>
  <c r="BI120" i="50"/>
  <c r="BH120" i="50"/>
  <c r="BG120" i="50"/>
  <c r="BF120" i="50"/>
  <c r="T120" i="50"/>
  <c r="R120" i="50"/>
  <c r="P120" i="50"/>
  <c r="BI117" i="50"/>
  <c r="BH117" i="50"/>
  <c r="BG117" i="50"/>
  <c r="BF117" i="50"/>
  <c r="T117" i="50"/>
  <c r="R117" i="50"/>
  <c r="P117" i="50"/>
  <c r="BI115" i="50"/>
  <c r="BH115" i="50"/>
  <c r="BG115" i="50"/>
  <c r="BF115" i="50"/>
  <c r="T115" i="50"/>
  <c r="R115" i="50"/>
  <c r="P115" i="50"/>
  <c r="BI113" i="50"/>
  <c r="BH113" i="50"/>
  <c r="BG113" i="50"/>
  <c r="BF113" i="50"/>
  <c r="T113" i="50"/>
  <c r="R113" i="50"/>
  <c r="P113" i="50"/>
  <c r="BI111" i="50"/>
  <c r="BH111" i="50"/>
  <c r="BG111" i="50"/>
  <c r="BF111" i="50"/>
  <c r="T111" i="50"/>
  <c r="R111" i="50"/>
  <c r="P111" i="50"/>
  <c r="BI109" i="50"/>
  <c r="BH109" i="50"/>
  <c r="BG109" i="50"/>
  <c r="BF109" i="50"/>
  <c r="T109" i="50"/>
  <c r="R109" i="50"/>
  <c r="P109" i="50"/>
  <c r="BI106" i="50"/>
  <c r="BH106" i="50"/>
  <c r="BG106" i="50"/>
  <c r="BF106" i="50"/>
  <c r="T106" i="50"/>
  <c r="R106" i="50"/>
  <c r="P106" i="50"/>
  <c r="BI103" i="50"/>
  <c r="BH103" i="50"/>
  <c r="BG103" i="50"/>
  <c r="BF103" i="50"/>
  <c r="T103" i="50"/>
  <c r="R103" i="50"/>
  <c r="P103" i="50"/>
  <c r="BI101" i="50"/>
  <c r="BH101" i="50"/>
  <c r="BG101" i="50"/>
  <c r="BF101" i="50"/>
  <c r="T101" i="50"/>
  <c r="R101" i="50"/>
  <c r="P101" i="50"/>
  <c r="BI99" i="50"/>
  <c r="BH99" i="50"/>
  <c r="BG99" i="50"/>
  <c r="BF99" i="50"/>
  <c r="T99" i="50"/>
  <c r="R99" i="50"/>
  <c r="P99" i="50"/>
  <c r="BI97" i="50"/>
  <c r="BH97" i="50"/>
  <c r="BG97" i="50"/>
  <c r="BF97" i="50"/>
  <c r="T97" i="50"/>
  <c r="R97" i="50"/>
  <c r="P97" i="50"/>
  <c r="BI95" i="50"/>
  <c r="BH95" i="50"/>
  <c r="BG95" i="50"/>
  <c r="BF95" i="50"/>
  <c r="T95" i="50"/>
  <c r="R95" i="50"/>
  <c r="P95" i="50"/>
  <c r="F86" i="50"/>
  <c r="E84" i="50"/>
  <c r="F56" i="50"/>
  <c r="E54" i="50"/>
  <c r="J26" i="50"/>
  <c r="E26" i="50"/>
  <c r="J89" i="50" s="1"/>
  <c r="J25" i="50"/>
  <c r="J23" i="50"/>
  <c r="E23" i="50"/>
  <c r="J58" i="50"/>
  <c r="J22" i="50"/>
  <c r="J20" i="50"/>
  <c r="E20" i="50"/>
  <c r="F59" i="50"/>
  <c r="J19" i="50"/>
  <c r="J17" i="50"/>
  <c r="E17" i="50"/>
  <c r="F88" i="50" s="1"/>
  <c r="J16" i="50"/>
  <c r="J14" i="50"/>
  <c r="J86" i="50"/>
  <c r="E7" i="50"/>
  <c r="E80" i="50"/>
  <c r="J41" i="49"/>
  <c r="J40" i="49"/>
  <c r="AY133" i="1"/>
  <c r="J39" i="49"/>
  <c r="AX133" i="1" s="1"/>
  <c r="BI298" i="49"/>
  <c r="BH298" i="49"/>
  <c r="BG298" i="49"/>
  <c r="BF298" i="49"/>
  <c r="T298" i="49"/>
  <c r="R298" i="49"/>
  <c r="P298" i="49"/>
  <c r="BI294" i="49"/>
  <c r="BH294" i="49"/>
  <c r="BG294" i="49"/>
  <c r="BF294" i="49"/>
  <c r="T294" i="49"/>
  <c r="R294" i="49"/>
  <c r="P294" i="49"/>
  <c r="BI292" i="49"/>
  <c r="BH292" i="49"/>
  <c r="BG292" i="49"/>
  <c r="BF292" i="49"/>
  <c r="T292" i="49"/>
  <c r="R292" i="49"/>
  <c r="P292" i="49"/>
  <c r="BI289" i="49"/>
  <c r="BH289" i="49"/>
  <c r="BG289" i="49"/>
  <c r="BF289" i="49"/>
  <c r="T289" i="49"/>
  <c r="R289" i="49"/>
  <c r="P289" i="49"/>
  <c r="BI284" i="49"/>
  <c r="BH284" i="49"/>
  <c r="BG284" i="49"/>
  <c r="BF284" i="49"/>
  <c r="T284" i="49"/>
  <c r="R284" i="49"/>
  <c r="P284" i="49"/>
  <c r="BI282" i="49"/>
  <c r="BH282" i="49"/>
  <c r="BG282" i="49"/>
  <c r="BF282" i="49"/>
  <c r="T282" i="49"/>
  <c r="R282" i="49"/>
  <c r="P282" i="49"/>
  <c r="BI280" i="49"/>
  <c r="BH280" i="49"/>
  <c r="BG280" i="49"/>
  <c r="BF280" i="49"/>
  <c r="T280" i="49"/>
  <c r="R280" i="49"/>
  <c r="P280" i="49"/>
  <c r="BI276" i="49"/>
  <c r="BH276" i="49"/>
  <c r="BG276" i="49"/>
  <c r="BF276" i="49"/>
  <c r="T276" i="49"/>
  <c r="R276" i="49"/>
  <c r="P276" i="49"/>
  <c r="BI272" i="49"/>
  <c r="BH272" i="49"/>
  <c r="BG272" i="49"/>
  <c r="BF272" i="49"/>
  <c r="T272" i="49"/>
  <c r="R272" i="49"/>
  <c r="P272" i="49"/>
  <c r="BI267" i="49"/>
  <c r="BH267" i="49"/>
  <c r="BG267" i="49"/>
  <c r="BF267" i="49"/>
  <c r="T267" i="49"/>
  <c r="R267" i="49"/>
  <c r="P267" i="49"/>
  <c r="BI265" i="49"/>
  <c r="BH265" i="49"/>
  <c r="BG265" i="49"/>
  <c r="BF265" i="49"/>
  <c r="T265" i="49"/>
  <c r="R265" i="49"/>
  <c r="P265" i="49"/>
  <c r="BI264" i="49"/>
  <c r="BH264" i="49"/>
  <c r="BG264" i="49"/>
  <c r="BF264" i="49"/>
  <c r="T264" i="49"/>
  <c r="R264" i="49"/>
  <c r="P264" i="49"/>
  <c r="BI262" i="49"/>
  <c r="BH262" i="49"/>
  <c r="BG262" i="49"/>
  <c r="BF262" i="49"/>
  <c r="T262" i="49"/>
  <c r="R262" i="49"/>
  <c r="P262" i="49"/>
  <c r="BI255" i="49"/>
  <c r="BH255" i="49"/>
  <c r="BG255" i="49"/>
  <c r="BF255" i="49"/>
  <c r="T255" i="49"/>
  <c r="R255" i="49"/>
  <c r="P255" i="49"/>
  <c r="BI252" i="49"/>
  <c r="BH252" i="49"/>
  <c r="BG252" i="49"/>
  <c r="BF252" i="49"/>
  <c r="T252" i="49"/>
  <c r="R252" i="49"/>
  <c r="P252" i="49"/>
  <c r="BI249" i="49"/>
  <c r="BH249" i="49"/>
  <c r="BG249" i="49"/>
  <c r="BF249" i="49"/>
  <c r="T249" i="49"/>
  <c r="R249" i="49"/>
  <c r="P249" i="49"/>
  <c r="BI243" i="49"/>
  <c r="BH243" i="49"/>
  <c r="BG243" i="49"/>
  <c r="BF243" i="49"/>
  <c r="T243" i="49"/>
  <c r="R243" i="49"/>
  <c r="P243" i="49"/>
  <c r="BI239" i="49"/>
  <c r="BH239" i="49"/>
  <c r="BG239" i="49"/>
  <c r="BF239" i="49"/>
  <c r="T239" i="49"/>
  <c r="R239" i="49"/>
  <c r="P239" i="49"/>
  <c r="BI237" i="49"/>
  <c r="BH237" i="49"/>
  <c r="BG237" i="49"/>
  <c r="BF237" i="49"/>
  <c r="T237" i="49"/>
  <c r="R237" i="49"/>
  <c r="P237" i="49"/>
  <c r="BI233" i="49"/>
  <c r="BH233" i="49"/>
  <c r="BG233" i="49"/>
  <c r="BF233" i="49"/>
  <c r="T233" i="49"/>
  <c r="R233" i="49"/>
  <c r="P233" i="49"/>
  <c r="BI229" i="49"/>
  <c r="BH229" i="49"/>
  <c r="BG229" i="49"/>
  <c r="BF229" i="49"/>
  <c r="T229" i="49"/>
  <c r="R229" i="49"/>
  <c r="P229" i="49"/>
  <c r="BI224" i="49"/>
  <c r="BH224" i="49"/>
  <c r="BG224" i="49"/>
  <c r="BF224" i="49"/>
  <c r="T224" i="49"/>
  <c r="R224" i="49"/>
  <c r="P224" i="49"/>
  <c r="BI222" i="49"/>
  <c r="BH222" i="49"/>
  <c r="BG222" i="49"/>
  <c r="BF222" i="49"/>
  <c r="T222" i="49"/>
  <c r="R222" i="49"/>
  <c r="P222" i="49"/>
  <c r="BI220" i="49"/>
  <c r="BH220" i="49"/>
  <c r="BG220" i="49"/>
  <c r="BF220" i="49"/>
  <c r="T220" i="49"/>
  <c r="R220" i="49"/>
  <c r="P220" i="49"/>
  <c r="BI219" i="49"/>
  <c r="BH219" i="49"/>
  <c r="BG219" i="49"/>
  <c r="BF219" i="49"/>
  <c r="T219" i="49"/>
  <c r="R219" i="49"/>
  <c r="P219" i="49"/>
  <c r="BI217" i="49"/>
  <c r="BH217" i="49"/>
  <c r="BG217" i="49"/>
  <c r="BF217" i="49"/>
  <c r="T217" i="49"/>
  <c r="R217" i="49"/>
  <c r="P217" i="49"/>
  <c r="BI210" i="49"/>
  <c r="BH210" i="49"/>
  <c r="BG210" i="49"/>
  <c r="BF210" i="49"/>
  <c r="T210" i="49"/>
  <c r="R210" i="49"/>
  <c r="P210" i="49"/>
  <c r="BI207" i="49"/>
  <c r="BH207" i="49"/>
  <c r="BG207" i="49"/>
  <c r="BF207" i="49"/>
  <c r="T207" i="49"/>
  <c r="R207" i="49"/>
  <c r="P207" i="49"/>
  <c r="BI203" i="49"/>
  <c r="BH203" i="49"/>
  <c r="BG203" i="49"/>
  <c r="BF203" i="49"/>
  <c r="T203" i="49"/>
  <c r="R203" i="49"/>
  <c r="P203" i="49"/>
  <c r="BI199" i="49"/>
  <c r="BH199" i="49"/>
  <c r="BG199" i="49"/>
  <c r="BF199" i="49"/>
  <c r="T199" i="49"/>
  <c r="R199" i="49"/>
  <c r="P199" i="49"/>
  <c r="BI194" i="49"/>
  <c r="BH194" i="49"/>
  <c r="BG194" i="49"/>
  <c r="BF194" i="49"/>
  <c r="T194" i="49"/>
  <c r="R194" i="49"/>
  <c r="P194" i="49"/>
  <c r="BI192" i="49"/>
  <c r="BH192" i="49"/>
  <c r="BG192" i="49"/>
  <c r="BF192" i="49"/>
  <c r="T192" i="49"/>
  <c r="R192" i="49"/>
  <c r="P192" i="49"/>
  <c r="BI191" i="49"/>
  <c r="BH191" i="49"/>
  <c r="BG191" i="49"/>
  <c r="BF191" i="49"/>
  <c r="T191" i="49"/>
  <c r="R191" i="49"/>
  <c r="P191" i="49"/>
  <c r="BI189" i="49"/>
  <c r="BH189" i="49"/>
  <c r="BG189" i="49"/>
  <c r="BF189" i="49"/>
  <c r="T189" i="49"/>
  <c r="R189" i="49"/>
  <c r="P189" i="49"/>
  <c r="BI182" i="49"/>
  <c r="BH182" i="49"/>
  <c r="BG182" i="49"/>
  <c r="BF182" i="49"/>
  <c r="T182" i="49"/>
  <c r="R182" i="49"/>
  <c r="P182" i="49"/>
  <c r="BI179" i="49"/>
  <c r="BH179" i="49"/>
  <c r="BG179" i="49"/>
  <c r="BF179" i="49"/>
  <c r="T179" i="49"/>
  <c r="R179" i="49"/>
  <c r="P179" i="49"/>
  <c r="BI176" i="49"/>
  <c r="BH176" i="49"/>
  <c r="BG176" i="49"/>
  <c r="BF176" i="49"/>
  <c r="T176" i="49"/>
  <c r="R176" i="49"/>
  <c r="P176" i="49"/>
  <c r="BI170" i="49"/>
  <c r="BH170" i="49"/>
  <c r="BG170" i="49"/>
  <c r="BF170" i="49"/>
  <c r="T170" i="49"/>
  <c r="R170" i="49"/>
  <c r="P170" i="49"/>
  <c r="BI166" i="49"/>
  <c r="BH166" i="49"/>
  <c r="BG166" i="49"/>
  <c r="BF166" i="49"/>
  <c r="T166" i="49"/>
  <c r="R166" i="49"/>
  <c r="P166" i="49"/>
  <c r="BI164" i="49"/>
  <c r="BH164" i="49"/>
  <c r="BG164" i="49"/>
  <c r="BF164" i="49"/>
  <c r="T164" i="49"/>
  <c r="R164" i="49"/>
  <c r="P164" i="49"/>
  <c r="BI162" i="49"/>
  <c r="BH162" i="49"/>
  <c r="BG162" i="49"/>
  <c r="BF162" i="49"/>
  <c r="T162" i="49"/>
  <c r="R162" i="49"/>
  <c r="P162" i="49"/>
  <c r="BI160" i="49"/>
  <c r="BH160" i="49"/>
  <c r="BG160" i="49"/>
  <c r="BF160" i="49"/>
  <c r="T160" i="49"/>
  <c r="R160" i="49"/>
  <c r="P160" i="49"/>
  <c r="BI156" i="49"/>
  <c r="BH156" i="49"/>
  <c r="BG156" i="49"/>
  <c r="BF156" i="49"/>
  <c r="T156" i="49"/>
  <c r="R156" i="49"/>
  <c r="P156" i="49"/>
  <c r="BI154" i="49"/>
  <c r="BH154" i="49"/>
  <c r="BG154" i="49"/>
  <c r="BF154" i="49"/>
  <c r="T154" i="49"/>
  <c r="R154" i="49"/>
  <c r="P154" i="49"/>
  <c r="BI149" i="49"/>
  <c r="BH149" i="49"/>
  <c r="BG149" i="49"/>
  <c r="BF149" i="49"/>
  <c r="T149" i="49"/>
  <c r="R149" i="49"/>
  <c r="P149" i="49"/>
  <c r="BI147" i="49"/>
  <c r="BH147" i="49"/>
  <c r="BG147" i="49"/>
  <c r="BF147" i="49"/>
  <c r="T147" i="49"/>
  <c r="R147" i="49"/>
  <c r="P147" i="49"/>
  <c r="BI145" i="49"/>
  <c r="BH145" i="49"/>
  <c r="BG145" i="49"/>
  <c r="BF145" i="49"/>
  <c r="T145" i="49"/>
  <c r="R145" i="49"/>
  <c r="P145" i="49"/>
  <c r="BI144" i="49"/>
  <c r="BH144" i="49"/>
  <c r="BG144" i="49"/>
  <c r="BF144" i="49"/>
  <c r="T144" i="49"/>
  <c r="R144" i="49"/>
  <c r="P144" i="49"/>
  <c r="BI142" i="49"/>
  <c r="BH142" i="49"/>
  <c r="BG142" i="49"/>
  <c r="BF142" i="49"/>
  <c r="T142" i="49"/>
  <c r="R142" i="49"/>
  <c r="P142" i="49"/>
  <c r="BI135" i="49"/>
  <c r="BH135" i="49"/>
  <c r="BG135" i="49"/>
  <c r="BF135" i="49"/>
  <c r="T135" i="49"/>
  <c r="R135" i="49"/>
  <c r="P135" i="49"/>
  <c r="BI132" i="49"/>
  <c r="BH132" i="49"/>
  <c r="BG132" i="49"/>
  <c r="BF132" i="49"/>
  <c r="T132" i="49"/>
  <c r="R132" i="49"/>
  <c r="P132" i="49"/>
  <c r="BI126" i="49"/>
  <c r="BH126" i="49"/>
  <c r="BG126" i="49"/>
  <c r="BF126" i="49"/>
  <c r="T126" i="49"/>
  <c r="R126" i="49"/>
  <c r="P126" i="49"/>
  <c r="BI122" i="49"/>
  <c r="BH122" i="49"/>
  <c r="BG122" i="49"/>
  <c r="BF122" i="49"/>
  <c r="T122" i="49"/>
  <c r="R122" i="49"/>
  <c r="P122" i="49"/>
  <c r="BI117" i="49"/>
  <c r="BH117" i="49"/>
  <c r="BG117" i="49"/>
  <c r="BF117" i="49"/>
  <c r="T117" i="49"/>
  <c r="R117" i="49"/>
  <c r="P117" i="49"/>
  <c r="BI112" i="49"/>
  <c r="BH112" i="49"/>
  <c r="BG112" i="49"/>
  <c r="BF112" i="49"/>
  <c r="T112" i="49"/>
  <c r="R112" i="49"/>
  <c r="P112" i="49"/>
  <c r="BI110" i="49"/>
  <c r="BH110" i="49"/>
  <c r="BG110" i="49"/>
  <c r="BF110" i="49"/>
  <c r="T110" i="49"/>
  <c r="R110" i="49"/>
  <c r="P110" i="49"/>
  <c r="BI109" i="49"/>
  <c r="BH109" i="49"/>
  <c r="BG109" i="49"/>
  <c r="BF109" i="49"/>
  <c r="T109" i="49"/>
  <c r="R109" i="49"/>
  <c r="P109" i="49"/>
  <c r="BI107" i="49"/>
  <c r="BH107" i="49"/>
  <c r="BG107" i="49"/>
  <c r="BF107" i="49"/>
  <c r="T107" i="49"/>
  <c r="R107" i="49"/>
  <c r="P107" i="49"/>
  <c r="BI100" i="49"/>
  <c r="BH100" i="49"/>
  <c r="BG100" i="49"/>
  <c r="BF100" i="49"/>
  <c r="T100" i="49"/>
  <c r="R100" i="49"/>
  <c r="P100" i="49"/>
  <c r="F91" i="49"/>
  <c r="E89" i="49"/>
  <c r="F60" i="49"/>
  <c r="E58" i="49"/>
  <c r="J28" i="49"/>
  <c r="E28" i="49"/>
  <c r="J63" i="49" s="1"/>
  <c r="J27" i="49"/>
  <c r="J25" i="49"/>
  <c r="E25" i="49"/>
  <c r="J93" i="49"/>
  <c r="J24" i="49"/>
  <c r="J22" i="49"/>
  <c r="E22" i="49"/>
  <c r="F94" i="49"/>
  <c r="J21" i="49"/>
  <c r="J19" i="49"/>
  <c r="E19" i="49"/>
  <c r="F93" i="49" s="1"/>
  <c r="J18" i="49"/>
  <c r="J16" i="49"/>
  <c r="J91" i="49" s="1"/>
  <c r="E7" i="49"/>
  <c r="E83" i="49"/>
  <c r="J41" i="48"/>
  <c r="J40" i="48"/>
  <c r="AY132" i="1"/>
  <c r="J39" i="48"/>
  <c r="AX132" i="1" s="1"/>
  <c r="BI395" i="48"/>
  <c r="BH395" i="48"/>
  <c r="BG395" i="48"/>
  <c r="BF395" i="48"/>
  <c r="T395" i="48"/>
  <c r="R395" i="48"/>
  <c r="P395" i="48"/>
  <c r="BI393" i="48"/>
  <c r="BH393" i="48"/>
  <c r="BG393" i="48"/>
  <c r="BF393" i="48"/>
  <c r="T393" i="48"/>
  <c r="R393" i="48"/>
  <c r="P393" i="48"/>
  <c r="BI392" i="48"/>
  <c r="BH392" i="48"/>
  <c r="BG392" i="48"/>
  <c r="BF392" i="48"/>
  <c r="T392" i="48"/>
  <c r="R392" i="48"/>
  <c r="P392" i="48"/>
  <c r="BI391" i="48"/>
  <c r="BH391" i="48"/>
  <c r="BG391" i="48"/>
  <c r="BF391" i="48"/>
  <c r="T391" i="48"/>
  <c r="R391" i="48"/>
  <c r="P391" i="48"/>
  <c r="BI384" i="48"/>
  <c r="BH384" i="48"/>
  <c r="BG384" i="48"/>
  <c r="BF384" i="48"/>
  <c r="T384" i="48"/>
  <c r="R384" i="48"/>
  <c r="P384" i="48"/>
  <c r="BI381" i="48"/>
  <c r="BH381" i="48"/>
  <c r="BG381" i="48"/>
  <c r="BF381" i="48"/>
  <c r="T381" i="48"/>
  <c r="R381" i="48"/>
  <c r="P381" i="48"/>
  <c r="BI379" i="48"/>
  <c r="BH379" i="48"/>
  <c r="BG379" i="48"/>
  <c r="BF379" i="48"/>
  <c r="T379" i="48"/>
  <c r="R379" i="48"/>
  <c r="P379" i="48"/>
  <c r="BI374" i="48"/>
  <c r="BH374" i="48"/>
  <c r="BG374" i="48"/>
  <c r="BF374" i="48"/>
  <c r="T374" i="48"/>
  <c r="R374" i="48"/>
  <c r="P374" i="48"/>
  <c r="BI371" i="48"/>
  <c r="BH371" i="48"/>
  <c r="BG371" i="48"/>
  <c r="BF371" i="48"/>
  <c r="T371" i="48"/>
  <c r="R371" i="48"/>
  <c r="P371" i="48"/>
  <c r="BI368" i="48"/>
  <c r="BH368" i="48"/>
  <c r="BG368" i="48"/>
  <c r="BF368" i="48"/>
  <c r="T368" i="48"/>
  <c r="R368" i="48"/>
  <c r="P368" i="48"/>
  <c r="BI367" i="48"/>
  <c r="BH367" i="48"/>
  <c r="BG367" i="48"/>
  <c r="BF367" i="48"/>
  <c r="T367" i="48"/>
  <c r="R367" i="48"/>
  <c r="P367" i="48"/>
  <c r="BI366" i="48"/>
  <c r="BH366" i="48"/>
  <c r="BG366" i="48"/>
  <c r="BF366" i="48"/>
  <c r="T366" i="48"/>
  <c r="R366" i="48"/>
  <c r="P366" i="48"/>
  <c r="BI364" i="48"/>
  <c r="BH364" i="48"/>
  <c r="BG364" i="48"/>
  <c r="BF364" i="48"/>
  <c r="T364" i="48"/>
  <c r="R364" i="48"/>
  <c r="P364" i="48"/>
  <c r="BI362" i="48"/>
  <c r="BH362" i="48"/>
  <c r="BG362" i="48"/>
  <c r="BF362" i="48"/>
  <c r="T362" i="48"/>
  <c r="R362" i="48"/>
  <c r="P362" i="48"/>
  <c r="BI361" i="48"/>
  <c r="BH361" i="48"/>
  <c r="BG361" i="48"/>
  <c r="BF361" i="48"/>
  <c r="T361" i="48"/>
  <c r="R361" i="48"/>
  <c r="P361" i="48"/>
  <c r="BI360" i="48"/>
  <c r="BH360" i="48"/>
  <c r="BG360" i="48"/>
  <c r="BF360" i="48"/>
  <c r="T360" i="48"/>
  <c r="R360" i="48"/>
  <c r="P360" i="48"/>
  <c r="BI358" i="48"/>
  <c r="BH358" i="48"/>
  <c r="BG358" i="48"/>
  <c r="BF358" i="48"/>
  <c r="T358" i="48"/>
  <c r="R358" i="48"/>
  <c r="P358" i="48"/>
  <c r="BI355" i="48"/>
  <c r="BH355" i="48"/>
  <c r="BG355" i="48"/>
  <c r="BF355" i="48"/>
  <c r="T355" i="48"/>
  <c r="R355" i="48"/>
  <c r="P355" i="48"/>
  <c r="BI353" i="48"/>
  <c r="BH353" i="48"/>
  <c r="BG353" i="48"/>
  <c r="BF353" i="48"/>
  <c r="T353" i="48"/>
  <c r="R353" i="48"/>
  <c r="P353" i="48"/>
  <c r="BI352" i="48"/>
  <c r="BH352" i="48"/>
  <c r="BG352" i="48"/>
  <c r="BF352" i="48"/>
  <c r="T352" i="48"/>
  <c r="R352" i="48"/>
  <c r="P352" i="48"/>
  <c r="BI351" i="48"/>
  <c r="BH351" i="48"/>
  <c r="BG351" i="48"/>
  <c r="BF351" i="48"/>
  <c r="T351" i="48"/>
  <c r="R351" i="48"/>
  <c r="P351" i="48"/>
  <c r="BI350" i="48"/>
  <c r="BH350" i="48"/>
  <c r="BG350" i="48"/>
  <c r="BF350" i="48"/>
  <c r="T350" i="48"/>
  <c r="R350" i="48"/>
  <c r="P350" i="48"/>
  <c r="BI349" i="48"/>
  <c r="BH349" i="48"/>
  <c r="BG349" i="48"/>
  <c r="BF349" i="48"/>
  <c r="T349" i="48"/>
  <c r="R349" i="48"/>
  <c r="P349" i="48"/>
  <c r="BI348" i="48"/>
  <c r="BH348" i="48"/>
  <c r="BG348" i="48"/>
  <c r="BF348" i="48"/>
  <c r="T348" i="48"/>
  <c r="R348" i="48"/>
  <c r="P348" i="48"/>
  <c r="BI347" i="48"/>
  <c r="BH347" i="48"/>
  <c r="BG347" i="48"/>
  <c r="BF347" i="48"/>
  <c r="T347" i="48"/>
  <c r="R347" i="48"/>
  <c r="P347" i="48"/>
  <c r="BI346" i="48"/>
  <c r="BH346" i="48"/>
  <c r="BG346" i="48"/>
  <c r="BF346" i="48"/>
  <c r="T346" i="48"/>
  <c r="R346" i="48"/>
  <c r="P346" i="48"/>
  <c r="BI344" i="48"/>
  <c r="BH344" i="48"/>
  <c r="BG344" i="48"/>
  <c r="BF344" i="48"/>
  <c r="T344" i="48"/>
  <c r="R344" i="48"/>
  <c r="P344" i="48"/>
  <c r="BI342" i="48"/>
  <c r="BH342" i="48"/>
  <c r="BG342" i="48"/>
  <c r="BF342" i="48"/>
  <c r="T342" i="48"/>
  <c r="R342" i="48"/>
  <c r="P342" i="48"/>
  <c r="BI340" i="48"/>
  <c r="BH340" i="48"/>
  <c r="BG340" i="48"/>
  <c r="BF340" i="48"/>
  <c r="T340" i="48"/>
  <c r="R340" i="48"/>
  <c r="P340" i="48"/>
  <c r="BI339" i="48"/>
  <c r="BH339" i="48"/>
  <c r="BG339" i="48"/>
  <c r="BF339" i="48"/>
  <c r="T339" i="48"/>
  <c r="R339" i="48"/>
  <c r="P339" i="48"/>
  <c r="BI338" i="48"/>
  <c r="BH338" i="48"/>
  <c r="BG338" i="48"/>
  <c r="BF338" i="48"/>
  <c r="T338" i="48"/>
  <c r="R338" i="48"/>
  <c r="P338" i="48"/>
  <c r="BI332" i="48"/>
  <c r="BH332" i="48"/>
  <c r="BG332" i="48"/>
  <c r="BF332" i="48"/>
  <c r="T332" i="48"/>
  <c r="R332" i="48"/>
  <c r="P332" i="48"/>
  <c r="BI327" i="48"/>
  <c r="BH327" i="48"/>
  <c r="BG327" i="48"/>
  <c r="BF327" i="48"/>
  <c r="T327" i="48"/>
  <c r="R327" i="48"/>
  <c r="P327" i="48"/>
  <c r="BI323" i="48"/>
  <c r="BH323" i="48"/>
  <c r="BG323" i="48"/>
  <c r="BF323" i="48"/>
  <c r="T323" i="48"/>
  <c r="R323" i="48"/>
  <c r="P323" i="48"/>
  <c r="BI319" i="48"/>
  <c r="BH319" i="48"/>
  <c r="BG319" i="48"/>
  <c r="BF319" i="48"/>
  <c r="T319" i="48"/>
  <c r="R319" i="48"/>
  <c r="P319" i="48"/>
  <c r="BI317" i="48"/>
  <c r="BH317" i="48"/>
  <c r="BG317" i="48"/>
  <c r="BF317" i="48"/>
  <c r="T317" i="48"/>
  <c r="R317" i="48"/>
  <c r="P317" i="48"/>
  <c r="BI315" i="48"/>
  <c r="BH315" i="48"/>
  <c r="BG315" i="48"/>
  <c r="BF315" i="48"/>
  <c r="T315" i="48"/>
  <c r="R315" i="48"/>
  <c r="P315" i="48"/>
  <c r="BI313" i="48"/>
  <c r="BH313" i="48"/>
  <c r="BG313" i="48"/>
  <c r="BF313" i="48"/>
  <c r="T313" i="48"/>
  <c r="R313" i="48"/>
  <c r="P313" i="48"/>
  <c r="BI311" i="48"/>
  <c r="BH311" i="48"/>
  <c r="BG311" i="48"/>
  <c r="BF311" i="48"/>
  <c r="T311" i="48"/>
  <c r="R311" i="48"/>
  <c r="P311" i="48"/>
  <c r="BI309" i="48"/>
  <c r="BH309" i="48"/>
  <c r="BG309" i="48"/>
  <c r="BF309" i="48"/>
  <c r="T309" i="48"/>
  <c r="R309" i="48"/>
  <c r="P309" i="48"/>
  <c r="BI307" i="48"/>
  <c r="BH307" i="48"/>
  <c r="BG307" i="48"/>
  <c r="BF307" i="48"/>
  <c r="T307" i="48"/>
  <c r="R307" i="48"/>
  <c r="P307" i="48"/>
  <c r="BI306" i="48"/>
  <c r="BH306" i="48"/>
  <c r="BG306" i="48"/>
  <c r="BF306" i="48"/>
  <c r="T306" i="48"/>
  <c r="R306" i="48"/>
  <c r="P306" i="48"/>
  <c r="BI304" i="48"/>
  <c r="BH304" i="48"/>
  <c r="BG304" i="48"/>
  <c r="BF304" i="48"/>
  <c r="T304" i="48"/>
  <c r="R304" i="48"/>
  <c r="P304" i="48"/>
  <c r="BI302" i="48"/>
  <c r="BH302" i="48"/>
  <c r="BG302" i="48"/>
  <c r="BF302" i="48"/>
  <c r="T302" i="48"/>
  <c r="R302" i="48"/>
  <c r="P302" i="48"/>
  <c r="BI299" i="48"/>
  <c r="BH299" i="48"/>
  <c r="BG299" i="48"/>
  <c r="BF299" i="48"/>
  <c r="T299" i="48"/>
  <c r="R299" i="48"/>
  <c r="P299" i="48"/>
  <c r="BI294" i="48"/>
  <c r="BH294" i="48"/>
  <c r="BG294" i="48"/>
  <c r="BF294" i="48"/>
  <c r="T294" i="48"/>
  <c r="R294" i="48"/>
  <c r="P294" i="48"/>
  <c r="BI291" i="48"/>
  <c r="BH291" i="48"/>
  <c r="BG291" i="48"/>
  <c r="BF291" i="48"/>
  <c r="T291" i="48"/>
  <c r="R291" i="48"/>
  <c r="P291" i="48"/>
  <c r="BI287" i="48"/>
  <c r="BH287" i="48"/>
  <c r="BG287" i="48"/>
  <c r="BF287" i="48"/>
  <c r="T287" i="48"/>
  <c r="R287" i="48"/>
  <c r="P287" i="48"/>
  <c r="BI284" i="48"/>
  <c r="BH284" i="48"/>
  <c r="BG284" i="48"/>
  <c r="BF284" i="48"/>
  <c r="T284" i="48"/>
  <c r="R284" i="48"/>
  <c r="P284" i="48"/>
  <c r="BI279" i="48"/>
  <c r="BH279" i="48"/>
  <c r="BG279" i="48"/>
  <c r="BF279" i="48"/>
  <c r="T279" i="48"/>
  <c r="R279" i="48"/>
  <c r="P279" i="48"/>
  <c r="BI278" i="48"/>
  <c r="BH278" i="48"/>
  <c r="BG278" i="48"/>
  <c r="BF278" i="48"/>
  <c r="T278" i="48"/>
  <c r="R278" i="48"/>
  <c r="P278" i="48"/>
  <c r="BI276" i="48"/>
  <c r="BH276" i="48"/>
  <c r="BG276" i="48"/>
  <c r="BF276" i="48"/>
  <c r="T276" i="48"/>
  <c r="R276" i="48"/>
  <c r="P276" i="48"/>
  <c r="BI275" i="48"/>
  <c r="BH275" i="48"/>
  <c r="BG275" i="48"/>
  <c r="BF275" i="48"/>
  <c r="T275" i="48"/>
  <c r="R275" i="48"/>
  <c r="P275" i="48"/>
  <c r="BI271" i="48"/>
  <c r="BH271" i="48"/>
  <c r="BG271" i="48"/>
  <c r="BF271" i="48"/>
  <c r="T271" i="48"/>
  <c r="R271" i="48"/>
  <c r="P271" i="48"/>
  <c r="BI270" i="48"/>
  <c r="BH270" i="48"/>
  <c r="BG270" i="48"/>
  <c r="BF270" i="48"/>
  <c r="T270" i="48"/>
  <c r="R270" i="48"/>
  <c r="P270" i="48"/>
  <c r="BI264" i="48"/>
  <c r="BH264" i="48"/>
  <c r="BG264" i="48"/>
  <c r="BF264" i="48"/>
  <c r="T264" i="48"/>
  <c r="R264" i="48"/>
  <c r="P264" i="48"/>
  <c r="BI263" i="48"/>
  <c r="BH263" i="48"/>
  <c r="BG263" i="48"/>
  <c r="BF263" i="48"/>
  <c r="T263" i="48"/>
  <c r="R263" i="48"/>
  <c r="P263" i="48"/>
  <c r="BI261" i="48"/>
  <c r="BH261" i="48"/>
  <c r="BG261" i="48"/>
  <c r="BF261" i="48"/>
  <c r="T261" i="48"/>
  <c r="R261" i="48"/>
  <c r="P261" i="48"/>
  <c r="BI255" i="48"/>
  <c r="BH255" i="48"/>
  <c r="BG255" i="48"/>
  <c r="BF255" i="48"/>
  <c r="T255" i="48"/>
  <c r="R255" i="48"/>
  <c r="P255" i="48"/>
  <c r="BI254" i="48"/>
  <c r="BH254" i="48"/>
  <c r="BG254" i="48"/>
  <c r="BF254" i="48"/>
  <c r="T254" i="48"/>
  <c r="R254" i="48"/>
  <c r="P254" i="48"/>
  <c r="BI252" i="48"/>
  <c r="BH252" i="48"/>
  <c r="BG252" i="48"/>
  <c r="BF252" i="48"/>
  <c r="T252" i="48"/>
  <c r="R252" i="48"/>
  <c r="P252" i="48"/>
  <c r="BI248" i="48"/>
  <c r="BH248" i="48"/>
  <c r="BG248" i="48"/>
  <c r="BF248" i="48"/>
  <c r="T248" i="48"/>
  <c r="R248" i="48"/>
  <c r="P248" i="48"/>
  <c r="BI244" i="48"/>
  <c r="BH244" i="48"/>
  <c r="BG244" i="48"/>
  <c r="BF244" i="48"/>
  <c r="T244" i="48"/>
  <c r="R244" i="48"/>
  <c r="P244" i="48"/>
  <c r="BI241" i="48"/>
  <c r="BH241" i="48"/>
  <c r="BG241" i="48"/>
  <c r="BF241" i="48"/>
  <c r="T241" i="48"/>
  <c r="R241" i="48"/>
  <c r="P241" i="48"/>
  <c r="BI239" i="48"/>
  <c r="BH239" i="48"/>
  <c r="BG239" i="48"/>
  <c r="BF239" i="48"/>
  <c r="T239" i="48"/>
  <c r="R239" i="48"/>
  <c r="P239" i="48"/>
  <c r="BI236" i="48"/>
  <c r="BH236" i="48"/>
  <c r="BG236" i="48"/>
  <c r="BF236" i="48"/>
  <c r="T236" i="48"/>
  <c r="R236" i="48"/>
  <c r="P236" i="48"/>
  <c r="BI232" i="48"/>
  <c r="BH232" i="48"/>
  <c r="BG232" i="48"/>
  <c r="BF232" i="48"/>
  <c r="T232" i="48"/>
  <c r="R232" i="48"/>
  <c r="P232" i="48"/>
  <c r="BI230" i="48"/>
  <c r="BH230" i="48"/>
  <c r="BG230" i="48"/>
  <c r="BF230" i="48"/>
  <c r="T230" i="48"/>
  <c r="R230" i="48"/>
  <c r="P230" i="48"/>
  <c r="BI228" i="48"/>
  <c r="BH228" i="48"/>
  <c r="BG228" i="48"/>
  <c r="BF228" i="48"/>
  <c r="T228" i="48"/>
  <c r="R228" i="48"/>
  <c r="P228" i="48"/>
  <c r="BI227" i="48"/>
  <c r="BH227" i="48"/>
  <c r="BG227" i="48"/>
  <c r="BF227" i="48"/>
  <c r="T227" i="48"/>
  <c r="R227" i="48"/>
  <c r="P227" i="48"/>
  <c r="BI226" i="48"/>
  <c r="BH226" i="48"/>
  <c r="BG226" i="48"/>
  <c r="BF226" i="48"/>
  <c r="T226" i="48"/>
  <c r="R226" i="48"/>
  <c r="P226" i="48"/>
  <c r="BI225" i="48"/>
  <c r="BH225" i="48"/>
  <c r="BG225" i="48"/>
  <c r="BF225" i="48"/>
  <c r="T225" i="48"/>
  <c r="R225" i="48"/>
  <c r="P225" i="48"/>
  <c r="BI224" i="48"/>
  <c r="BH224" i="48"/>
  <c r="BG224" i="48"/>
  <c r="BF224" i="48"/>
  <c r="T224" i="48"/>
  <c r="R224" i="48"/>
  <c r="P224" i="48"/>
  <c r="BI223" i="48"/>
  <c r="BH223" i="48"/>
  <c r="BG223" i="48"/>
  <c r="BF223" i="48"/>
  <c r="T223" i="48"/>
  <c r="R223" i="48"/>
  <c r="P223" i="48"/>
  <c r="BI222" i="48"/>
  <c r="BH222" i="48"/>
  <c r="BG222" i="48"/>
  <c r="BF222" i="48"/>
  <c r="T222" i="48"/>
  <c r="R222" i="48"/>
  <c r="P222" i="48"/>
  <c r="BI220" i="48"/>
  <c r="BH220" i="48"/>
  <c r="BG220" i="48"/>
  <c r="BF220" i="48"/>
  <c r="T220" i="48"/>
  <c r="R220" i="48"/>
  <c r="P220" i="48"/>
  <c r="BI215" i="48"/>
  <c r="BH215" i="48"/>
  <c r="BG215" i="48"/>
  <c r="BF215" i="48"/>
  <c r="T215" i="48"/>
  <c r="R215" i="48"/>
  <c r="P215" i="48"/>
  <c r="BI213" i="48"/>
  <c r="BH213" i="48"/>
  <c r="BG213" i="48"/>
  <c r="BF213" i="48"/>
  <c r="T213" i="48"/>
  <c r="R213" i="48"/>
  <c r="P213" i="48"/>
  <c r="BI210" i="48"/>
  <c r="BH210" i="48"/>
  <c r="BG210" i="48"/>
  <c r="BF210" i="48"/>
  <c r="T210" i="48"/>
  <c r="R210" i="48"/>
  <c r="P210" i="48"/>
  <c r="BI203" i="48"/>
  <c r="BH203" i="48"/>
  <c r="BG203" i="48"/>
  <c r="BF203" i="48"/>
  <c r="T203" i="48"/>
  <c r="R203" i="48"/>
  <c r="P203" i="48"/>
  <c r="BI201" i="48"/>
  <c r="BH201" i="48"/>
  <c r="BG201" i="48"/>
  <c r="BF201" i="48"/>
  <c r="T201" i="48"/>
  <c r="R201" i="48"/>
  <c r="P201" i="48"/>
  <c r="BI198" i="48"/>
  <c r="BH198" i="48"/>
  <c r="BG198" i="48"/>
  <c r="BF198" i="48"/>
  <c r="T198" i="48"/>
  <c r="R198" i="48"/>
  <c r="P198" i="48"/>
  <c r="BI196" i="48"/>
  <c r="BH196" i="48"/>
  <c r="BG196" i="48"/>
  <c r="BF196" i="48"/>
  <c r="T196" i="48"/>
  <c r="R196" i="48"/>
  <c r="P196" i="48"/>
  <c r="BI194" i="48"/>
  <c r="BH194" i="48"/>
  <c r="BG194" i="48"/>
  <c r="BF194" i="48"/>
  <c r="T194" i="48"/>
  <c r="R194" i="48"/>
  <c r="P194" i="48"/>
  <c r="BI191" i="48"/>
  <c r="BH191" i="48"/>
  <c r="BG191" i="48"/>
  <c r="BF191" i="48"/>
  <c r="T191" i="48"/>
  <c r="R191" i="48"/>
  <c r="P191" i="48"/>
  <c r="BI188" i="48"/>
  <c r="BH188" i="48"/>
  <c r="BG188" i="48"/>
  <c r="BF188" i="48"/>
  <c r="T188" i="48"/>
  <c r="R188" i="48"/>
  <c r="P188" i="48"/>
  <c r="BI185" i="48"/>
  <c r="BH185" i="48"/>
  <c r="BG185" i="48"/>
  <c r="BF185" i="48"/>
  <c r="T185" i="48"/>
  <c r="R185" i="48"/>
  <c r="P185" i="48"/>
  <c r="BI179" i="48"/>
  <c r="BH179" i="48"/>
  <c r="BG179" i="48"/>
  <c r="BF179" i="48"/>
  <c r="T179" i="48"/>
  <c r="R179" i="48"/>
  <c r="P179" i="48"/>
  <c r="BI175" i="48"/>
  <c r="BH175" i="48"/>
  <c r="BG175" i="48"/>
  <c r="BF175" i="48"/>
  <c r="T175" i="48"/>
  <c r="R175" i="48"/>
  <c r="P175" i="48"/>
  <c r="BI169" i="48"/>
  <c r="BH169" i="48"/>
  <c r="BG169" i="48"/>
  <c r="BF169" i="48"/>
  <c r="T169" i="48"/>
  <c r="R169" i="48"/>
  <c r="P169" i="48"/>
  <c r="BI166" i="48"/>
  <c r="BH166" i="48"/>
  <c r="BG166" i="48"/>
  <c r="BF166" i="48"/>
  <c r="T166" i="48"/>
  <c r="R166" i="48"/>
  <c r="P166" i="48"/>
  <c r="BI163" i="48"/>
  <c r="BH163" i="48"/>
  <c r="BG163" i="48"/>
  <c r="BF163" i="48"/>
  <c r="T163" i="48"/>
  <c r="R163" i="48"/>
  <c r="P163" i="48"/>
  <c r="BI160" i="48"/>
  <c r="BH160" i="48"/>
  <c r="BG160" i="48"/>
  <c r="BF160" i="48"/>
  <c r="T160" i="48"/>
  <c r="R160" i="48"/>
  <c r="P160" i="48"/>
  <c r="BI157" i="48"/>
  <c r="BH157" i="48"/>
  <c r="BG157" i="48"/>
  <c r="BF157" i="48"/>
  <c r="T157" i="48"/>
  <c r="R157" i="48"/>
  <c r="P157" i="48"/>
  <c r="BI154" i="48"/>
  <c r="BH154" i="48"/>
  <c r="BG154" i="48"/>
  <c r="BF154" i="48"/>
  <c r="T154" i="48"/>
  <c r="R154" i="48"/>
  <c r="P154" i="48"/>
  <c r="BI151" i="48"/>
  <c r="BH151" i="48"/>
  <c r="BG151" i="48"/>
  <c r="BF151" i="48"/>
  <c r="T151" i="48"/>
  <c r="R151" i="48"/>
  <c r="P151" i="48"/>
  <c r="BI148" i="48"/>
  <c r="BH148" i="48"/>
  <c r="BG148" i="48"/>
  <c r="BF148" i="48"/>
  <c r="T148" i="48"/>
  <c r="R148" i="48"/>
  <c r="P148" i="48"/>
  <c r="BI145" i="48"/>
  <c r="BH145" i="48"/>
  <c r="BG145" i="48"/>
  <c r="BF145" i="48"/>
  <c r="T145" i="48"/>
  <c r="R145" i="48"/>
  <c r="P145" i="48"/>
  <c r="BI142" i="48"/>
  <c r="BH142" i="48"/>
  <c r="BG142" i="48"/>
  <c r="BF142" i="48"/>
  <c r="T142" i="48"/>
  <c r="R142" i="48"/>
  <c r="P142" i="48"/>
  <c r="BI139" i="48"/>
  <c r="BH139" i="48"/>
  <c r="BG139" i="48"/>
  <c r="BF139" i="48"/>
  <c r="T139" i="48"/>
  <c r="R139" i="48"/>
  <c r="P139" i="48"/>
  <c r="BI136" i="48"/>
  <c r="BH136" i="48"/>
  <c r="BG136" i="48"/>
  <c r="BF136" i="48"/>
  <c r="T136" i="48"/>
  <c r="R136" i="48"/>
  <c r="P136" i="48"/>
  <c r="BI133" i="48"/>
  <c r="BH133" i="48"/>
  <c r="BG133" i="48"/>
  <c r="BF133" i="48"/>
  <c r="T133" i="48"/>
  <c r="R133" i="48"/>
  <c r="P133" i="48"/>
  <c r="BI130" i="48"/>
  <c r="BH130" i="48"/>
  <c r="BG130" i="48"/>
  <c r="BF130" i="48"/>
  <c r="T130" i="48"/>
  <c r="R130" i="48"/>
  <c r="P130" i="48"/>
  <c r="BI127" i="48"/>
  <c r="BH127" i="48"/>
  <c r="BG127" i="48"/>
  <c r="BF127" i="48"/>
  <c r="T127" i="48"/>
  <c r="R127" i="48"/>
  <c r="P127" i="48"/>
  <c r="BI124" i="48"/>
  <c r="BH124" i="48"/>
  <c r="BG124" i="48"/>
  <c r="BF124" i="48"/>
  <c r="T124" i="48"/>
  <c r="R124" i="48"/>
  <c r="P124" i="48"/>
  <c r="BI121" i="48"/>
  <c r="BH121" i="48"/>
  <c r="BG121" i="48"/>
  <c r="BF121" i="48"/>
  <c r="T121" i="48"/>
  <c r="R121" i="48"/>
  <c r="P121" i="48"/>
  <c r="BI117" i="48"/>
  <c r="BH117" i="48"/>
  <c r="BG117" i="48"/>
  <c r="BF117" i="48"/>
  <c r="T117" i="48"/>
  <c r="R117" i="48"/>
  <c r="P117" i="48"/>
  <c r="BI114" i="48"/>
  <c r="BH114" i="48"/>
  <c r="BG114" i="48"/>
  <c r="BF114" i="48"/>
  <c r="T114" i="48"/>
  <c r="R114" i="48"/>
  <c r="P114" i="48"/>
  <c r="BI108" i="48"/>
  <c r="BH108" i="48"/>
  <c r="BG108" i="48"/>
  <c r="BF108" i="48"/>
  <c r="T108" i="48"/>
  <c r="R108" i="48"/>
  <c r="P108" i="48"/>
  <c r="BI106" i="48"/>
  <c r="BH106" i="48"/>
  <c r="BG106" i="48"/>
  <c r="BF106" i="48"/>
  <c r="T106" i="48"/>
  <c r="R106" i="48"/>
  <c r="P106" i="48"/>
  <c r="BI100" i="48"/>
  <c r="BH100" i="48"/>
  <c r="BG100" i="48"/>
  <c r="BF100" i="48"/>
  <c r="T100" i="48"/>
  <c r="R100" i="48"/>
  <c r="P100" i="48"/>
  <c r="F92" i="48"/>
  <c r="E90" i="48"/>
  <c r="F60" i="48"/>
  <c r="E58" i="48"/>
  <c r="J28" i="48"/>
  <c r="E28" i="48"/>
  <c r="J63" i="48" s="1"/>
  <c r="J27" i="48"/>
  <c r="J25" i="48"/>
  <c r="E25" i="48"/>
  <c r="J94" i="48"/>
  <c r="J24" i="48"/>
  <c r="J22" i="48"/>
  <c r="E22" i="48"/>
  <c r="F63" i="48"/>
  <c r="J21" i="48"/>
  <c r="J19" i="48"/>
  <c r="E19" i="48"/>
  <c r="F94" i="48" s="1"/>
  <c r="J18" i="48"/>
  <c r="J16" i="48"/>
  <c r="J60" i="48"/>
  <c r="E7" i="48"/>
  <c r="E84" i="48" s="1"/>
  <c r="J41" i="47"/>
  <c r="J40" i="47"/>
  <c r="AY130" i="1"/>
  <c r="J39" i="47"/>
  <c r="AX130" i="1" s="1"/>
  <c r="BI147" i="47"/>
  <c r="BH147" i="47"/>
  <c r="BG147" i="47"/>
  <c r="BF147" i="47"/>
  <c r="T147" i="47"/>
  <c r="T146" i="47" s="1"/>
  <c r="R147" i="47"/>
  <c r="R146" i="47" s="1"/>
  <c r="P147" i="47"/>
  <c r="P146" i="47" s="1"/>
  <c r="BI145" i="47"/>
  <c r="BH145" i="47"/>
  <c r="BG145" i="47"/>
  <c r="BF145" i="47"/>
  <c r="T145" i="47"/>
  <c r="R145" i="47"/>
  <c r="P145" i="47"/>
  <c r="BI144" i="47"/>
  <c r="BH144" i="47"/>
  <c r="BG144" i="47"/>
  <c r="BF144" i="47"/>
  <c r="T144" i="47"/>
  <c r="R144" i="47"/>
  <c r="P144" i="47"/>
  <c r="BI142" i="47"/>
  <c r="BH142" i="47"/>
  <c r="BG142" i="47"/>
  <c r="BF142" i="47"/>
  <c r="T142" i="47"/>
  <c r="R142" i="47"/>
  <c r="P142" i="47"/>
  <c r="BI141" i="47"/>
  <c r="BH141" i="47"/>
  <c r="BG141" i="47"/>
  <c r="BF141" i="47"/>
  <c r="T141" i="47"/>
  <c r="R141" i="47"/>
  <c r="P141" i="47"/>
  <c r="BI139" i="47"/>
  <c r="BH139" i="47"/>
  <c r="BG139" i="47"/>
  <c r="BF139" i="47"/>
  <c r="T139" i="47"/>
  <c r="R139" i="47"/>
  <c r="P139" i="47"/>
  <c r="BI132" i="47"/>
  <c r="BH132" i="47"/>
  <c r="BG132" i="47"/>
  <c r="BF132" i="47"/>
  <c r="T132" i="47"/>
  <c r="R132" i="47"/>
  <c r="R124" i="47"/>
  <c r="P132" i="47"/>
  <c r="BI125" i="47"/>
  <c r="BH125" i="47"/>
  <c r="BG125" i="47"/>
  <c r="BF125" i="47"/>
  <c r="T125" i="47"/>
  <c r="T124" i="47" s="1"/>
  <c r="R125" i="47"/>
  <c r="P125" i="47"/>
  <c r="P124" i="47" s="1"/>
  <c r="BI120" i="47"/>
  <c r="BH120" i="47"/>
  <c r="BG120" i="47"/>
  <c r="BF120" i="47"/>
  <c r="T120" i="47"/>
  <c r="R120" i="47"/>
  <c r="P120" i="47"/>
  <c r="BI116" i="47"/>
  <c r="BH116" i="47"/>
  <c r="BG116" i="47"/>
  <c r="BF116" i="47"/>
  <c r="T116" i="47"/>
  <c r="R116" i="47"/>
  <c r="P116" i="47"/>
  <c r="BI109" i="47"/>
  <c r="BH109" i="47"/>
  <c r="BG109" i="47"/>
  <c r="BF109" i="47"/>
  <c r="T109" i="47"/>
  <c r="R109" i="47"/>
  <c r="P109" i="47"/>
  <c r="BI102" i="47"/>
  <c r="BH102" i="47"/>
  <c r="BG102" i="47"/>
  <c r="BF102" i="47"/>
  <c r="T102" i="47"/>
  <c r="T101" i="47"/>
  <c r="R102" i="47"/>
  <c r="R101" i="47" s="1"/>
  <c r="P102" i="47"/>
  <c r="P101" i="47" s="1"/>
  <c r="F92" i="47"/>
  <c r="E90" i="47"/>
  <c r="F60" i="47"/>
  <c r="E58" i="47"/>
  <c r="J28" i="47"/>
  <c r="E28" i="47"/>
  <c r="J95" i="47" s="1"/>
  <c r="J27" i="47"/>
  <c r="J25" i="47"/>
  <c r="E25" i="47"/>
  <c r="J94" i="47" s="1"/>
  <c r="J24" i="47"/>
  <c r="J22" i="47"/>
  <c r="E22" i="47"/>
  <c r="F63" i="47"/>
  <c r="J21" i="47"/>
  <c r="J19" i="47"/>
  <c r="E19" i="47"/>
  <c r="F62" i="47" s="1"/>
  <c r="J18" i="47"/>
  <c r="J16" i="47"/>
  <c r="J60" i="47" s="1"/>
  <c r="E7" i="47"/>
  <c r="E84" i="47"/>
  <c r="J41" i="46"/>
  <c r="J40" i="46"/>
  <c r="AY127" i="1"/>
  <c r="J39" i="46"/>
  <c r="AX127" i="1" s="1"/>
  <c r="BI134" i="46"/>
  <c r="BH134" i="46"/>
  <c r="BG134" i="46"/>
  <c r="BF134" i="46"/>
  <c r="T134" i="46"/>
  <c r="R134" i="46"/>
  <c r="P134" i="46"/>
  <c r="BI132" i="46"/>
  <c r="BH132" i="46"/>
  <c r="BG132" i="46"/>
  <c r="BF132" i="46"/>
  <c r="T132" i="46"/>
  <c r="R132" i="46"/>
  <c r="P132" i="46"/>
  <c r="BI131" i="46"/>
  <c r="BH131" i="46"/>
  <c r="BG131" i="46"/>
  <c r="BF131" i="46"/>
  <c r="T131" i="46"/>
  <c r="R131" i="46"/>
  <c r="P131" i="46"/>
  <c r="BI129" i="46"/>
  <c r="BH129" i="46"/>
  <c r="BG129" i="46"/>
  <c r="BF129" i="46"/>
  <c r="T129" i="46"/>
  <c r="R129" i="46"/>
  <c r="P129" i="46"/>
  <c r="BI127" i="46"/>
  <c r="BH127" i="46"/>
  <c r="BG127" i="46"/>
  <c r="BF127" i="46"/>
  <c r="T127" i="46"/>
  <c r="R127" i="46"/>
  <c r="P127" i="46"/>
  <c r="BI119" i="46"/>
  <c r="BH119" i="46"/>
  <c r="BG119" i="46"/>
  <c r="BF119" i="46"/>
  <c r="T119" i="46"/>
  <c r="R119" i="46"/>
  <c r="P119" i="46"/>
  <c r="BI116" i="46"/>
  <c r="BH116" i="46"/>
  <c r="BG116" i="46"/>
  <c r="BF116" i="46"/>
  <c r="T116" i="46"/>
  <c r="R116" i="46"/>
  <c r="P116" i="46"/>
  <c r="BI113" i="46"/>
  <c r="BH113" i="46"/>
  <c r="BG113" i="46"/>
  <c r="BF113" i="46"/>
  <c r="T113" i="46"/>
  <c r="R113" i="46"/>
  <c r="P113" i="46"/>
  <c r="BI111" i="46"/>
  <c r="BH111" i="46"/>
  <c r="BG111" i="46"/>
  <c r="BF111" i="46"/>
  <c r="T111" i="46"/>
  <c r="R111" i="46"/>
  <c r="P111" i="46"/>
  <c r="BI110" i="46"/>
  <c r="BH110" i="46"/>
  <c r="BG110" i="46"/>
  <c r="BF110" i="46"/>
  <c r="T110" i="46"/>
  <c r="R110" i="46"/>
  <c r="P110" i="46"/>
  <c r="BI108" i="46"/>
  <c r="BH108" i="46"/>
  <c r="BG108" i="46"/>
  <c r="BF108" i="46"/>
  <c r="T108" i="46"/>
  <c r="R108" i="46"/>
  <c r="P108" i="46"/>
  <c r="BI105" i="46"/>
  <c r="BH105" i="46"/>
  <c r="BG105" i="46"/>
  <c r="BF105" i="46"/>
  <c r="T105" i="46"/>
  <c r="R105" i="46"/>
  <c r="P105" i="46"/>
  <c r="BI102" i="46"/>
  <c r="BH102" i="46"/>
  <c r="BG102" i="46"/>
  <c r="BF102" i="46"/>
  <c r="T102" i="46"/>
  <c r="R102" i="46"/>
  <c r="P102" i="46"/>
  <c r="BI100" i="46"/>
  <c r="BH100" i="46"/>
  <c r="BG100" i="46"/>
  <c r="BF100" i="46"/>
  <c r="T100" i="46"/>
  <c r="R100" i="46"/>
  <c r="P100" i="46"/>
  <c r="BI98" i="46"/>
  <c r="BH98" i="46"/>
  <c r="BG98" i="46"/>
  <c r="BF98" i="46"/>
  <c r="T98" i="46"/>
  <c r="R98" i="46"/>
  <c r="P98" i="46"/>
  <c r="J92" i="46"/>
  <c r="J91" i="46"/>
  <c r="F91" i="46"/>
  <c r="F89" i="46"/>
  <c r="E87" i="46"/>
  <c r="J63" i="46"/>
  <c r="J62" i="46"/>
  <c r="F62" i="46"/>
  <c r="F60" i="46"/>
  <c r="E58" i="46"/>
  <c r="J22" i="46"/>
  <c r="E22" i="46"/>
  <c r="F63" i="46" s="1"/>
  <c r="J21" i="46"/>
  <c r="J16" i="46"/>
  <c r="J89" i="46" s="1"/>
  <c r="E7" i="46"/>
  <c r="E52" i="46"/>
  <c r="J41" i="45"/>
  <c r="J40" i="45"/>
  <c r="AY124" i="1"/>
  <c r="J39" i="45"/>
  <c r="AX124" i="1" s="1"/>
  <c r="BI308" i="45"/>
  <c r="BH308" i="45"/>
  <c r="BG308" i="45"/>
  <c r="BF308" i="45"/>
  <c r="T308" i="45"/>
  <c r="T307" i="45" s="1"/>
  <c r="T306" i="45" s="1"/>
  <c r="R308" i="45"/>
  <c r="R307" i="45" s="1"/>
  <c r="R306" i="45" s="1"/>
  <c r="P308" i="45"/>
  <c r="P307" i="45" s="1"/>
  <c r="P306" i="45" s="1"/>
  <c r="BI304" i="45"/>
  <c r="BH304" i="45"/>
  <c r="BG304" i="45"/>
  <c r="BF304" i="45"/>
  <c r="T304" i="45"/>
  <c r="T303" i="45" s="1"/>
  <c r="R304" i="45"/>
  <c r="R303" i="45" s="1"/>
  <c r="P304" i="45"/>
  <c r="P303" i="45"/>
  <c r="BI298" i="45"/>
  <c r="BH298" i="45"/>
  <c r="BG298" i="45"/>
  <c r="BF298" i="45"/>
  <c r="T298" i="45"/>
  <c r="R298" i="45"/>
  <c r="P298" i="45"/>
  <c r="BI295" i="45"/>
  <c r="BH295" i="45"/>
  <c r="BG295" i="45"/>
  <c r="BF295" i="45"/>
  <c r="T295" i="45"/>
  <c r="R295" i="45"/>
  <c r="P295" i="45"/>
  <c r="BI290" i="45"/>
  <c r="BH290" i="45"/>
  <c r="BG290" i="45"/>
  <c r="BF290" i="45"/>
  <c r="T290" i="45"/>
  <c r="R290" i="45"/>
  <c r="P290" i="45"/>
  <c r="BI288" i="45"/>
  <c r="BH288" i="45"/>
  <c r="BG288" i="45"/>
  <c r="BF288" i="45"/>
  <c r="T288" i="45"/>
  <c r="R288" i="45"/>
  <c r="P288" i="45"/>
  <c r="BI284" i="45"/>
  <c r="BH284" i="45"/>
  <c r="BG284" i="45"/>
  <c r="BF284" i="45"/>
  <c r="T284" i="45"/>
  <c r="R284" i="45"/>
  <c r="P284" i="45"/>
  <c r="BI282" i="45"/>
  <c r="BH282" i="45"/>
  <c r="BG282" i="45"/>
  <c r="BF282" i="45"/>
  <c r="T282" i="45"/>
  <c r="R282" i="45"/>
  <c r="P282" i="45"/>
  <c r="BI279" i="45"/>
  <c r="BH279" i="45"/>
  <c r="BG279" i="45"/>
  <c r="BF279" i="45"/>
  <c r="T279" i="45"/>
  <c r="R279" i="45"/>
  <c r="P279" i="45"/>
  <c r="BI277" i="45"/>
  <c r="BH277" i="45"/>
  <c r="BG277" i="45"/>
  <c r="BF277" i="45"/>
  <c r="T277" i="45"/>
  <c r="R277" i="45"/>
  <c r="P277" i="45"/>
  <c r="BI275" i="45"/>
  <c r="BH275" i="45"/>
  <c r="BG275" i="45"/>
  <c r="BF275" i="45"/>
  <c r="T275" i="45"/>
  <c r="R275" i="45"/>
  <c r="P275" i="45"/>
  <c r="BI272" i="45"/>
  <c r="BH272" i="45"/>
  <c r="BG272" i="45"/>
  <c r="BF272" i="45"/>
  <c r="T272" i="45"/>
  <c r="R272" i="45"/>
  <c r="P272" i="45"/>
  <c r="BI269" i="45"/>
  <c r="BH269" i="45"/>
  <c r="BG269" i="45"/>
  <c r="BF269" i="45"/>
  <c r="T269" i="45"/>
  <c r="R269" i="45"/>
  <c r="P269" i="45"/>
  <c r="BI266" i="45"/>
  <c r="BH266" i="45"/>
  <c r="BG266" i="45"/>
  <c r="BF266" i="45"/>
  <c r="T266" i="45"/>
  <c r="R266" i="45"/>
  <c r="P266" i="45"/>
  <c r="BI263" i="45"/>
  <c r="BH263" i="45"/>
  <c r="BG263" i="45"/>
  <c r="BF263" i="45"/>
  <c r="T263" i="45"/>
  <c r="R263" i="45"/>
  <c r="P263" i="45"/>
  <c r="BI262" i="45"/>
  <c r="BH262" i="45"/>
  <c r="BG262" i="45"/>
  <c r="BF262" i="45"/>
  <c r="T262" i="45"/>
  <c r="R262" i="45"/>
  <c r="P262" i="45"/>
  <c r="BI260" i="45"/>
  <c r="BH260" i="45"/>
  <c r="BG260" i="45"/>
  <c r="BF260" i="45"/>
  <c r="T260" i="45"/>
  <c r="R260" i="45"/>
  <c r="P260" i="45"/>
  <c r="BI258" i="45"/>
  <c r="BH258" i="45"/>
  <c r="BG258" i="45"/>
  <c r="BF258" i="45"/>
  <c r="T258" i="45"/>
  <c r="R258" i="45"/>
  <c r="P258" i="45"/>
  <c r="BI256" i="45"/>
  <c r="BH256" i="45"/>
  <c r="BG256" i="45"/>
  <c r="BF256" i="45"/>
  <c r="T256" i="45"/>
  <c r="R256" i="45"/>
  <c r="P256" i="45"/>
  <c r="BI253" i="45"/>
  <c r="BH253" i="45"/>
  <c r="BG253" i="45"/>
  <c r="BF253" i="45"/>
  <c r="T253" i="45"/>
  <c r="R253" i="45"/>
  <c r="P253" i="45"/>
  <c r="BI250" i="45"/>
  <c r="BH250" i="45"/>
  <c r="BG250" i="45"/>
  <c r="BF250" i="45"/>
  <c r="T250" i="45"/>
  <c r="R250" i="45"/>
  <c r="P250" i="45"/>
  <c r="BI247" i="45"/>
  <c r="BH247" i="45"/>
  <c r="BG247" i="45"/>
  <c r="BF247" i="45"/>
  <c r="T247" i="45"/>
  <c r="R247" i="45"/>
  <c r="P247" i="45"/>
  <c r="BI243" i="45"/>
  <c r="BH243" i="45"/>
  <c r="BG243" i="45"/>
  <c r="BF243" i="45"/>
  <c r="T243" i="45"/>
  <c r="R243" i="45"/>
  <c r="P243" i="45"/>
  <c r="BI241" i="45"/>
  <c r="BH241" i="45"/>
  <c r="BG241" i="45"/>
  <c r="BF241" i="45"/>
  <c r="T241" i="45"/>
  <c r="R241" i="45"/>
  <c r="P241" i="45"/>
  <c r="BI238" i="45"/>
  <c r="BH238" i="45"/>
  <c r="BG238" i="45"/>
  <c r="BF238" i="45"/>
  <c r="T238" i="45"/>
  <c r="R238" i="45"/>
  <c r="P238" i="45"/>
  <c r="BI233" i="45"/>
  <c r="BH233" i="45"/>
  <c r="BG233" i="45"/>
  <c r="BF233" i="45"/>
  <c r="T233" i="45"/>
  <c r="R233" i="45"/>
  <c r="P233" i="45"/>
  <c r="BI228" i="45"/>
  <c r="BH228" i="45"/>
  <c r="BG228" i="45"/>
  <c r="BF228" i="45"/>
  <c r="T228" i="45"/>
  <c r="R228" i="45"/>
  <c r="P228" i="45"/>
  <c r="BI225" i="45"/>
  <c r="BH225" i="45"/>
  <c r="BG225" i="45"/>
  <c r="BF225" i="45"/>
  <c r="T225" i="45"/>
  <c r="R225" i="45"/>
  <c r="P225" i="45"/>
  <c r="BI222" i="45"/>
  <c r="BH222" i="45"/>
  <c r="BG222" i="45"/>
  <c r="BF222" i="45"/>
  <c r="T222" i="45"/>
  <c r="R222" i="45"/>
  <c r="P222" i="45"/>
  <c r="BI219" i="45"/>
  <c r="BH219" i="45"/>
  <c r="BG219" i="45"/>
  <c r="BF219" i="45"/>
  <c r="T219" i="45"/>
  <c r="R219" i="45"/>
  <c r="P219" i="45"/>
  <c r="BI214" i="45"/>
  <c r="BH214" i="45"/>
  <c r="BG214" i="45"/>
  <c r="BF214" i="45"/>
  <c r="T214" i="45"/>
  <c r="R214" i="45"/>
  <c r="P214" i="45"/>
  <c r="BI209" i="45"/>
  <c r="BH209" i="45"/>
  <c r="BG209" i="45"/>
  <c r="BF209" i="45"/>
  <c r="T209" i="45"/>
  <c r="R209" i="45"/>
  <c r="P209" i="45"/>
  <c r="BI206" i="45"/>
  <c r="BH206" i="45"/>
  <c r="BG206" i="45"/>
  <c r="BF206" i="45"/>
  <c r="T206" i="45"/>
  <c r="R206" i="45"/>
  <c r="P206" i="45"/>
  <c r="BI203" i="45"/>
  <c r="BH203" i="45"/>
  <c r="BG203" i="45"/>
  <c r="BF203" i="45"/>
  <c r="T203" i="45"/>
  <c r="R203" i="45"/>
  <c r="P203" i="45"/>
  <c r="BI200" i="45"/>
  <c r="BH200" i="45"/>
  <c r="BG200" i="45"/>
  <c r="BF200" i="45"/>
  <c r="T200" i="45"/>
  <c r="R200" i="45"/>
  <c r="P200" i="45"/>
  <c r="BI197" i="45"/>
  <c r="BH197" i="45"/>
  <c r="BG197" i="45"/>
  <c r="BF197" i="45"/>
  <c r="T197" i="45"/>
  <c r="R197" i="45"/>
  <c r="P197" i="45"/>
  <c r="BI193" i="45"/>
  <c r="BH193" i="45"/>
  <c r="BG193" i="45"/>
  <c r="BF193" i="45"/>
  <c r="T193" i="45"/>
  <c r="R193" i="45"/>
  <c r="P193" i="45"/>
  <c r="BI189" i="45"/>
  <c r="BH189" i="45"/>
  <c r="BG189" i="45"/>
  <c r="BF189" i="45"/>
  <c r="T189" i="45"/>
  <c r="R189" i="45"/>
  <c r="P189" i="45"/>
  <c r="BI185" i="45"/>
  <c r="BH185" i="45"/>
  <c r="BG185" i="45"/>
  <c r="BF185" i="45"/>
  <c r="T185" i="45"/>
  <c r="R185" i="45"/>
  <c r="P185" i="45"/>
  <c r="BI181" i="45"/>
  <c r="BH181" i="45"/>
  <c r="BG181" i="45"/>
  <c r="BF181" i="45"/>
  <c r="T181" i="45"/>
  <c r="R181" i="45"/>
  <c r="P181" i="45"/>
  <c r="BI177" i="45"/>
  <c r="BH177" i="45"/>
  <c r="BG177" i="45"/>
  <c r="BF177" i="45"/>
  <c r="T177" i="45"/>
  <c r="R177" i="45"/>
  <c r="P177" i="45"/>
  <c r="BI175" i="45"/>
  <c r="BH175" i="45"/>
  <c r="BG175" i="45"/>
  <c r="BF175" i="45"/>
  <c r="T175" i="45"/>
  <c r="R175" i="45"/>
  <c r="P175" i="45"/>
  <c r="BI172" i="45"/>
  <c r="BH172" i="45"/>
  <c r="BG172" i="45"/>
  <c r="BF172" i="45"/>
  <c r="T172" i="45"/>
  <c r="R172" i="45"/>
  <c r="P172" i="45"/>
  <c r="BI168" i="45"/>
  <c r="BH168" i="45"/>
  <c r="BG168" i="45"/>
  <c r="BF168" i="45"/>
  <c r="T168" i="45"/>
  <c r="R168" i="45"/>
  <c r="P168" i="45"/>
  <c r="BI165" i="45"/>
  <c r="BH165" i="45"/>
  <c r="BG165" i="45"/>
  <c r="BF165" i="45"/>
  <c r="T165" i="45"/>
  <c r="R165" i="45"/>
  <c r="P165" i="45"/>
  <c r="BI162" i="45"/>
  <c r="BH162" i="45"/>
  <c r="BG162" i="45"/>
  <c r="BF162" i="45"/>
  <c r="T162" i="45"/>
  <c r="R162" i="45"/>
  <c r="P162" i="45"/>
  <c r="BI159" i="45"/>
  <c r="BH159" i="45"/>
  <c r="BG159" i="45"/>
  <c r="BF159" i="45"/>
  <c r="T159" i="45"/>
  <c r="R159" i="45"/>
  <c r="P159" i="45"/>
  <c r="BI156" i="45"/>
  <c r="BH156" i="45"/>
  <c r="BG156" i="45"/>
  <c r="BF156" i="45"/>
  <c r="T156" i="45"/>
  <c r="R156" i="45"/>
  <c r="P156" i="45"/>
  <c r="BI147" i="45"/>
  <c r="BH147" i="45"/>
  <c r="BG147" i="45"/>
  <c r="BF147" i="45"/>
  <c r="T147" i="45"/>
  <c r="R147" i="45"/>
  <c r="P147" i="45"/>
  <c r="BI141" i="45"/>
  <c r="BH141" i="45"/>
  <c r="BG141" i="45"/>
  <c r="BF141" i="45"/>
  <c r="T141" i="45"/>
  <c r="R141" i="45"/>
  <c r="P141" i="45"/>
  <c r="BI138" i="45"/>
  <c r="BH138" i="45"/>
  <c r="BG138" i="45"/>
  <c r="BF138" i="45"/>
  <c r="T138" i="45"/>
  <c r="R138" i="45"/>
  <c r="P138" i="45"/>
  <c r="BI132" i="45"/>
  <c r="BH132" i="45"/>
  <c r="BG132" i="45"/>
  <c r="BF132" i="45"/>
  <c r="T132" i="45"/>
  <c r="R132" i="45"/>
  <c r="P132" i="45"/>
  <c r="BI129" i="45"/>
  <c r="BH129" i="45"/>
  <c r="BG129" i="45"/>
  <c r="BF129" i="45"/>
  <c r="T129" i="45"/>
  <c r="R129" i="45"/>
  <c r="P129" i="45"/>
  <c r="BI126" i="45"/>
  <c r="BH126" i="45"/>
  <c r="BG126" i="45"/>
  <c r="BF126" i="45"/>
  <c r="T126" i="45"/>
  <c r="R126" i="45"/>
  <c r="P126" i="45"/>
  <c r="BI123" i="45"/>
  <c r="BH123" i="45"/>
  <c r="BG123" i="45"/>
  <c r="BF123" i="45"/>
  <c r="T123" i="45"/>
  <c r="R123" i="45"/>
  <c r="P123" i="45"/>
  <c r="BI120" i="45"/>
  <c r="BH120" i="45"/>
  <c r="BG120" i="45"/>
  <c r="BF120" i="45"/>
  <c r="T120" i="45"/>
  <c r="R120" i="45"/>
  <c r="P120" i="45"/>
  <c r="BI116" i="45"/>
  <c r="BH116" i="45"/>
  <c r="BG116" i="45"/>
  <c r="BF116" i="45"/>
  <c r="T116" i="45"/>
  <c r="R116" i="45"/>
  <c r="P116" i="45"/>
  <c r="BI112" i="45"/>
  <c r="BH112" i="45"/>
  <c r="BG112" i="45"/>
  <c r="BF112" i="45"/>
  <c r="T112" i="45"/>
  <c r="R112" i="45"/>
  <c r="P112" i="45"/>
  <c r="BI106" i="45"/>
  <c r="BH106" i="45"/>
  <c r="BG106" i="45"/>
  <c r="BF106" i="45"/>
  <c r="T106" i="45"/>
  <c r="R106" i="45"/>
  <c r="P106" i="45"/>
  <c r="BI103" i="45"/>
  <c r="BH103" i="45"/>
  <c r="BG103" i="45"/>
  <c r="BF103" i="45"/>
  <c r="T103" i="45"/>
  <c r="R103" i="45"/>
  <c r="P103" i="45"/>
  <c r="J97" i="45"/>
  <c r="J96" i="45"/>
  <c r="F96" i="45"/>
  <c r="F94" i="45"/>
  <c r="E92" i="45"/>
  <c r="J63" i="45"/>
  <c r="J62" i="45"/>
  <c r="F62" i="45"/>
  <c r="F60" i="45"/>
  <c r="E58" i="45"/>
  <c r="J22" i="45"/>
  <c r="E22" i="45"/>
  <c r="F97" i="45" s="1"/>
  <c r="J21" i="45"/>
  <c r="J16" i="45"/>
  <c r="J94" i="45" s="1"/>
  <c r="E7" i="45"/>
  <c r="E52" i="45"/>
  <c r="J39" i="44"/>
  <c r="J38" i="44"/>
  <c r="AY121" i="1"/>
  <c r="J37" i="44"/>
  <c r="AX121" i="1"/>
  <c r="BI131" i="44"/>
  <c r="BH131" i="44"/>
  <c r="BG131" i="44"/>
  <c r="BF131" i="44"/>
  <c r="T131" i="44"/>
  <c r="T130" i="44" s="1"/>
  <c r="R131" i="44"/>
  <c r="R130" i="44" s="1"/>
  <c r="P131" i="44"/>
  <c r="P130" i="44"/>
  <c r="BI128" i="44"/>
  <c r="BH128" i="44"/>
  <c r="BG128" i="44"/>
  <c r="BF128" i="44"/>
  <c r="T128" i="44"/>
  <c r="T127" i="44"/>
  <c r="R128" i="44"/>
  <c r="R127" i="44" s="1"/>
  <c r="P128" i="44"/>
  <c r="P127" i="44"/>
  <c r="BI125" i="44"/>
  <c r="BH125" i="44"/>
  <c r="BG125" i="44"/>
  <c r="BF125" i="44"/>
  <c r="T125" i="44"/>
  <c r="T124" i="44"/>
  <c r="R125" i="44"/>
  <c r="R124" i="44" s="1"/>
  <c r="P125" i="44"/>
  <c r="P124" i="44"/>
  <c r="BI122" i="44"/>
  <c r="BH122" i="44"/>
  <c r="BG122" i="44"/>
  <c r="BF122" i="44"/>
  <c r="T122" i="44"/>
  <c r="R122" i="44"/>
  <c r="P122" i="44"/>
  <c r="BI120" i="44"/>
  <c r="BH120" i="44"/>
  <c r="BG120" i="44"/>
  <c r="BF120" i="44"/>
  <c r="T120" i="44"/>
  <c r="R120" i="44"/>
  <c r="P120" i="44"/>
  <c r="BI117" i="44"/>
  <c r="BH117" i="44"/>
  <c r="BG117" i="44"/>
  <c r="BF117" i="44"/>
  <c r="T117" i="44"/>
  <c r="R117" i="44"/>
  <c r="P117" i="44"/>
  <c r="BI115" i="44"/>
  <c r="BH115" i="44"/>
  <c r="BG115" i="44"/>
  <c r="BF115" i="44"/>
  <c r="T115" i="44"/>
  <c r="R115" i="44"/>
  <c r="P115" i="44"/>
  <c r="BI113" i="44"/>
  <c r="BH113" i="44"/>
  <c r="BG113" i="44"/>
  <c r="BF113" i="44"/>
  <c r="T113" i="44"/>
  <c r="R113" i="44"/>
  <c r="P113" i="44"/>
  <c r="BI111" i="44"/>
  <c r="BH111" i="44"/>
  <c r="BG111" i="44"/>
  <c r="BF111" i="44"/>
  <c r="T111" i="44"/>
  <c r="R111" i="44"/>
  <c r="P111" i="44"/>
  <c r="BI109" i="44"/>
  <c r="BH109" i="44"/>
  <c r="BG109" i="44"/>
  <c r="BF109" i="44"/>
  <c r="T109" i="44"/>
  <c r="R109" i="44"/>
  <c r="P109" i="44"/>
  <c r="BI106" i="44"/>
  <c r="BH106" i="44"/>
  <c r="BG106" i="44"/>
  <c r="BF106" i="44"/>
  <c r="T106" i="44"/>
  <c r="R106" i="44"/>
  <c r="P106" i="44"/>
  <c r="BI103" i="44"/>
  <c r="BH103" i="44"/>
  <c r="BG103" i="44"/>
  <c r="BF103" i="44"/>
  <c r="T103" i="44"/>
  <c r="R103" i="44"/>
  <c r="P103" i="44"/>
  <c r="BI101" i="44"/>
  <c r="BH101" i="44"/>
  <c r="BG101" i="44"/>
  <c r="BF101" i="44"/>
  <c r="T101" i="44"/>
  <c r="R101" i="44"/>
  <c r="P101" i="44"/>
  <c r="BI99" i="44"/>
  <c r="BH99" i="44"/>
  <c r="BG99" i="44"/>
  <c r="BF99" i="44"/>
  <c r="T99" i="44"/>
  <c r="R99" i="44"/>
  <c r="P99" i="44"/>
  <c r="BI97" i="44"/>
  <c r="BH97" i="44"/>
  <c r="BG97" i="44"/>
  <c r="BF97" i="44"/>
  <c r="T97" i="44"/>
  <c r="R97" i="44"/>
  <c r="P97" i="44"/>
  <c r="BI95" i="44"/>
  <c r="BH95" i="44"/>
  <c r="BG95" i="44"/>
  <c r="BF95" i="44"/>
  <c r="T95" i="44"/>
  <c r="R95" i="44"/>
  <c r="P95" i="44"/>
  <c r="F86" i="44"/>
  <c r="E84" i="44"/>
  <c r="F56" i="44"/>
  <c r="E54" i="44"/>
  <c r="J26" i="44"/>
  <c r="E26" i="44"/>
  <c r="J59" i="44"/>
  <c r="J25" i="44"/>
  <c r="J23" i="44"/>
  <c r="E23" i="44"/>
  <c r="J88" i="44"/>
  <c r="J22" i="44"/>
  <c r="J20" i="44"/>
  <c r="E20" i="44"/>
  <c r="F89" i="44" s="1"/>
  <c r="J19" i="44"/>
  <c r="J17" i="44"/>
  <c r="E17" i="44"/>
  <c r="F88" i="44" s="1"/>
  <c r="J16" i="44"/>
  <c r="J14" i="44"/>
  <c r="J56" i="44" s="1"/>
  <c r="E7" i="44"/>
  <c r="E80" i="44" s="1"/>
  <c r="J41" i="43"/>
  <c r="J40" i="43"/>
  <c r="AY119" i="1"/>
  <c r="J39" i="43"/>
  <c r="AX119" i="1" s="1"/>
  <c r="BI308" i="43"/>
  <c r="BH308" i="43"/>
  <c r="BG308" i="43"/>
  <c r="BF308" i="43"/>
  <c r="T308" i="43"/>
  <c r="R308" i="43"/>
  <c r="P308" i="43"/>
  <c r="BI304" i="43"/>
  <c r="BH304" i="43"/>
  <c r="BG304" i="43"/>
  <c r="BF304" i="43"/>
  <c r="T304" i="43"/>
  <c r="R304" i="43"/>
  <c r="P304" i="43"/>
  <c r="BI302" i="43"/>
  <c r="BH302" i="43"/>
  <c r="BG302" i="43"/>
  <c r="BF302" i="43"/>
  <c r="T302" i="43"/>
  <c r="R302" i="43"/>
  <c r="P302" i="43"/>
  <c r="BI300" i="43"/>
  <c r="BH300" i="43"/>
  <c r="BG300" i="43"/>
  <c r="BF300" i="43"/>
  <c r="T300" i="43"/>
  <c r="R300" i="43"/>
  <c r="P300" i="43"/>
  <c r="BI297" i="43"/>
  <c r="BH297" i="43"/>
  <c r="BG297" i="43"/>
  <c r="BF297" i="43"/>
  <c r="T297" i="43"/>
  <c r="R297" i="43"/>
  <c r="P297" i="43"/>
  <c r="BI295" i="43"/>
  <c r="BH295" i="43"/>
  <c r="BG295" i="43"/>
  <c r="BF295" i="43"/>
  <c r="T295" i="43"/>
  <c r="R295" i="43"/>
  <c r="P295" i="43"/>
  <c r="BI291" i="43"/>
  <c r="BH291" i="43"/>
  <c r="BG291" i="43"/>
  <c r="BF291" i="43"/>
  <c r="T291" i="43"/>
  <c r="R291" i="43"/>
  <c r="P291" i="43"/>
  <c r="BI289" i="43"/>
  <c r="BH289" i="43"/>
  <c r="BG289" i="43"/>
  <c r="BF289" i="43"/>
  <c r="T289" i="43"/>
  <c r="R289" i="43"/>
  <c r="P289" i="43"/>
  <c r="BI284" i="43"/>
  <c r="BH284" i="43"/>
  <c r="BG284" i="43"/>
  <c r="BF284" i="43"/>
  <c r="T284" i="43"/>
  <c r="R284" i="43"/>
  <c r="P284" i="43"/>
  <c r="BI280" i="43"/>
  <c r="BH280" i="43"/>
  <c r="BG280" i="43"/>
  <c r="BF280" i="43"/>
  <c r="T280" i="43"/>
  <c r="R280" i="43"/>
  <c r="P280" i="43"/>
  <c r="BI279" i="43"/>
  <c r="BH279" i="43"/>
  <c r="BG279" i="43"/>
  <c r="BF279" i="43"/>
  <c r="T279" i="43"/>
  <c r="R279" i="43"/>
  <c r="P279" i="43"/>
  <c r="BI277" i="43"/>
  <c r="BH277" i="43"/>
  <c r="BG277" i="43"/>
  <c r="BF277" i="43"/>
  <c r="T277" i="43"/>
  <c r="R277" i="43"/>
  <c r="P277" i="43"/>
  <c r="BI270" i="43"/>
  <c r="BH270" i="43"/>
  <c r="BG270" i="43"/>
  <c r="BF270" i="43"/>
  <c r="T270" i="43"/>
  <c r="R270" i="43"/>
  <c r="P270" i="43"/>
  <c r="BI267" i="43"/>
  <c r="BH267" i="43"/>
  <c r="BG267" i="43"/>
  <c r="BF267" i="43"/>
  <c r="T267" i="43"/>
  <c r="R267" i="43"/>
  <c r="P267" i="43"/>
  <c r="BI263" i="43"/>
  <c r="BH263" i="43"/>
  <c r="BG263" i="43"/>
  <c r="BF263" i="43"/>
  <c r="T263" i="43"/>
  <c r="R263" i="43"/>
  <c r="P263" i="43"/>
  <c r="BI261" i="43"/>
  <c r="BH261" i="43"/>
  <c r="BG261" i="43"/>
  <c r="BF261" i="43"/>
  <c r="T261" i="43"/>
  <c r="R261" i="43"/>
  <c r="P261" i="43"/>
  <c r="BI258" i="43"/>
  <c r="BH258" i="43"/>
  <c r="BG258" i="43"/>
  <c r="BF258" i="43"/>
  <c r="T258" i="43"/>
  <c r="R258" i="43"/>
  <c r="P258" i="43"/>
  <c r="BI250" i="43"/>
  <c r="BH250" i="43"/>
  <c r="BG250" i="43"/>
  <c r="BF250" i="43"/>
  <c r="T250" i="43"/>
  <c r="R250" i="43"/>
  <c r="P250" i="43"/>
  <c r="BI246" i="43"/>
  <c r="BH246" i="43"/>
  <c r="BG246" i="43"/>
  <c r="BF246" i="43"/>
  <c r="T246" i="43"/>
  <c r="R246" i="43"/>
  <c r="P246" i="43"/>
  <c r="BI241" i="43"/>
  <c r="BH241" i="43"/>
  <c r="BG241" i="43"/>
  <c r="BF241" i="43"/>
  <c r="T241" i="43"/>
  <c r="R241" i="43"/>
  <c r="P241" i="43"/>
  <c r="BI236" i="43"/>
  <c r="BH236" i="43"/>
  <c r="BG236" i="43"/>
  <c r="BF236" i="43"/>
  <c r="T236" i="43"/>
  <c r="R236" i="43"/>
  <c r="P236" i="43"/>
  <c r="BI231" i="43"/>
  <c r="BH231" i="43"/>
  <c r="BG231" i="43"/>
  <c r="BF231" i="43"/>
  <c r="T231" i="43"/>
  <c r="R231" i="43"/>
  <c r="P231" i="43"/>
  <c r="BI227" i="43"/>
  <c r="BH227" i="43"/>
  <c r="BG227" i="43"/>
  <c r="BF227" i="43"/>
  <c r="T227" i="43"/>
  <c r="R227" i="43"/>
  <c r="P227" i="43"/>
  <c r="BI226" i="43"/>
  <c r="BH226" i="43"/>
  <c r="BG226" i="43"/>
  <c r="BF226" i="43"/>
  <c r="T226" i="43"/>
  <c r="R226" i="43"/>
  <c r="P226" i="43"/>
  <c r="BI224" i="43"/>
  <c r="BH224" i="43"/>
  <c r="BG224" i="43"/>
  <c r="BF224" i="43"/>
  <c r="T224" i="43"/>
  <c r="R224" i="43"/>
  <c r="P224" i="43"/>
  <c r="BI217" i="43"/>
  <c r="BH217" i="43"/>
  <c r="BG217" i="43"/>
  <c r="BF217" i="43"/>
  <c r="T217" i="43"/>
  <c r="R217" i="43"/>
  <c r="P217" i="43"/>
  <c r="BI214" i="43"/>
  <c r="BH214" i="43"/>
  <c r="BG214" i="43"/>
  <c r="BF214" i="43"/>
  <c r="T214" i="43"/>
  <c r="R214" i="43"/>
  <c r="P214" i="43"/>
  <c r="BI210" i="43"/>
  <c r="BH210" i="43"/>
  <c r="BG210" i="43"/>
  <c r="BF210" i="43"/>
  <c r="T210" i="43"/>
  <c r="R210" i="43"/>
  <c r="P210" i="43"/>
  <c r="BI208" i="43"/>
  <c r="BH208" i="43"/>
  <c r="BG208" i="43"/>
  <c r="BF208" i="43"/>
  <c r="T208" i="43"/>
  <c r="R208" i="43"/>
  <c r="P208" i="43"/>
  <c r="BI203" i="43"/>
  <c r="BH203" i="43"/>
  <c r="BG203" i="43"/>
  <c r="BF203" i="43"/>
  <c r="T203" i="43"/>
  <c r="R203" i="43"/>
  <c r="P203" i="43"/>
  <c r="BI199" i="43"/>
  <c r="BH199" i="43"/>
  <c r="BG199" i="43"/>
  <c r="BF199" i="43"/>
  <c r="T199" i="43"/>
  <c r="R199" i="43"/>
  <c r="P199" i="43"/>
  <c r="BI198" i="43"/>
  <c r="BH198" i="43"/>
  <c r="BG198" i="43"/>
  <c r="BF198" i="43"/>
  <c r="T198" i="43"/>
  <c r="R198" i="43"/>
  <c r="P198" i="43"/>
  <c r="BI196" i="43"/>
  <c r="BH196" i="43"/>
  <c r="BG196" i="43"/>
  <c r="BF196" i="43"/>
  <c r="T196" i="43"/>
  <c r="R196" i="43"/>
  <c r="P196" i="43"/>
  <c r="BI189" i="43"/>
  <c r="BH189" i="43"/>
  <c r="BG189" i="43"/>
  <c r="BF189" i="43"/>
  <c r="T189" i="43"/>
  <c r="R189" i="43"/>
  <c r="P189" i="43"/>
  <c r="BI186" i="43"/>
  <c r="BH186" i="43"/>
  <c r="BG186" i="43"/>
  <c r="BF186" i="43"/>
  <c r="T186" i="43"/>
  <c r="R186" i="43"/>
  <c r="P186" i="43"/>
  <c r="BI182" i="43"/>
  <c r="BH182" i="43"/>
  <c r="BG182" i="43"/>
  <c r="BF182" i="43"/>
  <c r="T182" i="43"/>
  <c r="R182" i="43"/>
  <c r="P182" i="43"/>
  <c r="BI180" i="43"/>
  <c r="BH180" i="43"/>
  <c r="BG180" i="43"/>
  <c r="BF180" i="43"/>
  <c r="T180" i="43"/>
  <c r="R180" i="43"/>
  <c r="P180" i="43"/>
  <c r="BI177" i="43"/>
  <c r="BH177" i="43"/>
  <c r="BG177" i="43"/>
  <c r="BF177" i="43"/>
  <c r="T177" i="43"/>
  <c r="R177" i="43"/>
  <c r="P177" i="43"/>
  <c r="BI169" i="43"/>
  <c r="BH169" i="43"/>
  <c r="BG169" i="43"/>
  <c r="BF169" i="43"/>
  <c r="T169" i="43"/>
  <c r="R169" i="43"/>
  <c r="P169" i="43"/>
  <c r="BI167" i="43"/>
  <c r="BH167" i="43"/>
  <c r="BG167" i="43"/>
  <c r="BF167" i="43"/>
  <c r="T167" i="43"/>
  <c r="R167" i="43"/>
  <c r="P167" i="43"/>
  <c r="BI165" i="43"/>
  <c r="BH165" i="43"/>
  <c r="BG165" i="43"/>
  <c r="BF165" i="43"/>
  <c r="T165" i="43"/>
  <c r="R165" i="43"/>
  <c r="P165" i="43"/>
  <c r="BI161" i="43"/>
  <c r="BH161" i="43"/>
  <c r="BG161" i="43"/>
  <c r="BF161" i="43"/>
  <c r="T161" i="43"/>
  <c r="R161" i="43"/>
  <c r="P161" i="43"/>
  <c r="BI159" i="43"/>
  <c r="BH159" i="43"/>
  <c r="BG159" i="43"/>
  <c r="BF159" i="43"/>
  <c r="T159" i="43"/>
  <c r="R159" i="43"/>
  <c r="P159" i="43"/>
  <c r="BI154" i="43"/>
  <c r="BH154" i="43"/>
  <c r="BG154" i="43"/>
  <c r="BF154" i="43"/>
  <c r="T154" i="43"/>
  <c r="R154" i="43"/>
  <c r="P154" i="43"/>
  <c r="BI149" i="43"/>
  <c r="BH149" i="43"/>
  <c r="BG149" i="43"/>
  <c r="BF149" i="43"/>
  <c r="T149" i="43"/>
  <c r="R149" i="43"/>
  <c r="P149" i="43"/>
  <c r="BI145" i="43"/>
  <c r="BH145" i="43"/>
  <c r="BG145" i="43"/>
  <c r="BF145" i="43"/>
  <c r="T145" i="43"/>
  <c r="R145" i="43"/>
  <c r="P145" i="43"/>
  <c r="BI144" i="43"/>
  <c r="BH144" i="43"/>
  <c r="BG144" i="43"/>
  <c r="BF144" i="43"/>
  <c r="T144" i="43"/>
  <c r="R144" i="43"/>
  <c r="P144" i="43"/>
  <c r="BI142" i="43"/>
  <c r="BH142" i="43"/>
  <c r="BG142" i="43"/>
  <c r="BF142" i="43"/>
  <c r="T142" i="43"/>
  <c r="R142" i="43"/>
  <c r="P142" i="43"/>
  <c r="BI135" i="43"/>
  <c r="BH135" i="43"/>
  <c r="BG135" i="43"/>
  <c r="BF135" i="43"/>
  <c r="T135" i="43"/>
  <c r="R135" i="43"/>
  <c r="P135" i="43"/>
  <c r="BI132" i="43"/>
  <c r="BH132" i="43"/>
  <c r="BG132" i="43"/>
  <c r="BF132" i="43"/>
  <c r="T132" i="43"/>
  <c r="R132" i="43"/>
  <c r="P132" i="43"/>
  <c r="BI131" i="43"/>
  <c r="BH131" i="43"/>
  <c r="BG131" i="43"/>
  <c r="BF131" i="43"/>
  <c r="T131" i="43"/>
  <c r="R131" i="43"/>
  <c r="P131" i="43"/>
  <c r="BI124" i="43"/>
  <c r="BH124" i="43"/>
  <c r="BG124" i="43"/>
  <c r="BF124" i="43"/>
  <c r="T124" i="43"/>
  <c r="R124" i="43"/>
  <c r="P124" i="43"/>
  <c r="BI119" i="43"/>
  <c r="BH119" i="43"/>
  <c r="BG119" i="43"/>
  <c r="BF119" i="43"/>
  <c r="T119" i="43"/>
  <c r="R119" i="43"/>
  <c r="P119" i="43"/>
  <c r="BI115" i="43"/>
  <c r="BH115" i="43"/>
  <c r="BG115" i="43"/>
  <c r="BF115" i="43"/>
  <c r="T115" i="43"/>
  <c r="R115" i="43"/>
  <c r="P115" i="43"/>
  <c r="BI110" i="43"/>
  <c r="BH110" i="43"/>
  <c r="BG110" i="43"/>
  <c r="BF110" i="43"/>
  <c r="T110" i="43"/>
  <c r="R110" i="43"/>
  <c r="P110" i="43"/>
  <c r="BI109" i="43"/>
  <c r="BH109" i="43"/>
  <c r="BG109" i="43"/>
  <c r="BF109" i="43"/>
  <c r="T109" i="43"/>
  <c r="R109" i="43"/>
  <c r="P109" i="43"/>
  <c r="BI107" i="43"/>
  <c r="BH107" i="43"/>
  <c r="BG107" i="43"/>
  <c r="BF107" i="43"/>
  <c r="T107" i="43"/>
  <c r="R107" i="43"/>
  <c r="P107" i="43"/>
  <c r="BI100" i="43"/>
  <c r="BH100" i="43"/>
  <c r="BG100" i="43"/>
  <c r="BF100" i="43"/>
  <c r="T100" i="43"/>
  <c r="R100" i="43"/>
  <c r="P100" i="43"/>
  <c r="F91" i="43"/>
  <c r="E89" i="43"/>
  <c r="F60" i="43"/>
  <c r="E58" i="43"/>
  <c r="J28" i="43"/>
  <c r="E28" i="43"/>
  <c r="J63" i="43" s="1"/>
  <c r="J27" i="43"/>
  <c r="J25" i="43"/>
  <c r="E25" i="43"/>
  <c r="J93" i="43"/>
  <c r="J24" i="43"/>
  <c r="J22" i="43"/>
  <c r="E22" i="43"/>
  <c r="F63" i="43"/>
  <c r="J21" i="43"/>
  <c r="J19" i="43"/>
  <c r="E19" i="43"/>
  <c r="F93" i="43" s="1"/>
  <c r="J18" i="43"/>
  <c r="J16" i="43"/>
  <c r="J60" i="43" s="1"/>
  <c r="E7" i="43"/>
  <c r="E52" i="43"/>
  <c r="J41" i="42"/>
  <c r="J40" i="42"/>
  <c r="AY118" i="1"/>
  <c r="J39" i="42"/>
  <c r="AX118" i="1"/>
  <c r="BI408" i="42"/>
  <c r="BH408" i="42"/>
  <c r="BG408" i="42"/>
  <c r="BF408" i="42"/>
  <c r="T408" i="42"/>
  <c r="R408" i="42"/>
  <c r="P408" i="42"/>
  <c r="BI407" i="42"/>
  <c r="BH407" i="42"/>
  <c r="BG407" i="42"/>
  <c r="BF407" i="42"/>
  <c r="T407" i="42"/>
  <c r="R407" i="42"/>
  <c r="P407" i="42"/>
  <c r="BI406" i="42"/>
  <c r="BH406" i="42"/>
  <c r="BG406" i="42"/>
  <c r="BF406" i="42"/>
  <c r="T406" i="42"/>
  <c r="R406" i="42"/>
  <c r="P406" i="42"/>
  <c r="BI401" i="42"/>
  <c r="BH401" i="42"/>
  <c r="BG401" i="42"/>
  <c r="BF401" i="42"/>
  <c r="T401" i="42"/>
  <c r="R401" i="42"/>
  <c r="P401" i="42"/>
  <c r="BI397" i="42"/>
  <c r="BH397" i="42"/>
  <c r="BG397" i="42"/>
  <c r="BF397" i="42"/>
  <c r="T397" i="42"/>
  <c r="R397" i="42"/>
  <c r="P397" i="42"/>
  <c r="BI393" i="42"/>
  <c r="BH393" i="42"/>
  <c r="BG393" i="42"/>
  <c r="BF393" i="42"/>
  <c r="T393" i="42"/>
  <c r="R393" i="42"/>
  <c r="P393" i="42"/>
  <c r="BI389" i="42"/>
  <c r="BH389" i="42"/>
  <c r="BG389" i="42"/>
  <c r="BF389" i="42"/>
  <c r="T389" i="42"/>
  <c r="R389" i="42"/>
  <c r="P389" i="42"/>
  <c r="BI386" i="42"/>
  <c r="BH386" i="42"/>
  <c r="BG386" i="42"/>
  <c r="BF386" i="42"/>
  <c r="T386" i="42"/>
  <c r="R386" i="42"/>
  <c r="P386" i="42"/>
  <c r="BI380" i="42"/>
  <c r="BH380" i="42"/>
  <c r="BG380" i="42"/>
  <c r="BF380" i="42"/>
  <c r="T380" i="42"/>
  <c r="R380" i="42"/>
  <c r="P380" i="42"/>
  <c r="BI379" i="42"/>
  <c r="BH379" i="42"/>
  <c r="BG379" i="42"/>
  <c r="BF379" i="42"/>
  <c r="T379" i="42"/>
  <c r="R379" i="42"/>
  <c r="P379" i="42"/>
  <c r="BI378" i="42"/>
  <c r="BH378" i="42"/>
  <c r="BG378" i="42"/>
  <c r="BF378" i="42"/>
  <c r="T378" i="42"/>
  <c r="R378" i="42"/>
  <c r="P378" i="42"/>
  <c r="BI377" i="42"/>
  <c r="BH377" i="42"/>
  <c r="BG377" i="42"/>
  <c r="BF377" i="42"/>
  <c r="T377" i="42"/>
  <c r="R377" i="42"/>
  <c r="P377" i="42"/>
  <c r="BI376" i="42"/>
  <c r="BH376" i="42"/>
  <c r="BG376" i="42"/>
  <c r="BF376" i="42"/>
  <c r="T376" i="42"/>
  <c r="R376" i="42"/>
  <c r="P376" i="42"/>
  <c r="BI375" i="42"/>
  <c r="BH375" i="42"/>
  <c r="BG375" i="42"/>
  <c r="BF375" i="42"/>
  <c r="T375" i="42"/>
  <c r="R375" i="42"/>
  <c r="P375" i="42"/>
  <c r="BI373" i="42"/>
  <c r="BH373" i="42"/>
  <c r="BG373" i="42"/>
  <c r="BF373" i="42"/>
  <c r="T373" i="42"/>
  <c r="R373" i="42"/>
  <c r="P373" i="42"/>
  <c r="BI371" i="42"/>
  <c r="BH371" i="42"/>
  <c r="BG371" i="42"/>
  <c r="BF371" i="42"/>
  <c r="T371" i="42"/>
  <c r="R371" i="42"/>
  <c r="P371" i="42"/>
  <c r="BI368" i="42"/>
  <c r="BH368" i="42"/>
  <c r="BG368" i="42"/>
  <c r="BF368" i="42"/>
  <c r="T368" i="42"/>
  <c r="R368" i="42"/>
  <c r="P368" i="42"/>
  <c r="BI367" i="42"/>
  <c r="BH367" i="42"/>
  <c r="BG367" i="42"/>
  <c r="BF367" i="42"/>
  <c r="T367" i="42"/>
  <c r="R367" i="42"/>
  <c r="P367" i="42"/>
  <c r="BI366" i="42"/>
  <c r="BH366" i="42"/>
  <c r="BG366" i="42"/>
  <c r="BF366" i="42"/>
  <c r="T366" i="42"/>
  <c r="R366" i="42"/>
  <c r="P366" i="42"/>
  <c r="BI365" i="42"/>
  <c r="BH365" i="42"/>
  <c r="BG365" i="42"/>
  <c r="BF365" i="42"/>
  <c r="T365" i="42"/>
  <c r="R365" i="42"/>
  <c r="P365" i="42"/>
  <c r="BI364" i="42"/>
  <c r="BH364" i="42"/>
  <c r="BG364" i="42"/>
  <c r="BF364" i="42"/>
  <c r="T364" i="42"/>
  <c r="R364" i="42"/>
  <c r="P364" i="42"/>
  <c r="BI363" i="42"/>
  <c r="BH363" i="42"/>
  <c r="BG363" i="42"/>
  <c r="BF363" i="42"/>
  <c r="T363" i="42"/>
  <c r="R363" i="42"/>
  <c r="P363" i="42"/>
  <c r="BI362" i="42"/>
  <c r="BH362" i="42"/>
  <c r="BG362" i="42"/>
  <c r="BF362" i="42"/>
  <c r="T362" i="42"/>
  <c r="R362" i="42"/>
  <c r="P362" i="42"/>
  <c r="BI361" i="42"/>
  <c r="BH361" i="42"/>
  <c r="BG361" i="42"/>
  <c r="BF361" i="42"/>
  <c r="T361" i="42"/>
  <c r="R361" i="42"/>
  <c r="P361" i="42"/>
  <c r="BI360" i="42"/>
  <c r="BH360" i="42"/>
  <c r="BG360" i="42"/>
  <c r="BF360" i="42"/>
  <c r="T360" i="42"/>
  <c r="R360" i="42"/>
  <c r="P360" i="42"/>
  <c r="BI359" i="42"/>
  <c r="BH359" i="42"/>
  <c r="BG359" i="42"/>
  <c r="BF359" i="42"/>
  <c r="T359" i="42"/>
  <c r="R359" i="42"/>
  <c r="P359" i="42"/>
  <c r="BI358" i="42"/>
  <c r="BH358" i="42"/>
  <c r="BG358" i="42"/>
  <c r="BF358" i="42"/>
  <c r="T358" i="42"/>
  <c r="R358" i="42"/>
  <c r="P358" i="42"/>
  <c r="BI357" i="42"/>
  <c r="BH357" i="42"/>
  <c r="BG357" i="42"/>
  <c r="BF357" i="42"/>
  <c r="T357" i="42"/>
  <c r="R357" i="42"/>
  <c r="P357" i="42"/>
  <c r="BI355" i="42"/>
  <c r="BH355" i="42"/>
  <c r="BG355" i="42"/>
  <c r="BF355" i="42"/>
  <c r="T355" i="42"/>
  <c r="R355" i="42"/>
  <c r="P355" i="42"/>
  <c r="BI353" i="42"/>
  <c r="BH353" i="42"/>
  <c r="BG353" i="42"/>
  <c r="BF353" i="42"/>
  <c r="T353" i="42"/>
  <c r="R353" i="42"/>
  <c r="P353" i="42"/>
  <c r="BI351" i="42"/>
  <c r="BH351" i="42"/>
  <c r="BG351" i="42"/>
  <c r="BF351" i="42"/>
  <c r="T351" i="42"/>
  <c r="R351" i="42"/>
  <c r="P351" i="42"/>
  <c r="BI350" i="42"/>
  <c r="BH350" i="42"/>
  <c r="BG350" i="42"/>
  <c r="BF350" i="42"/>
  <c r="T350" i="42"/>
  <c r="R350" i="42"/>
  <c r="P350" i="42"/>
  <c r="BI348" i="42"/>
  <c r="BH348" i="42"/>
  <c r="BG348" i="42"/>
  <c r="BF348" i="42"/>
  <c r="T348" i="42"/>
  <c r="R348" i="42"/>
  <c r="P348" i="42"/>
  <c r="BI347" i="42"/>
  <c r="BH347" i="42"/>
  <c r="BG347" i="42"/>
  <c r="BF347" i="42"/>
  <c r="T347" i="42"/>
  <c r="R347" i="42"/>
  <c r="P347" i="42"/>
  <c r="BI342" i="42"/>
  <c r="BH342" i="42"/>
  <c r="BG342" i="42"/>
  <c r="BF342" i="42"/>
  <c r="T342" i="42"/>
  <c r="R342" i="42"/>
  <c r="P342" i="42"/>
  <c r="BI339" i="42"/>
  <c r="BH339" i="42"/>
  <c r="BG339" i="42"/>
  <c r="BF339" i="42"/>
  <c r="T339" i="42"/>
  <c r="R339" i="42"/>
  <c r="P339" i="42"/>
  <c r="BI338" i="42"/>
  <c r="BH338" i="42"/>
  <c r="BG338" i="42"/>
  <c r="BF338" i="42"/>
  <c r="T338" i="42"/>
  <c r="R338" i="42"/>
  <c r="P338" i="42"/>
  <c r="BI337" i="42"/>
  <c r="BH337" i="42"/>
  <c r="BG337" i="42"/>
  <c r="BF337" i="42"/>
  <c r="T337" i="42"/>
  <c r="R337" i="42"/>
  <c r="P337" i="42"/>
  <c r="BI332" i="42"/>
  <c r="BH332" i="42"/>
  <c r="BG332" i="42"/>
  <c r="BF332" i="42"/>
  <c r="T332" i="42"/>
  <c r="R332" i="42"/>
  <c r="P332" i="42"/>
  <c r="BI329" i="42"/>
  <c r="BH329" i="42"/>
  <c r="BG329" i="42"/>
  <c r="BF329" i="42"/>
  <c r="T329" i="42"/>
  <c r="R329" i="42"/>
  <c r="P329" i="42"/>
  <c r="BI327" i="42"/>
  <c r="BH327" i="42"/>
  <c r="BG327" i="42"/>
  <c r="BF327" i="42"/>
  <c r="T327" i="42"/>
  <c r="R327" i="42"/>
  <c r="P327" i="42"/>
  <c r="BI321" i="42"/>
  <c r="BH321" i="42"/>
  <c r="BG321" i="42"/>
  <c r="BF321" i="42"/>
  <c r="T321" i="42"/>
  <c r="R321" i="42"/>
  <c r="P321" i="42"/>
  <c r="BI318" i="42"/>
  <c r="BH318" i="42"/>
  <c r="BG318" i="42"/>
  <c r="BF318" i="42"/>
  <c r="T318" i="42"/>
  <c r="R318" i="42"/>
  <c r="P318" i="42"/>
  <c r="BI314" i="42"/>
  <c r="BH314" i="42"/>
  <c r="BG314" i="42"/>
  <c r="BF314" i="42"/>
  <c r="T314" i="42"/>
  <c r="R314" i="42"/>
  <c r="P314" i="42"/>
  <c r="BI313" i="42"/>
  <c r="BH313" i="42"/>
  <c r="BG313" i="42"/>
  <c r="BF313" i="42"/>
  <c r="T313" i="42"/>
  <c r="R313" i="42"/>
  <c r="P313" i="42"/>
  <c r="BI312" i="42"/>
  <c r="BH312" i="42"/>
  <c r="BG312" i="42"/>
  <c r="BF312" i="42"/>
  <c r="T312" i="42"/>
  <c r="R312" i="42"/>
  <c r="P312" i="42"/>
  <c r="BI310" i="42"/>
  <c r="BH310" i="42"/>
  <c r="BG310" i="42"/>
  <c r="BF310" i="42"/>
  <c r="T310" i="42"/>
  <c r="R310" i="42"/>
  <c r="P310" i="42"/>
  <c r="BI309" i="42"/>
  <c r="BH309" i="42"/>
  <c r="BG309" i="42"/>
  <c r="BF309" i="42"/>
  <c r="T309" i="42"/>
  <c r="R309" i="42"/>
  <c r="P309" i="42"/>
  <c r="BI306" i="42"/>
  <c r="BH306" i="42"/>
  <c r="BG306" i="42"/>
  <c r="BF306" i="42"/>
  <c r="T306" i="42"/>
  <c r="R306" i="42"/>
  <c r="P306" i="42"/>
  <c r="BI305" i="42"/>
  <c r="BH305" i="42"/>
  <c r="BG305" i="42"/>
  <c r="BF305" i="42"/>
  <c r="T305" i="42"/>
  <c r="R305" i="42"/>
  <c r="P305" i="42"/>
  <c r="BI304" i="42"/>
  <c r="BH304" i="42"/>
  <c r="BG304" i="42"/>
  <c r="BF304" i="42"/>
  <c r="T304" i="42"/>
  <c r="R304" i="42"/>
  <c r="P304" i="42"/>
  <c r="BI303" i="42"/>
  <c r="BH303" i="42"/>
  <c r="BG303" i="42"/>
  <c r="BF303" i="42"/>
  <c r="T303" i="42"/>
  <c r="R303" i="42"/>
  <c r="P303" i="42"/>
  <c r="BI302" i="42"/>
  <c r="BH302" i="42"/>
  <c r="BG302" i="42"/>
  <c r="BF302" i="42"/>
  <c r="T302" i="42"/>
  <c r="R302" i="42"/>
  <c r="P302" i="42"/>
  <c r="BI301" i="42"/>
  <c r="BH301" i="42"/>
  <c r="BG301" i="42"/>
  <c r="BF301" i="42"/>
  <c r="T301" i="42"/>
  <c r="R301" i="42"/>
  <c r="P301" i="42"/>
  <c r="BI300" i="42"/>
  <c r="BH300" i="42"/>
  <c r="BG300" i="42"/>
  <c r="BF300" i="42"/>
  <c r="T300" i="42"/>
  <c r="R300" i="42"/>
  <c r="P300" i="42"/>
  <c r="BI299" i="42"/>
  <c r="BH299" i="42"/>
  <c r="BG299" i="42"/>
  <c r="BF299" i="42"/>
  <c r="T299" i="42"/>
  <c r="R299" i="42"/>
  <c r="P299" i="42"/>
  <c r="BI298" i="42"/>
  <c r="BH298" i="42"/>
  <c r="BG298" i="42"/>
  <c r="BF298" i="42"/>
  <c r="T298" i="42"/>
  <c r="R298" i="42"/>
  <c r="P298" i="42"/>
  <c r="BI297" i="42"/>
  <c r="BH297" i="42"/>
  <c r="BG297" i="42"/>
  <c r="BF297" i="42"/>
  <c r="T297" i="42"/>
  <c r="R297" i="42"/>
  <c r="P297" i="42"/>
  <c r="BI295" i="42"/>
  <c r="BH295" i="42"/>
  <c r="BG295" i="42"/>
  <c r="BF295" i="42"/>
  <c r="T295" i="42"/>
  <c r="R295" i="42"/>
  <c r="P295" i="42"/>
  <c r="BI294" i="42"/>
  <c r="BH294" i="42"/>
  <c r="BG294" i="42"/>
  <c r="BF294" i="42"/>
  <c r="T294" i="42"/>
  <c r="R294" i="42"/>
  <c r="P294" i="42"/>
  <c r="BI292" i="42"/>
  <c r="BH292" i="42"/>
  <c r="BG292" i="42"/>
  <c r="BF292" i="42"/>
  <c r="T292" i="42"/>
  <c r="R292" i="42"/>
  <c r="P292" i="42"/>
  <c r="BI291" i="42"/>
  <c r="BH291" i="42"/>
  <c r="BG291" i="42"/>
  <c r="BF291" i="42"/>
  <c r="T291" i="42"/>
  <c r="R291" i="42"/>
  <c r="P291" i="42"/>
  <c r="BI289" i="42"/>
  <c r="BH289" i="42"/>
  <c r="BG289" i="42"/>
  <c r="BF289" i="42"/>
  <c r="T289" i="42"/>
  <c r="R289" i="42"/>
  <c r="P289" i="42"/>
  <c r="BI286" i="42"/>
  <c r="BH286" i="42"/>
  <c r="BG286" i="42"/>
  <c r="BF286" i="42"/>
  <c r="T286" i="42"/>
  <c r="R286" i="42"/>
  <c r="P286" i="42"/>
  <c r="BI281" i="42"/>
  <c r="BH281" i="42"/>
  <c r="BG281" i="42"/>
  <c r="BF281" i="42"/>
  <c r="T281" i="42"/>
  <c r="R281" i="42"/>
  <c r="P281" i="42"/>
  <c r="BI279" i="42"/>
  <c r="BH279" i="42"/>
  <c r="BG279" i="42"/>
  <c r="BF279" i="42"/>
  <c r="T279" i="42"/>
  <c r="R279" i="42"/>
  <c r="P279" i="42"/>
  <c r="BI277" i="42"/>
  <c r="BH277" i="42"/>
  <c r="BG277" i="42"/>
  <c r="BF277" i="42"/>
  <c r="T277" i="42"/>
  <c r="R277" i="42"/>
  <c r="P277" i="42"/>
  <c r="BI271" i="42"/>
  <c r="BH271" i="42"/>
  <c r="BG271" i="42"/>
  <c r="BF271" i="42"/>
  <c r="T271" i="42"/>
  <c r="R271" i="42"/>
  <c r="P271" i="42"/>
  <c r="BI266" i="42"/>
  <c r="BH266" i="42"/>
  <c r="BG266" i="42"/>
  <c r="BF266" i="42"/>
  <c r="T266" i="42"/>
  <c r="R266" i="42"/>
  <c r="P266" i="42"/>
  <c r="BI262" i="42"/>
  <c r="BH262" i="42"/>
  <c r="BG262" i="42"/>
  <c r="BF262" i="42"/>
  <c r="T262" i="42"/>
  <c r="R262" i="42"/>
  <c r="P262" i="42"/>
  <c r="BI258" i="42"/>
  <c r="BH258" i="42"/>
  <c r="BG258" i="42"/>
  <c r="BF258" i="42"/>
  <c r="T258" i="42"/>
  <c r="R258" i="42"/>
  <c r="P258" i="42"/>
  <c r="BI256" i="42"/>
  <c r="BH256" i="42"/>
  <c r="BG256" i="42"/>
  <c r="BF256" i="42"/>
  <c r="T256" i="42"/>
  <c r="R256" i="42"/>
  <c r="P256" i="42"/>
  <c r="BI254" i="42"/>
  <c r="BH254" i="42"/>
  <c r="BG254" i="42"/>
  <c r="BF254" i="42"/>
  <c r="T254" i="42"/>
  <c r="R254" i="42"/>
  <c r="P254" i="42"/>
  <c r="BI252" i="42"/>
  <c r="BH252" i="42"/>
  <c r="BG252" i="42"/>
  <c r="BF252" i="42"/>
  <c r="T252" i="42"/>
  <c r="R252" i="42"/>
  <c r="P252" i="42"/>
  <c r="BI250" i="42"/>
  <c r="BH250" i="42"/>
  <c r="BG250" i="42"/>
  <c r="BF250" i="42"/>
  <c r="T250" i="42"/>
  <c r="R250" i="42"/>
  <c r="P250" i="42"/>
  <c r="BI248" i="42"/>
  <c r="BH248" i="42"/>
  <c r="BG248" i="42"/>
  <c r="BF248" i="42"/>
  <c r="T248" i="42"/>
  <c r="R248" i="42"/>
  <c r="P248" i="42"/>
  <c r="BI243" i="42"/>
  <c r="BH243" i="42"/>
  <c r="BG243" i="42"/>
  <c r="BF243" i="42"/>
  <c r="T243" i="42"/>
  <c r="R243" i="42"/>
  <c r="P243" i="42"/>
  <c r="BI241" i="42"/>
  <c r="BH241" i="42"/>
  <c r="BG241" i="42"/>
  <c r="BF241" i="42"/>
  <c r="T241" i="42"/>
  <c r="R241" i="42"/>
  <c r="P241" i="42"/>
  <c r="BI240" i="42"/>
  <c r="BH240" i="42"/>
  <c r="BG240" i="42"/>
  <c r="BF240" i="42"/>
  <c r="T240" i="42"/>
  <c r="R240" i="42"/>
  <c r="P240" i="42"/>
  <c r="BI238" i="42"/>
  <c r="BH238" i="42"/>
  <c r="BG238" i="42"/>
  <c r="BF238" i="42"/>
  <c r="T238" i="42"/>
  <c r="R238" i="42"/>
  <c r="P238" i="42"/>
  <c r="BI235" i="42"/>
  <c r="BH235" i="42"/>
  <c r="BG235" i="42"/>
  <c r="BF235" i="42"/>
  <c r="T235" i="42"/>
  <c r="R235" i="42"/>
  <c r="P235" i="42"/>
  <c r="BI233" i="42"/>
  <c r="BH233" i="42"/>
  <c r="BG233" i="42"/>
  <c r="BF233" i="42"/>
  <c r="T233" i="42"/>
  <c r="R233" i="42"/>
  <c r="P233" i="42"/>
  <c r="BI232" i="42"/>
  <c r="BH232" i="42"/>
  <c r="BG232" i="42"/>
  <c r="BF232" i="42"/>
  <c r="T232" i="42"/>
  <c r="R232" i="42"/>
  <c r="P232" i="42"/>
  <c r="BI226" i="42"/>
  <c r="BH226" i="42"/>
  <c r="BG226" i="42"/>
  <c r="BF226" i="42"/>
  <c r="T226" i="42"/>
  <c r="R226" i="42"/>
  <c r="P226" i="42"/>
  <c r="BI222" i="42"/>
  <c r="BH222" i="42"/>
  <c r="BG222" i="42"/>
  <c r="BF222" i="42"/>
  <c r="T222" i="42"/>
  <c r="R222" i="42"/>
  <c r="P222" i="42"/>
  <c r="BI219" i="42"/>
  <c r="BH219" i="42"/>
  <c r="BG219" i="42"/>
  <c r="BF219" i="42"/>
  <c r="T219" i="42"/>
  <c r="R219" i="42"/>
  <c r="P219" i="42"/>
  <c r="BI215" i="42"/>
  <c r="BH215" i="42"/>
  <c r="BG215" i="42"/>
  <c r="BF215" i="42"/>
  <c r="T215" i="42"/>
  <c r="R215" i="42"/>
  <c r="P215" i="42"/>
  <c r="BI213" i="42"/>
  <c r="BH213" i="42"/>
  <c r="BG213" i="42"/>
  <c r="BF213" i="42"/>
  <c r="T213" i="42"/>
  <c r="R213" i="42"/>
  <c r="P213" i="42"/>
  <c r="BI210" i="42"/>
  <c r="BH210" i="42"/>
  <c r="BG210" i="42"/>
  <c r="BF210" i="42"/>
  <c r="T210" i="42"/>
  <c r="R210" i="42"/>
  <c r="P210" i="42"/>
  <c r="BI208" i="42"/>
  <c r="BH208" i="42"/>
  <c r="BG208" i="42"/>
  <c r="BF208" i="42"/>
  <c r="T208" i="42"/>
  <c r="R208" i="42"/>
  <c r="P208" i="42"/>
  <c r="BI207" i="42"/>
  <c r="BH207" i="42"/>
  <c r="BG207" i="42"/>
  <c r="BF207" i="42"/>
  <c r="T207" i="42"/>
  <c r="R207" i="42"/>
  <c r="P207" i="42"/>
  <c r="BI205" i="42"/>
  <c r="BH205" i="42"/>
  <c r="BG205" i="42"/>
  <c r="BF205" i="42"/>
  <c r="T205" i="42"/>
  <c r="R205" i="42"/>
  <c r="P205" i="42"/>
  <c r="BI204" i="42"/>
  <c r="BH204" i="42"/>
  <c r="BG204" i="42"/>
  <c r="BF204" i="42"/>
  <c r="T204" i="42"/>
  <c r="R204" i="42"/>
  <c r="P204" i="42"/>
  <c r="BI200" i="42"/>
  <c r="BH200" i="42"/>
  <c r="BG200" i="42"/>
  <c r="BF200" i="42"/>
  <c r="T200" i="42"/>
  <c r="R200" i="42"/>
  <c r="P200" i="42"/>
  <c r="BI199" i="42"/>
  <c r="BH199" i="42"/>
  <c r="BG199" i="42"/>
  <c r="BF199" i="42"/>
  <c r="T199" i="42"/>
  <c r="R199" i="42"/>
  <c r="P199" i="42"/>
  <c r="BI194" i="42"/>
  <c r="BH194" i="42"/>
  <c r="BG194" i="42"/>
  <c r="BF194" i="42"/>
  <c r="T194" i="42"/>
  <c r="R194" i="42"/>
  <c r="P194" i="42"/>
  <c r="BI193" i="42"/>
  <c r="BH193" i="42"/>
  <c r="BG193" i="42"/>
  <c r="BF193" i="42"/>
  <c r="T193" i="42"/>
  <c r="R193" i="42"/>
  <c r="P193" i="42"/>
  <c r="BI192" i="42"/>
  <c r="BH192" i="42"/>
  <c r="BG192" i="42"/>
  <c r="BF192" i="42"/>
  <c r="T192" i="42"/>
  <c r="R192" i="42"/>
  <c r="P192" i="42"/>
  <c r="BI190" i="42"/>
  <c r="BH190" i="42"/>
  <c r="BG190" i="42"/>
  <c r="BF190" i="42"/>
  <c r="T190" i="42"/>
  <c r="R190" i="42"/>
  <c r="P190" i="42"/>
  <c r="BI185" i="42"/>
  <c r="BH185" i="42"/>
  <c r="BG185" i="42"/>
  <c r="BF185" i="42"/>
  <c r="T185" i="42"/>
  <c r="R185" i="42"/>
  <c r="P185" i="42"/>
  <c r="BI181" i="42"/>
  <c r="BH181" i="42"/>
  <c r="BG181" i="42"/>
  <c r="BF181" i="42"/>
  <c r="T181" i="42"/>
  <c r="R181" i="42"/>
  <c r="P181" i="42"/>
  <c r="BI177" i="42"/>
  <c r="BH177" i="42"/>
  <c r="BG177" i="42"/>
  <c r="BF177" i="42"/>
  <c r="T177" i="42"/>
  <c r="R177" i="42"/>
  <c r="P177" i="42"/>
  <c r="BI174" i="42"/>
  <c r="BH174" i="42"/>
  <c r="BG174" i="42"/>
  <c r="BF174" i="42"/>
  <c r="T174" i="42"/>
  <c r="R174" i="42"/>
  <c r="P174" i="42"/>
  <c r="BI172" i="42"/>
  <c r="BH172" i="42"/>
  <c r="BG172" i="42"/>
  <c r="BF172" i="42"/>
  <c r="T172" i="42"/>
  <c r="R172" i="42"/>
  <c r="P172" i="42"/>
  <c r="BI169" i="42"/>
  <c r="BH169" i="42"/>
  <c r="BG169" i="42"/>
  <c r="BF169" i="42"/>
  <c r="T169" i="42"/>
  <c r="R169" i="42"/>
  <c r="P169" i="42"/>
  <c r="BI165" i="42"/>
  <c r="BH165" i="42"/>
  <c r="BG165" i="42"/>
  <c r="BF165" i="42"/>
  <c r="T165" i="42"/>
  <c r="R165" i="42"/>
  <c r="P165" i="42"/>
  <c r="BI163" i="42"/>
  <c r="BH163" i="42"/>
  <c r="BG163" i="42"/>
  <c r="BF163" i="42"/>
  <c r="T163" i="42"/>
  <c r="R163" i="42"/>
  <c r="P163" i="42"/>
  <c r="BI161" i="42"/>
  <c r="BH161" i="42"/>
  <c r="BG161" i="42"/>
  <c r="BF161" i="42"/>
  <c r="T161" i="42"/>
  <c r="R161" i="42"/>
  <c r="P161" i="42"/>
  <c r="BI160" i="42"/>
  <c r="BH160" i="42"/>
  <c r="BG160" i="42"/>
  <c r="BF160" i="42"/>
  <c r="T160" i="42"/>
  <c r="R160" i="42"/>
  <c r="P160" i="42"/>
  <c r="BI159" i="42"/>
  <c r="BH159" i="42"/>
  <c r="BG159" i="42"/>
  <c r="BF159" i="42"/>
  <c r="T159" i="42"/>
  <c r="R159" i="42"/>
  <c r="P159" i="42"/>
  <c r="BI158" i="42"/>
  <c r="BH158" i="42"/>
  <c r="BG158" i="42"/>
  <c r="BF158" i="42"/>
  <c r="T158" i="42"/>
  <c r="R158" i="42"/>
  <c r="P158" i="42"/>
  <c r="BI156" i="42"/>
  <c r="BH156" i="42"/>
  <c r="BG156" i="42"/>
  <c r="BF156" i="42"/>
  <c r="T156" i="42"/>
  <c r="R156" i="42"/>
  <c r="P156" i="42"/>
  <c r="BI149" i="42"/>
  <c r="BH149" i="42"/>
  <c r="BG149" i="42"/>
  <c r="BF149" i="42"/>
  <c r="T149" i="42"/>
  <c r="R149" i="42"/>
  <c r="P149" i="42"/>
  <c r="BI147" i="42"/>
  <c r="BH147" i="42"/>
  <c r="BG147" i="42"/>
  <c r="BF147" i="42"/>
  <c r="T147" i="42"/>
  <c r="R147" i="42"/>
  <c r="P147" i="42"/>
  <c r="BI145" i="42"/>
  <c r="BH145" i="42"/>
  <c r="BG145" i="42"/>
  <c r="BF145" i="42"/>
  <c r="T145" i="42"/>
  <c r="R145" i="42"/>
  <c r="P145" i="42"/>
  <c r="BI142" i="42"/>
  <c r="BH142" i="42"/>
  <c r="BG142" i="42"/>
  <c r="BF142" i="42"/>
  <c r="T142" i="42"/>
  <c r="R142" i="42"/>
  <c r="P142" i="42"/>
  <c r="BI139" i="42"/>
  <c r="BH139" i="42"/>
  <c r="BG139" i="42"/>
  <c r="BF139" i="42"/>
  <c r="T139" i="42"/>
  <c r="R139" i="42"/>
  <c r="P139" i="42"/>
  <c r="BI134" i="42"/>
  <c r="BH134" i="42"/>
  <c r="BG134" i="42"/>
  <c r="BF134" i="42"/>
  <c r="T134" i="42"/>
  <c r="R134" i="42"/>
  <c r="P134" i="42"/>
  <c r="BI130" i="42"/>
  <c r="BH130" i="42"/>
  <c r="BG130" i="42"/>
  <c r="BF130" i="42"/>
  <c r="T130" i="42"/>
  <c r="R130" i="42"/>
  <c r="P130" i="42"/>
  <c r="BI127" i="42"/>
  <c r="BH127" i="42"/>
  <c r="BG127" i="42"/>
  <c r="BF127" i="42"/>
  <c r="T127" i="42"/>
  <c r="R127" i="42"/>
  <c r="P127" i="42"/>
  <c r="BI124" i="42"/>
  <c r="BH124" i="42"/>
  <c r="BG124" i="42"/>
  <c r="BF124" i="42"/>
  <c r="T124" i="42"/>
  <c r="R124" i="42"/>
  <c r="P124" i="42"/>
  <c r="BI121" i="42"/>
  <c r="BH121" i="42"/>
  <c r="BG121" i="42"/>
  <c r="BF121" i="42"/>
  <c r="T121" i="42"/>
  <c r="R121" i="42"/>
  <c r="P121" i="42"/>
  <c r="BI118" i="42"/>
  <c r="BH118" i="42"/>
  <c r="BG118" i="42"/>
  <c r="BF118" i="42"/>
  <c r="T118" i="42"/>
  <c r="R118" i="42"/>
  <c r="P118" i="42"/>
  <c r="BI112" i="42"/>
  <c r="BH112" i="42"/>
  <c r="BG112" i="42"/>
  <c r="BF112" i="42"/>
  <c r="T112" i="42"/>
  <c r="R112" i="42"/>
  <c r="P112" i="42"/>
  <c r="BI110" i="42"/>
  <c r="BH110" i="42"/>
  <c r="BG110" i="42"/>
  <c r="BF110" i="42"/>
  <c r="T110" i="42"/>
  <c r="R110" i="42"/>
  <c r="P110" i="42"/>
  <c r="BI108" i="42"/>
  <c r="BH108" i="42"/>
  <c r="BG108" i="42"/>
  <c r="BF108" i="42"/>
  <c r="T108" i="42"/>
  <c r="R108" i="42"/>
  <c r="P108" i="42"/>
  <c r="BI106" i="42"/>
  <c r="BH106" i="42"/>
  <c r="BG106" i="42"/>
  <c r="BF106" i="42"/>
  <c r="T106" i="42"/>
  <c r="R106" i="42"/>
  <c r="P106" i="42"/>
  <c r="BI100" i="42"/>
  <c r="BH100" i="42"/>
  <c r="BG100" i="42"/>
  <c r="BF100" i="42"/>
  <c r="T100" i="42"/>
  <c r="R100" i="42"/>
  <c r="P100" i="42"/>
  <c r="F92" i="42"/>
  <c r="E90" i="42"/>
  <c r="F60" i="42"/>
  <c r="E58" i="42"/>
  <c r="J28" i="42"/>
  <c r="E28" i="42"/>
  <c r="J63" i="42" s="1"/>
  <c r="J27" i="42"/>
  <c r="J25" i="42"/>
  <c r="E25" i="42"/>
  <c r="J62" i="42"/>
  <c r="J24" i="42"/>
  <c r="J22" i="42"/>
  <c r="E22" i="42"/>
  <c r="F95" i="42" s="1"/>
  <c r="J21" i="42"/>
  <c r="J19" i="42"/>
  <c r="E19" i="42"/>
  <c r="F94" i="42" s="1"/>
  <c r="J18" i="42"/>
  <c r="J16" i="42"/>
  <c r="J92" i="42" s="1"/>
  <c r="E7" i="42"/>
  <c r="E52" i="42" s="1"/>
  <c r="J41" i="41"/>
  <c r="J40" i="41"/>
  <c r="AY116" i="1"/>
  <c r="J39" i="41"/>
  <c r="AX116" i="1" s="1"/>
  <c r="BI157" i="41"/>
  <c r="BH157" i="41"/>
  <c r="BG157" i="41"/>
  <c r="BF157" i="41"/>
  <c r="T157" i="41"/>
  <c r="T156" i="41" s="1"/>
  <c r="R157" i="41"/>
  <c r="R156" i="41"/>
  <c r="P157" i="41"/>
  <c r="P156" i="41"/>
  <c r="BI155" i="41"/>
  <c r="BH155" i="41"/>
  <c r="BG155" i="41"/>
  <c r="BF155" i="41"/>
  <c r="T155" i="41"/>
  <c r="R155" i="41"/>
  <c r="P155" i="41"/>
  <c r="BI154" i="41"/>
  <c r="BH154" i="41"/>
  <c r="BG154" i="41"/>
  <c r="BF154" i="41"/>
  <c r="T154" i="41"/>
  <c r="R154" i="41"/>
  <c r="P154" i="41"/>
  <c r="BI153" i="41"/>
  <c r="BH153" i="41"/>
  <c r="BG153" i="41"/>
  <c r="BF153" i="41"/>
  <c r="T153" i="41"/>
  <c r="R153" i="41"/>
  <c r="P153" i="41"/>
  <c r="BI151" i="41"/>
  <c r="BH151" i="41"/>
  <c r="BG151" i="41"/>
  <c r="BF151" i="41"/>
  <c r="T151" i="41"/>
  <c r="R151" i="41"/>
  <c r="P151" i="41"/>
  <c r="BI150" i="41"/>
  <c r="BH150" i="41"/>
  <c r="BG150" i="41"/>
  <c r="BF150" i="41"/>
  <c r="T150" i="41"/>
  <c r="R150" i="41"/>
  <c r="P150" i="41"/>
  <c r="BI148" i="41"/>
  <c r="BH148" i="41"/>
  <c r="BG148" i="41"/>
  <c r="BF148" i="41"/>
  <c r="T148" i="41"/>
  <c r="R148" i="41"/>
  <c r="P148" i="41"/>
  <c r="BI147" i="41"/>
  <c r="BH147" i="41"/>
  <c r="BG147" i="41"/>
  <c r="BF147" i="41"/>
  <c r="T147" i="41"/>
  <c r="R147" i="41"/>
  <c r="P147" i="41"/>
  <c r="BI145" i="41"/>
  <c r="BH145" i="41"/>
  <c r="BG145" i="41"/>
  <c r="BF145" i="41"/>
  <c r="T145" i="41"/>
  <c r="R145" i="41"/>
  <c r="P145" i="41"/>
  <c r="BI136" i="41"/>
  <c r="BH136" i="41"/>
  <c r="BG136" i="41"/>
  <c r="BF136" i="41"/>
  <c r="T136" i="41"/>
  <c r="T126" i="41"/>
  <c r="R136" i="41"/>
  <c r="P136" i="41"/>
  <c r="BI127" i="41"/>
  <c r="BH127" i="41"/>
  <c r="BG127" i="41"/>
  <c r="BF127" i="41"/>
  <c r="T127" i="41"/>
  <c r="R127" i="41"/>
  <c r="R126" i="41" s="1"/>
  <c r="P127" i="41"/>
  <c r="P126" i="41" s="1"/>
  <c r="BI122" i="41"/>
  <c r="BH122" i="41"/>
  <c r="BG122" i="41"/>
  <c r="BF122" i="41"/>
  <c r="T122" i="41"/>
  <c r="R122" i="41"/>
  <c r="P122" i="41"/>
  <c r="BI118" i="41"/>
  <c r="BH118" i="41"/>
  <c r="BG118" i="41"/>
  <c r="BF118" i="41"/>
  <c r="T118" i="41"/>
  <c r="R118" i="41"/>
  <c r="P118" i="41"/>
  <c r="BI111" i="41"/>
  <c r="BH111" i="41"/>
  <c r="BG111" i="41"/>
  <c r="BF111" i="41"/>
  <c r="T111" i="41"/>
  <c r="R111" i="41"/>
  <c r="P111" i="41"/>
  <c r="BI102" i="41"/>
  <c r="BH102" i="41"/>
  <c r="BG102" i="41"/>
  <c r="BF102" i="41"/>
  <c r="T102" i="41"/>
  <c r="T101" i="41"/>
  <c r="R102" i="41"/>
  <c r="R101" i="41" s="1"/>
  <c r="P102" i="41"/>
  <c r="P101" i="41"/>
  <c r="F92" i="41"/>
  <c r="E90" i="41"/>
  <c r="F60" i="41"/>
  <c r="E58" i="41"/>
  <c r="J28" i="41"/>
  <c r="E28" i="41"/>
  <c r="J95" i="41" s="1"/>
  <c r="J27" i="41"/>
  <c r="J25" i="41"/>
  <c r="E25" i="41"/>
  <c r="J62" i="41" s="1"/>
  <c r="J24" i="41"/>
  <c r="J22" i="41"/>
  <c r="E22" i="41"/>
  <c r="F95" i="41" s="1"/>
  <c r="J21" i="41"/>
  <c r="J19" i="41"/>
  <c r="E19" i="41"/>
  <c r="F94" i="41"/>
  <c r="J18" i="41"/>
  <c r="J16" i="41"/>
  <c r="J92" i="41"/>
  <c r="E7" i="41"/>
  <c r="E84" i="41" s="1"/>
  <c r="J41" i="40"/>
  <c r="J40" i="40"/>
  <c r="AY113" i="1"/>
  <c r="J39" i="40"/>
  <c r="AX113" i="1" s="1"/>
  <c r="BI152" i="40"/>
  <c r="BH152" i="40"/>
  <c r="BG152" i="40"/>
  <c r="BF152" i="40"/>
  <c r="T152" i="40"/>
  <c r="R152" i="40"/>
  <c r="P152" i="40"/>
  <c r="BI151" i="40"/>
  <c r="BH151" i="40"/>
  <c r="BG151" i="40"/>
  <c r="BF151" i="40"/>
  <c r="T151" i="40"/>
  <c r="R151" i="40"/>
  <c r="P151" i="40"/>
  <c r="BI150" i="40"/>
  <c r="BH150" i="40"/>
  <c r="BG150" i="40"/>
  <c r="BF150" i="40"/>
  <c r="T150" i="40"/>
  <c r="R150" i="40"/>
  <c r="P150" i="40"/>
  <c r="BI149" i="40"/>
  <c r="BH149" i="40"/>
  <c r="BG149" i="40"/>
  <c r="BF149" i="40"/>
  <c r="T149" i="40"/>
  <c r="R149" i="40"/>
  <c r="P149" i="40"/>
  <c r="BI147" i="40"/>
  <c r="BH147" i="40"/>
  <c r="BG147" i="40"/>
  <c r="BF147" i="40"/>
  <c r="T147" i="40"/>
  <c r="R147" i="40"/>
  <c r="P147" i="40"/>
  <c r="BI146" i="40"/>
  <c r="BH146" i="40"/>
  <c r="BG146" i="40"/>
  <c r="BF146" i="40"/>
  <c r="T146" i="40"/>
  <c r="R146" i="40"/>
  <c r="P146" i="40"/>
  <c r="BI145" i="40"/>
  <c r="BH145" i="40"/>
  <c r="BG145" i="40"/>
  <c r="BF145" i="40"/>
  <c r="T145" i="40"/>
  <c r="R145" i="40"/>
  <c r="P145" i="40"/>
  <c r="BI144" i="40"/>
  <c r="BH144" i="40"/>
  <c r="BG144" i="40"/>
  <c r="BF144" i="40"/>
  <c r="T144" i="40"/>
  <c r="R144" i="40"/>
  <c r="P144" i="40"/>
  <c r="BI143" i="40"/>
  <c r="BH143" i="40"/>
  <c r="BG143" i="40"/>
  <c r="BF143" i="40"/>
  <c r="T143" i="40"/>
  <c r="R143" i="40"/>
  <c r="P143" i="40"/>
  <c r="BI142" i="40"/>
  <c r="BH142" i="40"/>
  <c r="BG142" i="40"/>
  <c r="BF142" i="40"/>
  <c r="T142" i="40"/>
  <c r="R142" i="40"/>
  <c r="P142" i="40"/>
  <c r="BI140" i="40"/>
  <c r="BH140" i="40"/>
  <c r="BG140" i="40"/>
  <c r="BF140" i="40"/>
  <c r="T140" i="40"/>
  <c r="R140" i="40"/>
  <c r="P140" i="40"/>
  <c r="BI139" i="40"/>
  <c r="BH139" i="40"/>
  <c r="BG139" i="40"/>
  <c r="BF139" i="40"/>
  <c r="T139" i="40"/>
  <c r="R139" i="40"/>
  <c r="P139" i="40"/>
  <c r="BI138" i="40"/>
  <c r="BH138" i="40"/>
  <c r="BG138" i="40"/>
  <c r="BF138" i="40"/>
  <c r="T138" i="40"/>
  <c r="R138" i="40"/>
  <c r="P138" i="40"/>
  <c r="BI137" i="40"/>
  <c r="BH137" i="40"/>
  <c r="BG137" i="40"/>
  <c r="BF137" i="40"/>
  <c r="T137" i="40"/>
  <c r="R137" i="40"/>
  <c r="P137" i="40"/>
  <c r="BI136" i="40"/>
  <c r="BH136" i="40"/>
  <c r="BG136" i="40"/>
  <c r="BF136" i="40"/>
  <c r="T136" i="40"/>
  <c r="R136" i="40"/>
  <c r="P136" i="40"/>
  <c r="BI135" i="40"/>
  <c r="BH135" i="40"/>
  <c r="BG135" i="40"/>
  <c r="BF135" i="40"/>
  <c r="T135" i="40"/>
  <c r="R135" i="40"/>
  <c r="P135" i="40"/>
  <c r="BI134" i="40"/>
  <c r="BH134" i="40"/>
  <c r="BG134" i="40"/>
  <c r="BF134" i="40"/>
  <c r="T134" i="40"/>
  <c r="R134" i="40"/>
  <c r="P134" i="40"/>
  <c r="BI133" i="40"/>
  <c r="BH133" i="40"/>
  <c r="BG133" i="40"/>
  <c r="BF133" i="40"/>
  <c r="T133" i="40"/>
  <c r="R133" i="40"/>
  <c r="P133" i="40"/>
  <c r="BI132" i="40"/>
  <c r="BH132" i="40"/>
  <c r="BG132" i="40"/>
  <c r="BF132" i="40"/>
  <c r="T132" i="40"/>
  <c r="R132" i="40"/>
  <c r="P132" i="40"/>
  <c r="BI131" i="40"/>
  <c r="BH131" i="40"/>
  <c r="BG131" i="40"/>
  <c r="BF131" i="40"/>
  <c r="T131" i="40"/>
  <c r="R131" i="40"/>
  <c r="P131" i="40"/>
  <c r="BI130" i="40"/>
  <c r="BH130" i="40"/>
  <c r="BG130" i="40"/>
  <c r="BF130" i="40"/>
  <c r="T130" i="40"/>
  <c r="R130" i="40"/>
  <c r="P130" i="40"/>
  <c r="BI129" i="40"/>
  <c r="BH129" i="40"/>
  <c r="BG129" i="40"/>
  <c r="BF129" i="40"/>
  <c r="T129" i="40"/>
  <c r="R129" i="40"/>
  <c r="P129" i="40"/>
  <c r="BI128" i="40"/>
  <c r="BH128" i="40"/>
  <c r="BG128" i="40"/>
  <c r="BF128" i="40"/>
  <c r="T128" i="40"/>
  <c r="R128" i="40"/>
  <c r="P128" i="40"/>
  <c r="BI125" i="40"/>
  <c r="BH125" i="40"/>
  <c r="BG125" i="40"/>
  <c r="BF125" i="40"/>
  <c r="T125" i="40"/>
  <c r="R125" i="40"/>
  <c r="P125" i="40"/>
  <c r="BI124" i="40"/>
  <c r="BH124" i="40"/>
  <c r="BG124" i="40"/>
  <c r="BF124" i="40"/>
  <c r="T124" i="40"/>
  <c r="R124" i="40"/>
  <c r="P124"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8" i="40"/>
  <c r="BH118" i="40"/>
  <c r="BG118" i="40"/>
  <c r="BF118" i="40"/>
  <c r="T118" i="40"/>
  <c r="R118" i="40"/>
  <c r="P118"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9" i="40"/>
  <c r="BH109" i="40"/>
  <c r="BG109" i="40"/>
  <c r="BF109" i="40"/>
  <c r="T109" i="40"/>
  <c r="R109" i="40"/>
  <c r="P109"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BI96" i="40"/>
  <c r="BH96" i="40"/>
  <c r="BG96" i="40"/>
  <c r="BF96" i="40"/>
  <c r="T96" i="40"/>
  <c r="R96" i="40"/>
  <c r="P96" i="40"/>
  <c r="F88" i="40"/>
  <c r="E86" i="40"/>
  <c r="F60" i="40"/>
  <c r="E58" i="40"/>
  <c r="J28" i="40"/>
  <c r="E28" i="40"/>
  <c r="J91" i="40" s="1"/>
  <c r="J27" i="40"/>
  <c r="J25" i="40"/>
  <c r="E25" i="40"/>
  <c r="J90" i="40" s="1"/>
  <c r="J24" i="40"/>
  <c r="J22" i="40"/>
  <c r="E22" i="40"/>
  <c r="F63" i="40" s="1"/>
  <c r="J21" i="40"/>
  <c r="J19" i="40"/>
  <c r="E19" i="40"/>
  <c r="F62" i="40" s="1"/>
  <c r="J18" i="40"/>
  <c r="J16" i="40"/>
  <c r="J88" i="40"/>
  <c r="E7" i="40"/>
  <c r="E52" i="40" s="1"/>
  <c r="J41" i="39"/>
  <c r="J40" i="39"/>
  <c r="AY110" i="1"/>
  <c r="J39" i="39"/>
  <c r="AX110" i="1" s="1"/>
  <c r="BI134" i="39"/>
  <c r="BH134" i="39"/>
  <c r="BG134" i="39"/>
  <c r="BF134" i="39"/>
  <c r="T134" i="39"/>
  <c r="R134" i="39"/>
  <c r="P134" i="39"/>
  <c r="BI132" i="39"/>
  <c r="BH132" i="39"/>
  <c r="BG132" i="39"/>
  <c r="BF132" i="39"/>
  <c r="T132" i="39"/>
  <c r="R132" i="39"/>
  <c r="P132" i="39"/>
  <c r="BI130" i="39"/>
  <c r="BH130" i="39"/>
  <c r="BG130" i="39"/>
  <c r="BF130" i="39"/>
  <c r="T130" i="39"/>
  <c r="R130" i="39"/>
  <c r="P130" i="39"/>
  <c r="BI126" i="39"/>
  <c r="BH126" i="39"/>
  <c r="BG126" i="39"/>
  <c r="BF126" i="39"/>
  <c r="T126" i="39"/>
  <c r="R126" i="39"/>
  <c r="P126" i="39"/>
  <c r="BI124" i="39"/>
  <c r="BH124" i="39"/>
  <c r="BG124" i="39"/>
  <c r="BF124" i="39"/>
  <c r="T124" i="39"/>
  <c r="R124" i="39"/>
  <c r="P124" i="39"/>
  <c r="BI123" i="39"/>
  <c r="BH123" i="39"/>
  <c r="BG123" i="39"/>
  <c r="BF123" i="39"/>
  <c r="T123" i="39"/>
  <c r="R123" i="39"/>
  <c r="P123" i="39"/>
  <c r="BI122" i="39"/>
  <c r="BH122" i="39"/>
  <c r="BG122" i="39"/>
  <c r="BF122" i="39"/>
  <c r="T122" i="39"/>
  <c r="R122" i="39"/>
  <c r="P122" i="39"/>
  <c r="BI118" i="39"/>
  <c r="BH118" i="39"/>
  <c r="BG118" i="39"/>
  <c r="BF118" i="39"/>
  <c r="T118" i="39"/>
  <c r="R118" i="39"/>
  <c r="P118" i="39"/>
  <c r="BI116" i="39"/>
  <c r="BH116" i="39"/>
  <c r="BG116" i="39"/>
  <c r="BF116" i="39"/>
  <c r="T116" i="39"/>
  <c r="R116" i="39"/>
  <c r="P116" i="39"/>
  <c r="BI113" i="39"/>
  <c r="BH113" i="39"/>
  <c r="BG113" i="39"/>
  <c r="BF113" i="39"/>
  <c r="T113" i="39"/>
  <c r="R113" i="39"/>
  <c r="P113" i="39"/>
  <c r="BI112" i="39"/>
  <c r="BH112" i="39"/>
  <c r="BG112" i="39"/>
  <c r="BF112" i="39"/>
  <c r="T112" i="39"/>
  <c r="R112" i="39"/>
  <c r="P112" i="39"/>
  <c r="BI110" i="39"/>
  <c r="BH110" i="39"/>
  <c r="BG110" i="39"/>
  <c r="BF110" i="39"/>
  <c r="T110" i="39"/>
  <c r="R110" i="39"/>
  <c r="P110" i="39"/>
  <c r="BI107" i="39"/>
  <c r="BH107" i="39"/>
  <c r="BG107" i="39"/>
  <c r="BF107" i="39"/>
  <c r="T107" i="39"/>
  <c r="R107" i="39"/>
  <c r="P107" i="39"/>
  <c r="BI104" i="39"/>
  <c r="BH104" i="39"/>
  <c r="BG104" i="39"/>
  <c r="BF104" i="39"/>
  <c r="T104" i="39"/>
  <c r="R104" i="39"/>
  <c r="P104" i="39"/>
  <c r="BI102" i="39"/>
  <c r="BH102" i="39"/>
  <c r="BG102" i="39"/>
  <c r="BF102" i="39"/>
  <c r="T102" i="39"/>
  <c r="R102" i="39"/>
  <c r="P102" i="39"/>
  <c r="BI100" i="39"/>
  <c r="BH100" i="39"/>
  <c r="BG100" i="39"/>
  <c r="BF100" i="39"/>
  <c r="T100" i="39"/>
  <c r="R100" i="39"/>
  <c r="P100" i="39"/>
  <c r="J94" i="39"/>
  <c r="J93" i="39"/>
  <c r="F93" i="39"/>
  <c r="F91" i="39"/>
  <c r="E89" i="39"/>
  <c r="J63" i="39"/>
  <c r="J62" i="39"/>
  <c r="F62" i="39"/>
  <c r="F60" i="39"/>
  <c r="E58" i="39"/>
  <c r="J22" i="39"/>
  <c r="E22" i="39"/>
  <c r="F94" i="39" s="1"/>
  <c r="J21" i="39"/>
  <c r="J16" i="39"/>
  <c r="J91" i="39" s="1"/>
  <c r="E7" i="39"/>
  <c r="E83" i="39" s="1"/>
  <c r="J41" i="38"/>
  <c r="J40" i="38"/>
  <c r="AY107" i="1"/>
  <c r="J39" i="38"/>
  <c r="AX107" i="1"/>
  <c r="BI264" i="38"/>
  <c r="BH264" i="38"/>
  <c r="BG264" i="38"/>
  <c r="BF264" i="38"/>
  <c r="T264" i="38"/>
  <c r="T263" i="38" s="1"/>
  <c r="T262" i="38" s="1"/>
  <c r="R264" i="38"/>
  <c r="R263" i="38" s="1"/>
  <c r="R262" i="38" s="1"/>
  <c r="P264" i="38"/>
  <c r="P263" i="38" s="1"/>
  <c r="P262" i="38" s="1"/>
  <c r="BI260" i="38"/>
  <c r="BH260" i="38"/>
  <c r="BG260" i="38"/>
  <c r="BF260" i="38"/>
  <c r="T260" i="38"/>
  <c r="T259" i="38" s="1"/>
  <c r="R260" i="38"/>
  <c r="R259" i="38" s="1"/>
  <c r="P260" i="38"/>
  <c r="P259" i="38" s="1"/>
  <c r="BI254" i="38"/>
  <c r="BH254" i="38"/>
  <c r="BG254" i="38"/>
  <c r="BF254" i="38"/>
  <c r="T254" i="38"/>
  <c r="R254" i="38"/>
  <c r="P254" i="38"/>
  <c r="BI251" i="38"/>
  <c r="BH251" i="38"/>
  <c r="BG251" i="38"/>
  <c r="BF251" i="38"/>
  <c r="T251" i="38"/>
  <c r="R251" i="38"/>
  <c r="P251" i="38"/>
  <c r="BI246" i="38"/>
  <c r="BH246" i="38"/>
  <c r="BG246" i="38"/>
  <c r="BF246" i="38"/>
  <c r="T246" i="38"/>
  <c r="R246" i="38"/>
  <c r="P246" i="38"/>
  <c r="BI244" i="38"/>
  <c r="BH244" i="38"/>
  <c r="BG244" i="38"/>
  <c r="BF244" i="38"/>
  <c r="T244" i="38"/>
  <c r="R244" i="38"/>
  <c r="P244" i="38"/>
  <c r="BI241" i="38"/>
  <c r="BH241" i="38"/>
  <c r="BG241" i="38"/>
  <c r="BF241" i="38"/>
  <c r="T241" i="38"/>
  <c r="R241" i="38"/>
  <c r="P241" i="38"/>
  <c r="BI239" i="38"/>
  <c r="BH239" i="38"/>
  <c r="BG239" i="38"/>
  <c r="BF239" i="38"/>
  <c r="T239" i="38"/>
  <c r="R239" i="38"/>
  <c r="P239" i="38"/>
  <c r="BI236" i="38"/>
  <c r="BH236" i="38"/>
  <c r="BG236" i="38"/>
  <c r="BF236" i="38"/>
  <c r="T236" i="38"/>
  <c r="R236" i="38"/>
  <c r="P236" i="38"/>
  <c r="BI234" i="38"/>
  <c r="BH234" i="38"/>
  <c r="BG234" i="38"/>
  <c r="BF234" i="38"/>
  <c r="T234" i="38"/>
  <c r="R234" i="38"/>
  <c r="P234" i="38"/>
  <c r="BI232" i="38"/>
  <c r="BH232" i="38"/>
  <c r="BG232" i="38"/>
  <c r="BF232" i="38"/>
  <c r="T232" i="38"/>
  <c r="R232" i="38"/>
  <c r="P232" i="38"/>
  <c r="BI230" i="38"/>
  <c r="BH230" i="38"/>
  <c r="BG230" i="38"/>
  <c r="BF230" i="38"/>
  <c r="T230" i="38"/>
  <c r="R230" i="38"/>
  <c r="P230" i="38"/>
  <c r="BI229" i="38"/>
  <c r="BH229" i="38"/>
  <c r="BG229" i="38"/>
  <c r="BF229" i="38"/>
  <c r="T229" i="38"/>
  <c r="R229" i="38"/>
  <c r="P229" i="38"/>
  <c r="BI226" i="38"/>
  <c r="BH226" i="38"/>
  <c r="BG226" i="38"/>
  <c r="BF226" i="38"/>
  <c r="T226" i="38"/>
  <c r="R226" i="38"/>
  <c r="P226" i="38"/>
  <c r="BI221" i="38"/>
  <c r="BH221" i="38"/>
  <c r="BG221" i="38"/>
  <c r="BF221" i="38"/>
  <c r="T221" i="38"/>
  <c r="R221" i="38"/>
  <c r="P221" i="38"/>
  <c r="BI220" i="38"/>
  <c r="BH220" i="38"/>
  <c r="BG220" i="38"/>
  <c r="BF220" i="38"/>
  <c r="T220" i="38"/>
  <c r="R220" i="38"/>
  <c r="P220" i="38"/>
  <c r="BI218" i="38"/>
  <c r="BH218" i="38"/>
  <c r="BG218" i="38"/>
  <c r="BF218" i="38"/>
  <c r="T218" i="38"/>
  <c r="R218" i="38"/>
  <c r="P218" i="38"/>
  <c r="BI216" i="38"/>
  <c r="BH216" i="38"/>
  <c r="BG216" i="38"/>
  <c r="BF216" i="38"/>
  <c r="T216" i="38"/>
  <c r="R216" i="38"/>
  <c r="P216" i="38"/>
  <c r="BI214" i="38"/>
  <c r="BH214" i="38"/>
  <c r="BG214" i="38"/>
  <c r="BF214" i="38"/>
  <c r="T214" i="38"/>
  <c r="R214" i="38"/>
  <c r="P214" i="38"/>
  <c r="BI211" i="38"/>
  <c r="BH211" i="38"/>
  <c r="BG211" i="38"/>
  <c r="BF211" i="38"/>
  <c r="T211" i="38"/>
  <c r="R211" i="38"/>
  <c r="P211" i="38"/>
  <c r="BI207" i="38"/>
  <c r="BH207" i="38"/>
  <c r="BG207" i="38"/>
  <c r="BF207" i="38"/>
  <c r="T207" i="38"/>
  <c r="R207" i="38"/>
  <c r="P207" i="38"/>
  <c r="BI205" i="38"/>
  <c r="BH205" i="38"/>
  <c r="BG205" i="38"/>
  <c r="BF205" i="38"/>
  <c r="T205" i="38"/>
  <c r="R205" i="38"/>
  <c r="P205" i="38"/>
  <c r="BI203" i="38"/>
  <c r="BH203" i="38"/>
  <c r="BG203" i="38"/>
  <c r="BF203" i="38"/>
  <c r="T203" i="38"/>
  <c r="R203" i="38"/>
  <c r="P203" i="38"/>
  <c r="BI202" i="38"/>
  <c r="BH202" i="38"/>
  <c r="BG202" i="38"/>
  <c r="BF202" i="38"/>
  <c r="T202" i="38"/>
  <c r="R202" i="38"/>
  <c r="P202" i="38"/>
  <c r="BI201" i="38"/>
  <c r="BH201" i="38"/>
  <c r="BG201" i="38"/>
  <c r="BF201" i="38"/>
  <c r="T201" i="38"/>
  <c r="R201" i="38"/>
  <c r="P201" i="38"/>
  <c r="BI200" i="38"/>
  <c r="BH200" i="38"/>
  <c r="BG200" i="38"/>
  <c r="BF200" i="38"/>
  <c r="T200" i="38"/>
  <c r="R200" i="38"/>
  <c r="P200" i="38"/>
  <c r="BI199" i="38"/>
  <c r="BH199" i="38"/>
  <c r="BG199" i="38"/>
  <c r="BF199" i="38"/>
  <c r="T199" i="38"/>
  <c r="R199" i="38"/>
  <c r="P199" i="38"/>
  <c r="BI198" i="38"/>
  <c r="BH198" i="38"/>
  <c r="BG198" i="38"/>
  <c r="BF198" i="38"/>
  <c r="T198" i="38"/>
  <c r="R198" i="38"/>
  <c r="P198" i="38"/>
  <c r="BI196" i="38"/>
  <c r="BH196" i="38"/>
  <c r="BG196" i="38"/>
  <c r="BF196" i="38"/>
  <c r="T196" i="38"/>
  <c r="R196" i="38"/>
  <c r="P196" i="38"/>
  <c r="BI194" i="38"/>
  <c r="BH194" i="38"/>
  <c r="BG194" i="38"/>
  <c r="BF194" i="38"/>
  <c r="T194" i="38"/>
  <c r="R194" i="38"/>
  <c r="P194" i="38"/>
  <c r="BI192" i="38"/>
  <c r="BH192" i="38"/>
  <c r="BG192" i="38"/>
  <c r="BF192" i="38"/>
  <c r="T192" i="38"/>
  <c r="R192" i="38"/>
  <c r="P192" i="38"/>
  <c r="BI190" i="38"/>
  <c r="BH190" i="38"/>
  <c r="BG190" i="38"/>
  <c r="BF190" i="38"/>
  <c r="T190" i="38"/>
  <c r="R190" i="38"/>
  <c r="P190" i="38"/>
  <c r="BI185" i="38"/>
  <c r="BH185" i="38"/>
  <c r="BG185" i="38"/>
  <c r="BF185" i="38"/>
  <c r="T185" i="38"/>
  <c r="R185" i="38"/>
  <c r="P185" i="38"/>
  <c r="BI183" i="38"/>
  <c r="BH183" i="38"/>
  <c r="BG183" i="38"/>
  <c r="BF183" i="38"/>
  <c r="T183" i="38"/>
  <c r="R183" i="38"/>
  <c r="P183" i="38"/>
  <c r="BI181" i="38"/>
  <c r="BH181" i="38"/>
  <c r="BG181" i="38"/>
  <c r="BF181" i="38"/>
  <c r="T181" i="38"/>
  <c r="R181" i="38"/>
  <c r="P181" i="38"/>
  <c r="BI176" i="38"/>
  <c r="BH176" i="38"/>
  <c r="BG176" i="38"/>
  <c r="BF176" i="38"/>
  <c r="T176" i="38"/>
  <c r="R176" i="38"/>
  <c r="P176" i="38"/>
  <c r="BI172" i="38"/>
  <c r="BH172" i="38"/>
  <c r="BG172" i="38"/>
  <c r="BF172" i="38"/>
  <c r="T172" i="38"/>
  <c r="R172" i="38"/>
  <c r="P172" i="38"/>
  <c r="BI168" i="38"/>
  <c r="BH168" i="38"/>
  <c r="BG168" i="38"/>
  <c r="BF168" i="38"/>
  <c r="T168" i="38"/>
  <c r="R168" i="38"/>
  <c r="P168" i="38"/>
  <c r="BI164" i="38"/>
  <c r="BH164" i="38"/>
  <c r="BG164" i="38"/>
  <c r="BF164" i="38"/>
  <c r="T164" i="38"/>
  <c r="R164" i="38"/>
  <c r="P164" i="38"/>
  <c r="BI160" i="38"/>
  <c r="BH160" i="38"/>
  <c r="BG160" i="38"/>
  <c r="BF160" i="38"/>
  <c r="T160" i="38"/>
  <c r="R160" i="38"/>
  <c r="P160" i="38"/>
  <c r="BI156" i="38"/>
  <c r="BH156" i="38"/>
  <c r="BG156" i="38"/>
  <c r="BF156" i="38"/>
  <c r="T156" i="38"/>
  <c r="R156" i="38"/>
  <c r="P156" i="38"/>
  <c r="BI154" i="38"/>
  <c r="BH154" i="38"/>
  <c r="BG154" i="38"/>
  <c r="BF154" i="38"/>
  <c r="T154" i="38"/>
  <c r="R154" i="38"/>
  <c r="P154" i="38"/>
  <c r="BI152" i="38"/>
  <c r="BH152" i="38"/>
  <c r="BG152" i="38"/>
  <c r="BF152" i="38"/>
  <c r="T152" i="38"/>
  <c r="R152" i="38"/>
  <c r="P152" i="38"/>
  <c r="BI147" i="38"/>
  <c r="BH147" i="38"/>
  <c r="BG147" i="38"/>
  <c r="BF147" i="38"/>
  <c r="T147" i="38"/>
  <c r="R147" i="38"/>
  <c r="P147" i="38"/>
  <c r="BI142" i="38"/>
  <c r="BH142" i="38"/>
  <c r="BG142" i="38"/>
  <c r="BF142" i="38"/>
  <c r="T142" i="38"/>
  <c r="R142" i="38"/>
  <c r="P142" i="38"/>
  <c r="BI138" i="38"/>
  <c r="BH138" i="38"/>
  <c r="BG138" i="38"/>
  <c r="BF138" i="38"/>
  <c r="T138" i="38"/>
  <c r="R138" i="38"/>
  <c r="P138" i="38"/>
  <c r="BI133" i="38"/>
  <c r="BH133" i="38"/>
  <c r="BG133" i="38"/>
  <c r="BF133" i="38"/>
  <c r="T133" i="38"/>
  <c r="R133" i="38"/>
  <c r="P133" i="38"/>
  <c r="BI130" i="38"/>
  <c r="BH130" i="38"/>
  <c r="BG130" i="38"/>
  <c r="BF130" i="38"/>
  <c r="T130" i="38"/>
  <c r="R130" i="38"/>
  <c r="P130" i="38"/>
  <c r="BI128" i="38"/>
  <c r="BH128" i="38"/>
  <c r="BG128" i="38"/>
  <c r="BF128" i="38"/>
  <c r="T128" i="38"/>
  <c r="R128" i="38"/>
  <c r="P128" i="38"/>
  <c r="BI126" i="38"/>
  <c r="BH126" i="38"/>
  <c r="BG126" i="38"/>
  <c r="BF126" i="38"/>
  <c r="T126" i="38"/>
  <c r="R126" i="38"/>
  <c r="P126" i="38"/>
  <c r="BI121" i="38"/>
  <c r="BH121" i="38"/>
  <c r="BG121" i="38"/>
  <c r="BF121" i="38"/>
  <c r="T121" i="38"/>
  <c r="R121" i="38"/>
  <c r="P121" i="38"/>
  <c r="BI117" i="38"/>
  <c r="BH117" i="38"/>
  <c r="BG117" i="38"/>
  <c r="BF117" i="38"/>
  <c r="T117" i="38"/>
  <c r="R117" i="38"/>
  <c r="P117" i="38"/>
  <c r="BI113" i="38"/>
  <c r="BH113" i="38"/>
  <c r="BG113" i="38"/>
  <c r="BF113" i="38"/>
  <c r="T113" i="38"/>
  <c r="R113" i="38"/>
  <c r="P113" i="38"/>
  <c r="BI110" i="38"/>
  <c r="BH110" i="38"/>
  <c r="BG110" i="38"/>
  <c r="BF110" i="38"/>
  <c r="T110" i="38"/>
  <c r="R110" i="38"/>
  <c r="P110" i="38"/>
  <c r="BI105" i="38"/>
  <c r="BH105" i="38"/>
  <c r="BG105" i="38"/>
  <c r="BF105" i="38"/>
  <c r="T105" i="38"/>
  <c r="R105" i="38"/>
  <c r="P105" i="38"/>
  <c r="BI102" i="38"/>
  <c r="BH102" i="38"/>
  <c r="BG102" i="38"/>
  <c r="BF102" i="38"/>
  <c r="T102" i="38"/>
  <c r="R102" i="38"/>
  <c r="P102" i="38"/>
  <c r="J96" i="38"/>
  <c r="J95" i="38"/>
  <c r="F95" i="38"/>
  <c r="F93" i="38"/>
  <c r="E91" i="38"/>
  <c r="J63" i="38"/>
  <c r="J62" i="38"/>
  <c r="F62" i="38"/>
  <c r="F60" i="38"/>
  <c r="E58" i="38"/>
  <c r="J22" i="38"/>
  <c r="E22" i="38"/>
  <c r="F63" i="38" s="1"/>
  <c r="J21" i="38"/>
  <c r="J16" i="38"/>
  <c r="J60" i="38"/>
  <c r="E7" i="38"/>
  <c r="E52" i="38" s="1"/>
  <c r="J39" i="37"/>
  <c r="J38" i="37"/>
  <c r="AY104" i="1"/>
  <c r="J37" i="37"/>
  <c r="AX104" i="1"/>
  <c r="BI131" i="37"/>
  <c r="BH131" i="37"/>
  <c r="BG131" i="37"/>
  <c r="BF131" i="37"/>
  <c r="T131" i="37"/>
  <c r="T130" i="37" s="1"/>
  <c r="R131" i="37"/>
  <c r="R130" i="37" s="1"/>
  <c r="P131" i="37"/>
  <c r="P130" i="37"/>
  <c r="BI128" i="37"/>
  <c r="BH128" i="37"/>
  <c r="BG128" i="37"/>
  <c r="BF128" i="37"/>
  <c r="T128" i="37"/>
  <c r="T127" i="37"/>
  <c r="R128" i="37"/>
  <c r="R127" i="37" s="1"/>
  <c r="P128" i="37"/>
  <c r="P127" i="37" s="1"/>
  <c r="BI125" i="37"/>
  <c r="BH125" i="37"/>
  <c r="BG125" i="37"/>
  <c r="BF125" i="37"/>
  <c r="T125" i="37"/>
  <c r="T124" i="37"/>
  <c r="R125" i="37"/>
  <c r="R124" i="37" s="1"/>
  <c r="P125" i="37"/>
  <c r="P124" i="37"/>
  <c r="BI122" i="37"/>
  <c r="BH122" i="37"/>
  <c r="BG122" i="37"/>
  <c r="BF122" i="37"/>
  <c r="T122" i="37"/>
  <c r="R122" i="37"/>
  <c r="P122" i="37"/>
  <c r="BI120" i="37"/>
  <c r="BH120" i="37"/>
  <c r="BG120" i="37"/>
  <c r="BF120" i="37"/>
  <c r="T120" i="37"/>
  <c r="R120" i="37"/>
  <c r="P120" i="37"/>
  <c r="BI117" i="37"/>
  <c r="BH117" i="37"/>
  <c r="BG117" i="37"/>
  <c r="BF117" i="37"/>
  <c r="T117" i="37"/>
  <c r="R117" i="37"/>
  <c r="P117" i="37"/>
  <c r="BI115" i="37"/>
  <c r="BH115" i="37"/>
  <c r="BG115" i="37"/>
  <c r="BF115" i="37"/>
  <c r="T115" i="37"/>
  <c r="R115" i="37"/>
  <c r="P115" i="37"/>
  <c r="BI113" i="37"/>
  <c r="BH113" i="37"/>
  <c r="BG113" i="37"/>
  <c r="BF113" i="37"/>
  <c r="T113" i="37"/>
  <c r="R113" i="37"/>
  <c r="P113" i="37"/>
  <c r="BI111" i="37"/>
  <c r="BH111" i="37"/>
  <c r="BG111" i="37"/>
  <c r="BF111" i="37"/>
  <c r="T111" i="37"/>
  <c r="R111" i="37"/>
  <c r="P111" i="37"/>
  <c r="BI109" i="37"/>
  <c r="BH109" i="37"/>
  <c r="BG109" i="37"/>
  <c r="BF109" i="37"/>
  <c r="T109" i="37"/>
  <c r="R109" i="37"/>
  <c r="P109" i="37"/>
  <c r="BI106" i="37"/>
  <c r="BH106" i="37"/>
  <c r="BG106" i="37"/>
  <c r="BF106" i="37"/>
  <c r="T106" i="37"/>
  <c r="R106" i="37"/>
  <c r="P106" i="37"/>
  <c r="BI103" i="37"/>
  <c r="BH103" i="37"/>
  <c r="BG103" i="37"/>
  <c r="BF103" i="37"/>
  <c r="T103" i="37"/>
  <c r="R103" i="37"/>
  <c r="P103" i="37"/>
  <c r="BI101" i="37"/>
  <c r="BH101" i="37"/>
  <c r="BG101" i="37"/>
  <c r="BF101" i="37"/>
  <c r="T101" i="37"/>
  <c r="R101" i="37"/>
  <c r="P101" i="37"/>
  <c r="BI99" i="37"/>
  <c r="BH99" i="37"/>
  <c r="BG99" i="37"/>
  <c r="BF99" i="37"/>
  <c r="T99" i="37"/>
  <c r="R99" i="37"/>
  <c r="P99" i="37"/>
  <c r="BI97" i="37"/>
  <c r="BH97" i="37"/>
  <c r="BG97" i="37"/>
  <c r="BF97" i="37"/>
  <c r="T97" i="37"/>
  <c r="R97" i="37"/>
  <c r="P97" i="37"/>
  <c r="BI95" i="37"/>
  <c r="BH95" i="37"/>
  <c r="BG95" i="37"/>
  <c r="BF95" i="37"/>
  <c r="T95" i="37"/>
  <c r="R95" i="37"/>
  <c r="P95" i="37"/>
  <c r="F86" i="37"/>
  <c r="E84" i="37"/>
  <c r="F56" i="37"/>
  <c r="E54" i="37"/>
  <c r="J26" i="37"/>
  <c r="E26" i="37"/>
  <c r="J59" i="37"/>
  <c r="J25" i="37"/>
  <c r="J23" i="37"/>
  <c r="E23" i="37"/>
  <c r="J58" i="37" s="1"/>
  <c r="J22" i="37"/>
  <c r="J20" i="37"/>
  <c r="E20" i="37"/>
  <c r="F89" i="37" s="1"/>
  <c r="J19" i="37"/>
  <c r="J17" i="37"/>
  <c r="E17" i="37"/>
  <c r="F88" i="37" s="1"/>
  <c r="J16" i="37"/>
  <c r="J14" i="37"/>
  <c r="J86" i="37" s="1"/>
  <c r="E7" i="37"/>
  <c r="E80" i="37" s="1"/>
  <c r="J41" i="36"/>
  <c r="J40" i="36"/>
  <c r="AY102" i="1" s="1"/>
  <c r="J39" i="36"/>
  <c r="AX102" i="1"/>
  <c r="BI323" i="36"/>
  <c r="BH323" i="36"/>
  <c r="BG323" i="36"/>
  <c r="BF323" i="36"/>
  <c r="T323" i="36"/>
  <c r="R323" i="36"/>
  <c r="P323" i="36"/>
  <c r="BI319" i="36"/>
  <c r="BH319" i="36"/>
  <c r="BG319" i="36"/>
  <c r="BF319" i="36"/>
  <c r="T319" i="36"/>
  <c r="R319" i="36"/>
  <c r="P319" i="36"/>
  <c r="BI317" i="36"/>
  <c r="BH317" i="36"/>
  <c r="BG317" i="36"/>
  <c r="BF317" i="36"/>
  <c r="T317" i="36"/>
  <c r="R317" i="36"/>
  <c r="P317" i="36"/>
  <c r="BI315" i="36"/>
  <c r="BH315" i="36"/>
  <c r="BG315" i="36"/>
  <c r="BF315" i="36"/>
  <c r="T315" i="36"/>
  <c r="R315" i="36"/>
  <c r="P315" i="36"/>
  <c r="BI313" i="36"/>
  <c r="BH313" i="36"/>
  <c r="BG313" i="36"/>
  <c r="BF313" i="36"/>
  <c r="T313" i="36"/>
  <c r="R313" i="36"/>
  <c r="P313" i="36"/>
  <c r="BI310" i="36"/>
  <c r="BH310" i="36"/>
  <c r="BG310" i="36"/>
  <c r="BF310" i="36"/>
  <c r="T310" i="36"/>
  <c r="R310" i="36"/>
  <c r="P310" i="36"/>
  <c r="BI308" i="36"/>
  <c r="BH308" i="36"/>
  <c r="BG308" i="36"/>
  <c r="BF308" i="36"/>
  <c r="T308" i="36"/>
  <c r="R308" i="36"/>
  <c r="P308" i="36"/>
  <c r="BI303" i="36"/>
  <c r="BH303" i="36"/>
  <c r="BG303" i="36"/>
  <c r="BF303" i="36"/>
  <c r="T303" i="36"/>
  <c r="R303" i="36"/>
  <c r="P303" i="36"/>
  <c r="BI299" i="36"/>
  <c r="BH299" i="36"/>
  <c r="BG299" i="36"/>
  <c r="BF299" i="36"/>
  <c r="T299" i="36"/>
  <c r="R299" i="36"/>
  <c r="P299" i="36"/>
  <c r="BI294" i="36"/>
  <c r="BH294" i="36"/>
  <c r="BG294" i="36"/>
  <c r="BF294" i="36"/>
  <c r="T294" i="36"/>
  <c r="R294" i="36"/>
  <c r="P294" i="36"/>
  <c r="BI289" i="36"/>
  <c r="BH289" i="36"/>
  <c r="BG289" i="36"/>
  <c r="BF289" i="36"/>
  <c r="T289" i="36"/>
  <c r="R289" i="36"/>
  <c r="P289" i="36"/>
  <c r="BI285" i="36"/>
  <c r="BH285" i="36"/>
  <c r="BG285" i="36"/>
  <c r="BF285" i="36"/>
  <c r="T285" i="36"/>
  <c r="R285" i="36"/>
  <c r="P285" i="36"/>
  <c r="BI284" i="36"/>
  <c r="BH284" i="36"/>
  <c r="BG284" i="36"/>
  <c r="BF284" i="36"/>
  <c r="T284" i="36"/>
  <c r="R284" i="36"/>
  <c r="P284" i="36"/>
  <c r="BI282" i="36"/>
  <c r="BH282" i="36"/>
  <c r="BG282" i="36"/>
  <c r="BF282" i="36"/>
  <c r="T282" i="36"/>
  <c r="R282" i="36"/>
  <c r="P282" i="36"/>
  <c r="BI275" i="36"/>
  <c r="BH275" i="36"/>
  <c r="BG275" i="36"/>
  <c r="BF275" i="36"/>
  <c r="T275" i="36"/>
  <c r="R275" i="36"/>
  <c r="P275" i="36"/>
  <c r="BI272" i="36"/>
  <c r="BH272" i="36"/>
  <c r="BG272" i="36"/>
  <c r="BF272" i="36"/>
  <c r="T272" i="36"/>
  <c r="R272" i="36"/>
  <c r="P272" i="36"/>
  <c r="BI268" i="36"/>
  <c r="BH268" i="36"/>
  <c r="BG268" i="36"/>
  <c r="BF268" i="36"/>
  <c r="T268" i="36"/>
  <c r="R268" i="36"/>
  <c r="P268" i="36"/>
  <c r="BI266" i="36"/>
  <c r="BH266" i="36"/>
  <c r="BG266" i="36"/>
  <c r="BF266" i="36"/>
  <c r="T266" i="36"/>
  <c r="R266" i="36"/>
  <c r="P266" i="36"/>
  <c r="BI263" i="36"/>
  <c r="BH263" i="36"/>
  <c r="BG263" i="36"/>
  <c r="BF263" i="36"/>
  <c r="T263" i="36"/>
  <c r="R263" i="36"/>
  <c r="P263" i="36"/>
  <c r="BI255" i="36"/>
  <c r="BH255" i="36"/>
  <c r="BG255" i="36"/>
  <c r="BF255" i="36"/>
  <c r="T255" i="36"/>
  <c r="R255" i="36"/>
  <c r="P255" i="36"/>
  <c r="BI251" i="36"/>
  <c r="BH251" i="36"/>
  <c r="BG251" i="36"/>
  <c r="BF251" i="36"/>
  <c r="T251" i="36"/>
  <c r="R251" i="36"/>
  <c r="P251" i="36"/>
  <c r="BI246" i="36"/>
  <c r="BH246" i="36"/>
  <c r="BG246" i="36"/>
  <c r="BF246" i="36"/>
  <c r="T246" i="36"/>
  <c r="R246" i="36"/>
  <c r="P246" i="36"/>
  <c r="BI241" i="36"/>
  <c r="BH241" i="36"/>
  <c r="BG241" i="36"/>
  <c r="BF241" i="36"/>
  <c r="T241" i="36"/>
  <c r="R241" i="36"/>
  <c r="P241" i="36"/>
  <c r="BI236" i="36"/>
  <c r="BH236" i="36"/>
  <c r="BG236" i="36"/>
  <c r="BF236" i="36"/>
  <c r="T236" i="36"/>
  <c r="R236" i="36"/>
  <c r="P236" i="36"/>
  <c r="BI232" i="36"/>
  <c r="BH232" i="36"/>
  <c r="BG232" i="36"/>
  <c r="BF232" i="36"/>
  <c r="T232" i="36"/>
  <c r="R232" i="36"/>
  <c r="P232" i="36"/>
  <c r="BI231" i="36"/>
  <c r="BH231" i="36"/>
  <c r="BG231" i="36"/>
  <c r="BF231" i="36"/>
  <c r="T231" i="36"/>
  <c r="R231" i="36"/>
  <c r="P231" i="36"/>
  <c r="BI229" i="36"/>
  <c r="BH229" i="36"/>
  <c r="BG229" i="36"/>
  <c r="BF229" i="36"/>
  <c r="T229" i="36"/>
  <c r="R229" i="36"/>
  <c r="P229" i="36"/>
  <c r="BI222" i="36"/>
  <c r="BH222" i="36"/>
  <c r="BG222" i="36"/>
  <c r="BF222" i="36"/>
  <c r="T222" i="36"/>
  <c r="R222" i="36"/>
  <c r="P222" i="36"/>
  <c r="BI219" i="36"/>
  <c r="BH219" i="36"/>
  <c r="BG219" i="36"/>
  <c r="BF219" i="36"/>
  <c r="T219" i="36"/>
  <c r="R219" i="36"/>
  <c r="P219" i="36"/>
  <c r="BI215" i="36"/>
  <c r="BH215" i="36"/>
  <c r="BG215" i="36"/>
  <c r="BF215" i="36"/>
  <c r="T215" i="36"/>
  <c r="R215" i="36"/>
  <c r="P215" i="36"/>
  <c r="BI210" i="36"/>
  <c r="BH210" i="36"/>
  <c r="BG210" i="36"/>
  <c r="BF210" i="36"/>
  <c r="T210" i="36"/>
  <c r="R210" i="36"/>
  <c r="P210" i="36"/>
  <c r="BI205" i="36"/>
  <c r="BH205" i="36"/>
  <c r="BG205" i="36"/>
  <c r="BF205" i="36"/>
  <c r="T205" i="36"/>
  <c r="R205" i="36"/>
  <c r="P205" i="36"/>
  <c r="BI201" i="36"/>
  <c r="BH201" i="36"/>
  <c r="BG201" i="36"/>
  <c r="BF201" i="36"/>
  <c r="T201" i="36"/>
  <c r="R201" i="36"/>
  <c r="P201" i="36"/>
  <c r="BI200" i="36"/>
  <c r="BH200" i="36"/>
  <c r="BG200" i="36"/>
  <c r="BF200" i="36"/>
  <c r="T200" i="36"/>
  <c r="R200" i="36"/>
  <c r="P200" i="36"/>
  <c r="BI198" i="36"/>
  <c r="BH198" i="36"/>
  <c r="BG198" i="36"/>
  <c r="BF198" i="36"/>
  <c r="T198" i="36"/>
  <c r="R198" i="36"/>
  <c r="P198" i="36"/>
  <c r="BI191" i="36"/>
  <c r="BH191" i="36"/>
  <c r="BG191" i="36"/>
  <c r="BF191" i="36"/>
  <c r="T191" i="36"/>
  <c r="R191" i="36"/>
  <c r="P191" i="36"/>
  <c r="BI188" i="36"/>
  <c r="BH188" i="36"/>
  <c r="BG188" i="36"/>
  <c r="BF188" i="36"/>
  <c r="T188" i="36"/>
  <c r="R188" i="36"/>
  <c r="P188" i="36"/>
  <c r="BI184" i="36"/>
  <c r="BH184" i="36"/>
  <c r="BG184" i="36"/>
  <c r="BF184" i="36"/>
  <c r="T184" i="36"/>
  <c r="R184" i="36"/>
  <c r="P184" i="36"/>
  <c r="BI182" i="36"/>
  <c r="BH182" i="36"/>
  <c r="BG182" i="36"/>
  <c r="BF182" i="36"/>
  <c r="T182" i="36"/>
  <c r="R182" i="36"/>
  <c r="P182" i="36"/>
  <c r="BI179" i="36"/>
  <c r="BH179" i="36"/>
  <c r="BG179" i="36"/>
  <c r="BF179" i="36"/>
  <c r="T179" i="36"/>
  <c r="R179" i="36"/>
  <c r="P179" i="36"/>
  <c r="BI171" i="36"/>
  <c r="BH171" i="36"/>
  <c r="BG171" i="36"/>
  <c r="BF171" i="36"/>
  <c r="T171" i="36"/>
  <c r="R171" i="36"/>
  <c r="P171" i="36"/>
  <c r="BI169" i="36"/>
  <c r="BH169" i="36"/>
  <c r="BG169" i="36"/>
  <c r="BF169" i="36"/>
  <c r="T169" i="36"/>
  <c r="R169" i="36"/>
  <c r="P169" i="36"/>
  <c r="BI167" i="36"/>
  <c r="BH167" i="36"/>
  <c r="BG167" i="36"/>
  <c r="BF167" i="36"/>
  <c r="T167" i="36"/>
  <c r="R167" i="36"/>
  <c r="P167" i="36"/>
  <c r="BI163" i="36"/>
  <c r="BH163" i="36"/>
  <c r="BG163" i="36"/>
  <c r="BF163" i="36"/>
  <c r="T163" i="36"/>
  <c r="R163" i="36"/>
  <c r="P163" i="36"/>
  <c r="BI161" i="36"/>
  <c r="BH161" i="36"/>
  <c r="BG161" i="36"/>
  <c r="BF161" i="36"/>
  <c r="T161" i="36"/>
  <c r="R161" i="36"/>
  <c r="P161" i="36"/>
  <c r="BI156" i="36"/>
  <c r="BH156" i="36"/>
  <c r="BG156" i="36"/>
  <c r="BF156" i="36"/>
  <c r="T156" i="36"/>
  <c r="R156" i="36"/>
  <c r="P156" i="36"/>
  <c r="BI151" i="36"/>
  <c r="BH151" i="36"/>
  <c r="BG151" i="36"/>
  <c r="BF151" i="36"/>
  <c r="T151" i="36"/>
  <c r="R151" i="36"/>
  <c r="P151" i="36"/>
  <c r="BI147" i="36"/>
  <c r="BH147" i="36"/>
  <c r="BG147" i="36"/>
  <c r="BF147" i="36"/>
  <c r="T147" i="36"/>
  <c r="R147" i="36"/>
  <c r="P147" i="36"/>
  <c r="BI146" i="36"/>
  <c r="BH146" i="36"/>
  <c r="BG146" i="36"/>
  <c r="BF146" i="36"/>
  <c r="T146" i="36"/>
  <c r="R146" i="36"/>
  <c r="P146" i="36"/>
  <c r="BI144" i="36"/>
  <c r="BH144" i="36"/>
  <c r="BG144" i="36"/>
  <c r="BF144" i="36"/>
  <c r="T144" i="36"/>
  <c r="R144" i="36"/>
  <c r="P144" i="36"/>
  <c r="BI137" i="36"/>
  <c r="BH137" i="36"/>
  <c r="BG137" i="36"/>
  <c r="BF137" i="36"/>
  <c r="T137" i="36"/>
  <c r="R137" i="36"/>
  <c r="P137" i="36"/>
  <c r="BI134" i="36"/>
  <c r="BH134" i="36"/>
  <c r="BG134" i="36"/>
  <c r="BF134" i="36"/>
  <c r="T134" i="36"/>
  <c r="R134" i="36"/>
  <c r="P134" i="36"/>
  <c r="BI133" i="36"/>
  <c r="BH133" i="36"/>
  <c r="BG133" i="36"/>
  <c r="BF133" i="36"/>
  <c r="T133" i="36"/>
  <c r="R133" i="36"/>
  <c r="P133" i="36"/>
  <c r="BI126" i="36"/>
  <c r="BH126" i="36"/>
  <c r="BG126" i="36"/>
  <c r="BF126" i="36"/>
  <c r="T126" i="36"/>
  <c r="R126" i="36"/>
  <c r="P126" i="36"/>
  <c r="BI121" i="36"/>
  <c r="BH121" i="36"/>
  <c r="BG121" i="36"/>
  <c r="BF121" i="36"/>
  <c r="T121" i="36"/>
  <c r="R121" i="36"/>
  <c r="P121" i="36"/>
  <c r="BI117" i="36"/>
  <c r="BH117" i="36"/>
  <c r="BG117" i="36"/>
  <c r="BF117" i="36"/>
  <c r="T117" i="36"/>
  <c r="R117" i="36"/>
  <c r="P117" i="36"/>
  <c r="BI112" i="36"/>
  <c r="BH112" i="36"/>
  <c r="BG112" i="36"/>
  <c r="BF112" i="36"/>
  <c r="T112" i="36"/>
  <c r="R112" i="36"/>
  <c r="P112" i="36"/>
  <c r="BI111" i="36"/>
  <c r="BH111" i="36"/>
  <c r="BG111" i="36"/>
  <c r="BF111" i="36"/>
  <c r="T111" i="36"/>
  <c r="R111" i="36"/>
  <c r="P111" i="36"/>
  <c r="BI109" i="36"/>
  <c r="BH109" i="36"/>
  <c r="BG109" i="36"/>
  <c r="BF109" i="36"/>
  <c r="T109" i="36"/>
  <c r="R109" i="36"/>
  <c r="P109" i="36"/>
  <c r="BI100" i="36"/>
  <c r="BH100" i="36"/>
  <c r="BG100" i="36"/>
  <c r="BF100" i="36"/>
  <c r="T100" i="36"/>
  <c r="R100" i="36"/>
  <c r="P100" i="36"/>
  <c r="F91" i="36"/>
  <c r="E89" i="36"/>
  <c r="F60" i="36"/>
  <c r="E58" i="36"/>
  <c r="J28" i="36"/>
  <c r="E28" i="36"/>
  <c r="J94" i="36" s="1"/>
  <c r="J27" i="36"/>
  <c r="J25" i="36"/>
  <c r="E25" i="36"/>
  <c r="J93" i="36" s="1"/>
  <c r="J24" i="36"/>
  <c r="J22" i="36"/>
  <c r="E22" i="36"/>
  <c r="F63" i="36"/>
  <c r="J21" i="36"/>
  <c r="J19" i="36"/>
  <c r="E19" i="36"/>
  <c r="F62" i="36" s="1"/>
  <c r="J18" i="36"/>
  <c r="J16" i="36"/>
  <c r="J91" i="36"/>
  <c r="E7" i="36"/>
  <c r="E52" i="36" s="1"/>
  <c r="J41" i="35"/>
  <c r="J40" i="35"/>
  <c r="AY101" i="1"/>
  <c r="J39" i="35"/>
  <c r="AX101" i="1"/>
  <c r="BI106" i="35"/>
  <c r="BH106" i="35"/>
  <c r="BG106" i="35"/>
  <c r="BF106" i="35"/>
  <c r="T106" i="35"/>
  <c r="T105" i="35" s="1"/>
  <c r="R106" i="35"/>
  <c r="R105" i="35" s="1"/>
  <c r="R94" i="35" s="1"/>
  <c r="P106" i="35"/>
  <c r="P105" i="35" s="1"/>
  <c r="BI101" i="35"/>
  <c r="BH101" i="35"/>
  <c r="BG101" i="35"/>
  <c r="BF101" i="35"/>
  <c r="T101" i="35"/>
  <c r="T100" i="35"/>
  <c r="R101" i="35"/>
  <c r="R100" i="35"/>
  <c r="P101" i="35"/>
  <c r="P100" i="35" s="1"/>
  <c r="BI96" i="35"/>
  <c r="BH96" i="35"/>
  <c r="BG96" i="35"/>
  <c r="BF96" i="35"/>
  <c r="T96" i="35"/>
  <c r="T95" i="35" s="1"/>
  <c r="T94" i="35" s="1"/>
  <c r="R96" i="35"/>
  <c r="R95" i="35"/>
  <c r="P96" i="35"/>
  <c r="P95" i="35"/>
  <c r="F88" i="35"/>
  <c r="E86" i="35"/>
  <c r="F60" i="35"/>
  <c r="E58" i="35"/>
  <c r="J28" i="35"/>
  <c r="E28" i="35"/>
  <c r="J91" i="35"/>
  <c r="J27" i="35"/>
  <c r="J25" i="35"/>
  <c r="E25" i="35"/>
  <c r="J90" i="35" s="1"/>
  <c r="J24" i="35"/>
  <c r="J22" i="35"/>
  <c r="E22" i="35"/>
  <c r="F63" i="35"/>
  <c r="J21" i="35"/>
  <c r="J19" i="35"/>
  <c r="E19" i="35"/>
  <c r="F90" i="35" s="1"/>
  <c r="J18" i="35"/>
  <c r="J16" i="35"/>
  <c r="J88" i="35" s="1"/>
  <c r="E7" i="35"/>
  <c r="E52" i="35" s="1"/>
  <c r="J41" i="34"/>
  <c r="J40" i="34"/>
  <c r="AY100" i="1"/>
  <c r="J39" i="34"/>
  <c r="AX100" i="1" s="1"/>
  <c r="BI754" i="34"/>
  <c r="BH754" i="34"/>
  <c r="BG754" i="34"/>
  <c r="BF754" i="34"/>
  <c r="T754" i="34"/>
  <c r="R754" i="34"/>
  <c r="P754" i="34"/>
  <c r="BI749" i="34"/>
  <c r="BH749" i="34"/>
  <c r="BG749" i="34"/>
  <c r="BF749" i="34"/>
  <c r="T749" i="34"/>
  <c r="R749" i="34"/>
  <c r="P749" i="34"/>
  <c r="BI747" i="34"/>
  <c r="BH747" i="34"/>
  <c r="BG747" i="34"/>
  <c r="BF747" i="34"/>
  <c r="T747" i="34"/>
  <c r="R747" i="34"/>
  <c r="P747" i="34"/>
  <c r="BI743" i="34"/>
  <c r="BH743" i="34"/>
  <c r="BG743" i="34"/>
  <c r="BF743" i="34"/>
  <c r="T743" i="34"/>
  <c r="R743" i="34"/>
  <c r="P743" i="34"/>
  <c r="BI741" i="34"/>
  <c r="BH741" i="34"/>
  <c r="BG741" i="34"/>
  <c r="BF741" i="34"/>
  <c r="T741" i="34"/>
  <c r="R741" i="34"/>
  <c r="P741" i="34"/>
  <c r="BI738" i="34"/>
  <c r="BH738" i="34"/>
  <c r="BG738" i="34"/>
  <c r="BF738" i="34"/>
  <c r="T738" i="34"/>
  <c r="R738" i="34"/>
  <c r="P738" i="34"/>
  <c r="BI736" i="34"/>
  <c r="BH736" i="34"/>
  <c r="BG736" i="34"/>
  <c r="BF736" i="34"/>
  <c r="T736" i="34"/>
  <c r="R736" i="34"/>
  <c r="P736" i="34"/>
  <c r="BI734" i="34"/>
  <c r="BH734" i="34"/>
  <c r="BG734" i="34"/>
  <c r="BF734" i="34"/>
  <c r="T734" i="34"/>
  <c r="R734" i="34"/>
  <c r="P734" i="34"/>
  <c r="BI732" i="34"/>
  <c r="BH732" i="34"/>
  <c r="BG732" i="34"/>
  <c r="BF732" i="34"/>
  <c r="T732" i="34"/>
  <c r="R732" i="34"/>
  <c r="P732" i="34"/>
  <c r="BI730" i="34"/>
  <c r="BH730" i="34"/>
  <c r="BG730" i="34"/>
  <c r="BF730" i="34"/>
  <c r="T730" i="34"/>
  <c r="R730" i="34"/>
  <c r="P730" i="34"/>
  <c r="BI726" i="34"/>
  <c r="BH726" i="34"/>
  <c r="BG726" i="34"/>
  <c r="BF726" i="34"/>
  <c r="T726" i="34"/>
  <c r="R726" i="34"/>
  <c r="P726" i="34"/>
  <c r="BI725" i="34"/>
  <c r="BH725" i="34"/>
  <c r="BG725" i="34"/>
  <c r="BF725" i="34"/>
  <c r="T725" i="34"/>
  <c r="R725" i="34"/>
  <c r="P725" i="34"/>
  <c r="BI723" i="34"/>
  <c r="BH723" i="34"/>
  <c r="BG723" i="34"/>
  <c r="BF723" i="34"/>
  <c r="T723" i="34"/>
  <c r="R723" i="34"/>
  <c r="P723" i="34"/>
  <c r="BI721" i="34"/>
  <c r="BH721" i="34"/>
  <c r="BG721" i="34"/>
  <c r="BF721" i="34"/>
  <c r="T721" i="34"/>
  <c r="R721" i="34"/>
  <c r="P721" i="34"/>
  <c r="BI719" i="34"/>
  <c r="BH719" i="34"/>
  <c r="BG719" i="34"/>
  <c r="BF719" i="34"/>
  <c r="T719" i="34"/>
  <c r="R719" i="34"/>
  <c r="P719" i="34"/>
  <c r="BI718" i="34"/>
  <c r="BH718" i="34"/>
  <c r="BG718" i="34"/>
  <c r="BF718" i="34"/>
  <c r="T718" i="34"/>
  <c r="R718" i="34"/>
  <c r="P718" i="34"/>
  <c r="BI717" i="34"/>
  <c r="BH717" i="34"/>
  <c r="BG717" i="34"/>
  <c r="BF717" i="34"/>
  <c r="T717" i="34"/>
  <c r="R717" i="34"/>
  <c r="P717" i="34"/>
  <c r="BI712" i="34"/>
  <c r="BH712" i="34"/>
  <c r="BG712" i="34"/>
  <c r="BF712" i="34"/>
  <c r="T712" i="34"/>
  <c r="R712" i="34"/>
  <c r="P712" i="34"/>
  <c r="BI711" i="34"/>
  <c r="BH711" i="34"/>
  <c r="BG711" i="34"/>
  <c r="BF711" i="34"/>
  <c r="T711" i="34"/>
  <c r="R711" i="34"/>
  <c r="P711" i="34"/>
  <c r="BI709" i="34"/>
  <c r="BH709" i="34"/>
  <c r="BG709" i="34"/>
  <c r="BF709" i="34"/>
  <c r="T709" i="34"/>
  <c r="R709" i="34"/>
  <c r="P709" i="34"/>
  <c r="BI706" i="34"/>
  <c r="BH706" i="34"/>
  <c r="BG706" i="34"/>
  <c r="BF706" i="34"/>
  <c r="T706" i="34"/>
  <c r="R706" i="34"/>
  <c r="P706" i="34"/>
  <c r="BI705" i="34"/>
  <c r="BH705" i="34"/>
  <c r="BG705" i="34"/>
  <c r="BF705" i="34"/>
  <c r="T705" i="34"/>
  <c r="R705" i="34"/>
  <c r="P705" i="34"/>
  <c r="BI703" i="34"/>
  <c r="BH703" i="34"/>
  <c r="BG703" i="34"/>
  <c r="BF703" i="34"/>
  <c r="T703" i="34"/>
  <c r="R703" i="34"/>
  <c r="P703" i="34"/>
  <c r="BI702" i="34"/>
  <c r="BH702" i="34"/>
  <c r="BG702" i="34"/>
  <c r="BF702" i="34"/>
  <c r="T702" i="34"/>
  <c r="R702" i="34"/>
  <c r="P702" i="34"/>
  <c r="BI700" i="34"/>
  <c r="BH700" i="34"/>
  <c r="BG700" i="34"/>
  <c r="BF700" i="34"/>
  <c r="T700" i="34"/>
  <c r="R700" i="34"/>
  <c r="P700" i="34"/>
  <c r="BI699" i="34"/>
  <c r="BH699" i="34"/>
  <c r="BG699" i="34"/>
  <c r="BF699" i="34"/>
  <c r="T699" i="34"/>
  <c r="R699" i="34"/>
  <c r="P699" i="34"/>
  <c r="BI697" i="34"/>
  <c r="BH697" i="34"/>
  <c r="BG697" i="34"/>
  <c r="BF697" i="34"/>
  <c r="T697" i="34"/>
  <c r="R697" i="34"/>
  <c r="P697" i="34"/>
  <c r="BI696" i="34"/>
  <c r="BH696" i="34"/>
  <c r="BG696" i="34"/>
  <c r="BF696" i="34"/>
  <c r="T696" i="34"/>
  <c r="R696" i="34"/>
  <c r="P696" i="34"/>
  <c r="BI694" i="34"/>
  <c r="BH694" i="34"/>
  <c r="BG694" i="34"/>
  <c r="BF694" i="34"/>
  <c r="T694" i="34"/>
  <c r="R694" i="34"/>
  <c r="P694" i="34"/>
  <c r="BI692" i="34"/>
  <c r="BH692" i="34"/>
  <c r="BG692" i="34"/>
  <c r="BF692" i="34"/>
  <c r="T692" i="34"/>
  <c r="R692" i="34"/>
  <c r="P692" i="34"/>
  <c r="BI690" i="34"/>
  <c r="BH690" i="34"/>
  <c r="BG690" i="34"/>
  <c r="BF690" i="34"/>
  <c r="T690" i="34"/>
  <c r="R690" i="34"/>
  <c r="P690" i="34"/>
  <c r="BI689" i="34"/>
  <c r="BH689" i="34"/>
  <c r="BG689" i="34"/>
  <c r="BF689" i="34"/>
  <c r="T689" i="34"/>
  <c r="R689" i="34"/>
  <c r="P689" i="34"/>
  <c r="BI688" i="34"/>
  <c r="BH688" i="34"/>
  <c r="BG688" i="34"/>
  <c r="BF688" i="34"/>
  <c r="T688" i="34"/>
  <c r="R688" i="34"/>
  <c r="P688" i="34"/>
  <c r="BI681" i="34"/>
  <c r="BH681" i="34"/>
  <c r="BG681" i="34"/>
  <c r="BF681" i="34"/>
  <c r="T681" i="34"/>
  <c r="R681" i="34"/>
  <c r="P681" i="34"/>
  <c r="BI680" i="34"/>
  <c r="BH680" i="34"/>
  <c r="BG680" i="34"/>
  <c r="BF680" i="34"/>
  <c r="T680" i="34"/>
  <c r="R680" i="34"/>
  <c r="P680" i="34"/>
  <c r="BI678" i="34"/>
  <c r="BH678" i="34"/>
  <c r="BG678" i="34"/>
  <c r="BF678" i="34"/>
  <c r="T678" i="34"/>
  <c r="R678" i="34"/>
  <c r="P678" i="34"/>
  <c r="BI674" i="34"/>
  <c r="BH674" i="34"/>
  <c r="BG674" i="34"/>
  <c r="BF674" i="34"/>
  <c r="T674" i="34"/>
  <c r="R674" i="34"/>
  <c r="P674" i="34"/>
  <c r="BI670" i="34"/>
  <c r="BH670" i="34"/>
  <c r="BG670" i="34"/>
  <c r="BF670" i="34"/>
  <c r="T670" i="34"/>
  <c r="R670" i="34"/>
  <c r="P670" i="34"/>
  <c r="BI662" i="34"/>
  <c r="BH662" i="34"/>
  <c r="BG662" i="34"/>
  <c r="BF662" i="34"/>
  <c r="T662" i="34"/>
  <c r="R662" i="34"/>
  <c r="P662" i="34"/>
  <c r="BI661" i="34"/>
  <c r="BH661" i="34"/>
  <c r="BG661" i="34"/>
  <c r="BF661" i="34"/>
  <c r="T661" i="34"/>
  <c r="R661" i="34"/>
  <c r="P661" i="34"/>
  <c r="BI659" i="34"/>
  <c r="BH659" i="34"/>
  <c r="BG659" i="34"/>
  <c r="BF659" i="34"/>
  <c r="T659" i="34"/>
  <c r="R659" i="34"/>
  <c r="P659" i="34"/>
  <c r="BI657" i="34"/>
  <c r="BH657" i="34"/>
  <c r="BG657" i="34"/>
  <c r="BF657" i="34"/>
  <c r="T657" i="34"/>
  <c r="R657" i="34"/>
  <c r="P657" i="34"/>
  <c r="BI654" i="34"/>
  <c r="BH654" i="34"/>
  <c r="BG654" i="34"/>
  <c r="BF654" i="34"/>
  <c r="T654" i="34"/>
  <c r="R654" i="34"/>
  <c r="P654" i="34"/>
  <c r="BI653" i="34"/>
  <c r="BH653" i="34"/>
  <c r="BG653" i="34"/>
  <c r="BF653" i="34"/>
  <c r="T653" i="34"/>
  <c r="R653" i="34"/>
  <c r="P653" i="34"/>
  <c r="BI652" i="34"/>
  <c r="BH652" i="34"/>
  <c r="BG652" i="34"/>
  <c r="BF652" i="34"/>
  <c r="T652" i="34"/>
  <c r="R652" i="34"/>
  <c r="P652" i="34"/>
  <c r="BI650" i="34"/>
  <c r="BH650" i="34"/>
  <c r="BG650" i="34"/>
  <c r="BF650" i="34"/>
  <c r="T650" i="34"/>
  <c r="R650" i="34"/>
  <c r="P650" i="34"/>
  <c r="BI648" i="34"/>
  <c r="BH648" i="34"/>
  <c r="BG648" i="34"/>
  <c r="BF648" i="34"/>
  <c r="T648" i="34"/>
  <c r="R648" i="34"/>
  <c r="P648" i="34"/>
  <c r="BI645" i="34"/>
  <c r="BH645" i="34"/>
  <c r="BG645" i="34"/>
  <c r="BF645" i="34"/>
  <c r="T645" i="34"/>
  <c r="R645" i="34"/>
  <c r="P645" i="34"/>
  <c r="BI644" i="34"/>
  <c r="BH644" i="34"/>
  <c r="BG644" i="34"/>
  <c r="BF644" i="34"/>
  <c r="T644" i="34"/>
  <c r="R644" i="34"/>
  <c r="P644" i="34"/>
  <c r="BI643" i="34"/>
  <c r="BH643" i="34"/>
  <c r="BG643" i="34"/>
  <c r="BF643" i="34"/>
  <c r="T643" i="34"/>
  <c r="R643" i="34"/>
  <c r="P643" i="34"/>
  <c r="BI642" i="34"/>
  <c r="BH642" i="34"/>
  <c r="BG642" i="34"/>
  <c r="BF642" i="34"/>
  <c r="T642" i="34"/>
  <c r="R642" i="34"/>
  <c r="P642" i="34"/>
  <c r="BI641" i="34"/>
  <c r="BH641" i="34"/>
  <c r="BG641" i="34"/>
  <c r="BF641" i="34"/>
  <c r="T641" i="34"/>
  <c r="R641" i="34"/>
  <c r="P641" i="34"/>
  <c r="BI640" i="34"/>
  <c r="BH640" i="34"/>
  <c r="BG640" i="34"/>
  <c r="BF640" i="34"/>
  <c r="T640" i="34"/>
  <c r="R640" i="34"/>
  <c r="P640" i="34"/>
  <c r="BI639" i="34"/>
  <c r="BH639" i="34"/>
  <c r="BG639" i="34"/>
  <c r="BF639" i="34"/>
  <c r="T639" i="34"/>
  <c r="R639" i="34"/>
  <c r="P639" i="34"/>
  <c r="BI638" i="34"/>
  <c r="BH638" i="34"/>
  <c r="BG638" i="34"/>
  <c r="BF638" i="34"/>
  <c r="T638" i="34"/>
  <c r="R638" i="34"/>
  <c r="P638" i="34"/>
  <c r="BI637" i="34"/>
  <c r="BH637" i="34"/>
  <c r="BG637" i="34"/>
  <c r="BF637" i="34"/>
  <c r="T637" i="34"/>
  <c r="R637" i="34"/>
  <c r="P637" i="34"/>
  <c r="BI636" i="34"/>
  <c r="BH636" i="34"/>
  <c r="BG636" i="34"/>
  <c r="BF636" i="34"/>
  <c r="T636" i="34"/>
  <c r="R636" i="34"/>
  <c r="P636" i="34"/>
  <c r="BI635" i="34"/>
  <c r="BH635" i="34"/>
  <c r="BG635" i="34"/>
  <c r="BF635" i="34"/>
  <c r="T635" i="34"/>
  <c r="R635" i="34"/>
  <c r="P635" i="34"/>
  <c r="BI633" i="34"/>
  <c r="BH633" i="34"/>
  <c r="BG633" i="34"/>
  <c r="BF633" i="34"/>
  <c r="T633" i="34"/>
  <c r="R633" i="34"/>
  <c r="P633" i="34"/>
  <c r="BI631" i="34"/>
  <c r="BH631" i="34"/>
  <c r="BG631" i="34"/>
  <c r="BF631" i="34"/>
  <c r="T631" i="34"/>
  <c r="R631" i="34"/>
  <c r="P631" i="34"/>
  <c r="BI629" i="34"/>
  <c r="BH629" i="34"/>
  <c r="BG629" i="34"/>
  <c r="BF629" i="34"/>
  <c r="T629" i="34"/>
  <c r="R629" i="34"/>
  <c r="P629" i="34"/>
  <c r="BI628" i="34"/>
  <c r="BH628" i="34"/>
  <c r="BG628" i="34"/>
  <c r="BF628" i="34"/>
  <c r="T628" i="34"/>
  <c r="R628" i="34"/>
  <c r="P628" i="34"/>
  <c r="BI626" i="34"/>
  <c r="BH626" i="34"/>
  <c r="BG626" i="34"/>
  <c r="BF626" i="34"/>
  <c r="T626" i="34"/>
  <c r="R626" i="34"/>
  <c r="P626" i="34"/>
  <c r="BI625" i="34"/>
  <c r="BH625" i="34"/>
  <c r="BG625" i="34"/>
  <c r="BF625" i="34"/>
  <c r="T625" i="34"/>
  <c r="R625" i="34"/>
  <c r="P625" i="34"/>
  <c r="BI620" i="34"/>
  <c r="BH620" i="34"/>
  <c r="BG620" i="34"/>
  <c r="BF620" i="34"/>
  <c r="T620" i="34"/>
  <c r="R620" i="34"/>
  <c r="P620" i="34"/>
  <c r="BI618" i="34"/>
  <c r="BH618" i="34"/>
  <c r="BG618" i="34"/>
  <c r="BF618" i="34"/>
  <c r="T618" i="34"/>
  <c r="R618" i="34"/>
  <c r="P618" i="34"/>
  <c r="BI616" i="34"/>
  <c r="BH616" i="34"/>
  <c r="BG616" i="34"/>
  <c r="BF616" i="34"/>
  <c r="T616" i="34"/>
  <c r="R616" i="34"/>
  <c r="P616" i="34"/>
  <c r="BI615" i="34"/>
  <c r="BH615" i="34"/>
  <c r="BG615" i="34"/>
  <c r="BF615" i="34"/>
  <c r="T615" i="34"/>
  <c r="R615" i="34"/>
  <c r="P615" i="34"/>
  <c r="BI614" i="34"/>
  <c r="BH614" i="34"/>
  <c r="BG614" i="34"/>
  <c r="BF614" i="34"/>
  <c r="T614" i="34"/>
  <c r="R614" i="34"/>
  <c r="P614" i="34"/>
  <c r="BI607" i="34"/>
  <c r="BH607" i="34"/>
  <c r="BG607" i="34"/>
  <c r="BF607" i="34"/>
  <c r="T607" i="34"/>
  <c r="R607" i="34"/>
  <c r="P607" i="34"/>
  <c r="BI604" i="34"/>
  <c r="BH604" i="34"/>
  <c r="BG604" i="34"/>
  <c r="BF604" i="34"/>
  <c r="T604" i="34"/>
  <c r="R604" i="34"/>
  <c r="P604" i="34"/>
  <c r="BI600" i="34"/>
  <c r="BH600" i="34"/>
  <c r="BG600" i="34"/>
  <c r="BF600" i="34"/>
  <c r="T600" i="34"/>
  <c r="R600" i="34"/>
  <c r="P600" i="34"/>
  <c r="BI597" i="34"/>
  <c r="BH597" i="34"/>
  <c r="BG597" i="34"/>
  <c r="BF597" i="34"/>
  <c r="T597" i="34"/>
  <c r="R597" i="34"/>
  <c r="P597" i="34"/>
  <c r="BI595" i="34"/>
  <c r="BH595" i="34"/>
  <c r="BG595" i="34"/>
  <c r="BF595" i="34"/>
  <c r="T595" i="34"/>
  <c r="R595" i="34"/>
  <c r="P595" i="34"/>
  <c r="BI589" i="34"/>
  <c r="BH589" i="34"/>
  <c r="BG589" i="34"/>
  <c r="BF589" i="34"/>
  <c r="T589" i="34"/>
  <c r="R589" i="34"/>
  <c r="P589" i="34"/>
  <c r="BI583" i="34"/>
  <c r="BH583" i="34"/>
  <c r="BG583" i="34"/>
  <c r="BF583" i="34"/>
  <c r="T583" i="34"/>
  <c r="R583" i="34"/>
  <c r="P583" i="34"/>
  <c r="BI579" i="34"/>
  <c r="BH579" i="34"/>
  <c r="BG579" i="34"/>
  <c r="BF579" i="34"/>
  <c r="T579" i="34"/>
  <c r="R579" i="34"/>
  <c r="P579" i="34"/>
  <c r="BI573" i="34"/>
  <c r="BH573" i="34"/>
  <c r="BG573" i="34"/>
  <c r="BF573" i="34"/>
  <c r="T573" i="34"/>
  <c r="R573" i="34"/>
  <c r="P573" i="34"/>
  <c r="BI572" i="34"/>
  <c r="BH572" i="34"/>
  <c r="BG572" i="34"/>
  <c r="BF572" i="34"/>
  <c r="T572" i="34"/>
  <c r="R572" i="34"/>
  <c r="P572" i="34"/>
  <c r="BI571" i="34"/>
  <c r="BH571" i="34"/>
  <c r="BG571" i="34"/>
  <c r="BF571" i="34"/>
  <c r="T571" i="34"/>
  <c r="R571" i="34"/>
  <c r="P571" i="34"/>
  <c r="BI570" i="34"/>
  <c r="BH570" i="34"/>
  <c r="BG570" i="34"/>
  <c r="BF570" i="34"/>
  <c r="T570" i="34"/>
  <c r="R570" i="34"/>
  <c r="P570" i="34"/>
  <c r="BI569" i="34"/>
  <c r="BH569" i="34"/>
  <c r="BG569" i="34"/>
  <c r="BF569" i="34"/>
  <c r="T569" i="34"/>
  <c r="R569" i="34"/>
  <c r="P569" i="34"/>
  <c r="BI567" i="34"/>
  <c r="BH567" i="34"/>
  <c r="BG567" i="34"/>
  <c r="BF567" i="34"/>
  <c r="T567" i="34"/>
  <c r="R567" i="34"/>
  <c r="P567" i="34"/>
  <c r="BI565" i="34"/>
  <c r="BH565" i="34"/>
  <c r="BG565" i="34"/>
  <c r="BF565" i="34"/>
  <c r="T565" i="34"/>
  <c r="R565" i="34"/>
  <c r="P565" i="34"/>
  <c r="BI562" i="34"/>
  <c r="BH562" i="34"/>
  <c r="BG562" i="34"/>
  <c r="BF562" i="34"/>
  <c r="T562" i="34"/>
  <c r="R562" i="34"/>
  <c r="P562" i="34"/>
  <c r="BI561" i="34"/>
  <c r="BH561" i="34"/>
  <c r="BG561" i="34"/>
  <c r="BF561" i="34"/>
  <c r="T561" i="34"/>
  <c r="R561" i="34"/>
  <c r="P561" i="34"/>
  <c r="BI560" i="34"/>
  <c r="BH560" i="34"/>
  <c r="BG560" i="34"/>
  <c r="BF560" i="34"/>
  <c r="T560" i="34"/>
  <c r="R560" i="34"/>
  <c r="P560" i="34"/>
  <c r="BI559" i="34"/>
  <c r="BH559" i="34"/>
  <c r="BG559" i="34"/>
  <c r="BF559" i="34"/>
  <c r="T559" i="34"/>
  <c r="R559" i="34"/>
  <c r="P559" i="34"/>
  <c r="BI558" i="34"/>
  <c r="BH558" i="34"/>
  <c r="BG558" i="34"/>
  <c r="BF558" i="34"/>
  <c r="T558" i="34"/>
  <c r="R558" i="34"/>
  <c r="P558" i="34"/>
  <c r="BI557" i="34"/>
  <c r="BH557" i="34"/>
  <c r="BG557" i="34"/>
  <c r="BF557" i="34"/>
  <c r="T557" i="34"/>
  <c r="R557" i="34"/>
  <c r="P557" i="34"/>
  <c r="BI555" i="34"/>
  <c r="BH555" i="34"/>
  <c r="BG555" i="34"/>
  <c r="BF555" i="34"/>
  <c r="T555" i="34"/>
  <c r="R555" i="34"/>
  <c r="P555" i="34"/>
  <c r="BI553" i="34"/>
  <c r="BH553" i="34"/>
  <c r="BG553" i="34"/>
  <c r="BF553" i="34"/>
  <c r="T553" i="34"/>
  <c r="R553" i="34"/>
  <c r="P553" i="34"/>
  <c r="BI552" i="34"/>
  <c r="BH552" i="34"/>
  <c r="BG552" i="34"/>
  <c r="BF552" i="34"/>
  <c r="T552" i="34"/>
  <c r="R552" i="34"/>
  <c r="P552" i="34"/>
  <c r="BI551" i="34"/>
  <c r="BH551" i="34"/>
  <c r="BG551" i="34"/>
  <c r="BF551" i="34"/>
  <c r="T551" i="34"/>
  <c r="R551" i="34"/>
  <c r="P551" i="34"/>
  <c r="BI550" i="34"/>
  <c r="BH550" i="34"/>
  <c r="BG550" i="34"/>
  <c r="BF550" i="34"/>
  <c r="T550" i="34"/>
  <c r="R550" i="34"/>
  <c r="P550" i="34"/>
  <c r="BI549" i="34"/>
  <c r="BH549" i="34"/>
  <c r="BG549" i="34"/>
  <c r="BF549" i="34"/>
  <c r="T549" i="34"/>
  <c r="R549" i="34"/>
  <c r="P549" i="34"/>
  <c r="BI548" i="34"/>
  <c r="BH548" i="34"/>
  <c r="BG548" i="34"/>
  <c r="BF548" i="34"/>
  <c r="T548" i="34"/>
  <c r="R548" i="34"/>
  <c r="P548" i="34"/>
  <c r="BI547" i="34"/>
  <c r="BH547" i="34"/>
  <c r="BG547" i="34"/>
  <c r="BF547" i="34"/>
  <c r="T547" i="34"/>
  <c r="R547" i="34"/>
  <c r="P547" i="34"/>
  <c r="BI546" i="34"/>
  <c r="BH546" i="34"/>
  <c r="BG546" i="34"/>
  <c r="BF546" i="34"/>
  <c r="T546" i="34"/>
  <c r="R546" i="34"/>
  <c r="P546" i="34"/>
  <c r="BI545" i="34"/>
  <c r="BH545" i="34"/>
  <c r="BG545" i="34"/>
  <c r="BF545" i="34"/>
  <c r="T545" i="34"/>
  <c r="R545" i="34"/>
  <c r="P545" i="34"/>
  <c r="BI544" i="34"/>
  <c r="BH544" i="34"/>
  <c r="BG544" i="34"/>
  <c r="BF544" i="34"/>
  <c r="T544" i="34"/>
  <c r="R544" i="34"/>
  <c r="P544" i="34"/>
  <c r="BI543" i="34"/>
  <c r="BH543" i="34"/>
  <c r="BG543" i="34"/>
  <c r="BF543" i="34"/>
  <c r="T543" i="34"/>
  <c r="R543" i="34"/>
  <c r="P543" i="34"/>
  <c r="BI542" i="34"/>
  <c r="BH542" i="34"/>
  <c r="BG542" i="34"/>
  <c r="BF542" i="34"/>
  <c r="T542" i="34"/>
  <c r="R542" i="34"/>
  <c r="P542" i="34"/>
  <c r="BI541" i="34"/>
  <c r="BH541" i="34"/>
  <c r="BG541" i="34"/>
  <c r="BF541" i="34"/>
  <c r="T541" i="34"/>
  <c r="R541" i="34"/>
  <c r="P541" i="34"/>
  <c r="BI540" i="34"/>
  <c r="BH540" i="34"/>
  <c r="BG540" i="34"/>
  <c r="BF540" i="34"/>
  <c r="T540" i="34"/>
  <c r="R540" i="34"/>
  <c r="P540" i="34"/>
  <c r="BI539" i="34"/>
  <c r="BH539" i="34"/>
  <c r="BG539" i="34"/>
  <c r="BF539" i="34"/>
  <c r="T539" i="34"/>
  <c r="R539" i="34"/>
  <c r="P539" i="34"/>
  <c r="BI538" i="34"/>
  <c r="BH538" i="34"/>
  <c r="BG538" i="34"/>
  <c r="BF538" i="34"/>
  <c r="T538" i="34"/>
  <c r="R538" i="34"/>
  <c r="P538" i="34"/>
  <c r="BI537" i="34"/>
  <c r="BH537" i="34"/>
  <c r="BG537" i="34"/>
  <c r="BF537" i="34"/>
  <c r="T537" i="34"/>
  <c r="R537" i="34"/>
  <c r="P537" i="34"/>
  <c r="BI536" i="34"/>
  <c r="BH536" i="34"/>
  <c r="BG536" i="34"/>
  <c r="BF536" i="34"/>
  <c r="T536" i="34"/>
  <c r="R536" i="34"/>
  <c r="P536" i="34"/>
  <c r="BI535" i="34"/>
  <c r="BH535" i="34"/>
  <c r="BG535" i="34"/>
  <c r="BF535" i="34"/>
  <c r="T535" i="34"/>
  <c r="R535" i="34"/>
  <c r="P535" i="34"/>
  <c r="BI534" i="34"/>
  <c r="BH534" i="34"/>
  <c r="BG534" i="34"/>
  <c r="BF534" i="34"/>
  <c r="T534" i="34"/>
  <c r="R534" i="34"/>
  <c r="P534" i="34"/>
  <c r="BI533" i="34"/>
  <c r="BH533" i="34"/>
  <c r="BG533" i="34"/>
  <c r="BF533" i="34"/>
  <c r="T533" i="34"/>
  <c r="R533" i="34"/>
  <c r="P533" i="34"/>
  <c r="BI532" i="34"/>
  <c r="BH532" i="34"/>
  <c r="BG532" i="34"/>
  <c r="BF532" i="34"/>
  <c r="T532" i="34"/>
  <c r="R532" i="34"/>
  <c r="P532" i="34"/>
  <c r="BI526" i="34"/>
  <c r="BH526" i="34"/>
  <c r="BG526" i="34"/>
  <c r="BF526" i="34"/>
  <c r="T526" i="34"/>
  <c r="R526" i="34"/>
  <c r="P526" i="34"/>
  <c r="BI525" i="34"/>
  <c r="BH525" i="34"/>
  <c r="BG525" i="34"/>
  <c r="BF525" i="34"/>
  <c r="T525" i="34"/>
  <c r="R525" i="34"/>
  <c r="P525" i="34"/>
  <c r="BI524" i="34"/>
  <c r="BH524" i="34"/>
  <c r="BG524" i="34"/>
  <c r="BF524" i="34"/>
  <c r="T524" i="34"/>
  <c r="R524" i="34"/>
  <c r="P524" i="34"/>
  <c r="BI523" i="34"/>
  <c r="BH523" i="34"/>
  <c r="BG523" i="34"/>
  <c r="BF523" i="34"/>
  <c r="T523" i="34"/>
  <c r="R523" i="34"/>
  <c r="P523" i="34"/>
  <c r="BI522" i="34"/>
  <c r="BH522" i="34"/>
  <c r="BG522" i="34"/>
  <c r="BF522" i="34"/>
  <c r="T522" i="34"/>
  <c r="R522" i="34"/>
  <c r="P522" i="34"/>
  <c r="BI521" i="34"/>
  <c r="BH521" i="34"/>
  <c r="BG521" i="34"/>
  <c r="BF521" i="34"/>
  <c r="T521" i="34"/>
  <c r="R521" i="34"/>
  <c r="P521" i="34"/>
  <c r="BI520" i="34"/>
  <c r="BH520" i="34"/>
  <c r="BG520" i="34"/>
  <c r="BF520" i="34"/>
  <c r="T520" i="34"/>
  <c r="R520" i="34"/>
  <c r="P520" i="34"/>
  <c r="BI519" i="34"/>
  <c r="BH519" i="34"/>
  <c r="BG519" i="34"/>
  <c r="BF519" i="34"/>
  <c r="T519" i="34"/>
  <c r="R519" i="34"/>
  <c r="P519" i="34"/>
  <c r="BI518" i="34"/>
  <c r="BH518" i="34"/>
  <c r="BG518" i="34"/>
  <c r="BF518" i="34"/>
  <c r="T518" i="34"/>
  <c r="R518" i="34"/>
  <c r="P518" i="34"/>
  <c r="BI517" i="34"/>
  <c r="BH517" i="34"/>
  <c r="BG517" i="34"/>
  <c r="BF517" i="34"/>
  <c r="T517" i="34"/>
  <c r="R517" i="34"/>
  <c r="P517" i="34"/>
  <c r="BI516" i="34"/>
  <c r="BH516" i="34"/>
  <c r="BG516" i="34"/>
  <c r="BF516" i="34"/>
  <c r="T516" i="34"/>
  <c r="R516" i="34"/>
  <c r="P516" i="34"/>
  <c r="BI515" i="34"/>
  <c r="BH515" i="34"/>
  <c r="BG515" i="34"/>
  <c r="BF515" i="34"/>
  <c r="T515" i="34"/>
  <c r="R515" i="34"/>
  <c r="P515" i="34"/>
  <c r="BI514" i="34"/>
  <c r="BH514" i="34"/>
  <c r="BG514" i="34"/>
  <c r="BF514" i="34"/>
  <c r="T514" i="34"/>
  <c r="R514" i="34"/>
  <c r="P514" i="34"/>
  <c r="BI513" i="34"/>
  <c r="BH513" i="34"/>
  <c r="BG513" i="34"/>
  <c r="BF513" i="34"/>
  <c r="T513" i="34"/>
  <c r="R513" i="34"/>
  <c r="P513" i="34"/>
  <c r="BI512" i="34"/>
  <c r="BH512" i="34"/>
  <c r="BG512" i="34"/>
  <c r="BF512" i="34"/>
  <c r="T512" i="34"/>
  <c r="R512" i="34"/>
  <c r="P512" i="34"/>
  <c r="BI511" i="34"/>
  <c r="BH511" i="34"/>
  <c r="BG511" i="34"/>
  <c r="BF511" i="34"/>
  <c r="T511" i="34"/>
  <c r="R511" i="34"/>
  <c r="P511" i="34"/>
  <c r="BI510" i="34"/>
  <c r="BH510" i="34"/>
  <c r="BG510" i="34"/>
  <c r="BF510" i="34"/>
  <c r="T510" i="34"/>
  <c r="R510" i="34"/>
  <c r="P510" i="34"/>
  <c r="BI509" i="34"/>
  <c r="BH509" i="34"/>
  <c r="BG509" i="34"/>
  <c r="BF509" i="34"/>
  <c r="T509" i="34"/>
  <c r="R509" i="34"/>
  <c r="P509" i="34"/>
  <c r="BI507" i="34"/>
  <c r="BH507" i="34"/>
  <c r="BG507" i="34"/>
  <c r="BF507" i="34"/>
  <c r="T507" i="34"/>
  <c r="R507" i="34"/>
  <c r="P507" i="34"/>
  <c r="BI500" i="34"/>
  <c r="BH500" i="34"/>
  <c r="BG500" i="34"/>
  <c r="BF500" i="34"/>
  <c r="T500" i="34"/>
  <c r="R500" i="34"/>
  <c r="P500" i="34"/>
  <c r="BI493" i="34"/>
  <c r="BH493" i="34"/>
  <c r="BG493" i="34"/>
  <c r="BF493" i="34"/>
  <c r="T493" i="34"/>
  <c r="R493" i="34"/>
  <c r="P493" i="34"/>
  <c r="BI492" i="34"/>
  <c r="BH492" i="34"/>
  <c r="BG492" i="34"/>
  <c r="BF492" i="34"/>
  <c r="T492" i="34"/>
  <c r="R492" i="34"/>
  <c r="P492" i="34"/>
  <c r="BI490" i="34"/>
  <c r="BH490" i="34"/>
  <c r="BG490" i="34"/>
  <c r="BF490" i="34"/>
  <c r="T490" i="34"/>
  <c r="R490" i="34"/>
  <c r="P490" i="34"/>
  <c r="BI487" i="34"/>
  <c r="BH487" i="34"/>
  <c r="BG487" i="34"/>
  <c r="BF487" i="34"/>
  <c r="T487" i="34"/>
  <c r="R487" i="34"/>
  <c r="P487" i="34"/>
  <c r="BI482" i="34"/>
  <c r="BH482" i="34"/>
  <c r="BG482" i="34"/>
  <c r="BF482" i="34"/>
  <c r="T482" i="34"/>
  <c r="R482" i="34"/>
  <c r="P482" i="34"/>
  <c r="BI480" i="34"/>
  <c r="BH480" i="34"/>
  <c r="BG480" i="34"/>
  <c r="BF480" i="34"/>
  <c r="T480" i="34"/>
  <c r="R480" i="34"/>
  <c r="P480" i="34"/>
  <c r="BI473" i="34"/>
  <c r="BH473" i="34"/>
  <c r="BG473" i="34"/>
  <c r="BF473" i="34"/>
  <c r="T473" i="34"/>
  <c r="R473" i="34"/>
  <c r="P473" i="34"/>
  <c r="BI469" i="34"/>
  <c r="BH469" i="34"/>
  <c r="BG469" i="34"/>
  <c r="BF469" i="34"/>
  <c r="T469" i="34"/>
  <c r="R469" i="34"/>
  <c r="P469" i="34"/>
  <c r="BI468" i="34"/>
  <c r="BH468" i="34"/>
  <c r="BG468" i="34"/>
  <c r="BF468" i="34"/>
  <c r="T468" i="34"/>
  <c r="R468" i="34"/>
  <c r="P468" i="34"/>
  <c r="BI465" i="34"/>
  <c r="BH465" i="34"/>
  <c r="BG465" i="34"/>
  <c r="BF465" i="34"/>
  <c r="T465" i="34"/>
  <c r="R465" i="34"/>
  <c r="P465" i="34"/>
  <c r="BI460" i="34"/>
  <c r="BH460" i="34"/>
  <c r="BG460" i="34"/>
  <c r="BF460" i="34"/>
  <c r="T460" i="34"/>
  <c r="R460" i="34"/>
  <c r="P460" i="34"/>
  <c r="BI459" i="34"/>
  <c r="BH459" i="34"/>
  <c r="BG459" i="34"/>
  <c r="BF459" i="34"/>
  <c r="T459" i="34"/>
  <c r="R459" i="34"/>
  <c r="P459" i="34"/>
  <c r="BI458" i="34"/>
  <c r="BH458" i="34"/>
  <c r="BG458" i="34"/>
  <c r="BF458" i="34"/>
  <c r="T458" i="34"/>
  <c r="R458" i="34"/>
  <c r="P458" i="34"/>
  <c r="BI457" i="34"/>
  <c r="BH457" i="34"/>
  <c r="BG457" i="34"/>
  <c r="BF457" i="34"/>
  <c r="T457" i="34"/>
  <c r="R457" i="34"/>
  <c r="P457" i="34"/>
  <c r="BI456" i="34"/>
  <c r="BH456" i="34"/>
  <c r="BG456" i="34"/>
  <c r="BF456" i="34"/>
  <c r="T456" i="34"/>
  <c r="R456" i="34"/>
  <c r="P456" i="34"/>
  <c r="BI455" i="34"/>
  <c r="BH455" i="34"/>
  <c r="BG455" i="34"/>
  <c r="BF455" i="34"/>
  <c r="T455" i="34"/>
  <c r="R455" i="34"/>
  <c r="P455" i="34"/>
  <c r="BI454" i="34"/>
  <c r="BH454" i="34"/>
  <c r="BG454" i="34"/>
  <c r="BF454" i="34"/>
  <c r="T454" i="34"/>
  <c r="R454" i="34"/>
  <c r="P454" i="34"/>
  <c r="BI453" i="34"/>
  <c r="BH453" i="34"/>
  <c r="BG453" i="34"/>
  <c r="BF453" i="34"/>
  <c r="T453" i="34"/>
  <c r="R453" i="34"/>
  <c r="P453" i="34"/>
  <c r="BI452" i="34"/>
  <c r="BH452" i="34"/>
  <c r="BG452" i="34"/>
  <c r="BF452" i="34"/>
  <c r="T452" i="34"/>
  <c r="R452" i="34"/>
  <c r="P452" i="34"/>
  <c r="BI451" i="34"/>
  <c r="BH451" i="34"/>
  <c r="BG451" i="34"/>
  <c r="BF451" i="34"/>
  <c r="T451" i="34"/>
  <c r="R451" i="34"/>
  <c r="P451" i="34"/>
  <c r="BI450" i="34"/>
  <c r="BH450" i="34"/>
  <c r="BG450" i="34"/>
  <c r="BF450" i="34"/>
  <c r="T450" i="34"/>
  <c r="R450" i="34"/>
  <c r="P450" i="34"/>
  <c r="BI448" i="34"/>
  <c r="BH448" i="34"/>
  <c r="BG448" i="34"/>
  <c r="BF448" i="34"/>
  <c r="T448" i="34"/>
  <c r="R448" i="34"/>
  <c r="P448" i="34"/>
  <c r="BI447" i="34"/>
  <c r="BH447" i="34"/>
  <c r="BG447" i="34"/>
  <c r="BF447" i="34"/>
  <c r="T447" i="34"/>
  <c r="R447" i="34"/>
  <c r="P447" i="34"/>
  <c r="BI445" i="34"/>
  <c r="BH445" i="34"/>
  <c r="BG445" i="34"/>
  <c r="BF445" i="34"/>
  <c r="T445" i="34"/>
  <c r="R445" i="34"/>
  <c r="P445" i="34"/>
  <c r="BI443" i="34"/>
  <c r="BH443" i="34"/>
  <c r="BG443" i="34"/>
  <c r="BF443" i="34"/>
  <c r="T443" i="34"/>
  <c r="R443" i="34"/>
  <c r="P443" i="34"/>
  <c r="BI437" i="34"/>
  <c r="BH437" i="34"/>
  <c r="BG437" i="34"/>
  <c r="BF437" i="34"/>
  <c r="T437" i="34"/>
  <c r="R437" i="34"/>
  <c r="P437" i="34"/>
  <c r="BI432" i="34"/>
  <c r="BH432" i="34"/>
  <c r="BG432" i="34"/>
  <c r="BF432" i="34"/>
  <c r="T432" i="34"/>
  <c r="R432" i="34"/>
  <c r="P432" i="34"/>
  <c r="BI428" i="34"/>
  <c r="BH428" i="34"/>
  <c r="BG428" i="34"/>
  <c r="BF428" i="34"/>
  <c r="T428" i="34"/>
  <c r="R428" i="34"/>
  <c r="P428" i="34"/>
  <c r="BI424" i="34"/>
  <c r="BH424" i="34"/>
  <c r="BG424" i="34"/>
  <c r="BF424" i="34"/>
  <c r="T424" i="34"/>
  <c r="R424" i="34"/>
  <c r="P424" i="34"/>
  <c r="BI422" i="34"/>
  <c r="BH422" i="34"/>
  <c r="BG422" i="34"/>
  <c r="BF422" i="34"/>
  <c r="T422" i="34"/>
  <c r="R422" i="34"/>
  <c r="P422" i="34"/>
  <c r="BI420" i="34"/>
  <c r="BH420" i="34"/>
  <c r="BG420" i="34"/>
  <c r="BF420" i="34"/>
  <c r="T420" i="34"/>
  <c r="R420" i="34"/>
  <c r="P420" i="34"/>
  <c r="BI418" i="34"/>
  <c r="BH418" i="34"/>
  <c r="BG418" i="34"/>
  <c r="BF418" i="34"/>
  <c r="T418" i="34"/>
  <c r="R418" i="34"/>
  <c r="P418" i="34"/>
  <c r="BI411" i="34"/>
  <c r="BH411" i="34"/>
  <c r="BG411" i="34"/>
  <c r="BF411" i="34"/>
  <c r="T411" i="34"/>
  <c r="R411" i="34"/>
  <c r="P411" i="34"/>
  <c r="BI407" i="34"/>
  <c r="BH407" i="34"/>
  <c r="BG407" i="34"/>
  <c r="BF407" i="34"/>
  <c r="T407" i="34"/>
  <c r="R407" i="34"/>
  <c r="P407" i="34"/>
  <c r="BI403" i="34"/>
  <c r="BH403" i="34"/>
  <c r="BG403" i="34"/>
  <c r="BF403" i="34"/>
  <c r="T403" i="34"/>
  <c r="R403" i="34"/>
  <c r="P403" i="34"/>
  <c r="BI398" i="34"/>
  <c r="BH398" i="34"/>
  <c r="BG398" i="34"/>
  <c r="BF398" i="34"/>
  <c r="T398" i="34"/>
  <c r="R398" i="34"/>
  <c r="P398" i="34"/>
  <c r="BI396" i="34"/>
  <c r="BH396" i="34"/>
  <c r="BG396" i="34"/>
  <c r="BF396" i="34"/>
  <c r="T396" i="34"/>
  <c r="R396" i="34"/>
  <c r="P396" i="34"/>
  <c r="BI392" i="34"/>
  <c r="BH392" i="34"/>
  <c r="BG392" i="34"/>
  <c r="BF392" i="34"/>
  <c r="T392" i="34"/>
  <c r="R392" i="34"/>
  <c r="P392" i="34"/>
  <c r="BI390" i="34"/>
  <c r="BH390" i="34"/>
  <c r="BG390" i="34"/>
  <c r="BF390" i="34"/>
  <c r="T390" i="34"/>
  <c r="R390" i="34"/>
  <c r="P390" i="34"/>
  <c r="BI388" i="34"/>
  <c r="BH388" i="34"/>
  <c r="BG388" i="34"/>
  <c r="BF388" i="34"/>
  <c r="T388" i="34"/>
  <c r="R388" i="34"/>
  <c r="P388" i="34"/>
  <c r="BI386" i="34"/>
  <c r="BH386" i="34"/>
  <c r="BG386" i="34"/>
  <c r="BF386" i="34"/>
  <c r="T386" i="34"/>
  <c r="R386" i="34"/>
  <c r="P386" i="34"/>
  <c r="BI384" i="34"/>
  <c r="BH384" i="34"/>
  <c r="BG384" i="34"/>
  <c r="BF384" i="34"/>
  <c r="T384" i="34"/>
  <c r="R384" i="34"/>
  <c r="P384" i="34"/>
  <c r="BI382" i="34"/>
  <c r="BH382" i="34"/>
  <c r="BG382" i="34"/>
  <c r="BF382" i="34"/>
  <c r="T382" i="34"/>
  <c r="R382" i="34"/>
  <c r="P382" i="34"/>
  <c r="BI380" i="34"/>
  <c r="BH380" i="34"/>
  <c r="BG380" i="34"/>
  <c r="BF380" i="34"/>
  <c r="T380" i="34"/>
  <c r="R380" i="34"/>
  <c r="P380" i="34"/>
  <c r="BI378" i="34"/>
  <c r="BH378" i="34"/>
  <c r="BG378" i="34"/>
  <c r="BF378" i="34"/>
  <c r="T378" i="34"/>
  <c r="R378" i="34"/>
  <c r="P378" i="34"/>
  <c r="BI376" i="34"/>
  <c r="BH376" i="34"/>
  <c r="BG376" i="34"/>
  <c r="BF376" i="34"/>
  <c r="T376" i="34"/>
  <c r="R376" i="34"/>
  <c r="P376" i="34"/>
  <c r="BI374" i="34"/>
  <c r="BH374" i="34"/>
  <c r="BG374" i="34"/>
  <c r="BF374" i="34"/>
  <c r="T374" i="34"/>
  <c r="R374" i="34"/>
  <c r="P374" i="34"/>
  <c r="BI372" i="34"/>
  <c r="BH372" i="34"/>
  <c r="BG372" i="34"/>
  <c r="BF372" i="34"/>
  <c r="T372" i="34"/>
  <c r="R372" i="34"/>
  <c r="P372" i="34"/>
  <c r="BI371" i="34"/>
  <c r="BH371" i="34"/>
  <c r="BG371" i="34"/>
  <c r="BF371" i="34"/>
  <c r="T371" i="34"/>
  <c r="R371" i="34"/>
  <c r="P371" i="34"/>
  <c r="BI369" i="34"/>
  <c r="BH369" i="34"/>
  <c r="BG369" i="34"/>
  <c r="BF369" i="34"/>
  <c r="T369" i="34"/>
  <c r="R369" i="34"/>
  <c r="P369" i="34"/>
  <c r="BI363" i="34"/>
  <c r="BH363" i="34"/>
  <c r="BG363" i="34"/>
  <c r="BF363" i="34"/>
  <c r="T363" i="34"/>
  <c r="R363" i="34"/>
  <c r="P363" i="34"/>
  <c r="BI361" i="34"/>
  <c r="BH361" i="34"/>
  <c r="BG361" i="34"/>
  <c r="BF361" i="34"/>
  <c r="T361" i="34"/>
  <c r="R361" i="34"/>
  <c r="P361" i="34"/>
  <c r="BI360" i="34"/>
  <c r="BH360" i="34"/>
  <c r="BG360" i="34"/>
  <c r="BF360" i="34"/>
  <c r="T360" i="34"/>
  <c r="R360" i="34"/>
  <c r="P360" i="34"/>
  <c r="BI358" i="34"/>
  <c r="BH358" i="34"/>
  <c r="BG358" i="34"/>
  <c r="BF358" i="34"/>
  <c r="T358" i="34"/>
  <c r="R358" i="34"/>
  <c r="P358" i="34"/>
  <c r="BI356" i="34"/>
  <c r="BH356" i="34"/>
  <c r="BG356" i="34"/>
  <c r="BF356" i="34"/>
  <c r="T356" i="34"/>
  <c r="R356" i="34"/>
  <c r="P356" i="34"/>
  <c r="BI354" i="34"/>
  <c r="BH354" i="34"/>
  <c r="BG354" i="34"/>
  <c r="BF354" i="34"/>
  <c r="T354" i="34"/>
  <c r="R354" i="34"/>
  <c r="P354" i="34"/>
  <c r="BI352" i="34"/>
  <c r="BH352" i="34"/>
  <c r="BG352" i="34"/>
  <c r="BF352" i="34"/>
  <c r="T352" i="34"/>
  <c r="R352" i="34"/>
  <c r="P352" i="34"/>
  <c r="BI351" i="34"/>
  <c r="BH351" i="34"/>
  <c r="BG351" i="34"/>
  <c r="BF351" i="34"/>
  <c r="T351" i="34"/>
  <c r="R351" i="34"/>
  <c r="P351" i="34"/>
  <c r="BI345" i="34"/>
  <c r="BH345" i="34"/>
  <c r="BG345" i="34"/>
  <c r="BF345" i="34"/>
  <c r="T345" i="34"/>
  <c r="R345" i="34"/>
  <c r="P345" i="34"/>
  <c r="BI341" i="34"/>
  <c r="BH341" i="34"/>
  <c r="BG341" i="34"/>
  <c r="BF341" i="34"/>
  <c r="T341" i="34"/>
  <c r="R341" i="34"/>
  <c r="P341" i="34"/>
  <c r="BI338" i="34"/>
  <c r="BH338" i="34"/>
  <c r="BG338" i="34"/>
  <c r="BF338" i="34"/>
  <c r="T338" i="34"/>
  <c r="R338" i="34"/>
  <c r="P338" i="34"/>
  <c r="BI334" i="34"/>
  <c r="BH334" i="34"/>
  <c r="BG334" i="34"/>
  <c r="BF334" i="34"/>
  <c r="T334" i="34"/>
  <c r="R334" i="34"/>
  <c r="P334" i="34"/>
  <c r="BI331" i="34"/>
  <c r="BH331" i="34"/>
  <c r="BG331" i="34"/>
  <c r="BF331" i="34"/>
  <c r="T331" i="34"/>
  <c r="R331" i="34"/>
  <c r="P331" i="34"/>
  <c r="BI329" i="34"/>
  <c r="BH329" i="34"/>
  <c r="BG329" i="34"/>
  <c r="BF329" i="34"/>
  <c r="T329" i="34"/>
  <c r="R329" i="34"/>
  <c r="P329" i="34"/>
  <c r="BI324" i="34"/>
  <c r="BH324" i="34"/>
  <c r="BG324" i="34"/>
  <c r="BF324" i="34"/>
  <c r="T324" i="34"/>
  <c r="R324" i="34"/>
  <c r="P324" i="34"/>
  <c r="BI323" i="34"/>
  <c r="BH323" i="34"/>
  <c r="BG323" i="34"/>
  <c r="BF323" i="34"/>
  <c r="T323" i="34"/>
  <c r="R323" i="34"/>
  <c r="P323" i="34"/>
  <c r="BI321" i="34"/>
  <c r="BH321" i="34"/>
  <c r="BG321" i="34"/>
  <c r="BF321" i="34"/>
  <c r="T321" i="34"/>
  <c r="R321" i="34"/>
  <c r="P321" i="34"/>
  <c r="BI320" i="34"/>
  <c r="BH320" i="34"/>
  <c r="BG320" i="34"/>
  <c r="BF320" i="34"/>
  <c r="T320" i="34"/>
  <c r="R320" i="34"/>
  <c r="P320" i="34"/>
  <c r="BI315" i="34"/>
  <c r="BH315" i="34"/>
  <c r="BG315" i="34"/>
  <c r="BF315" i="34"/>
  <c r="T315" i="34"/>
  <c r="R315" i="34"/>
  <c r="P315" i="34"/>
  <c r="BI314" i="34"/>
  <c r="BH314" i="34"/>
  <c r="BG314" i="34"/>
  <c r="BF314" i="34"/>
  <c r="T314" i="34"/>
  <c r="R314" i="34"/>
  <c r="P314" i="34"/>
  <c r="BI308" i="34"/>
  <c r="BH308" i="34"/>
  <c r="BG308" i="34"/>
  <c r="BF308" i="34"/>
  <c r="T308" i="34"/>
  <c r="R308" i="34"/>
  <c r="P308" i="34"/>
  <c r="BI307" i="34"/>
  <c r="BH307" i="34"/>
  <c r="BG307" i="34"/>
  <c r="BF307" i="34"/>
  <c r="T307" i="34"/>
  <c r="R307" i="34"/>
  <c r="P307" i="34"/>
  <c r="BI306" i="34"/>
  <c r="BH306" i="34"/>
  <c r="BG306" i="34"/>
  <c r="BF306" i="34"/>
  <c r="T306" i="34"/>
  <c r="R306" i="34"/>
  <c r="P306" i="34"/>
  <c r="BI304" i="34"/>
  <c r="BH304" i="34"/>
  <c r="BG304" i="34"/>
  <c r="BF304" i="34"/>
  <c r="T304" i="34"/>
  <c r="R304" i="34"/>
  <c r="P304" i="34"/>
  <c r="BI298" i="34"/>
  <c r="BH298" i="34"/>
  <c r="BG298" i="34"/>
  <c r="BF298" i="34"/>
  <c r="T298" i="34"/>
  <c r="R298" i="34"/>
  <c r="P298" i="34"/>
  <c r="BI297" i="34"/>
  <c r="BH297" i="34"/>
  <c r="BG297" i="34"/>
  <c r="BF297" i="34"/>
  <c r="T297" i="34"/>
  <c r="R297" i="34"/>
  <c r="P297" i="34"/>
  <c r="BI294" i="34"/>
  <c r="BH294" i="34"/>
  <c r="BG294" i="34"/>
  <c r="BF294" i="34"/>
  <c r="T294" i="34"/>
  <c r="R294" i="34"/>
  <c r="P294" i="34"/>
  <c r="BI290" i="34"/>
  <c r="BH290" i="34"/>
  <c r="BG290" i="34"/>
  <c r="BF290" i="34"/>
  <c r="T290" i="34"/>
  <c r="R290" i="34"/>
  <c r="P290" i="34"/>
  <c r="BI286" i="34"/>
  <c r="BH286" i="34"/>
  <c r="BG286" i="34"/>
  <c r="BF286" i="34"/>
  <c r="T286" i="34"/>
  <c r="R286" i="34"/>
  <c r="P286" i="34"/>
  <c r="BI283" i="34"/>
  <c r="BH283" i="34"/>
  <c r="BG283" i="34"/>
  <c r="BF283" i="34"/>
  <c r="T283" i="34"/>
  <c r="R283" i="34"/>
  <c r="P283" i="34"/>
  <c r="BI281" i="34"/>
  <c r="BH281" i="34"/>
  <c r="BG281" i="34"/>
  <c r="BF281" i="34"/>
  <c r="T281" i="34"/>
  <c r="R281" i="34"/>
  <c r="P281" i="34"/>
  <c r="BI277" i="34"/>
  <c r="BH277" i="34"/>
  <c r="BG277" i="34"/>
  <c r="BF277" i="34"/>
  <c r="T277" i="34"/>
  <c r="R277" i="34"/>
  <c r="P277" i="34"/>
  <c r="BI273" i="34"/>
  <c r="BH273" i="34"/>
  <c r="BG273" i="34"/>
  <c r="BF273" i="34"/>
  <c r="T273" i="34"/>
  <c r="R273" i="34"/>
  <c r="P273" i="34"/>
  <c r="BI271" i="34"/>
  <c r="BH271" i="34"/>
  <c r="BG271" i="34"/>
  <c r="BF271" i="34"/>
  <c r="T271" i="34"/>
  <c r="R271" i="34"/>
  <c r="P271" i="34"/>
  <c r="BI269" i="34"/>
  <c r="BH269" i="34"/>
  <c r="BG269" i="34"/>
  <c r="BF269" i="34"/>
  <c r="T269" i="34"/>
  <c r="R269" i="34"/>
  <c r="P269" i="34"/>
  <c r="BI268" i="34"/>
  <c r="BH268" i="34"/>
  <c r="BG268" i="34"/>
  <c r="BF268" i="34"/>
  <c r="T268" i="34"/>
  <c r="R268" i="34"/>
  <c r="P268" i="34"/>
  <c r="BI267" i="34"/>
  <c r="BH267" i="34"/>
  <c r="BG267" i="34"/>
  <c r="BF267" i="34"/>
  <c r="T267" i="34"/>
  <c r="R267" i="34"/>
  <c r="P267" i="34"/>
  <c r="BI266" i="34"/>
  <c r="BH266" i="34"/>
  <c r="BG266" i="34"/>
  <c r="BF266" i="34"/>
  <c r="T266" i="34"/>
  <c r="R266" i="34"/>
  <c r="P266" i="34"/>
  <c r="BI265" i="34"/>
  <c r="BH265" i="34"/>
  <c r="BG265" i="34"/>
  <c r="BF265" i="34"/>
  <c r="T265" i="34"/>
  <c r="R265" i="34"/>
  <c r="P265" i="34"/>
  <c r="BI264" i="34"/>
  <c r="BH264" i="34"/>
  <c r="BG264" i="34"/>
  <c r="BF264" i="34"/>
  <c r="T264" i="34"/>
  <c r="R264" i="34"/>
  <c r="P264" i="34"/>
  <c r="BI263" i="34"/>
  <c r="BH263" i="34"/>
  <c r="BG263" i="34"/>
  <c r="BF263" i="34"/>
  <c r="T263" i="34"/>
  <c r="R263" i="34"/>
  <c r="P263" i="34"/>
  <c r="BI262" i="34"/>
  <c r="BH262" i="34"/>
  <c r="BG262" i="34"/>
  <c r="BF262" i="34"/>
  <c r="T262" i="34"/>
  <c r="R262" i="34"/>
  <c r="P262" i="34"/>
  <c r="BI261" i="34"/>
  <c r="BH261" i="34"/>
  <c r="BG261" i="34"/>
  <c r="BF261" i="34"/>
  <c r="T261" i="34"/>
  <c r="R261" i="34"/>
  <c r="P261" i="34"/>
  <c r="BI260" i="34"/>
  <c r="BH260" i="34"/>
  <c r="BG260" i="34"/>
  <c r="BF260" i="34"/>
  <c r="T260" i="34"/>
  <c r="R260" i="34"/>
  <c r="P260" i="34"/>
  <c r="BI259" i="34"/>
  <c r="BH259" i="34"/>
  <c r="BG259" i="34"/>
  <c r="BF259" i="34"/>
  <c r="T259" i="34"/>
  <c r="R259" i="34"/>
  <c r="P259" i="34"/>
  <c r="BI258" i="34"/>
  <c r="BH258" i="34"/>
  <c r="BG258" i="34"/>
  <c r="BF258" i="34"/>
  <c r="T258" i="34"/>
  <c r="R258" i="34"/>
  <c r="P258" i="34"/>
  <c r="BI257" i="34"/>
  <c r="BH257" i="34"/>
  <c r="BG257" i="34"/>
  <c r="BF257" i="34"/>
  <c r="T257" i="34"/>
  <c r="R257" i="34"/>
  <c r="P257" i="34"/>
  <c r="BI256" i="34"/>
  <c r="BH256" i="34"/>
  <c r="BG256" i="34"/>
  <c r="BF256" i="34"/>
  <c r="T256" i="34"/>
  <c r="R256" i="34"/>
  <c r="P256" i="34"/>
  <c r="BI255" i="34"/>
  <c r="BH255" i="34"/>
  <c r="BG255" i="34"/>
  <c r="BF255" i="34"/>
  <c r="T255" i="34"/>
  <c r="R255" i="34"/>
  <c r="P255" i="34"/>
  <c r="BI254" i="34"/>
  <c r="BH254" i="34"/>
  <c r="BG254" i="34"/>
  <c r="BF254" i="34"/>
  <c r="T254" i="34"/>
  <c r="R254" i="34"/>
  <c r="P254" i="34"/>
  <c r="BI253" i="34"/>
  <c r="BH253" i="34"/>
  <c r="BG253" i="34"/>
  <c r="BF253" i="34"/>
  <c r="T253" i="34"/>
  <c r="R253" i="34"/>
  <c r="P253" i="34"/>
  <c r="BI252" i="34"/>
  <c r="BH252" i="34"/>
  <c r="BG252" i="34"/>
  <c r="BF252" i="34"/>
  <c r="T252" i="34"/>
  <c r="R252" i="34"/>
  <c r="P252" i="34"/>
  <c r="BI251" i="34"/>
  <c r="BH251" i="34"/>
  <c r="BG251" i="34"/>
  <c r="BF251" i="34"/>
  <c r="T251" i="34"/>
  <c r="R251" i="34"/>
  <c r="P251" i="34"/>
  <c r="BI249" i="34"/>
  <c r="BH249" i="34"/>
  <c r="BG249" i="34"/>
  <c r="BF249" i="34"/>
  <c r="T249" i="34"/>
  <c r="R249" i="34"/>
  <c r="P249" i="34"/>
  <c r="BI246" i="34"/>
  <c r="BH246" i="34"/>
  <c r="BG246" i="34"/>
  <c r="BF246" i="34"/>
  <c r="T246" i="34"/>
  <c r="R246" i="34"/>
  <c r="P246" i="34"/>
  <c r="BI243" i="34"/>
  <c r="BH243" i="34"/>
  <c r="BG243" i="34"/>
  <c r="BF243" i="34"/>
  <c r="T243" i="34"/>
  <c r="R243" i="34"/>
  <c r="P243" i="34"/>
  <c r="BI240" i="34"/>
  <c r="BH240" i="34"/>
  <c r="BG240" i="34"/>
  <c r="BF240" i="34"/>
  <c r="T240" i="34"/>
  <c r="R240" i="34"/>
  <c r="P240" i="34"/>
  <c r="BI238" i="34"/>
  <c r="BH238" i="34"/>
  <c r="BG238" i="34"/>
  <c r="BF238" i="34"/>
  <c r="T238" i="34"/>
  <c r="R238" i="34"/>
  <c r="P238" i="34"/>
  <c r="BI234" i="34"/>
  <c r="BH234" i="34"/>
  <c r="BG234" i="34"/>
  <c r="BF234" i="34"/>
  <c r="T234" i="34"/>
  <c r="R234" i="34"/>
  <c r="P234" i="34"/>
  <c r="BI230" i="34"/>
  <c r="BH230" i="34"/>
  <c r="BG230" i="34"/>
  <c r="BF230" i="34"/>
  <c r="T230" i="34"/>
  <c r="R230" i="34"/>
  <c r="P230" i="34"/>
  <c r="BI227" i="34"/>
  <c r="BH227" i="34"/>
  <c r="BG227" i="34"/>
  <c r="BF227" i="34"/>
  <c r="T227" i="34"/>
  <c r="R227" i="34"/>
  <c r="P227" i="34"/>
  <c r="BI225" i="34"/>
  <c r="BH225" i="34"/>
  <c r="BG225" i="34"/>
  <c r="BF225" i="34"/>
  <c r="T225" i="34"/>
  <c r="R225" i="34"/>
  <c r="P225" i="34"/>
  <c r="BI223" i="34"/>
  <c r="BH223" i="34"/>
  <c r="BG223" i="34"/>
  <c r="BF223" i="34"/>
  <c r="T223" i="34"/>
  <c r="R223" i="34"/>
  <c r="P223" i="34"/>
  <c r="BI221" i="34"/>
  <c r="BH221" i="34"/>
  <c r="BG221" i="34"/>
  <c r="BF221" i="34"/>
  <c r="T221" i="34"/>
  <c r="R221" i="34"/>
  <c r="P221" i="34"/>
  <c r="BI219" i="34"/>
  <c r="BH219" i="34"/>
  <c r="BG219" i="34"/>
  <c r="BF219" i="34"/>
  <c r="T219" i="34"/>
  <c r="R219" i="34"/>
  <c r="P219" i="34"/>
  <c r="BI216" i="34"/>
  <c r="BH216" i="34"/>
  <c r="BG216" i="34"/>
  <c r="BF216" i="34"/>
  <c r="T216" i="34"/>
  <c r="R216" i="34"/>
  <c r="P216" i="34"/>
  <c r="BI213" i="34"/>
  <c r="BH213" i="34"/>
  <c r="BG213" i="34"/>
  <c r="BF213" i="34"/>
  <c r="T213" i="34"/>
  <c r="R213" i="34"/>
  <c r="P213" i="34"/>
  <c r="BI210" i="34"/>
  <c r="BH210" i="34"/>
  <c r="BG210" i="34"/>
  <c r="BF210" i="34"/>
  <c r="T210" i="34"/>
  <c r="R210" i="34"/>
  <c r="P210" i="34"/>
  <c r="BI207" i="34"/>
  <c r="BH207" i="34"/>
  <c r="BG207" i="34"/>
  <c r="BF207" i="34"/>
  <c r="T207" i="34"/>
  <c r="R207" i="34"/>
  <c r="P207" i="34"/>
  <c r="BI204" i="34"/>
  <c r="BH204" i="34"/>
  <c r="BG204" i="34"/>
  <c r="BF204" i="34"/>
  <c r="T204" i="34"/>
  <c r="R204" i="34"/>
  <c r="P204" i="34"/>
  <c r="BI201" i="34"/>
  <c r="BH201" i="34"/>
  <c r="BG201" i="34"/>
  <c r="BF201" i="34"/>
  <c r="T201" i="34"/>
  <c r="R201" i="34"/>
  <c r="P201" i="34"/>
  <c r="BI196" i="34"/>
  <c r="BH196" i="34"/>
  <c r="BG196" i="34"/>
  <c r="BF196" i="34"/>
  <c r="T196" i="34"/>
  <c r="R196" i="34"/>
  <c r="P196" i="34"/>
  <c r="BI193" i="34"/>
  <c r="BH193" i="34"/>
  <c r="BG193" i="34"/>
  <c r="BF193" i="34"/>
  <c r="T193" i="34"/>
  <c r="R193" i="34"/>
  <c r="P193" i="34"/>
  <c r="BI192" i="34"/>
  <c r="BH192" i="34"/>
  <c r="BG192" i="34"/>
  <c r="BF192" i="34"/>
  <c r="T192" i="34"/>
  <c r="R192" i="34"/>
  <c r="P192" i="34"/>
  <c r="BI190" i="34"/>
  <c r="BH190" i="34"/>
  <c r="BG190" i="34"/>
  <c r="BF190" i="34"/>
  <c r="T190" i="34"/>
  <c r="R190" i="34"/>
  <c r="P190" i="34"/>
  <c r="BI183" i="34"/>
  <c r="BH183" i="34"/>
  <c r="BG183" i="34"/>
  <c r="BF183" i="34"/>
  <c r="T183" i="34"/>
  <c r="R183" i="34"/>
  <c r="P183" i="34"/>
  <c r="BI180" i="34"/>
  <c r="BH180" i="34"/>
  <c r="BG180" i="34"/>
  <c r="BF180" i="34"/>
  <c r="T180" i="34"/>
  <c r="R180" i="34"/>
  <c r="P180" i="34"/>
  <c r="BI177" i="34"/>
  <c r="BH177" i="34"/>
  <c r="BG177" i="34"/>
  <c r="BF177" i="34"/>
  <c r="T177" i="34"/>
  <c r="R177" i="34"/>
  <c r="P177" i="34"/>
  <c r="BI176" i="34"/>
  <c r="BH176" i="34"/>
  <c r="BG176" i="34"/>
  <c r="BF176" i="34"/>
  <c r="T176" i="34"/>
  <c r="R176" i="34"/>
  <c r="P176" i="34"/>
  <c r="BI173" i="34"/>
  <c r="BH173" i="34"/>
  <c r="BG173" i="34"/>
  <c r="BF173" i="34"/>
  <c r="T173" i="34"/>
  <c r="R173" i="34"/>
  <c r="P173" i="34"/>
  <c r="BI170" i="34"/>
  <c r="BH170" i="34"/>
  <c r="BG170" i="34"/>
  <c r="BF170" i="34"/>
  <c r="T170" i="34"/>
  <c r="R170" i="34"/>
  <c r="P170" i="34"/>
  <c r="BI167" i="34"/>
  <c r="BH167" i="34"/>
  <c r="BG167" i="34"/>
  <c r="BF167" i="34"/>
  <c r="T167" i="34"/>
  <c r="R167" i="34"/>
  <c r="P167" i="34"/>
  <c r="BI164" i="34"/>
  <c r="BH164" i="34"/>
  <c r="BG164" i="34"/>
  <c r="BF164" i="34"/>
  <c r="T164" i="34"/>
  <c r="R164" i="34"/>
  <c r="P164" i="34"/>
  <c r="BI161" i="34"/>
  <c r="BH161" i="34"/>
  <c r="BG161" i="34"/>
  <c r="BF161" i="34"/>
  <c r="T161" i="34"/>
  <c r="R161" i="34"/>
  <c r="P161" i="34"/>
  <c r="BI158" i="34"/>
  <c r="BH158" i="34"/>
  <c r="BG158" i="34"/>
  <c r="BF158" i="34"/>
  <c r="T158" i="34"/>
  <c r="R158" i="34"/>
  <c r="P158" i="34"/>
  <c r="BI155" i="34"/>
  <c r="BH155" i="34"/>
  <c r="BG155" i="34"/>
  <c r="BF155" i="34"/>
  <c r="T155" i="34"/>
  <c r="R155" i="34"/>
  <c r="P155" i="34"/>
  <c r="BI152" i="34"/>
  <c r="BH152" i="34"/>
  <c r="BG152" i="34"/>
  <c r="BF152" i="34"/>
  <c r="T152" i="34"/>
  <c r="R152" i="34"/>
  <c r="P152" i="34"/>
  <c r="BI149" i="34"/>
  <c r="BH149" i="34"/>
  <c r="BG149" i="34"/>
  <c r="BF149" i="34"/>
  <c r="T149" i="34"/>
  <c r="R149" i="34"/>
  <c r="P149" i="34"/>
  <c r="BI146" i="34"/>
  <c r="BH146" i="34"/>
  <c r="BG146" i="34"/>
  <c r="BF146" i="34"/>
  <c r="T146" i="34"/>
  <c r="R146" i="34"/>
  <c r="P146" i="34"/>
  <c r="BI143" i="34"/>
  <c r="BH143" i="34"/>
  <c r="BG143" i="34"/>
  <c r="BF143" i="34"/>
  <c r="T143" i="34"/>
  <c r="R143" i="34"/>
  <c r="P143" i="34"/>
  <c r="BI140" i="34"/>
  <c r="BH140" i="34"/>
  <c r="BG140" i="34"/>
  <c r="BF140" i="34"/>
  <c r="T140" i="34"/>
  <c r="R140" i="34"/>
  <c r="P140" i="34"/>
  <c r="BI137" i="34"/>
  <c r="BH137" i="34"/>
  <c r="BG137" i="34"/>
  <c r="BF137" i="34"/>
  <c r="T137" i="34"/>
  <c r="R137" i="34"/>
  <c r="P137" i="34"/>
  <c r="BI134" i="34"/>
  <c r="BH134" i="34"/>
  <c r="BG134" i="34"/>
  <c r="BF134" i="34"/>
  <c r="T134" i="34"/>
  <c r="R134" i="34"/>
  <c r="P134" i="34"/>
  <c r="BI128" i="34"/>
  <c r="BH128" i="34"/>
  <c r="BG128" i="34"/>
  <c r="BF128" i="34"/>
  <c r="T128" i="34"/>
  <c r="R128" i="34"/>
  <c r="P128" i="34"/>
  <c r="BI123" i="34"/>
  <c r="BH123" i="34"/>
  <c r="BG123" i="34"/>
  <c r="BF123" i="34"/>
  <c r="T123" i="34"/>
  <c r="R123" i="34"/>
  <c r="P123" i="34"/>
  <c r="BI118" i="34"/>
  <c r="BH118" i="34"/>
  <c r="BG118" i="34"/>
  <c r="BF118" i="34"/>
  <c r="T118" i="34"/>
  <c r="R118" i="34"/>
  <c r="P118" i="34"/>
  <c r="BI113" i="34"/>
  <c r="BH113" i="34"/>
  <c r="BG113" i="34"/>
  <c r="BF113" i="34"/>
  <c r="T113" i="34"/>
  <c r="R113" i="34"/>
  <c r="P113" i="34"/>
  <c r="BI111" i="34"/>
  <c r="BH111" i="34"/>
  <c r="BG111" i="34"/>
  <c r="BF111" i="34"/>
  <c r="T111" i="34"/>
  <c r="R111" i="34"/>
  <c r="P111" i="34"/>
  <c r="BI105" i="34"/>
  <c r="BH105" i="34"/>
  <c r="BG105" i="34"/>
  <c r="BF105" i="34"/>
  <c r="T105" i="34"/>
  <c r="R105" i="34"/>
  <c r="P105" i="34"/>
  <c r="F97" i="34"/>
  <c r="E95" i="34"/>
  <c r="F60" i="34"/>
  <c r="E58" i="34"/>
  <c r="J28" i="34"/>
  <c r="E28" i="34"/>
  <c r="J63" i="34" s="1"/>
  <c r="J27" i="34"/>
  <c r="J25" i="34"/>
  <c r="E25" i="34"/>
  <c r="J99" i="34" s="1"/>
  <c r="J24" i="34"/>
  <c r="J22" i="34"/>
  <c r="E22" i="34"/>
  <c r="F63" i="34" s="1"/>
  <c r="J21" i="34"/>
  <c r="J19" i="34"/>
  <c r="E19" i="34"/>
  <c r="F62" i="34" s="1"/>
  <c r="J18" i="34"/>
  <c r="J16" i="34"/>
  <c r="J97" i="34" s="1"/>
  <c r="E7" i="34"/>
  <c r="E52" i="34" s="1"/>
  <c r="J41" i="33"/>
  <c r="J40" i="33"/>
  <c r="AY98" i="1"/>
  <c r="J39" i="33"/>
  <c r="AX98" i="1" s="1"/>
  <c r="BI245" i="33"/>
  <c r="BH245" i="33"/>
  <c r="BG245" i="33"/>
  <c r="BF245" i="33"/>
  <c r="T245" i="33"/>
  <c r="T244" i="33" s="1"/>
  <c r="R245" i="33"/>
  <c r="R244" i="33" s="1"/>
  <c r="P245" i="33"/>
  <c r="P244" i="33" s="1"/>
  <c r="BI243" i="33"/>
  <c r="BH243" i="33"/>
  <c r="BG243" i="33"/>
  <c r="BF243" i="33"/>
  <c r="T243" i="33"/>
  <c r="R243" i="33"/>
  <c r="P243" i="33"/>
  <c r="BI242" i="33"/>
  <c r="BH242" i="33"/>
  <c r="BG242" i="33"/>
  <c r="BF242" i="33"/>
  <c r="T242" i="33"/>
  <c r="R242" i="33"/>
  <c r="P242" i="33"/>
  <c r="BI241" i="33"/>
  <c r="BH241" i="33"/>
  <c r="BG241" i="33"/>
  <c r="BF241" i="33"/>
  <c r="T241" i="33"/>
  <c r="R241" i="33"/>
  <c r="P241" i="33"/>
  <c r="BI240" i="33"/>
  <c r="BH240" i="33"/>
  <c r="BG240" i="33"/>
  <c r="BF240" i="33"/>
  <c r="T240" i="33"/>
  <c r="R240" i="33"/>
  <c r="P240" i="33"/>
  <c r="BI239" i="33"/>
  <c r="BH239" i="33"/>
  <c r="BG239" i="33"/>
  <c r="BF239" i="33"/>
  <c r="T239" i="33"/>
  <c r="R239" i="33"/>
  <c r="P239" i="33"/>
  <c r="BI238" i="33"/>
  <c r="BH238" i="33"/>
  <c r="BG238" i="33"/>
  <c r="BF238" i="33"/>
  <c r="T238" i="33"/>
  <c r="R238" i="33"/>
  <c r="P238" i="33"/>
  <c r="BI237" i="33"/>
  <c r="BH237" i="33"/>
  <c r="BG237" i="33"/>
  <c r="BF237" i="33"/>
  <c r="T237" i="33"/>
  <c r="R237" i="33"/>
  <c r="P237" i="33"/>
  <c r="BI236" i="33"/>
  <c r="BH236" i="33"/>
  <c r="BG236" i="33"/>
  <c r="BF236" i="33"/>
  <c r="T236" i="33"/>
  <c r="R236" i="33"/>
  <c r="P236" i="33"/>
  <c r="BI235" i="33"/>
  <c r="BH235" i="33"/>
  <c r="BG235" i="33"/>
  <c r="BF235" i="33"/>
  <c r="T235" i="33"/>
  <c r="R235" i="33"/>
  <c r="P235" i="33"/>
  <c r="BI234" i="33"/>
  <c r="BH234" i="33"/>
  <c r="BG234" i="33"/>
  <c r="BF234" i="33"/>
  <c r="T234" i="33"/>
  <c r="R234" i="33"/>
  <c r="P234" i="33"/>
  <c r="BI233" i="33"/>
  <c r="BH233" i="33"/>
  <c r="BG233" i="33"/>
  <c r="BF233" i="33"/>
  <c r="T233" i="33"/>
  <c r="R233" i="33"/>
  <c r="P233" i="33"/>
  <c r="BI232" i="33"/>
  <c r="BH232" i="33"/>
  <c r="BG232" i="33"/>
  <c r="BF232" i="33"/>
  <c r="T232" i="33"/>
  <c r="R232" i="33"/>
  <c r="P232" i="33"/>
  <c r="BI231" i="33"/>
  <c r="BH231" i="33"/>
  <c r="BG231" i="33"/>
  <c r="BF231" i="33"/>
  <c r="T231" i="33"/>
  <c r="R231" i="33"/>
  <c r="P231" i="33"/>
  <c r="BI230" i="33"/>
  <c r="BH230" i="33"/>
  <c r="BG230" i="33"/>
  <c r="BF230" i="33"/>
  <c r="T230" i="33"/>
  <c r="R230" i="33"/>
  <c r="P230" i="33"/>
  <c r="BI229" i="33"/>
  <c r="BH229" i="33"/>
  <c r="BG229" i="33"/>
  <c r="BF229" i="33"/>
  <c r="T229" i="33"/>
  <c r="R229" i="33"/>
  <c r="P229" i="33"/>
  <c r="BI228" i="33"/>
  <c r="BH228" i="33"/>
  <c r="BG228" i="33"/>
  <c r="BF228" i="33"/>
  <c r="T228" i="33"/>
  <c r="R228" i="33"/>
  <c r="P228" i="33"/>
  <c r="BI227" i="33"/>
  <c r="BH227" i="33"/>
  <c r="BG227" i="33"/>
  <c r="BF227" i="33"/>
  <c r="T227" i="33"/>
  <c r="R227" i="33"/>
  <c r="P227" i="33"/>
  <c r="BI226" i="33"/>
  <c r="BH226" i="33"/>
  <c r="BG226" i="33"/>
  <c r="BF226" i="33"/>
  <c r="T226" i="33"/>
  <c r="R226" i="33"/>
  <c r="P226" i="33"/>
  <c r="BI221" i="33"/>
  <c r="BH221" i="33"/>
  <c r="BG221" i="33"/>
  <c r="BF221" i="33"/>
  <c r="T221" i="33"/>
  <c r="R221" i="33"/>
  <c r="P221" i="33"/>
  <c r="BI220" i="33"/>
  <c r="BH220" i="33"/>
  <c r="BG220" i="33"/>
  <c r="BF220" i="33"/>
  <c r="T220" i="33"/>
  <c r="R220" i="33"/>
  <c r="P220" i="33"/>
  <c r="BI215" i="33"/>
  <c r="BH215" i="33"/>
  <c r="BG215" i="33"/>
  <c r="BF215" i="33"/>
  <c r="T215" i="33"/>
  <c r="R215" i="33"/>
  <c r="P215" i="33"/>
  <c r="BI214" i="33"/>
  <c r="BH214" i="33"/>
  <c r="BG214" i="33"/>
  <c r="BF214" i="33"/>
  <c r="T214" i="33"/>
  <c r="R214" i="33"/>
  <c r="P214" i="33"/>
  <c r="BI210" i="33"/>
  <c r="BH210" i="33"/>
  <c r="BG210" i="33"/>
  <c r="BF210" i="33"/>
  <c r="T210" i="33"/>
  <c r="R210" i="33"/>
  <c r="P210" i="33"/>
  <c r="BI205" i="33"/>
  <c r="BH205" i="33"/>
  <c r="BG205" i="33"/>
  <c r="BF205" i="33"/>
  <c r="T205" i="33"/>
  <c r="R205" i="33"/>
  <c r="P205" i="33"/>
  <c r="BI188" i="33"/>
  <c r="BH188" i="33"/>
  <c r="BG188" i="33"/>
  <c r="BF188" i="33"/>
  <c r="T188" i="33"/>
  <c r="R188" i="33"/>
  <c r="P188" i="33"/>
  <c r="BI171" i="33"/>
  <c r="BH171" i="33"/>
  <c r="BG171" i="33"/>
  <c r="BF171" i="33"/>
  <c r="T171" i="33"/>
  <c r="R171" i="33"/>
  <c r="P171" i="33"/>
  <c r="BI162" i="33"/>
  <c r="BH162" i="33"/>
  <c r="BG162" i="33"/>
  <c r="BF162" i="33"/>
  <c r="T162" i="33"/>
  <c r="R162" i="33"/>
  <c r="P162" i="33"/>
  <c r="BI153" i="33"/>
  <c r="BH153" i="33"/>
  <c r="BG153" i="33"/>
  <c r="BF153" i="33"/>
  <c r="T153" i="33"/>
  <c r="R153" i="33"/>
  <c r="P153" i="33"/>
  <c r="BI148" i="33"/>
  <c r="BH148" i="33"/>
  <c r="BG148" i="33"/>
  <c r="BF148" i="33"/>
  <c r="T148" i="33"/>
  <c r="R148" i="33"/>
  <c r="P148" i="33"/>
  <c r="BI144" i="33"/>
  <c r="BH144" i="33"/>
  <c r="BG144" i="33"/>
  <c r="BF144" i="33"/>
  <c r="T144" i="33"/>
  <c r="R144" i="33"/>
  <c r="P144" i="33"/>
  <c r="BI137" i="33"/>
  <c r="BH137" i="33"/>
  <c r="BG137" i="33"/>
  <c r="BF137" i="33"/>
  <c r="T137" i="33"/>
  <c r="R137" i="33"/>
  <c r="P137" i="33"/>
  <c r="BI119" i="33"/>
  <c r="BH119" i="33"/>
  <c r="BG119" i="33"/>
  <c r="BF119" i="33"/>
  <c r="T119" i="33"/>
  <c r="R119" i="33"/>
  <c r="P119" i="33"/>
  <c r="BI106" i="33"/>
  <c r="BH106" i="33"/>
  <c r="BG106" i="33"/>
  <c r="BF106" i="33"/>
  <c r="T106" i="33"/>
  <c r="R106" i="33"/>
  <c r="P106" i="33"/>
  <c r="BI102" i="33"/>
  <c r="BH102" i="33"/>
  <c r="BG102" i="33"/>
  <c r="BF102" i="33"/>
  <c r="T102" i="33"/>
  <c r="R102" i="33"/>
  <c r="P102" i="33"/>
  <c r="F92" i="33"/>
  <c r="E90" i="33"/>
  <c r="F60" i="33"/>
  <c r="E58" i="33"/>
  <c r="J28" i="33"/>
  <c r="E28" i="33"/>
  <c r="J95" i="33" s="1"/>
  <c r="J27" i="33"/>
  <c r="J25" i="33"/>
  <c r="E25" i="33"/>
  <c r="J62" i="33" s="1"/>
  <c r="J24" i="33"/>
  <c r="J22" i="33"/>
  <c r="E22" i="33"/>
  <c r="F63" i="33"/>
  <c r="J21" i="33"/>
  <c r="J19" i="33"/>
  <c r="E19" i="33"/>
  <c r="F94" i="33" s="1"/>
  <c r="J18" i="33"/>
  <c r="J16" i="33"/>
  <c r="J60" i="33"/>
  <c r="E7" i="33"/>
  <c r="E52" i="33" s="1"/>
  <c r="J232" i="32"/>
  <c r="J82" i="32" s="1"/>
  <c r="J41" i="32"/>
  <c r="J40" i="32"/>
  <c r="AY97" i="1"/>
  <c r="J39" i="32"/>
  <c r="AX97" i="1"/>
  <c r="BI242" i="32"/>
  <c r="BH242" i="32"/>
  <c r="BG242" i="32"/>
  <c r="BF242" i="32"/>
  <c r="T242" i="32"/>
  <c r="R242" i="32"/>
  <c r="P242" i="32"/>
  <c r="BI241" i="32"/>
  <c r="BH241" i="32"/>
  <c r="BG241" i="32"/>
  <c r="BF241" i="32"/>
  <c r="T241" i="32"/>
  <c r="R241" i="32"/>
  <c r="P241" i="32"/>
  <c r="BI238" i="32"/>
  <c r="BH238" i="32"/>
  <c r="BG238" i="32"/>
  <c r="BF238" i="32"/>
  <c r="T238" i="32"/>
  <c r="R238" i="32"/>
  <c r="P238" i="32"/>
  <c r="BI234" i="32"/>
  <c r="BH234" i="32"/>
  <c r="BG234" i="32"/>
  <c r="BF234" i="32"/>
  <c r="T234" i="32"/>
  <c r="T233" i="32"/>
  <c r="R234" i="32"/>
  <c r="R233" i="32" s="1"/>
  <c r="P234" i="32"/>
  <c r="P233" i="32" s="1"/>
  <c r="BI229" i="32"/>
  <c r="BH229" i="32"/>
  <c r="BG229" i="32"/>
  <c r="BF229" i="32"/>
  <c r="T229" i="32"/>
  <c r="R229" i="32"/>
  <c r="P229" i="32"/>
  <c r="BI227" i="32"/>
  <c r="BH227" i="32"/>
  <c r="BG227" i="32"/>
  <c r="BF227" i="32"/>
  <c r="T227" i="32"/>
  <c r="R227" i="32"/>
  <c r="P227" i="32"/>
  <c r="BI221" i="32"/>
  <c r="BH221" i="32"/>
  <c r="BG221" i="32"/>
  <c r="BF221" i="32"/>
  <c r="T221" i="32"/>
  <c r="R221" i="32"/>
  <c r="P221" i="32"/>
  <c r="BI217" i="32"/>
  <c r="BH217" i="32"/>
  <c r="BG217" i="32"/>
  <c r="BF217" i="32"/>
  <c r="T217" i="32"/>
  <c r="R217" i="32"/>
  <c r="P217" i="32"/>
  <c r="BI214" i="32"/>
  <c r="BH214" i="32"/>
  <c r="BG214" i="32"/>
  <c r="BF214" i="32"/>
  <c r="T214" i="32"/>
  <c r="R214" i="32"/>
  <c r="P214" i="32"/>
  <c r="BI212" i="32"/>
  <c r="BH212" i="32"/>
  <c r="BG212" i="32"/>
  <c r="BF212" i="32"/>
  <c r="T212" i="32"/>
  <c r="R212" i="32"/>
  <c r="P212" i="32"/>
  <c r="BI210" i="32"/>
  <c r="BH210" i="32"/>
  <c r="BG210" i="32"/>
  <c r="BF210" i="32"/>
  <c r="T210" i="32"/>
  <c r="R210" i="32"/>
  <c r="P210" i="32"/>
  <c r="BI206" i="32"/>
  <c r="BH206" i="32"/>
  <c r="BG206" i="32"/>
  <c r="BF206" i="32"/>
  <c r="T206" i="32"/>
  <c r="R206" i="32"/>
  <c r="P206" i="32"/>
  <c r="BI202" i="32"/>
  <c r="BH202" i="32"/>
  <c r="BG202" i="32"/>
  <c r="BF202" i="32"/>
  <c r="T202" i="32"/>
  <c r="R202" i="32"/>
  <c r="P202" i="32"/>
  <c r="BI200" i="32"/>
  <c r="BH200" i="32"/>
  <c r="BG200" i="32"/>
  <c r="BF200" i="32"/>
  <c r="T200" i="32"/>
  <c r="R200" i="32"/>
  <c r="P200" i="32"/>
  <c r="BI197" i="32"/>
  <c r="BH197" i="32"/>
  <c r="BG197" i="32"/>
  <c r="BF197" i="32"/>
  <c r="T197" i="32"/>
  <c r="R197" i="32"/>
  <c r="P197" i="32"/>
  <c r="BI193" i="32"/>
  <c r="BH193" i="32"/>
  <c r="BG193" i="32"/>
  <c r="BF193" i="32"/>
  <c r="T193" i="32"/>
  <c r="R193" i="32"/>
  <c r="P193" i="32"/>
  <c r="BI190" i="32"/>
  <c r="BH190" i="32"/>
  <c r="BG190" i="32"/>
  <c r="BF190" i="32"/>
  <c r="T190" i="32"/>
  <c r="R190" i="32"/>
  <c r="P190" i="32"/>
  <c r="BI184" i="32"/>
  <c r="BH184" i="32"/>
  <c r="BG184" i="32"/>
  <c r="BF184" i="32"/>
  <c r="T184" i="32"/>
  <c r="R184" i="32"/>
  <c r="P184" i="32"/>
  <c r="BI176" i="32"/>
  <c r="BH176" i="32"/>
  <c r="BG176" i="32"/>
  <c r="BF176" i="32"/>
  <c r="T176" i="32"/>
  <c r="R176" i="32"/>
  <c r="P176" i="32"/>
  <c r="BI173" i="32"/>
  <c r="BH173" i="32"/>
  <c r="BG173" i="32"/>
  <c r="BF173" i="32"/>
  <c r="T173" i="32"/>
  <c r="R173" i="32"/>
  <c r="P173" i="32"/>
  <c r="BI166" i="32"/>
  <c r="BH166" i="32"/>
  <c r="BG166" i="32"/>
  <c r="BF166" i="32"/>
  <c r="T166" i="32"/>
  <c r="R166" i="32"/>
  <c r="P166" i="32"/>
  <c r="BI160" i="32"/>
  <c r="BH160" i="32"/>
  <c r="BG160" i="32"/>
  <c r="BF160" i="32"/>
  <c r="T160" i="32"/>
  <c r="R160" i="32"/>
  <c r="P160" i="32"/>
  <c r="BI156" i="32"/>
  <c r="BH156" i="32"/>
  <c r="BG156" i="32"/>
  <c r="BF156" i="32"/>
  <c r="T156" i="32"/>
  <c r="R156" i="32"/>
  <c r="P156" i="32"/>
  <c r="BI149" i="32"/>
  <c r="BH149" i="32"/>
  <c r="BG149" i="32"/>
  <c r="BF149" i="32"/>
  <c r="T149" i="32"/>
  <c r="R149" i="32"/>
  <c r="P149" i="32"/>
  <c r="BI146" i="32"/>
  <c r="BH146" i="32"/>
  <c r="BG146" i="32"/>
  <c r="BF146" i="32"/>
  <c r="T146" i="32"/>
  <c r="R146" i="32"/>
  <c r="P146" i="32"/>
  <c r="BI144" i="32"/>
  <c r="BH144" i="32"/>
  <c r="BG144" i="32"/>
  <c r="BF144" i="32"/>
  <c r="T144" i="32"/>
  <c r="R144" i="32"/>
  <c r="P144" i="32"/>
  <c r="BI141" i="32"/>
  <c r="BH141" i="32"/>
  <c r="BG141" i="32"/>
  <c r="BF141" i="32"/>
  <c r="T141" i="32"/>
  <c r="R141" i="32"/>
  <c r="P141" i="32"/>
  <c r="BI133" i="32"/>
  <c r="BH133" i="32"/>
  <c r="BG133" i="32"/>
  <c r="BF133" i="32"/>
  <c r="T133" i="32"/>
  <c r="R133" i="32"/>
  <c r="P133" i="32"/>
  <c r="BI129" i="32"/>
  <c r="BH129" i="32"/>
  <c r="BG129" i="32"/>
  <c r="BF129" i="32"/>
  <c r="T129" i="32"/>
  <c r="R129" i="32"/>
  <c r="P129" i="32"/>
  <c r="BI123" i="32"/>
  <c r="BH123" i="32"/>
  <c r="BG123" i="32"/>
  <c r="BF123" i="32"/>
  <c r="T123" i="32"/>
  <c r="R123" i="32"/>
  <c r="P123" i="32"/>
  <c r="BI120" i="32"/>
  <c r="BH120" i="32"/>
  <c r="BG120" i="32"/>
  <c r="BF120" i="32"/>
  <c r="T120" i="32"/>
  <c r="R120" i="32"/>
  <c r="P120" i="32"/>
  <c r="BI118" i="32"/>
  <c r="BH118" i="32"/>
  <c r="BG118" i="32"/>
  <c r="BF118" i="32"/>
  <c r="T118" i="32"/>
  <c r="R118" i="32"/>
  <c r="P118" i="32"/>
  <c r="BI116" i="32"/>
  <c r="BH116" i="32"/>
  <c r="BG116" i="32"/>
  <c r="BF116" i="32"/>
  <c r="T116" i="32"/>
  <c r="R116" i="32"/>
  <c r="P116" i="32"/>
  <c r="BI112" i="32"/>
  <c r="BH112" i="32"/>
  <c r="BG112" i="32"/>
  <c r="BF112" i="32"/>
  <c r="T112" i="32"/>
  <c r="T111" i="32"/>
  <c r="R112" i="32"/>
  <c r="R111" i="32" s="1"/>
  <c r="P112" i="32"/>
  <c r="P111" i="32" s="1"/>
  <c r="F103" i="32"/>
  <c r="E101" i="32"/>
  <c r="F60" i="32"/>
  <c r="E58" i="32"/>
  <c r="J28" i="32"/>
  <c r="E28" i="32"/>
  <c r="J106" i="32" s="1"/>
  <c r="J27" i="32"/>
  <c r="J25" i="32"/>
  <c r="E25" i="32"/>
  <c r="J105" i="32" s="1"/>
  <c r="J24" i="32"/>
  <c r="J22" i="32"/>
  <c r="E22" i="32"/>
  <c r="F106" i="32" s="1"/>
  <c r="J21" i="32"/>
  <c r="J19" i="32"/>
  <c r="E19" i="32"/>
  <c r="F62" i="32" s="1"/>
  <c r="J18" i="32"/>
  <c r="J16" i="32"/>
  <c r="J103" i="32"/>
  <c r="E7" i="32"/>
  <c r="E95" i="32"/>
  <c r="J41" i="31"/>
  <c r="J40" i="31"/>
  <c r="AY96" i="1"/>
  <c r="J39" i="31"/>
  <c r="AX96" i="1" s="1"/>
  <c r="BI290" i="31"/>
  <c r="BH290" i="31"/>
  <c r="BG290" i="31"/>
  <c r="BF290" i="31"/>
  <c r="T290" i="31"/>
  <c r="R290" i="31"/>
  <c r="P290" i="31"/>
  <c r="BI287" i="31"/>
  <c r="BH287" i="31"/>
  <c r="BG287" i="31"/>
  <c r="BF287" i="31"/>
  <c r="T287" i="31"/>
  <c r="R287" i="31"/>
  <c r="P287" i="31"/>
  <c r="BI285" i="31"/>
  <c r="BH285" i="31"/>
  <c r="BG285" i="31"/>
  <c r="BF285" i="31"/>
  <c r="T285" i="31"/>
  <c r="R285" i="31"/>
  <c r="P285" i="31"/>
  <c r="BI282" i="31"/>
  <c r="BH282" i="31"/>
  <c r="BG282" i="31"/>
  <c r="BF282" i="31"/>
  <c r="T282" i="31"/>
  <c r="R282" i="31"/>
  <c r="P282" i="31"/>
  <c r="BI279" i="31"/>
  <c r="BH279" i="31"/>
  <c r="BG279" i="31"/>
  <c r="BF279" i="31"/>
  <c r="T279" i="31"/>
  <c r="R279" i="31"/>
  <c r="P279" i="31"/>
  <c r="BI276" i="31"/>
  <c r="BH276" i="31"/>
  <c r="BG276" i="31"/>
  <c r="BF276" i="31"/>
  <c r="T276" i="31"/>
  <c r="R276" i="31"/>
  <c r="P276" i="31"/>
  <c r="BI273" i="31"/>
  <c r="BH273" i="31"/>
  <c r="BG273" i="31"/>
  <c r="BF273" i="31"/>
  <c r="T273" i="31"/>
  <c r="R273" i="31"/>
  <c r="P273" i="31"/>
  <c r="BI269" i="31"/>
  <c r="BH269" i="31"/>
  <c r="BG269" i="31"/>
  <c r="BF269" i="31"/>
  <c r="T269" i="31"/>
  <c r="T268" i="31"/>
  <c r="R269" i="31"/>
  <c r="R268" i="31"/>
  <c r="P269" i="31"/>
  <c r="P268" i="31"/>
  <c r="BI266" i="31"/>
  <c r="BH266" i="31"/>
  <c r="BG266" i="31"/>
  <c r="BF266" i="31"/>
  <c r="T266" i="31"/>
  <c r="R266" i="31"/>
  <c r="P266" i="31"/>
  <c r="BI264" i="31"/>
  <c r="BH264" i="31"/>
  <c r="BG264" i="31"/>
  <c r="BF264" i="31"/>
  <c r="T264" i="31"/>
  <c r="R264" i="31"/>
  <c r="P264" i="31"/>
  <c r="BI262" i="31"/>
  <c r="BH262" i="31"/>
  <c r="BG262" i="31"/>
  <c r="BF262" i="31"/>
  <c r="T262" i="31"/>
  <c r="R262" i="31"/>
  <c r="P262" i="31"/>
  <c r="BI258" i="31"/>
  <c r="BH258" i="31"/>
  <c r="BG258" i="31"/>
  <c r="BF258" i="31"/>
  <c r="T258" i="31"/>
  <c r="R258" i="31"/>
  <c r="P258" i="31"/>
  <c r="BI254" i="31"/>
  <c r="BH254" i="31"/>
  <c r="BG254" i="31"/>
  <c r="BF254" i="31"/>
  <c r="T254" i="31"/>
  <c r="R254" i="31"/>
  <c r="P254" i="31"/>
  <c r="BI249" i="31"/>
  <c r="BH249" i="31"/>
  <c r="BG249" i="31"/>
  <c r="BF249" i="31"/>
  <c r="T249" i="31"/>
  <c r="R249" i="31"/>
  <c r="P249" i="31"/>
  <c r="BI248" i="31"/>
  <c r="BH248" i="31"/>
  <c r="BG248" i="31"/>
  <c r="BF248" i="31"/>
  <c r="T248" i="31"/>
  <c r="R248" i="31"/>
  <c r="P248" i="31"/>
  <c r="BI246" i="31"/>
  <c r="BH246" i="31"/>
  <c r="BG246" i="31"/>
  <c r="BF246" i="31"/>
  <c r="T246" i="31"/>
  <c r="R246" i="31"/>
  <c r="P246" i="31"/>
  <c r="BI244" i="31"/>
  <c r="BH244" i="31"/>
  <c r="BG244" i="31"/>
  <c r="BF244" i="31"/>
  <c r="T244" i="31"/>
  <c r="R244" i="31"/>
  <c r="P244" i="31"/>
  <c r="BI242" i="31"/>
  <c r="BH242" i="31"/>
  <c r="BG242" i="31"/>
  <c r="BF242" i="31"/>
  <c r="T242" i="31"/>
  <c r="R242" i="31"/>
  <c r="P242" i="31"/>
  <c r="BI233" i="31"/>
  <c r="BH233" i="31"/>
  <c r="BG233" i="31"/>
  <c r="BF233" i="31"/>
  <c r="T233" i="31"/>
  <c r="R233" i="31"/>
  <c r="P233" i="31"/>
  <c r="BI230" i="31"/>
  <c r="BH230" i="31"/>
  <c r="BG230" i="31"/>
  <c r="BF230" i="31"/>
  <c r="T230" i="31"/>
  <c r="R230" i="31"/>
  <c r="P230" i="31"/>
  <c r="BI228" i="31"/>
  <c r="BH228" i="31"/>
  <c r="BG228" i="31"/>
  <c r="BF228" i="31"/>
  <c r="T228" i="31"/>
  <c r="R228" i="31"/>
  <c r="P228" i="31"/>
  <c r="BI223" i="31"/>
  <c r="BH223" i="31"/>
  <c r="BG223" i="31"/>
  <c r="BF223" i="31"/>
  <c r="T223" i="31"/>
  <c r="R223" i="31"/>
  <c r="P223" i="31"/>
  <c r="BI221" i="31"/>
  <c r="BH221" i="31"/>
  <c r="BG221" i="31"/>
  <c r="BF221" i="31"/>
  <c r="T221" i="31"/>
  <c r="R221" i="31"/>
  <c r="P221" i="31"/>
  <c r="BI214" i="31"/>
  <c r="BH214" i="31"/>
  <c r="BG214" i="31"/>
  <c r="BF214" i="31"/>
  <c r="T214" i="31"/>
  <c r="R214" i="31"/>
  <c r="P214" i="31"/>
  <c r="BI211" i="31"/>
  <c r="BH211" i="31"/>
  <c r="BG211" i="31"/>
  <c r="BF211" i="31"/>
  <c r="T211" i="31"/>
  <c r="R211" i="31"/>
  <c r="P211" i="31"/>
  <c r="BI207" i="31"/>
  <c r="BH207" i="31"/>
  <c r="BG207" i="31"/>
  <c r="BF207" i="31"/>
  <c r="T207" i="31"/>
  <c r="R207" i="31"/>
  <c r="P207" i="31"/>
  <c r="BI205" i="31"/>
  <c r="BH205" i="31"/>
  <c r="BG205" i="31"/>
  <c r="BF205" i="31"/>
  <c r="T205" i="31"/>
  <c r="R205" i="31"/>
  <c r="P205" i="31"/>
  <c r="BI202" i="31"/>
  <c r="BH202" i="31"/>
  <c r="BG202" i="31"/>
  <c r="BF202" i="31"/>
  <c r="T202" i="31"/>
  <c r="R202" i="31"/>
  <c r="P202" i="31"/>
  <c r="BI200" i="31"/>
  <c r="BH200" i="31"/>
  <c r="BG200" i="31"/>
  <c r="BF200" i="31"/>
  <c r="T200" i="31"/>
  <c r="R200" i="31"/>
  <c r="P200" i="31"/>
  <c r="BI196" i="31"/>
  <c r="BH196" i="31"/>
  <c r="BG196" i="31"/>
  <c r="BF196" i="31"/>
  <c r="T196" i="31"/>
  <c r="R196" i="31"/>
  <c r="P196" i="31"/>
  <c r="BI193" i="31"/>
  <c r="BH193" i="31"/>
  <c r="BG193" i="31"/>
  <c r="BF193" i="31"/>
  <c r="T193" i="31"/>
  <c r="R193" i="31"/>
  <c r="P193" i="31"/>
  <c r="BI191" i="31"/>
  <c r="BH191" i="31"/>
  <c r="BG191" i="31"/>
  <c r="BF191" i="31"/>
  <c r="T191" i="31"/>
  <c r="R191" i="31"/>
  <c r="P191" i="31"/>
  <c r="BI188" i="31"/>
  <c r="BH188" i="31"/>
  <c r="BG188" i="31"/>
  <c r="BF188" i="31"/>
  <c r="T188" i="31"/>
  <c r="R188" i="31"/>
  <c r="P188" i="31"/>
  <c r="BI184" i="31"/>
  <c r="BH184" i="31"/>
  <c r="BG184" i="31"/>
  <c r="BF184" i="31"/>
  <c r="T184" i="31"/>
  <c r="R184" i="31"/>
  <c r="P184" i="31"/>
  <c r="BI179" i="31"/>
  <c r="BH179" i="31"/>
  <c r="BG179" i="31"/>
  <c r="BF179" i="31"/>
  <c r="T179" i="31"/>
  <c r="R179" i="31"/>
  <c r="P179" i="31"/>
  <c r="BI176" i="31"/>
  <c r="BH176" i="31"/>
  <c r="BG176" i="31"/>
  <c r="BF176" i="31"/>
  <c r="T176" i="31"/>
  <c r="R176" i="31"/>
  <c r="P176" i="31"/>
  <c r="BI171" i="31"/>
  <c r="BH171" i="31"/>
  <c r="BG171" i="31"/>
  <c r="BF171" i="31"/>
  <c r="T171" i="31"/>
  <c r="R171" i="31"/>
  <c r="P171" i="31"/>
  <c r="BI165" i="31"/>
  <c r="BH165" i="31"/>
  <c r="BG165" i="31"/>
  <c r="BF165" i="31"/>
  <c r="T165" i="31"/>
  <c r="R165" i="31"/>
  <c r="P165" i="31"/>
  <c r="BI161" i="31"/>
  <c r="BH161" i="31"/>
  <c r="BG161" i="31"/>
  <c r="BF161" i="31"/>
  <c r="T161" i="31"/>
  <c r="R161" i="31"/>
  <c r="P161" i="31"/>
  <c r="BI154" i="31"/>
  <c r="BH154" i="31"/>
  <c r="BG154" i="31"/>
  <c r="BF154" i="31"/>
  <c r="T154" i="31"/>
  <c r="R154" i="31"/>
  <c r="P154" i="31"/>
  <c r="BI151" i="31"/>
  <c r="BH151" i="31"/>
  <c r="BG151" i="31"/>
  <c r="BF151" i="31"/>
  <c r="T151" i="31"/>
  <c r="R151" i="31"/>
  <c r="P151" i="31"/>
  <c r="BI149" i="31"/>
  <c r="BH149" i="31"/>
  <c r="BG149" i="31"/>
  <c r="BF149" i="31"/>
  <c r="T149" i="31"/>
  <c r="R149" i="31"/>
  <c r="P149" i="31"/>
  <c r="BI147" i="31"/>
  <c r="BH147" i="31"/>
  <c r="BG147" i="31"/>
  <c r="BF147" i="31"/>
  <c r="T147" i="31"/>
  <c r="R147" i="31"/>
  <c r="P147" i="31"/>
  <c r="BI140" i="31"/>
  <c r="BH140" i="31"/>
  <c r="BG140" i="31"/>
  <c r="BF140" i="31"/>
  <c r="T140" i="31"/>
  <c r="R140" i="31"/>
  <c r="P140" i="31"/>
  <c r="BI135" i="31"/>
  <c r="BH135" i="31"/>
  <c r="BG135" i="31"/>
  <c r="BF135" i="31"/>
  <c r="T135" i="31"/>
  <c r="R135" i="31"/>
  <c r="P135" i="31"/>
  <c r="BI131" i="31"/>
  <c r="BH131" i="31"/>
  <c r="BG131" i="31"/>
  <c r="BF131" i="31"/>
  <c r="T131" i="31"/>
  <c r="R131" i="31"/>
  <c r="P131" i="31"/>
  <c r="BI124" i="31"/>
  <c r="BH124" i="31"/>
  <c r="BG124" i="31"/>
  <c r="BF124" i="31"/>
  <c r="T124" i="31"/>
  <c r="R124" i="31"/>
  <c r="P124" i="31"/>
  <c r="BI121" i="31"/>
  <c r="BH121" i="31"/>
  <c r="BG121" i="31"/>
  <c r="BF121" i="31"/>
  <c r="T121" i="31"/>
  <c r="R121" i="31"/>
  <c r="P121" i="31"/>
  <c r="BI119" i="31"/>
  <c r="BH119" i="31"/>
  <c r="BG119" i="31"/>
  <c r="BF119" i="31"/>
  <c r="T119" i="31"/>
  <c r="R119" i="31"/>
  <c r="P119" i="31"/>
  <c r="BI115" i="31"/>
  <c r="BH115" i="31"/>
  <c r="BG115" i="31"/>
  <c r="BF115" i="31"/>
  <c r="T115" i="31"/>
  <c r="R115" i="31"/>
  <c r="P115" i="31"/>
  <c r="BI112" i="31"/>
  <c r="BH112" i="31"/>
  <c r="BG112" i="31"/>
  <c r="BF112" i="31"/>
  <c r="T112" i="31"/>
  <c r="R112" i="31"/>
  <c r="P112" i="31"/>
  <c r="F102" i="31"/>
  <c r="E100" i="31"/>
  <c r="F60" i="31"/>
  <c r="E58" i="31"/>
  <c r="J28" i="31"/>
  <c r="E28" i="31"/>
  <c r="J105" i="31"/>
  <c r="J27" i="31"/>
  <c r="J25" i="31"/>
  <c r="E25" i="31"/>
  <c r="J62" i="31" s="1"/>
  <c r="J24" i="31"/>
  <c r="J22" i="31"/>
  <c r="E22" i="31"/>
  <c r="F105" i="31" s="1"/>
  <c r="J21" i="31"/>
  <c r="J19" i="31"/>
  <c r="E19" i="31"/>
  <c r="F62" i="31" s="1"/>
  <c r="J18" i="31"/>
  <c r="J16" i="31"/>
  <c r="J60" i="31" s="1"/>
  <c r="E7" i="31"/>
  <c r="E52" i="31" s="1"/>
  <c r="J41" i="30"/>
  <c r="J40" i="30"/>
  <c r="AY95" i="1" s="1"/>
  <c r="J39" i="30"/>
  <c r="AX95" i="1"/>
  <c r="BI285" i="30"/>
  <c r="BH285" i="30"/>
  <c r="BG285" i="30"/>
  <c r="BF285" i="30"/>
  <c r="T285" i="30"/>
  <c r="T284" i="30" s="1"/>
  <c r="R285" i="30"/>
  <c r="R284" i="30" s="1"/>
  <c r="P285" i="30"/>
  <c r="P284" i="30"/>
  <c r="BI282" i="30"/>
  <c r="BH282" i="30"/>
  <c r="BG282" i="30"/>
  <c r="BF282" i="30"/>
  <c r="T282" i="30"/>
  <c r="R282" i="30"/>
  <c r="P282" i="30"/>
  <c r="BI279" i="30"/>
  <c r="BH279" i="30"/>
  <c r="BG279" i="30"/>
  <c r="BF279" i="30"/>
  <c r="T279" i="30"/>
  <c r="R279" i="30"/>
  <c r="P279" i="30"/>
  <c r="BI277" i="30"/>
  <c r="BH277" i="30"/>
  <c r="BG277" i="30"/>
  <c r="BF277" i="30"/>
  <c r="T277" i="30"/>
  <c r="R277" i="30"/>
  <c r="P277" i="30"/>
  <c r="BI274" i="30"/>
  <c r="BH274" i="30"/>
  <c r="BG274" i="30"/>
  <c r="BF274" i="30"/>
  <c r="T274" i="30"/>
  <c r="R274" i="30"/>
  <c r="P274" i="30"/>
  <c r="BI271" i="30"/>
  <c r="BH271" i="30"/>
  <c r="BG271" i="30"/>
  <c r="BF271" i="30"/>
  <c r="T271" i="30"/>
  <c r="R271" i="30"/>
  <c r="P271" i="30"/>
  <c r="BI268" i="30"/>
  <c r="BH268" i="30"/>
  <c r="BG268" i="30"/>
  <c r="BF268" i="30"/>
  <c r="T268" i="30"/>
  <c r="R268" i="30"/>
  <c r="P268" i="30"/>
  <c r="BI265" i="30"/>
  <c r="BH265" i="30"/>
  <c r="BG265" i="30"/>
  <c r="BF265" i="30"/>
  <c r="T265" i="30"/>
  <c r="R265" i="30"/>
  <c r="P265" i="30"/>
  <c r="BI261" i="30"/>
  <c r="BH261" i="30"/>
  <c r="BG261" i="30"/>
  <c r="BF261" i="30"/>
  <c r="T261" i="30"/>
  <c r="T260" i="30"/>
  <c r="R261" i="30"/>
  <c r="R260" i="30" s="1"/>
  <c r="P261" i="30"/>
  <c r="P260" i="30" s="1"/>
  <c r="BI257" i="30"/>
  <c r="BH257" i="30"/>
  <c r="BG257" i="30"/>
  <c r="BF257" i="30"/>
  <c r="T257" i="30"/>
  <c r="R257" i="30"/>
  <c r="P257" i="30"/>
  <c r="BI253" i="30"/>
  <c r="BH253" i="30"/>
  <c r="BG253" i="30"/>
  <c r="BF253" i="30"/>
  <c r="T253" i="30"/>
  <c r="R253" i="30"/>
  <c r="P253" i="30"/>
  <c r="BI250" i="30"/>
  <c r="BH250" i="30"/>
  <c r="BG250" i="30"/>
  <c r="BF250" i="30"/>
  <c r="T250" i="30"/>
  <c r="R250" i="30"/>
  <c r="P250" i="30"/>
  <c r="BI249" i="30"/>
  <c r="BH249" i="30"/>
  <c r="BG249" i="30"/>
  <c r="BF249" i="30"/>
  <c r="T249" i="30"/>
  <c r="R249" i="30"/>
  <c r="P249" i="30"/>
  <c r="BI247" i="30"/>
  <c r="BH247" i="30"/>
  <c r="BG247" i="30"/>
  <c r="BF247" i="30"/>
  <c r="T247" i="30"/>
  <c r="R247" i="30"/>
  <c r="P247" i="30"/>
  <c r="BI245" i="30"/>
  <c r="BH245" i="30"/>
  <c r="BG245" i="30"/>
  <c r="BF245" i="30"/>
  <c r="T245" i="30"/>
  <c r="R245" i="30"/>
  <c r="P245" i="30"/>
  <c r="BI243" i="30"/>
  <c r="BH243" i="30"/>
  <c r="BG243" i="30"/>
  <c r="BF243" i="30"/>
  <c r="T243" i="30"/>
  <c r="R243" i="30"/>
  <c r="P243" i="30"/>
  <c r="BI234" i="30"/>
  <c r="BH234" i="30"/>
  <c r="BG234" i="30"/>
  <c r="BF234" i="30"/>
  <c r="T234" i="30"/>
  <c r="R234" i="30"/>
  <c r="P234" i="30"/>
  <c r="BI231" i="30"/>
  <c r="BH231" i="30"/>
  <c r="BG231" i="30"/>
  <c r="BF231" i="30"/>
  <c r="T231" i="30"/>
  <c r="R231" i="30"/>
  <c r="P231" i="30"/>
  <c r="BI229" i="30"/>
  <c r="BH229" i="30"/>
  <c r="BG229" i="30"/>
  <c r="BF229" i="30"/>
  <c r="T229" i="30"/>
  <c r="R229" i="30"/>
  <c r="P229" i="30"/>
  <c r="BI223" i="30"/>
  <c r="BH223" i="30"/>
  <c r="BG223" i="30"/>
  <c r="BF223" i="30"/>
  <c r="T223" i="30"/>
  <c r="R223" i="30"/>
  <c r="P223" i="30"/>
  <c r="BI219" i="30"/>
  <c r="BH219" i="30"/>
  <c r="BG219" i="30"/>
  <c r="BF219" i="30"/>
  <c r="T219" i="30"/>
  <c r="R219" i="30"/>
  <c r="P219" i="30"/>
  <c r="BI215" i="30"/>
  <c r="BH215" i="30"/>
  <c r="BG215" i="30"/>
  <c r="BF215" i="30"/>
  <c r="T215" i="30"/>
  <c r="R215" i="30"/>
  <c r="P215" i="30"/>
  <c r="BI213" i="30"/>
  <c r="BH213" i="30"/>
  <c r="BG213" i="30"/>
  <c r="BF213" i="30"/>
  <c r="T213" i="30"/>
  <c r="R213" i="30"/>
  <c r="P213" i="30"/>
  <c r="BI210" i="30"/>
  <c r="BH210" i="30"/>
  <c r="BG210" i="30"/>
  <c r="BF210" i="30"/>
  <c r="T210" i="30"/>
  <c r="R210" i="30"/>
  <c r="P210" i="30"/>
  <c r="BI208" i="30"/>
  <c r="BH208" i="30"/>
  <c r="BG208" i="30"/>
  <c r="BF208" i="30"/>
  <c r="T208" i="30"/>
  <c r="R208" i="30"/>
  <c r="P208" i="30"/>
  <c r="BI204" i="30"/>
  <c r="BH204" i="30"/>
  <c r="BG204" i="30"/>
  <c r="BF204" i="30"/>
  <c r="T204" i="30"/>
  <c r="R204" i="30"/>
  <c r="P204" i="30"/>
  <c r="BI201" i="30"/>
  <c r="BH201" i="30"/>
  <c r="BG201" i="30"/>
  <c r="BF201" i="30"/>
  <c r="T201" i="30"/>
  <c r="R201" i="30"/>
  <c r="P201" i="30"/>
  <c r="BI199" i="30"/>
  <c r="BH199" i="30"/>
  <c r="BG199" i="30"/>
  <c r="BF199" i="30"/>
  <c r="T199" i="30"/>
  <c r="R199" i="30"/>
  <c r="P199" i="30"/>
  <c r="BI196" i="30"/>
  <c r="BH196" i="30"/>
  <c r="BG196" i="30"/>
  <c r="BF196" i="30"/>
  <c r="T196" i="30"/>
  <c r="R196" i="30"/>
  <c r="P196" i="30"/>
  <c r="BI192" i="30"/>
  <c r="BH192" i="30"/>
  <c r="BG192" i="30"/>
  <c r="BF192" i="30"/>
  <c r="T192" i="30"/>
  <c r="R192" i="30"/>
  <c r="P192" i="30"/>
  <c r="BI182" i="30"/>
  <c r="BH182" i="30"/>
  <c r="BG182" i="30"/>
  <c r="BF182" i="30"/>
  <c r="T182" i="30"/>
  <c r="R182" i="30"/>
  <c r="P182" i="30"/>
  <c r="BI179" i="30"/>
  <c r="BH179" i="30"/>
  <c r="BG179" i="30"/>
  <c r="BF179" i="30"/>
  <c r="T179" i="30"/>
  <c r="R179" i="30"/>
  <c r="P179" i="30"/>
  <c r="BI174" i="30"/>
  <c r="BH174" i="30"/>
  <c r="BG174" i="30"/>
  <c r="BF174" i="30"/>
  <c r="T174" i="30"/>
  <c r="R174" i="30"/>
  <c r="P174" i="30"/>
  <c r="BI168" i="30"/>
  <c r="BH168" i="30"/>
  <c r="BG168" i="30"/>
  <c r="BF168" i="30"/>
  <c r="T168" i="30"/>
  <c r="R168" i="30"/>
  <c r="P168" i="30"/>
  <c r="BI164" i="30"/>
  <c r="BH164" i="30"/>
  <c r="BG164" i="30"/>
  <c r="BF164" i="30"/>
  <c r="T164" i="30"/>
  <c r="R164" i="30"/>
  <c r="P164" i="30"/>
  <c r="BI157" i="30"/>
  <c r="BH157" i="30"/>
  <c r="BG157" i="30"/>
  <c r="BF157" i="30"/>
  <c r="T157" i="30"/>
  <c r="R157" i="30"/>
  <c r="P157" i="30"/>
  <c r="BI154" i="30"/>
  <c r="BH154" i="30"/>
  <c r="BG154" i="30"/>
  <c r="BF154" i="30"/>
  <c r="T154" i="30"/>
  <c r="R154" i="30"/>
  <c r="P154" i="30"/>
  <c r="BI152" i="30"/>
  <c r="BH152" i="30"/>
  <c r="BG152" i="30"/>
  <c r="BF152" i="30"/>
  <c r="T152" i="30"/>
  <c r="R152" i="30"/>
  <c r="P152" i="30"/>
  <c r="BI145" i="30"/>
  <c r="BH145" i="30"/>
  <c r="BG145" i="30"/>
  <c r="BF145" i="30"/>
  <c r="T145" i="30"/>
  <c r="R145" i="30"/>
  <c r="P145" i="30"/>
  <c r="BI135" i="30"/>
  <c r="BH135" i="30"/>
  <c r="BG135" i="30"/>
  <c r="BF135" i="30"/>
  <c r="T135" i="30"/>
  <c r="R135" i="30"/>
  <c r="P135" i="30"/>
  <c r="BI131" i="30"/>
  <c r="BH131" i="30"/>
  <c r="BG131" i="30"/>
  <c r="BF131" i="30"/>
  <c r="T131" i="30"/>
  <c r="R131" i="30"/>
  <c r="P131" i="30"/>
  <c r="BI124" i="30"/>
  <c r="BH124" i="30"/>
  <c r="BG124" i="30"/>
  <c r="BF124" i="30"/>
  <c r="T124" i="30"/>
  <c r="R124" i="30"/>
  <c r="P124" i="30"/>
  <c r="BI121" i="30"/>
  <c r="BH121" i="30"/>
  <c r="BG121" i="30"/>
  <c r="BF121" i="30"/>
  <c r="T121" i="30"/>
  <c r="R121" i="30"/>
  <c r="P121" i="30"/>
  <c r="BI119" i="30"/>
  <c r="BH119" i="30"/>
  <c r="BG119" i="30"/>
  <c r="BF119" i="30"/>
  <c r="T119" i="30"/>
  <c r="R119" i="30"/>
  <c r="P119" i="30"/>
  <c r="BI115" i="30"/>
  <c r="BH115" i="30"/>
  <c r="BG115" i="30"/>
  <c r="BF115" i="30"/>
  <c r="T115" i="30"/>
  <c r="R115" i="30"/>
  <c r="P115" i="30"/>
  <c r="BI112" i="30"/>
  <c r="BH112" i="30"/>
  <c r="BG112" i="30"/>
  <c r="BF112" i="30"/>
  <c r="T112" i="30"/>
  <c r="R112" i="30"/>
  <c r="P112" i="30"/>
  <c r="F102" i="30"/>
  <c r="E100" i="30"/>
  <c r="F60" i="30"/>
  <c r="E58" i="30"/>
  <c r="J28" i="30"/>
  <c r="E28" i="30"/>
  <c r="J105" i="30"/>
  <c r="J27" i="30"/>
  <c r="J25" i="30"/>
  <c r="E25" i="30"/>
  <c r="J62" i="30" s="1"/>
  <c r="J24" i="30"/>
  <c r="J22" i="30"/>
  <c r="E22" i="30"/>
  <c r="F63" i="30" s="1"/>
  <c r="J21" i="30"/>
  <c r="J19" i="30"/>
  <c r="E19" i="30"/>
  <c r="F62" i="30" s="1"/>
  <c r="J18" i="30"/>
  <c r="J16" i="30"/>
  <c r="J102" i="30" s="1"/>
  <c r="E7" i="30"/>
  <c r="E94" i="30" s="1"/>
  <c r="J41" i="29"/>
  <c r="J40" i="29"/>
  <c r="AY93" i="1" s="1"/>
  <c r="J39" i="29"/>
  <c r="AX93" i="1" s="1"/>
  <c r="BI616" i="29"/>
  <c r="BH616" i="29"/>
  <c r="BG616" i="29"/>
  <c r="BF616" i="29"/>
  <c r="T616" i="29"/>
  <c r="R616" i="29"/>
  <c r="P616" i="29"/>
  <c r="BI614" i="29"/>
  <c r="BH614" i="29"/>
  <c r="BG614" i="29"/>
  <c r="BF614" i="29"/>
  <c r="T614" i="29"/>
  <c r="R614" i="29"/>
  <c r="P614" i="29"/>
  <c r="BI613" i="29"/>
  <c r="BH613" i="29"/>
  <c r="BG613" i="29"/>
  <c r="BF613" i="29"/>
  <c r="T613" i="29"/>
  <c r="R613" i="29"/>
  <c r="P613" i="29"/>
  <c r="BI612" i="29"/>
  <c r="BH612" i="29"/>
  <c r="BG612" i="29"/>
  <c r="BF612" i="29"/>
  <c r="T612" i="29"/>
  <c r="R612" i="29"/>
  <c r="P612" i="29"/>
  <c r="BI609" i="29"/>
  <c r="BH609" i="29"/>
  <c r="BG609" i="29"/>
  <c r="BF609" i="29"/>
  <c r="T609" i="29"/>
  <c r="R609" i="29"/>
  <c r="P609" i="29"/>
  <c r="BI607" i="29"/>
  <c r="BH607" i="29"/>
  <c r="BG607" i="29"/>
  <c r="BF607" i="29"/>
  <c r="T607" i="29"/>
  <c r="R607" i="29"/>
  <c r="P607" i="29"/>
  <c r="BI603" i="29"/>
  <c r="BH603" i="29"/>
  <c r="BG603" i="29"/>
  <c r="BF603" i="29"/>
  <c r="T603" i="29"/>
  <c r="R603" i="29"/>
  <c r="P603" i="29"/>
  <c r="BI601" i="29"/>
  <c r="BH601" i="29"/>
  <c r="BG601" i="29"/>
  <c r="BF601" i="29"/>
  <c r="T601" i="29"/>
  <c r="R601" i="29"/>
  <c r="P601" i="29"/>
  <c r="BI598" i="29"/>
  <c r="BH598" i="29"/>
  <c r="BG598" i="29"/>
  <c r="BF598" i="29"/>
  <c r="T598" i="29"/>
  <c r="R598" i="29"/>
  <c r="P598" i="29"/>
  <c r="BI597" i="29"/>
  <c r="BH597" i="29"/>
  <c r="BG597" i="29"/>
  <c r="BF597" i="29"/>
  <c r="T597" i="29"/>
  <c r="R597" i="29"/>
  <c r="P597" i="29"/>
  <c r="BI596" i="29"/>
  <c r="BH596" i="29"/>
  <c r="BG596" i="29"/>
  <c r="BF596" i="29"/>
  <c r="T596" i="29"/>
  <c r="R596" i="29"/>
  <c r="P596" i="29"/>
  <c r="BI595" i="29"/>
  <c r="BH595" i="29"/>
  <c r="BG595" i="29"/>
  <c r="BF595" i="29"/>
  <c r="T595" i="29"/>
  <c r="R595" i="29"/>
  <c r="P595" i="29"/>
  <c r="BI594" i="29"/>
  <c r="BH594" i="29"/>
  <c r="BG594" i="29"/>
  <c r="BF594" i="29"/>
  <c r="T594" i="29"/>
  <c r="R594" i="29"/>
  <c r="P594" i="29"/>
  <c r="BI592" i="29"/>
  <c r="BH592" i="29"/>
  <c r="BG592" i="29"/>
  <c r="BF592" i="29"/>
  <c r="T592" i="29"/>
  <c r="R592" i="29"/>
  <c r="P592" i="29"/>
  <c r="BI588" i="29"/>
  <c r="BH588" i="29"/>
  <c r="BG588" i="29"/>
  <c r="BF588" i="29"/>
  <c r="T588" i="29"/>
  <c r="R588" i="29"/>
  <c r="P588" i="29"/>
  <c r="BI586" i="29"/>
  <c r="BH586" i="29"/>
  <c r="BG586" i="29"/>
  <c r="BF586" i="29"/>
  <c r="T586" i="29"/>
  <c r="R586" i="29"/>
  <c r="P586" i="29"/>
  <c r="BI584" i="29"/>
  <c r="BH584" i="29"/>
  <c r="BG584" i="29"/>
  <c r="BF584" i="29"/>
  <c r="T584" i="29"/>
  <c r="R584" i="29"/>
  <c r="P584" i="29"/>
  <c r="BI582" i="29"/>
  <c r="BH582" i="29"/>
  <c r="BG582" i="29"/>
  <c r="BF582" i="29"/>
  <c r="T582" i="29"/>
  <c r="R582" i="29"/>
  <c r="P582" i="29"/>
  <c r="BI580" i="29"/>
  <c r="BH580" i="29"/>
  <c r="BG580" i="29"/>
  <c r="BF580" i="29"/>
  <c r="T580" i="29"/>
  <c r="R580" i="29"/>
  <c r="P580" i="29"/>
  <c r="BI576" i="29"/>
  <c r="BH576" i="29"/>
  <c r="BG576" i="29"/>
  <c r="BF576" i="29"/>
  <c r="T576" i="29"/>
  <c r="R576" i="29"/>
  <c r="P576" i="29"/>
  <c r="BI572" i="29"/>
  <c r="BH572" i="29"/>
  <c r="BG572" i="29"/>
  <c r="BF572" i="29"/>
  <c r="T572" i="29"/>
  <c r="R572" i="29"/>
  <c r="P572" i="29"/>
  <c r="BI562" i="29"/>
  <c r="BH562" i="29"/>
  <c r="BG562" i="29"/>
  <c r="BF562" i="29"/>
  <c r="T562" i="29"/>
  <c r="R562" i="29"/>
  <c r="P562" i="29"/>
  <c r="BI557" i="29"/>
  <c r="BH557" i="29"/>
  <c r="BG557" i="29"/>
  <c r="BF557" i="29"/>
  <c r="T557" i="29"/>
  <c r="R557" i="29"/>
  <c r="P557" i="29"/>
  <c r="BI555" i="29"/>
  <c r="BH555" i="29"/>
  <c r="BG555" i="29"/>
  <c r="BF555" i="29"/>
  <c r="T555" i="29"/>
  <c r="R555" i="29"/>
  <c r="P555" i="29"/>
  <c r="BI553" i="29"/>
  <c r="BH553" i="29"/>
  <c r="BG553" i="29"/>
  <c r="BF553" i="29"/>
  <c r="T553" i="29"/>
  <c r="R553" i="29"/>
  <c r="P553" i="29"/>
  <c r="BI551" i="29"/>
  <c r="BH551" i="29"/>
  <c r="BG551" i="29"/>
  <c r="BF551" i="29"/>
  <c r="T551" i="29"/>
  <c r="R551" i="29"/>
  <c r="P551" i="29"/>
  <c r="BI549" i="29"/>
  <c r="BH549" i="29"/>
  <c r="BG549" i="29"/>
  <c r="BF549" i="29"/>
  <c r="T549" i="29"/>
  <c r="R549" i="29"/>
  <c r="P549" i="29"/>
  <c r="BI545" i="29"/>
  <c r="BH545" i="29"/>
  <c r="BG545" i="29"/>
  <c r="BF545" i="29"/>
  <c r="T545" i="29"/>
  <c r="R545" i="29"/>
  <c r="P545" i="29"/>
  <c r="BI543" i="29"/>
  <c r="BH543" i="29"/>
  <c r="BG543" i="29"/>
  <c r="BF543" i="29"/>
  <c r="T543" i="29"/>
  <c r="R543" i="29"/>
  <c r="P543" i="29"/>
  <c r="BI539" i="29"/>
  <c r="BH539" i="29"/>
  <c r="BG539" i="29"/>
  <c r="BF539" i="29"/>
  <c r="T539" i="29"/>
  <c r="R539" i="29"/>
  <c r="P539" i="29"/>
  <c r="BI537" i="29"/>
  <c r="BH537" i="29"/>
  <c r="BG537" i="29"/>
  <c r="BF537" i="29"/>
  <c r="T537" i="29"/>
  <c r="R537" i="29"/>
  <c r="P537" i="29"/>
  <c r="BI533" i="29"/>
  <c r="BH533" i="29"/>
  <c r="BG533" i="29"/>
  <c r="BF533" i="29"/>
  <c r="T533" i="29"/>
  <c r="R533" i="29"/>
  <c r="P533" i="29"/>
  <c r="BI531" i="29"/>
  <c r="BH531" i="29"/>
  <c r="BG531" i="29"/>
  <c r="BF531" i="29"/>
  <c r="T531" i="29"/>
  <c r="R531" i="29"/>
  <c r="P531" i="29"/>
  <c r="BI529" i="29"/>
  <c r="BH529" i="29"/>
  <c r="BG529" i="29"/>
  <c r="BF529" i="29"/>
  <c r="T529" i="29"/>
  <c r="R529" i="29"/>
  <c r="P529" i="29"/>
  <c r="BI527" i="29"/>
  <c r="BH527" i="29"/>
  <c r="BG527" i="29"/>
  <c r="BF527" i="29"/>
  <c r="T527" i="29"/>
  <c r="R527" i="29"/>
  <c r="P527" i="29"/>
  <c r="BI523" i="29"/>
  <c r="BH523" i="29"/>
  <c r="BG523" i="29"/>
  <c r="BF523" i="29"/>
  <c r="T523" i="29"/>
  <c r="R523" i="29"/>
  <c r="P523" i="29"/>
  <c r="BI521" i="29"/>
  <c r="BH521" i="29"/>
  <c r="BG521" i="29"/>
  <c r="BF521" i="29"/>
  <c r="T521" i="29"/>
  <c r="R521" i="29"/>
  <c r="P521" i="29"/>
  <c r="BI519" i="29"/>
  <c r="BH519" i="29"/>
  <c r="BG519" i="29"/>
  <c r="BF519" i="29"/>
  <c r="T519" i="29"/>
  <c r="R519" i="29"/>
  <c r="P519" i="29"/>
  <c r="BI517" i="29"/>
  <c r="BH517" i="29"/>
  <c r="BG517" i="29"/>
  <c r="BF517" i="29"/>
  <c r="T517" i="29"/>
  <c r="R517" i="29"/>
  <c r="P517" i="29"/>
  <c r="BI515" i="29"/>
  <c r="BH515" i="29"/>
  <c r="BG515" i="29"/>
  <c r="BF515" i="29"/>
  <c r="T515" i="29"/>
  <c r="R515" i="29"/>
  <c r="P515" i="29"/>
  <c r="BI513" i="29"/>
  <c r="BH513" i="29"/>
  <c r="BG513" i="29"/>
  <c r="BF513" i="29"/>
  <c r="T513" i="29"/>
  <c r="R513" i="29"/>
  <c r="P513" i="29"/>
  <c r="BI511" i="29"/>
  <c r="BH511" i="29"/>
  <c r="BG511" i="29"/>
  <c r="BF511" i="29"/>
  <c r="T511" i="29"/>
  <c r="R511" i="29"/>
  <c r="P511" i="29"/>
  <c r="BI509" i="29"/>
  <c r="BH509" i="29"/>
  <c r="BG509" i="29"/>
  <c r="BF509" i="29"/>
  <c r="T509" i="29"/>
  <c r="R509" i="29"/>
  <c r="P509" i="29"/>
  <c r="BI507" i="29"/>
  <c r="BH507" i="29"/>
  <c r="BG507" i="29"/>
  <c r="BF507" i="29"/>
  <c r="T507" i="29"/>
  <c r="R507" i="29"/>
  <c r="P507" i="29"/>
  <c r="BI505" i="29"/>
  <c r="BH505" i="29"/>
  <c r="BG505" i="29"/>
  <c r="BF505" i="29"/>
  <c r="T505" i="29"/>
  <c r="R505" i="29"/>
  <c r="P505" i="29"/>
  <c r="BI503" i="29"/>
  <c r="BH503" i="29"/>
  <c r="BG503" i="29"/>
  <c r="BF503" i="29"/>
  <c r="T503" i="29"/>
  <c r="R503" i="29"/>
  <c r="P503" i="29"/>
  <c r="BI501" i="29"/>
  <c r="BH501" i="29"/>
  <c r="BG501" i="29"/>
  <c r="BF501" i="29"/>
  <c r="T501" i="29"/>
  <c r="R501" i="29"/>
  <c r="P501" i="29"/>
  <c r="BI499" i="29"/>
  <c r="BH499" i="29"/>
  <c r="BG499" i="29"/>
  <c r="BF499" i="29"/>
  <c r="T499" i="29"/>
  <c r="R499" i="29"/>
  <c r="P499" i="29"/>
  <c r="BI497" i="29"/>
  <c r="BH497" i="29"/>
  <c r="BG497" i="29"/>
  <c r="BF497" i="29"/>
  <c r="T497" i="29"/>
  <c r="R497" i="29"/>
  <c r="P497" i="29"/>
  <c r="BI494" i="29"/>
  <c r="BH494" i="29"/>
  <c r="BG494" i="29"/>
  <c r="BF494" i="29"/>
  <c r="T494" i="29"/>
  <c r="R494" i="29"/>
  <c r="P494" i="29"/>
  <c r="BI491" i="29"/>
  <c r="BH491" i="29"/>
  <c r="BG491" i="29"/>
  <c r="BF491" i="29"/>
  <c r="T491" i="29"/>
  <c r="R491" i="29"/>
  <c r="P491" i="29"/>
  <c r="BI488" i="29"/>
  <c r="BH488" i="29"/>
  <c r="BG488" i="29"/>
  <c r="BF488" i="29"/>
  <c r="T488" i="29"/>
  <c r="R488" i="29"/>
  <c r="P488" i="29"/>
  <c r="BI485" i="29"/>
  <c r="BH485" i="29"/>
  <c r="BG485" i="29"/>
  <c r="BF485" i="29"/>
  <c r="T485" i="29"/>
  <c r="R485" i="29"/>
  <c r="P485" i="29"/>
  <c r="BI482" i="29"/>
  <c r="BH482" i="29"/>
  <c r="BG482" i="29"/>
  <c r="BF482" i="29"/>
  <c r="T482" i="29"/>
  <c r="R482" i="29"/>
  <c r="P482" i="29"/>
  <c r="BI478" i="29"/>
  <c r="BH478" i="29"/>
  <c r="BG478" i="29"/>
  <c r="BF478" i="29"/>
  <c r="T478" i="29"/>
  <c r="R478" i="29"/>
  <c r="P478" i="29"/>
  <c r="BI476" i="29"/>
  <c r="BH476" i="29"/>
  <c r="BG476" i="29"/>
  <c r="BF476" i="29"/>
  <c r="T476" i="29"/>
  <c r="R476" i="29"/>
  <c r="P476" i="29"/>
  <c r="BI473" i="29"/>
  <c r="BH473" i="29"/>
  <c r="BG473" i="29"/>
  <c r="BF473" i="29"/>
  <c r="T473" i="29"/>
  <c r="R473" i="29"/>
  <c r="P473" i="29"/>
  <c r="BI471" i="29"/>
  <c r="BH471" i="29"/>
  <c r="BG471" i="29"/>
  <c r="BF471" i="29"/>
  <c r="T471" i="29"/>
  <c r="R471" i="29"/>
  <c r="P471" i="29"/>
  <c r="BI468" i="29"/>
  <c r="BH468" i="29"/>
  <c r="BG468" i="29"/>
  <c r="BF468" i="29"/>
  <c r="T468" i="29"/>
  <c r="R468" i="29"/>
  <c r="P468" i="29"/>
  <c r="BI465" i="29"/>
  <c r="BH465" i="29"/>
  <c r="BG465" i="29"/>
  <c r="BF465" i="29"/>
  <c r="T465" i="29"/>
  <c r="R465" i="29"/>
  <c r="P465" i="29"/>
  <c r="BI462" i="29"/>
  <c r="BH462" i="29"/>
  <c r="BG462" i="29"/>
  <c r="BF462" i="29"/>
  <c r="T462" i="29"/>
  <c r="R462" i="29"/>
  <c r="P462" i="29"/>
  <c r="BI459" i="29"/>
  <c r="BH459" i="29"/>
  <c r="BG459" i="29"/>
  <c r="BF459" i="29"/>
  <c r="T459" i="29"/>
  <c r="R459" i="29"/>
  <c r="P459" i="29"/>
  <c r="BI456" i="29"/>
  <c r="BH456" i="29"/>
  <c r="BG456" i="29"/>
  <c r="BF456" i="29"/>
  <c r="T456" i="29"/>
  <c r="R456" i="29"/>
  <c r="P456" i="29"/>
  <c r="BI448" i="29"/>
  <c r="BH448" i="29"/>
  <c r="BG448" i="29"/>
  <c r="BF448" i="29"/>
  <c r="T448" i="29"/>
  <c r="R448" i="29"/>
  <c r="P448" i="29"/>
  <c r="BI445" i="29"/>
  <c r="BH445" i="29"/>
  <c r="BG445" i="29"/>
  <c r="BF445" i="29"/>
  <c r="T445" i="29"/>
  <c r="R445" i="29"/>
  <c r="P445" i="29"/>
  <c r="BI442" i="29"/>
  <c r="BH442" i="29"/>
  <c r="BG442" i="29"/>
  <c r="BF442" i="29"/>
  <c r="T442" i="29"/>
  <c r="R442" i="29"/>
  <c r="P442" i="29"/>
  <c r="BI418" i="29"/>
  <c r="BH418" i="29"/>
  <c r="BG418" i="29"/>
  <c r="BF418" i="29"/>
  <c r="T418" i="29"/>
  <c r="R418" i="29"/>
  <c r="P418" i="29"/>
  <c r="BI416" i="29"/>
  <c r="BH416" i="29"/>
  <c r="BG416" i="29"/>
  <c r="BF416" i="29"/>
  <c r="T416" i="29"/>
  <c r="R416" i="29"/>
  <c r="P416" i="29"/>
  <c r="BI392" i="29"/>
  <c r="BH392" i="29"/>
  <c r="BG392" i="29"/>
  <c r="BF392" i="29"/>
  <c r="T392" i="29"/>
  <c r="R392" i="29"/>
  <c r="P392" i="29"/>
  <c r="BI375" i="29"/>
  <c r="BH375" i="29"/>
  <c r="BG375" i="29"/>
  <c r="BF375" i="29"/>
  <c r="T375" i="29"/>
  <c r="R375" i="29"/>
  <c r="P375" i="29"/>
  <c r="BI367" i="29"/>
  <c r="BH367" i="29"/>
  <c r="BG367" i="29"/>
  <c r="BF367" i="29"/>
  <c r="T367" i="29"/>
  <c r="R367" i="29"/>
  <c r="P367" i="29"/>
  <c r="BI361" i="29"/>
  <c r="BH361" i="29"/>
  <c r="BG361" i="29"/>
  <c r="BF361" i="29"/>
  <c r="T361" i="29"/>
  <c r="R361" i="29"/>
  <c r="P361" i="29"/>
  <c r="BI356" i="29"/>
  <c r="BH356" i="29"/>
  <c r="BG356" i="29"/>
  <c r="BF356" i="29"/>
  <c r="T356" i="29"/>
  <c r="R356" i="29"/>
  <c r="P356" i="29"/>
  <c r="BI354" i="29"/>
  <c r="BH354" i="29"/>
  <c r="BG354" i="29"/>
  <c r="BF354" i="29"/>
  <c r="T354" i="29"/>
  <c r="R354" i="29"/>
  <c r="P354" i="29"/>
  <c r="BI348" i="29"/>
  <c r="BH348" i="29"/>
  <c r="BG348" i="29"/>
  <c r="BF348" i="29"/>
  <c r="T348" i="29"/>
  <c r="R348" i="29"/>
  <c r="P348" i="29"/>
  <c r="BI346" i="29"/>
  <c r="BH346" i="29"/>
  <c r="BG346" i="29"/>
  <c r="BF346" i="29"/>
  <c r="T346" i="29"/>
  <c r="R346" i="29"/>
  <c r="P346" i="29"/>
  <c r="BI340" i="29"/>
  <c r="BH340" i="29"/>
  <c r="BG340" i="29"/>
  <c r="BF340" i="29"/>
  <c r="T340" i="29"/>
  <c r="R340" i="29"/>
  <c r="P340" i="29"/>
  <c r="BI338" i="29"/>
  <c r="BH338" i="29"/>
  <c r="BG338" i="29"/>
  <c r="BF338" i="29"/>
  <c r="T338" i="29"/>
  <c r="R338" i="29"/>
  <c r="P338" i="29"/>
  <c r="BI333" i="29"/>
  <c r="BH333" i="29"/>
  <c r="BG333" i="29"/>
  <c r="BF333" i="29"/>
  <c r="T333" i="29"/>
  <c r="R333" i="29"/>
  <c r="P333" i="29"/>
  <c r="BI326" i="29"/>
  <c r="BH326" i="29"/>
  <c r="BG326" i="29"/>
  <c r="BF326" i="29"/>
  <c r="T326" i="29"/>
  <c r="R326" i="29"/>
  <c r="P326" i="29"/>
  <c r="BI323" i="29"/>
  <c r="BH323" i="29"/>
  <c r="BG323" i="29"/>
  <c r="BF323" i="29"/>
  <c r="T323" i="29"/>
  <c r="R323" i="29"/>
  <c r="P323" i="29"/>
  <c r="BI320" i="29"/>
  <c r="BH320" i="29"/>
  <c r="BG320" i="29"/>
  <c r="BF320" i="29"/>
  <c r="T320" i="29"/>
  <c r="R320" i="29"/>
  <c r="P320" i="29"/>
  <c r="BI316" i="29"/>
  <c r="BH316" i="29"/>
  <c r="BG316" i="29"/>
  <c r="BF316" i="29"/>
  <c r="T316" i="29"/>
  <c r="R316" i="29"/>
  <c r="P316" i="29"/>
  <c r="BI314" i="29"/>
  <c r="BH314" i="29"/>
  <c r="BG314" i="29"/>
  <c r="BF314" i="29"/>
  <c r="T314" i="29"/>
  <c r="R314" i="29"/>
  <c r="P314" i="29"/>
  <c r="BI311" i="29"/>
  <c r="BH311" i="29"/>
  <c r="BG311" i="29"/>
  <c r="BF311" i="29"/>
  <c r="T311" i="29"/>
  <c r="R311" i="29"/>
  <c r="P311" i="29"/>
  <c r="BI308" i="29"/>
  <c r="BH308" i="29"/>
  <c r="BG308" i="29"/>
  <c r="BF308" i="29"/>
  <c r="T308" i="29"/>
  <c r="R308" i="29"/>
  <c r="P308" i="29"/>
  <c r="BI305" i="29"/>
  <c r="BH305" i="29"/>
  <c r="BG305" i="29"/>
  <c r="BF305" i="29"/>
  <c r="T305" i="29"/>
  <c r="R305" i="29"/>
  <c r="P305" i="29"/>
  <c r="BI302" i="29"/>
  <c r="BH302" i="29"/>
  <c r="BG302" i="29"/>
  <c r="BF302" i="29"/>
  <c r="T302" i="29"/>
  <c r="R302" i="29"/>
  <c r="P302" i="29"/>
  <c r="BI300" i="29"/>
  <c r="BH300" i="29"/>
  <c r="BG300" i="29"/>
  <c r="BF300" i="29"/>
  <c r="T300" i="29"/>
  <c r="R300" i="29"/>
  <c r="P300" i="29"/>
  <c r="BI297" i="29"/>
  <c r="BH297" i="29"/>
  <c r="BG297" i="29"/>
  <c r="BF297" i="29"/>
  <c r="T297" i="29"/>
  <c r="R297" i="29"/>
  <c r="P297" i="29"/>
  <c r="BI295" i="29"/>
  <c r="BH295" i="29"/>
  <c r="BG295" i="29"/>
  <c r="BF295" i="29"/>
  <c r="T295" i="29"/>
  <c r="R295" i="29"/>
  <c r="P295" i="29"/>
  <c r="BI292" i="29"/>
  <c r="BH292" i="29"/>
  <c r="BG292" i="29"/>
  <c r="BF292" i="29"/>
  <c r="T292" i="29"/>
  <c r="R292" i="29"/>
  <c r="P292" i="29"/>
  <c r="BI288" i="29"/>
  <c r="BH288" i="29"/>
  <c r="BG288" i="29"/>
  <c r="BF288" i="29"/>
  <c r="T288" i="29"/>
  <c r="R288" i="29"/>
  <c r="P288" i="29"/>
  <c r="BI287" i="29"/>
  <c r="BH287" i="29"/>
  <c r="BG287" i="29"/>
  <c r="BF287" i="29"/>
  <c r="T287" i="29"/>
  <c r="R287" i="29"/>
  <c r="P287" i="29"/>
  <c r="BI284" i="29"/>
  <c r="BH284" i="29"/>
  <c r="BG284" i="29"/>
  <c r="BF284" i="29"/>
  <c r="T284" i="29"/>
  <c r="R284" i="29"/>
  <c r="P284" i="29"/>
  <c r="BI280" i="29"/>
  <c r="BH280" i="29"/>
  <c r="BG280" i="29"/>
  <c r="BF280" i="29"/>
  <c r="T280" i="29"/>
  <c r="R280" i="29"/>
  <c r="P280" i="29"/>
  <c r="BI277" i="29"/>
  <c r="BH277" i="29"/>
  <c r="BG277" i="29"/>
  <c r="BF277" i="29"/>
  <c r="T277" i="29"/>
  <c r="R277" i="29"/>
  <c r="P277" i="29"/>
  <c r="BI274" i="29"/>
  <c r="BH274" i="29"/>
  <c r="BG274" i="29"/>
  <c r="BF274" i="29"/>
  <c r="T274" i="29"/>
  <c r="R274" i="29"/>
  <c r="P274" i="29"/>
  <c r="BI269" i="29"/>
  <c r="BH269" i="29"/>
  <c r="BG269" i="29"/>
  <c r="BF269" i="29"/>
  <c r="T269" i="29"/>
  <c r="R269" i="29"/>
  <c r="P269" i="29"/>
  <c r="BI268" i="29"/>
  <c r="BH268" i="29"/>
  <c r="BG268" i="29"/>
  <c r="BF268" i="29"/>
  <c r="T268" i="29"/>
  <c r="R268" i="29"/>
  <c r="P268" i="29"/>
  <c r="BI266" i="29"/>
  <c r="BH266" i="29"/>
  <c r="BG266" i="29"/>
  <c r="BF266" i="29"/>
  <c r="T266" i="29"/>
  <c r="R266" i="29"/>
  <c r="P266" i="29"/>
  <c r="BI265" i="29"/>
  <c r="BH265" i="29"/>
  <c r="BG265" i="29"/>
  <c r="BF265" i="29"/>
  <c r="T265" i="29"/>
  <c r="R265" i="29"/>
  <c r="P265" i="29"/>
  <c r="BI263" i="29"/>
  <c r="BH263" i="29"/>
  <c r="BG263" i="29"/>
  <c r="BF263" i="29"/>
  <c r="T263" i="29"/>
  <c r="R263" i="29"/>
  <c r="P263" i="29"/>
  <c r="BI258" i="29"/>
  <c r="BH258" i="29"/>
  <c r="BG258" i="29"/>
  <c r="BF258" i="29"/>
  <c r="T258" i="29"/>
  <c r="R258" i="29"/>
  <c r="P258" i="29"/>
  <c r="BI255" i="29"/>
  <c r="BH255" i="29"/>
  <c r="BG255" i="29"/>
  <c r="BF255" i="29"/>
  <c r="T255" i="29"/>
  <c r="R255" i="29"/>
  <c r="P255" i="29"/>
  <c r="BI252" i="29"/>
  <c r="BH252" i="29"/>
  <c r="BG252" i="29"/>
  <c r="BF252" i="29"/>
  <c r="T252" i="29"/>
  <c r="R252" i="29"/>
  <c r="P252" i="29"/>
  <c r="BI249" i="29"/>
  <c r="BH249" i="29"/>
  <c r="BG249" i="29"/>
  <c r="BF249" i="29"/>
  <c r="T249" i="29"/>
  <c r="R249" i="29"/>
  <c r="P249" i="29"/>
  <c r="BI246" i="29"/>
  <c r="BH246" i="29"/>
  <c r="BG246" i="29"/>
  <c r="BF246" i="29"/>
  <c r="T246" i="29"/>
  <c r="R246" i="29"/>
  <c r="P246" i="29"/>
  <c r="BI243" i="29"/>
  <c r="BH243" i="29"/>
  <c r="BG243" i="29"/>
  <c r="BF243" i="29"/>
  <c r="T243" i="29"/>
  <c r="R243" i="29"/>
  <c r="P243" i="29"/>
  <c r="BI240" i="29"/>
  <c r="BH240" i="29"/>
  <c r="BG240" i="29"/>
  <c r="BF240" i="29"/>
  <c r="T240" i="29"/>
  <c r="R240" i="29"/>
  <c r="P240" i="29"/>
  <c r="BI239" i="29"/>
  <c r="BH239" i="29"/>
  <c r="BG239" i="29"/>
  <c r="BF239" i="29"/>
  <c r="T239" i="29"/>
  <c r="R239" i="29"/>
  <c r="P239" i="29"/>
  <c r="BI234" i="29"/>
  <c r="BH234" i="29"/>
  <c r="BG234" i="29"/>
  <c r="BF234" i="29"/>
  <c r="T234" i="29"/>
  <c r="R234" i="29"/>
  <c r="P234" i="29"/>
  <c r="BI229" i="29"/>
  <c r="BH229" i="29"/>
  <c r="BG229" i="29"/>
  <c r="BF229" i="29"/>
  <c r="T229" i="29"/>
  <c r="R229" i="29"/>
  <c r="P229" i="29"/>
  <c r="BI226" i="29"/>
  <c r="BH226" i="29"/>
  <c r="BG226" i="29"/>
  <c r="BF226" i="29"/>
  <c r="T226" i="29"/>
  <c r="R226" i="29"/>
  <c r="P226" i="29"/>
  <c r="BI224" i="29"/>
  <c r="BH224" i="29"/>
  <c r="BG224" i="29"/>
  <c r="BF224" i="29"/>
  <c r="T224" i="29"/>
  <c r="R224" i="29"/>
  <c r="P224" i="29"/>
  <c r="BI222" i="29"/>
  <c r="BH222" i="29"/>
  <c r="BG222" i="29"/>
  <c r="BF222" i="29"/>
  <c r="T222" i="29"/>
  <c r="R222" i="29"/>
  <c r="P222" i="29"/>
  <c r="BI217" i="29"/>
  <c r="BH217" i="29"/>
  <c r="BG217" i="29"/>
  <c r="BF217" i="29"/>
  <c r="T217" i="29"/>
  <c r="R217" i="29"/>
  <c r="P217" i="29"/>
  <c r="BI214" i="29"/>
  <c r="BH214" i="29"/>
  <c r="BG214" i="29"/>
  <c r="BF214" i="29"/>
  <c r="T214" i="29"/>
  <c r="R214" i="29"/>
  <c r="P214" i="29"/>
  <c r="BI209" i="29"/>
  <c r="BH209" i="29"/>
  <c r="BG209" i="29"/>
  <c r="BF209" i="29"/>
  <c r="T209" i="29"/>
  <c r="R209" i="29"/>
  <c r="P209" i="29"/>
  <c r="BI206" i="29"/>
  <c r="BH206" i="29"/>
  <c r="BG206" i="29"/>
  <c r="BF206" i="29"/>
  <c r="T206" i="29"/>
  <c r="R206" i="29"/>
  <c r="P206" i="29"/>
  <c r="BI202" i="29"/>
  <c r="BH202" i="29"/>
  <c r="BG202" i="29"/>
  <c r="BF202" i="29"/>
  <c r="T202" i="29"/>
  <c r="T201" i="29" s="1"/>
  <c r="R202" i="29"/>
  <c r="R201" i="29" s="1"/>
  <c r="P202" i="29"/>
  <c r="P201" i="29" s="1"/>
  <c r="BI198" i="29"/>
  <c r="BH198" i="29"/>
  <c r="BG198" i="29"/>
  <c r="BF198" i="29"/>
  <c r="T198" i="29"/>
  <c r="R198" i="29"/>
  <c r="P198" i="29"/>
  <c r="BI195" i="29"/>
  <c r="BH195" i="29"/>
  <c r="BG195" i="29"/>
  <c r="BF195" i="29"/>
  <c r="T195" i="29"/>
  <c r="R195" i="29"/>
  <c r="P195" i="29"/>
  <c r="BI192" i="29"/>
  <c r="BH192" i="29"/>
  <c r="BG192" i="29"/>
  <c r="BF192" i="29"/>
  <c r="T192" i="29"/>
  <c r="R192" i="29"/>
  <c r="P192" i="29"/>
  <c r="BI188" i="29"/>
  <c r="BH188" i="29"/>
  <c r="BG188" i="29"/>
  <c r="BF188" i="29"/>
  <c r="T188" i="29"/>
  <c r="R188" i="29"/>
  <c r="P188" i="29"/>
  <c r="BI184" i="29"/>
  <c r="BH184" i="29"/>
  <c r="BG184" i="29"/>
  <c r="BF184" i="29"/>
  <c r="T184" i="29"/>
  <c r="R184" i="29"/>
  <c r="P184" i="29"/>
  <c r="BI181" i="29"/>
  <c r="BH181" i="29"/>
  <c r="BG181" i="29"/>
  <c r="BF181" i="29"/>
  <c r="T181" i="29"/>
  <c r="R181" i="29"/>
  <c r="P181" i="29"/>
  <c r="BI178" i="29"/>
  <c r="BH178" i="29"/>
  <c r="BG178" i="29"/>
  <c r="BF178" i="29"/>
  <c r="T178" i="29"/>
  <c r="R178" i="29"/>
  <c r="P178" i="29"/>
  <c r="BI175" i="29"/>
  <c r="BH175" i="29"/>
  <c r="BG175" i="29"/>
  <c r="BF175" i="29"/>
  <c r="T175" i="29"/>
  <c r="R175" i="29"/>
  <c r="P175" i="29"/>
  <c r="BI171" i="29"/>
  <c r="BH171" i="29"/>
  <c r="BG171" i="29"/>
  <c r="BF171" i="29"/>
  <c r="T171" i="29"/>
  <c r="R171" i="29"/>
  <c r="P171" i="29"/>
  <c r="BI169" i="29"/>
  <c r="BH169" i="29"/>
  <c r="BG169" i="29"/>
  <c r="BF169" i="29"/>
  <c r="T169" i="29"/>
  <c r="R169" i="29"/>
  <c r="P169" i="29"/>
  <c r="BI166" i="29"/>
  <c r="BH166" i="29"/>
  <c r="BG166" i="29"/>
  <c r="BF166" i="29"/>
  <c r="T166" i="29"/>
  <c r="R166" i="29"/>
  <c r="P166" i="29"/>
  <c r="BI163" i="29"/>
  <c r="BH163" i="29"/>
  <c r="BG163" i="29"/>
  <c r="BF163" i="29"/>
  <c r="T163" i="29"/>
  <c r="R163" i="29"/>
  <c r="P163" i="29"/>
  <c r="BI158" i="29"/>
  <c r="BH158" i="29"/>
  <c r="BG158" i="29"/>
  <c r="BF158" i="29"/>
  <c r="T158" i="29"/>
  <c r="R158" i="29"/>
  <c r="P158" i="29"/>
  <c r="BI152" i="29"/>
  <c r="BH152" i="29"/>
  <c r="BG152" i="29"/>
  <c r="BF152" i="29"/>
  <c r="T152" i="29"/>
  <c r="R152" i="29"/>
  <c r="P152" i="29"/>
  <c r="BI148" i="29"/>
  <c r="BH148" i="29"/>
  <c r="BG148" i="29"/>
  <c r="BF148" i="29"/>
  <c r="T148" i="29"/>
  <c r="R148" i="29"/>
  <c r="P148" i="29"/>
  <c r="BI141" i="29"/>
  <c r="BH141" i="29"/>
  <c r="BG141" i="29"/>
  <c r="BF141" i="29"/>
  <c r="T141" i="29"/>
  <c r="R141" i="29"/>
  <c r="P141" i="29"/>
  <c r="BI138" i="29"/>
  <c r="BH138" i="29"/>
  <c r="BG138" i="29"/>
  <c r="BF138" i="29"/>
  <c r="T138" i="29"/>
  <c r="R138" i="29"/>
  <c r="P138" i="29"/>
  <c r="BI136" i="29"/>
  <c r="BH136" i="29"/>
  <c r="BG136" i="29"/>
  <c r="BF136" i="29"/>
  <c r="T136" i="29"/>
  <c r="R136" i="29"/>
  <c r="P136" i="29"/>
  <c r="BI133" i="29"/>
  <c r="BH133" i="29"/>
  <c r="BG133" i="29"/>
  <c r="BF133" i="29"/>
  <c r="T133" i="29"/>
  <c r="R133" i="29"/>
  <c r="P133" i="29"/>
  <c r="BI129" i="29"/>
  <c r="BH129" i="29"/>
  <c r="BG129" i="29"/>
  <c r="BF129" i="29"/>
  <c r="T129" i="29"/>
  <c r="R129" i="29"/>
  <c r="P129" i="29"/>
  <c r="BI124" i="29"/>
  <c r="BH124" i="29"/>
  <c r="BG124" i="29"/>
  <c r="BF124" i="29"/>
  <c r="T124" i="29"/>
  <c r="R124" i="29"/>
  <c r="P124" i="29"/>
  <c r="F114" i="29"/>
  <c r="E112" i="29"/>
  <c r="F60" i="29"/>
  <c r="E58" i="29"/>
  <c r="J28" i="29"/>
  <c r="E28" i="29"/>
  <c r="J117" i="29" s="1"/>
  <c r="J27" i="29"/>
  <c r="J25" i="29"/>
  <c r="E25" i="29"/>
  <c r="J116" i="29" s="1"/>
  <c r="J24" i="29"/>
  <c r="J22" i="29"/>
  <c r="E22" i="29"/>
  <c r="F117" i="29" s="1"/>
  <c r="J21" i="29"/>
  <c r="J19" i="29"/>
  <c r="E19" i="29"/>
  <c r="F116" i="29" s="1"/>
  <c r="J18" i="29"/>
  <c r="J16" i="29"/>
  <c r="J60" i="29" s="1"/>
  <c r="E7" i="29"/>
  <c r="E106" i="29" s="1"/>
  <c r="J41" i="28"/>
  <c r="J40" i="28"/>
  <c r="AY92" i="1" s="1"/>
  <c r="J39" i="28"/>
  <c r="AX92" i="1"/>
  <c r="BI123" i="28"/>
  <c r="BH123" i="28"/>
  <c r="BG123" i="28"/>
  <c r="BF123" i="28"/>
  <c r="T123" i="28"/>
  <c r="R123" i="28"/>
  <c r="P123" i="28"/>
  <c r="BI122" i="28"/>
  <c r="BH122" i="28"/>
  <c r="BG122" i="28"/>
  <c r="BF122" i="28"/>
  <c r="T122" i="28"/>
  <c r="R122" i="28"/>
  <c r="P122" i="28"/>
  <c r="BI121" i="28"/>
  <c r="BH121" i="28"/>
  <c r="BG121" i="28"/>
  <c r="BF121" i="28"/>
  <c r="T121" i="28"/>
  <c r="R121" i="28"/>
  <c r="P121" i="28"/>
  <c r="BI120" i="28"/>
  <c r="BH120" i="28"/>
  <c r="BG120" i="28"/>
  <c r="BF120" i="28"/>
  <c r="T120" i="28"/>
  <c r="R120" i="28"/>
  <c r="P120" i="28"/>
  <c r="BI119" i="28"/>
  <c r="BH119" i="28"/>
  <c r="BG119" i="28"/>
  <c r="BF119" i="28"/>
  <c r="T119" i="28"/>
  <c r="R119" i="28"/>
  <c r="P119" i="28"/>
  <c r="BI118" i="28"/>
  <c r="BH118" i="28"/>
  <c r="BG118" i="28"/>
  <c r="BF118" i="28"/>
  <c r="T118" i="28"/>
  <c r="R118" i="28"/>
  <c r="P118"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0" i="28"/>
  <c r="BH100" i="28"/>
  <c r="BG100" i="28"/>
  <c r="BF100" i="28"/>
  <c r="T100" i="28"/>
  <c r="R100" i="28"/>
  <c r="P100" i="28"/>
  <c r="BI97" i="28"/>
  <c r="BH97" i="28"/>
  <c r="BG97" i="28"/>
  <c r="BF97" i="28"/>
  <c r="T97" i="28"/>
  <c r="R97" i="28"/>
  <c r="P97" i="28"/>
  <c r="F88" i="28"/>
  <c r="E86" i="28"/>
  <c r="F60" i="28"/>
  <c r="E58" i="28"/>
  <c r="J28" i="28"/>
  <c r="E28" i="28"/>
  <c r="J63" i="28" s="1"/>
  <c r="J27" i="28"/>
  <c r="J25" i="28"/>
  <c r="E25" i="28"/>
  <c r="J62" i="28" s="1"/>
  <c r="J24" i="28"/>
  <c r="J22" i="28"/>
  <c r="E22" i="28"/>
  <c r="F63" i="28"/>
  <c r="J21" i="28"/>
  <c r="J19" i="28"/>
  <c r="E19" i="28"/>
  <c r="F90" i="28" s="1"/>
  <c r="J18" i="28"/>
  <c r="J16" i="28"/>
  <c r="J88" i="28"/>
  <c r="E7" i="28"/>
  <c r="E80" i="28"/>
  <c r="J41" i="27"/>
  <c r="J40" i="27"/>
  <c r="AY91" i="1" s="1"/>
  <c r="J39" i="27"/>
  <c r="AX91" i="1" s="1"/>
  <c r="BI318" i="27"/>
  <c r="BH318" i="27"/>
  <c r="BG318" i="27"/>
  <c r="BF318" i="27"/>
  <c r="T318" i="27"/>
  <c r="R318" i="27"/>
  <c r="P318" i="27"/>
  <c r="BI317" i="27"/>
  <c r="BH317" i="27"/>
  <c r="BG317" i="27"/>
  <c r="BF317" i="27"/>
  <c r="T317" i="27"/>
  <c r="R317" i="27"/>
  <c r="P317" i="27"/>
  <c r="BI316" i="27"/>
  <c r="BH316" i="27"/>
  <c r="BG316" i="27"/>
  <c r="BF316" i="27"/>
  <c r="T316" i="27"/>
  <c r="R316" i="27"/>
  <c r="P316" i="27"/>
  <c r="BI315" i="27"/>
  <c r="BH315" i="27"/>
  <c r="BG315" i="27"/>
  <c r="BF315" i="27"/>
  <c r="T315" i="27"/>
  <c r="R315" i="27"/>
  <c r="P315" i="27"/>
  <c r="BI311" i="27"/>
  <c r="BH311" i="27"/>
  <c r="BG311" i="27"/>
  <c r="BF311" i="27"/>
  <c r="T311" i="27"/>
  <c r="T310" i="27" s="1"/>
  <c r="T309" i="27" s="1"/>
  <c r="R311" i="27"/>
  <c r="R310" i="27" s="1"/>
  <c r="R309" i="27" s="1"/>
  <c r="P311" i="27"/>
  <c r="P310" i="27"/>
  <c r="P309" i="27" s="1"/>
  <c r="BI308" i="27"/>
  <c r="BH308" i="27"/>
  <c r="BG308" i="27"/>
  <c r="BF308" i="27"/>
  <c r="T308" i="27"/>
  <c r="R308" i="27"/>
  <c r="P308" i="27"/>
  <c r="BI306" i="27"/>
  <c r="BH306" i="27"/>
  <c r="BG306" i="27"/>
  <c r="BF306" i="27"/>
  <c r="T306" i="27"/>
  <c r="R306" i="27"/>
  <c r="P306" i="27"/>
  <c r="BI304" i="27"/>
  <c r="BH304" i="27"/>
  <c r="BG304" i="27"/>
  <c r="BF304" i="27"/>
  <c r="T304" i="27"/>
  <c r="R304" i="27"/>
  <c r="P304" i="27"/>
  <c r="BI302" i="27"/>
  <c r="BH302" i="27"/>
  <c r="BG302" i="27"/>
  <c r="BF302" i="27"/>
  <c r="T302" i="27"/>
  <c r="R302" i="27"/>
  <c r="P302" i="27"/>
  <c r="BI301" i="27"/>
  <c r="BH301" i="27"/>
  <c r="BG301" i="27"/>
  <c r="BF301" i="27"/>
  <c r="T301" i="27"/>
  <c r="R301" i="27"/>
  <c r="P301" i="27"/>
  <c r="BI299" i="27"/>
  <c r="BH299" i="27"/>
  <c r="BG299" i="27"/>
  <c r="BF299" i="27"/>
  <c r="T299" i="27"/>
  <c r="R299" i="27"/>
  <c r="P299" i="27"/>
  <c r="BI298" i="27"/>
  <c r="BH298" i="27"/>
  <c r="BG298" i="27"/>
  <c r="BF298" i="27"/>
  <c r="T298" i="27"/>
  <c r="R298" i="27"/>
  <c r="P298" i="27"/>
  <c r="BI297" i="27"/>
  <c r="BH297" i="27"/>
  <c r="BG297" i="27"/>
  <c r="BF297" i="27"/>
  <c r="T297" i="27"/>
  <c r="R297" i="27"/>
  <c r="P297" i="27"/>
  <c r="BI295" i="27"/>
  <c r="BH295" i="27"/>
  <c r="BG295" i="27"/>
  <c r="BF295" i="27"/>
  <c r="T295" i="27"/>
  <c r="R295" i="27"/>
  <c r="P295" i="27"/>
  <c r="BI294" i="27"/>
  <c r="BH294" i="27"/>
  <c r="BG294" i="27"/>
  <c r="BF294" i="27"/>
  <c r="T294" i="27"/>
  <c r="R294" i="27"/>
  <c r="P294" i="27"/>
  <c r="BI292" i="27"/>
  <c r="BH292" i="27"/>
  <c r="BG292" i="27"/>
  <c r="BF292" i="27"/>
  <c r="T292" i="27"/>
  <c r="R292" i="27"/>
  <c r="P292" i="27"/>
  <c r="BI290" i="27"/>
  <c r="BH290" i="27"/>
  <c r="BG290" i="27"/>
  <c r="BF290" i="27"/>
  <c r="T290" i="27"/>
  <c r="R290" i="27"/>
  <c r="P290" i="27"/>
  <c r="BI289" i="27"/>
  <c r="BH289" i="27"/>
  <c r="BG289" i="27"/>
  <c r="BF289" i="27"/>
  <c r="T289" i="27"/>
  <c r="R289" i="27"/>
  <c r="P289" i="27"/>
  <c r="BI288" i="27"/>
  <c r="BH288" i="27"/>
  <c r="BG288" i="27"/>
  <c r="BF288" i="27"/>
  <c r="T288" i="27"/>
  <c r="R288" i="27"/>
  <c r="P288" i="27"/>
  <c r="BI286" i="27"/>
  <c r="BH286" i="27"/>
  <c r="BG286" i="27"/>
  <c r="BF286" i="27"/>
  <c r="T286" i="27"/>
  <c r="R286" i="27"/>
  <c r="P286" i="27"/>
  <c r="BI284" i="27"/>
  <c r="BH284" i="27"/>
  <c r="BG284" i="27"/>
  <c r="BF284" i="27"/>
  <c r="T284" i="27"/>
  <c r="R284" i="27"/>
  <c r="P284" i="27"/>
  <c r="BI283" i="27"/>
  <c r="BH283" i="27"/>
  <c r="BG283" i="27"/>
  <c r="BF283" i="27"/>
  <c r="T283" i="27"/>
  <c r="R283" i="27"/>
  <c r="P283" i="27"/>
  <c r="BI281" i="27"/>
  <c r="BH281" i="27"/>
  <c r="BG281" i="27"/>
  <c r="BF281" i="27"/>
  <c r="T281" i="27"/>
  <c r="R281" i="27"/>
  <c r="P281" i="27"/>
  <c r="BI280" i="27"/>
  <c r="BH280" i="27"/>
  <c r="BG280" i="27"/>
  <c r="BF280" i="27"/>
  <c r="T280" i="27"/>
  <c r="R280" i="27"/>
  <c r="P280" i="27"/>
  <c r="BI279" i="27"/>
  <c r="BH279" i="27"/>
  <c r="BG279" i="27"/>
  <c r="BF279" i="27"/>
  <c r="T279" i="27"/>
  <c r="R279" i="27"/>
  <c r="P279" i="27"/>
  <c r="BI278" i="27"/>
  <c r="BH278" i="27"/>
  <c r="BG278" i="27"/>
  <c r="BF278" i="27"/>
  <c r="T278" i="27"/>
  <c r="R278" i="27"/>
  <c r="P278" i="27"/>
  <c r="BI276" i="27"/>
  <c r="BH276" i="27"/>
  <c r="BG276" i="27"/>
  <c r="BF276" i="27"/>
  <c r="T276" i="27"/>
  <c r="R276" i="27"/>
  <c r="P276" i="27"/>
  <c r="BI275" i="27"/>
  <c r="BH275" i="27"/>
  <c r="BG275" i="27"/>
  <c r="BF275" i="27"/>
  <c r="T275" i="27"/>
  <c r="R275" i="27"/>
  <c r="P275" i="27"/>
  <c r="BI274" i="27"/>
  <c r="BH274" i="27"/>
  <c r="BG274" i="27"/>
  <c r="BF274" i="27"/>
  <c r="T274" i="27"/>
  <c r="R274" i="27"/>
  <c r="P274" i="27"/>
  <c r="BI272" i="27"/>
  <c r="BH272" i="27"/>
  <c r="BG272" i="27"/>
  <c r="BF272" i="27"/>
  <c r="T272" i="27"/>
  <c r="R272" i="27"/>
  <c r="P272" i="27"/>
  <c r="BI271" i="27"/>
  <c r="BH271" i="27"/>
  <c r="BG271" i="27"/>
  <c r="BF271" i="27"/>
  <c r="T271" i="27"/>
  <c r="R271" i="27"/>
  <c r="P271" i="27"/>
  <c r="BI270" i="27"/>
  <c r="BH270" i="27"/>
  <c r="BG270" i="27"/>
  <c r="BF270" i="27"/>
  <c r="T270" i="27"/>
  <c r="R270" i="27"/>
  <c r="P270" i="27"/>
  <c r="BI269" i="27"/>
  <c r="BH269" i="27"/>
  <c r="BG269" i="27"/>
  <c r="BF269" i="27"/>
  <c r="T269" i="27"/>
  <c r="R269" i="27"/>
  <c r="P269" i="27"/>
  <c r="BI268" i="27"/>
  <c r="BH268" i="27"/>
  <c r="BG268" i="27"/>
  <c r="BF268" i="27"/>
  <c r="T268" i="27"/>
  <c r="R268" i="27"/>
  <c r="P268" i="27"/>
  <c r="BI266" i="27"/>
  <c r="BH266" i="27"/>
  <c r="BG266" i="27"/>
  <c r="BF266" i="27"/>
  <c r="T266" i="27"/>
  <c r="R266" i="27"/>
  <c r="P266" i="27"/>
  <c r="BI264" i="27"/>
  <c r="BH264" i="27"/>
  <c r="BG264" i="27"/>
  <c r="BF264" i="27"/>
  <c r="T264" i="27"/>
  <c r="R264" i="27"/>
  <c r="P264" i="27"/>
  <c r="BI263" i="27"/>
  <c r="BH263" i="27"/>
  <c r="BG263" i="27"/>
  <c r="BF263" i="27"/>
  <c r="T263" i="27"/>
  <c r="R263" i="27"/>
  <c r="P263" i="27"/>
  <c r="BI261" i="27"/>
  <c r="BH261" i="27"/>
  <c r="BG261" i="27"/>
  <c r="BF261" i="27"/>
  <c r="T261" i="27"/>
  <c r="R261" i="27"/>
  <c r="P261" i="27"/>
  <c r="BI260" i="27"/>
  <c r="BH260" i="27"/>
  <c r="BG260" i="27"/>
  <c r="BF260" i="27"/>
  <c r="T260" i="27"/>
  <c r="R260" i="27"/>
  <c r="P260" i="27"/>
  <c r="BI258" i="27"/>
  <c r="BH258" i="27"/>
  <c r="BG258" i="27"/>
  <c r="BF258" i="27"/>
  <c r="T258" i="27"/>
  <c r="R258" i="27"/>
  <c r="P258" i="27"/>
  <c r="BI257" i="27"/>
  <c r="BH257" i="27"/>
  <c r="BG257" i="27"/>
  <c r="BF257" i="27"/>
  <c r="T257" i="27"/>
  <c r="R257" i="27"/>
  <c r="P257" i="27"/>
  <c r="BI255" i="27"/>
  <c r="BH255" i="27"/>
  <c r="BG255" i="27"/>
  <c r="BF255" i="27"/>
  <c r="T255" i="27"/>
  <c r="R255" i="27"/>
  <c r="P255" i="27"/>
  <c r="BI254" i="27"/>
  <c r="BH254" i="27"/>
  <c r="BG254" i="27"/>
  <c r="BF254" i="27"/>
  <c r="T254" i="27"/>
  <c r="R254" i="27"/>
  <c r="P254" i="27"/>
  <c r="BI253" i="27"/>
  <c r="BH253" i="27"/>
  <c r="BG253" i="27"/>
  <c r="BF253" i="27"/>
  <c r="T253" i="27"/>
  <c r="R253" i="27"/>
  <c r="P253" i="27"/>
  <c r="BI251" i="27"/>
  <c r="BH251" i="27"/>
  <c r="BG251" i="27"/>
  <c r="BF251" i="27"/>
  <c r="T251" i="27"/>
  <c r="R251" i="27"/>
  <c r="P251" i="27"/>
  <c r="BI250" i="27"/>
  <c r="BH250" i="27"/>
  <c r="BG250" i="27"/>
  <c r="BF250" i="27"/>
  <c r="T250" i="27"/>
  <c r="R250" i="27"/>
  <c r="P250" i="27"/>
  <c r="BI249" i="27"/>
  <c r="BH249" i="27"/>
  <c r="BG249" i="27"/>
  <c r="BF249" i="27"/>
  <c r="T249" i="27"/>
  <c r="R249" i="27"/>
  <c r="P249" i="27"/>
  <c r="BI248" i="27"/>
  <c r="BH248" i="27"/>
  <c r="BG248" i="27"/>
  <c r="BF248" i="27"/>
  <c r="T248" i="27"/>
  <c r="R248" i="27"/>
  <c r="P248" i="27"/>
  <c r="BI246" i="27"/>
  <c r="BH246" i="27"/>
  <c r="BG246" i="27"/>
  <c r="BF246" i="27"/>
  <c r="T246" i="27"/>
  <c r="R246" i="27"/>
  <c r="P246" i="27"/>
  <c r="BI245" i="27"/>
  <c r="BH245" i="27"/>
  <c r="BG245" i="27"/>
  <c r="BF245" i="27"/>
  <c r="T245" i="27"/>
  <c r="R245" i="27"/>
  <c r="P245" i="27"/>
  <c r="BI244" i="27"/>
  <c r="BH244" i="27"/>
  <c r="BG244" i="27"/>
  <c r="BF244" i="27"/>
  <c r="T244" i="27"/>
  <c r="R244" i="27"/>
  <c r="P244" i="27"/>
  <c r="BI243" i="27"/>
  <c r="BH243" i="27"/>
  <c r="BG243" i="27"/>
  <c r="BF243" i="27"/>
  <c r="T243" i="27"/>
  <c r="R243" i="27"/>
  <c r="P243" i="27"/>
  <c r="BI241" i="27"/>
  <c r="BH241" i="27"/>
  <c r="BG241" i="27"/>
  <c r="BF241" i="27"/>
  <c r="T241" i="27"/>
  <c r="R241" i="27"/>
  <c r="P241" i="27"/>
  <c r="BI240" i="27"/>
  <c r="BH240" i="27"/>
  <c r="BG240" i="27"/>
  <c r="BF240" i="27"/>
  <c r="T240" i="27"/>
  <c r="R240" i="27"/>
  <c r="P240" i="27"/>
  <c r="BI239" i="27"/>
  <c r="BH239" i="27"/>
  <c r="BG239" i="27"/>
  <c r="BF239" i="27"/>
  <c r="T239" i="27"/>
  <c r="R239" i="27"/>
  <c r="P239" i="27"/>
  <c r="BI238" i="27"/>
  <c r="BH238" i="27"/>
  <c r="BG238" i="27"/>
  <c r="BF238" i="27"/>
  <c r="T238" i="27"/>
  <c r="R238" i="27"/>
  <c r="P238" i="27"/>
  <c r="BI237" i="27"/>
  <c r="BH237" i="27"/>
  <c r="BG237" i="27"/>
  <c r="BF237" i="27"/>
  <c r="T237" i="27"/>
  <c r="R237" i="27"/>
  <c r="P237" i="27"/>
  <c r="BI236" i="27"/>
  <c r="BH236" i="27"/>
  <c r="BG236" i="27"/>
  <c r="BF236" i="27"/>
  <c r="T236" i="27"/>
  <c r="R236" i="27"/>
  <c r="P236" i="27"/>
  <c r="BI235" i="27"/>
  <c r="BH235" i="27"/>
  <c r="BG235" i="27"/>
  <c r="BF235" i="27"/>
  <c r="T235" i="27"/>
  <c r="R235" i="27"/>
  <c r="P235" i="27"/>
  <c r="BI234" i="27"/>
  <c r="BH234" i="27"/>
  <c r="BG234" i="27"/>
  <c r="BF234" i="27"/>
  <c r="T234" i="27"/>
  <c r="R234" i="27"/>
  <c r="P234" i="27"/>
  <c r="BI232" i="27"/>
  <c r="BH232" i="27"/>
  <c r="BG232" i="27"/>
  <c r="BF232" i="27"/>
  <c r="T232" i="27"/>
  <c r="R232" i="27"/>
  <c r="P232" i="27"/>
  <c r="BI231" i="27"/>
  <c r="BH231" i="27"/>
  <c r="BG231" i="27"/>
  <c r="BF231" i="27"/>
  <c r="T231" i="27"/>
  <c r="R231" i="27"/>
  <c r="P231" i="27"/>
  <c r="BI230" i="27"/>
  <c r="BH230" i="27"/>
  <c r="BG230" i="27"/>
  <c r="BF230" i="27"/>
  <c r="T230" i="27"/>
  <c r="R230" i="27"/>
  <c r="P230" i="27"/>
  <c r="BI228" i="27"/>
  <c r="BH228" i="27"/>
  <c r="BG228" i="27"/>
  <c r="BF228" i="27"/>
  <c r="T228" i="27"/>
  <c r="R228" i="27"/>
  <c r="P228" i="27"/>
  <c r="BI225" i="27"/>
  <c r="BH225" i="27"/>
  <c r="BG225" i="27"/>
  <c r="BF225" i="27"/>
  <c r="T225" i="27"/>
  <c r="R225" i="27"/>
  <c r="P225" i="27"/>
  <c r="BI223" i="27"/>
  <c r="BH223" i="27"/>
  <c r="BG223" i="27"/>
  <c r="BF223" i="27"/>
  <c r="T223" i="27"/>
  <c r="R223" i="27"/>
  <c r="P223" i="27"/>
  <c r="BI222" i="27"/>
  <c r="BH222" i="27"/>
  <c r="BG222" i="27"/>
  <c r="BF222" i="27"/>
  <c r="T222" i="27"/>
  <c r="R222" i="27"/>
  <c r="P222" i="27"/>
  <c r="BI220" i="27"/>
  <c r="BH220" i="27"/>
  <c r="BG220" i="27"/>
  <c r="BF220" i="27"/>
  <c r="T220" i="27"/>
  <c r="R220" i="27"/>
  <c r="P220" i="27"/>
  <c r="BI219" i="27"/>
  <c r="BH219" i="27"/>
  <c r="BG219" i="27"/>
  <c r="BF219" i="27"/>
  <c r="T219" i="27"/>
  <c r="R219" i="27"/>
  <c r="P219" i="27"/>
  <c r="BI217" i="27"/>
  <c r="BH217" i="27"/>
  <c r="BG217" i="27"/>
  <c r="BF217" i="27"/>
  <c r="T217" i="27"/>
  <c r="R217" i="27"/>
  <c r="P217" i="27"/>
  <c r="BI216" i="27"/>
  <c r="BH216" i="27"/>
  <c r="BG216" i="27"/>
  <c r="BF216" i="27"/>
  <c r="T216" i="27"/>
  <c r="R216" i="27"/>
  <c r="P216" i="27"/>
  <c r="BI215" i="27"/>
  <c r="BH215" i="27"/>
  <c r="BG215" i="27"/>
  <c r="BF215" i="27"/>
  <c r="T215" i="27"/>
  <c r="R215" i="27"/>
  <c r="P215" i="27"/>
  <c r="BI213" i="27"/>
  <c r="BH213" i="27"/>
  <c r="BG213" i="27"/>
  <c r="BF213" i="27"/>
  <c r="T213" i="27"/>
  <c r="R213" i="27"/>
  <c r="P213" i="27"/>
  <c r="BI212" i="27"/>
  <c r="BH212" i="27"/>
  <c r="BG212" i="27"/>
  <c r="BF212" i="27"/>
  <c r="T212" i="27"/>
  <c r="R212" i="27"/>
  <c r="P212" i="27"/>
  <c r="BI211" i="27"/>
  <c r="BH211" i="27"/>
  <c r="BG211" i="27"/>
  <c r="BF211" i="27"/>
  <c r="T211" i="27"/>
  <c r="R211" i="27"/>
  <c r="P211" i="27"/>
  <c r="BI209" i="27"/>
  <c r="BH209" i="27"/>
  <c r="BG209" i="27"/>
  <c r="BF209" i="27"/>
  <c r="T209" i="27"/>
  <c r="R209" i="27"/>
  <c r="P209" i="27"/>
  <c r="BI208" i="27"/>
  <c r="BH208" i="27"/>
  <c r="BG208" i="27"/>
  <c r="BF208" i="27"/>
  <c r="T208" i="27"/>
  <c r="R208" i="27"/>
  <c r="P208" i="27"/>
  <c r="BI206" i="27"/>
  <c r="BH206" i="27"/>
  <c r="BG206" i="27"/>
  <c r="BF206" i="27"/>
  <c r="T206" i="27"/>
  <c r="R206" i="27"/>
  <c r="P206" i="27"/>
  <c r="BI205" i="27"/>
  <c r="BH205" i="27"/>
  <c r="BG205" i="27"/>
  <c r="BF205" i="27"/>
  <c r="T205" i="27"/>
  <c r="R205" i="27"/>
  <c r="P205" i="27"/>
  <c r="BI203" i="27"/>
  <c r="BH203" i="27"/>
  <c r="BG203" i="27"/>
  <c r="BF203" i="27"/>
  <c r="T203" i="27"/>
  <c r="R203" i="27"/>
  <c r="P203" i="27"/>
  <c r="BI202" i="27"/>
  <c r="BH202" i="27"/>
  <c r="BG202" i="27"/>
  <c r="BF202" i="27"/>
  <c r="T202" i="27"/>
  <c r="R202" i="27"/>
  <c r="P202" i="27"/>
  <c r="BI200" i="27"/>
  <c r="BH200" i="27"/>
  <c r="BG200" i="27"/>
  <c r="BF200" i="27"/>
  <c r="T200" i="27"/>
  <c r="R200" i="27"/>
  <c r="P200" i="27"/>
  <c r="BI199" i="27"/>
  <c r="BH199" i="27"/>
  <c r="BG199" i="27"/>
  <c r="BF199" i="27"/>
  <c r="T199" i="27"/>
  <c r="R199" i="27"/>
  <c r="P199" i="27"/>
  <c r="BI197" i="27"/>
  <c r="BH197" i="27"/>
  <c r="BG197" i="27"/>
  <c r="BF197" i="27"/>
  <c r="T197" i="27"/>
  <c r="R197" i="27"/>
  <c r="P197" i="27"/>
  <c r="BI196" i="27"/>
  <c r="BH196" i="27"/>
  <c r="BG196" i="27"/>
  <c r="BF196" i="27"/>
  <c r="T196" i="27"/>
  <c r="R196" i="27"/>
  <c r="P196" i="27"/>
  <c r="BI194" i="27"/>
  <c r="BH194" i="27"/>
  <c r="BG194" i="27"/>
  <c r="BF194" i="27"/>
  <c r="T194" i="27"/>
  <c r="R194" i="27"/>
  <c r="P194" i="27"/>
  <c r="BI192" i="27"/>
  <c r="BH192" i="27"/>
  <c r="BG192" i="27"/>
  <c r="BF192" i="27"/>
  <c r="T192" i="27"/>
  <c r="R192" i="27"/>
  <c r="P192" i="27"/>
  <c r="BI191" i="27"/>
  <c r="BH191" i="27"/>
  <c r="BG191" i="27"/>
  <c r="BF191" i="27"/>
  <c r="T191" i="27"/>
  <c r="R191" i="27"/>
  <c r="P191" i="27"/>
  <c r="BI190" i="27"/>
  <c r="BH190" i="27"/>
  <c r="BG190" i="27"/>
  <c r="BF190" i="27"/>
  <c r="T190" i="27"/>
  <c r="R190" i="27"/>
  <c r="P190" i="27"/>
  <c r="BI189" i="27"/>
  <c r="BH189" i="27"/>
  <c r="BG189" i="27"/>
  <c r="BF189" i="27"/>
  <c r="T189" i="27"/>
  <c r="R189" i="27"/>
  <c r="P189" i="27"/>
  <c r="BI188" i="27"/>
  <c r="BH188" i="27"/>
  <c r="BG188" i="27"/>
  <c r="BF188" i="27"/>
  <c r="T188" i="27"/>
  <c r="R188" i="27"/>
  <c r="P188" i="27"/>
  <c r="BI187" i="27"/>
  <c r="BH187" i="27"/>
  <c r="BG187" i="27"/>
  <c r="BF187" i="27"/>
  <c r="T187" i="27"/>
  <c r="R187" i="27"/>
  <c r="P187" i="27"/>
  <c r="BI185" i="27"/>
  <c r="BH185" i="27"/>
  <c r="BG185" i="27"/>
  <c r="BF185" i="27"/>
  <c r="T185" i="27"/>
  <c r="R185" i="27"/>
  <c r="P185" i="27"/>
  <c r="BI183" i="27"/>
  <c r="BH183" i="27"/>
  <c r="BG183" i="27"/>
  <c r="BF183" i="27"/>
  <c r="T183" i="27"/>
  <c r="R183" i="27"/>
  <c r="P183" i="27"/>
  <c r="BI181" i="27"/>
  <c r="BH181" i="27"/>
  <c r="BG181" i="27"/>
  <c r="BF181" i="27"/>
  <c r="T181" i="27"/>
  <c r="R181" i="27"/>
  <c r="P181" i="27"/>
  <c r="BI179" i="27"/>
  <c r="BH179" i="27"/>
  <c r="BG179" i="27"/>
  <c r="BF179" i="27"/>
  <c r="T179" i="27"/>
  <c r="R179" i="27"/>
  <c r="P179" i="27"/>
  <c r="BI177" i="27"/>
  <c r="BH177" i="27"/>
  <c r="BG177" i="27"/>
  <c r="BF177" i="27"/>
  <c r="T177" i="27"/>
  <c r="R177" i="27"/>
  <c r="P177" i="27"/>
  <c r="BI175" i="27"/>
  <c r="BH175" i="27"/>
  <c r="BG175" i="27"/>
  <c r="BF175" i="27"/>
  <c r="T175" i="27"/>
  <c r="R175" i="27"/>
  <c r="P175" i="27"/>
  <c r="BI173" i="27"/>
  <c r="BH173" i="27"/>
  <c r="BG173" i="27"/>
  <c r="BF173" i="27"/>
  <c r="T173" i="27"/>
  <c r="R173" i="27"/>
  <c r="P173" i="27"/>
  <c r="BI172" i="27"/>
  <c r="BH172" i="27"/>
  <c r="BG172" i="27"/>
  <c r="BF172" i="27"/>
  <c r="T172" i="27"/>
  <c r="R172" i="27"/>
  <c r="P172" i="27"/>
  <c r="BI170" i="27"/>
  <c r="BH170" i="27"/>
  <c r="BG170" i="27"/>
  <c r="BF170" i="27"/>
  <c r="T170" i="27"/>
  <c r="R170" i="27"/>
  <c r="P170" i="27"/>
  <c r="BI167" i="27"/>
  <c r="BH167" i="27"/>
  <c r="BG167" i="27"/>
  <c r="BF167" i="27"/>
  <c r="T167" i="27"/>
  <c r="R167" i="27"/>
  <c r="P167" i="27"/>
  <c r="BI165" i="27"/>
  <c r="BH165" i="27"/>
  <c r="BG165" i="27"/>
  <c r="BF165" i="27"/>
  <c r="T165" i="27"/>
  <c r="R165" i="27"/>
  <c r="P165" i="27"/>
  <c r="BI164" i="27"/>
  <c r="BH164" i="27"/>
  <c r="BG164" i="27"/>
  <c r="BF164" i="27"/>
  <c r="T164" i="27"/>
  <c r="R164" i="27"/>
  <c r="P164" i="27"/>
  <c r="BI162" i="27"/>
  <c r="BH162" i="27"/>
  <c r="BG162" i="27"/>
  <c r="BF162" i="27"/>
  <c r="T162" i="27"/>
  <c r="R162" i="27"/>
  <c r="P162" i="27"/>
  <c r="BI161" i="27"/>
  <c r="BH161" i="27"/>
  <c r="BG161" i="27"/>
  <c r="BF161" i="27"/>
  <c r="T161" i="27"/>
  <c r="R161" i="27"/>
  <c r="P161" i="27"/>
  <c r="BI159" i="27"/>
  <c r="BH159" i="27"/>
  <c r="BG159" i="27"/>
  <c r="BF159" i="27"/>
  <c r="T159" i="27"/>
  <c r="R159" i="27"/>
  <c r="P159" i="27"/>
  <c r="BI158" i="27"/>
  <c r="BH158" i="27"/>
  <c r="BG158" i="27"/>
  <c r="BF158" i="27"/>
  <c r="T158" i="27"/>
  <c r="R158" i="27"/>
  <c r="P158" i="27"/>
  <c r="BI157" i="27"/>
  <c r="BH157" i="27"/>
  <c r="BG157" i="27"/>
  <c r="BF157" i="27"/>
  <c r="T157" i="27"/>
  <c r="R157" i="27"/>
  <c r="P157" i="27"/>
  <c r="BI155" i="27"/>
  <c r="BH155" i="27"/>
  <c r="BG155" i="27"/>
  <c r="BF155" i="27"/>
  <c r="T155" i="27"/>
  <c r="R155" i="27"/>
  <c r="P155" i="27"/>
  <c r="BI154" i="27"/>
  <c r="BH154" i="27"/>
  <c r="BG154" i="27"/>
  <c r="BF154" i="27"/>
  <c r="T154" i="27"/>
  <c r="R154" i="27"/>
  <c r="P154" i="27"/>
  <c r="BI152" i="27"/>
  <c r="BH152" i="27"/>
  <c r="BG152" i="27"/>
  <c r="BF152" i="27"/>
  <c r="T152" i="27"/>
  <c r="R152" i="27"/>
  <c r="P152" i="27"/>
  <c r="BI151" i="27"/>
  <c r="BH151" i="27"/>
  <c r="BG151" i="27"/>
  <c r="BF151" i="27"/>
  <c r="T151" i="27"/>
  <c r="R151" i="27"/>
  <c r="P151" i="27"/>
  <c r="BI149" i="27"/>
  <c r="BH149" i="27"/>
  <c r="BG149" i="27"/>
  <c r="BF149" i="27"/>
  <c r="T149" i="27"/>
  <c r="R149" i="27"/>
  <c r="P149" i="27"/>
  <c r="BI148" i="27"/>
  <c r="BH148" i="27"/>
  <c r="BG148" i="27"/>
  <c r="BF148" i="27"/>
  <c r="T148" i="27"/>
  <c r="R148" i="27"/>
  <c r="P148" i="27"/>
  <c r="BI147" i="27"/>
  <c r="BH147" i="27"/>
  <c r="BG147" i="27"/>
  <c r="BF147" i="27"/>
  <c r="T147" i="27"/>
  <c r="R147" i="27"/>
  <c r="P147" i="27"/>
  <c r="BI145" i="27"/>
  <c r="BH145" i="27"/>
  <c r="BG145" i="27"/>
  <c r="BF145" i="27"/>
  <c r="T145" i="27"/>
  <c r="R145" i="27"/>
  <c r="P145" i="27"/>
  <c r="BI144" i="27"/>
  <c r="BH144" i="27"/>
  <c r="BG144" i="27"/>
  <c r="BF144" i="27"/>
  <c r="T144" i="27"/>
  <c r="R144" i="27"/>
  <c r="P144" i="27"/>
  <c r="BI142" i="27"/>
  <c r="BH142" i="27"/>
  <c r="BG142" i="27"/>
  <c r="BF142" i="27"/>
  <c r="T142" i="27"/>
  <c r="R142" i="27"/>
  <c r="P142" i="27"/>
  <c r="BI141" i="27"/>
  <c r="BH141" i="27"/>
  <c r="BG141" i="27"/>
  <c r="BF141" i="27"/>
  <c r="T141" i="27"/>
  <c r="R141" i="27"/>
  <c r="P141" i="27"/>
  <c r="BI140" i="27"/>
  <c r="BH140" i="27"/>
  <c r="BG140" i="27"/>
  <c r="BF140" i="27"/>
  <c r="T140" i="27"/>
  <c r="R140" i="27"/>
  <c r="P140" i="27"/>
  <c r="BI138" i="27"/>
  <c r="BH138" i="27"/>
  <c r="BG138" i="27"/>
  <c r="BF138" i="27"/>
  <c r="T138" i="27"/>
  <c r="R138" i="27"/>
  <c r="P138" i="27"/>
  <c r="BI137" i="27"/>
  <c r="BH137" i="27"/>
  <c r="BG137" i="27"/>
  <c r="BF137" i="27"/>
  <c r="T137" i="27"/>
  <c r="R137" i="27"/>
  <c r="P137" i="27"/>
  <c r="BI134" i="27"/>
  <c r="BH134" i="27"/>
  <c r="BG134" i="27"/>
  <c r="BF134" i="27"/>
  <c r="T134" i="27"/>
  <c r="R134" i="27"/>
  <c r="P134" i="27"/>
  <c r="BI132" i="27"/>
  <c r="BH132" i="27"/>
  <c r="BG132" i="27"/>
  <c r="BF132" i="27"/>
  <c r="T132" i="27"/>
  <c r="R132" i="27"/>
  <c r="P132" i="27"/>
  <c r="BI131" i="27"/>
  <c r="BH131" i="27"/>
  <c r="BG131" i="27"/>
  <c r="BF131" i="27"/>
  <c r="T131" i="27"/>
  <c r="R131" i="27"/>
  <c r="P131" i="27"/>
  <c r="BI130" i="27"/>
  <c r="BH130" i="27"/>
  <c r="BG130" i="27"/>
  <c r="BF130" i="27"/>
  <c r="T130" i="27"/>
  <c r="R130" i="27"/>
  <c r="P130" i="27"/>
  <c r="BI128" i="27"/>
  <c r="BH128" i="27"/>
  <c r="BG128" i="27"/>
  <c r="BF128" i="27"/>
  <c r="T128" i="27"/>
  <c r="R128" i="27"/>
  <c r="P128" i="27"/>
  <c r="BI127" i="27"/>
  <c r="BH127" i="27"/>
  <c r="BG127" i="27"/>
  <c r="BF127" i="27"/>
  <c r="T127" i="27"/>
  <c r="R127" i="27"/>
  <c r="P127" i="27"/>
  <c r="BI126" i="27"/>
  <c r="BH126" i="27"/>
  <c r="BG126" i="27"/>
  <c r="BF126" i="27"/>
  <c r="T126" i="27"/>
  <c r="R126" i="27"/>
  <c r="P126" i="27"/>
  <c r="BI124" i="27"/>
  <c r="BH124" i="27"/>
  <c r="BG124" i="27"/>
  <c r="BF124" i="27"/>
  <c r="T124" i="27"/>
  <c r="R124" i="27"/>
  <c r="P124" i="27"/>
  <c r="BI123" i="27"/>
  <c r="BH123" i="27"/>
  <c r="BG123" i="27"/>
  <c r="BF123" i="27"/>
  <c r="T123" i="27"/>
  <c r="R123" i="27"/>
  <c r="P123" i="27"/>
  <c r="BI122" i="27"/>
  <c r="BH122" i="27"/>
  <c r="BG122" i="27"/>
  <c r="BF122" i="27"/>
  <c r="T122" i="27"/>
  <c r="R122" i="27"/>
  <c r="P122" i="27"/>
  <c r="BI121" i="27"/>
  <c r="BH121" i="27"/>
  <c r="BG121" i="27"/>
  <c r="BF121" i="27"/>
  <c r="T121" i="27"/>
  <c r="R121" i="27"/>
  <c r="P121" i="27"/>
  <c r="BI119" i="27"/>
  <c r="BH119" i="27"/>
  <c r="BG119" i="27"/>
  <c r="BF119" i="27"/>
  <c r="T119" i="27"/>
  <c r="R119" i="27"/>
  <c r="P119" i="27"/>
  <c r="BI118" i="27"/>
  <c r="BH118" i="27"/>
  <c r="BG118" i="27"/>
  <c r="BF118" i="27"/>
  <c r="T118" i="27"/>
  <c r="R118" i="27"/>
  <c r="P118" i="27"/>
  <c r="BI117" i="27"/>
  <c r="BH117" i="27"/>
  <c r="BG117" i="27"/>
  <c r="BF117" i="27"/>
  <c r="T117" i="27"/>
  <c r="R117" i="27"/>
  <c r="P117" i="27"/>
  <c r="BI115" i="27"/>
  <c r="BH115" i="27"/>
  <c r="BG115" i="27"/>
  <c r="BF115" i="27"/>
  <c r="T115" i="27"/>
  <c r="R115" i="27"/>
  <c r="P115" i="27"/>
  <c r="BI112" i="27"/>
  <c r="BH112" i="27"/>
  <c r="BG112" i="27"/>
  <c r="BF112" i="27"/>
  <c r="T112" i="27"/>
  <c r="R112" i="27"/>
  <c r="P112" i="27"/>
  <c r="BI110" i="27"/>
  <c r="BH110" i="27"/>
  <c r="BG110" i="27"/>
  <c r="BF110" i="27"/>
  <c r="T110" i="27"/>
  <c r="R110" i="27"/>
  <c r="P110" i="27"/>
  <c r="BI109" i="27"/>
  <c r="BH109" i="27"/>
  <c r="BG109" i="27"/>
  <c r="BF109" i="27"/>
  <c r="T109" i="27"/>
  <c r="R109" i="27"/>
  <c r="P109" i="27"/>
  <c r="BI108" i="27"/>
  <c r="BH108" i="27"/>
  <c r="BG108" i="27"/>
  <c r="BF108" i="27"/>
  <c r="T108" i="27"/>
  <c r="R108" i="27"/>
  <c r="P108" i="27"/>
  <c r="BI106" i="27"/>
  <c r="BH106" i="27"/>
  <c r="BG106" i="27"/>
  <c r="BF106" i="27"/>
  <c r="T106" i="27"/>
  <c r="R106" i="27"/>
  <c r="P106" i="27"/>
  <c r="BI103" i="27"/>
  <c r="BH103" i="27"/>
  <c r="BG103" i="27"/>
  <c r="BF103" i="27"/>
  <c r="T103" i="27"/>
  <c r="R103" i="27"/>
  <c r="P103" i="27"/>
  <c r="BI101" i="27"/>
  <c r="BH101" i="27"/>
  <c r="BG101" i="27"/>
  <c r="BF101" i="27"/>
  <c r="T101" i="27"/>
  <c r="R101" i="27"/>
  <c r="P101" i="27"/>
  <c r="F92" i="27"/>
  <c r="E90" i="27"/>
  <c r="F60" i="27"/>
  <c r="E58" i="27"/>
  <c r="J28" i="27"/>
  <c r="E28" i="27"/>
  <c r="J95" i="27" s="1"/>
  <c r="J27" i="27"/>
  <c r="J25" i="27"/>
  <c r="E25" i="27"/>
  <c r="J94" i="27" s="1"/>
  <c r="J24" i="27"/>
  <c r="J22" i="27"/>
  <c r="E22" i="27"/>
  <c r="F63" i="27" s="1"/>
  <c r="J21" i="27"/>
  <c r="J19" i="27"/>
  <c r="E19" i="27"/>
  <c r="F94" i="27" s="1"/>
  <c r="J18" i="27"/>
  <c r="J16" i="27"/>
  <c r="J92" i="27" s="1"/>
  <c r="E7" i="27"/>
  <c r="E52" i="27" s="1"/>
  <c r="J41" i="26"/>
  <c r="J40" i="26"/>
  <c r="AY90" i="1" s="1"/>
  <c r="J39" i="26"/>
  <c r="AX90" i="1" s="1"/>
  <c r="BI153" i="26"/>
  <c r="BH153" i="26"/>
  <c r="BG153" i="26"/>
  <c r="BF153" i="26"/>
  <c r="T153" i="26"/>
  <c r="R153" i="26"/>
  <c r="P153" i="26"/>
  <c r="BI152" i="26"/>
  <c r="BH152" i="26"/>
  <c r="BG152" i="26"/>
  <c r="BF152" i="26"/>
  <c r="T152" i="26"/>
  <c r="R152" i="26"/>
  <c r="P152"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40" i="26"/>
  <c r="BH140" i="26"/>
  <c r="BG140" i="26"/>
  <c r="BF140" i="26"/>
  <c r="T140" i="26"/>
  <c r="R140" i="26"/>
  <c r="P140" i="26"/>
  <c r="BI138" i="26"/>
  <c r="BH138" i="26"/>
  <c r="BG138" i="26"/>
  <c r="BF138" i="26"/>
  <c r="T138" i="26"/>
  <c r="R138" i="26"/>
  <c r="P138" i="26"/>
  <c r="BI137" i="26"/>
  <c r="BH137" i="26"/>
  <c r="BG137" i="26"/>
  <c r="BF137" i="26"/>
  <c r="T137" i="26"/>
  <c r="R137" i="26"/>
  <c r="P137" i="26"/>
  <c r="BI135" i="26"/>
  <c r="BH135" i="26"/>
  <c r="BG135" i="26"/>
  <c r="BF135" i="26"/>
  <c r="T135" i="26"/>
  <c r="R135" i="26"/>
  <c r="P135" i="26"/>
  <c r="BI134" i="26"/>
  <c r="BH134" i="26"/>
  <c r="BG134" i="26"/>
  <c r="BF134" i="26"/>
  <c r="T134" i="26"/>
  <c r="R134" i="26"/>
  <c r="P134" i="26"/>
  <c r="BI133" i="26"/>
  <c r="BH133" i="26"/>
  <c r="BG133" i="26"/>
  <c r="BF133" i="26"/>
  <c r="T133" i="26"/>
  <c r="R133" i="26"/>
  <c r="P133" i="26"/>
  <c r="BI132" i="26"/>
  <c r="BH132" i="26"/>
  <c r="BG132" i="26"/>
  <c r="BF132" i="26"/>
  <c r="T132" i="26"/>
  <c r="R132" i="26"/>
  <c r="P132"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BI125" i="26"/>
  <c r="BH125" i="26"/>
  <c r="BG125" i="26"/>
  <c r="BF125" i="26"/>
  <c r="T125" i="26"/>
  <c r="R125" i="26"/>
  <c r="P125" i="26"/>
  <c r="BI122" i="26"/>
  <c r="BH122" i="26"/>
  <c r="BG122" i="26"/>
  <c r="BF122" i="26"/>
  <c r="T122" i="26"/>
  <c r="R122" i="26"/>
  <c r="P122" i="26"/>
  <c r="BI121" i="26"/>
  <c r="BH121" i="26"/>
  <c r="BG121" i="26"/>
  <c r="BF121" i="26"/>
  <c r="T121" i="26"/>
  <c r="R121" i="26"/>
  <c r="P121" i="26"/>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5" i="26"/>
  <c r="BH115" i="26"/>
  <c r="BG115" i="26"/>
  <c r="BF115" i="26"/>
  <c r="T115" i="26"/>
  <c r="R115" i="26"/>
  <c r="P115" i="26"/>
  <c r="BI114" i="26"/>
  <c r="BH114" i="26"/>
  <c r="BG114" i="26"/>
  <c r="BF114" i="26"/>
  <c r="T114" i="26"/>
  <c r="R114" i="26"/>
  <c r="P114" i="26"/>
  <c r="BI113" i="26"/>
  <c r="BH113" i="26"/>
  <c r="BG113" i="26"/>
  <c r="BF113" i="26"/>
  <c r="T113" i="26"/>
  <c r="R113" i="26"/>
  <c r="P113" i="26"/>
  <c r="BI112" i="26"/>
  <c r="BH112" i="26"/>
  <c r="BG112" i="26"/>
  <c r="BF112" i="26"/>
  <c r="T112" i="26"/>
  <c r="R112" i="26"/>
  <c r="P112"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6" i="26"/>
  <c r="BH106" i="26"/>
  <c r="BG106" i="26"/>
  <c r="BF106" i="26"/>
  <c r="T106" i="26"/>
  <c r="R106" i="26"/>
  <c r="P106" i="26"/>
  <c r="BI105" i="26"/>
  <c r="BH105" i="26"/>
  <c r="BG105" i="26"/>
  <c r="BF105" i="26"/>
  <c r="T105" i="26"/>
  <c r="R105" i="26"/>
  <c r="P105" i="26"/>
  <c r="BI104" i="26"/>
  <c r="BH104" i="26"/>
  <c r="BG104" i="26"/>
  <c r="BF104" i="26"/>
  <c r="T104" i="26"/>
  <c r="R104" i="26"/>
  <c r="P104" i="26"/>
  <c r="BI103" i="26"/>
  <c r="BH103" i="26"/>
  <c r="BG103" i="26"/>
  <c r="BF103" i="26"/>
  <c r="T103" i="26"/>
  <c r="R103" i="26"/>
  <c r="P103" i="26"/>
  <c r="F94" i="26"/>
  <c r="E92" i="26"/>
  <c r="F60" i="26"/>
  <c r="E58" i="26"/>
  <c r="J28" i="26"/>
  <c r="E28" i="26"/>
  <c r="J97" i="26" s="1"/>
  <c r="J27" i="26"/>
  <c r="J25" i="26"/>
  <c r="E25" i="26"/>
  <c r="J96" i="26" s="1"/>
  <c r="J24" i="26"/>
  <c r="J22" i="26"/>
  <c r="E22" i="26"/>
  <c r="F63" i="26" s="1"/>
  <c r="J21" i="26"/>
  <c r="J19" i="26"/>
  <c r="E19" i="26"/>
  <c r="F96" i="26" s="1"/>
  <c r="J18" i="26"/>
  <c r="J16" i="26"/>
  <c r="J60" i="26"/>
  <c r="E7" i="26"/>
  <c r="E52" i="26" s="1"/>
  <c r="J41" i="25"/>
  <c r="J40" i="25"/>
  <c r="AY89" i="1"/>
  <c r="J39" i="25"/>
  <c r="AX89" i="1"/>
  <c r="BI135" i="25"/>
  <c r="BH135" i="25"/>
  <c r="BG135" i="25"/>
  <c r="BF135" i="25"/>
  <c r="T135" i="25"/>
  <c r="R135" i="25"/>
  <c r="P135" i="25"/>
  <c r="BI134" i="25"/>
  <c r="BH134" i="25"/>
  <c r="BG134" i="25"/>
  <c r="BF134" i="25"/>
  <c r="T134" i="25"/>
  <c r="R134" i="25"/>
  <c r="P134" i="25"/>
  <c r="BI132" i="25"/>
  <c r="BH132" i="25"/>
  <c r="BG132" i="25"/>
  <c r="BF132" i="25"/>
  <c r="T132" i="25"/>
  <c r="R132" i="25"/>
  <c r="P132" i="25"/>
  <c r="BI131" i="25"/>
  <c r="BH131" i="25"/>
  <c r="BG131" i="25"/>
  <c r="BF131" i="25"/>
  <c r="T131" i="25"/>
  <c r="R131" i="25"/>
  <c r="P131" i="25"/>
  <c r="BI130" i="25"/>
  <c r="BH130" i="25"/>
  <c r="BG130" i="25"/>
  <c r="BF130" i="25"/>
  <c r="T130" i="25"/>
  <c r="R130" i="25"/>
  <c r="P130"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BI124" i="25"/>
  <c r="BH124" i="25"/>
  <c r="BG124" i="25"/>
  <c r="BF124" i="25"/>
  <c r="T124" i="25"/>
  <c r="R124" i="25"/>
  <c r="P124" i="25"/>
  <c r="BI123" i="25"/>
  <c r="BH123" i="25"/>
  <c r="BG123" i="25"/>
  <c r="BF123" i="25"/>
  <c r="T123" i="25"/>
  <c r="R123" i="25"/>
  <c r="P123" i="25"/>
  <c r="BI122" i="25"/>
  <c r="BH122" i="25"/>
  <c r="BG122" i="25"/>
  <c r="BF122" i="25"/>
  <c r="T122" i="25"/>
  <c r="R122" i="25"/>
  <c r="P122" i="25"/>
  <c r="BI121" i="25"/>
  <c r="BH121" i="25"/>
  <c r="BG121" i="25"/>
  <c r="BF121" i="25"/>
  <c r="T121" i="25"/>
  <c r="R121" i="25"/>
  <c r="P121" i="25"/>
  <c r="BI120" i="25"/>
  <c r="BH120" i="25"/>
  <c r="BG120" i="25"/>
  <c r="BF120" i="25"/>
  <c r="T120" i="25"/>
  <c r="R120" i="25"/>
  <c r="P120"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2" i="25"/>
  <c r="BH112" i="25"/>
  <c r="BG112" i="25"/>
  <c r="BF112" i="25"/>
  <c r="T112" i="25"/>
  <c r="R112" i="25"/>
  <c r="P112" i="25"/>
  <c r="BI111" i="25"/>
  <c r="BH111" i="25"/>
  <c r="BG111" i="25"/>
  <c r="BF111" i="25"/>
  <c r="T111" i="25"/>
  <c r="R111" i="25"/>
  <c r="P111" i="25"/>
  <c r="BI110" i="25"/>
  <c r="BH110" i="25"/>
  <c r="BG110" i="25"/>
  <c r="BF110" i="25"/>
  <c r="T110" i="25"/>
  <c r="R110" i="25"/>
  <c r="P110" i="25"/>
  <c r="BI109" i="25"/>
  <c r="BH109" i="25"/>
  <c r="BG109" i="25"/>
  <c r="BF109" i="25"/>
  <c r="T109" i="25"/>
  <c r="R109" i="25"/>
  <c r="P109" i="25"/>
  <c r="BI108" i="25"/>
  <c r="BH108" i="25"/>
  <c r="BG108" i="25"/>
  <c r="BF108" i="25"/>
  <c r="T108" i="25"/>
  <c r="R108" i="25"/>
  <c r="P108" i="25"/>
  <c r="BI107" i="25"/>
  <c r="BH107" i="25"/>
  <c r="BG107" i="25"/>
  <c r="BF107" i="25"/>
  <c r="T107" i="25"/>
  <c r="R107" i="25"/>
  <c r="P107" i="25"/>
  <c r="BI106" i="25"/>
  <c r="BH106" i="25"/>
  <c r="BG106" i="25"/>
  <c r="BF106" i="25"/>
  <c r="T106" i="25"/>
  <c r="R106" i="25"/>
  <c r="P106" i="25"/>
  <c r="BI105" i="25"/>
  <c r="BH105" i="25"/>
  <c r="BG105" i="25"/>
  <c r="BF105" i="25"/>
  <c r="T105" i="25"/>
  <c r="R105" i="25"/>
  <c r="P105" i="25"/>
  <c r="BI104" i="25"/>
  <c r="BH104" i="25"/>
  <c r="BG104" i="25"/>
  <c r="BF104" i="25"/>
  <c r="T104" i="25"/>
  <c r="R104" i="25"/>
  <c r="P104" i="25"/>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BI99" i="25"/>
  <c r="BH99" i="25"/>
  <c r="BG99" i="25"/>
  <c r="BF99" i="25"/>
  <c r="T99" i="25"/>
  <c r="R99" i="25"/>
  <c r="P99" i="25"/>
  <c r="F90" i="25"/>
  <c r="E88" i="25"/>
  <c r="F60" i="25"/>
  <c r="E58" i="25"/>
  <c r="J28" i="25"/>
  <c r="E28" i="25"/>
  <c r="J93" i="25" s="1"/>
  <c r="J27" i="25"/>
  <c r="J25" i="25"/>
  <c r="E25" i="25"/>
  <c r="J92" i="25"/>
  <c r="J24" i="25"/>
  <c r="J22" i="25"/>
  <c r="E22" i="25"/>
  <c r="F63" i="25" s="1"/>
  <c r="J21" i="25"/>
  <c r="J19" i="25"/>
  <c r="E19" i="25"/>
  <c r="F92" i="25" s="1"/>
  <c r="J18" i="25"/>
  <c r="J16" i="25"/>
  <c r="J60" i="25" s="1"/>
  <c r="E7" i="25"/>
  <c r="E82" i="25" s="1"/>
  <c r="J41" i="24"/>
  <c r="J40" i="24"/>
  <c r="AY88" i="1"/>
  <c r="J39" i="24"/>
  <c r="AX88" i="1" s="1"/>
  <c r="BI132" i="24"/>
  <c r="BH132" i="24"/>
  <c r="BG132" i="24"/>
  <c r="BF132" i="24"/>
  <c r="T132" i="24"/>
  <c r="T131" i="24" s="1"/>
  <c r="R132" i="24"/>
  <c r="R131" i="24"/>
  <c r="P132" i="24"/>
  <c r="P131" i="24" s="1"/>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BI126" i="24"/>
  <c r="BH126" i="24"/>
  <c r="BG126" i="24"/>
  <c r="BF126" i="24"/>
  <c r="T126" i="24"/>
  <c r="R126" i="24"/>
  <c r="P126"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19" i="24"/>
  <c r="BH119" i="24"/>
  <c r="BG119" i="24"/>
  <c r="BF119" i="24"/>
  <c r="T119" i="24"/>
  <c r="R119" i="24"/>
  <c r="P119" i="24"/>
  <c r="BI118" i="24"/>
  <c r="BH118" i="24"/>
  <c r="BG118" i="24"/>
  <c r="BF118" i="24"/>
  <c r="T118" i="24"/>
  <c r="R118" i="24"/>
  <c r="P118" i="24"/>
  <c r="BI117" i="24"/>
  <c r="BH117" i="24"/>
  <c r="BG117" i="24"/>
  <c r="BF117" i="24"/>
  <c r="T117" i="24"/>
  <c r="R117" i="24"/>
  <c r="P117" i="24"/>
  <c r="BI116" i="24"/>
  <c r="BH116" i="24"/>
  <c r="BG116" i="24"/>
  <c r="BF116" i="24"/>
  <c r="T116" i="24"/>
  <c r="R116" i="24"/>
  <c r="P116" i="24"/>
  <c r="BI115" i="24"/>
  <c r="BH115" i="24"/>
  <c r="BG115" i="24"/>
  <c r="BF115" i="24"/>
  <c r="T115" i="24"/>
  <c r="R115" i="24"/>
  <c r="P115" i="24"/>
  <c r="BI114" i="24"/>
  <c r="BH114" i="24"/>
  <c r="BG114" i="24"/>
  <c r="BF114" i="24"/>
  <c r="T114" i="24"/>
  <c r="R114" i="24"/>
  <c r="P114" i="24"/>
  <c r="BI113" i="24"/>
  <c r="BH113" i="24"/>
  <c r="BG113" i="24"/>
  <c r="BF113" i="24"/>
  <c r="T113" i="24"/>
  <c r="R113" i="24"/>
  <c r="P113" i="24"/>
  <c r="BI112" i="24"/>
  <c r="BH112" i="24"/>
  <c r="BG112" i="24"/>
  <c r="BF112" i="24"/>
  <c r="T112" i="24"/>
  <c r="R112" i="24"/>
  <c r="P112" i="24"/>
  <c r="BI111" i="24"/>
  <c r="BH111" i="24"/>
  <c r="BG111" i="24"/>
  <c r="BF111" i="24"/>
  <c r="T111" i="24"/>
  <c r="R111" i="24"/>
  <c r="P111" i="24"/>
  <c r="BI109" i="24"/>
  <c r="BH109" i="24"/>
  <c r="BG109" i="24"/>
  <c r="BF109" i="24"/>
  <c r="T109" i="24"/>
  <c r="R109" i="24"/>
  <c r="P109" i="24"/>
  <c r="BI108" i="24"/>
  <c r="BH108" i="24"/>
  <c r="BG108" i="24"/>
  <c r="BF108" i="24"/>
  <c r="T108" i="24"/>
  <c r="R108" i="24"/>
  <c r="P108" i="24"/>
  <c r="BI106" i="24"/>
  <c r="BH106" i="24"/>
  <c r="BG106" i="24"/>
  <c r="BF106" i="24"/>
  <c r="T106" i="24"/>
  <c r="R106" i="24"/>
  <c r="P106" i="24"/>
  <c r="BI105" i="24"/>
  <c r="BH105" i="24"/>
  <c r="BG105" i="24"/>
  <c r="BF105" i="24"/>
  <c r="T105" i="24"/>
  <c r="R105" i="24"/>
  <c r="P105"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F92" i="24"/>
  <c r="E90" i="24"/>
  <c r="F60" i="24"/>
  <c r="E58" i="24"/>
  <c r="J28" i="24"/>
  <c r="E28" i="24"/>
  <c r="J63" i="24" s="1"/>
  <c r="J27" i="24"/>
  <c r="J25" i="24"/>
  <c r="E25" i="24"/>
  <c r="J94" i="24" s="1"/>
  <c r="J24" i="24"/>
  <c r="J22" i="24"/>
  <c r="E22" i="24"/>
  <c r="F63" i="24" s="1"/>
  <c r="J21" i="24"/>
  <c r="J19" i="24"/>
  <c r="E19" i="24"/>
  <c r="F62" i="24" s="1"/>
  <c r="J18" i="24"/>
  <c r="J16" i="24"/>
  <c r="J60" i="24" s="1"/>
  <c r="E7" i="24"/>
  <c r="E84" i="24"/>
  <c r="J41" i="23"/>
  <c r="J40" i="23"/>
  <c r="AY86" i="1" s="1"/>
  <c r="J39" i="23"/>
  <c r="AX86" i="1"/>
  <c r="BI122" i="23"/>
  <c r="BH122" i="23"/>
  <c r="BG122" i="23"/>
  <c r="BF122" i="23"/>
  <c r="T122" i="23"/>
  <c r="R122" i="23"/>
  <c r="P122" i="23"/>
  <c r="BI121" i="23"/>
  <c r="BH121" i="23"/>
  <c r="BG121" i="23"/>
  <c r="BF121" i="23"/>
  <c r="T121" i="23"/>
  <c r="R121" i="23"/>
  <c r="P121" i="23"/>
  <c r="BI119" i="23"/>
  <c r="BH119" i="23"/>
  <c r="BG119" i="23"/>
  <c r="BF119" i="23"/>
  <c r="T119" i="23"/>
  <c r="R119" i="23"/>
  <c r="P119" i="23"/>
  <c r="BI118" i="23"/>
  <c r="BH118" i="23"/>
  <c r="BG118" i="23"/>
  <c r="BF118" i="23"/>
  <c r="T118" i="23"/>
  <c r="R118" i="23"/>
  <c r="P118" i="23"/>
  <c r="BI117" i="23"/>
  <c r="BH117" i="23"/>
  <c r="BG117" i="23"/>
  <c r="BF117" i="23"/>
  <c r="T117" i="23"/>
  <c r="R117" i="23"/>
  <c r="P117" i="23"/>
  <c r="BI116" i="23"/>
  <c r="BH116" i="23"/>
  <c r="BG116" i="23"/>
  <c r="BF116" i="23"/>
  <c r="T116" i="23"/>
  <c r="R116" i="23"/>
  <c r="P116" i="23"/>
  <c r="BI114" i="23"/>
  <c r="BH114" i="23"/>
  <c r="BG114" i="23"/>
  <c r="BF114" i="23"/>
  <c r="T114" i="23"/>
  <c r="R114" i="23"/>
  <c r="P114" i="23"/>
  <c r="BI113" i="23"/>
  <c r="BH113" i="23"/>
  <c r="BG113" i="23"/>
  <c r="BF113" i="23"/>
  <c r="T113" i="23"/>
  <c r="R113" i="23"/>
  <c r="P113" i="23"/>
  <c r="BI112" i="23"/>
  <c r="BH112" i="23"/>
  <c r="BG112" i="23"/>
  <c r="BF112" i="23"/>
  <c r="T112" i="23"/>
  <c r="R112" i="23"/>
  <c r="P112" i="23"/>
  <c r="BI111" i="23"/>
  <c r="BH111" i="23"/>
  <c r="BG111" i="23"/>
  <c r="BF111" i="23"/>
  <c r="T111" i="23"/>
  <c r="R111" i="23"/>
  <c r="P111" i="23"/>
  <c r="BI110" i="23"/>
  <c r="BH110" i="23"/>
  <c r="BG110" i="23"/>
  <c r="BF110" i="23"/>
  <c r="T110" i="23"/>
  <c r="R110" i="23"/>
  <c r="P110" i="23"/>
  <c r="BI109" i="23"/>
  <c r="BH109" i="23"/>
  <c r="BG109" i="23"/>
  <c r="BF109" i="23"/>
  <c r="T109" i="23"/>
  <c r="R109" i="23"/>
  <c r="P109" i="23"/>
  <c r="BI108" i="23"/>
  <c r="BH108" i="23"/>
  <c r="BG108" i="23"/>
  <c r="BF108" i="23"/>
  <c r="T108" i="23"/>
  <c r="R108" i="23"/>
  <c r="P108" i="23"/>
  <c r="BI107" i="23"/>
  <c r="BH107" i="23"/>
  <c r="BG107" i="23"/>
  <c r="BF107" i="23"/>
  <c r="T107" i="23"/>
  <c r="R107" i="23"/>
  <c r="P107"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BI99" i="23"/>
  <c r="BH99" i="23"/>
  <c r="BG99" i="23"/>
  <c r="BF99" i="23"/>
  <c r="T99" i="23"/>
  <c r="R99" i="23"/>
  <c r="P99" i="23"/>
  <c r="BI98" i="23"/>
  <c r="BH98" i="23"/>
  <c r="BG98" i="23"/>
  <c r="BF98" i="23"/>
  <c r="T98" i="23"/>
  <c r="R98" i="23"/>
  <c r="P98" i="23"/>
  <c r="BI97" i="23"/>
  <c r="BH97" i="23"/>
  <c r="BG97" i="23"/>
  <c r="BF97" i="23"/>
  <c r="T97" i="23"/>
  <c r="R97" i="23"/>
  <c r="P97" i="23"/>
  <c r="BI96" i="23"/>
  <c r="BH96" i="23"/>
  <c r="BG96" i="23"/>
  <c r="BF96" i="23"/>
  <c r="T96" i="23"/>
  <c r="R96" i="23"/>
  <c r="P96" i="23"/>
  <c r="F88" i="23"/>
  <c r="E86" i="23"/>
  <c r="F60" i="23"/>
  <c r="E58" i="23"/>
  <c r="J28" i="23"/>
  <c r="E28" i="23"/>
  <c r="J91" i="23" s="1"/>
  <c r="J27" i="23"/>
  <c r="J25" i="23"/>
  <c r="E25" i="23"/>
  <c r="J62" i="23" s="1"/>
  <c r="J24" i="23"/>
  <c r="J22" i="23"/>
  <c r="E22" i="23"/>
  <c r="F91" i="23" s="1"/>
  <c r="J21" i="23"/>
  <c r="J19" i="23"/>
  <c r="E19" i="23"/>
  <c r="F90" i="23" s="1"/>
  <c r="J18" i="23"/>
  <c r="J16" i="23"/>
  <c r="J88" i="23" s="1"/>
  <c r="E7" i="23"/>
  <c r="E80" i="23" s="1"/>
  <c r="J41" i="22"/>
  <c r="J40" i="22"/>
  <c r="AY85" i="1"/>
  <c r="J39" i="22"/>
  <c r="AX85" i="1" s="1"/>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3" i="22"/>
  <c r="BH123" i="22"/>
  <c r="BG123" i="22"/>
  <c r="BF123" i="22"/>
  <c r="T123" i="22"/>
  <c r="R123" i="22"/>
  <c r="P123" i="22"/>
  <c r="BI122" i="22"/>
  <c r="BH122" i="22"/>
  <c r="BG122" i="22"/>
  <c r="BF122" i="22"/>
  <c r="T122" i="22"/>
  <c r="R122" i="22"/>
  <c r="P122" i="22"/>
  <c r="BI121" i="22"/>
  <c r="BH121" i="22"/>
  <c r="BG121" i="22"/>
  <c r="BF121" i="22"/>
  <c r="T121" i="22"/>
  <c r="R121" i="22"/>
  <c r="P121" i="22"/>
  <c r="BI119" i="22"/>
  <c r="BH119" i="22"/>
  <c r="BG119" i="22"/>
  <c r="BF119" i="22"/>
  <c r="T119" i="22"/>
  <c r="R119" i="22"/>
  <c r="P119" i="22"/>
  <c r="BI118" i="22"/>
  <c r="BH118" i="22"/>
  <c r="BG118" i="22"/>
  <c r="BF118" i="22"/>
  <c r="T118" i="22"/>
  <c r="R118" i="22"/>
  <c r="P118" i="22"/>
  <c r="BI117" i="22"/>
  <c r="BH117" i="22"/>
  <c r="BG117" i="22"/>
  <c r="BF117" i="22"/>
  <c r="T117" i="22"/>
  <c r="R117" i="22"/>
  <c r="P117" i="22"/>
  <c r="BI114" i="22"/>
  <c r="BH114" i="22"/>
  <c r="BG114" i="22"/>
  <c r="BF114" i="22"/>
  <c r="T114" i="22"/>
  <c r="R114" i="22"/>
  <c r="P114" i="22"/>
  <c r="BI113" i="22"/>
  <c r="BH113" i="22"/>
  <c r="BG113" i="22"/>
  <c r="BF113" i="22"/>
  <c r="T113" i="22"/>
  <c r="R113" i="22"/>
  <c r="P113" i="22"/>
  <c r="BI110" i="22"/>
  <c r="BH110" i="22"/>
  <c r="BG110" i="22"/>
  <c r="BF110" i="22"/>
  <c r="T110" i="22"/>
  <c r="R110" i="22"/>
  <c r="P110" i="22"/>
  <c r="BI108" i="22"/>
  <c r="BH108" i="22"/>
  <c r="BG108" i="22"/>
  <c r="BF108" i="22"/>
  <c r="T108" i="22"/>
  <c r="R108" i="22"/>
  <c r="P108" i="22"/>
  <c r="BI106" i="22"/>
  <c r="BH106" i="22"/>
  <c r="BG106" i="22"/>
  <c r="BF106" i="22"/>
  <c r="T106" i="22"/>
  <c r="R106" i="22"/>
  <c r="P106" i="22"/>
  <c r="BI104" i="22"/>
  <c r="BH104" i="22"/>
  <c r="BG104" i="22"/>
  <c r="BF104" i="22"/>
  <c r="T104" i="22"/>
  <c r="R104" i="22"/>
  <c r="P104" i="22"/>
  <c r="BI101" i="22"/>
  <c r="BH101" i="22"/>
  <c r="BG101" i="22"/>
  <c r="BF101" i="22"/>
  <c r="T101" i="22"/>
  <c r="R101" i="22"/>
  <c r="P101" i="22"/>
  <c r="BI99" i="22"/>
  <c r="BH99" i="22"/>
  <c r="BG99" i="22"/>
  <c r="BF99" i="22"/>
  <c r="T99" i="22"/>
  <c r="R99" i="22"/>
  <c r="P99" i="22"/>
  <c r="BI98" i="22"/>
  <c r="BH98" i="22"/>
  <c r="BG98" i="22"/>
  <c r="BF98" i="22"/>
  <c r="T98" i="22"/>
  <c r="R98" i="22"/>
  <c r="P98" i="22"/>
  <c r="BI97" i="22"/>
  <c r="BH97" i="22"/>
  <c r="BG97" i="22"/>
  <c r="BF97" i="22"/>
  <c r="T97" i="22"/>
  <c r="R97" i="22"/>
  <c r="P97" i="22"/>
  <c r="F89" i="22"/>
  <c r="E87" i="22"/>
  <c r="F60" i="22"/>
  <c r="E58" i="22"/>
  <c r="J28" i="22"/>
  <c r="E28" i="22"/>
  <c r="J92" i="22" s="1"/>
  <c r="J27" i="22"/>
  <c r="J25" i="22"/>
  <c r="E25" i="22"/>
  <c r="J62" i="22" s="1"/>
  <c r="J24" i="22"/>
  <c r="J22" i="22"/>
  <c r="E22" i="22"/>
  <c r="F92" i="22"/>
  <c r="J21" i="22"/>
  <c r="J19" i="22"/>
  <c r="E19" i="22"/>
  <c r="F91" i="22" s="1"/>
  <c r="J18" i="22"/>
  <c r="J16" i="22"/>
  <c r="J89" i="22" s="1"/>
  <c r="E7" i="22"/>
  <c r="E81" i="22" s="1"/>
  <c r="J41" i="21"/>
  <c r="J40" i="21"/>
  <c r="AY84" i="1" s="1"/>
  <c r="J39" i="21"/>
  <c r="AX84" i="1" s="1"/>
  <c r="BI198" i="21"/>
  <c r="BH198" i="21"/>
  <c r="BG198" i="21"/>
  <c r="BF198" i="21"/>
  <c r="T198" i="21"/>
  <c r="R198" i="21"/>
  <c r="P198"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2" i="21"/>
  <c r="BH192" i="21"/>
  <c r="BG192" i="21"/>
  <c r="BF192" i="21"/>
  <c r="T192" i="21"/>
  <c r="R192" i="21"/>
  <c r="P192" i="21"/>
  <c r="BI191" i="21"/>
  <c r="BH191" i="21"/>
  <c r="BG191" i="21"/>
  <c r="BF191" i="21"/>
  <c r="T191" i="21"/>
  <c r="R191" i="21"/>
  <c r="P191" i="21"/>
  <c r="BI190" i="21"/>
  <c r="BH190" i="21"/>
  <c r="BG190" i="21"/>
  <c r="BF190" i="21"/>
  <c r="T190" i="21"/>
  <c r="R190" i="21"/>
  <c r="P190" i="21"/>
  <c r="BI189" i="21"/>
  <c r="BH189" i="21"/>
  <c r="BG189" i="21"/>
  <c r="BF189" i="21"/>
  <c r="T189" i="21"/>
  <c r="R189" i="21"/>
  <c r="P189" i="21"/>
  <c r="BI188" i="21"/>
  <c r="BH188" i="21"/>
  <c r="BG188" i="21"/>
  <c r="BF188" i="21"/>
  <c r="T188" i="21"/>
  <c r="R188" i="21"/>
  <c r="P188"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1" i="21"/>
  <c r="BH181" i="21"/>
  <c r="BG181" i="21"/>
  <c r="BF181" i="21"/>
  <c r="T181" i="21"/>
  <c r="R181" i="21"/>
  <c r="P181" i="21"/>
  <c r="BI178" i="21"/>
  <c r="BH178" i="21"/>
  <c r="BG178" i="21"/>
  <c r="BF178" i="21"/>
  <c r="T178" i="21"/>
  <c r="T177" i="21" s="1"/>
  <c r="R178" i="21"/>
  <c r="R177" i="21" s="1"/>
  <c r="P178" i="21"/>
  <c r="P177" i="21" s="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1" i="21"/>
  <c r="BH171" i="21"/>
  <c r="BG171" i="21"/>
  <c r="BF171" i="21"/>
  <c r="T171" i="21"/>
  <c r="R171" i="21"/>
  <c r="P171" i="21"/>
  <c r="BI168" i="21"/>
  <c r="BH168" i="21"/>
  <c r="BG168" i="21"/>
  <c r="BF168" i="21"/>
  <c r="T168" i="21"/>
  <c r="R168" i="21"/>
  <c r="P168" i="21"/>
  <c r="BI166" i="21"/>
  <c r="BH166" i="21"/>
  <c r="BG166" i="21"/>
  <c r="BF166" i="21"/>
  <c r="T166" i="21"/>
  <c r="R166" i="21"/>
  <c r="P166" i="21"/>
  <c r="BI164" i="21"/>
  <c r="BH164" i="21"/>
  <c r="BG164" i="21"/>
  <c r="BF164" i="21"/>
  <c r="T164" i="21"/>
  <c r="R164" i="21"/>
  <c r="P164" i="21"/>
  <c r="BI162" i="21"/>
  <c r="BH162" i="21"/>
  <c r="BG162" i="21"/>
  <c r="BF162" i="21"/>
  <c r="T162" i="21"/>
  <c r="R162" i="21"/>
  <c r="P162" i="21"/>
  <c r="BI160" i="21"/>
  <c r="BH160" i="21"/>
  <c r="BG160" i="21"/>
  <c r="BF160" i="21"/>
  <c r="T160" i="21"/>
  <c r="R160" i="21"/>
  <c r="P160" i="21"/>
  <c r="BI158" i="21"/>
  <c r="BH158" i="21"/>
  <c r="BG158" i="21"/>
  <c r="BF158" i="21"/>
  <c r="T158" i="21"/>
  <c r="R158" i="21"/>
  <c r="P158" i="21"/>
  <c r="BI156" i="21"/>
  <c r="BH156" i="21"/>
  <c r="BG156" i="21"/>
  <c r="BF156" i="21"/>
  <c r="T156" i="21"/>
  <c r="R156" i="21"/>
  <c r="P156" i="21"/>
  <c r="BI154" i="21"/>
  <c r="BH154" i="21"/>
  <c r="BG154" i="21"/>
  <c r="BF154" i="21"/>
  <c r="T154" i="21"/>
  <c r="R154" i="21"/>
  <c r="P154" i="21"/>
  <c r="BI152" i="21"/>
  <c r="BH152" i="21"/>
  <c r="BG152" i="21"/>
  <c r="BF152" i="21"/>
  <c r="T152" i="21"/>
  <c r="R152" i="21"/>
  <c r="P152"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8" i="21"/>
  <c r="BH128" i="21"/>
  <c r="BG128" i="21"/>
  <c r="BF128" i="21"/>
  <c r="T128" i="21"/>
  <c r="R128" i="21"/>
  <c r="P128" i="21"/>
  <c r="BI126" i="21"/>
  <c r="BH126" i="21"/>
  <c r="BG126" i="21"/>
  <c r="BF126" i="21"/>
  <c r="T126" i="21"/>
  <c r="R126" i="21"/>
  <c r="P126" i="21"/>
  <c r="BI124" i="21"/>
  <c r="BH124" i="21"/>
  <c r="BG124" i="21"/>
  <c r="BF124" i="21"/>
  <c r="T124" i="21"/>
  <c r="R124" i="21"/>
  <c r="P124" i="21"/>
  <c r="BI122" i="21"/>
  <c r="BH122" i="21"/>
  <c r="BG122" i="21"/>
  <c r="BF122" i="21"/>
  <c r="T122" i="21"/>
  <c r="R122" i="21"/>
  <c r="P122" i="21"/>
  <c r="BI120" i="21"/>
  <c r="BH120" i="21"/>
  <c r="BG120" i="21"/>
  <c r="BF120" i="21"/>
  <c r="T120" i="21"/>
  <c r="R120" i="21"/>
  <c r="P120"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BI100" i="21"/>
  <c r="BH100" i="21"/>
  <c r="BG100" i="21"/>
  <c r="BF100" i="21"/>
  <c r="T100" i="21"/>
  <c r="R100" i="21"/>
  <c r="P100" i="21"/>
  <c r="BI99" i="21"/>
  <c r="BH99" i="21"/>
  <c r="BG99" i="21"/>
  <c r="BF99" i="21"/>
  <c r="T99" i="21"/>
  <c r="R99" i="21"/>
  <c r="P99" i="21"/>
  <c r="F91" i="21"/>
  <c r="E89" i="21"/>
  <c r="F60" i="21"/>
  <c r="E58" i="21"/>
  <c r="J28" i="21"/>
  <c r="E28" i="21"/>
  <c r="J63" i="21" s="1"/>
  <c r="J27" i="21"/>
  <c r="J25" i="21"/>
  <c r="E25" i="21"/>
  <c r="J93" i="21" s="1"/>
  <c r="J24" i="21"/>
  <c r="J22" i="21"/>
  <c r="E22" i="21"/>
  <c r="F94" i="21" s="1"/>
  <c r="J21" i="21"/>
  <c r="J19" i="21"/>
  <c r="E19" i="21"/>
  <c r="F62" i="21"/>
  <c r="J18" i="21"/>
  <c r="J16" i="21"/>
  <c r="J60" i="21" s="1"/>
  <c r="E7" i="21"/>
  <c r="E52" i="21" s="1"/>
  <c r="J41" i="20"/>
  <c r="J40" i="20"/>
  <c r="AY83" i="1" s="1"/>
  <c r="J39" i="20"/>
  <c r="AX83" i="1"/>
  <c r="BI96" i="20"/>
  <c r="BH96" i="20"/>
  <c r="BG96" i="20"/>
  <c r="BF96" i="20"/>
  <c r="T96" i="20"/>
  <c r="R96" i="20"/>
  <c r="P96" i="20"/>
  <c r="BI95" i="20"/>
  <c r="BH95" i="20"/>
  <c r="BG95" i="20"/>
  <c r="BF95" i="20"/>
  <c r="T95" i="20"/>
  <c r="R95" i="20"/>
  <c r="P95" i="20"/>
  <c r="BI94" i="20"/>
  <c r="BH94" i="20"/>
  <c r="BG94" i="20"/>
  <c r="BF94" i="20"/>
  <c r="T94" i="20"/>
  <c r="R94" i="20"/>
  <c r="P94" i="20"/>
  <c r="BI93" i="20"/>
  <c r="BH93" i="20"/>
  <c r="BG93" i="20"/>
  <c r="BF93" i="20"/>
  <c r="T93" i="20"/>
  <c r="R93" i="20"/>
  <c r="P93" i="20"/>
  <c r="BI92" i="20"/>
  <c r="BH92" i="20"/>
  <c r="BG92" i="20"/>
  <c r="BF92" i="20"/>
  <c r="T92" i="20"/>
  <c r="R92" i="20"/>
  <c r="P92" i="20"/>
  <c r="F85" i="20"/>
  <c r="E83" i="20"/>
  <c r="F60" i="20"/>
  <c r="E58" i="20"/>
  <c r="J28" i="20"/>
  <c r="E28" i="20"/>
  <c r="J88" i="20"/>
  <c r="J27" i="20"/>
  <c r="J25" i="20"/>
  <c r="E25" i="20"/>
  <c r="J87" i="20" s="1"/>
  <c r="J24" i="20"/>
  <c r="J22" i="20"/>
  <c r="E22" i="20"/>
  <c r="F63" i="20"/>
  <c r="J21" i="20"/>
  <c r="J19" i="20"/>
  <c r="E19" i="20"/>
  <c r="F62" i="20"/>
  <c r="J18" i="20"/>
  <c r="J16" i="20"/>
  <c r="J85" i="20" s="1"/>
  <c r="E7" i="20"/>
  <c r="E52" i="20" s="1"/>
  <c r="J41" i="19"/>
  <c r="J40" i="19"/>
  <c r="AY82" i="1"/>
  <c r="J39" i="19"/>
  <c r="AX82" i="1"/>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1" i="19"/>
  <c r="BH101" i="19"/>
  <c r="BG101" i="19"/>
  <c r="BF101" i="19"/>
  <c r="T101" i="19"/>
  <c r="R101" i="19"/>
  <c r="P101" i="19"/>
  <c r="BI100" i="19"/>
  <c r="BH100" i="19"/>
  <c r="BG100" i="19"/>
  <c r="BF100" i="19"/>
  <c r="T100" i="19"/>
  <c r="R100" i="19"/>
  <c r="P100" i="19"/>
  <c r="BI99" i="19"/>
  <c r="BH99" i="19"/>
  <c r="BG99" i="19"/>
  <c r="BF99" i="19"/>
  <c r="T99" i="19"/>
  <c r="R99" i="19"/>
  <c r="P99" i="19"/>
  <c r="BI98" i="19"/>
  <c r="BH98" i="19"/>
  <c r="BG98" i="19"/>
  <c r="BF98" i="19"/>
  <c r="T98" i="19"/>
  <c r="R98" i="19"/>
  <c r="P98" i="19"/>
  <c r="BI97" i="19"/>
  <c r="BH97" i="19"/>
  <c r="BG97" i="19"/>
  <c r="BF97" i="19"/>
  <c r="T97" i="19"/>
  <c r="R97" i="19"/>
  <c r="P97" i="19"/>
  <c r="BI96" i="19"/>
  <c r="BH96" i="19"/>
  <c r="BG96" i="19"/>
  <c r="BF96" i="19"/>
  <c r="T96" i="19"/>
  <c r="R96" i="19"/>
  <c r="P96" i="19"/>
  <c r="BI95" i="19"/>
  <c r="BH95" i="19"/>
  <c r="BG95" i="19"/>
  <c r="BF95" i="19"/>
  <c r="T95" i="19"/>
  <c r="R95" i="19"/>
  <c r="P95" i="19"/>
  <c r="F87" i="19"/>
  <c r="E85" i="19"/>
  <c r="F60" i="19"/>
  <c r="E58" i="19"/>
  <c r="J28" i="19"/>
  <c r="E28" i="19"/>
  <c r="J90" i="19" s="1"/>
  <c r="J27" i="19"/>
  <c r="J25" i="19"/>
  <c r="E25" i="19"/>
  <c r="J89" i="19" s="1"/>
  <c r="J24" i="19"/>
  <c r="J22" i="19"/>
  <c r="E22" i="19"/>
  <c r="F63" i="19" s="1"/>
  <c r="J21" i="19"/>
  <c r="J19" i="19"/>
  <c r="E19" i="19"/>
  <c r="F89" i="19"/>
  <c r="J18" i="19"/>
  <c r="J16" i="19"/>
  <c r="J87" i="19" s="1"/>
  <c r="E7" i="19"/>
  <c r="E52" i="19" s="1"/>
  <c r="J41" i="18"/>
  <c r="J40" i="18"/>
  <c r="AY81" i="1" s="1"/>
  <c r="J39" i="18"/>
  <c r="AX81" i="1"/>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F90" i="18"/>
  <c r="E88" i="18"/>
  <c r="F60" i="18"/>
  <c r="E58" i="18"/>
  <c r="J28" i="18"/>
  <c r="E28" i="18"/>
  <c r="J93" i="18" s="1"/>
  <c r="J27" i="18"/>
  <c r="J25" i="18"/>
  <c r="E25" i="18"/>
  <c r="J92" i="18" s="1"/>
  <c r="J24" i="18"/>
  <c r="J22" i="18"/>
  <c r="E22" i="18"/>
  <c r="F63" i="18" s="1"/>
  <c r="J21" i="18"/>
  <c r="J19" i="18"/>
  <c r="E19" i="18"/>
  <c r="F92" i="18" s="1"/>
  <c r="J18" i="18"/>
  <c r="J16" i="18"/>
  <c r="J60" i="18"/>
  <c r="E7" i="18"/>
  <c r="E82" i="18"/>
  <c r="J41" i="17"/>
  <c r="J40" i="17"/>
  <c r="AY80" i="1" s="1"/>
  <c r="J39" i="17"/>
  <c r="AX80" i="1"/>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8" i="17"/>
  <c r="BH118" i="17"/>
  <c r="BG118" i="17"/>
  <c r="BF118" i="17"/>
  <c r="T118" i="17"/>
  <c r="T117" i="17"/>
  <c r="R118" i="17"/>
  <c r="R117" i="17" s="1"/>
  <c r="P118"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R95" i="17" s="1"/>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P95" i="17" s="1"/>
  <c r="BI96" i="17"/>
  <c r="BH96" i="17"/>
  <c r="BG96" i="17"/>
  <c r="BF96" i="17"/>
  <c r="T96" i="17"/>
  <c r="T95" i="17" s="1"/>
  <c r="R96" i="17"/>
  <c r="P96" i="17"/>
  <c r="F88" i="17"/>
  <c r="E86" i="17"/>
  <c r="F60" i="17"/>
  <c r="E58" i="17"/>
  <c r="J28" i="17"/>
  <c r="E28" i="17"/>
  <c r="J63" i="17" s="1"/>
  <c r="J27" i="17"/>
  <c r="J25" i="17"/>
  <c r="E25" i="17"/>
  <c r="J90" i="17" s="1"/>
  <c r="J24" i="17"/>
  <c r="J22" i="17"/>
  <c r="E22" i="17"/>
  <c r="F91" i="17" s="1"/>
  <c r="J21" i="17"/>
  <c r="J19" i="17"/>
  <c r="E19" i="17"/>
  <c r="F62" i="17" s="1"/>
  <c r="J18" i="17"/>
  <c r="J16" i="17"/>
  <c r="J88" i="17"/>
  <c r="E7" i="17"/>
  <c r="E80" i="17" s="1"/>
  <c r="J41" i="16"/>
  <c r="J40" i="16"/>
  <c r="AY79" i="1" s="1"/>
  <c r="J39" i="16"/>
  <c r="AX79" i="1" s="1"/>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4" i="16"/>
  <c r="BH114" i="16"/>
  <c r="BG114" i="16"/>
  <c r="BF114" i="16"/>
  <c r="T114" i="16"/>
  <c r="R114" i="16"/>
  <c r="P114" i="16"/>
  <c r="BI113" i="16"/>
  <c r="BH113" i="16"/>
  <c r="BG113" i="16"/>
  <c r="BF113" i="16"/>
  <c r="T113" i="16"/>
  <c r="R113" i="16"/>
  <c r="P113" i="16"/>
  <c r="BI112" i="16"/>
  <c r="BH112" i="16"/>
  <c r="BG112" i="16"/>
  <c r="BF112" i="16"/>
  <c r="T112" i="16"/>
  <c r="R112" i="16"/>
  <c r="P112"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F91" i="16"/>
  <c r="E89" i="16"/>
  <c r="F60" i="16"/>
  <c r="E58" i="16"/>
  <c r="J28" i="16"/>
  <c r="E28" i="16"/>
  <c r="J94" i="16" s="1"/>
  <c r="J27" i="16"/>
  <c r="J25" i="16"/>
  <c r="E25" i="16"/>
  <c r="J62" i="16"/>
  <c r="J24" i="16"/>
  <c r="J22" i="16"/>
  <c r="E22" i="16"/>
  <c r="F94" i="16"/>
  <c r="J21" i="16"/>
  <c r="J19" i="16"/>
  <c r="E19" i="16"/>
  <c r="F93" i="16"/>
  <c r="J18" i="16"/>
  <c r="J16" i="16"/>
  <c r="J91" i="16"/>
  <c r="E7" i="16"/>
  <c r="E52" i="16" s="1"/>
  <c r="J41" i="15"/>
  <c r="J40" i="15"/>
  <c r="AY77" i="1"/>
  <c r="J39" i="15"/>
  <c r="AX77" i="1"/>
  <c r="BI191" i="15"/>
  <c r="BH191" i="15"/>
  <c r="BG191" i="15"/>
  <c r="BF191" i="15"/>
  <c r="T191" i="15"/>
  <c r="R191" i="15"/>
  <c r="P191" i="15"/>
  <c r="BI190" i="15"/>
  <c r="BH190" i="15"/>
  <c r="BG190" i="15"/>
  <c r="BF190" i="15"/>
  <c r="T190" i="15"/>
  <c r="R190" i="15"/>
  <c r="P190" i="15"/>
  <c r="BI189" i="15"/>
  <c r="BH189" i="15"/>
  <c r="BG189" i="15"/>
  <c r="BF189" i="15"/>
  <c r="T189" i="15"/>
  <c r="R189" i="15"/>
  <c r="P189" i="15"/>
  <c r="BI188" i="15"/>
  <c r="BH188" i="15"/>
  <c r="BG188" i="15"/>
  <c r="BF188" i="15"/>
  <c r="T188" i="15"/>
  <c r="R188" i="15"/>
  <c r="P188" i="15"/>
  <c r="BI186" i="15"/>
  <c r="BH186" i="15"/>
  <c r="BG186" i="15"/>
  <c r="BF186" i="15"/>
  <c r="T186" i="15"/>
  <c r="R186" i="15"/>
  <c r="P186" i="15"/>
  <c r="BI185" i="15"/>
  <c r="BH185" i="15"/>
  <c r="BG185" i="15"/>
  <c r="BF185" i="15"/>
  <c r="T185" i="15"/>
  <c r="R185" i="15"/>
  <c r="P185" i="15"/>
  <c r="BI183" i="15"/>
  <c r="BH183" i="15"/>
  <c r="BG183" i="15"/>
  <c r="BF183" i="15"/>
  <c r="T183" i="15"/>
  <c r="R183" i="15"/>
  <c r="P183" i="15"/>
  <c r="BI182" i="15"/>
  <c r="BH182" i="15"/>
  <c r="BG182" i="15"/>
  <c r="BF182" i="15"/>
  <c r="T182" i="15"/>
  <c r="R182" i="15"/>
  <c r="P182" i="15"/>
  <c r="BI181" i="15"/>
  <c r="BH181" i="15"/>
  <c r="BG181" i="15"/>
  <c r="BF181" i="15"/>
  <c r="T181" i="15"/>
  <c r="R181" i="15"/>
  <c r="P181" i="15"/>
  <c r="BI179" i="15"/>
  <c r="BH179" i="15"/>
  <c r="BG179" i="15"/>
  <c r="BF179" i="15"/>
  <c r="T179" i="15"/>
  <c r="T178" i="15" s="1"/>
  <c r="R179" i="15"/>
  <c r="R178" i="15" s="1"/>
  <c r="P179" i="15"/>
  <c r="P178" i="15"/>
  <c r="BI177" i="15"/>
  <c r="BH177" i="15"/>
  <c r="BG177" i="15"/>
  <c r="BF177" i="15"/>
  <c r="T177" i="15"/>
  <c r="R177" i="15"/>
  <c r="P177" i="15"/>
  <c r="BI176" i="15"/>
  <c r="BH176" i="15"/>
  <c r="BG176" i="15"/>
  <c r="BF176" i="15"/>
  <c r="T176" i="15"/>
  <c r="R176" i="15"/>
  <c r="P176" i="15"/>
  <c r="BI175" i="15"/>
  <c r="BH175" i="15"/>
  <c r="BG175" i="15"/>
  <c r="BF175" i="15"/>
  <c r="T175" i="15"/>
  <c r="R175" i="15"/>
  <c r="P175" i="15"/>
  <c r="BI174" i="15"/>
  <c r="BH174" i="15"/>
  <c r="BG174" i="15"/>
  <c r="BF174" i="15"/>
  <c r="T174" i="15"/>
  <c r="R174" i="15"/>
  <c r="P174" i="15"/>
  <c r="BI172" i="15"/>
  <c r="BH172" i="15"/>
  <c r="BG172" i="15"/>
  <c r="BF172" i="15"/>
  <c r="T172" i="15"/>
  <c r="R172" i="15"/>
  <c r="P172" i="15"/>
  <c r="BI170" i="15"/>
  <c r="BH170" i="15"/>
  <c r="BG170" i="15"/>
  <c r="BF170" i="15"/>
  <c r="T170" i="15"/>
  <c r="R170" i="15"/>
  <c r="P170" i="15"/>
  <c r="BI169" i="15"/>
  <c r="BH169" i="15"/>
  <c r="BG169" i="15"/>
  <c r="BF169" i="15"/>
  <c r="T169" i="15"/>
  <c r="R169" i="15"/>
  <c r="P169" i="15"/>
  <c r="BI168" i="15"/>
  <c r="BH168" i="15"/>
  <c r="BG168" i="15"/>
  <c r="BF168" i="15"/>
  <c r="T168" i="15"/>
  <c r="R168" i="15"/>
  <c r="P168" i="15"/>
  <c r="BI166" i="15"/>
  <c r="BH166" i="15"/>
  <c r="BG166" i="15"/>
  <c r="BF166" i="15"/>
  <c r="T166" i="15"/>
  <c r="R166" i="15"/>
  <c r="P166"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1" i="15"/>
  <c r="BH121" i="15"/>
  <c r="BG121" i="15"/>
  <c r="BF121" i="15"/>
  <c r="T121" i="15"/>
  <c r="R121" i="15"/>
  <c r="P121" i="15"/>
  <c r="BI120" i="15"/>
  <c r="BH120" i="15"/>
  <c r="BG120" i="15"/>
  <c r="BF120" i="15"/>
  <c r="T120" i="15"/>
  <c r="R120" i="15"/>
  <c r="P120" i="15"/>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3" i="15"/>
  <c r="BH103" i="15"/>
  <c r="BG103" i="15"/>
  <c r="BF103" i="15"/>
  <c r="T103" i="15"/>
  <c r="R103" i="15"/>
  <c r="P103" i="15"/>
  <c r="F95" i="15"/>
  <c r="E93" i="15"/>
  <c r="F60" i="15"/>
  <c r="E58" i="15"/>
  <c r="J28" i="15"/>
  <c r="E28" i="15"/>
  <c r="J98" i="15"/>
  <c r="J27" i="15"/>
  <c r="J25" i="15"/>
  <c r="E25" i="15"/>
  <c r="J62" i="15" s="1"/>
  <c r="J24" i="15"/>
  <c r="J22" i="15"/>
  <c r="E22" i="15"/>
  <c r="F63" i="15" s="1"/>
  <c r="J21" i="15"/>
  <c r="J19" i="15"/>
  <c r="E19" i="15"/>
  <c r="F62" i="15" s="1"/>
  <c r="J18" i="15"/>
  <c r="J16" i="15"/>
  <c r="J60" i="15"/>
  <c r="E7" i="15"/>
  <c r="E87" i="15" s="1"/>
  <c r="J41" i="14"/>
  <c r="J40" i="14"/>
  <c r="AY76" i="1" s="1"/>
  <c r="J39" i="14"/>
  <c r="AX76" i="1"/>
  <c r="BI188" i="14"/>
  <c r="BH188" i="14"/>
  <c r="BG188" i="14"/>
  <c r="BF188" i="14"/>
  <c r="T188" i="14"/>
  <c r="R188" i="14"/>
  <c r="P188" i="14"/>
  <c r="BI186" i="14"/>
  <c r="BH186" i="14"/>
  <c r="BG186" i="14"/>
  <c r="BF186" i="14"/>
  <c r="T186" i="14"/>
  <c r="R186" i="14"/>
  <c r="P186" i="14"/>
  <c r="BI183" i="14"/>
  <c r="BH183" i="14"/>
  <c r="BG183" i="14"/>
  <c r="BF183" i="14"/>
  <c r="T183" i="14"/>
  <c r="R183" i="14"/>
  <c r="P183" i="14"/>
  <c r="BI180" i="14"/>
  <c r="BH180" i="14"/>
  <c r="BG180" i="14"/>
  <c r="BF180" i="14"/>
  <c r="T180" i="14"/>
  <c r="R180" i="14"/>
  <c r="P180" i="14"/>
  <c r="BI176" i="14"/>
  <c r="BH176" i="14"/>
  <c r="BG176" i="14"/>
  <c r="BF176" i="14"/>
  <c r="T176" i="14"/>
  <c r="T175" i="14" s="1"/>
  <c r="R176" i="14"/>
  <c r="R175" i="14" s="1"/>
  <c r="P176" i="14"/>
  <c r="P175" i="14" s="1"/>
  <c r="BI172" i="14"/>
  <c r="BH172" i="14"/>
  <c r="BG172" i="14"/>
  <c r="BF172" i="14"/>
  <c r="T172" i="14"/>
  <c r="R172" i="14"/>
  <c r="P172" i="14"/>
  <c r="BI168" i="14"/>
  <c r="BH168" i="14"/>
  <c r="BG168" i="14"/>
  <c r="BF168" i="14"/>
  <c r="T168" i="14"/>
  <c r="R168" i="14"/>
  <c r="P168" i="14"/>
  <c r="BI161" i="14"/>
  <c r="BH161" i="14"/>
  <c r="BG161" i="14"/>
  <c r="BF161" i="14"/>
  <c r="T161" i="14"/>
  <c r="R161" i="14"/>
  <c r="P161" i="14"/>
  <c r="BI156" i="14"/>
  <c r="BH156" i="14"/>
  <c r="BG156" i="14"/>
  <c r="BF156" i="14"/>
  <c r="T156" i="14"/>
  <c r="R156" i="14"/>
  <c r="P156" i="14"/>
  <c r="BI152" i="14"/>
  <c r="BH152" i="14"/>
  <c r="BG152" i="14"/>
  <c r="BF152" i="14"/>
  <c r="T152" i="14"/>
  <c r="R152" i="14"/>
  <c r="P152" i="14"/>
  <c r="BI145" i="14"/>
  <c r="BH145" i="14"/>
  <c r="BG145" i="14"/>
  <c r="BF145" i="14"/>
  <c r="T145" i="14"/>
  <c r="R145" i="14"/>
  <c r="P145" i="14"/>
  <c r="BI142" i="14"/>
  <c r="BH142" i="14"/>
  <c r="BG142" i="14"/>
  <c r="BF142" i="14"/>
  <c r="T142" i="14"/>
  <c r="R142" i="14"/>
  <c r="P142" i="14"/>
  <c r="BI140" i="14"/>
  <c r="BH140" i="14"/>
  <c r="BG140" i="14"/>
  <c r="BF140" i="14"/>
  <c r="T140" i="14"/>
  <c r="R140" i="14"/>
  <c r="P140" i="14"/>
  <c r="BI136" i="14"/>
  <c r="BH136" i="14"/>
  <c r="BG136" i="14"/>
  <c r="BF136" i="14"/>
  <c r="T136" i="14"/>
  <c r="R136" i="14"/>
  <c r="P136" i="14"/>
  <c r="BI131" i="14"/>
  <c r="BH131" i="14"/>
  <c r="BG131" i="14"/>
  <c r="BF131" i="14"/>
  <c r="T131" i="14"/>
  <c r="R131" i="14"/>
  <c r="P131" i="14"/>
  <c r="BI127" i="14"/>
  <c r="BH127" i="14"/>
  <c r="BG127" i="14"/>
  <c r="BF127" i="14"/>
  <c r="T127" i="14"/>
  <c r="R127" i="14"/>
  <c r="P127" i="14"/>
  <c r="BI123" i="14"/>
  <c r="BH123" i="14"/>
  <c r="BG123" i="14"/>
  <c r="BF123" i="14"/>
  <c r="T123" i="14"/>
  <c r="R123" i="14"/>
  <c r="P123" i="14"/>
  <c r="BI117" i="14"/>
  <c r="BH117" i="14"/>
  <c r="BG117" i="14"/>
  <c r="BF117" i="14"/>
  <c r="T117" i="14"/>
  <c r="R117" i="14"/>
  <c r="P117" i="14"/>
  <c r="BI114" i="14"/>
  <c r="BH114" i="14"/>
  <c r="BG114" i="14"/>
  <c r="BF114" i="14"/>
  <c r="T114" i="14"/>
  <c r="R114" i="14"/>
  <c r="P114" i="14"/>
  <c r="BI112" i="14"/>
  <c r="BH112" i="14"/>
  <c r="BG112" i="14"/>
  <c r="BF112" i="14"/>
  <c r="T112" i="14"/>
  <c r="R112" i="14"/>
  <c r="P112" i="14"/>
  <c r="BI110" i="14"/>
  <c r="BH110" i="14"/>
  <c r="BG110" i="14"/>
  <c r="BF110" i="14"/>
  <c r="T110" i="14"/>
  <c r="R110" i="14"/>
  <c r="P110" i="14"/>
  <c r="BI106" i="14"/>
  <c r="BH106" i="14"/>
  <c r="BG106" i="14"/>
  <c r="BF106" i="14"/>
  <c r="T106" i="14"/>
  <c r="T105" i="14"/>
  <c r="R106" i="14"/>
  <c r="R105" i="14" s="1"/>
  <c r="P106" i="14"/>
  <c r="P105" i="14"/>
  <c r="F97" i="14"/>
  <c r="E95" i="14"/>
  <c r="F60" i="14"/>
  <c r="E58" i="14"/>
  <c r="J28" i="14"/>
  <c r="E28" i="14"/>
  <c r="J63" i="14"/>
  <c r="J27" i="14"/>
  <c r="J25" i="14"/>
  <c r="E25" i="14"/>
  <c r="J62" i="14" s="1"/>
  <c r="J24" i="14"/>
  <c r="J22" i="14"/>
  <c r="E22" i="14"/>
  <c r="F100" i="14" s="1"/>
  <c r="J21" i="14"/>
  <c r="J19" i="14"/>
  <c r="E19" i="14"/>
  <c r="F62" i="14" s="1"/>
  <c r="J18" i="14"/>
  <c r="J16" i="14"/>
  <c r="J97" i="14" s="1"/>
  <c r="E7" i="14"/>
  <c r="E52" i="14" s="1"/>
  <c r="J41" i="13"/>
  <c r="J40" i="13"/>
  <c r="AY75" i="1" s="1"/>
  <c r="J39" i="13"/>
  <c r="AX75" i="1" s="1"/>
  <c r="BI1846" i="13"/>
  <c r="BH1846" i="13"/>
  <c r="BG1846" i="13"/>
  <c r="BF1846" i="13"/>
  <c r="T1846" i="13"/>
  <c r="R1846" i="13"/>
  <c r="P1846" i="13"/>
  <c r="BI1844" i="13"/>
  <c r="BH1844" i="13"/>
  <c r="BG1844" i="13"/>
  <c r="BF1844" i="13"/>
  <c r="T1844" i="13"/>
  <c r="R1844" i="13"/>
  <c r="P1844" i="13"/>
  <c r="BI1843" i="13"/>
  <c r="BH1843" i="13"/>
  <c r="BG1843" i="13"/>
  <c r="BF1843" i="13"/>
  <c r="T1843" i="13"/>
  <c r="R1843" i="13"/>
  <c r="P1843" i="13"/>
  <c r="BI1841" i="13"/>
  <c r="BH1841" i="13"/>
  <c r="BG1841" i="13"/>
  <c r="BF1841" i="13"/>
  <c r="T1841" i="13"/>
  <c r="R1841" i="13"/>
  <c r="P1841" i="13"/>
  <c r="BI1840" i="13"/>
  <c r="BH1840" i="13"/>
  <c r="BG1840" i="13"/>
  <c r="BF1840" i="13"/>
  <c r="T1840" i="13"/>
  <c r="R1840" i="13"/>
  <c r="P1840" i="13"/>
  <c r="BI1838" i="13"/>
  <c r="BH1838" i="13"/>
  <c r="BG1838" i="13"/>
  <c r="BF1838" i="13"/>
  <c r="T1838" i="13"/>
  <c r="R1838" i="13"/>
  <c r="P1838" i="13"/>
  <c r="BI1837" i="13"/>
  <c r="BH1837" i="13"/>
  <c r="BG1837" i="13"/>
  <c r="BF1837" i="13"/>
  <c r="T1837" i="13"/>
  <c r="R1837" i="13"/>
  <c r="P1837" i="13"/>
  <c r="BI1835" i="13"/>
  <c r="BH1835" i="13"/>
  <c r="BG1835" i="13"/>
  <c r="BF1835" i="13"/>
  <c r="T1835" i="13"/>
  <c r="R1835" i="13"/>
  <c r="P1835" i="13"/>
  <c r="BI1834" i="13"/>
  <c r="BH1834" i="13"/>
  <c r="BG1834" i="13"/>
  <c r="BF1834" i="13"/>
  <c r="T1834" i="13"/>
  <c r="R1834" i="13"/>
  <c r="P1834" i="13"/>
  <c r="BI1832" i="13"/>
  <c r="BH1832" i="13"/>
  <c r="BG1832" i="13"/>
  <c r="BF1832" i="13"/>
  <c r="T1832" i="13"/>
  <c r="R1832" i="13"/>
  <c r="P1832" i="13"/>
  <c r="BI1831" i="13"/>
  <c r="BH1831" i="13"/>
  <c r="BG1831" i="13"/>
  <c r="BF1831" i="13"/>
  <c r="T1831" i="13"/>
  <c r="R1831" i="13"/>
  <c r="P1831" i="13"/>
  <c r="BI1829" i="13"/>
  <c r="BH1829" i="13"/>
  <c r="BG1829" i="13"/>
  <c r="BF1829" i="13"/>
  <c r="T1829" i="13"/>
  <c r="R1829" i="13"/>
  <c r="P1829" i="13"/>
  <c r="BI1828" i="13"/>
  <c r="BH1828" i="13"/>
  <c r="BG1828" i="13"/>
  <c r="BF1828" i="13"/>
  <c r="T1828" i="13"/>
  <c r="R1828" i="13"/>
  <c r="P1828" i="13"/>
  <c r="BI1826" i="13"/>
  <c r="BH1826" i="13"/>
  <c r="BG1826" i="13"/>
  <c r="BF1826" i="13"/>
  <c r="T1826" i="13"/>
  <c r="R1826" i="13"/>
  <c r="P1826" i="13"/>
  <c r="BI1825" i="13"/>
  <c r="BH1825" i="13"/>
  <c r="BG1825" i="13"/>
  <c r="BF1825" i="13"/>
  <c r="T1825" i="13"/>
  <c r="R1825" i="13"/>
  <c r="P1825" i="13"/>
  <c r="BI1824" i="13"/>
  <c r="BH1824" i="13"/>
  <c r="BG1824" i="13"/>
  <c r="BF1824" i="13"/>
  <c r="T1824" i="13"/>
  <c r="R1824" i="13"/>
  <c r="P1824" i="13"/>
  <c r="BI1823" i="13"/>
  <c r="BH1823" i="13"/>
  <c r="BG1823" i="13"/>
  <c r="BF1823" i="13"/>
  <c r="T1823" i="13"/>
  <c r="R1823" i="13"/>
  <c r="P1823" i="13"/>
  <c r="BI1822" i="13"/>
  <c r="BH1822" i="13"/>
  <c r="BG1822" i="13"/>
  <c r="BF1822" i="13"/>
  <c r="T1822" i="13"/>
  <c r="R1822" i="13"/>
  <c r="P1822" i="13"/>
  <c r="BI1821" i="13"/>
  <c r="BH1821" i="13"/>
  <c r="BG1821" i="13"/>
  <c r="BF1821" i="13"/>
  <c r="T1821" i="13"/>
  <c r="R1821" i="13"/>
  <c r="P1821" i="13"/>
  <c r="BI1820" i="13"/>
  <c r="BH1820" i="13"/>
  <c r="BG1820" i="13"/>
  <c r="BF1820" i="13"/>
  <c r="T1820" i="13"/>
  <c r="R1820" i="13"/>
  <c r="P1820" i="13"/>
  <c r="BI1819" i="13"/>
  <c r="BH1819" i="13"/>
  <c r="BG1819" i="13"/>
  <c r="BF1819" i="13"/>
  <c r="T1819" i="13"/>
  <c r="R1819" i="13"/>
  <c r="P1819" i="13"/>
  <c r="BI1817" i="13"/>
  <c r="BH1817" i="13"/>
  <c r="BG1817" i="13"/>
  <c r="BF1817" i="13"/>
  <c r="T1817" i="13"/>
  <c r="T1816" i="13" s="1"/>
  <c r="R1817" i="13"/>
  <c r="R1816" i="13" s="1"/>
  <c r="P1817" i="13"/>
  <c r="P1816" i="13" s="1"/>
  <c r="BI1815" i="13"/>
  <c r="BH1815" i="13"/>
  <c r="BG1815" i="13"/>
  <c r="BF1815" i="13"/>
  <c r="T1815" i="13"/>
  <c r="R1815" i="13"/>
  <c r="P1815" i="13"/>
  <c r="BI1814" i="13"/>
  <c r="BH1814" i="13"/>
  <c r="BG1814" i="13"/>
  <c r="BF1814" i="13"/>
  <c r="T1814" i="13"/>
  <c r="R1814" i="13"/>
  <c r="P1814" i="13"/>
  <c r="BI1811" i="13"/>
  <c r="BH1811" i="13"/>
  <c r="BG1811" i="13"/>
  <c r="BF1811" i="13"/>
  <c r="T1811" i="13"/>
  <c r="R1811" i="13"/>
  <c r="P1811" i="13"/>
  <c r="BI1810" i="13"/>
  <c r="BH1810" i="13"/>
  <c r="BG1810" i="13"/>
  <c r="BF1810" i="13"/>
  <c r="T1810" i="13"/>
  <c r="R1810" i="13"/>
  <c r="P1810" i="13"/>
  <c r="BI1804" i="13"/>
  <c r="BH1804" i="13"/>
  <c r="BG1804" i="13"/>
  <c r="BF1804" i="13"/>
  <c r="T1804" i="13"/>
  <c r="R1804" i="13"/>
  <c r="P1804" i="13"/>
  <c r="BI1799" i="13"/>
  <c r="BH1799" i="13"/>
  <c r="BG1799" i="13"/>
  <c r="BF1799" i="13"/>
  <c r="T1799" i="13"/>
  <c r="R1799" i="13"/>
  <c r="P1799" i="13"/>
  <c r="BI1793" i="13"/>
  <c r="BH1793" i="13"/>
  <c r="BG1793" i="13"/>
  <c r="BF1793" i="13"/>
  <c r="T1793" i="13"/>
  <c r="R1793" i="13"/>
  <c r="P1793" i="13"/>
  <c r="BI1790" i="13"/>
  <c r="BH1790" i="13"/>
  <c r="BG1790" i="13"/>
  <c r="BF1790" i="13"/>
  <c r="T1790" i="13"/>
  <c r="R1790" i="13"/>
  <c r="P1790" i="13"/>
  <c r="BI1783" i="13"/>
  <c r="BH1783" i="13"/>
  <c r="BG1783" i="13"/>
  <c r="BF1783" i="13"/>
  <c r="T1783" i="13"/>
  <c r="R1783" i="13"/>
  <c r="P1783" i="13"/>
  <c r="BI1781" i="13"/>
  <c r="BH1781" i="13"/>
  <c r="BG1781" i="13"/>
  <c r="BF1781" i="13"/>
  <c r="T1781" i="13"/>
  <c r="R1781" i="13"/>
  <c r="P1781" i="13"/>
  <c r="BI1778" i="13"/>
  <c r="BH1778" i="13"/>
  <c r="BG1778" i="13"/>
  <c r="BF1778" i="13"/>
  <c r="T1778" i="13"/>
  <c r="R1778" i="13"/>
  <c r="P1778" i="13"/>
  <c r="BI1776" i="13"/>
  <c r="BH1776" i="13"/>
  <c r="BG1776" i="13"/>
  <c r="BF1776" i="13"/>
  <c r="T1776" i="13"/>
  <c r="R1776" i="13"/>
  <c r="P1776" i="13"/>
  <c r="BI1773" i="13"/>
  <c r="BH1773" i="13"/>
  <c r="BG1773" i="13"/>
  <c r="BF1773" i="13"/>
  <c r="T1773" i="13"/>
  <c r="R1773" i="13"/>
  <c r="P1773" i="13"/>
  <c r="BI1767" i="13"/>
  <c r="BH1767" i="13"/>
  <c r="BG1767" i="13"/>
  <c r="BF1767" i="13"/>
  <c r="T1767" i="13"/>
  <c r="R1767" i="13"/>
  <c r="P1767" i="13"/>
  <c r="BI1765" i="13"/>
  <c r="BH1765" i="13"/>
  <c r="BG1765" i="13"/>
  <c r="BF1765" i="13"/>
  <c r="T1765" i="13"/>
  <c r="R1765" i="13"/>
  <c r="P1765" i="13"/>
  <c r="BI1763" i="13"/>
  <c r="BH1763" i="13"/>
  <c r="BG1763" i="13"/>
  <c r="BF1763" i="13"/>
  <c r="T1763" i="13"/>
  <c r="R1763" i="13"/>
  <c r="P1763" i="13"/>
  <c r="BI1756" i="13"/>
  <c r="BH1756" i="13"/>
  <c r="BG1756" i="13"/>
  <c r="BF1756" i="13"/>
  <c r="T1756" i="13"/>
  <c r="R1756" i="13"/>
  <c r="P1756" i="13"/>
  <c r="BI1752" i="13"/>
  <c r="BH1752" i="13"/>
  <c r="BG1752" i="13"/>
  <c r="BF1752" i="13"/>
  <c r="T1752" i="13"/>
  <c r="R1752" i="13"/>
  <c r="P1752" i="13"/>
  <c r="BI1749" i="13"/>
  <c r="BH1749" i="13"/>
  <c r="BG1749" i="13"/>
  <c r="BF1749" i="13"/>
  <c r="T1749" i="13"/>
  <c r="R1749" i="13"/>
  <c r="P1749" i="13"/>
  <c r="BI1745" i="13"/>
  <c r="BH1745" i="13"/>
  <c r="BG1745" i="13"/>
  <c r="BF1745" i="13"/>
  <c r="T1745" i="13"/>
  <c r="R1745" i="13"/>
  <c r="P1745" i="13"/>
  <c r="BI1741" i="13"/>
  <c r="BH1741" i="13"/>
  <c r="BG1741" i="13"/>
  <c r="BF1741" i="13"/>
  <c r="T1741" i="13"/>
  <c r="R1741" i="13"/>
  <c r="P1741" i="13"/>
  <c r="BI1734" i="13"/>
  <c r="BH1734" i="13"/>
  <c r="BG1734" i="13"/>
  <c r="BF1734" i="13"/>
  <c r="T1734" i="13"/>
  <c r="R1734" i="13"/>
  <c r="P1734" i="13"/>
  <c r="BI1732" i="13"/>
  <c r="BH1732" i="13"/>
  <c r="BG1732" i="13"/>
  <c r="BF1732" i="13"/>
  <c r="T1732" i="13"/>
  <c r="R1732" i="13"/>
  <c r="P1732" i="13"/>
  <c r="BI1729" i="13"/>
  <c r="BH1729" i="13"/>
  <c r="BG1729" i="13"/>
  <c r="BF1729" i="13"/>
  <c r="T1729" i="13"/>
  <c r="R1729" i="13"/>
  <c r="P1729" i="13"/>
  <c r="BI1726" i="13"/>
  <c r="BH1726" i="13"/>
  <c r="BG1726" i="13"/>
  <c r="BF1726" i="13"/>
  <c r="T1726" i="13"/>
  <c r="R1726" i="13"/>
  <c r="P1726" i="13"/>
  <c r="BI1723" i="13"/>
  <c r="BH1723" i="13"/>
  <c r="BG1723" i="13"/>
  <c r="BF1723" i="13"/>
  <c r="T1723" i="13"/>
  <c r="R1723" i="13"/>
  <c r="P1723" i="13"/>
  <c r="BI1720" i="13"/>
  <c r="BH1720" i="13"/>
  <c r="BG1720" i="13"/>
  <c r="BF1720" i="13"/>
  <c r="T1720" i="13"/>
  <c r="R1720" i="13"/>
  <c r="P1720" i="13"/>
  <c r="BI1715" i="13"/>
  <c r="BH1715" i="13"/>
  <c r="BG1715" i="13"/>
  <c r="BF1715" i="13"/>
  <c r="T1715" i="13"/>
  <c r="R1715" i="13"/>
  <c r="P1715" i="13"/>
  <c r="BI1707" i="13"/>
  <c r="BH1707" i="13"/>
  <c r="BG1707" i="13"/>
  <c r="BF1707" i="13"/>
  <c r="T1707" i="13"/>
  <c r="R1707" i="13"/>
  <c r="P1707" i="13"/>
  <c r="BI1705" i="13"/>
  <c r="BH1705" i="13"/>
  <c r="BG1705" i="13"/>
  <c r="BF1705" i="13"/>
  <c r="T1705" i="13"/>
  <c r="R1705" i="13"/>
  <c r="P1705" i="13"/>
  <c r="BI1701" i="13"/>
  <c r="BH1701" i="13"/>
  <c r="BG1701" i="13"/>
  <c r="BF1701" i="13"/>
  <c r="T1701" i="13"/>
  <c r="R1701" i="13"/>
  <c r="P1701" i="13"/>
  <c r="BI1699" i="13"/>
  <c r="BH1699" i="13"/>
  <c r="BG1699" i="13"/>
  <c r="BF1699" i="13"/>
  <c r="T1699" i="13"/>
  <c r="R1699" i="13"/>
  <c r="P1699" i="13"/>
  <c r="BI1697" i="13"/>
  <c r="BH1697" i="13"/>
  <c r="BG1697" i="13"/>
  <c r="BF1697" i="13"/>
  <c r="T1697" i="13"/>
  <c r="R1697" i="13"/>
  <c r="P1697" i="13"/>
  <c r="BI1694" i="13"/>
  <c r="BH1694" i="13"/>
  <c r="BG1694" i="13"/>
  <c r="BF1694" i="13"/>
  <c r="T1694" i="13"/>
  <c r="R1694" i="13"/>
  <c r="P1694" i="13"/>
  <c r="BI1691" i="13"/>
  <c r="BH1691" i="13"/>
  <c r="BG1691" i="13"/>
  <c r="BF1691" i="13"/>
  <c r="T1691" i="13"/>
  <c r="R1691" i="13"/>
  <c r="P1691" i="13"/>
  <c r="BI1689" i="13"/>
  <c r="BH1689" i="13"/>
  <c r="BG1689" i="13"/>
  <c r="BF1689" i="13"/>
  <c r="T1689" i="13"/>
  <c r="R1689" i="13"/>
  <c r="P1689" i="13"/>
  <c r="BI1687" i="13"/>
  <c r="BH1687" i="13"/>
  <c r="BG1687" i="13"/>
  <c r="BF1687" i="13"/>
  <c r="T1687" i="13"/>
  <c r="R1687" i="13"/>
  <c r="P1687" i="13"/>
  <c r="BI1685" i="13"/>
  <c r="BH1685" i="13"/>
  <c r="BG1685" i="13"/>
  <c r="BF1685" i="13"/>
  <c r="T1685" i="13"/>
  <c r="R1685" i="13"/>
  <c r="P1685" i="13"/>
  <c r="BI1684" i="13"/>
  <c r="BH1684" i="13"/>
  <c r="BG1684" i="13"/>
  <c r="BF1684" i="13"/>
  <c r="T1684" i="13"/>
  <c r="R1684" i="13"/>
  <c r="P1684" i="13"/>
  <c r="BI1682" i="13"/>
  <c r="BH1682" i="13"/>
  <c r="BG1682" i="13"/>
  <c r="BF1682" i="13"/>
  <c r="T1682" i="13"/>
  <c r="R1682" i="13"/>
  <c r="P1682" i="13"/>
  <c r="BI1678" i="13"/>
  <c r="BH1678" i="13"/>
  <c r="BG1678" i="13"/>
  <c r="BF1678" i="13"/>
  <c r="T1678" i="13"/>
  <c r="R1678" i="13"/>
  <c r="P1678" i="13"/>
  <c r="BI1675" i="13"/>
  <c r="BH1675" i="13"/>
  <c r="BG1675" i="13"/>
  <c r="BF1675" i="13"/>
  <c r="T1675" i="13"/>
  <c r="R1675" i="13"/>
  <c r="P1675" i="13"/>
  <c r="BI1673" i="13"/>
  <c r="BH1673" i="13"/>
  <c r="BG1673" i="13"/>
  <c r="BF1673" i="13"/>
  <c r="T1673" i="13"/>
  <c r="R1673" i="13"/>
  <c r="P1673" i="13"/>
  <c r="BI1669" i="13"/>
  <c r="BH1669" i="13"/>
  <c r="BG1669" i="13"/>
  <c r="BF1669" i="13"/>
  <c r="T1669" i="13"/>
  <c r="R1669" i="13"/>
  <c r="P1669" i="13"/>
  <c r="BI1666" i="13"/>
  <c r="BH1666" i="13"/>
  <c r="BG1666" i="13"/>
  <c r="BF1666" i="13"/>
  <c r="T1666" i="13"/>
  <c r="R1666" i="13"/>
  <c r="P1666" i="13"/>
  <c r="BI1665" i="13"/>
  <c r="BH1665" i="13"/>
  <c r="BG1665" i="13"/>
  <c r="BF1665" i="13"/>
  <c r="T1665" i="13"/>
  <c r="R1665" i="13"/>
  <c r="P1665" i="13"/>
  <c r="BI1662" i="13"/>
  <c r="BH1662" i="13"/>
  <c r="BG1662" i="13"/>
  <c r="BF1662" i="13"/>
  <c r="T1662" i="13"/>
  <c r="R1662" i="13"/>
  <c r="P1662" i="13"/>
  <c r="BI1660" i="13"/>
  <c r="BH1660" i="13"/>
  <c r="BG1660" i="13"/>
  <c r="BF1660" i="13"/>
  <c r="T1660" i="13"/>
  <c r="R1660" i="13"/>
  <c r="P1660" i="13"/>
  <c r="BI1658" i="13"/>
  <c r="BH1658" i="13"/>
  <c r="BG1658" i="13"/>
  <c r="BF1658" i="13"/>
  <c r="T1658" i="13"/>
  <c r="R1658" i="13"/>
  <c r="P1658" i="13"/>
  <c r="BI1656" i="13"/>
  <c r="BH1656" i="13"/>
  <c r="BG1656" i="13"/>
  <c r="BF1656" i="13"/>
  <c r="T1656" i="13"/>
  <c r="R1656" i="13"/>
  <c r="P1656" i="13"/>
  <c r="BI1654" i="13"/>
  <c r="BH1654" i="13"/>
  <c r="BG1654" i="13"/>
  <c r="BF1654" i="13"/>
  <c r="T1654" i="13"/>
  <c r="R1654" i="13"/>
  <c r="P1654" i="13"/>
  <c r="BI1649" i="13"/>
  <c r="BH1649" i="13"/>
  <c r="BG1649" i="13"/>
  <c r="BF1649" i="13"/>
  <c r="T1649" i="13"/>
  <c r="R1649" i="13"/>
  <c r="P1649" i="13"/>
  <c r="BI1645" i="13"/>
  <c r="BH1645" i="13"/>
  <c r="BG1645" i="13"/>
  <c r="BF1645" i="13"/>
  <c r="T1645" i="13"/>
  <c r="R1645" i="13"/>
  <c r="P1645" i="13"/>
  <c r="BI1637" i="13"/>
  <c r="BH1637" i="13"/>
  <c r="BG1637" i="13"/>
  <c r="BF1637" i="13"/>
  <c r="T1637" i="13"/>
  <c r="R1637" i="13"/>
  <c r="P1637" i="13"/>
  <c r="BI1634" i="13"/>
  <c r="BH1634" i="13"/>
  <c r="BG1634" i="13"/>
  <c r="BF1634" i="13"/>
  <c r="T1634" i="13"/>
  <c r="R1634" i="13"/>
  <c r="P1634" i="13"/>
  <c r="BI1626" i="13"/>
  <c r="BH1626" i="13"/>
  <c r="BG1626" i="13"/>
  <c r="BF1626" i="13"/>
  <c r="T1626" i="13"/>
  <c r="R1626" i="13"/>
  <c r="P1626" i="13"/>
  <c r="BI1612" i="13"/>
  <c r="BH1612" i="13"/>
  <c r="BG1612" i="13"/>
  <c r="BF1612" i="13"/>
  <c r="T1612" i="13"/>
  <c r="R1612" i="13"/>
  <c r="P1612" i="13"/>
  <c r="BI1610" i="13"/>
  <c r="BH1610" i="13"/>
  <c r="BG1610" i="13"/>
  <c r="BF1610" i="13"/>
  <c r="T1610" i="13"/>
  <c r="R1610" i="13"/>
  <c r="P1610" i="13"/>
  <c r="BI1607" i="13"/>
  <c r="BH1607" i="13"/>
  <c r="BG1607" i="13"/>
  <c r="BF1607" i="13"/>
  <c r="T1607" i="13"/>
  <c r="R1607" i="13"/>
  <c r="P1607" i="13"/>
  <c r="BI1605" i="13"/>
  <c r="BH1605" i="13"/>
  <c r="BG1605" i="13"/>
  <c r="BF1605" i="13"/>
  <c r="T1605" i="13"/>
  <c r="R1605" i="13"/>
  <c r="P1605" i="13"/>
  <c r="BI1603" i="13"/>
  <c r="BH1603" i="13"/>
  <c r="BG1603" i="13"/>
  <c r="BF1603" i="13"/>
  <c r="T1603" i="13"/>
  <c r="R1603" i="13"/>
  <c r="P1603" i="13"/>
  <c r="BI1602" i="13"/>
  <c r="BH1602" i="13"/>
  <c r="BG1602" i="13"/>
  <c r="BF1602" i="13"/>
  <c r="T1602" i="13"/>
  <c r="R1602" i="13"/>
  <c r="P1602" i="13"/>
  <c r="BI1601" i="13"/>
  <c r="BH1601" i="13"/>
  <c r="BG1601" i="13"/>
  <c r="BF1601" i="13"/>
  <c r="T1601" i="13"/>
  <c r="R1601" i="13"/>
  <c r="P1601" i="13"/>
  <c r="BI1599" i="13"/>
  <c r="BH1599" i="13"/>
  <c r="BG1599" i="13"/>
  <c r="BF1599" i="13"/>
  <c r="T1599" i="13"/>
  <c r="R1599" i="13"/>
  <c r="P1599" i="13"/>
  <c r="BI1597" i="13"/>
  <c r="BH1597" i="13"/>
  <c r="BG1597" i="13"/>
  <c r="BF1597" i="13"/>
  <c r="T1597" i="13"/>
  <c r="R1597" i="13"/>
  <c r="P1597" i="13"/>
  <c r="BI1595" i="13"/>
  <c r="BH1595" i="13"/>
  <c r="BG1595" i="13"/>
  <c r="BF1595" i="13"/>
  <c r="T1595" i="13"/>
  <c r="R1595" i="13"/>
  <c r="P1595" i="13"/>
  <c r="BI1594" i="13"/>
  <c r="BH1594" i="13"/>
  <c r="BG1594" i="13"/>
  <c r="BF1594" i="13"/>
  <c r="T1594" i="13"/>
  <c r="R1594" i="13"/>
  <c r="P1594" i="13"/>
  <c r="BI1593" i="13"/>
  <c r="BH1593" i="13"/>
  <c r="BG1593" i="13"/>
  <c r="BF1593" i="13"/>
  <c r="T1593" i="13"/>
  <c r="R1593" i="13"/>
  <c r="P1593" i="13"/>
  <c r="BI1592" i="13"/>
  <c r="BH1592" i="13"/>
  <c r="BG1592" i="13"/>
  <c r="BF1592" i="13"/>
  <c r="T1592" i="13"/>
  <c r="R1592" i="13"/>
  <c r="P1592" i="13"/>
  <c r="BI1591" i="13"/>
  <c r="BH1591" i="13"/>
  <c r="BG1591" i="13"/>
  <c r="BF1591" i="13"/>
  <c r="T1591" i="13"/>
  <c r="R1591" i="13"/>
  <c r="P1591" i="13"/>
  <c r="BI1588" i="13"/>
  <c r="BH1588" i="13"/>
  <c r="BG1588" i="13"/>
  <c r="BF1588" i="13"/>
  <c r="T1588" i="13"/>
  <c r="R1588" i="13"/>
  <c r="P1588" i="13"/>
  <c r="BI1562" i="13"/>
  <c r="BH1562" i="13"/>
  <c r="BG1562" i="13"/>
  <c r="BF1562" i="13"/>
  <c r="T1562" i="13"/>
  <c r="R1562" i="13"/>
  <c r="P1562" i="13"/>
  <c r="BI1558" i="13"/>
  <c r="BH1558" i="13"/>
  <c r="BG1558" i="13"/>
  <c r="BF1558" i="13"/>
  <c r="T1558" i="13"/>
  <c r="R1558" i="13"/>
  <c r="P1558" i="13"/>
  <c r="BI1553" i="13"/>
  <c r="BH1553" i="13"/>
  <c r="BG1553" i="13"/>
  <c r="BF1553" i="13"/>
  <c r="T1553" i="13"/>
  <c r="R1553" i="13"/>
  <c r="P1553" i="13"/>
  <c r="BI1548" i="13"/>
  <c r="BH1548" i="13"/>
  <c r="BG1548" i="13"/>
  <c r="BF1548" i="13"/>
  <c r="T1548" i="13"/>
  <c r="R1548" i="13"/>
  <c r="P1548" i="13"/>
  <c r="BI1543" i="13"/>
  <c r="BH1543" i="13"/>
  <c r="BG1543" i="13"/>
  <c r="BF1543" i="13"/>
  <c r="T1543" i="13"/>
  <c r="R1543" i="13"/>
  <c r="P1543" i="13"/>
  <c r="BI1538" i="13"/>
  <c r="BH1538" i="13"/>
  <c r="BG1538" i="13"/>
  <c r="BF1538" i="13"/>
  <c r="T1538" i="13"/>
  <c r="R1538" i="13"/>
  <c r="P1538" i="13"/>
  <c r="BI1533" i="13"/>
  <c r="BH1533" i="13"/>
  <c r="BG1533" i="13"/>
  <c r="BF1533" i="13"/>
  <c r="T1533" i="13"/>
  <c r="R1533" i="13"/>
  <c r="P1533" i="13"/>
  <c r="BI1532" i="13"/>
  <c r="BH1532" i="13"/>
  <c r="BG1532" i="13"/>
  <c r="BF1532" i="13"/>
  <c r="T1532" i="13"/>
  <c r="R1532" i="13"/>
  <c r="P1532" i="13"/>
  <c r="BI1530" i="13"/>
  <c r="BH1530" i="13"/>
  <c r="BG1530" i="13"/>
  <c r="BF1530" i="13"/>
  <c r="T1530" i="13"/>
  <c r="R1530" i="13"/>
  <c r="P1530" i="13"/>
  <c r="BI1527" i="13"/>
  <c r="BH1527" i="13"/>
  <c r="BG1527" i="13"/>
  <c r="BF1527" i="13"/>
  <c r="T1527" i="13"/>
  <c r="R1527" i="13"/>
  <c r="P1527" i="13"/>
  <c r="BI1524" i="13"/>
  <c r="BH1524" i="13"/>
  <c r="BG1524" i="13"/>
  <c r="BF1524" i="13"/>
  <c r="T1524" i="13"/>
  <c r="R1524" i="13"/>
  <c r="P1524" i="13"/>
  <c r="BI1520" i="13"/>
  <c r="BH1520" i="13"/>
  <c r="BG1520" i="13"/>
  <c r="BF1520" i="13"/>
  <c r="T1520" i="13"/>
  <c r="R1520" i="13"/>
  <c r="P1520" i="13"/>
  <c r="BI1515" i="13"/>
  <c r="BH1515" i="13"/>
  <c r="BG1515" i="13"/>
  <c r="BF1515" i="13"/>
  <c r="T1515" i="13"/>
  <c r="R1515" i="13"/>
  <c r="P1515" i="13"/>
  <c r="BI1511" i="13"/>
  <c r="BH1511" i="13"/>
  <c r="BG1511" i="13"/>
  <c r="BF1511" i="13"/>
  <c r="T1511" i="13"/>
  <c r="R1511" i="13"/>
  <c r="P1511" i="13"/>
  <c r="BI1509" i="13"/>
  <c r="BH1509" i="13"/>
  <c r="BG1509" i="13"/>
  <c r="BF1509" i="13"/>
  <c r="T1509" i="13"/>
  <c r="R1509" i="13"/>
  <c r="P1509" i="13"/>
  <c r="BI1507" i="13"/>
  <c r="BH1507" i="13"/>
  <c r="BG1507" i="13"/>
  <c r="BF1507" i="13"/>
  <c r="T1507" i="13"/>
  <c r="R1507" i="13"/>
  <c r="P1507" i="13"/>
  <c r="BI1505" i="13"/>
  <c r="BH1505" i="13"/>
  <c r="BG1505" i="13"/>
  <c r="BF1505" i="13"/>
  <c r="T1505" i="13"/>
  <c r="R1505" i="13"/>
  <c r="P1505" i="13"/>
  <c r="BI1504" i="13"/>
  <c r="BH1504" i="13"/>
  <c r="BG1504" i="13"/>
  <c r="BF1504" i="13"/>
  <c r="T1504" i="13"/>
  <c r="R1504" i="13"/>
  <c r="P1504" i="13"/>
  <c r="BI1501" i="13"/>
  <c r="BH1501" i="13"/>
  <c r="BG1501" i="13"/>
  <c r="BF1501" i="13"/>
  <c r="T1501" i="13"/>
  <c r="R1501" i="13"/>
  <c r="P1501" i="13"/>
  <c r="BI1498" i="13"/>
  <c r="BH1498" i="13"/>
  <c r="BG1498" i="13"/>
  <c r="BF1498" i="13"/>
  <c r="T1498" i="13"/>
  <c r="R1498" i="13"/>
  <c r="P1498" i="13"/>
  <c r="BI1497" i="13"/>
  <c r="BH1497" i="13"/>
  <c r="BG1497" i="13"/>
  <c r="BF1497" i="13"/>
  <c r="T1497" i="13"/>
  <c r="R1497" i="13"/>
  <c r="P1497" i="13"/>
  <c r="BI1495" i="13"/>
  <c r="BH1495" i="13"/>
  <c r="BG1495" i="13"/>
  <c r="BF1495" i="13"/>
  <c r="T1495" i="13"/>
  <c r="R1495" i="13"/>
  <c r="P1495" i="13"/>
  <c r="BI1493" i="13"/>
  <c r="BH1493" i="13"/>
  <c r="BG1493" i="13"/>
  <c r="BF1493" i="13"/>
  <c r="T1493" i="13"/>
  <c r="R1493" i="13"/>
  <c r="P1493" i="13"/>
  <c r="BI1491" i="13"/>
  <c r="BH1491" i="13"/>
  <c r="BG1491" i="13"/>
  <c r="BF1491" i="13"/>
  <c r="T1491" i="13"/>
  <c r="R1491" i="13"/>
  <c r="P1491" i="13"/>
  <c r="BI1490" i="13"/>
  <c r="BH1490" i="13"/>
  <c r="BG1490" i="13"/>
  <c r="BF1490" i="13"/>
  <c r="T1490" i="13"/>
  <c r="R1490" i="13"/>
  <c r="P1490" i="13"/>
  <c r="BI1488" i="13"/>
  <c r="BH1488" i="13"/>
  <c r="BG1488" i="13"/>
  <c r="BF1488" i="13"/>
  <c r="T1488" i="13"/>
  <c r="R1488" i="13"/>
  <c r="P1488" i="13"/>
  <c r="BI1482" i="13"/>
  <c r="BH1482" i="13"/>
  <c r="BG1482" i="13"/>
  <c r="BF1482" i="13"/>
  <c r="T1482" i="13"/>
  <c r="R1482" i="13"/>
  <c r="P1482" i="13"/>
  <c r="BI1480" i="13"/>
  <c r="BH1480" i="13"/>
  <c r="BG1480" i="13"/>
  <c r="BF1480" i="13"/>
  <c r="T1480" i="13"/>
  <c r="R1480" i="13"/>
  <c r="P1480" i="13"/>
  <c r="BI1476" i="13"/>
  <c r="BH1476" i="13"/>
  <c r="BG1476" i="13"/>
  <c r="BF1476" i="13"/>
  <c r="T1476" i="13"/>
  <c r="R1476" i="13"/>
  <c r="P1476" i="13"/>
  <c r="BI1471" i="13"/>
  <c r="BH1471" i="13"/>
  <c r="BG1471" i="13"/>
  <c r="BF1471" i="13"/>
  <c r="T1471" i="13"/>
  <c r="R1471" i="13"/>
  <c r="P1471" i="13"/>
  <c r="BI1469" i="13"/>
  <c r="BH1469" i="13"/>
  <c r="BG1469" i="13"/>
  <c r="BF1469" i="13"/>
  <c r="T1469" i="13"/>
  <c r="R1469" i="13"/>
  <c r="P1469" i="13"/>
  <c r="BI1467" i="13"/>
  <c r="BH1467" i="13"/>
  <c r="BG1467" i="13"/>
  <c r="BF1467" i="13"/>
  <c r="T1467" i="13"/>
  <c r="R1467" i="13"/>
  <c r="P1467" i="13"/>
  <c r="BI1458" i="13"/>
  <c r="BH1458" i="13"/>
  <c r="BG1458" i="13"/>
  <c r="BF1458" i="13"/>
  <c r="T1458" i="13"/>
  <c r="R1458" i="13"/>
  <c r="P1458" i="13"/>
  <c r="BI1457" i="13"/>
  <c r="BH1457" i="13"/>
  <c r="BG1457" i="13"/>
  <c r="BF1457" i="13"/>
  <c r="T1457" i="13"/>
  <c r="R1457" i="13"/>
  <c r="P1457" i="13"/>
  <c r="BI1455" i="13"/>
  <c r="BH1455" i="13"/>
  <c r="BG1455" i="13"/>
  <c r="BF1455" i="13"/>
  <c r="T1455" i="13"/>
  <c r="R1455" i="13"/>
  <c r="P1455" i="13"/>
  <c r="BI1454" i="13"/>
  <c r="BH1454" i="13"/>
  <c r="BG1454" i="13"/>
  <c r="BF1454" i="13"/>
  <c r="T1454" i="13"/>
  <c r="R1454" i="13"/>
  <c r="P1454" i="13"/>
  <c r="BI1453" i="13"/>
  <c r="BH1453" i="13"/>
  <c r="BG1453" i="13"/>
  <c r="BF1453" i="13"/>
  <c r="T1453" i="13"/>
  <c r="R1453" i="13"/>
  <c r="P1453" i="13"/>
  <c r="BI1452" i="13"/>
  <c r="BH1452" i="13"/>
  <c r="BG1452" i="13"/>
  <c r="BF1452" i="13"/>
  <c r="T1452" i="13"/>
  <c r="R1452" i="13"/>
  <c r="P1452" i="13"/>
  <c r="BI1451" i="13"/>
  <c r="BH1451" i="13"/>
  <c r="BG1451" i="13"/>
  <c r="BF1451" i="13"/>
  <c r="T1451" i="13"/>
  <c r="R1451" i="13"/>
  <c r="P1451" i="13"/>
  <c r="BI1450" i="13"/>
  <c r="BH1450" i="13"/>
  <c r="BG1450" i="13"/>
  <c r="BF1450" i="13"/>
  <c r="T1450" i="13"/>
  <c r="R1450" i="13"/>
  <c r="P1450" i="13"/>
  <c r="BI1449" i="13"/>
  <c r="BH1449" i="13"/>
  <c r="BG1449" i="13"/>
  <c r="BF1449" i="13"/>
  <c r="T1449" i="13"/>
  <c r="R1449" i="13"/>
  <c r="P1449" i="13"/>
  <c r="BI1448" i="13"/>
  <c r="BH1448" i="13"/>
  <c r="BG1448" i="13"/>
  <c r="BF1448" i="13"/>
  <c r="T1448" i="13"/>
  <c r="R1448" i="13"/>
  <c r="P1448" i="13"/>
  <c r="BI1447" i="13"/>
  <c r="BH1447" i="13"/>
  <c r="BG1447" i="13"/>
  <c r="BF1447" i="13"/>
  <c r="T1447" i="13"/>
  <c r="R1447" i="13"/>
  <c r="P1447" i="13"/>
  <c r="BI1446" i="13"/>
  <c r="BH1446" i="13"/>
  <c r="BG1446" i="13"/>
  <c r="BF1446" i="13"/>
  <c r="T1446" i="13"/>
  <c r="R1446" i="13"/>
  <c r="P1446" i="13"/>
  <c r="BI1444" i="13"/>
  <c r="BH1444" i="13"/>
  <c r="BG1444" i="13"/>
  <c r="BF1444" i="13"/>
  <c r="T1444" i="13"/>
  <c r="R1444" i="13"/>
  <c r="P1444" i="13"/>
  <c r="BI1443" i="13"/>
  <c r="BH1443" i="13"/>
  <c r="BG1443" i="13"/>
  <c r="BF1443" i="13"/>
  <c r="T1443" i="13"/>
  <c r="R1443" i="13"/>
  <c r="P1443" i="13"/>
  <c r="BI1442" i="13"/>
  <c r="BH1442" i="13"/>
  <c r="BG1442" i="13"/>
  <c r="BF1442" i="13"/>
  <c r="T1442" i="13"/>
  <c r="R1442" i="13"/>
  <c r="P1442" i="13"/>
  <c r="BI1441" i="13"/>
  <c r="BH1441" i="13"/>
  <c r="BG1441" i="13"/>
  <c r="BF1441" i="13"/>
  <c r="T1441" i="13"/>
  <c r="R1441" i="13"/>
  <c r="P1441" i="13"/>
  <c r="BI1440" i="13"/>
  <c r="BH1440" i="13"/>
  <c r="BG1440" i="13"/>
  <c r="BF1440" i="13"/>
  <c r="T1440" i="13"/>
  <c r="R1440" i="13"/>
  <c r="P1440" i="13"/>
  <c r="BI1439" i="13"/>
  <c r="BH1439" i="13"/>
  <c r="BG1439" i="13"/>
  <c r="BF1439" i="13"/>
  <c r="T1439" i="13"/>
  <c r="R1439" i="13"/>
  <c r="P1439" i="13"/>
  <c r="BI1438" i="13"/>
  <c r="BH1438" i="13"/>
  <c r="BG1438" i="13"/>
  <c r="BF1438" i="13"/>
  <c r="T1438" i="13"/>
  <c r="R1438" i="13"/>
  <c r="P1438" i="13"/>
  <c r="BI1437" i="13"/>
  <c r="BH1437" i="13"/>
  <c r="BG1437" i="13"/>
  <c r="BF1437" i="13"/>
  <c r="T1437" i="13"/>
  <c r="R1437" i="13"/>
  <c r="P1437" i="13"/>
  <c r="BI1436" i="13"/>
  <c r="BH1436" i="13"/>
  <c r="BG1436" i="13"/>
  <c r="BF1436" i="13"/>
  <c r="T1436" i="13"/>
  <c r="R1436" i="13"/>
  <c r="P1436" i="13"/>
  <c r="BI1435" i="13"/>
  <c r="BH1435" i="13"/>
  <c r="BG1435" i="13"/>
  <c r="BF1435" i="13"/>
  <c r="T1435" i="13"/>
  <c r="R1435" i="13"/>
  <c r="P1435" i="13"/>
  <c r="BI1434" i="13"/>
  <c r="BH1434" i="13"/>
  <c r="BG1434" i="13"/>
  <c r="BF1434" i="13"/>
  <c r="T1434" i="13"/>
  <c r="R1434" i="13"/>
  <c r="P1434" i="13"/>
  <c r="BI1433" i="13"/>
  <c r="BH1433" i="13"/>
  <c r="BG1433" i="13"/>
  <c r="BF1433" i="13"/>
  <c r="T1433" i="13"/>
  <c r="R1433" i="13"/>
  <c r="P1433" i="13"/>
  <c r="BI1432" i="13"/>
  <c r="BH1432" i="13"/>
  <c r="BG1432" i="13"/>
  <c r="BF1432" i="13"/>
  <c r="T1432" i="13"/>
  <c r="R1432" i="13"/>
  <c r="P1432" i="13"/>
  <c r="BI1431" i="13"/>
  <c r="BH1431" i="13"/>
  <c r="BG1431" i="13"/>
  <c r="BF1431" i="13"/>
  <c r="T1431" i="13"/>
  <c r="R1431" i="13"/>
  <c r="P1431" i="13"/>
  <c r="BI1430" i="13"/>
  <c r="BH1430" i="13"/>
  <c r="BG1430" i="13"/>
  <c r="BF1430" i="13"/>
  <c r="T1430" i="13"/>
  <c r="R1430" i="13"/>
  <c r="P1430" i="13"/>
  <c r="BI1429" i="13"/>
  <c r="BH1429" i="13"/>
  <c r="BG1429" i="13"/>
  <c r="BF1429" i="13"/>
  <c r="T1429" i="13"/>
  <c r="R1429" i="13"/>
  <c r="P1429" i="13"/>
  <c r="BI1428" i="13"/>
  <c r="BH1428" i="13"/>
  <c r="BG1428" i="13"/>
  <c r="BF1428" i="13"/>
  <c r="T1428" i="13"/>
  <c r="R1428" i="13"/>
  <c r="P1428" i="13"/>
  <c r="BI1427" i="13"/>
  <c r="BH1427" i="13"/>
  <c r="BG1427" i="13"/>
  <c r="BF1427" i="13"/>
  <c r="T1427" i="13"/>
  <c r="R1427" i="13"/>
  <c r="P1427" i="13"/>
  <c r="BI1426" i="13"/>
  <c r="BH1426" i="13"/>
  <c r="BG1426" i="13"/>
  <c r="BF1426" i="13"/>
  <c r="T1426" i="13"/>
  <c r="R1426" i="13"/>
  <c r="P1426" i="13"/>
  <c r="BI1425" i="13"/>
  <c r="BH1425" i="13"/>
  <c r="BG1425" i="13"/>
  <c r="BF1425" i="13"/>
  <c r="T1425" i="13"/>
  <c r="R1425" i="13"/>
  <c r="P1425" i="13"/>
  <c r="BI1424" i="13"/>
  <c r="BH1424" i="13"/>
  <c r="BG1424" i="13"/>
  <c r="BF1424" i="13"/>
  <c r="T1424" i="13"/>
  <c r="R1424" i="13"/>
  <c r="P1424" i="13"/>
  <c r="BI1423" i="13"/>
  <c r="BH1423" i="13"/>
  <c r="BG1423" i="13"/>
  <c r="BF1423" i="13"/>
  <c r="T1423" i="13"/>
  <c r="R1423" i="13"/>
  <c r="P1423" i="13"/>
  <c r="BI1422" i="13"/>
  <c r="BH1422" i="13"/>
  <c r="BG1422" i="13"/>
  <c r="BF1422" i="13"/>
  <c r="T1422" i="13"/>
  <c r="R1422" i="13"/>
  <c r="P1422" i="13"/>
  <c r="BI1421" i="13"/>
  <c r="BH1421" i="13"/>
  <c r="BG1421" i="13"/>
  <c r="BF1421" i="13"/>
  <c r="T1421" i="13"/>
  <c r="R1421" i="13"/>
  <c r="P1421" i="13"/>
  <c r="BI1420" i="13"/>
  <c r="BH1420" i="13"/>
  <c r="BG1420" i="13"/>
  <c r="BF1420" i="13"/>
  <c r="T1420" i="13"/>
  <c r="R1420" i="13"/>
  <c r="P1420" i="13"/>
  <c r="BI1418" i="13"/>
  <c r="BH1418" i="13"/>
  <c r="BG1418" i="13"/>
  <c r="BF1418" i="13"/>
  <c r="T1418" i="13"/>
  <c r="R1418" i="13"/>
  <c r="P1418" i="13"/>
  <c r="BI1416" i="13"/>
  <c r="BH1416" i="13"/>
  <c r="BG1416" i="13"/>
  <c r="BF1416" i="13"/>
  <c r="T1416" i="13"/>
  <c r="R1416" i="13"/>
  <c r="P1416" i="13"/>
  <c r="BI1414" i="13"/>
  <c r="BH1414" i="13"/>
  <c r="BG1414" i="13"/>
  <c r="BF1414" i="13"/>
  <c r="T1414" i="13"/>
  <c r="R1414" i="13"/>
  <c r="P1414" i="13"/>
  <c r="BI1413" i="13"/>
  <c r="BH1413" i="13"/>
  <c r="BG1413" i="13"/>
  <c r="BF1413" i="13"/>
  <c r="T1413" i="13"/>
  <c r="R1413" i="13"/>
  <c r="P1413" i="13"/>
  <c r="BI1412" i="13"/>
  <c r="BH1412" i="13"/>
  <c r="BG1412" i="13"/>
  <c r="BF1412" i="13"/>
  <c r="T1412" i="13"/>
  <c r="R1412" i="13"/>
  <c r="P1412" i="13"/>
  <c r="BI1411" i="13"/>
  <c r="BH1411" i="13"/>
  <c r="BG1411" i="13"/>
  <c r="BF1411" i="13"/>
  <c r="T1411" i="13"/>
  <c r="R1411" i="13"/>
  <c r="P1411" i="13"/>
  <c r="BI1410" i="13"/>
  <c r="BH1410" i="13"/>
  <c r="BG1410" i="13"/>
  <c r="BF1410" i="13"/>
  <c r="T1410" i="13"/>
  <c r="R1410" i="13"/>
  <c r="P1410" i="13"/>
  <c r="BI1409" i="13"/>
  <c r="BH1409" i="13"/>
  <c r="BG1409" i="13"/>
  <c r="BF1409" i="13"/>
  <c r="T1409" i="13"/>
  <c r="R1409" i="13"/>
  <c r="P1409" i="13"/>
  <c r="BI1408" i="13"/>
  <c r="BH1408" i="13"/>
  <c r="BG1408" i="13"/>
  <c r="BF1408" i="13"/>
  <c r="T1408" i="13"/>
  <c r="R1408" i="13"/>
  <c r="P1408" i="13"/>
  <c r="BI1407" i="13"/>
  <c r="BH1407" i="13"/>
  <c r="BG1407" i="13"/>
  <c r="BF1407" i="13"/>
  <c r="T1407" i="13"/>
  <c r="R1407" i="13"/>
  <c r="P1407" i="13"/>
  <c r="BI1406" i="13"/>
  <c r="BH1406" i="13"/>
  <c r="BG1406" i="13"/>
  <c r="BF1406" i="13"/>
  <c r="T1406" i="13"/>
  <c r="R1406" i="13"/>
  <c r="P1406" i="13"/>
  <c r="BI1405" i="13"/>
  <c r="BH1405" i="13"/>
  <c r="BG1405" i="13"/>
  <c r="BF1405" i="13"/>
  <c r="T1405" i="13"/>
  <c r="R1405" i="13"/>
  <c r="P1405" i="13"/>
  <c r="BI1404" i="13"/>
  <c r="BH1404" i="13"/>
  <c r="BG1404" i="13"/>
  <c r="BF1404" i="13"/>
  <c r="T1404" i="13"/>
  <c r="R1404" i="13"/>
  <c r="P1404" i="13"/>
  <c r="BI1403" i="13"/>
  <c r="BH1403" i="13"/>
  <c r="BG1403" i="13"/>
  <c r="BF1403" i="13"/>
  <c r="T1403" i="13"/>
  <c r="R1403" i="13"/>
  <c r="P1403" i="13"/>
  <c r="BI1402" i="13"/>
  <c r="BH1402" i="13"/>
  <c r="BG1402" i="13"/>
  <c r="BF1402" i="13"/>
  <c r="T1402" i="13"/>
  <c r="R1402" i="13"/>
  <c r="P1402" i="13"/>
  <c r="BI1401" i="13"/>
  <c r="BH1401" i="13"/>
  <c r="BG1401" i="13"/>
  <c r="BF1401" i="13"/>
  <c r="T1401" i="13"/>
  <c r="R1401" i="13"/>
  <c r="P1401" i="13"/>
  <c r="BI1398" i="13"/>
  <c r="BH1398" i="13"/>
  <c r="BG1398" i="13"/>
  <c r="BF1398" i="13"/>
  <c r="T1398" i="13"/>
  <c r="R1398" i="13"/>
  <c r="P1398" i="13"/>
  <c r="BI1397" i="13"/>
  <c r="BH1397" i="13"/>
  <c r="BG1397" i="13"/>
  <c r="BF1397" i="13"/>
  <c r="T1397" i="13"/>
  <c r="R1397" i="13"/>
  <c r="P1397" i="13"/>
  <c r="BI1395" i="13"/>
  <c r="BH1395" i="13"/>
  <c r="BG1395" i="13"/>
  <c r="BF1395" i="13"/>
  <c r="T1395" i="13"/>
  <c r="R1395" i="13"/>
  <c r="P1395" i="13"/>
  <c r="BI1394" i="13"/>
  <c r="BH1394" i="13"/>
  <c r="BG1394" i="13"/>
  <c r="BF1394" i="13"/>
  <c r="T1394" i="13"/>
  <c r="R1394" i="13"/>
  <c r="P1394" i="13"/>
  <c r="BI1386" i="13"/>
  <c r="BH1386" i="13"/>
  <c r="BG1386" i="13"/>
  <c r="BF1386" i="13"/>
  <c r="T1386" i="13"/>
  <c r="R1386" i="13"/>
  <c r="P1386" i="13"/>
  <c r="BI1383" i="13"/>
  <c r="BH1383" i="13"/>
  <c r="BG1383" i="13"/>
  <c r="BF1383" i="13"/>
  <c r="T1383" i="13"/>
  <c r="R1383" i="13"/>
  <c r="P1383" i="13"/>
  <c r="BI1380" i="13"/>
  <c r="BH1380" i="13"/>
  <c r="BG1380" i="13"/>
  <c r="BF1380" i="13"/>
  <c r="T1380" i="13"/>
  <c r="R1380" i="13"/>
  <c r="P1380" i="13"/>
  <c r="BI1377" i="13"/>
  <c r="BH1377" i="13"/>
  <c r="BG1377" i="13"/>
  <c r="BF1377" i="13"/>
  <c r="T1377" i="13"/>
  <c r="R1377" i="13"/>
  <c r="P1377" i="13"/>
  <c r="BI1372" i="13"/>
  <c r="BH1372" i="13"/>
  <c r="BG1372" i="13"/>
  <c r="BF1372" i="13"/>
  <c r="T1372" i="13"/>
  <c r="R1372" i="13"/>
  <c r="P1372" i="13"/>
  <c r="BI1367" i="13"/>
  <c r="BH1367" i="13"/>
  <c r="BG1367" i="13"/>
  <c r="BF1367" i="13"/>
  <c r="T1367" i="13"/>
  <c r="R1367" i="13"/>
  <c r="P1367" i="13"/>
  <c r="BI1364" i="13"/>
  <c r="BH1364" i="13"/>
  <c r="BG1364" i="13"/>
  <c r="BF1364" i="13"/>
  <c r="T1364" i="13"/>
  <c r="R1364" i="13"/>
  <c r="P1364" i="13"/>
  <c r="BI1360" i="13"/>
  <c r="BH1360" i="13"/>
  <c r="BG1360" i="13"/>
  <c r="BF1360" i="13"/>
  <c r="T1360" i="13"/>
  <c r="R1360" i="13"/>
  <c r="P1360" i="13"/>
  <c r="BI1358" i="13"/>
  <c r="BH1358" i="13"/>
  <c r="BG1358" i="13"/>
  <c r="BF1358" i="13"/>
  <c r="T1358" i="13"/>
  <c r="R1358" i="13"/>
  <c r="P1358" i="13"/>
  <c r="BI1356" i="13"/>
  <c r="BH1356" i="13"/>
  <c r="BG1356" i="13"/>
  <c r="BF1356" i="13"/>
  <c r="T1356" i="13"/>
  <c r="R1356" i="13"/>
  <c r="P1356" i="13"/>
  <c r="BI1354" i="13"/>
  <c r="BH1354" i="13"/>
  <c r="BG1354" i="13"/>
  <c r="BF1354" i="13"/>
  <c r="T1354" i="13"/>
  <c r="R1354" i="13"/>
  <c r="P1354" i="13"/>
  <c r="BI1351" i="13"/>
  <c r="BH1351" i="13"/>
  <c r="BG1351" i="13"/>
  <c r="BF1351" i="13"/>
  <c r="T1351" i="13"/>
  <c r="R1351" i="13"/>
  <c r="P1351" i="13"/>
  <c r="BI1346" i="13"/>
  <c r="BH1346" i="13"/>
  <c r="BG1346" i="13"/>
  <c r="BF1346" i="13"/>
  <c r="T1346" i="13"/>
  <c r="R1346" i="13"/>
  <c r="P1346" i="13"/>
  <c r="BI1341" i="13"/>
  <c r="BH1341" i="13"/>
  <c r="BG1341" i="13"/>
  <c r="BF1341" i="13"/>
  <c r="T1341" i="13"/>
  <c r="R1341" i="13"/>
  <c r="P1341" i="13"/>
  <c r="BI1338" i="13"/>
  <c r="BH1338" i="13"/>
  <c r="BG1338" i="13"/>
  <c r="BF1338" i="13"/>
  <c r="T1338" i="13"/>
  <c r="R1338" i="13"/>
  <c r="P1338" i="13"/>
  <c r="BI1323" i="13"/>
  <c r="BH1323" i="13"/>
  <c r="BG1323" i="13"/>
  <c r="BF1323" i="13"/>
  <c r="T1323" i="13"/>
  <c r="R1323" i="13"/>
  <c r="P1323" i="13"/>
  <c r="BI1322" i="13"/>
  <c r="BH1322" i="13"/>
  <c r="BG1322" i="13"/>
  <c r="BF1322" i="13"/>
  <c r="T1322" i="13"/>
  <c r="R1322" i="13"/>
  <c r="P1322" i="13"/>
  <c r="BI1319" i="13"/>
  <c r="BH1319" i="13"/>
  <c r="BG1319" i="13"/>
  <c r="BF1319" i="13"/>
  <c r="T1319" i="13"/>
  <c r="R1319" i="13"/>
  <c r="P1319" i="13"/>
  <c r="BI1316" i="13"/>
  <c r="BH1316" i="13"/>
  <c r="BG1316" i="13"/>
  <c r="BF1316" i="13"/>
  <c r="T1316" i="13"/>
  <c r="R1316" i="13"/>
  <c r="P1316" i="13"/>
  <c r="BI1313" i="13"/>
  <c r="BH1313" i="13"/>
  <c r="BG1313" i="13"/>
  <c r="BF1313" i="13"/>
  <c r="T1313" i="13"/>
  <c r="R1313" i="13"/>
  <c r="P1313" i="13"/>
  <c r="BI1311" i="13"/>
  <c r="BH1311" i="13"/>
  <c r="BG1311" i="13"/>
  <c r="BF1311" i="13"/>
  <c r="T1311" i="13"/>
  <c r="R1311" i="13"/>
  <c r="P1311" i="13"/>
  <c r="BI1307" i="13"/>
  <c r="BH1307" i="13"/>
  <c r="BG1307" i="13"/>
  <c r="BF1307" i="13"/>
  <c r="T1307" i="13"/>
  <c r="R1307" i="13"/>
  <c r="P1307" i="13"/>
  <c r="BI1305" i="13"/>
  <c r="BH1305" i="13"/>
  <c r="BG1305" i="13"/>
  <c r="BF1305" i="13"/>
  <c r="T1305" i="13"/>
  <c r="R1305" i="13"/>
  <c r="P1305" i="13"/>
  <c r="BI1300" i="13"/>
  <c r="BH1300" i="13"/>
  <c r="BG1300" i="13"/>
  <c r="BF1300" i="13"/>
  <c r="T1300" i="13"/>
  <c r="R1300" i="13"/>
  <c r="P1300" i="13"/>
  <c r="BI1297" i="13"/>
  <c r="BH1297" i="13"/>
  <c r="BG1297" i="13"/>
  <c r="BF1297" i="13"/>
  <c r="T1297" i="13"/>
  <c r="R1297" i="13"/>
  <c r="P1297" i="13"/>
  <c r="BI1294" i="13"/>
  <c r="BH1294" i="13"/>
  <c r="BG1294" i="13"/>
  <c r="BF1294" i="13"/>
  <c r="T1294" i="13"/>
  <c r="R1294" i="13"/>
  <c r="P1294" i="13"/>
  <c r="BI1291" i="13"/>
  <c r="BH1291" i="13"/>
  <c r="BG1291" i="13"/>
  <c r="BF1291" i="13"/>
  <c r="T1291" i="13"/>
  <c r="R1291" i="13"/>
  <c r="P1291" i="13"/>
  <c r="BI1288" i="13"/>
  <c r="BH1288" i="13"/>
  <c r="BG1288" i="13"/>
  <c r="BF1288" i="13"/>
  <c r="T1288" i="13"/>
  <c r="R1288" i="13"/>
  <c r="P1288" i="13"/>
  <c r="BI1285" i="13"/>
  <c r="BH1285" i="13"/>
  <c r="BG1285" i="13"/>
  <c r="BF1285" i="13"/>
  <c r="T1285" i="13"/>
  <c r="R1285" i="13"/>
  <c r="P1285" i="13"/>
  <c r="BI1283" i="13"/>
  <c r="BH1283" i="13"/>
  <c r="BG1283" i="13"/>
  <c r="BF1283" i="13"/>
  <c r="T1283" i="13"/>
  <c r="R1283" i="13"/>
  <c r="P1283" i="13"/>
  <c r="BI1279" i="13"/>
  <c r="BH1279" i="13"/>
  <c r="BG1279" i="13"/>
  <c r="BF1279" i="13"/>
  <c r="T1279" i="13"/>
  <c r="R1279" i="13"/>
  <c r="P1279" i="13"/>
  <c r="BI1276" i="13"/>
  <c r="BH1276" i="13"/>
  <c r="BG1276" i="13"/>
  <c r="BF1276" i="13"/>
  <c r="T1276" i="13"/>
  <c r="R1276" i="13"/>
  <c r="P1276" i="13"/>
  <c r="BI1273" i="13"/>
  <c r="BH1273" i="13"/>
  <c r="BG1273" i="13"/>
  <c r="BF1273" i="13"/>
  <c r="T1273" i="13"/>
  <c r="R1273" i="13"/>
  <c r="P1273" i="13"/>
  <c r="BI1270" i="13"/>
  <c r="BH1270" i="13"/>
  <c r="BG1270" i="13"/>
  <c r="BF1270" i="13"/>
  <c r="T1270" i="13"/>
  <c r="R1270" i="13"/>
  <c r="P1270" i="13"/>
  <c r="BI1267" i="13"/>
  <c r="BH1267" i="13"/>
  <c r="BG1267" i="13"/>
  <c r="BF1267" i="13"/>
  <c r="T1267" i="13"/>
  <c r="R1267" i="13"/>
  <c r="P1267" i="13"/>
  <c r="BI1266" i="13"/>
  <c r="BH1266" i="13"/>
  <c r="BG1266" i="13"/>
  <c r="BF1266" i="13"/>
  <c r="T1266" i="13"/>
  <c r="R1266" i="13"/>
  <c r="P1266" i="13"/>
  <c r="BI1265" i="13"/>
  <c r="BH1265" i="13"/>
  <c r="BG1265" i="13"/>
  <c r="BF1265" i="13"/>
  <c r="T1265" i="13"/>
  <c r="R1265" i="13"/>
  <c r="P1265" i="13"/>
  <c r="BI1262" i="13"/>
  <c r="BH1262" i="13"/>
  <c r="BG1262" i="13"/>
  <c r="BF1262" i="13"/>
  <c r="T1262" i="13"/>
  <c r="R1262" i="13"/>
  <c r="P1262" i="13"/>
  <c r="BI1258" i="13"/>
  <c r="BH1258" i="13"/>
  <c r="BG1258" i="13"/>
  <c r="BF1258" i="13"/>
  <c r="T1258" i="13"/>
  <c r="R1258" i="13"/>
  <c r="P1258" i="13"/>
  <c r="BI1254" i="13"/>
  <c r="BH1254" i="13"/>
  <c r="BG1254" i="13"/>
  <c r="BF1254" i="13"/>
  <c r="T1254" i="13"/>
  <c r="R1254" i="13"/>
  <c r="P1254" i="13"/>
  <c r="BI1248" i="13"/>
  <c r="BH1248" i="13"/>
  <c r="BG1248" i="13"/>
  <c r="BF1248" i="13"/>
  <c r="T1248" i="13"/>
  <c r="R1248" i="13"/>
  <c r="P1248" i="13"/>
  <c r="BI1245" i="13"/>
  <c r="BH1245" i="13"/>
  <c r="BG1245" i="13"/>
  <c r="BF1245" i="13"/>
  <c r="T1245" i="13"/>
  <c r="R1245" i="13"/>
  <c r="P1245" i="13"/>
  <c r="BI1244" i="13"/>
  <c r="BH1244" i="13"/>
  <c r="BG1244" i="13"/>
  <c r="BF1244" i="13"/>
  <c r="T1244" i="13"/>
  <c r="R1244" i="13"/>
  <c r="P1244" i="13"/>
  <c r="BI1242" i="13"/>
  <c r="BH1242" i="13"/>
  <c r="BG1242" i="13"/>
  <c r="BF1242" i="13"/>
  <c r="T1242" i="13"/>
  <c r="R1242" i="13"/>
  <c r="P1242" i="13"/>
  <c r="BI1241" i="13"/>
  <c r="BH1241" i="13"/>
  <c r="BG1241" i="13"/>
  <c r="BF1241" i="13"/>
  <c r="T1241" i="13"/>
  <c r="R1241" i="13"/>
  <c r="P1241" i="13"/>
  <c r="BI1239" i="13"/>
  <c r="BH1239" i="13"/>
  <c r="BG1239" i="13"/>
  <c r="BF1239" i="13"/>
  <c r="T1239" i="13"/>
  <c r="R1239" i="13"/>
  <c r="P1239" i="13"/>
  <c r="BI1238" i="13"/>
  <c r="BH1238" i="13"/>
  <c r="BG1238" i="13"/>
  <c r="BF1238" i="13"/>
  <c r="T1238" i="13"/>
  <c r="R1238" i="13"/>
  <c r="P1238" i="13"/>
  <c r="BI1236" i="13"/>
  <c r="BH1236" i="13"/>
  <c r="BG1236" i="13"/>
  <c r="BF1236" i="13"/>
  <c r="T1236" i="13"/>
  <c r="R1236" i="13"/>
  <c r="P1236" i="13"/>
  <c r="BI1235" i="13"/>
  <c r="BH1235" i="13"/>
  <c r="BG1235" i="13"/>
  <c r="BF1235" i="13"/>
  <c r="T1235" i="13"/>
  <c r="R1235" i="13"/>
  <c r="P1235" i="13"/>
  <c r="BI1233" i="13"/>
  <c r="BH1233" i="13"/>
  <c r="BG1233" i="13"/>
  <c r="BF1233" i="13"/>
  <c r="T1233" i="13"/>
  <c r="R1233" i="13"/>
  <c r="P1233" i="13"/>
  <c r="BI1230" i="13"/>
  <c r="BH1230" i="13"/>
  <c r="BG1230" i="13"/>
  <c r="BF1230" i="13"/>
  <c r="T1230" i="13"/>
  <c r="R1230" i="13"/>
  <c r="P1230" i="13"/>
  <c r="BI1229" i="13"/>
  <c r="BH1229" i="13"/>
  <c r="BG1229" i="13"/>
  <c r="BF1229" i="13"/>
  <c r="T1229" i="13"/>
  <c r="R1229" i="13"/>
  <c r="P1229" i="13"/>
  <c r="BI1227" i="13"/>
  <c r="BH1227" i="13"/>
  <c r="BG1227" i="13"/>
  <c r="BF1227" i="13"/>
  <c r="T1227" i="13"/>
  <c r="R1227" i="13"/>
  <c r="P1227" i="13"/>
  <c r="BI1221" i="13"/>
  <c r="BH1221" i="13"/>
  <c r="BG1221" i="13"/>
  <c r="BF1221" i="13"/>
  <c r="T1221" i="13"/>
  <c r="R1221" i="13"/>
  <c r="P1221" i="13"/>
  <c r="BI1218" i="13"/>
  <c r="BH1218" i="13"/>
  <c r="BG1218" i="13"/>
  <c r="BF1218" i="13"/>
  <c r="T1218" i="13"/>
  <c r="R1218" i="13"/>
  <c r="P1218" i="13"/>
  <c r="BI1215" i="13"/>
  <c r="BH1215" i="13"/>
  <c r="BG1215" i="13"/>
  <c r="BF1215" i="13"/>
  <c r="T1215" i="13"/>
  <c r="R1215" i="13"/>
  <c r="P1215" i="13"/>
  <c r="BI1210" i="13"/>
  <c r="BH1210" i="13"/>
  <c r="BG1210" i="13"/>
  <c r="BF1210" i="13"/>
  <c r="T1210" i="13"/>
  <c r="R1210" i="13"/>
  <c r="P1210" i="13"/>
  <c r="BI1203" i="13"/>
  <c r="BH1203" i="13"/>
  <c r="BG1203" i="13"/>
  <c r="BF1203" i="13"/>
  <c r="T1203" i="13"/>
  <c r="R1203" i="13"/>
  <c r="P1203" i="13"/>
  <c r="BI1198" i="13"/>
  <c r="BH1198" i="13"/>
  <c r="BG1198" i="13"/>
  <c r="BF1198" i="13"/>
  <c r="T1198" i="13"/>
  <c r="R1198" i="13"/>
  <c r="P1198" i="13"/>
  <c r="BI1195" i="13"/>
  <c r="BH1195" i="13"/>
  <c r="BG1195" i="13"/>
  <c r="BF1195" i="13"/>
  <c r="T1195" i="13"/>
  <c r="R1195" i="13"/>
  <c r="P1195" i="13"/>
  <c r="BI1192" i="13"/>
  <c r="BH1192" i="13"/>
  <c r="BG1192" i="13"/>
  <c r="BF1192" i="13"/>
  <c r="T1192" i="13"/>
  <c r="R1192" i="13"/>
  <c r="P1192" i="13"/>
  <c r="BI1188" i="13"/>
  <c r="BH1188" i="13"/>
  <c r="BG1188" i="13"/>
  <c r="BF1188" i="13"/>
  <c r="T1188" i="13"/>
  <c r="R1188" i="13"/>
  <c r="P1188" i="13"/>
  <c r="BI1185" i="13"/>
  <c r="BH1185" i="13"/>
  <c r="BG1185" i="13"/>
  <c r="BF1185" i="13"/>
  <c r="T1185" i="13"/>
  <c r="R1185" i="13"/>
  <c r="P1185" i="13"/>
  <c r="BI1184" i="13"/>
  <c r="BH1184" i="13"/>
  <c r="BG1184" i="13"/>
  <c r="BF1184" i="13"/>
  <c r="T1184" i="13"/>
  <c r="R1184" i="13"/>
  <c r="P1184" i="13"/>
  <c r="BI1182" i="13"/>
  <c r="BH1182" i="13"/>
  <c r="BG1182" i="13"/>
  <c r="BF1182" i="13"/>
  <c r="T1182" i="13"/>
  <c r="R1182" i="13"/>
  <c r="P1182" i="13"/>
  <c r="BI1181" i="13"/>
  <c r="BH1181" i="13"/>
  <c r="BG1181" i="13"/>
  <c r="BF1181" i="13"/>
  <c r="T1181" i="13"/>
  <c r="R1181" i="13"/>
  <c r="P1181" i="13"/>
  <c r="BI1179" i="13"/>
  <c r="BH1179" i="13"/>
  <c r="BG1179" i="13"/>
  <c r="BF1179" i="13"/>
  <c r="T1179" i="13"/>
  <c r="R1179" i="13"/>
  <c r="P1179" i="13"/>
  <c r="BI1178" i="13"/>
  <c r="BH1178" i="13"/>
  <c r="BG1178" i="13"/>
  <c r="BF1178" i="13"/>
  <c r="T1178" i="13"/>
  <c r="R1178" i="13"/>
  <c r="P1178" i="13"/>
  <c r="BI1177" i="13"/>
  <c r="BH1177" i="13"/>
  <c r="BG1177" i="13"/>
  <c r="BF1177" i="13"/>
  <c r="T1177" i="13"/>
  <c r="R1177" i="13"/>
  <c r="P1177" i="13"/>
  <c r="BI1167" i="13"/>
  <c r="BH1167" i="13"/>
  <c r="BG1167" i="13"/>
  <c r="BF1167" i="13"/>
  <c r="T1167" i="13"/>
  <c r="T1166" i="13" s="1"/>
  <c r="R1167" i="13"/>
  <c r="R1166" i="13" s="1"/>
  <c r="P1167" i="13"/>
  <c r="P1166" i="13"/>
  <c r="BI1163" i="13"/>
  <c r="BH1163" i="13"/>
  <c r="BG1163" i="13"/>
  <c r="BF1163" i="13"/>
  <c r="T1163" i="13"/>
  <c r="R1163" i="13"/>
  <c r="P1163" i="13"/>
  <c r="BI1157" i="13"/>
  <c r="BH1157" i="13"/>
  <c r="BG1157" i="13"/>
  <c r="BF1157" i="13"/>
  <c r="T1157" i="13"/>
  <c r="R1157" i="13"/>
  <c r="P1157" i="13"/>
  <c r="BI1154" i="13"/>
  <c r="BH1154" i="13"/>
  <c r="BG1154" i="13"/>
  <c r="BF1154" i="13"/>
  <c r="T1154" i="13"/>
  <c r="R1154" i="13"/>
  <c r="P1154" i="13"/>
  <c r="BI1151" i="13"/>
  <c r="BH1151" i="13"/>
  <c r="BG1151" i="13"/>
  <c r="BF1151" i="13"/>
  <c r="T1151" i="13"/>
  <c r="R1151" i="13"/>
  <c r="P1151" i="13"/>
  <c r="BI1148" i="13"/>
  <c r="BH1148" i="13"/>
  <c r="BG1148" i="13"/>
  <c r="BF1148" i="13"/>
  <c r="T1148" i="13"/>
  <c r="R1148" i="13"/>
  <c r="P1148" i="13"/>
  <c r="BI1145" i="13"/>
  <c r="BH1145" i="13"/>
  <c r="BG1145" i="13"/>
  <c r="BF1145" i="13"/>
  <c r="T1145" i="13"/>
  <c r="R1145" i="13"/>
  <c r="P1145" i="13"/>
  <c r="BI1143" i="13"/>
  <c r="BH1143" i="13"/>
  <c r="BG1143" i="13"/>
  <c r="BF1143" i="13"/>
  <c r="T1143" i="13"/>
  <c r="R1143" i="13"/>
  <c r="P1143" i="13"/>
  <c r="BI1140" i="13"/>
  <c r="BH1140" i="13"/>
  <c r="BG1140" i="13"/>
  <c r="BF1140" i="13"/>
  <c r="T1140" i="13"/>
  <c r="R1140" i="13"/>
  <c r="P1140" i="13"/>
  <c r="BI1137" i="13"/>
  <c r="BH1137" i="13"/>
  <c r="BG1137" i="13"/>
  <c r="BF1137" i="13"/>
  <c r="T1137" i="13"/>
  <c r="R1137" i="13"/>
  <c r="P1137" i="13"/>
  <c r="BI1135" i="13"/>
  <c r="BH1135" i="13"/>
  <c r="BG1135" i="13"/>
  <c r="BF1135" i="13"/>
  <c r="T1135" i="13"/>
  <c r="R1135" i="13"/>
  <c r="P1135" i="13"/>
  <c r="BI1133" i="13"/>
  <c r="BH1133" i="13"/>
  <c r="BG1133" i="13"/>
  <c r="BF1133" i="13"/>
  <c r="T1133" i="13"/>
  <c r="R1133" i="13"/>
  <c r="P1133" i="13"/>
  <c r="BI1126" i="13"/>
  <c r="BH1126" i="13"/>
  <c r="BG1126" i="13"/>
  <c r="BF1126" i="13"/>
  <c r="T1126" i="13"/>
  <c r="R1126" i="13"/>
  <c r="P1126" i="13"/>
  <c r="BI1123" i="13"/>
  <c r="BH1123" i="13"/>
  <c r="BG1123" i="13"/>
  <c r="BF1123" i="13"/>
  <c r="T1123" i="13"/>
  <c r="R1123" i="13"/>
  <c r="P1123" i="13"/>
  <c r="BI1121" i="13"/>
  <c r="BH1121" i="13"/>
  <c r="BG1121" i="13"/>
  <c r="BF1121" i="13"/>
  <c r="T1121" i="13"/>
  <c r="R1121" i="13"/>
  <c r="P1121" i="13"/>
  <c r="BI1119" i="13"/>
  <c r="BH1119" i="13"/>
  <c r="BG1119" i="13"/>
  <c r="BF1119" i="13"/>
  <c r="T1119" i="13"/>
  <c r="R1119" i="13"/>
  <c r="P1119" i="13"/>
  <c r="BI1114" i="13"/>
  <c r="BH1114" i="13"/>
  <c r="BG1114" i="13"/>
  <c r="BF1114" i="13"/>
  <c r="T1114" i="13"/>
  <c r="R1114" i="13"/>
  <c r="P1114" i="13"/>
  <c r="BI1108" i="13"/>
  <c r="BH1108" i="13"/>
  <c r="BG1108" i="13"/>
  <c r="BF1108" i="13"/>
  <c r="T1108" i="13"/>
  <c r="R1108" i="13"/>
  <c r="P1108" i="13"/>
  <c r="BI1105" i="13"/>
  <c r="BH1105" i="13"/>
  <c r="BG1105" i="13"/>
  <c r="BF1105" i="13"/>
  <c r="T1105" i="13"/>
  <c r="R1105" i="13"/>
  <c r="P1105" i="13"/>
  <c r="BI1101" i="13"/>
  <c r="BH1101" i="13"/>
  <c r="BG1101" i="13"/>
  <c r="BF1101" i="13"/>
  <c r="T1101" i="13"/>
  <c r="R1101" i="13"/>
  <c r="P1101" i="13"/>
  <c r="BI1099" i="13"/>
  <c r="BH1099" i="13"/>
  <c r="BG1099" i="13"/>
  <c r="BF1099" i="13"/>
  <c r="T1099" i="13"/>
  <c r="R1099" i="13"/>
  <c r="P1099" i="13"/>
  <c r="BI1097" i="13"/>
  <c r="BH1097" i="13"/>
  <c r="BG1097" i="13"/>
  <c r="BF1097" i="13"/>
  <c r="T1097" i="13"/>
  <c r="R1097" i="13"/>
  <c r="P1097" i="13"/>
  <c r="BI1095" i="13"/>
  <c r="BH1095" i="13"/>
  <c r="BG1095" i="13"/>
  <c r="BF1095" i="13"/>
  <c r="T1095" i="13"/>
  <c r="R1095" i="13"/>
  <c r="P1095" i="13"/>
  <c r="BI1093" i="13"/>
  <c r="BH1093" i="13"/>
  <c r="BG1093" i="13"/>
  <c r="BF1093" i="13"/>
  <c r="T1093" i="13"/>
  <c r="R1093" i="13"/>
  <c r="P1093" i="13"/>
  <c r="BI1090" i="13"/>
  <c r="BH1090" i="13"/>
  <c r="BG1090" i="13"/>
  <c r="BF1090" i="13"/>
  <c r="T1090" i="13"/>
  <c r="R1090" i="13"/>
  <c r="P1090" i="13"/>
  <c r="BI1082" i="13"/>
  <c r="BH1082" i="13"/>
  <c r="BG1082" i="13"/>
  <c r="BF1082" i="13"/>
  <c r="T1082" i="13"/>
  <c r="R1082" i="13"/>
  <c r="P1082" i="13"/>
  <c r="BI1076" i="13"/>
  <c r="BH1076" i="13"/>
  <c r="BG1076" i="13"/>
  <c r="BF1076" i="13"/>
  <c r="T1076" i="13"/>
  <c r="R1076" i="13"/>
  <c r="P1076" i="13"/>
  <c r="BI1073" i="13"/>
  <c r="BH1073" i="13"/>
  <c r="BG1073" i="13"/>
  <c r="BF1073" i="13"/>
  <c r="T1073" i="13"/>
  <c r="R1073" i="13"/>
  <c r="P1073" i="13"/>
  <c r="BI1069" i="13"/>
  <c r="BH1069" i="13"/>
  <c r="BG1069" i="13"/>
  <c r="BF1069" i="13"/>
  <c r="T1069" i="13"/>
  <c r="R1069" i="13"/>
  <c r="P1069" i="13"/>
  <c r="BI1047" i="13"/>
  <c r="BH1047" i="13"/>
  <c r="BG1047" i="13"/>
  <c r="BF1047" i="13"/>
  <c r="T1047" i="13"/>
  <c r="R1047" i="13"/>
  <c r="P1047" i="13"/>
  <c r="BI1043" i="13"/>
  <c r="BH1043" i="13"/>
  <c r="BG1043" i="13"/>
  <c r="BF1043" i="13"/>
  <c r="T1043" i="13"/>
  <c r="R1043" i="13"/>
  <c r="P1043" i="13"/>
  <c r="BI1041" i="13"/>
  <c r="BH1041" i="13"/>
  <c r="BG1041" i="13"/>
  <c r="BF1041" i="13"/>
  <c r="T1041" i="13"/>
  <c r="R1041" i="13"/>
  <c r="P1041" i="13"/>
  <c r="BI1039" i="13"/>
  <c r="BH1039" i="13"/>
  <c r="BG1039" i="13"/>
  <c r="BF1039" i="13"/>
  <c r="T1039" i="13"/>
  <c r="R1039" i="13"/>
  <c r="P1039" i="13"/>
  <c r="BI1037" i="13"/>
  <c r="BH1037" i="13"/>
  <c r="BG1037" i="13"/>
  <c r="BF1037" i="13"/>
  <c r="T1037" i="13"/>
  <c r="R1037" i="13"/>
  <c r="P1037" i="13"/>
  <c r="BI1030" i="13"/>
  <c r="BH1030" i="13"/>
  <c r="BG1030" i="13"/>
  <c r="BF1030" i="13"/>
  <c r="T1030" i="13"/>
  <c r="R1030" i="13"/>
  <c r="P1030" i="13"/>
  <c r="BI1027" i="13"/>
  <c r="BH1027" i="13"/>
  <c r="BG1027" i="13"/>
  <c r="BF1027" i="13"/>
  <c r="T1027" i="13"/>
  <c r="R1027" i="13"/>
  <c r="P1027" i="13"/>
  <c r="BI1024" i="13"/>
  <c r="BH1024" i="13"/>
  <c r="BG1024" i="13"/>
  <c r="BF1024" i="13"/>
  <c r="T1024" i="13"/>
  <c r="R1024" i="13"/>
  <c r="P1024" i="13"/>
  <c r="BI1021" i="13"/>
  <c r="BH1021" i="13"/>
  <c r="BG1021" i="13"/>
  <c r="BF1021" i="13"/>
  <c r="T1021" i="13"/>
  <c r="R1021" i="13"/>
  <c r="P1021" i="13"/>
  <c r="BI1016" i="13"/>
  <c r="BH1016" i="13"/>
  <c r="BG1016" i="13"/>
  <c r="BF1016" i="13"/>
  <c r="T1016" i="13"/>
  <c r="R1016" i="13"/>
  <c r="P1016" i="13"/>
  <c r="BI1012" i="13"/>
  <c r="BH1012" i="13"/>
  <c r="BG1012" i="13"/>
  <c r="BF1012" i="13"/>
  <c r="T1012" i="13"/>
  <c r="R1012" i="13"/>
  <c r="P1012" i="13"/>
  <c r="BI1010" i="13"/>
  <c r="BH1010" i="13"/>
  <c r="BG1010" i="13"/>
  <c r="BF1010" i="13"/>
  <c r="T1010" i="13"/>
  <c r="R1010" i="13"/>
  <c r="P1010" i="13"/>
  <c r="BI1008" i="13"/>
  <c r="BH1008" i="13"/>
  <c r="BG1008" i="13"/>
  <c r="BF1008" i="13"/>
  <c r="T1008" i="13"/>
  <c r="R1008" i="13"/>
  <c r="P1008" i="13"/>
  <c r="BI1005" i="13"/>
  <c r="BH1005" i="13"/>
  <c r="BG1005" i="13"/>
  <c r="BF1005" i="13"/>
  <c r="T1005" i="13"/>
  <c r="R1005" i="13"/>
  <c r="P1005" i="13"/>
  <c r="BI1002" i="13"/>
  <c r="BH1002" i="13"/>
  <c r="BG1002" i="13"/>
  <c r="BF1002" i="13"/>
  <c r="T1002" i="13"/>
  <c r="R1002" i="13"/>
  <c r="P1002" i="13"/>
  <c r="BI999" i="13"/>
  <c r="BH999" i="13"/>
  <c r="BG999" i="13"/>
  <c r="BF999" i="13"/>
  <c r="T999" i="13"/>
  <c r="R999" i="13"/>
  <c r="P999" i="13"/>
  <c r="BI996" i="13"/>
  <c r="BH996" i="13"/>
  <c r="BG996" i="13"/>
  <c r="BF996" i="13"/>
  <c r="T996" i="13"/>
  <c r="R996" i="13"/>
  <c r="P996" i="13"/>
  <c r="BI994" i="13"/>
  <c r="BH994" i="13"/>
  <c r="BG994" i="13"/>
  <c r="BF994" i="13"/>
  <c r="T994" i="13"/>
  <c r="R994" i="13"/>
  <c r="P994" i="13"/>
  <c r="BI992" i="13"/>
  <c r="BH992" i="13"/>
  <c r="BG992" i="13"/>
  <c r="BF992" i="13"/>
  <c r="T992" i="13"/>
  <c r="R992" i="13"/>
  <c r="P992" i="13"/>
  <c r="BI988" i="13"/>
  <c r="BH988" i="13"/>
  <c r="BG988" i="13"/>
  <c r="BF988" i="13"/>
  <c r="T988" i="13"/>
  <c r="R988" i="13"/>
  <c r="P988" i="13"/>
  <c r="BI985" i="13"/>
  <c r="BH985" i="13"/>
  <c r="BG985" i="13"/>
  <c r="BF985" i="13"/>
  <c r="T985" i="13"/>
  <c r="R985" i="13"/>
  <c r="P985" i="13"/>
  <c r="BI980" i="13"/>
  <c r="BH980" i="13"/>
  <c r="BG980" i="13"/>
  <c r="BF980" i="13"/>
  <c r="T980" i="13"/>
  <c r="R980" i="13"/>
  <c r="P980" i="13"/>
  <c r="BI979" i="13"/>
  <c r="BH979" i="13"/>
  <c r="BG979" i="13"/>
  <c r="BF979" i="13"/>
  <c r="T979" i="13"/>
  <c r="R979" i="13"/>
  <c r="P979" i="13"/>
  <c r="BI977" i="13"/>
  <c r="BH977" i="13"/>
  <c r="BG977" i="13"/>
  <c r="BF977" i="13"/>
  <c r="T977" i="13"/>
  <c r="R977" i="13"/>
  <c r="P977" i="13"/>
  <c r="BI974" i="13"/>
  <c r="BH974" i="13"/>
  <c r="BG974" i="13"/>
  <c r="BF974" i="13"/>
  <c r="T974" i="13"/>
  <c r="R974" i="13"/>
  <c r="P974" i="13"/>
  <c r="BI969" i="13"/>
  <c r="BH969" i="13"/>
  <c r="BG969" i="13"/>
  <c r="BF969" i="13"/>
  <c r="T969" i="13"/>
  <c r="R969" i="13"/>
  <c r="P969" i="13"/>
  <c r="BI967" i="13"/>
  <c r="BH967" i="13"/>
  <c r="BG967" i="13"/>
  <c r="BF967" i="13"/>
  <c r="T967" i="13"/>
  <c r="R967" i="13"/>
  <c r="P967" i="13"/>
  <c r="BI964" i="13"/>
  <c r="BH964" i="13"/>
  <c r="BG964" i="13"/>
  <c r="BF964" i="13"/>
  <c r="T964" i="13"/>
  <c r="R964" i="13"/>
  <c r="P964" i="13"/>
  <c r="BI961" i="13"/>
  <c r="BH961" i="13"/>
  <c r="BG961" i="13"/>
  <c r="BF961" i="13"/>
  <c r="T961" i="13"/>
  <c r="R961" i="13"/>
  <c r="P961" i="13"/>
  <c r="BI956" i="13"/>
  <c r="BH956" i="13"/>
  <c r="BG956" i="13"/>
  <c r="BF956" i="13"/>
  <c r="T956" i="13"/>
  <c r="R956" i="13"/>
  <c r="P956" i="13"/>
  <c r="BI953" i="13"/>
  <c r="BH953" i="13"/>
  <c r="BG953" i="13"/>
  <c r="BF953" i="13"/>
  <c r="T953" i="13"/>
  <c r="R953" i="13"/>
  <c r="P953" i="13"/>
  <c r="BI951" i="13"/>
  <c r="BH951" i="13"/>
  <c r="BG951" i="13"/>
  <c r="BF951" i="13"/>
  <c r="T951" i="13"/>
  <c r="R951" i="13"/>
  <c r="P951" i="13"/>
  <c r="BI948" i="13"/>
  <c r="BH948" i="13"/>
  <c r="BG948" i="13"/>
  <c r="BF948" i="13"/>
  <c r="T948" i="13"/>
  <c r="R948" i="13"/>
  <c r="P948" i="13"/>
  <c r="BI946" i="13"/>
  <c r="BH946" i="13"/>
  <c r="BG946" i="13"/>
  <c r="BF946" i="13"/>
  <c r="T946" i="13"/>
  <c r="R946" i="13"/>
  <c r="P946" i="13"/>
  <c r="BI940" i="13"/>
  <c r="BH940" i="13"/>
  <c r="BG940" i="13"/>
  <c r="BF940" i="13"/>
  <c r="T940" i="13"/>
  <c r="R940" i="13"/>
  <c r="P940" i="13"/>
  <c r="BI935" i="13"/>
  <c r="BH935" i="13"/>
  <c r="BG935" i="13"/>
  <c r="BF935" i="13"/>
  <c r="T935" i="13"/>
  <c r="R935" i="13"/>
  <c r="P935" i="13"/>
  <c r="BI930" i="13"/>
  <c r="BH930" i="13"/>
  <c r="BG930" i="13"/>
  <c r="BF930" i="13"/>
  <c r="T930" i="13"/>
  <c r="R930" i="13"/>
  <c r="P930" i="13"/>
  <c r="BI928" i="13"/>
  <c r="BH928" i="13"/>
  <c r="BG928" i="13"/>
  <c r="BF928" i="13"/>
  <c r="T928" i="13"/>
  <c r="R928" i="13"/>
  <c r="P928" i="13"/>
  <c r="BI923" i="13"/>
  <c r="BH923" i="13"/>
  <c r="BG923" i="13"/>
  <c r="BF923" i="13"/>
  <c r="T923" i="13"/>
  <c r="R923" i="13"/>
  <c r="P923" i="13"/>
  <c r="BI920" i="13"/>
  <c r="BH920" i="13"/>
  <c r="BG920" i="13"/>
  <c r="BF920" i="13"/>
  <c r="T920" i="13"/>
  <c r="R920" i="13"/>
  <c r="P920" i="13"/>
  <c r="BI917" i="13"/>
  <c r="BH917" i="13"/>
  <c r="BG917" i="13"/>
  <c r="BF917" i="13"/>
  <c r="T917" i="13"/>
  <c r="R917" i="13"/>
  <c r="P917" i="13"/>
  <c r="BI915" i="13"/>
  <c r="BH915" i="13"/>
  <c r="BG915" i="13"/>
  <c r="BF915" i="13"/>
  <c r="T915" i="13"/>
  <c r="R915" i="13"/>
  <c r="P915" i="13"/>
  <c r="BI912" i="13"/>
  <c r="BH912" i="13"/>
  <c r="BG912" i="13"/>
  <c r="BF912" i="13"/>
  <c r="T912" i="13"/>
  <c r="R912" i="13"/>
  <c r="P912" i="13"/>
  <c r="BI909" i="13"/>
  <c r="BH909" i="13"/>
  <c r="BG909" i="13"/>
  <c r="BF909" i="13"/>
  <c r="T909" i="13"/>
  <c r="R909" i="13"/>
  <c r="P909" i="13"/>
  <c r="BI906" i="13"/>
  <c r="BH906" i="13"/>
  <c r="BG906" i="13"/>
  <c r="BF906" i="13"/>
  <c r="T906" i="13"/>
  <c r="R906" i="13"/>
  <c r="P906" i="13"/>
  <c r="BI901" i="13"/>
  <c r="BH901" i="13"/>
  <c r="BG901" i="13"/>
  <c r="BF901" i="13"/>
  <c r="T901" i="13"/>
  <c r="R901" i="13"/>
  <c r="P901" i="13"/>
  <c r="BI898" i="13"/>
  <c r="BH898" i="13"/>
  <c r="BG898" i="13"/>
  <c r="BF898" i="13"/>
  <c r="T898" i="13"/>
  <c r="R898" i="13"/>
  <c r="P898" i="13"/>
  <c r="BI894" i="13"/>
  <c r="BH894" i="13"/>
  <c r="BG894" i="13"/>
  <c r="BF894" i="13"/>
  <c r="T894" i="13"/>
  <c r="R894" i="13"/>
  <c r="P894" i="13"/>
  <c r="BI891" i="13"/>
  <c r="BH891" i="13"/>
  <c r="BG891" i="13"/>
  <c r="BF891" i="13"/>
  <c r="T891" i="13"/>
  <c r="R891" i="13"/>
  <c r="P891" i="13"/>
  <c r="BI888" i="13"/>
  <c r="BH888" i="13"/>
  <c r="BG888" i="13"/>
  <c r="BF888" i="13"/>
  <c r="T888" i="13"/>
  <c r="R888" i="13"/>
  <c r="P888" i="13"/>
  <c r="BI885" i="13"/>
  <c r="BH885" i="13"/>
  <c r="BG885" i="13"/>
  <c r="BF885" i="13"/>
  <c r="T885" i="13"/>
  <c r="R885" i="13"/>
  <c r="P885" i="13"/>
  <c r="BI881" i="13"/>
  <c r="BH881" i="13"/>
  <c r="BG881" i="13"/>
  <c r="BF881" i="13"/>
  <c r="T881" i="13"/>
  <c r="R881" i="13"/>
  <c r="P881" i="13"/>
  <c r="BI878" i="13"/>
  <c r="BH878" i="13"/>
  <c r="BG878" i="13"/>
  <c r="BF878" i="13"/>
  <c r="T878" i="13"/>
  <c r="R878" i="13"/>
  <c r="P878" i="13"/>
  <c r="BI875" i="13"/>
  <c r="BH875" i="13"/>
  <c r="BG875" i="13"/>
  <c r="BF875" i="13"/>
  <c r="T875" i="13"/>
  <c r="R875" i="13"/>
  <c r="P875" i="13"/>
  <c r="BI871" i="13"/>
  <c r="BH871" i="13"/>
  <c r="BG871" i="13"/>
  <c r="BF871" i="13"/>
  <c r="T871" i="13"/>
  <c r="R871" i="13"/>
  <c r="P871" i="13"/>
  <c r="BI867" i="13"/>
  <c r="BH867" i="13"/>
  <c r="BG867" i="13"/>
  <c r="BF867" i="13"/>
  <c r="T867" i="13"/>
  <c r="R867" i="13"/>
  <c r="P867" i="13"/>
  <c r="BI865" i="13"/>
  <c r="BH865" i="13"/>
  <c r="BG865" i="13"/>
  <c r="BF865" i="13"/>
  <c r="T865" i="13"/>
  <c r="R865" i="13"/>
  <c r="P865" i="13"/>
  <c r="BI864" i="13"/>
  <c r="BH864" i="13"/>
  <c r="BG864" i="13"/>
  <c r="BF864" i="13"/>
  <c r="T864" i="13"/>
  <c r="R864" i="13"/>
  <c r="P864" i="13"/>
  <c r="BI862" i="13"/>
  <c r="BH862" i="13"/>
  <c r="BG862" i="13"/>
  <c r="BF862" i="13"/>
  <c r="T862" i="13"/>
  <c r="R862" i="13"/>
  <c r="P862" i="13"/>
  <c r="BI860" i="13"/>
  <c r="BH860" i="13"/>
  <c r="BG860" i="13"/>
  <c r="BF860" i="13"/>
  <c r="T860" i="13"/>
  <c r="R860" i="13"/>
  <c r="P860" i="13"/>
  <c r="BI859" i="13"/>
  <c r="BH859" i="13"/>
  <c r="BG859" i="13"/>
  <c r="BF859" i="13"/>
  <c r="T859" i="13"/>
  <c r="R859" i="13"/>
  <c r="P859" i="13"/>
  <c r="BI857" i="13"/>
  <c r="BH857" i="13"/>
  <c r="BG857" i="13"/>
  <c r="BF857" i="13"/>
  <c r="T857" i="13"/>
  <c r="R857" i="13"/>
  <c r="P857" i="13"/>
  <c r="BI853" i="13"/>
  <c r="BH853" i="13"/>
  <c r="BG853" i="13"/>
  <c r="BF853" i="13"/>
  <c r="T853" i="13"/>
  <c r="R853" i="13"/>
  <c r="P853" i="13"/>
  <c r="BI849" i="13"/>
  <c r="BH849" i="13"/>
  <c r="BG849" i="13"/>
  <c r="BF849" i="13"/>
  <c r="T849" i="13"/>
  <c r="R849" i="13"/>
  <c r="P849" i="13"/>
  <c r="BI848" i="13"/>
  <c r="BH848" i="13"/>
  <c r="BG848" i="13"/>
  <c r="BF848" i="13"/>
  <c r="T848" i="13"/>
  <c r="R848" i="13"/>
  <c r="P848" i="13"/>
  <c r="BI846" i="13"/>
  <c r="BH846" i="13"/>
  <c r="BG846" i="13"/>
  <c r="BF846" i="13"/>
  <c r="T846" i="13"/>
  <c r="R846" i="13"/>
  <c r="P846" i="13"/>
  <c r="BI843" i="13"/>
  <c r="BH843" i="13"/>
  <c r="BG843" i="13"/>
  <c r="BF843" i="13"/>
  <c r="T843" i="13"/>
  <c r="R843" i="13"/>
  <c r="P843" i="13"/>
  <c r="BI839" i="13"/>
  <c r="BH839" i="13"/>
  <c r="BG839" i="13"/>
  <c r="BF839" i="13"/>
  <c r="T839" i="13"/>
  <c r="R839" i="13"/>
  <c r="P839" i="13"/>
  <c r="BI830" i="13"/>
  <c r="BH830" i="13"/>
  <c r="BG830" i="13"/>
  <c r="BF830" i="13"/>
  <c r="T830" i="13"/>
  <c r="R830" i="13"/>
  <c r="P830" i="13"/>
  <c r="BI821" i="13"/>
  <c r="BH821" i="13"/>
  <c r="BG821" i="13"/>
  <c r="BF821" i="13"/>
  <c r="T821" i="13"/>
  <c r="R821" i="13"/>
  <c r="P821" i="13"/>
  <c r="BI813" i="13"/>
  <c r="BH813" i="13"/>
  <c r="BG813" i="13"/>
  <c r="BF813" i="13"/>
  <c r="T813" i="13"/>
  <c r="R813" i="13"/>
  <c r="P813" i="13"/>
  <c r="BI808" i="13"/>
  <c r="BH808" i="13"/>
  <c r="BG808" i="13"/>
  <c r="BF808" i="13"/>
  <c r="T808" i="13"/>
  <c r="R808" i="13"/>
  <c r="P808" i="13"/>
  <c r="BI804" i="13"/>
  <c r="BH804" i="13"/>
  <c r="BG804" i="13"/>
  <c r="BF804" i="13"/>
  <c r="T804" i="13"/>
  <c r="R804" i="13"/>
  <c r="P804" i="13"/>
  <c r="BI798" i="13"/>
  <c r="BH798" i="13"/>
  <c r="BG798" i="13"/>
  <c r="BF798" i="13"/>
  <c r="T798" i="13"/>
  <c r="R798" i="13"/>
  <c r="P798" i="13"/>
  <c r="BI792" i="13"/>
  <c r="BH792" i="13"/>
  <c r="BG792" i="13"/>
  <c r="BF792" i="13"/>
  <c r="T792" i="13"/>
  <c r="R792" i="13"/>
  <c r="P792" i="13"/>
  <c r="BI788" i="13"/>
  <c r="BH788" i="13"/>
  <c r="BG788" i="13"/>
  <c r="BF788" i="13"/>
  <c r="T788" i="13"/>
  <c r="R788" i="13"/>
  <c r="P788" i="13"/>
  <c r="BI784" i="13"/>
  <c r="BH784" i="13"/>
  <c r="BG784" i="13"/>
  <c r="BF784" i="13"/>
  <c r="T784" i="13"/>
  <c r="R784" i="13"/>
  <c r="P784" i="13"/>
  <c r="BI777" i="13"/>
  <c r="BH777" i="13"/>
  <c r="BG777" i="13"/>
  <c r="BF777" i="13"/>
  <c r="T777" i="13"/>
  <c r="R777" i="13"/>
  <c r="P777" i="13"/>
  <c r="BI771" i="13"/>
  <c r="BH771" i="13"/>
  <c r="BG771" i="13"/>
  <c r="BF771" i="13"/>
  <c r="T771" i="13"/>
  <c r="R771" i="13"/>
  <c r="P771" i="13"/>
  <c r="BI767" i="13"/>
  <c r="BH767" i="13"/>
  <c r="BG767" i="13"/>
  <c r="BF767" i="13"/>
  <c r="T767" i="13"/>
  <c r="R767" i="13"/>
  <c r="P767" i="13"/>
  <c r="BI763" i="13"/>
  <c r="BH763" i="13"/>
  <c r="BG763" i="13"/>
  <c r="BF763" i="13"/>
  <c r="T763" i="13"/>
  <c r="R763" i="13"/>
  <c r="P763" i="13"/>
  <c r="BI756" i="13"/>
  <c r="BH756" i="13"/>
  <c r="BG756" i="13"/>
  <c r="BF756" i="13"/>
  <c r="T756" i="13"/>
  <c r="R756" i="13"/>
  <c r="P756" i="13"/>
  <c r="BI754" i="13"/>
  <c r="BH754" i="13"/>
  <c r="BG754" i="13"/>
  <c r="BF754" i="13"/>
  <c r="T754" i="13"/>
  <c r="R754" i="13"/>
  <c r="P754" i="13"/>
  <c r="BI751" i="13"/>
  <c r="BH751" i="13"/>
  <c r="BG751" i="13"/>
  <c r="BF751" i="13"/>
  <c r="T751" i="13"/>
  <c r="R751" i="13"/>
  <c r="P751" i="13"/>
  <c r="BI746" i="13"/>
  <c r="BH746" i="13"/>
  <c r="BG746" i="13"/>
  <c r="BF746" i="13"/>
  <c r="T746" i="13"/>
  <c r="R746" i="13"/>
  <c r="P746" i="13"/>
  <c r="BI744" i="13"/>
  <c r="BH744" i="13"/>
  <c r="BG744" i="13"/>
  <c r="BF744" i="13"/>
  <c r="T744" i="13"/>
  <c r="R744" i="13"/>
  <c r="P744" i="13"/>
  <c r="BI741" i="13"/>
  <c r="BH741" i="13"/>
  <c r="BG741" i="13"/>
  <c r="BF741" i="13"/>
  <c r="T741" i="13"/>
  <c r="R741" i="13"/>
  <c r="P741" i="13"/>
  <c r="BI736" i="13"/>
  <c r="BH736" i="13"/>
  <c r="BG736" i="13"/>
  <c r="BF736" i="13"/>
  <c r="T736" i="13"/>
  <c r="R736" i="13"/>
  <c r="P736" i="13"/>
  <c r="BI734" i="13"/>
  <c r="BH734" i="13"/>
  <c r="BG734" i="13"/>
  <c r="BF734" i="13"/>
  <c r="T734" i="13"/>
  <c r="R734" i="13"/>
  <c r="P734" i="13"/>
  <c r="BI731" i="13"/>
  <c r="BH731" i="13"/>
  <c r="BG731" i="13"/>
  <c r="BF731" i="13"/>
  <c r="T731" i="13"/>
  <c r="R731" i="13"/>
  <c r="P731" i="13"/>
  <c r="BI728" i="13"/>
  <c r="BH728" i="13"/>
  <c r="BG728" i="13"/>
  <c r="BF728" i="13"/>
  <c r="T728" i="13"/>
  <c r="R728" i="13"/>
  <c r="P728" i="13"/>
  <c r="BI725" i="13"/>
  <c r="BH725" i="13"/>
  <c r="BG725" i="13"/>
  <c r="BF725" i="13"/>
  <c r="T725" i="13"/>
  <c r="R725" i="13"/>
  <c r="P725" i="13"/>
  <c r="BI722" i="13"/>
  <c r="BH722" i="13"/>
  <c r="BG722" i="13"/>
  <c r="BF722" i="13"/>
  <c r="T722" i="13"/>
  <c r="R722" i="13"/>
  <c r="P722" i="13"/>
  <c r="BI719" i="13"/>
  <c r="BH719" i="13"/>
  <c r="BG719" i="13"/>
  <c r="BF719" i="13"/>
  <c r="T719" i="13"/>
  <c r="R719" i="13"/>
  <c r="P719" i="13"/>
  <c r="BI716" i="13"/>
  <c r="BH716" i="13"/>
  <c r="BG716" i="13"/>
  <c r="BF716" i="13"/>
  <c r="T716" i="13"/>
  <c r="R716" i="13"/>
  <c r="P716" i="13"/>
  <c r="BI712" i="13"/>
  <c r="BH712" i="13"/>
  <c r="BG712" i="13"/>
  <c r="BF712" i="13"/>
  <c r="T712" i="13"/>
  <c r="R712" i="13"/>
  <c r="P712" i="13"/>
  <c r="BI708" i="13"/>
  <c r="BH708" i="13"/>
  <c r="BG708" i="13"/>
  <c r="BF708" i="13"/>
  <c r="T708" i="13"/>
  <c r="R708" i="13"/>
  <c r="P708" i="13"/>
  <c r="BI703" i="13"/>
  <c r="BH703" i="13"/>
  <c r="BG703" i="13"/>
  <c r="BF703" i="13"/>
  <c r="T703" i="13"/>
  <c r="R703" i="13"/>
  <c r="P703" i="13"/>
  <c r="BI701" i="13"/>
  <c r="BH701" i="13"/>
  <c r="BG701" i="13"/>
  <c r="BF701" i="13"/>
  <c r="T701" i="13"/>
  <c r="R701" i="13"/>
  <c r="P701" i="13"/>
  <c r="BI699" i="13"/>
  <c r="BH699" i="13"/>
  <c r="BG699" i="13"/>
  <c r="BF699" i="13"/>
  <c r="T699" i="13"/>
  <c r="R699" i="13"/>
  <c r="P699" i="13"/>
  <c r="BI694" i="13"/>
  <c r="BH694" i="13"/>
  <c r="BG694" i="13"/>
  <c r="BF694" i="13"/>
  <c r="T694" i="13"/>
  <c r="R694" i="13"/>
  <c r="P694" i="13"/>
  <c r="BI693" i="13"/>
  <c r="BH693" i="13"/>
  <c r="BG693" i="13"/>
  <c r="BF693" i="13"/>
  <c r="T693" i="13"/>
  <c r="R693" i="13"/>
  <c r="P693" i="13"/>
  <c r="BI689" i="13"/>
  <c r="BH689" i="13"/>
  <c r="BG689" i="13"/>
  <c r="BF689" i="13"/>
  <c r="T689" i="13"/>
  <c r="R689" i="13"/>
  <c r="P689" i="13"/>
  <c r="BI683" i="13"/>
  <c r="BH683" i="13"/>
  <c r="BG683" i="13"/>
  <c r="BF683" i="13"/>
  <c r="T683" i="13"/>
  <c r="R683" i="13"/>
  <c r="P683" i="13"/>
  <c r="BI680" i="13"/>
  <c r="BH680" i="13"/>
  <c r="BG680" i="13"/>
  <c r="BF680" i="13"/>
  <c r="T680" i="13"/>
  <c r="R680" i="13"/>
  <c r="P680" i="13"/>
  <c r="BI677" i="13"/>
  <c r="BH677" i="13"/>
  <c r="BG677" i="13"/>
  <c r="BF677" i="13"/>
  <c r="T677" i="13"/>
  <c r="R677" i="13"/>
  <c r="P677" i="13"/>
  <c r="BI674" i="13"/>
  <c r="BH674" i="13"/>
  <c r="BG674" i="13"/>
  <c r="BF674" i="13"/>
  <c r="T674" i="13"/>
  <c r="R674" i="13"/>
  <c r="P674" i="13"/>
  <c r="BI672" i="13"/>
  <c r="BH672" i="13"/>
  <c r="BG672" i="13"/>
  <c r="BF672" i="13"/>
  <c r="T672" i="13"/>
  <c r="R672" i="13"/>
  <c r="P672" i="13"/>
  <c r="BI670" i="13"/>
  <c r="BH670" i="13"/>
  <c r="BG670" i="13"/>
  <c r="BF670" i="13"/>
  <c r="T670" i="13"/>
  <c r="R670" i="13"/>
  <c r="P670" i="13"/>
  <c r="BI663" i="13"/>
  <c r="BH663" i="13"/>
  <c r="BG663" i="13"/>
  <c r="BF663" i="13"/>
  <c r="T663" i="13"/>
  <c r="R663" i="13"/>
  <c r="P663" i="13"/>
  <c r="BI658" i="13"/>
  <c r="BH658" i="13"/>
  <c r="BG658" i="13"/>
  <c r="BF658" i="13"/>
  <c r="T658" i="13"/>
  <c r="R658" i="13"/>
  <c r="P658" i="13"/>
  <c r="BI650" i="13"/>
  <c r="BH650" i="13"/>
  <c r="BG650" i="13"/>
  <c r="BF650" i="13"/>
  <c r="T650" i="13"/>
  <c r="R650" i="13"/>
  <c r="P650" i="13"/>
  <c r="BI647" i="13"/>
  <c r="BH647" i="13"/>
  <c r="BG647" i="13"/>
  <c r="BF647" i="13"/>
  <c r="T647" i="13"/>
  <c r="R647" i="13"/>
  <c r="P647" i="13"/>
  <c r="BI642" i="13"/>
  <c r="BH642" i="13"/>
  <c r="BG642" i="13"/>
  <c r="BF642" i="13"/>
  <c r="T642" i="13"/>
  <c r="R642" i="13"/>
  <c r="P642" i="13"/>
  <c r="BI637" i="13"/>
  <c r="BH637" i="13"/>
  <c r="BG637" i="13"/>
  <c r="BF637" i="13"/>
  <c r="T637" i="13"/>
  <c r="R637" i="13"/>
  <c r="P637" i="13"/>
  <c r="BI631" i="13"/>
  <c r="BH631" i="13"/>
  <c r="BG631" i="13"/>
  <c r="BF631" i="13"/>
  <c r="T631" i="13"/>
  <c r="R631" i="13"/>
  <c r="P631" i="13"/>
  <c r="BI625" i="13"/>
  <c r="BH625" i="13"/>
  <c r="BG625" i="13"/>
  <c r="BF625" i="13"/>
  <c r="T625" i="13"/>
  <c r="R625" i="13"/>
  <c r="P625" i="13"/>
  <c r="BI616" i="13"/>
  <c r="BH616" i="13"/>
  <c r="BG616" i="13"/>
  <c r="BF616" i="13"/>
  <c r="T616" i="13"/>
  <c r="R616" i="13"/>
  <c r="P616" i="13"/>
  <c r="BI614" i="13"/>
  <c r="BH614" i="13"/>
  <c r="BG614" i="13"/>
  <c r="BF614" i="13"/>
  <c r="T614" i="13"/>
  <c r="R614" i="13"/>
  <c r="P614" i="13"/>
  <c r="BI612" i="13"/>
  <c r="BH612" i="13"/>
  <c r="BG612" i="13"/>
  <c r="BF612" i="13"/>
  <c r="T612" i="13"/>
  <c r="R612" i="13"/>
  <c r="P612" i="13"/>
  <c r="BI603" i="13"/>
  <c r="BH603" i="13"/>
  <c r="BG603" i="13"/>
  <c r="BF603" i="13"/>
  <c r="T603" i="13"/>
  <c r="R603" i="13"/>
  <c r="P603" i="13"/>
  <c r="BI597" i="13"/>
  <c r="BH597" i="13"/>
  <c r="BG597" i="13"/>
  <c r="BF597" i="13"/>
  <c r="T597" i="13"/>
  <c r="R597" i="13"/>
  <c r="P597" i="13"/>
  <c r="BI593" i="13"/>
  <c r="BH593" i="13"/>
  <c r="BG593" i="13"/>
  <c r="BF593" i="13"/>
  <c r="T593" i="13"/>
  <c r="R593" i="13"/>
  <c r="P593" i="13"/>
  <c r="BI589" i="13"/>
  <c r="BH589" i="13"/>
  <c r="BG589" i="13"/>
  <c r="BF589" i="13"/>
  <c r="T589" i="13"/>
  <c r="R589" i="13"/>
  <c r="P589" i="13"/>
  <c r="BI586" i="13"/>
  <c r="BH586" i="13"/>
  <c r="BG586" i="13"/>
  <c r="BF586" i="13"/>
  <c r="T586" i="13"/>
  <c r="R586" i="13"/>
  <c r="P586" i="13"/>
  <c r="BI584" i="13"/>
  <c r="BH584" i="13"/>
  <c r="BG584" i="13"/>
  <c r="BF584" i="13"/>
  <c r="T584" i="13"/>
  <c r="R584" i="13"/>
  <c r="P584" i="13"/>
  <c r="BI578" i="13"/>
  <c r="BH578" i="13"/>
  <c r="BG578" i="13"/>
  <c r="BF578" i="13"/>
  <c r="T578" i="13"/>
  <c r="R578" i="13"/>
  <c r="P578" i="13"/>
  <c r="BI571" i="13"/>
  <c r="BH571" i="13"/>
  <c r="BG571" i="13"/>
  <c r="BF571" i="13"/>
  <c r="T571" i="13"/>
  <c r="R571" i="13"/>
  <c r="P571" i="13"/>
  <c r="BI569" i="13"/>
  <c r="BH569" i="13"/>
  <c r="BG569" i="13"/>
  <c r="BF569" i="13"/>
  <c r="T569" i="13"/>
  <c r="R569" i="13"/>
  <c r="P569" i="13"/>
  <c r="BI563" i="13"/>
  <c r="BH563" i="13"/>
  <c r="BG563" i="13"/>
  <c r="BF563" i="13"/>
  <c r="T563" i="13"/>
  <c r="R563" i="13"/>
  <c r="P563" i="13"/>
  <c r="BI560" i="13"/>
  <c r="BH560" i="13"/>
  <c r="BG560" i="13"/>
  <c r="BF560" i="13"/>
  <c r="T560" i="13"/>
  <c r="R560" i="13"/>
  <c r="P560" i="13"/>
  <c r="BI552" i="13"/>
  <c r="BH552" i="13"/>
  <c r="BG552" i="13"/>
  <c r="BF552" i="13"/>
  <c r="T552" i="13"/>
  <c r="R552" i="13"/>
  <c r="P552" i="13"/>
  <c r="BI551" i="13"/>
  <c r="BH551" i="13"/>
  <c r="BG551" i="13"/>
  <c r="BF551" i="13"/>
  <c r="T551" i="13"/>
  <c r="R551" i="13"/>
  <c r="P551" i="13"/>
  <c r="BI549" i="13"/>
  <c r="BH549" i="13"/>
  <c r="BG549" i="13"/>
  <c r="BF549" i="13"/>
  <c r="T549" i="13"/>
  <c r="R549" i="13"/>
  <c r="P549" i="13"/>
  <c r="BI541" i="13"/>
  <c r="BH541" i="13"/>
  <c r="BG541" i="13"/>
  <c r="BF541" i="13"/>
  <c r="T541" i="13"/>
  <c r="R541" i="13"/>
  <c r="P541" i="13"/>
  <c r="BI539" i="13"/>
  <c r="BH539" i="13"/>
  <c r="BG539" i="13"/>
  <c r="BF539" i="13"/>
  <c r="T539" i="13"/>
  <c r="R539" i="13"/>
  <c r="P539" i="13"/>
  <c r="BI529" i="13"/>
  <c r="BH529" i="13"/>
  <c r="BG529" i="13"/>
  <c r="BF529" i="13"/>
  <c r="T529" i="13"/>
  <c r="R529" i="13"/>
  <c r="P529" i="13"/>
  <c r="BI526" i="13"/>
  <c r="BH526" i="13"/>
  <c r="BG526" i="13"/>
  <c r="BF526" i="13"/>
  <c r="T526" i="13"/>
  <c r="R526" i="13"/>
  <c r="P526" i="13"/>
  <c r="BI522" i="13"/>
  <c r="BH522" i="13"/>
  <c r="BG522" i="13"/>
  <c r="BF522" i="13"/>
  <c r="T522" i="13"/>
  <c r="R522" i="13"/>
  <c r="P522" i="13"/>
  <c r="BI520" i="13"/>
  <c r="BH520" i="13"/>
  <c r="BG520" i="13"/>
  <c r="BF520" i="13"/>
  <c r="T520" i="13"/>
  <c r="R520" i="13"/>
  <c r="P520" i="13"/>
  <c r="BI518" i="13"/>
  <c r="BH518" i="13"/>
  <c r="BG518" i="13"/>
  <c r="BF518" i="13"/>
  <c r="T518" i="13"/>
  <c r="R518" i="13"/>
  <c r="P518" i="13"/>
  <c r="BI515" i="13"/>
  <c r="BH515" i="13"/>
  <c r="BG515" i="13"/>
  <c r="BF515" i="13"/>
  <c r="T515" i="13"/>
  <c r="R515" i="13"/>
  <c r="P515" i="13"/>
  <c r="BI512" i="13"/>
  <c r="BH512" i="13"/>
  <c r="BG512" i="13"/>
  <c r="BF512" i="13"/>
  <c r="T512" i="13"/>
  <c r="R512" i="13"/>
  <c r="P512" i="13"/>
  <c r="BI508" i="13"/>
  <c r="BH508" i="13"/>
  <c r="BG508" i="13"/>
  <c r="BF508" i="13"/>
  <c r="T508" i="13"/>
  <c r="R508" i="13"/>
  <c r="P508" i="13"/>
  <c r="BI506" i="13"/>
  <c r="BH506" i="13"/>
  <c r="BG506" i="13"/>
  <c r="BF506" i="13"/>
  <c r="T506" i="13"/>
  <c r="R506" i="13"/>
  <c r="P506" i="13"/>
  <c r="BI500" i="13"/>
  <c r="BH500" i="13"/>
  <c r="BG500" i="13"/>
  <c r="BF500" i="13"/>
  <c r="T500" i="13"/>
  <c r="R500" i="13"/>
  <c r="P500" i="13"/>
  <c r="BI494" i="13"/>
  <c r="BH494" i="13"/>
  <c r="BG494" i="13"/>
  <c r="BF494" i="13"/>
  <c r="T494" i="13"/>
  <c r="R494" i="13"/>
  <c r="P494" i="13"/>
  <c r="BI489" i="13"/>
  <c r="BH489" i="13"/>
  <c r="BG489" i="13"/>
  <c r="BF489" i="13"/>
  <c r="T489" i="13"/>
  <c r="R489" i="13"/>
  <c r="P489" i="13"/>
  <c r="BI487" i="13"/>
  <c r="BH487" i="13"/>
  <c r="BG487" i="13"/>
  <c r="BF487" i="13"/>
  <c r="T487" i="13"/>
  <c r="R487" i="13"/>
  <c r="P487" i="13"/>
  <c r="BI482" i="13"/>
  <c r="BH482" i="13"/>
  <c r="BG482" i="13"/>
  <c r="BF482" i="13"/>
  <c r="T482" i="13"/>
  <c r="R482" i="13"/>
  <c r="P482" i="13"/>
  <c r="BI475" i="13"/>
  <c r="BH475" i="13"/>
  <c r="BG475" i="13"/>
  <c r="BF475" i="13"/>
  <c r="T475" i="13"/>
  <c r="R475" i="13"/>
  <c r="P475" i="13"/>
  <c r="BI473" i="13"/>
  <c r="BH473" i="13"/>
  <c r="BG473" i="13"/>
  <c r="BF473" i="13"/>
  <c r="T473" i="13"/>
  <c r="R473" i="13"/>
  <c r="P473" i="13"/>
  <c r="BI469" i="13"/>
  <c r="BH469" i="13"/>
  <c r="BG469" i="13"/>
  <c r="BF469" i="13"/>
  <c r="T469" i="13"/>
  <c r="R469" i="13"/>
  <c r="P469" i="13"/>
  <c r="BI467" i="13"/>
  <c r="BH467" i="13"/>
  <c r="BG467" i="13"/>
  <c r="BF467" i="13"/>
  <c r="T467" i="13"/>
  <c r="R467" i="13"/>
  <c r="P467" i="13"/>
  <c r="BI465" i="13"/>
  <c r="BH465" i="13"/>
  <c r="BG465" i="13"/>
  <c r="BF465" i="13"/>
  <c r="T465" i="13"/>
  <c r="R465" i="13"/>
  <c r="P465" i="13"/>
  <c r="BI457" i="13"/>
  <c r="BH457" i="13"/>
  <c r="BG457" i="13"/>
  <c r="BF457" i="13"/>
  <c r="T457" i="13"/>
  <c r="R457" i="13"/>
  <c r="P457" i="13"/>
  <c r="BI455" i="13"/>
  <c r="BH455" i="13"/>
  <c r="BG455" i="13"/>
  <c r="BF455" i="13"/>
  <c r="T455" i="13"/>
  <c r="R455" i="13"/>
  <c r="P455" i="13"/>
  <c r="BI453" i="13"/>
  <c r="BH453" i="13"/>
  <c r="BG453" i="13"/>
  <c r="BF453" i="13"/>
  <c r="T453" i="13"/>
  <c r="R453" i="13"/>
  <c r="P453" i="13"/>
  <c r="BI451" i="13"/>
  <c r="BH451" i="13"/>
  <c r="BG451" i="13"/>
  <c r="BF451" i="13"/>
  <c r="T451" i="13"/>
  <c r="R451" i="13"/>
  <c r="P451" i="13"/>
  <c r="BI448" i="13"/>
  <c r="BH448" i="13"/>
  <c r="BG448" i="13"/>
  <c r="BF448" i="13"/>
  <c r="T448" i="13"/>
  <c r="R448" i="13"/>
  <c r="P448" i="13"/>
  <c r="BI437" i="13"/>
  <c r="BH437" i="13"/>
  <c r="BG437" i="13"/>
  <c r="BF437" i="13"/>
  <c r="T437" i="13"/>
  <c r="R437" i="13"/>
  <c r="P437" i="13"/>
  <c r="BI428" i="13"/>
  <c r="BH428" i="13"/>
  <c r="BG428" i="13"/>
  <c r="BF428" i="13"/>
  <c r="T428" i="13"/>
  <c r="R428" i="13"/>
  <c r="P428" i="13"/>
  <c r="BI422" i="13"/>
  <c r="BH422" i="13"/>
  <c r="BG422" i="13"/>
  <c r="BF422" i="13"/>
  <c r="T422" i="13"/>
  <c r="R422" i="13"/>
  <c r="P422" i="13"/>
  <c r="BI402" i="13"/>
  <c r="BH402" i="13"/>
  <c r="BG402" i="13"/>
  <c r="BF402" i="13"/>
  <c r="T402" i="13"/>
  <c r="R402" i="13"/>
  <c r="P402" i="13"/>
  <c r="BI400" i="13"/>
  <c r="BH400" i="13"/>
  <c r="BG400" i="13"/>
  <c r="BF400" i="13"/>
  <c r="T400" i="13"/>
  <c r="R400" i="13"/>
  <c r="P400" i="13"/>
  <c r="BI394" i="13"/>
  <c r="BH394" i="13"/>
  <c r="BG394" i="13"/>
  <c r="BF394" i="13"/>
  <c r="T394" i="13"/>
  <c r="R394" i="13"/>
  <c r="P394" i="13"/>
  <c r="BI385" i="13"/>
  <c r="BH385" i="13"/>
  <c r="BG385" i="13"/>
  <c r="BF385" i="13"/>
  <c r="T385" i="13"/>
  <c r="R385" i="13"/>
  <c r="P385" i="13"/>
  <c r="BI376" i="13"/>
  <c r="BH376" i="13"/>
  <c r="BG376" i="13"/>
  <c r="BF376" i="13"/>
  <c r="T376" i="13"/>
  <c r="R376" i="13"/>
  <c r="P376" i="13"/>
  <c r="BI372" i="13"/>
  <c r="BH372" i="13"/>
  <c r="BG372" i="13"/>
  <c r="BF372" i="13"/>
  <c r="T372" i="13"/>
  <c r="R372" i="13"/>
  <c r="P372" i="13"/>
  <c r="BI369" i="13"/>
  <c r="BH369" i="13"/>
  <c r="BG369" i="13"/>
  <c r="BF369" i="13"/>
  <c r="T369" i="13"/>
  <c r="R369" i="13"/>
  <c r="P369" i="13"/>
  <c r="BI367" i="13"/>
  <c r="BH367" i="13"/>
  <c r="BG367" i="13"/>
  <c r="BF367" i="13"/>
  <c r="T367" i="13"/>
  <c r="R367" i="13"/>
  <c r="P367" i="13"/>
  <c r="BI364" i="13"/>
  <c r="BH364" i="13"/>
  <c r="BG364" i="13"/>
  <c r="BF364" i="13"/>
  <c r="T364" i="13"/>
  <c r="R364" i="13"/>
  <c r="P364" i="13"/>
  <c r="BI361" i="13"/>
  <c r="BH361" i="13"/>
  <c r="BG361" i="13"/>
  <c r="BF361" i="13"/>
  <c r="T361" i="13"/>
  <c r="R361" i="13"/>
  <c r="P361" i="13"/>
  <c r="BI359" i="13"/>
  <c r="BH359" i="13"/>
  <c r="BG359" i="13"/>
  <c r="BF359" i="13"/>
  <c r="T359" i="13"/>
  <c r="R359" i="13"/>
  <c r="P359" i="13"/>
  <c r="BI357" i="13"/>
  <c r="BH357" i="13"/>
  <c r="BG357" i="13"/>
  <c r="BF357" i="13"/>
  <c r="T357" i="13"/>
  <c r="R357" i="13"/>
  <c r="P357" i="13"/>
  <c r="BI355" i="13"/>
  <c r="BH355" i="13"/>
  <c r="BG355" i="13"/>
  <c r="BF355" i="13"/>
  <c r="T355" i="13"/>
  <c r="R355" i="13"/>
  <c r="P355" i="13"/>
  <c r="BI353" i="13"/>
  <c r="BH353" i="13"/>
  <c r="BG353" i="13"/>
  <c r="BF353" i="13"/>
  <c r="T353" i="13"/>
  <c r="R353" i="13"/>
  <c r="P353" i="13"/>
  <c r="BI350" i="13"/>
  <c r="BH350" i="13"/>
  <c r="BG350" i="13"/>
  <c r="BF350" i="13"/>
  <c r="T350" i="13"/>
  <c r="R350" i="13"/>
  <c r="P350" i="13"/>
  <c r="BI347" i="13"/>
  <c r="BH347" i="13"/>
  <c r="BG347" i="13"/>
  <c r="BF347" i="13"/>
  <c r="T347" i="13"/>
  <c r="R347" i="13"/>
  <c r="P347" i="13"/>
  <c r="BI345" i="13"/>
  <c r="BH345" i="13"/>
  <c r="BG345" i="13"/>
  <c r="BF345" i="13"/>
  <c r="T345" i="13"/>
  <c r="R345" i="13"/>
  <c r="P345" i="13"/>
  <c r="BI342" i="13"/>
  <c r="BH342" i="13"/>
  <c r="BG342" i="13"/>
  <c r="BF342" i="13"/>
  <c r="T342" i="13"/>
  <c r="R342" i="13"/>
  <c r="P342" i="13"/>
  <c r="BI340" i="13"/>
  <c r="BH340" i="13"/>
  <c r="BG340" i="13"/>
  <c r="BF340" i="13"/>
  <c r="T340" i="13"/>
  <c r="R340" i="13"/>
  <c r="P340" i="13"/>
  <c r="BI336" i="13"/>
  <c r="BH336" i="13"/>
  <c r="BG336" i="13"/>
  <c r="BF336" i="13"/>
  <c r="T336" i="13"/>
  <c r="R336" i="13"/>
  <c r="P336" i="13"/>
  <c r="BI333" i="13"/>
  <c r="BH333" i="13"/>
  <c r="BG333" i="13"/>
  <c r="BF333" i="13"/>
  <c r="T333" i="13"/>
  <c r="R333" i="13"/>
  <c r="P333" i="13"/>
  <c r="BI331" i="13"/>
  <c r="BH331" i="13"/>
  <c r="BG331" i="13"/>
  <c r="BF331" i="13"/>
  <c r="T331" i="13"/>
  <c r="R331" i="13"/>
  <c r="P331" i="13"/>
  <c r="BI326" i="13"/>
  <c r="BH326" i="13"/>
  <c r="BG326" i="13"/>
  <c r="BF326" i="13"/>
  <c r="T326" i="13"/>
  <c r="R326" i="13"/>
  <c r="P326" i="13"/>
  <c r="BI323" i="13"/>
  <c r="BH323" i="13"/>
  <c r="BG323" i="13"/>
  <c r="BF323" i="13"/>
  <c r="T323" i="13"/>
  <c r="R323" i="13"/>
  <c r="P323" i="13"/>
  <c r="BI321" i="13"/>
  <c r="BH321" i="13"/>
  <c r="BG321" i="13"/>
  <c r="BF321" i="13"/>
  <c r="T321" i="13"/>
  <c r="R321" i="13"/>
  <c r="P321" i="13"/>
  <c r="BI317" i="13"/>
  <c r="BH317" i="13"/>
  <c r="BG317" i="13"/>
  <c r="BF317" i="13"/>
  <c r="T317" i="13"/>
  <c r="R317" i="13"/>
  <c r="P317" i="13"/>
  <c r="BI313" i="13"/>
  <c r="BH313" i="13"/>
  <c r="BG313" i="13"/>
  <c r="BF313" i="13"/>
  <c r="T313" i="13"/>
  <c r="R313" i="13"/>
  <c r="P313" i="13"/>
  <c r="BI310" i="13"/>
  <c r="BH310" i="13"/>
  <c r="BG310" i="13"/>
  <c r="BF310" i="13"/>
  <c r="T310" i="13"/>
  <c r="R310" i="13"/>
  <c r="P310" i="13"/>
  <c r="BI307" i="13"/>
  <c r="BH307" i="13"/>
  <c r="BG307" i="13"/>
  <c r="BF307" i="13"/>
  <c r="T307" i="13"/>
  <c r="R307" i="13"/>
  <c r="P307" i="13"/>
  <c r="BI304" i="13"/>
  <c r="BH304" i="13"/>
  <c r="BG304" i="13"/>
  <c r="BF304" i="13"/>
  <c r="T304" i="13"/>
  <c r="R304" i="13"/>
  <c r="P304" i="13"/>
  <c r="BI301" i="13"/>
  <c r="BH301" i="13"/>
  <c r="BG301" i="13"/>
  <c r="BF301" i="13"/>
  <c r="T301" i="13"/>
  <c r="R301" i="13"/>
  <c r="P301" i="13"/>
  <c r="BI298" i="13"/>
  <c r="BH298" i="13"/>
  <c r="BG298" i="13"/>
  <c r="BF298" i="13"/>
  <c r="T298" i="13"/>
  <c r="R298" i="13"/>
  <c r="P298" i="13"/>
  <c r="BI295" i="13"/>
  <c r="BH295" i="13"/>
  <c r="BG295" i="13"/>
  <c r="BF295" i="13"/>
  <c r="T295" i="13"/>
  <c r="R295" i="13"/>
  <c r="P295" i="13"/>
  <c r="BI293" i="13"/>
  <c r="BH293" i="13"/>
  <c r="BG293" i="13"/>
  <c r="BF293" i="13"/>
  <c r="T293" i="13"/>
  <c r="R293" i="13"/>
  <c r="P293" i="13"/>
  <c r="BI288" i="13"/>
  <c r="BH288" i="13"/>
  <c r="BG288" i="13"/>
  <c r="BF288" i="13"/>
  <c r="T288" i="13"/>
  <c r="R288" i="13"/>
  <c r="P288" i="13"/>
  <c r="BI281" i="13"/>
  <c r="BH281" i="13"/>
  <c r="BG281" i="13"/>
  <c r="BF281" i="13"/>
  <c r="T281" i="13"/>
  <c r="R281" i="13"/>
  <c r="P281" i="13"/>
  <c r="BI277" i="13"/>
  <c r="BH277" i="13"/>
  <c r="BG277" i="13"/>
  <c r="BF277" i="13"/>
  <c r="T277" i="13"/>
  <c r="R277" i="13"/>
  <c r="P277" i="13"/>
  <c r="BI275" i="13"/>
  <c r="BH275" i="13"/>
  <c r="BG275" i="13"/>
  <c r="BF275" i="13"/>
  <c r="T275" i="13"/>
  <c r="R275" i="13"/>
  <c r="P275" i="13"/>
  <c r="BI268" i="13"/>
  <c r="BH268" i="13"/>
  <c r="BG268" i="13"/>
  <c r="BF268" i="13"/>
  <c r="T268" i="13"/>
  <c r="R268" i="13"/>
  <c r="P268" i="13"/>
  <c r="BI259" i="13"/>
  <c r="BH259" i="13"/>
  <c r="BG259" i="13"/>
  <c r="BF259" i="13"/>
  <c r="T259" i="13"/>
  <c r="R259" i="13"/>
  <c r="P259" i="13"/>
  <c r="BI256" i="13"/>
  <c r="BH256" i="13"/>
  <c r="BG256" i="13"/>
  <c r="BF256" i="13"/>
  <c r="T256" i="13"/>
  <c r="R256" i="13"/>
  <c r="P256" i="13"/>
  <c r="BI252" i="13"/>
  <c r="BH252" i="13"/>
  <c r="BG252" i="13"/>
  <c r="BF252" i="13"/>
  <c r="T252" i="13"/>
  <c r="R252" i="13"/>
  <c r="P252" i="13"/>
  <c r="BI247" i="13"/>
  <c r="BH247" i="13"/>
  <c r="BG247" i="13"/>
  <c r="BF247" i="13"/>
  <c r="T247" i="13"/>
  <c r="R247" i="13"/>
  <c r="P247" i="13"/>
  <c r="BI241" i="13"/>
  <c r="BH241" i="13"/>
  <c r="BG241" i="13"/>
  <c r="BF241" i="13"/>
  <c r="T241" i="13"/>
  <c r="R241" i="13"/>
  <c r="P241" i="13"/>
  <c r="BI237" i="13"/>
  <c r="BH237" i="13"/>
  <c r="BG237" i="13"/>
  <c r="BF237" i="13"/>
  <c r="T237" i="13"/>
  <c r="R237" i="13"/>
  <c r="P237" i="13"/>
  <c r="BI230" i="13"/>
  <c r="BH230" i="13"/>
  <c r="BG230" i="13"/>
  <c r="BF230" i="13"/>
  <c r="T230" i="13"/>
  <c r="R230" i="13"/>
  <c r="P230" i="13"/>
  <c r="BI218" i="13"/>
  <c r="BH218" i="13"/>
  <c r="BG218" i="13"/>
  <c r="BF218" i="13"/>
  <c r="T218" i="13"/>
  <c r="T217" i="13" s="1"/>
  <c r="R218" i="13"/>
  <c r="R217" i="13" s="1"/>
  <c r="P218" i="13"/>
  <c r="P217" i="13"/>
  <c r="BI215" i="13"/>
  <c r="BH215" i="13"/>
  <c r="BG215" i="13"/>
  <c r="BF215" i="13"/>
  <c r="T215" i="13"/>
  <c r="R215" i="13"/>
  <c r="P215" i="13"/>
  <c r="BI208" i="13"/>
  <c r="BH208" i="13"/>
  <c r="BG208" i="13"/>
  <c r="BF208" i="13"/>
  <c r="T208" i="13"/>
  <c r="R208" i="13"/>
  <c r="P208" i="13"/>
  <c r="BI206" i="13"/>
  <c r="BH206" i="13"/>
  <c r="BG206" i="13"/>
  <c r="BF206" i="13"/>
  <c r="T206" i="13"/>
  <c r="R206" i="13"/>
  <c r="P206" i="13"/>
  <c r="BI203" i="13"/>
  <c r="BH203" i="13"/>
  <c r="BG203" i="13"/>
  <c r="BF203" i="13"/>
  <c r="T203" i="13"/>
  <c r="R203" i="13"/>
  <c r="P203" i="13"/>
  <c r="BI195" i="13"/>
  <c r="BH195" i="13"/>
  <c r="BG195" i="13"/>
  <c r="BF195" i="13"/>
  <c r="T195" i="13"/>
  <c r="R195" i="13"/>
  <c r="P195" i="13"/>
  <c r="BI185" i="13"/>
  <c r="BH185" i="13"/>
  <c r="BG185" i="13"/>
  <c r="BF185" i="13"/>
  <c r="T185" i="13"/>
  <c r="R185" i="13"/>
  <c r="P185" i="13"/>
  <c r="BI177" i="13"/>
  <c r="BH177" i="13"/>
  <c r="BG177" i="13"/>
  <c r="BF177" i="13"/>
  <c r="T177" i="13"/>
  <c r="R177" i="13"/>
  <c r="P177" i="13"/>
  <c r="F167" i="13"/>
  <c r="E165" i="13"/>
  <c r="F60" i="13"/>
  <c r="E58" i="13"/>
  <c r="J28" i="13"/>
  <c r="E28" i="13"/>
  <c r="J63" i="13" s="1"/>
  <c r="J27" i="13"/>
  <c r="J25" i="13"/>
  <c r="E25" i="13"/>
  <c r="J169" i="13" s="1"/>
  <c r="J24" i="13"/>
  <c r="J22" i="13"/>
  <c r="E22" i="13"/>
  <c r="F63" i="13" s="1"/>
  <c r="J21" i="13"/>
  <c r="J19" i="13"/>
  <c r="E19" i="13"/>
  <c r="F62" i="13" s="1"/>
  <c r="J18" i="13"/>
  <c r="J16" i="13"/>
  <c r="J60" i="13"/>
  <c r="E7" i="13"/>
  <c r="E159" i="13" s="1"/>
  <c r="J41" i="12"/>
  <c r="J40" i="12"/>
  <c r="AY74" i="1" s="1"/>
  <c r="J39" i="12"/>
  <c r="AX74" i="1" s="1"/>
  <c r="BI509" i="12"/>
  <c r="BH509" i="12"/>
  <c r="BG509" i="12"/>
  <c r="BF509" i="12"/>
  <c r="T509" i="12"/>
  <c r="R509" i="12"/>
  <c r="P509" i="12"/>
  <c r="BI508" i="12"/>
  <c r="BH508" i="12"/>
  <c r="BG508" i="12"/>
  <c r="BF508" i="12"/>
  <c r="T508" i="12"/>
  <c r="R508" i="12"/>
  <c r="P508" i="12"/>
  <c r="BI505" i="12"/>
  <c r="BH505" i="12"/>
  <c r="BG505" i="12"/>
  <c r="BF505" i="12"/>
  <c r="T505" i="12"/>
  <c r="R505" i="12"/>
  <c r="P505" i="12"/>
  <c r="BI502" i="12"/>
  <c r="BH502" i="12"/>
  <c r="BG502" i="12"/>
  <c r="BF502" i="12"/>
  <c r="T502" i="12"/>
  <c r="R502" i="12"/>
  <c r="P502" i="12"/>
  <c r="BI498" i="12"/>
  <c r="BH498" i="12"/>
  <c r="BG498" i="12"/>
  <c r="BF498" i="12"/>
  <c r="T498" i="12"/>
  <c r="R498" i="12"/>
  <c r="P498" i="12"/>
  <c r="BI495" i="12"/>
  <c r="BH495" i="12"/>
  <c r="BG495" i="12"/>
  <c r="BF495" i="12"/>
  <c r="T495" i="12"/>
  <c r="R495" i="12"/>
  <c r="P495" i="12"/>
  <c r="BI493" i="12"/>
  <c r="BH493" i="12"/>
  <c r="BG493" i="12"/>
  <c r="BF493" i="12"/>
  <c r="T493" i="12"/>
  <c r="R493" i="12"/>
  <c r="P493" i="12"/>
  <c r="BI491" i="12"/>
  <c r="BH491" i="12"/>
  <c r="BG491" i="12"/>
  <c r="BF491" i="12"/>
  <c r="T491" i="12"/>
  <c r="R491" i="12"/>
  <c r="P491" i="12"/>
  <c r="BI490" i="12"/>
  <c r="BH490" i="12"/>
  <c r="BG490" i="12"/>
  <c r="BF490" i="12"/>
  <c r="T490" i="12"/>
  <c r="R490" i="12"/>
  <c r="P490" i="12"/>
  <c r="BI489" i="12"/>
  <c r="BH489" i="12"/>
  <c r="BG489" i="12"/>
  <c r="BF489" i="12"/>
  <c r="T489" i="12"/>
  <c r="R489" i="12"/>
  <c r="P489" i="12"/>
  <c r="BI488" i="12"/>
  <c r="BH488" i="12"/>
  <c r="BG488" i="12"/>
  <c r="BF488" i="12"/>
  <c r="T488" i="12"/>
  <c r="R488" i="12"/>
  <c r="P488" i="12"/>
  <c r="BI483" i="12"/>
  <c r="BH483" i="12"/>
  <c r="BG483" i="12"/>
  <c r="BF483" i="12"/>
  <c r="T483" i="12"/>
  <c r="T482" i="12"/>
  <c r="R483" i="12"/>
  <c r="R482" i="12"/>
  <c r="P483" i="12"/>
  <c r="P482" i="12"/>
  <c r="BI470" i="12"/>
  <c r="BH470" i="12"/>
  <c r="BG470" i="12"/>
  <c r="BF470" i="12"/>
  <c r="T470" i="12"/>
  <c r="R470" i="12"/>
  <c r="P470" i="12"/>
  <c r="BI467" i="12"/>
  <c r="BH467" i="12"/>
  <c r="BG467" i="12"/>
  <c r="BF467" i="12"/>
  <c r="T467" i="12"/>
  <c r="R467" i="12"/>
  <c r="P467" i="12"/>
  <c r="BI464" i="12"/>
  <c r="BH464" i="12"/>
  <c r="BG464" i="12"/>
  <c r="BF464" i="12"/>
  <c r="T464" i="12"/>
  <c r="R464" i="12"/>
  <c r="P464" i="12"/>
  <c r="BI450" i="12"/>
  <c r="BH450" i="12"/>
  <c r="BG450" i="12"/>
  <c r="BF450" i="12"/>
  <c r="T450" i="12"/>
  <c r="R450" i="12"/>
  <c r="P450" i="12"/>
  <c r="BI446" i="12"/>
  <c r="BH446" i="12"/>
  <c r="BG446" i="12"/>
  <c r="BF446" i="12"/>
  <c r="T446" i="12"/>
  <c r="R446" i="12"/>
  <c r="P446" i="12"/>
  <c r="BI432" i="12"/>
  <c r="BH432" i="12"/>
  <c r="BG432" i="12"/>
  <c r="BF432" i="12"/>
  <c r="T432" i="12"/>
  <c r="R432" i="12"/>
  <c r="P432" i="12"/>
  <c r="BI417" i="12"/>
  <c r="BH417" i="12"/>
  <c r="BG417" i="12"/>
  <c r="BF417" i="12"/>
  <c r="T417" i="12"/>
  <c r="R417" i="12"/>
  <c r="P417" i="12"/>
  <c r="BI410" i="12"/>
  <c r="BH410" i="12"/>
  <c r="BG410" i="12"/>
  <c r="BF410" i="12"/>
  <c r="T410" i="12"/>
  <c r="R410" i="12"/>
  <c r="P410" i="12"/>
  <c r="BI408" i="12"/>
  <c r="BH408" i="12"/>
  <c r="BG408" i="12"/>
  <c r="BF408" i="12"/>
  <c r="T408" i="12"/>
  <c r="R408" i="12"/>
  <c r="P408" i="12"/>
  <c r="BI403" i="12"/>
  <c r="BH403" i="12"/>
  <c r="BG403" i="12"/>
  <c r="BF403" i="12"/>
  <c r="T403" i="12"/>
  <c r="R403" i="12"/>
  <c r="P403" i="12"/>
  <c r="BI400" i="12"/>
  <c r="BH400" i="12"/>
  <c r="BG400" i="12"/>
  <c r="BF400" i="12"/>
  <c r="T400" i="12"/>
  <c r="R400" i="12"/>
  <c r="P400" i="12"/>
  <c r="BI398" i="12"/>
  <c r="BH398" i="12"/>
  <c r="BG398" i="12"/>
  <c r="BF398" i="12"/>
  <c r="T398" i="12"/>
  <c r="R398" i="12"/>
  <c r="P398" i="12"/>
  <c r="BI395" i="12"/>
  <c r="BH395" i="12"/>
  <c r="BG395" i="12"/>
  <c r="BF395" i="12"/>
  <c r="T395" i="12"/>
  <c r="R395" i="12"/>
  <c r="P395" i="12"/>
  <c r="BI393" i="12"/>
  <c r="BH393" i="12"/>
  <c r="BG393" i="12"/>
  <c r="BF393" i="12"/>
  <c r="T393" i="12"/>
  <c r="R393" i="12"/>
  <c r="P393" i="12"/>
  <c r="BI384" i="12"/>
  <c r="BH384" i="12"/>
  <c r="BG384" i="12"/>
  <c r="BF384" i="12"/>
  <c r="T384" i="12"/>
  <c r="R384" i="12"/>
  <c r="P384" i="12"/>
  <c r="BI381" i="12"/>
  <c r="BH381" i="12"/>
  <c r="BG381" i="12"/>
  <c r="BF381" i="12"/>
  <c r="T381" i="12"/>
  <c r="R381" i="12"/>
  <c r="P381" i="12"/>
  <c r="BI379" i="12"/>
  <c r="BH379" i="12"/>
  <c r="BG379" i="12"/>
  <c r="BF379" i="12"/>
  <c r="T379" i="12"/>
  <c r="R379" i="12"/>
  <c r="P379" i="12"/>
  <c r="BI374" i="12"/>
  <c r="BH374" i="12"/>
  <c r="BG374" i="12"/>
  <c r="BF374" i="12"/>
  <c r="T374" i="12"/>
  <c r="R374" i="12"/>
  <c r="P374" i="12"/>
  <c r="BI368" i="12"/>
  <c r="BH368" i="12"/>
  <c r="BG368" i="12"/>
  <c r="BF368" i="12"/>
  <c r="T368" i="12"/>
  <c r="R368" i="12"/>
  <c r="P368" i="12"/>
  <c r="BI363" i="12"/>
  <c r="BH363" i="12"/>
  <c r="BG363" i="12"/>
  <c r="BF363" i="12"/>
  <c r="T363" i="12"/>
  <c r="R363" i="12"/>
  <c r="P363" i="12"/>
  <c r="BI360" i="12"/>
  <c r="BH360" i="12"/>
  <c r="BG360" i="12"/>
  <c r="BF360" i="12"/>
  <c r="T360" i="12"/>
  <c r="R360" i="12"/>
  <c r="P360" i="12"/>
  <c r="BI346" i="12"/>
  <c r="BH346" i="12"/>
  <c r="BG346" i="12"/>
  <c r="BF346" i="12"/>
  <c r="T346" i="12"/>
  <c r="R346" i="12"/>
  <c r="P346" i="12"/>
  <c r="BI339" i="12"/>
  <c r="BH339" i="12"/>
  <c r="BG339" i="12"/>
  <c r="BF339" i="12"/>
  <c r="T339" i="12"/>
  <c r="R339" i="12"/>
  <c r="P339" i="12"/>
  <c r="BI326" i="12"/>
  <c r="BH326" i="12"/>
  <c r="BG326" i="12"/>
  <c r="BF326" i="12"/>
  <c r="T326" i="12"/>
  <c r="R326" i="12"/>
  <c r="P326" i="12"/>
  <c r="BI322" i="12"/>
  <c r="BH322" i="12"/>
  <c r="BG322" i="12"/>
  <c r="BF322" i="12"/>
  <c r="T322" i="12"/>
  <c r="R322" i="12"/>
  <c r="P322" i="12"/>
  <c r="BI320" i="12"/>
  <c r="BH320" i="12"/>
  <c r="BG320" i="12"/>
  <c r="BF320" i="12"/>
  <c r="T320" i="12"/>
  <c r="R320" i="12"/>
  <c r="P320" i="12"/>
  <c r="BI314" i="12"/>
  <c r="BH314" i="12"/>
  <c r="BG314" i="12"/>
  <c r="BF314" i="12"/>
  <c r="T314" i="12"/>
  <c r="R314" i="12"/>
  <c r="P314" i="12"/>
  <c r="BI309" i="12"/>
  <c r="BH309" i="12"/>
  <c r="BG309" i="12"/>
  <c r="BF309" i="12"/>
  <c r="T309" i="12"/>
  <c r="R309" i="12"/>
  <c r="P309" i="12"/>
  <c r="BI302" i="12"/>
  <c r="BH302" i="12"/>
  <c r="BG302" i="12"/>
  <c r="BF302" i="12"/>
  <c r="T302" i="12"/>
  <c r="R302" i="12"/>
  <c r="P302" i="12"/>
  <c r="BI299" i="12"/>
  <c r="BH299" i="12"/>
  <c r="BG299" i="12"/>
  <c r="BF299" i="12"/>
  <c r="T299" i="12"/>
  <c r="R299" i="12"/>
  <c r="P299" i="12"/>
  <c r="BI296" i="12"/>
  <c r="BH296" i="12"/>
  <c r="BG296" i="12"/>
  <c r="BF296" i="12"/>
  <c r="T296" i="12"/>
  <c r="R296" i="12"/>
  <c r="P296" i="12"/>
  <c r="BI291" i="12"/>
  <c r="BH291" i="12"/>
  <c r="BG291" i="12"/>
  <c r="BF291" i="12"/>
  <c r="T291" i="12"/>
  <c r="R291" i="12"/>
  <c r="P291" i="12"/>
  <c r="BI281" i="12"/>
  <c r="BH281" i="12"/>
  <c r="BG281" i="12"/>
  <c r="BF281" i="12"/>
  <c r="T281" i="12"/>
  <c r="R281" i="12"/>
  <c r="P281" i="12"/>
  <c r="BI278" i="12"/>
  <c r="BH278" i="12"/>
  <c r="BG278" i="12"/>
  <c r="BF278" i="12"/>
  <c r="T278" i="12"/>
  <c r="R278" i="12"/>
  <c r="P278" i="12"/>
  <c r="BI273" i="12"/>
  <c r="BH273" i="12"/>
  <c r="BG273" i="12"/>
  <c r="BF273" i="12"/>
  <c r="T273" i="12"/>
  <c r="R273" i="12"/>
  <c r="P273" i="12"/>
  <c r="BI263" i="12"/>
  <c r="BH263" i="12"/>
  <c r="BG263" i="12"/>
  <c r="BF263" i="12"/>
  <c r="T263" i="12"/>
  <c r="R263" i="12"/>
  <c r="P263" i="12"/>
  <c r="BI260" i="12"/>
  <c r="BH260" i="12"/>
  <c r="BG260" i="12"/>
  <c r="BF260" i="12"/>
  <c r="T260" i="12"/>
  <c r="R260" i="12"/>
  <c r="P260" i="12"/>
  <c r="BI256" i="12"/>
  <c r="BH256" i="12"/>
  <c r="BG256" i="12"/>
  <c r="BF256" i="12"/>
  <c r="T256" i="12"/>
  <c r="R256" i="12"/>
  <c r="P256" i="12"/>
  <c r="BI252" i="12"/>
  <c r="BH252" i="12"/>
  <c r="BG252" i="12"/>
  <c r="BF252" i="12"/>
  <c r="T252" i="12"/>
  <c r="R252" i="12"/>
  <c r="P252" i="12"/>
  <c r="BI245" i="12"/>
  <c r="BH245" i="12"/>
  <c r="BG245" i="12"/>
  <c r="BF245" i="12"/>
  <c r="T245" i="12"/>
  <c r="R245" i="12"/>
  <c r="P245" i="12"/>
  <c r="BI241" i="12"/>
  <c r="BH241" i="12"/>
  <c r="BG241" i="12"/>
  <c r="BF241" i="12"/>
  <c r="T241" i="12"/>
  <c r="R241" i="12"/>
  <c r="P241" i="12"/>
  <c r="BI239" i="12"/>
  <c r="BH239" i="12"/>
  <c r="BG239" i="12"/>
  <c r="BF239" i="12"/>
  <c r="T239" i="12"/>
  <c r="R239" i="12"/>
  <c r="P239" i="12"/>
  <c r="BI237" i="12"/>
  <c r="BH237" i="12"/>
  <c r="BG237" i="12"/>
  <c r="BF237" i="12"/>
  <c r="T237" i="12"/>
  <c r="R237" i="12"/>
  <c r="P237" i="12"/>
  <c r="BI235" i="12"/>
  <c r="BH235" i="12"/>
  <c r="BG235" i="12"/>
  <c r="BF235" i="12"/>
  <c r="T235" i="12"/>
  <c r="R235" i="12"/>
  <c r="P235" i="12"/>
  <c r="BI232" i="12"/>
  <c r="BH232" i="12"/>
  <c r="BG232" i="12"/>
  <c r="BF232" i="12"/>
  <c r="T232" i="12"/>
  <c r="R232" i="12"/>
  <c r="P232" i="12"/>
  <c r="BI223" i="12"/>
  <c r="BH223" i="12"/>
  <c r="BG223" i="12"/>
  <c r="BF223" i="12"/>
  <c r="T223" i="12"/>
  <c r="R223" i="12"/>
  <c r="P223" i="12"/>
  <c r="BI217" i="12"/>
  <c r="BH217" i="12"/>
  <c r="BG217" i="12"/>
  <c r="BF217" i="12"/>
  <c r="T217" i="12"/>
  <c r="R217" i="12"/>
  <c r="P217" i="12"/>
  <c r="BI211" i="12"/>
  <c r="BH211" i="12"/>
  <c r="BG211" i="12"/>
  <c r="BF211" i="12"/>
  <c r="T211" i="12"/>
  <c r="R211" i="12"/>
  <c r="P211" i="12"/>
  <c r="BI207" i="12"/>
  <c r="BH207" i="12"/>
  <c r="BG207" i="12"/>
  <c r="BF207" i="12"/>
  <c r="T207" i="12"/>
  <c r="R207" i="12"/>
  <c r="P207" i="12"/>
  <c r="BI204" i="12"/>
  <c r="BH204" i="12"/>
  <c r="BG204" i="12"/>
  <c r="BF204" i="12"/>
  <c r="T204" i="12"/>
  <c r="R204" i="12"/>
  <c r="P204" i="12"/>
  <c r="BI201" i="12"/>
  <c r="BH201" i="12"/>
  <c r="BG201" i="12"/>
  <c r="BF201" i="12"/>
  <c r="T201" i="12"/>
  <c r="R201" i="12"/>
  <c r="P201" i="12"/>
  <c r="BI199" i="12"/>
  <c r="BH199" i="12"/>
  <c r="BG199" i="12"/>
  <c r="BF199" i="12"/>
  <c r="T199" i="12"/>
  <c r="R199" i="12"/>
  <c r="P199" i="12"/>
  <c r="BI196" i="12"/>
  <c r="BH196" i="12"/>
  <c r="BG196" i="12"/>
  <c r="BF196" i="12"/>
  <c r="T196" i="12"/>
  <c r="R196" i="12"/>
  <c r="P196" i="12"/>
  <c r="BI193" i="12"/>
  <c r="BH193" i="12"/>
  <c r="BG193" i="12"/>
  <c r="BF193" i="12"/>
  <c r="T193" i="12"/>
  <c r="R193" i="12"/>
  <c r="P193" i="12"/>
  <c r="BI188" i="12"/>
  <c r="BH188" i="12"/>
  <c r="BG188" i="12"/>
  <c r="BF188" i="12"/>
  <c r="T188" i="12"/>
  <c r="R188" i="12"/>
  <c r="P188" i="12"/>
  <c r="BI185" i="12"/>
  <c r="BH185" i="12"/>
  <c r="BG185" i="12"/>
  <c r="BF185" i="12"/>
  <c r="T185" i="12"/>
  <c r="R185" i="12"/>
  <c r="P185" i="12"/>
  <c r="BI182" i="12"/>
  <c r="BH182" i="12"/>
  <c r="BG182" i="12"/>
  <c r="BF182" i="12"/>
  <c r="T182" i="12"/>
  <c r="R182" i="12"/>
  <c r="P182" i="12"/>
  <c r="BI177" i="12"/>
  <c r="BH177" i="12"/>
  <c r="BG177" i="12"/>
  <c r="BF177" i="12"/>
  <c r="T177" i="12"/>
  <c r="R177" i="12"/>
  <c r="P177" i="12"/>
  <c r="BI173" i="12"/>
  <c r="BH173" i="12"/>
  <c r="BG173" i="12"/>
  <c r="BF173" i="12"/>
  <c r="T173" i="12"/>
  <c r="R173" i="12"/>
  <c r="P173" i="12"/>
  <c r="BI169" i="12"/>
  <c r="BH169" i="12"/>
  <c r="BG169" i="12"/>
  <c r="BF169" i="12"/>
  <c r="T169" i="12"/>
  <c r="R169" i="12"/>
  <c r="P169" i="12"/>
  <c r="BI166" i="12"/>
  <c r="BH166" i="12"/>
  <c r="BG166" i="12"/>
  <c r="BF166" i="12"/>
  <c r="T166" i="12"/>
  <c r="R166" i="12"/>
  <c r="P166" i="12"/>
  <c r="BI163" i="12"/>
  <c r="BH163" i="12"/>
  <c r="BG163" i="12"/>
  <c r="BF163" i="12"/>
  <c r="T163" i="12"/>
  <c r="R163" i="12"/>
  <c r="P163" i="12"/>
  <c r="BI161" i="12"/>
  <c r="BH161" i="12"/>
  <c r="BG161" i="12"/>
  <c r="BF161" i="12"/>
  <c r="T161" i="12"/>
  <c r="R161" i="12"/>
  <c r="P161" i="12"/>
  <c r="BI156" i="12"/>
  <c r="BH156" i="12"/>
  <c r="BG156" i="12"/>
  <c r="BF156" i="12"/>
  <c r="T156" i="12"/>
  <c r="R156" i="12"/>
  <c r="P156" i="12"/>
  <c r="BI151" i="12"/>
  <c r="BH151" i="12"/>
  <c r="BG151" i="12"/>
  <c r="BF151" i="12"/>
  <c r="T151" i="12"/>
  <c r="R151" i="12"/>
  <c r="P151" i="12"/>
  <c r="BI145" i="12"/>
  <c r="BH145" i="12"/>
  <c r="BG145" i="12"/>
  <c r="BF145" i="12"/>
  <c r="T145" i="12"/>
  <c r="R145" i="12"/>
  <c r="P145" i="12"/>
  <c r="BI142" i="12"/>
  <c r="BH142" i="12"/>
  <c r="BG142" i="12"/>
  <c r="BF142" i="12"/>
  <c r="T142" i="12"/>
  <c r="R142" i="12"/>
  <c r="P142" i="12"/>
  <c r="BI138" i="12"/>
  <c r="BH138" i="12"/>
  <c r="BG138" i="12"/>
  <c r="BF138" i="12"/>
  <c r="T138" i="12"/>
  <c r="R138" i="12"/>
  <c r="P138" i="12"/>
  <c r="BI136" i="12"/>
  <c r="BH136" i="12"/>
  <c r="BG136" i="12"/>
  <c r="BF136" i="12"/>
  <c r="T136" i="12"/>
  <c r="R136" i="12"/>
  <c r="P136" i="12"/>
  <c r="BI133" i="12"/>
  <c r="BH133" i="12"/>
  <c r="BG133" i="12"/>
  <c r="BF133" i="12"/>
  <c r="T133" i="12"/>
  <c r="R133" i="12"/>
  <c r="P133" i="12"/>
  <c r="BI127" i="12"/>
  <c r="BH127" i="12"/>
  <c r="BG127" i="12"/>
  <c r="BF127" i="12"/>
  <c r="T127" i="12"/>
  <c r="R127" i="12"/>
  <c r="P127" i="12"/>
  <c r="BI124" i="12"/>
  <c r="BH124" i="12"/>
  <c r="BG124" i="12"/>
  <c r="BF124" i="12"/>
  <c r="T124" i="12"/>
  <c r="R124" i="12"/>
  <c r="P124" i="12"/>
  <c r="BI121" i="12"/>
  <c r="BH121" i="12"/>
  <c r="BG121" i="12"/>
  <c r="BF121" i="12"/>
  <c r="T121" i="12"/>
  <c r="R121" i="12"/>
  <c r="P121" i="12"/>
  <c r="BI115" i="12"/>
  <c r="BH115" i="12"/>
  <c r="BG115" i="12"/>
  <c r="BF115" i="12"/>
  <c r="T115" i="12"/>
  <c r="R115" i="12"/>
  <c r="P115" i="12"/>
  <c r="BI107" i="12"/>
  <c r="BH107" i="12"/>
  <c r="BG107" i="12"/>
  <c r="BF107" i="12"/>
  <c r="T107" i="12"/>
  <c r="R107" i="12"/>
  <c r="P107" i="12"/>
  <c r="F98" i="12"/>
  <c r="E96" i="12"/>
  <c r="F60" i="12"/>
  <c r="E58" i="12"/>
  <c r="J28" i="12"/>
  <c r="E28" i="12"/>
  <c r="J101" i="12"/>
  <c r="J27" i="12"/>
  <c r="J25" i="12"/>
  <c r="E25" i="12"/>
  <c r="J100" i="12"/>
  <c r="J24" i="12"/>
  <c r="J22" i="12"/>
  <c r="E22" i="12"/>
  <c r="F63" i="12" s="1"/>
  <c r="J21" i="12"/>
  <c r="J19" i="12"/>
  <c r="E19" i="12"/>
  <c r="F100" i="12" s="1"/>
  <c r="J18" i="12"/>
  <c r="J16" i="12"/>
  <c r="J98" i="12" s="1"/>
  <c r="E7" i="12"/>
  <c r="E90" i="12" s="1"/>
  <c r="J41" i="11"/>
  <c r="J40" i="11"/>
  <c r="AY70" i="1"/>
  <c r="J39" i="11"/>
  <c r="AX70" i="1" s="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7" i="11"/>
  <c r="BH97" i="11"/>
  <c r="BG97" i="11"/>
  <c r="BF97" i="11"/>
  <c r="T97" i="11"/>
  <c r="T96" i="11"/>
  <c r="R97" i="11"/>
  <c r="R96" i="11" s="1"/>
  <c r="P97" i="11"/>
  <c r="P96" i="11" s="1"/>
  <c r="F89" i="11"/>
  <c r="E87" i="11"/>
  <c r="F60" i="11"/>
  <c r="E58" i="11"/>
  <c r="J28" i="11"/>
  <c r="E28" i="11"/>
  <c r="J92" i="11" s="1"/>
  <c r="J27" i="11"/>
  <c r="J25" i="11"/>
  <c r="E25" i="11"/>
  <c r="J91" i="11" s="1"/>
  <c r="J24" i="11"/>
  <c r="J22" i="11"/>
  <c r="E22" i="11"/>
  <c r="F63" i="11" s="1"/>
  <c r="J21" i="11"/>
  <c r="J19" i="11"/>
  <c r="E19" i="11"/>
  <c r="F91" i="11" s="1"/>
  <c r="J18" i="11"/>
  <c r="J16" i="11"/>
  <c r="J60" i="11"/>
  <c r="E7" i="11"/>
  <c r="E81" i="11"/>
  <c r="J99" i="10"/>
  <c r="J41" i="10"/>
  <c r="J40" i="10"/>
  <c r="AY69" i="1"/>
  <c r="J39" i="10"/>
  <c r="AX69" i="1"/>
  <c r="BI305" i="10"/>
  <c r="BH305" i="10"/>
  <c r="BG305" i="10"/>
  <c r="BF305" i="10"/>
  <c r="T305" i="10"/>
  <c r="R305" i="10"/>
  <c r="P305" i="10"/>
  <c r="BI303" i="10"/>
  <c r="BH303" i="10"/>
  <c r="BG303" i="10"/>
  <c r="BF303" i="10"/>
  <c r="T303" i="10"/>
  <c r="R303" i="10"/>
  <c r="P303" i="10"/>
  <c r="BI301" i="10"/>
  <c r="BH301" i="10"/>
  <c r="BG301" i="10"/>
  <c r="BF301" i="10"/>
  <c r="T301" i="10"/>
  <c r="R301" i="10"/>
  <c r="P301" i="10"/>
  <c r="BI293" i="10"/>
  <c r="BH293" i="10"/>
  <c r="BG293" i="10"/>
  <c r="BF293" i="10"/>
  <c r="T293" i="10"/>
  <c r="R293" i="10"/>
  <c r="P293" i="10"/>
  <c r="BI291" i="10"/>
  <c r="BH291" i="10"/>
  <c r="BG291" i="10"/>
  <c r="BF291" i="10"/>
  <c r="T291" i="10"/>
  <c r="R291" i="10"/>
  <c r="P291" i="10"/>
  <c r="BI289" i="10"/>
  <c r="BH289" i="10"/>
  <c r="BG289" i="10"/>
  <c r="BF289" i="10"/>
  <c r="T289" i="10"/>
  <c r="R289" i="10"/>
  <c r="P289" i="10"/>
  <c r="BI287" i="10"/>
  <c r="BH287" i="10"/>
  <c r="BG287" i="10"/>
  <c r="BF287" i="10"/>
  <c r="T287" i="10"/>
  <c r="R287" i="10"/>
  <c r="P287" i="10"/>
  <c r="BI285" i="10"/>
  <c r="BH285" i="10"/>
  <c r="BG285" i="10"/>
  <c r="BF285" i="10"/>
  <c r="T285" i="10"/>
  <c r="R285" i="10"/>
  <c r="P285" i="10"/>
  <c r="BI283" i="10"/>
  <c r="BH283" i="10"/>
  <c r="BG283" i="10"/>
  <c r="BF283" i="10"/>
  <c r="T283" i="10"/>
  <c r="R283" i="10"/>
  <c r="P283" i="10"/>
  <c r="BI281" i="10"/>
  <c r="BH281" i="10"/>
  <c r="BG281" i="10"/>
  <c r="BF281" i="10"/>
  <c r="T281" i="10"/>
  <c r="R281" i="10"/>
  <c r="P281" i="10"/>
  <c r="BI279" i="10"/>
  <c r="BH279" i="10"/>
  <c r="BG279" i="10"/>
  <c r="BF279" i="10"/>
  <c r="T279" i="10"/>
  <c r="R279" i="10"/>
  <c r="P279" i="10"/>
  <c r="BI277" i="10"/>
  <c r="BH277" i="10"/>
  <c r="BG277" i="10"/>
  <c r="BF277" i="10"/>
  <c r="T277" i="10"/>
  <c r="R277" i="10"/>
  <c r="P277" i="10"/>
  <c r="BI275" i="10"/>
  <c r="BH275" i="10"/>
  <c r="BG275" i="10"/>
  <c r="BF275" i="10"/>
  <c r="T275" i="10"/>
  <c r="R275" i="10"/>
  <c r="P275" i="10"/>
  <c r="BI274" i="10"/>
  <c r="BH274" i="10"/>
  <c r="BG274" i="10"/>
  <c r="BF274" i="10"/>
  <c r="T274" i="10"/>
  <c r="R274" i="10"/>
  <c r="P274" i="10"/>
  <c r="BI270" i="10"/>
  <c r="BH270" i="10"/>
  <c r="BG270" i="10"/>
  <c r="BF270" i="10"/>
  <c r="T270" i="10"/>
  <c r="R270" i="10"/>
  <c r="P270" i="10"/>
  <c r="BI265" i="10"/>
  <c r="BH265" i="10"/>
  <c r="BG265" i="10"/>
  <c r="BF265" i="10"/>
  <c r="T265" i="10"/>
  <c r="R265" i="10"/>
  <c r="P265" i="10"/>
  <c r="BI264" i="10"/>
  <c r="BH264" i="10"/>
  <c r="BG264" i="10"/>
  <c r="BF264" i="10"/>
  <c r="T264" i="10"/>
  <c r="R264" i="10"/>
  <c r="P264" i="10"/>
  <c r="BI262" i="10"/>
  <c r="BH262" i="10"/>
  <c r="BG262" i="10"/>
  <c r="BF262" i="10"/>
  <c r="T262" i="10"/>
  <c r="R262" i="10"/>
  <c r="P262" i="10"/>
  <c r="BI260" i="10"/>
  <c r="BH260" i="10"/>
  <c r="BG260" i="10"/>
  <c r="BF260" i="10"/>
  <c r="T260" i="10"/>
  <c r="R260" i="10"/>
  <c r="P260" i="10"/>
  <c r="BI258" i="10"/>
  <c r="BH258" i="10"/>
  <c r="BG258" i="10"/>
  <c r="BF258" i="10"/>
  <c r="T258" i="10"/>
  <c r="R258" i="10"/>
  <c r="P258" i="10"/>
  <c r="BI256" i="10"/>
  <c r="BH256" i="10"/>
  <c r="BG256" i="10"/>
  <c r="BF256" i="10"/>
  <c r="T256" i="10"/>
  <c r="R256" i="10"/>
  <c r="P256" i="10"/>
  <c r="BI254" i="10"/>
  <c r="BH254" i="10"/>
  <c r="BG254" i="10"/>
  <c r="BF254" i="10"/>
  <c r="T254" i="10"/>
  <c r="R254" i="10"/>
  <c r="P254" i="10"/>
  <c r="BI252" i="10"/>
  <c r="BH252" i="10"/>
  <c r="BG252" i="10"/>
  <c r="BF252" i="10"/>
  <c r="T252" i="10"/>
  <c r="R252" i="10"/>
  <c r="P252" i="10"/>
  <c r="BI250" i="10"/>
  <c r="BH250" i="10"/>
  <c r="BG250" i="10"/>
  <c r="BF250" i="10"/>
  <c r="T250" i="10"/>
  <c r="R250" i="10"/>
  <c r="P250" i="10"/>
  <c r="BI248" i="10"/>
  <c r="BH248" i="10"/>
  <c r="BG248" i="10"/>
  <c r="BF248" i="10"/>
  <c r="T248" i="10"/>
  <c r="R248" i="10"/>
  <c r="P248" i="10"/>
  <c r="BI246" i="10"/>
  <c r="BH246" i="10"/>
  <c r="BG246" i="10"/>
  <c r="BF246" i="10"/>
  <c r="T246" i="10"/>
  <c r="R246" i="10"/>
  <c r="P246" i="10"/>
  <c r="BI244" i="10"/>
  <c r="BH244" i="10"/>
  <c r="BG244" i="10"/>
  <c r="BF244" i="10"/>
  <c r="T244" i="10"/>
  <c r="R244" i="10"/>
  <c r="P244" i="10"/>
  <c r="BI242" i="10"/>
  <c r="BH242" i="10"/>
  <c r="BG242" i="10"/>
  <c r="BF242" i="10"/>
  <c r="T242" i="10"/>
  <c r="R242" i="10"/>
  <c r="P242" i="10"/>
  <c r="BI240" i="10"/>
  <c r="BH240" i="10"/>
  <c r="BG240" i="10"/>
  <c r="BF240" i="10"/>
  <c r="T240" i="10"/>
  <c r="R240" i="10"/>
  <c r="P240" i="10"/>
  <c r="BI238" i="10"/>
  <c r="BH238" i="10"/>
  <c r="BG238" i="10"/>
  <c r="BF238" i="10"/>
  <c r="T238" i="10"/>
  <c r="R238" i="10"/>
  <c r="P238" i="10"/>
  <c r="BI236" i="10"/>
  <c r="BH236" i="10"/>
  <c r="BG236" i="10"/>
  <c r="BF236" i="10"/>
  <c r="T236" i="10"/>
  <c r="R236" i="10"/>
  <c r="P236" i="10"/>
  <c r="BI234" i="10"/>
  <c r="BH234" i="10"/>
  <c r="BG234" i="10"/>
  <c r="BF234" i="10"/>
  <c r="T234" i="10"/>
  <c r="R234" i="10"/>
  <c r="P234"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2" i="10"/>
  <c r="BH212" i="10"/>
  <c r="BG212" i="10"/>
  <c r="BF212" i="10"/>
  <c r="T212" i="10"/>
  <c r="R212" i="10"/>
  <c r="P212" i="10"/>
  <c r="BI211" i="10"/>
  <c r="BH211" i="10"/>
  <c r="BG211" i="10"/>
  <c r="BF211" i="10"/>
  <c r="T211" i="10"/>
  <c r="R211" i="10"/>
  <c r="P211"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5" i="10"/>
  <c r="BH195" i="10"/>
  <c r="BG195" i="10"/>
  <c r="BF195" i="10"/>
  <c r="T195" i="10"/>
  <c r="R195" i="10"/>
  <c r="P195"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6" i="10"/>
  <c r="BH186" i="10"/>
  <c r="BG186" i="10"/>
  <c r="BF186" i="10"/>
  <c r="T186" i="10"/>
  <c r="R186" i="10"/>
  <c r="P186" i="10"/>
  <c r="BI184" i="10"/>
  <c r="BH184" i="10"/>
  <c r="BG184" i="10"/>
  <c r="BF184" i="10"/>
  <c r="T184" i="10"/>
  <c r="R184" i="10"/>
  <c r="P184" i="10"/>
  <c r="BI182" i="10"/>
  <c r="BH182" i="10"/>
  <c r="BG182" i="10"/>
  <c r="BF182" i="10"/>
  <c r="T182" i="10"/>
  <c r="R182" i="10"/>
  <c r="P182" i="10"/>
  <c r="BI181" i="10"/>
  <c r="BH181" i="10"/>
  <c r="BG181" i="10"/>
  <c r="BF181" i="10"/>
  <c r="T181" i="10"/>
  <c r="R181" i="10"/>
  <c r="P181" i="10"/>
  <c r="BI179" i="10"/>
  <c r="BH179" i="10"/>
  <c r="BG179" i="10"/>
  <c r="BF179" i="10"/>
  <c r="T179" i="10"/>
  <c r="R179" i="10"/>
  <c r="P179" i="10"/>
  <c r="BI177" i="10"/>
  <c r="BH177" i="10"/>
  <c r="BG177" i="10"/>
  <c r="BF177" i="10"/>
  <c r="T177" i="10"/>
  <c r="R177" i="10"/>
  <c r="P177" i="10"/>
  <c r="BI176" i="10"/>
  <c r="BH176" i="10"/>
  <c r="BG176" i="10"/>
  <c r="BF176" i="10"/>
  <c r="T176" i="10"/>
  <c r="R176" i="10"/>
  <c r="P176"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BI130" i="10"/>
  <c r="BH130" i="10"/>
  <c r="BG130" i="10"/>
  <c r="BF130" i="10"/>
  <c r="T130" i="10"/>
  <c r="R130" i="10"/>
  <c r="P130" i="10"/>
  <c r="BI129" i="10"/>
  <c r="BH129" i="10"/>
  <c r="BG129" i="10"/>
  <c r="BF129" i="10"/>
  <c r="T129" i="10"/>
  <c r="R129" i="10"/>
  <c r="P129" i="10"/>
  <c r="BI127" i="10"/>
  <c r="BH127" i="10"/>
  <c r="BG127" i="10"/>
  <c r="BF127" i="10"/>
  <c r="T127" i="10"/>
  <c r="R127" i="10"/>
  <c r="P127" i="10"/>
  <c r="BI126" i="10"/>
  <c r="BH126" i="10"/>
  <c r="BG126" i="10"/>
  <c r="BF126" i="10"/>
  <c r="T126" i="10"/>
  <c r="R126" i="10"/>
  <c r="P126" i="10"/>
  <c r="BI124" i="10"/>
  <c r="BH124" i="10"/>
  <c r="BG124" i="10"/>
  <c r="BF124" i="10"/>
  <c r="T124" i="10"/>
  <c r="R124" i="10"/>
  <c r="P124" i="10"/>
  <c r="BI122" i="10"/>
  <c r="BH122" i="10"/>
  <c r="BG122" i="10"/>
  <c r="BF122" i="10"/>
  <c r="T122" i="10"/>
  <c r="R122" i="10"/>
  <c r="P122" i="10"/>
  <c r="BI120" i="10"/>
  <c r="BH120" i="10"/>
  <c r="BG120" i="10"/>
  <c r="BF120" i="10"/>
  <c r="T120" i="10"/>
  <c r="R120" i="10"/>
  <c r="P120" i="10"/>
  <c r="BI119" i="10"/>
  <c r="BH119" i="10"/>
  <c r="BG119" i="10"/>
  <c r="BF119" i="10"/>
  <c r="T119" i="10"/>
  <c r="R119" i="10"/>
  <c r="P119" i="10"/>
  <c r="BI117" i="10"/>
  <c r="BH117" i="10"/>
  <c r="BG117" i="10"/>
  <c r="BF117" i="10"/>
  <c r="T117" i="10"/>
  <c r="R117" i="10"/>
  <c r="P117" i="10"/>
  <c r="BI116" i="10"/>
  <c r="BH116" i="10"/>
  <c r="BG116" i="10"/>
  <c r="BF116" i="10"/>
  <c r="T116" i="10"/>
  <c r="R116" i="10"/>
  <c r="P116" i="10"/>
  <c r="BI113" i="10"/>
  <c r="BH113" i="10"/>
  <c r="BG113" i="10"/>
  <c r="BF113" i="10"/>
  <c r="T113" i="10"/>
  <c r="R113" i="10"/>
  <c r="P113" i="10"/>
  <c r="BI111" i="10"/>
  <c r="BH111" i="10"/>
  <c r="BG111" i="10"/>
  <c r="BF111" i="10"/>
  <c r="T111" i="10"/>
  <c r="R111" i="10"/>
  <c r="P111" i="10"/>
  <c r="BI110" i="10"/>
  <c r="BH110" i="10"/>
  <c r="BG110" i="10"/>
  <c r="BF110" i="10"/>
  <c r="T110" i="10"/>
  <c r="R110" i="10"/>
  <c r="P110" i="10"/>
  <c r="BI108" i="10"/>
  <c r="BH108" i="10"/>
  <c r="BG108" i="10"/>
  <c r="BF108" i="10"/>
  <c r="T108" i="10"/>
  <c r="R108" i="10"/>
  <c r="P108"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1" i="10"/>
  <c r="BH101" i="10"/>
  <c r="BG101" i="10"/>
  <c r="BF101" i="10"/>
  <c r="T101" i="10"/>
  <c r="R101" i="10"/>
  <c r="P101" i="10"/>
  <c r="J68" i="10"/>
  <c r="F92" i="10"/>
  <c r="E90" i="10"/>
  <c r="F60" i="10"/>
  <c r="E58" i="10"/>
  <c r="J28" i="10"/>
  <c r="E28" i="10"/>
  <c r="J95" i="10" s="1"/>
  <c r="J27" i="10"/>
  <c r="J25" i="10"/>
  <c r="E25" i="10"/>
  <c r="J62" i="10" s="1"/>
  <c r="J24" i="10"/>
  <c r="J22" i="10"/>
  <c r="E22" i="10"/>
  <c r="F63" i="10"/>
  <c r="J21" i="10"/>
  <c r="J19" i="10"/>
  <c r="E19" i="10"/>
  <c r="F62" i="10"/>
  <c r="J18" i="10"/>
  <c r="J16" i="10"/>
  <c r="J92" i="10" s="1"/>
  <c r="E7" i="10"/>
  <c r="E84" i="10" s="1"/>
  <c r="J41" i="9"/>
  <c r="J40" i="9"/>
  <c r="AY68" i="1"/>
  <c r="J39" i="9"/>
  <c r="AX68" i="1"/>
  <c r="BI100" i="9"/>
  <c r="BH100" i="9"/>
  <c r="BG100" i="9"/>
  <c r="BF100" i="9"/>
  <c r="T100" i="9"/>
  <c r="R100" i="9"/>
  <c r="P100" i="9"/>
  <c r="BI98" i="9"/>
  <c r="BH98" i="9"/>
  <c r="BG98" i="9"/>
  <c r="BF98" i="9"/>
  <c r="T98" i="9"/>
  <c r="R98" i="9"/>
  <c r="P98" i="9"/>
  <c r="BI96" i="9"/>
  <c r="BH96" i="9"/>
  <c r="BG96" i="9"/>
  <c r="BF96" i="9"/>
  <c r="T96" i="9"/>
  <c r="R96" i="9"/>
  <c r="P96" i="9"/>
  <c r="F87" i="9"/>
  <c r="E85" i="9"/>
  <c r="F60" i="9"/>
  <c r="E58" i="9"/>
  <c r="J28" i="9"/>
  <c r="E28" i="9"/>
  <c r="J90" i="9" s="1"/>
  <c r="J27" i="9"/>
  <c r="J25" i="9"/>
  <c r="E25" i="9"/>
  <c r="J89" i="9"/>
  <c r="J24" i="9"/>
  <c r="J22" i="9"/>
  <c r="E22" i="9"/>
  <c r="F63" i="9" s="1"/>
  <c r="J21" i="9"/>
  <c r="J19" i="9"/>
  <c r="E19" i="9"/>
  <c r="F89" i="9" s="1"/>
  <c r="J18" i="9"/>
  <c r="J16" i="9"/>
  <c r="J87" i="9"/>
  <c r="E7" i="9"/>
  <c r="E79" i="9"/>
  <c r="J41" i="8"/>
  <c r="J40" i="8"/>
  <c r="AY67" i="1"/>
  <c r="J39" i="8"/>
  <c r="AX67" i="1"/>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F88" i="8"/>
  <c r="E86" i="8"/>
  <c r="F60" i="8"/>
  <c r="E58" i="8"/>
  <c r="J28" i="8"/>
  <c r="E28" i="8"/>
  <c r="J63" i="8" s="1"/>
  <c r="J27" i="8"/>
  <c r="J25" i="8"/>
  <c r="E25" i="8"/>
  <c r="J90" i="8" s="1"/>
  <c r="J24" i="8"/>
  <c r="J22" i="8"/>
  <c r="E22" i="8"/>
  <c r="F63" i="8" s="1"/>
  <c r="J21" i="8"/>
  <c r="J19" i="8"/>
  <c r="E19" i="8"/>
  <c r="F90" i="8" s="1"/>
  <c r="J18" i="8"/>
  <c r="J16" i="8"/>
  <c r="J60" i="8"/>
  <c r="E7" i="8"/>
  <c r="E80" i="8" s="1"/>
  <c r="J41" i="7"/>
  <c r="J40" i="7"/>
  <c r="AY66" i="1"/>
  <c r="J39" i="7"/>
  <c r="AX66" i="1"/>
  <c r="BI96" i="7"/>
  <c r="BH96" i="7"/>
  <c r="BG96" i="7"/>
  <c r="F39" i="7" s="1"/>
  <c r="BB66" i="1" s="1"/>
  <c r="BF96" i="7"/>
  <c r="T96" i="7"/>
  <c r="T95" i="7" s="1"/>
  <c r="T94" i="7" s="1"/>
  <c r="T93" i="7" s="1"/>
  <c r="R96" i="7"/>
  <c r="R95" i="7" s="1"/>
  <c r="R94" i="7" s="1"/>
  <c r="R93" i="7" s="1"/>
  <c r="P96" i="7"/>
  <c r="P95" i="7"/>
  <c r="P94" i="7" s="1"/>
  <c r="P93" i="7" s="1"/>
  <c r="AU66" i="1" s="1"/>
  <c r="F87" i="7"/>
  <c r="E85" i="7"/>
  <c r="F60" i="7"/>
  <c r="E58" i="7"/>
  <c r="J28" i="7"/>
  <c r="E28" i="7"/>
  <c r="J63" i="7" s="1"/>
  <c r="J27" i="7"/>
  <c r="J25" i="7"/>
  <c r="E25" i="7"/>
  <c r="J89" i="7" s="1"/>
  <c r="J24" i="7"/>
  <c r="J22" i="7"/>
  <c r="E22" i="7"/>
  <c r="F63" i="7"/>
  <c r="J21" i="7"/>
  <c r="J19" i="7"/>
  <c r="E19" i="7"/>
  <c r="F89" i="7" s="1"/>
  <c r="J18" i="7"/>
  <c r="J16" i="7"/>
  <c r="J87" i="7" s="1"/>
  <c r="E7" i="7"/>
  <c r="E52" i="7"/>
  <c r="J41" i="6"/>
  <c r="J40" i="6"/>
  <c r="AY63" i="1" s="1"/>
  <c r="J39" i="6"/>
  <c r="AX63" i="1" s="1"/>
  <c r="BI251" i="6"/>
  <c r="BH251" i="6"/>
  <c r="BG251" i="6"/>
  <c r="BF251" i="6"/>
  <c r="T251" i="6"/>
  <c r="R251" i="6"/>
  <c r="P251" i="6"/>
  <c r="BI249" i="6"/>
  <c r="BH249" i="6"/>
  <c r="BG249" i="6"/>
  <c r="BF249" i="6"/>
  <c r="T249" i="6"/>
  <c r="R249" i="6"/>
  <c r="P249" i="6"/>
  <c r="BI247" i="6"/>
  <c r="BH247" i="6"/>
  <c r="BG247" i="6"/>
  <c r="BF247" i="6"/>
  <c r="T247" i="6"/>
  <c r="R247" i="6"/>
  <c r="P247" i="6"/>
  <c r="BI242" i="6"/>
  <c r="BH242" i="6"/>
  <c r="BG242" i="6"/>
  <c r="BF242" i="6"/>
  <c r="T242" i="6"/>
  <c r="T241" i="6" s="1"/>
  <c r="R242" i="6"/>
  <c r="R241" i="6" s="1"/>
  <c r="P242" i="6"/>
  <c r="P241" i="6"/>
  <c r="BI239" i="6"/>
  <c r="BH239" i="6"/>
  <c r="BG239" i="6"/>
  <c r="BF239" i="6"/>
  <c r="T239" i="6"/>
  <c r="R239" i="6"/>
  <c r="P239" i="6"/>
  <c r="BI237" i="6"/>
  <c r="BH237" i="6"/>
  <c r="BG237" i="6"/>
  <c r="BF237" i="6"/>
  <c r="T237" i="6"/>
  <c r="R237" i="6"/>
  <c r="P237" i="6"/>
  <c r="BI235" i="6"/>
  <c r="BH235" i="6"/>
  <c r="BG235" i="6"/>
  <c r="BF235" i="6"/>
  <c r="T235" i="6"/>
  <c r="R235" i="6"/>
  <c r="P235" i="6"/>
  <c r="BI234" i="6"/>
  <c r="BH234" i="6"/>
  <c r="BG234" i="6"/>
  <c r="BF234" i="6"/>
  <c r="T234" i="6"/>
  <c r="R234" i="6"/>
  <c r="P234" i="6"/>
  <c r="BI232" i="6"/>
  <c r="BH232" i="6"/>
  <c r="BG232" i="6"/>
  <c r="BF232" i="6"/>
  <c r="T232" i="6"/>
  <c r="R232" i="6"/>
  <c r="P232" i="6"/>
  <c r="BI229" i="6"/>
  <c r="BH229" i="6"/>
  <c r="BG229" i="6"/>
  <c r="BF229" i="6"/>
  <c r="T229" i="6"/>
  <c r="R229" i="6"/>
  <c r="P229"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19" i="6"/>
  <c r="BH219" i="6"/>
  <c r="BG219" i="6"/>
  <c r="BF219" i="6"/>
  <c r="T219" i="6"/>
  <c r="R219" i="6"/>
  <c r="P219" i="6"/>
  <c r="BI214" i="6"/>
  <c r="BH214" i="6"/>
  <c r="BG214" i="6"/>
  <c r="BF214" i="6"/>
  <c r="T214" i="6"/>
  <c r="R214" i="6"/>
  <c r="P214" i="6"/>
  <c r="BI211" i="6"/>
  <c r="BH211" i="6"/>
  <c r="BG211" i="6"/>
  <c r="BF211" i="6"/>
  <c r="T211" i="6"/>
  <c r="R211" i="6"/>
  <c r="P211" i="6"/>
  <c r="BI206" i="6"/>
  <c r="BH206" i="6"/>
  <c r="BG206" i="6"/>
  <c r="BF206" i="6"/>
  <c r="T206" i="6"/>
  <c r="R206" i="6"/>
  <c r="P206" i="6"/>
  <c r="BI203" i="6"/>
  <c r="BH203" i="6"/>
  <c r="BG203" i="6"/>
  <c r="BF203" i="6"/>
  <c r="T203" i="6"/>
  <c r="R203" i="6"/>
  <c r="P203" i="6"/>
  <c r="BI200" i="6"/>
  <c r="BH200" i="6"/>
  <c r="BG200" i="6"/>
  <c r="BF200" i="6"/>
  <c r="T200" i="6"/>
  <c r="R200" i="6"/>
  <c r="P200"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9" i="6"/>
  <c r="BH189" i="6"/>
  <c r="BG189" i="6"/>
  <c r="BF189" i="6"/>
  <c r="T189" i="6"/>
  <c r="R189" i="6"/>
  <c r="P189"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3" i="6"/>
  <c r="BH173" i="6"/>
  <c r="BG173" i="6"/>
  <c r="BF173" i="6"/>
  <c r="T173" i="6"/>
  <c r="R173" i="6"/>
  <c r="P173" i="6"/>
  <c r="BI170" i="6"/>
  <c r="BH170" i="6"/>
  <c r="BG170" i="6"/>
  <c r="BF170" i="6"/>
  <c r="T170" i="6"/>
  <c r="R170" i="6"/>
  <c r="P170" i="6"/>
  <c r="BI167" i="6"/>
  <c r="BH167" i="6"/>
  <c r="BG167" i="6"/>
  <c r="BF167" i="6"/>
  <c r="T167" i="6"/>
  <c r="R167" i="6"/>
  <c r="P167" i="6"/>
  <c r="BI165" i="6"/>
  <c r="BH165" i="6"/>
  <c r="BG165" i="6"/>
  <c r="BF165" i="6"/>
  <c r="T165" i="6"/>
  <c r="R165" i="6"/>
  <c r="P165" i="6"/>
  <c r="BI163" i="6"/>
  <c r="BH163" i="6"/>
  <c r="BG163" i="6"/>
  <c r="BF163" i="6"/>
  <c r="T163" i="6"/>
  <c r="R163" i="6"/>
  <c r="P163" i="6"/>
  <c r="BI162" i="6"/>
  <c r="BH162" i="6"/>
  <c r="BG162" i="6"/>
  <c r="BF162" i="6"/>
  <c r="T162" i="6"/>
  <c r="R162" i="6"/>
  <c r="P162" i="6"/>
  <c r="BI160" i="6"/>
  <c r="BH160" i="6"/>
  <c r="BG160" i="6"/>
  <c r="BF160" i="6"/>
  <c r="T160" i="6"/>
  <c r="R160" i="6"/>
  <c r="P160" i="6"/>
  <c r="BI159" i="6"/>
  <c r="BH159" i="6"/>
  <c r="BG159" i="6"/>
  <c r="BF159" i="6"/>
  <c r="T159" i="6"/>
  <c r="R159" i="6"/>
  <c r="P159" i="6"/>
  <c r="BI157" i="6"/>
  <c r="BH157" i="6"/>
  <c r="BG157" i="6"/>
  <c r="BF157" i="6"/>
  <c r="T157" i="6"/>
  <c r="R157" i="6"/>
  <c r="P157" i="6"/>
  <c r="BI155" i="6"/>
  <c r="BH155" i="6"/>
  <c r="BG155" i="6"/>
  <c r="BF155" i="6"/>
  <c r="T155" i="6"/>
  <c r="R155" i="6"/>
  <c r="P155" i="6"/>
  <c r="BI152" i="6"/>
  <c r="BH152" i="6"/>
  <c r="BG152" i="6"/>
  <c r="BF152" i="6"/>
  <c r="T152" i="6"/>
  <c r="R152" i="6"/>
  <c r="P152" i="6"/>
  <c r="BI144" i="6"/>
  <c r="BH144" i="6"/>
  <c r="BG144" i="6"/>
  <c r="BF144" i="6"/>
  <c r="T144" i="6"/>
  <c r="R144" i="6"/>
  <c r="P144" i="6"/>
  <c r="BI141" i="6"/>
  <c r="BH141" i="6"/>
  <c r="BG141" i="6"/>
  <c r="BF141" i="6"/>
  <c r="T141" i="6"/>
  <c r="R141" i="6"/>
  <c r="P141" i="6"/>
  <c r="BI139" i="6"/>
  <c r="BH139" i="6"/>
  <c r="BG139" i="6"/>
  <c r="BF139" i="6"/>
  <c r="T139" i="6"/>
  <c r="R139" i="6"/>
  <c r="P139" i="6"/>
  <c r="BI137" i="6"/>
  <c r="BH137" i="6"/>
  <c r="BG137" i="6"/>
  <c r="BF137" i="6"/>
  <c r="T137" i="6"/>
  <c r="R137" i="6"/>
  <c r="P137" i="6"/>
  <c r="BI134" i="6"/>
  <c r="BH134" i="6"/>
  <c r="BG134" i="6"/>
  <c r="BF134" i="6"/>
  <c r="T134" i="6"/>
  <c r="R134" i="6"/>
  <c r="P134" i="6"/>
  <c r="BI132" i="6"/>
  <c r="BH132" i="6"/>
  <c r="BG132" i="6"/>
  <c r="BF132" i="6"/>
  <c r="T132" i="6"/>
  <c r="R132" i="6"/>
  <c r="P132" i="6"/>
  <c r="BI131" i="6"/>
  <c r="BH131" i="6"/>
  <c r="BG131" i="6"/>
  <c r="BF131" i="6"/>
  <c r="T131" i="6"/>
  <c r="R131" i="6"/>
  <c r="P131" i="6"/>
  <c r="BI129" i="6"/>
  <c r="BH129" i="6"/>
  <c r="BG129" i="6"/>
  <c r="BF129" i="6"/>
  <c r="T129" i="6"/>
  <c r="R129" i="6"/>
  <c r="P129" i="6"/>
  <c r="BI126" i="6"/>
  <c r="BH126" i="6"/>
  <c r="BG126" i="6"/>
  <c r="BF126" i="6"/>
  <c r="T126" i="6"/>
  <c r="R126" i="6"/>
  <c r="P126" i="6"/>
  <c r="BI123" i="6"/>
  <c r="BH123" i="6"/>
  <c r="BG123" i="6"/>
  <c r="BF123" i="6"/>
  <c r="T123" i="6"/>
  <c r="R123" i="6"/>
  <c r="P123" i="6"/>
  <c r="BI121" i="6"/>
  <c r="BH121" i="6"/>
  <c r="BG121" i="6"/>
  <c r="BF121" i="6"/>
  <c r="T121" i="6"/>
  <c r="R121" i="6"/>
  <c r="P121" i="6"/>
  <c r="BI116" i="6"/>
  <c r="BH116" i="6"/>
  <c r="BG116" i="6"/>
  <c r="BF116" i="6"/>
  <c r="T116" i="6"/>
  <c r="R116" i="6"/>
  <c r="P116" i="6"/>
  <c r="BI113" i="6"/>
  <c r="BH113" i="6"/>
  <c r="BG113" i="6"/>
  <c r="BF113" i="6"/>
  <c r="T113" i="6"/>
  <c r="R113" i="6"/>
  <c r="P113" i="6"/>
  <c r="BI108" i="6"/>
  <c r="BH108" i="6"/>
  <c r="BG108" i="6"/>
  <c r="BF108" i="6"/>
  <c r="T108" i="6"/>
  <c r="R108" i="6"/>
  <c r="P108" i="6"/>
  <c r="BI106" i="6"/>
  <c r="BH106" i="6"/>
  <c r="BG106" i="6"/>
  <c r="BF106" i="6"/>
  <c r="T106" i="6"/>
  <c r="R106" i="6"/>
  <c r="P106" i="6"/>
  <c r="BI103" i="6"/>
  <c r="BH103" i="6"/>
  <c r="BG103" i="6"/>
  <c r="BF103" i="6"/>
  <c r="T103" i="6"/>
  <c r="R103" i="6"/>
  <c r="P103" i="6"/>
  <c r="J97" i="6"/>
  <c r="J96" i="6"/>
  <c r="F96" i="6"/>
  <c r="F94" i="6"/>
  <c r="E92" i="6"/>
  <c r="J63" i="6"/>
  <c r="J62" i="6"/>
  <c r="F62" i="6"/>
  <c r="F60" i="6"/>
  <c r="E58" i="6"/>
  <c r="J22" i="6"/>
  <c r="E22" i="6"/>
  <c r="F97" i="6" s="1"/>
  <c r="J21" i="6"/>
  <c r="J16" i="6"/>
  <c r="J60" i="6" s="1"/>
  <c r="E7" i="6"/>
  <c r="E52" i="6" s="1"/>
  <c r="J41" i="5"/>
  <c r="J40" i="5"/>
  <c r="AY61" i="1"/>
  <c r="J39" i="5"/>
  <c r="AX61" i="1" s="1"/>
  <c r="BI103" i="5"/>
  <c r="BH103" i="5"/>
  <c r="BG103" i="5"/>
  <c r="BF103" i="5"/>
  <c r="T103" i="5"/>
  <c r="T102" i="5" s="1"/>
  <c r="T101" i="5" s="1"/>
  <c r="R103" i="5"/>
  <c r="R102" i="5"/>
  <c r="R101" i="5" s="1"/>
  <c r="P103" i="5"/>
  <c r="P102" i="5" s="1"/>
  <c r="P101" i="5" s="1"/>
  <c r="BI98" i="5"/>
  <c r="BH98" i="5"/>
  <c r="BG98" i="5"/>
  <c r="BF98" i="5"/>
  <c r="T98" i="5"/>
  <c r="T97" i="5"/>
  <c r="T96" i="5" s="1"/>
  <c r="R98" i="5"/>
  <c r="R97" i="5" s="1"/>
  <c r="R96" i="5" s="1"/>
  <c r="P98" i="5"/>
  <c r="P97" i="5"/>
  <c r="P96" i="5" s="1"/>
  <c r="P95" i="5" s="1"/>
  <c r="AU61" i="1" s="1"/>
  <c r="J92" i="5"/>
  <c r="J91" i="5"/>
  <c r="F91" i="5"/>
  <c r="F89" i="5"/>
  <c r="E87" i="5"/>
  <c r="J63" i="5"/>
  <c r="J62" i="5"/>
  <c r="F62" i="5"/>
  <c r="F60" i="5"/>
  <c r="E58" i="5"/>
  <c r="J22" i="5"/>
  <c r="E22" i="5"/>
  <c r="F63" i="5"/>
  <c r="J21" i="5"/>
  <c r="J16" i="5"/>
  <c r="J89" i="5"/>
  <c r="E7" i="5"/>
  <c r="E81" i="5" s="1"/>
  <c r="J190" i="4"/>
  <c r="J71" i="4" s="1"/>
  <c r="J41" i="4"/>
  <c r="J40" i="4"/>
  <c r="AY60" i="1" s="1"/>
  <c r="J39" i="4"/>
  <c r="AX60" i="1" s="1"/>
  <c r="BI389" i="4"/>
  <c r="BH389" i="4"/>
  <c r="BG389" i="4"/>
  <c r="BF389" i="4"/>
  <c r="T389" i="4"/>
  <c r="T388" i="4" s="1"/>
  <c r="T387" i="4" s="1"/>
  <c r="R389" i="4"/>
  <c r="R388" i="4"/>
  <c r="R387" i="4" s="1"/>
  <c r="P389" i="4"/>
  <c r="P388" i="4" s="1"/>
  <c r="P387" i="4" s="1"/>
  <c r="BI385" i="4"/>
  <c r="BH385" i="4"/>
  <c r="BG385" i="4"/>
  <c r="BF385" i="4"/>
  <c r="T385" i="4"/>
  <c r="T384" i="4" s="1"/>
  <c r="R385" i="4"/>
  <c r="R384" i="4" s="1"/>
  <c r="P385" i="4"/>
  <c r="P384" i="4" s="1"/>
  <c r="BI377" i="4"/>
  <c r="BH377" i="4"/>
  <c r="BG377" i="4"/>
  <c r="BF377" i="4"/>
  <c r="T377" i="4"/>
  <c r="R377" i="4"/>
  <c r="P377" i="4"/>
  <c r="BI371" i="4"/>
  <c r="BH371" i="4"/>
  <c r="BG371" i="4"/>
  <c r="BF371" i="4"/>
  <c r="T371" i="4"/>
  <c r="R371" i="4"/>
  <c r="P371" i="4"/>
  <c r="BI368" i="4"/>
  <c r="BH368" i="4"/>
  <c r="BG368" i="4"/>
  <c r="BF368" i="4"/>
  <c r="T368" i="4"/>
  <c r="R368" i="4"/>
  <c r="P368" i="4"/>
  <c r="BI366" i="4"/>
  <c r="BH366" i="4"/>
  <c r="BG366" i="4"/>
  <c r="BF366" i="4"/>
  <c r="T366" i="4"/>
  <c r="R366" i="4"/>
  <c r="P366" i="4"/>
  <c r="BI363" i="4"/>
  <c r="BH363" i="4"/>
  <c r="BG363" i="4"/>
  <c r="BF363" i="4"/>
  <c r="T363" i="4"/>
  <c r="R363" i="4"/>
  <c r="P363" i="4"/>
  <c r="BI357" i="4"/>
  <c r="BH357" i="4"/>
  <c r="BG357" i="4"/>
  <c r="BF357" i="4"/>
  <c r="T357" i="4"/>
  <c r="R357" i="4"/>
  <c r="P357" i="4"/>
  <c r="BI351" i="4"/>
  <c r="BH351" i="4"/>
  <c r="BG351" i="4"/>
  <c r="BF351" i="4"/>
  <c r="T351" i="4"/>
  <c r="R351" i="4"/>
  <c r="P351" i="4"/>
  <c r="BI349" i="4"/>
  <c r="BH349" i="4"/>
  <c r="BG349" i="4"/>
  <c r="BF349" i="4"/>
  <c r="T349" i="4"/>
  <c r="R349" i="4"/>
  <c r="P349" i="4"/>
  <c r="BI343" i="4"/>
  <c r="BH343" i="4"/>
  <c r="BG343" i="4"/>
  <c r="BF343" i="4"/>
  <c r="T343" i="4"/>
  <c r="R343" i="4"/>
  <c r="P343" i="4"/>
  <c r="BI341" i="4"/>
  <c r="BH341" i="4"/>
  <c r="BG341" i="4"/>
  <c r="BF341" i="4"/>
  <c r="T341" i="4"/>
  <c r="R341" i="4"/>
  <c r="P341" i="4"/>
  <c r="BI339" i="4"/>
  <c r="BH339" i="4"/>
  <c r="BG339" i="4"/>
  <c r="BF339" i="4"/>
  <c r="T339" i="4"/>
  <c r="R339" i="4"/>
  <c r="P339" i="4"/>
  <c r="BI334" i="4"/>
  <c r="BH334" i="4"/>
  <c r="BG334" i="4"/>
  <c r="BF334" i="4"/>
  <c r="T334" i="4"/>
  <c r="R334" i="4"/>
  <c r="P334" i="4"/>
  <c r="BI332" i="4"/>
  <c r="BH332" i="4"/>
  <c r="BG332" i="4"/>
  <c r="BF332" i="4"/>
  <c r="T332" i="4"/>
  <c r="R332" i="4"/>
  <c r="P332" i="4"/>
  <c r="BI330" i="4"/>
  <c r="BH330" i="4"/>
  <c r="BG330" i="4"/>
  <c r="BF330" i="4"/>
  <c r="T330" i="4"/>
  <c r="R330" i="4"/>
  <c r="P330" i="4"/>
  <c r="BI328" i="4"/>
  <c r="BH328" i="4"/>
  <c r="BG328" i="4"/>
  <c r="BF328" i="4"/>
  <c r="T328" i="4"/>
  <c r="R328" i="4"/>
  <c r="P328" i="4"/>
  <c r="BI326" i="4"/>
  <c r="BH326" i="4"/>
  <c r="BG326" i="4"/>
  <c r="BF326" i="4"/>
  <c r="T326" i="4"/>
  <c r="R326" i="4"/>
  <c r="P326" i="4"/>
  <c r="BI324" i="4"/>
  <c r="BH324" i="4"/>
  <c r="BG324" i="4"/>
  <c r="BF324" i="4"/>
  <c r="T324" i="4"/>
  <c r="R324" i="4"/>
  <c r="P324"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2" i="4"/>
  <c r="BH312" i="4"/>
  <c r="BG312" i="4"/>
  <c r="BF312" i="4"/>
  <c r="T312" i="4"/>
  <c r="R312" i="4"/>
  <c r="P312" i="4"/>
  <c r="BI310" i="4"/>
  <c r="BH310" i="4"/>
  <c r="BG310" i="4"/>
  <c r="BF310" i="4"/>
  <c r="T310" i="4"/>
  <c r="R310" i="4"/>
  <c r="P310" i="4"/>
  <c r="BI308" i="4"/>
  <c r="BH308" i="4"/>
  <c r="BG308" i="4"/>
  <c r="BF308" i="4"/>
  <c r="T308" i="4"/>
  <c r="R308" i="4"/>
  <c r="P308" i="4"/>
  <c r="BI306" i="4"/>
  <c r="BH306" i="4"/>
  <c r="BG306" i="4"/>
  <c r="BF306" i="4"/>
  <c r="T306" i="4"/>
  <c r="R306" i="4"/>
  <c r="P306" i="4"/>
  <c r="BI304" i="4"/>
  <c r="BH304" i="4"/>
  <c r="BG304" i="4"/>
  <c r="BF304" i="4"/>
  <c r="T304" i="4"/>
  <c r="R304" i="4"/>
  <c r="P304" i="4"/>
  <c r="BI303" i="4"/>
  <c r="BH303" i="4"/>
  <c r="BG303" i="4"/>
  <c r="BF303" i="4"/>
  <c r="T303" i="4"/>
  <c r="R303" i="4"/>
  <c r="P303" i="4"/>
  <c r="BI302" i="4"/>
  <c r="BH302" i="4"/>
  <c r="BG302" i="4"/>
  <c r="BF302" i="4"/>
  <c r="T302" i="4"/>
  <c r="R302" i="4"/>
  <c r="P302" i="4"/>
  <c r="BI300" i="4"/>
  <c r="BH300" i="4"/>
  <c r="BG300" i="4"/>
  <c r="BF300" i="4"/>
  <c r="T300" i="4"/>
  <c r="R300" i="4"/>
  <c r="P300" i="4"/>
  <c r="BI298" i="4"/>
  <c r="BH298" i="4"/>
  <c r="BG298" i="4"/>
  <c r="BF298" i="4"/>
  <c r="T298" i="4"/>
  <c r="R298" i="4"/>
  <c r="P298" i="4"/>
  <c r="BI296" i="4"/>
  <c r="BH296" i="4"/>
  <c r="BG296" i="4"/>
  <c r="BF296" i="4"/>
  <c r="T296" i="4"/>
  <c r="R296" i="4"/>
  <c r="P296" i="4"/>
  <c r="BI294" i="4"/>
  <c r="BH294" i="4"/>
  <c r="BG294" i="4"/>
  <c r="BF294" i="4"/>
  <c r="T294" i="4"/>
  <c r="R294" i="4"/>
  <c r="P294" i="4"/>
  <c r="BI292" i="4"/>
  <c r="BH292" i="4"/>
  <c r="BG292" i="4"/>
  <c r="BF292" i="4"/>
  <c r="T292" i="4"/>
  <c r="R292" i="4"/>
  <c r="P292" i="4"/>
  <c r="BI290" i="4"/>
  <c r="BH290" i="4"/>
  <c r="BG290" i="4"/>
  <c r="BF290" i="4"/>
  <c r="T290" i="4"/>
  <c r="R290" i="4"/>
  <c r="P290" i="4"/>
  <c r="BI283" i="4"/>
  <c r="BH283" i="4"/>
  <c r="BG283" i="4"/>
  <c r="BF283" i="4"/>
  <c r="T283" i="4"/>
  <c r="R283" i="4"/>
  <c r="P283" i="4"/>
  <c r="BI276" i="4"/>
  <c r="BH276" i="4"/>
  <c r="BG276" i="4"/>
  <c r="BF276" i="4"/>
  <c r="T276" i="4"/>
  <c r="R276" i="4"/>
  <c r="P276" i="4"/>
  <c r="BI274" i="4"/>
  <c r="BH274" i="4"/>
  <c r="BG274" i="4"/>
  <c r="BF274" i="4"/>
  <c r="T274" i="4"/>
  <c r="R274" i="4"/>
  <c r="P274" i="4"/>
  <c r="BI271" i="4"/>
  <c r="BH271" i="4"/>
  <c r="BG271" i="4"/>
  <c r="BF271" i="4"/>
  <c r="T271" i="4"/>
  <c r="R271" i="4"/>
  <c r="P271" i="4"/>
  <c r="BI266" i="4"/>
  <c r="BH266" i="4"/>
  <c r="BG266" i="4"/>
  <c r="BF266" i="4"/>
  <c r="T266" i="4"/>
  <c r="R266" i="4"/>
  <c r="P266" i="4"/>
  <c r="BI262" i="4"/>
  <c r="BH262" i="4"/>
  <c r="BG262" i="4"/>
  <c r="BF262" i="4"/>
  <c r="T262" i="4"/>
  <c r="R262" i="4"/>
  <c r="P262" i="4"/>
  <c r="BI259" i="4"/>
  <c r="BH259" i="4"/>
  <c r="BG259" i="4"/>
  <c r="BF259" i="4"/>
  <c r="T259" i="4"/>
  <c r="R259" i="4"/>
  <c r="P259" i="4"/>
  <c r="BI257" i="4"/>
  <c r="BH257" i="4"/>
  <c r="BG257" i="4"/>
  <c r="BF257" i="4"/>
  <c r="T257" i="4"/>
  <c r="R257" i="4"/>
  <c r="P257" i="4"/>
  <c r="BI255" i="4"/>
  <c r="BH255" i="4"/>
  <c r="BG255" i="4"/>
  <c r="BF255" i="4"/>
  <c r="T255" i="4"/>
  <c r="R255" i="4"/>
  <c r="P255" i="4"/>
  <c r="BI252" i="4"/>
  <c r="BH252" i="4"/>
  <c r="BG252" i="4"/>
  <c r="BF252" i="4"/>
  <c r="T252" i="4"/>
  <c r="R252" i="4"/>
  <c r="P252" i="4"/>
  <c r="BI249" i="4"/>
  <c r="BH249" i="4"/>
  <c r="BG249" i="4"/>
  <c r="BF249" i="4"/>
  <c r="T249" i="4"/>
  <c r="R249" i="4"/>
  <c r="P249" i="4"/>
  <c r="BI246" i="4"/>
  <c r="BH246" i="4"/>
  <c r="BG246" i="4"/>
  <c r="BF246" i="4"/>
  <c r="T246" i="4"/>
  <c r="R246" i="4"/>
  <c r="P246" i="4"/>
  <c r="BI243" i="4"/>
  <c r="BH243" i="4"/>
  <c r="BG243" i="4"/>
  <c r="BF243" i="4"/>
  <c r="T243" i="4"/>
  <c r="R243" i="4"/>
  <c r="P243" i="4"/>
  <c r="BI239" i="4"/>
  <c r="BH239" i="4"/>
  <c r="BG239" i="4"/>
  <c r="BF239" i="4"/>
  <c r="T239" i="4"/>
  <c r="R239" i="4"/>
  <c r="P239" i="4"/>
  <c r="BI237" i="4"/>
  <c r="BH237" i="4"/>
  <c r="BG237" i="4"/>
  <c r="BF237" i="4"/>
  <c r="T237" i="4"/>
  <c r="R237" i="4"/>
  <c r="P237" i="4"/>
  <c r="BI234" i="4"/>
  <c r="BH234" i="4"/>
  <c r="BG234" i="4"/>
  <c r="BF234" i="4"/>
  <c r="T234" i="4"/>
  <c r="R234" i="4"/>
  <c r="P234" i="4"/>
  <c r="BI232" i="4"/>
  <c r="BH232" i="4"/>
  <c r="BG232" i="4"/>
  <c r="BF232" i="4"/>
  <c r="T232" i="4"/>
  <c r="R232" i="4"/>
  <c r="P232" i="4"/>
  <c r="BI227" i="4"/>
  <c r="BH227" i="4"/>
  <c r="BG227" i="4"/>
  <c r="BF227" i="4"/>
  <c r="T227" i="4"/>
  <c r="R227" i="4"/>
  <c r="P227" i="4"/>
  <c r="BI222" i="4"/>
  <c r="BH222" i="4"/>
  <c r="BG222" i="4"/>
  <c r="BF222" i="4"/>
  <c r="T222" i="4"/>
  <c r="R222" i="4"/>
  <c r="P222" i="4"/>
  <c r="BI217" i="4"/>
  <c r="BH217" i="4"/>
  <c r="BG217" i="4"/>
  <c r="BF217" i="4"/>
  <c r="T217" i="4"/>
  <c r="R217" i="4"/>
  <c r="P217" i="4"/>
  <c r="BI212" i="4"/>
  <c r="BH212" i="4"/>
  <c r="BG212" i="4"/>
  <c r="BF212" i="4"/>
  <c r="T212" i="4"/>
  <c r="R212" i="4"/>
  <c r="P212" i="4"/>
  <c r="BI207" i="4"/>
  <c r="BH207" i="4"/>
  <c r="BG207" i="4"/>
  <c r="BF207" i="4"/>
  <c r="T207" i="4"/>
  <c r="R207" i="4"/>
  <c r="P207" i="4"/>
  <c r="BI205" i="4"/>
  <c r="BH205" i="4"/>
  <c r="BG205" i="4"/>
  <c r="BF205" i="4"/>
  <c r="T205" i="4"/>
  <c r="R205" i="4"/>
  <c r="P205"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2" i="4"/>
  <c r="BH192" i="4"/>
  <c r="BG192" i="4"/>
  <c r="BF192" i="4"/>
  <c r="T192" i="4"/>
  <c r="R192" i="4"/>
  <c r="P192" i="4"/>
  <c r="BI187" i="4"/>
  <c r="BH187" i="4"/>
  <c r="BG187" i="4"/>
  <c r="BF187" i="4"/>
  <c r="T187" i="4"/>
  <c r="R187" i="4"/>
  <c r="P187" i="4"/>
  <c r="BI183" i="4"/>
  <c r="BH183" i="4"/>
  <c r="BG183" i="4"/>
  <c r="BF183" i="4"/>
  <c r="T183" i="4"/>
  <c r="R183" i="4"/>
  <c r="P183" i="4"/>
  <c r="BI182" i="4"/>
  <c r="BH182" i="4"/>
  <c r="BG182" i="4"/>
  <c r="BF182" i="4"/>
  <c r="T182" i="4"/>
  <c r="R182" i="4"/>
  <c r="P182" i="4"/>
  <c r="BI180" i="4"/>
  <c r="BH180" i="4"/>
  <c r="BG180" i="4"/>
  <c r="BF180" i="4"/>
  <c r="T180" i="4"/>
  <c r="R180" i="4"/>
  <c r="P180" i="4"/>
  <c r="BI177" i="4"/>
  <c r="BH177" i="4"/>
  <c r="BG177" i="4"/>
  <c r="BF177" i="4"/>
  <c r="T177" i="4"/>
  <c r="R177" i="4"/>
  <c r="P177" i="4"/>
  <c r="BI174" i="4"/>
  <c r="BH174" i="4"/>
  <c r="BG174" i="4"/>
  <c r="BF174" i="4"/>
  <c r="T174" i="4"/>
  <c r="R174" i="4"/>
  <c r="P174" i="4"/>
  <c r="BI172" i="4"/>
  <c r="BH172" i="4"/>
  <c r="BG172" i="4"/>
  <c r="BF172" i="4"/>
  <c r="T172" i="4"/>
  <c r="R172" i="4"/>
  <c r="P172" i="4"/>
  <c r="BI169" i="4"/>
  <c r="BH169" i="4"/>
  <c r="BG169" i="4"/>
  <c r="BF169" i="4"/>
  <c r="T169" i="4"/>
  <c r="R169" i="4"/>
  <c r="P169" i="4"/>
  <c r="BI166" i="4"/>
  <c r="BH166" i="4"/>
  <c r="BG166" i="4"/>
  <c r="BF166" i="4"/>
  <c r="T166" i="4"/>
  <c r="R166" i="4"/>
  <c r="P166" i="4"/>
  <c r="BI154" i="4"/>
  <c r="BH154" i="4"/>
  <c r="BG154" i="4"/>
  <c r="BF154" i="4"/>
  <c r="T154" i="4"/>
  <c r="R154" i="4"/>
  <c r="P154" i="4"/>
  <c r="BI149" i="4"/>
  <c r="BH149" i="4"/>
  <c r="BG149" i="4"/>
  <c r="BF149" i="4"/>
  <c r="T149" i="4"/>
  <c r="R149" i="4"/>
  <c r="P149" i="4"/>
  <c r="BI146" i="4"/>
  <c r="BH146" i="4"/>
  <c r="BG146" i="4"/>
  <c r="BF146" i="4"/>
  <c r="T146" i="4"/>
  <c r="R146" i="4"/>
  <c r="P146" i="4"/>
  <c r="BI143" i="4"/>
  <c r="BH143" i="4"/>
  <c r="BG143" i="4"/>
  <c r="BF143" i="4"/>
  <c r="T143" i="4"/>
  <c r="R143" i="4"/>
  <c r="P143" i="4"/>
  <c r="BI140" i="4"/>
  <c r="BH140" i="4"/>
  <c r="BG140" i="4"/>
  <c r="BF140" i="4"/>
  <c r="T140" i="4"/>
  <c r="R140" i="4"/>
  <c r="P140" i="4"/>
  <c r="BI138" i="4"/>
  <c r="BH138" i="4"/>
  <c r="BG138" i="4"/>
  <c r="BF138" i="4"/>
  <c r="T138" i="4"/>
  <c r="R138" i="4"/>
  <c r="P138" i="4"/>
  <c r="BI136" i="4"/>
  <c r="BH136" i="4"/>
  <c r="BG136" i="4"/>
  <c r="BF136" i="4"/>
  <c r="T136" i="4"/>
  <c r="R136" i="4"/>
  <c r="P136" i="4"/>
  <c r="BI131" i="4"/>
  <c r="BH131" i="4"/>
  <c r="BG131" i="4"/>
  <c r="BF131" i="4"/>
  <c r="T131" i="4"/>
  <c r="R131" i="4"/>
  <c r="P131" i="4"/>
  <c r="BI127" i="4"/>
  <c r="BH127" i="4"/>
  <c r="BG127" i="4"/>
  <c r="BF127" i="4"/>
  <c r="T127" i="4"/>
  <c r="R127" i="4"/>
  <c r="P127" i="4"/>
  <c r="BI123" i="4"/>
  <c r="BH123" i="4"/>
  <c r="BG123" i="4"/>
  <c r="BF123" i="4"/>
  <c r="T123" i="4"/>
  <c r="R123" i="4"/>
  <c r="P123" i="4"/>
  <c r="BI119" i="4"/>
  <c r="BH119" i="4"/>
  <c r="BG119" i="4"/>
  <c r="BF119" i="4"/>
  <c r="T119" i="4"/>
  <c r="R119" i="4"/>
  <c r="P119" i="4"/>
  <c r="BI115" i="4"/>
  <c r="BH115" i="4"/>
  <c r="BG115" i="4"/>
  <c r="BF115" i="4"/>
  <c r="T115" i="4"/>
  <c r="R115" i="4"/>
  <c r="P115" i="4"/>
  <c r="BI108" i="4"/>
  <c r="BH108" i="4"/>
  <c r="BG108" i="4"/>
  <c r="BF108" i="4"/>
  <c r="T108" i="4"/>
  <c r="R108" i="4"/>
  <c r="P108" i="4"/>
  <c r="BI105" i="4"/>
  <c r="BH105" i="4"/>
  <c r="BG105" i="4"/>
  <c r="BF105" i="4"/>
  <c r="T105" i="4"/>
  <c r="R105" i="4"/>
  <c r="P105" i="4"/>
  <c r="J99" i="4"/>
  <c r="J98" i="4"/>
  <c r="F98" i="4"/>
  <c r="F96" i="4"/>
  <c r="E94" i="4"/>
  <c r="J63" i="4"/>
  <c r="J62" i="4"/>
  <c r="F62" i="4"/>
  <c r="F60" i="4"/>
  <c r="E58" i="4"/>
  <c r="J22" i="4"/>
  <c r="E22" i="4"/>
  <c r="F99" i="4" s="1"/>
  <c r="J21" i="4"/>
  <c r="J16" i="4"/>
  <c r="J96" i="4" s="1"/>
  <c r="E7" i="4"/>
  <c r="E52" i="4" s="1"/>
  <c r="J41" i="3"/>
  <c r="J40" i="3"/>
  <c r="AY58" i="1"/>
  <c r="J39" i="3"/>
  <c r="AX58" i="1"/>
  <c r="BI116" i="3"/>
  <c r="BH116" i="3"/>
  <c r="BG116" i="3"/>
  <c r="BF116" i="3"/>
  <c r="T116" i="3"/>
  <c r="T115" i="3" s="1"/>
  <c r="R116" i="3"/>
  <c r="R115" i="3" s="1"/>
  <c r="P116" i="3"/>
  <c r="P115" i="3"/>
  <c r="BI113" i="3"/>
  <c r="BH113" i="3"/>
  <c r="BG113" i="3"/>
  <c r="BF113" i="3"/>
  <c r="T113" i="3"/>
  <c r="T112" i="3"/>
  <c r="R113" i="3"/>
  <c r="R112" i="3" s="1"/>
  <c r="P113" i="3"/>
  <c r="P112" i="3"/>
  <c r="BI110" i="3"/>
  <c r="BH110" i="3"/>
  <c r="BG110" i="3"/>
  <c r="BF110" i="3"/>
  <c r="T110" i="3"/>
  <c r="T109" i="3"/>
  <c r="R110" i="3"/>
  <c r="R109" i="3"/>
  <c r="P110" i="3"/>
  <c r="P109" i="3"/>
  <c r="BI107" i="3"/>
  <c r="BH107" i="3"/>
  <c r="BG107" i="3"/>
  <c r="BF107" i="3"/>
  <c r="T107" i="3"/>
  <c r="R107" i="3"/>
  <c r="P107" i="3"/>
  <c r="BI105" i="3"/>
  <c r="BH105" i="3"/>
  <c r="BG105" i="3"/>
  <c r="BF105" i="3"/>
  <c r="T105" i="3"/>
  <c r="R105" i="3"/>
  <c r="P105" i="3"/>
  <c r="BI103" i="3"/>
  <c r="BH103" i="3"/>
  <c r="BG103" i="3"/>
  <c r="BF103" i="3"/>
  <c r="T103" i="3"/>
  <c r="R103" i="3"/>
  <c r="P103" i="3"/>
  <c r="BI101" i="3"/>
  <c r="BH101" i="3"/>
  <c r="BG101" i="3"/>
  <c r="BF101" i="3"/>
  <c r="T101" i="3"/>
  <c r="R101" i="3"/>
  <c r="P101" i="3"/>
  <c r="BI99" i="3"/>
  <c r="BH99" i="3"/>
  <c r="BG99" i="3"/>
  <c r="BF99" i="3"/>
  <c r="T99" i="3"/>
  <c r="R99" i="3"/>
  <c r="P99" i="3"/>
  <c r="F90" i="3"/>
  <c r="E88" i="3"/>
  <c r="F60" i="3"/>
  <c r="E58" i="3"/>
  <c r="J28" i="3"/>
  <c r="E28" i="3"/>
  <c r="J93" i="3" s="1"/>
  <c r="J27" i="3"/>
  <c r="J25" i="3"/>
  <c r="E25" i="3"/>
  <c r="J92" i="3" s="1"/>
  <c r="J24" i="3"/>
  <c r="J22" i="3"/>
  <c r="E22" i="3"/>
  <c r="F93" i="3"/>
  <c r="J21" i="3"/>
  <c r="J19" i="3"/>
  <c r="E19" i="3"/>
  <c r="F62" i="3"/>
  <c r="J18" i="3"/>
  <c r="J16" i="3"/>
  <c r="J60" i="3"/>
  <c r="E7" i="3"/>
  <c r="E82" i="3" s="1"/>
  <c r="J41" i="2"/>
  <c r="J40" i="2"/>
  <c r="AY57" i="1" s="1"/>
  <c r="J39" i="2"/>
  <c r="AX57" i="1"/>
  <c r="BI113" i="2"/>
  <c r="BH113" i="2"/>
  <c r="BG113" i="2"/>
  <c r="BF113" i="2"/>
  <c r="T113" i="2"/>
  <c r="R113" i="2"/>
  <c r="P113" i="2"/>
  <c r="BI111" i="2"/>
  <c r="BH111" i="2"/>
  <c r="BG111" i="2"/>
  <c r="BF111" i="2"/>
  <c r="T111" i="2"/>
  <c r="R111" i="2"/>
  <c r="P111" i="2"/>
  <c r="BI108" i="2"/>
  <c r="BH108" i="2"/>
  <c r="BG108" i="2"/>
  <c r="BF108" i="2"/>
  <c r="T108" i="2"/>
  <c r="R108" i="2"/>
  <c r="P108" i="2"/>
  <c r="BI106" i="2"/>
  <c r="BH106" i="2"/>
  <c r="BG106" i="2"/>
  <c r="BF106" i="2"/>
  <c r="T106" i="2"/>
  <c r="R106" i="2"/>
  <c r="P106" i="2"/>
  <c r="BI104" i="2"/>
  <c r="BH104" i="2"/>
  <c r="BG104" i="2"/>
  <c r="BF104" i="2"/>
  <c r="T104" i="2"/>
  <c r="R104" i="2"/>
  <c r="P104" i="2"/>
  <c r="BI102" i="2"/>
  <c r="BH102" i="2"/>
  <c r="BG102" i="2"/>
  <c r="BF102" i="2"/>
  <c r="T102" i="2"/>
  <c r="R102" i="2"/>
  <c r="P102" i="2"/>
  <c r="BI100" i="2"/>
  <c r="BH100" i="2"/>
  <c r="BG100" i="2"/>
  <c r="BF100" i="2"/>
  <c r="T100" i="2"/>
  <c r="R100" i="2"/>
  <c r="P100" i="2"/>
  <c r="BI97" i="2"/>
  <c r="BH97" i="2"/>
  <c r="BG97" i="2"/>
  <c r="BF97" i="2"/>
  <c r="T97" i="2"/>
  <c r="R97" i="2"/>
  <c r="P97" i="2"/>
  <c r="F88" i="2"/>
  <c r="E86" i="2"/>
  <c r="F60" i="2"/>
  <c r="E58" i="2"/>
  <c r="J28" i="2"/>
  <c r="E28" i="2"/>
  <c r="J91" i="2" s="1"/>
  <c r="J27" i="2"/>
  <c r="J25" i="2"/>
  <c r="E25" i="2"/>
  <c r="J90" i="2" s="1"/>
  <c r="J24" i="2"/>
  <c r="J22" i="2"/>
  <c r="E22" i="2"/>
  <c r="F91" i="2" s="1"/>
  <c r="J21" i="2"/>
  <c r="J19" i="2"/>
  <c r="E19" i="2"/>
  <c r="F90" i="2" s="1"/>
  <c r="J18" i="2"/>
  <c r="J16" i="2"/>
  <c r="J60" i="2" s="1"/>
  <c r="E7" i="2"/>
  <c r="E80" i="2"/>
  <c r="L50" i="1"/>
  <c r="AM50" i="1"/>
  <c r="AM49" i="1"/>
  <c r="L49" i="1"/>
  <c r="AM47" i="1"/>
  <c r="L47" i="1"/>
  <c r="L45" i="1"/>
  <c r="L44" i="1"/>
  <c r="J385" i="4"/>
  <c r="BK310" i="4"/>
  <c r="BK371" i="4"/>
  <c r="J308" i="4"/>
  <c r="BK162" i="6"/>
  <c r="BK232" i="6"/>
  <c r="J117" i="8"/>
  <c r="BK101" i="8"/>
  <c r="BK154" i="8"/>
  <c r="BK190" i="10"/>
  <c r="J149" i="10"/>
  <c r="J236" i="10"/>
  <c r="BK301" i="10"/>
  <c r="BK384" i="12"/>
  <c r="BK204" i="12"/>
  <c r="BK493" i="12"/>
  <c r="J1765" i="13"/>
  <c r="BK1195" i="13"/>
  <c r="BK512" i="13"/>
  <c r="BK1377" i="13"/>
  <c r="J333" i="13"/>
  <c r="J1288" i="13"/>
  <c r="BK367" i="13"/>
  <c r="J1235" i="13"/>
  <c r="J237" i="13"/>
  <c r="J1341" i="13"/>
  <c r="J798" i="13"/>
  <c r="J1811" i="13"/>
  <c r="J680" i="13"/>
  <c r="J1720" i="13"/>
  <c r="J741" i="13"/>
  <c r="J1815" i="13"/>
  <c r="J465" i="13"/>
  <c r="J142" i="14"/>
  <c r="BK169" i="15"/>
  <c r="J127" i="15"/>
  <c r="J119" i="15"/>
  <c r="J124" i="16"/>
  <c r="BK129" i="17"/>
  <c r="J110" i="17"/>
  <c r="J117" i="18"/>
  <c r="J125" i="18"/>
  <c r="BK186" i="21"/>
  <c r="BK164" i="21"/>
  <c r="BK133" i="21"/>
  <c r="J117" i="22"/>
  <c r="J117" i="23"/>
  <c r="J103" i="23"/>
  <c r="J126" i="24"/>
  <c r="J149" i="26"/>
  <c r="J151" i="26"/>
  <c r="J172" i="27"/>
  <c r="BK272" i="27"/>
  <c r="BK119" i="27"/>
  <c r="J232" i="27"/>
  <c r="J103" i="27"/>
  <c r="J121" i="28"/>
  <c r="J600" i="29"/>
  <c r="BK255" i="29"/>
  <c r="BK141" i="29"/>
  <c r="BK580" i="29"/>
  <c r="BK316" i="29"/>
  <c r="J206" i="29"/>
  <c r="BK247" i="30"/>
  <c r="J164" i="30"/>
  <c r="J154" i="31"/>
  <c r="J205" i="31"/>
  <c r="BK200" i="32"/>
  <c r="J171" i="33"/>
  <c r="BK538" i="34"/>
  <c r="BK525" i="34"/>
  <c r="J718" i="34"/>
  <c r="BK453" i="34"/>
  <c r="J659" i="34"/>
  <c r="J286" i="34"/>
  <c r="BK297" i="34"/>
  <c r="BK517" i="34"/>
  <c r="J636" i="34"/>
  <c r="J134" i="34"/>
  <c r="BK500" i="34"/>
  <c r="BK285" i="36"/>
  <c r="BK203" i="38"/>
  <c r="J124" i="39"/>
  <c r="J134" i="40"/>
  <c r="BK157" i="41"/>
  <c r="BK160" i="42"/>
  <c r="BK238" i="42"/>
  <c r="BK241" i="42"/>
  <c r="J355" i="42"/>
  <c r="J297" i="42"/>
  <c r="J165" i="43"/>
  <c r="BK284" i="43"/>
  <c r="J247" i="45"/>
  <c r="BK279" i="45"/>
  <c r="BK144" i="47"/>
  <c r="BK323" i="48"/>
  <c r="J361" i="48"/>
  <c r="BK244" i="48"/>
  <c r="J307" i="48"/>
  <c r="J220" i="49"/>
  <c r="BK109" i="49"/>
  <c r="J165" i="51"/>
  <c r="BK189" i="51"/>
  <c r="BK295" i="51"/>
  <c r="BK121" i="53"/>
  <c r="J330" i="53"/>
  <c r="J121" i="53"/>
  <c r="BK135" i="53"/>
  <c r="BK212" i="54"/>
  <c r="J171" i="54"/>
  <c r="J109" i="55"/>
  <c r="BK208" i="56"/>
  <c r="J106" i="57"/>
  <c r="J232" i="58"/>
  <c r="BK143" i="58"/>
  <c r="BK227" i="4"/>
  <c r="BK131" i="4"/>
  <c r="J119" i="4"/>
  <c r="J303" i="4"/>
  <c r="BK203" i="6"/>
  <c r="J160" i="6"/>
  <c r="J114" i="8"/>
  <c r="J109" i="8"/>
  <c r="BK225" i="10"/>
  <c r="J216" i="10"/>
  <c r="BK256" i="10"/>
  <c r="J181" i="10"/>
  <c r="J97" i="11"/>
  <c r="J299" i="12"/>
  <c r="BK467" i="12"/>
  <c r="J491" i="12"/>
  <c r="J1741" i="13"/>
  <c r="J1297" i="13"/>
  <c r="BK722" i="13"/>
  <c r="BK1279" i="13"/>
  <c r="BK680" i="13"/>
  <c r="J1447" i="13"/>
  <c r="J777" i="13"/>
  <c r="BK1634" i="13"/>
  <c r="J860" i="13"/>
  <c r="J1656" i="13"/>
  <c r="J1021" i="13"/>
  <c r="BK1626" i="13"/>
  <c r="BK451" i="13"/>
  <c r="J1305" i="13"/>
  <c r="BK342" i="13"/>
  <c r="J1810" i="13"/>
  <c r="J1267" i="13"/>
  <c r="BK549" i="13"/>
  <c r="BK172" i="14"/>
  <c r="BK164" i="15"/>
  <c r="J138" i="15"/>
  <c r="BK127" i="15"/>
  <c r="BK137" i="16"/>
  <c r="BK103" i="16"/>
  <c r="J129" i="17"/>
  <c r="J127" i="18"/>
  <c r="J97" i="19"/>
  <c r="BK104" i="21"/>
  <c r="J99" i="21"/>
  <c r="J171" i="21"/>
  <c r="BK109" i="23"/>
  <c r="J127" i="24"/>
  <c r="J111" i="25"/>
  <c r="BK133" i="26"/>
  <c r="BK134" i="26"/>
  <c r="J288" i="27"/>
  <c r="BK290" i="27"/>
  <c r="BK260" i="27"/>
  <c r="J230" i="27"/>
  <c r="J130" i="27"/>
  <c r="J192" i="29"/>
  <c r="J525" i="29"/>
  <c r="BK485" i="29"/>
  <c r="BK305" i="29"/>
  <c r="BK166" i="29"/>
  <c r="J418" i="29"/>
  <c r="BK168" i="30"/>
  <c r="J140" i="31"/>
  <c r="BK228" i="31"/>
  <c r="BK123" i="32"/>
  <c r="J227" i="33"/>
  <c r="J233" i="33"/>
  <c r="BK304" i="34"/>
  <c r="BK262" i="34"/>
  <c r="J522" i="34"/>
  <c r="BK149" i="34"/>
  <c r="J543" i="34"/>
  <c r="BK614" i="34"/>
  <c r="J155" i="34"/>
  <c r="J283" i="34"/>
  <c r="BK561" i="34"/>
  <c r="J315" i="36"/>
  <c r="BK200" i="36"/>
  <c r="BK190" i="38"/>
  <c r="J137" i="40"/>
  <c r="J139" i="40"/>
  <c r="BK150" i="41"/>
  <c r="J142" i="42"/>
  <c r="BK342" i="42"/>
  <c r="J213" i="42"/>
  <c r="BK294" i="42"/>
  <c r="BK132" i="43"/>
  <c r="J145" i="43"/>
  <c r="J122" i="44"/>
  <c r="J203" i="45"/>
  <c r="BK113" i="46"/>
  <c r="BK352" i="48"/>
  <c r="J213" i="48"/>
  <c r="BK228" i="48"/>
  <c r="J311" i="48"/>
  <c r="BK122" i="49"/>
  <c r="J145" i="49"/>
  <c r="J128" i="50"/>
  <c r="BK291" i="51"/>
  <c r="BK213" i="51"/>
  <c r="J291" i="51"/>
  <c r="BK103" i="52"/>
  <c r="J313" i="53"/>
  <c r="J242" i="53"/>
  <c r="J202" i="53"/>
  <c r="BK132" i="54"/>
  <c r="BK128" i="55"/>
  <c r="BK148" i="56"/>
  <c r="BK111" i="57"/>
  <c r="BK177" i="58"/>
  <c r="BK161" i="58"/>
  <c r="BK259" i="4"/>
  <c r="J149" i="4"/>
  <c r="BK212" i="4"/>
  <c r="BK222" i="6"/>
  <c r="BK223" i="6"/>
  <c r="BK139" i="6"/>
  <c r="J121" i="8"/>
  <c r="J135" i="8"/>
  <c r="J198" i="10"/>
  <c r="J104" i="10"/>
  <c r="J199" i="10"/>
  <c r="BK214" i="10"/>
  <c r="BK346" i="12"/>
  <c r="BK446" i="12"/>
  <c r="BK138" i="12"/>
  <c r="J1455" i="13"/>
  <c r="J865" i="13"/>
  <c r="J1476" i="13"/>
  <c r="J992" i="13"/>
  <c r="BK203" i="13"/>
  <c r="BK881" i="13"/>
  <c r="J1783" i="13"/>
  <c r="J967" i="13"/>
  <c r="BK307" i="13"/>
  <c r="J1372" i="13"/>
  <c r="BK650" i="13"/>
  <c r="BK1829" i="13"/>
  <c r="BK1437" i="13"/>
  <c r="BK712" i="13"/>
  <c r="BK400" i="13"/>
  <c r="BK114" i="14"/>
  <c r="J108" i="15"/>
  <c r="J110" i="15"/>
  <c r="J115" i="15"/>
  <c r="J101" i="16"/>
  <c r="BK111" i="17"/>
  <c r="BK104" i="17"/>
  <c r="J122" i="18"/>
  <c r="BK133" i="18"/>
  <c r="BK92" i="20"/>
  <c r="BK156" i="21"/>
  <c r="BK105" i="21"/>
  <c r="J106" i="21"/>
  <c r="J175" i="21"/>
  <c r="J178" i="21"/>
  <c r="J118" i="22"/>
  <c r="J121" i="23"/>
  <c r="J128" i="24"/>
  <c r="J104" i="25"/>
  <c r="BK119" i="26"/>
  <c r="BK147" i="26"/>
  <c r="BK114" i="26"/>
  <c r="BK138" i="27"/>
  <c r="BK130" i="27"/>
  <c r="BK196" i="27"/>
  <c r="BK266" i="27"/>
  <c r="BK203" i="27"/>
  <c r="BK109" i="28"/>
  <c r="J136" i="29"/>
  <c r="J597" i="29"/>
  <c r="J590" i="29"/>
  <c r="BK497" i="29"/>
  <c r="BK499" i="29"/>
  <c r="J274" i="29"/>
  <c r="BK164" i="30"/>
  <c r="J271" i="30"/>
  <c r="BK145" i="30"/>
  <c r="BK266" i="31"/>
  <c r="J242" i="31"/>
  <c r="J234" i="32"/>
  <c r="BK205" i="33"/>
  <c r="J240" i="33"/>
  <c r="BK458" i="34"/>
  <c r="J551" i="34"/>
  <c r="J251" i="34"/>
  <c r="J468" i="34"/>
  <c r="BK536" i="34"/>
  <c r="BK134" i="34"/>
  <c r="BK361" i="34"/>
  <c r="J652" i="34"/>
  <c r="BK254" i="34"/>
  <c r="J600" i="34"/>
  <c r="J118" i="34"/>
  <c r="BK334" i="34"/>
  <c r="J323" i="36"/>
  <c r="J313" i="36"/>
  <c r="BK117" i="38"/>
  <c r="J118" i="39"/>
  <c r="BK136" i="40"/>
  <c r="J125" i="40"/>
  <c r="BK351" i="42"/>
  <c r="J194" i="42"/>
  <c r="BK298" i="42"/>
  <c r="J366" i="42"/>
  <c r="BK190" i="42"/>
  <c r="BK267" i="43"/>
  <c r="BK224" i="43"/>
  <c r="BK124" i="43"/>
  <c r="BK233" i="45"/>
  <c r="BK175" i="45"/>
  <c r="BK126" i="45"/>
  <c r="J142" i="47"/>
  <c r="BK169" i="48"/>
  <c r="BK371" i="48"/>
  <c r="J225" i="48"/>
  <c r="J196" i="48"/>
  <c r="J371" i="48"/>
  <c r="BK100" i="49"/>
  <c r="BK135" i="49"/>
  <c r="J154" i="49"/>
  <c r="BK314" i="51"/>
  <c r="BK250" i="51"/>
  <c r="BK261" i="51"/>
  <c r="J101" i="52"/>
  <c r="BK204" i="53"/>
  <c r="BK258" i="53"/>
  <c r="BK324" i="53"/>
  <c r="BK226" i="53"/>
  <c r="J269" i="54"/>
  <c r="J191" i="54"/>
  <c r="J113" i="55"/>
  <c r="BK133" i="56"/>
  <c r="BK101" i="57"/>
  <c r="BK155" i="58"/>
  <c r="J169" i="58"/>
  <c r="BK103" i="3"/>
  <c r="J200" i="4"/>
  <c r="J317" i="4"/>
  <c r="J326" i="4"/>
  <c r="J182" i="6"/>
  <c r="J247" i="6"/>
  <c r="J191" i="6"/>
  <c r="J127" i="8"/>
  <c r="BK162" i="8"/>
  <c r="BK114" i="8"/>
  <c r="J126" i="10"/>
  <c r="BK212" i="10"/>
  <c r="BK234" i="10"/>
  <c r="J179" i="10"/>
  <c r="J110" i="22"/>
  <c r="J106" i="23"/>
  <c r="BK111" i="24"/>
  <c r="J107" i="25"/>
  <c r="BK103" i="26"/>
  <c r="BK298" i="27"/>
  <c r="J279" i="27"/>
  <c r="J147" i="27"/>
  <c r="BK118" i="27"/>
  <c r="BK140" i="27"/>
  <c r="J311" i="27"/>
  <c r="BK106" i="28"/>
  <c r="J509" i="29"/>
  <c r="BK505" i="29"/>
  <c r="BK311" i="29"/>
  <c r="BK302" i="29"/>
  <c r="J166" i="29"/>
  <c r="BK199" i="30"/>
  <c r="J154" i="30"/>
  <c r="BK248" i="31"/>
  <c r="BK262" i="31"/>
  <c r="J184" i="32"/>
  <c r="BK240" i="33"/>
  <c r="BK232" i="33"/>
  <c r="BK324" i="34"/>
  <c r="BK428" i="34"/>
  <c r="BK700" i="34"/>
  <c r="BK382" i="34"/>
  <c r="J137" i="34"/>
  <c r="J390" i="34"/>
  <c r="BK515" i="34"/>
  <c r="J123" i="34"/>
  <c r="J216" i="34"/>
  <c r="J361" i="34"/>
  <c r="J629" i="34"/>
  <c r="BK331" i="34"/>
  <c r="BK167" i="36"/>
  <c r="BK146" i="36"/>
  <c r="BK232" i="36"/>
  <c r="BK163" i="36"/>
  <c r="J294" i="36"/>
  <c r="J198" i="36"/>
  <c r="BK121" i="36"/>
  <c r="J210" i="36"/>
  <c r="J111" i="36"/>
  <c r="J111" i="37"/>
  <c r="BK95" i="37"/>
  <c r="BK122" i="37"/>
  <c r="BK120" i="37"/>
  <c r="J115" i="37"/>
  <c r="J239" i="38"/>
  <c r="BK198" i="38"/>
  <c r="BK251" i="38"/>
  <c r="BK130" i="38"/>
  <c r="J246" i="38"/>
  <c r="BK205" i="38"/>
  <c r="BK260" i="38"/>
  <c r="BK183" i="38"/>
  <c r="BK220" i="38"/>
  <c r="J226" i="38"/>
  <c r="J146" i="40"/>
  <c r="J144" i="40"/>
  <c r="J115" i="40"/>
  <c r="J353" i="42"/>
  <c r="BK271" i="42"/>
  <c r="J149" i="42"/>
  <c r="BK310" i="42"/>
  <c r="J100" i="42"/>
  <c r="J279" i="43"/>
  <c r="J180" i="43"/>
  <c r="J161" i="43"/>
  <c r="BK225" i="45"/>
  <c r="J209" i="45"/>
  <c r="J258" i="45"/>
  <c r="J147" i="47"/>
  <c r="BK360" i="48"/>
  <c r="J339" i="48"/>
  <c r="BK374" i="48"/>
  <c r="BK317" i="48"/>
  <c r="J179" i="49"/>
  <c r="J191" i="49"/>
  <c r="J252" i="49"/>
  <c r="J120" i="50"/>
  <c r="J213" i="51"/>
  <c r="J103" i="51"/>
  <c r="BK120" i="51"/>
  <c r="BK135" i="52"/>
  <c r="J271" i="53"/>
  <c r="BK147" i="53"/>
  <c r="BK224" i="53"/>
  <c r="BK199" i="53"/>
  <c r="BK179" i="54"/>
  <c r="BK149" i="54"/>
  <c r="BK106" i="55"/>
  <c r="BK168" i="56"/>
  <c r="BK214" i="56"/>
  <c r="J143" i="58"/>
  <c r="J210" i="58"/>
  <c r="AS87" i="1"/>
  <c r="BK341" i="4"/>
  <c r="BK368" i="4"/>
  <c r="J214" i="6"/>
  <c r="J126" i="6"/>
  <c r="J155" i="6"/>
  <c r="J140" i="8"/>
  <c r="J137" i="8"/>
  <c r="J130" i="8"/>
  <c r="J275" i="10"/>
  <c r="J293" i="10"/>
  <c r="J105" i="10"/>
  <c r="BK216" i="10"/>
  <c r="J129" i="10"/>
  <c r="BK108" i="11"/>
  <c r="BK505" i="12"/>
  <c r="J346" i="12"/>
  <c r="J260" i="12"/>
  <c r="BK207" i="12"/>
  <c r="BK1446" i="13"/>
  <c r="J1095" i="13"/>
  <c r="J482" i="13"/>
  <c r="BK1458" i="13"/>
  <c r="J1037" i="13"/>
  <c r="J317" i="13"/>
  <c r="J1401" i="13"/>
  <c r="J708" i="13"/>
  <c r="BK1427" i="13"/>
  <c r="J894" i="13"/>
  <c r="BK1715" i="13"/>
  <c r="J1300" i="13"/>
  <c r="BK839" i="13"/>
  <c r="BK1241" i="13"/>
  <c r="J672" i="13"/>
  <c r="BK1599" i="13"/>
  <c r="J917" i="13"/>
  <c r="BK1846" i="13"/>
  <c r="BK1823" i="13"/>
  <c r="BK1428" i="13"/>
  <c r="J1076" i="13"/>
  <c r="J455" i="13"/>
  <c r="J186" i="14"/>
  <c r="J155" i="15"/>
  <c r="J152" i="15"/>
  <c r="J182" i="15"/>
  <c r="BK114" i="15"/>
  <c r="BK134" i="16"/>
  <c r="J134" i="17"/>
  <c r="J131" i="17"/>
  <c r="BK103" i="18"/>
  <c r="J178" i="29"/>
  <c r="J265" i="30"/>
  <c r="BK274" i="30"/>
  <c r="J249" i="31"/>
  <c r="J179" i="31"/>
  <c r="BK118" i="32"/>
  <c r="J239" i="33"/>
  <c r="BK507" i="34"/>
  <c r="BK573" i="34"/>
  <c r="BK234" i="34"/>
  <c r="J338" i="34"/>
  <c r="BK432" i="34"/>
  <c r="BK659" i="34"/>
  <c r="BK219" i="34"/>
  <c r="J458" i="34"/>
  <c r="J639" i="34"/>
  <c r="J645" i="34"/>
  <c r="BK101" i="35"/>
  <c r="BK231" i="36"/>
  <c r="BK232" i="38"/>
  <c r="BK128" i="38"/>
  <c r="BK144" i="40"/>
  <c r="BK122" i="40"/>
  <c r="BK122" i="41"/>
  <c r="J190" i="42"/>
  <c r="BK172" i="42"/>
  <c r="BK301" i="42"/>
  <c r="J226" i="42"/>
  <c r="J359" i="42"/>
  <c r="J130" i="42"/>
  <c r="BK169" i="43"/>
  <c r="J300" i="43"/>
  <c r="BK111" i="44"/>
  <c r="J238" i="45"/>
  <c r="J112" i="45"/>
  <c r="J108" i="46"/>
  <c r="J228" i="48"/>
  <c r="J340" i="48"/>
  <c r="BK133" i="48"/>
  <c r="J117" i="48"/>
  <c r="BK304" i="48"/>
  <c r="BK189" i="49"/>
  <c r="J217" i="49"/>
  <c r="BK128" i="50"/>
  <c r="J320" i="51"/>
  <c r="BK309" i="51"/>
  <c r="J325" i="51"/>
  <c r="J137" i="53"/>
  <c r="J320" i="53"/>
  <c r="BK350" i="53"/>
  <c r="J285" i="53"/>
  <c r="BK237" i="53"/>
  <c r="BK115" i="54"/>
  <c r="BK253" i="54"/>
  <c r="BK97" i="55"/>
  <c r="BK160" i="56"/>
  <c r="J222" i="56"/>
  <c r="J235" i="58"/>
  <c r="BK184" i="58"/>
  <c r="J102" i="2"/>
  <c r="J177" i="4"/>
  <c r="J363" i="4"/>
  <c r="J115" i="4"/>
  <c r="BK389" i="4"/>
  <c r="BK229" i="6"/>
  <c r="BK134" i="6"/>
  <c r="BK141" i="6"/>
  <c r="J105" i="8"/>
  <c r="BK96" i="8"/>
  <c r="BK131" i="8"/>
  <c r="BK274" i="10"/>
  <c r="BK230" i="10"/>
  <c r="BK270" i="10"/>
  <c r="BK108" i="10"/>
  <c r="BK293" i="10"/>
  <c r="BK106" i="11"/>
  <c r="BK508" i="12"/>
  <c r="J217" i="12"/>
  <c r="J309" i="12"/>
  <c r="BK360" i="12"/>
  <c r="J1493" i="13"/>
  <c r="BK1254" i="13"/>
  <c r="J728" i="13"/>
  <c r="BK1595" i="13"/>
  <c r="BK1012" i="13"/>
  <c r="BK1810" i="13"/>
  <c r="J1420" i="13"/>
  <c r="BK767" i="13"/>
  <c r="J1538" i="13"/>
  <c r="J1123" i="13"/>
  <c r="J1443" i="13"/>
  <c r="J964" i="13"/>
  <c r="BK195" i="13"/>
  <c r="J1416" i="13"/>
  <c r="J529" i="13"/>
  <c r="J1530" i="13"/>
  <c r="J746" i="13"/>
  <c r="J1831" i="13"/>
  <c r="BK1778" i="13"/>
  <c r="J1047" i="13"/>
  <c r="BK136" i="14"/>
  <c r="J110" i="14"/>
  <c r="BK161" i="15"/>
  <c r="BK156" i="15"/>
  <c r="J176" i="15"/>
  <c r="BK117" i="16"/>
  <c r="J139" i="16"/>
  <c r="BK128" i="17"/>
  <c r="J101" i="18"/>
  <c r="J130" i="18"/>
  <c r="BK97" i="19"/>
  <c r="BK193" i="21"/>
  <c r="BK106" i="21"/>
  <c r="J102" i="21"/>
  <c r="BK127" i="22"/>
  <c r="BK117" i="22"/>
  <c r="J102" i="23"/>
  <c r="J117" i="24"/>
  <c r="BK114" i="24"/>
  <c r="J99" i="25"/>
  <c r="J110" i="26"/>
  <c r="BK153" i="26"/>
  <c r="J111" i="26"/>
  <c r="BK206" i="27"/>
  <c r="BK308" i="27"/>
  <c r="BK269" i="27"/>
  <c r="J212" i="27"/>
  <c r="BK304" i="27"/>
  <c r="BK311" i="27"/>
  <c r="BK172" i="27"/>
  <c r="BK104" i="28"/>
  <c r="J515" i="29"/>
  <c r="BK314" i="29"/>
  <c r="J392" i="29"/>
  <c r="BK539" i="29"/>
  <c r="J258" i="29"/>
  <c r="BK198" i="29"/>
  <c r="BK201" i="30"/>
  <c r="BK279" i="31"/>
  <c r="J149" i="31"/>
  <c r="BK144" i="32"/>
  <c r="J236" i="33"/>
  <c r="BK238" i="33"/>
  <c r="J643" i="34"/>
  <c r="BK457" i="34"/>
  <c r="J648" i="34"/>
  <c r="J372" i="34"/>
  <c r="BK569" i="34"/>
  <c r="BK650" i="34"/>
  <c r="J324" i="34"/>
  <c r="BK422" i="34"/>
  <c r="J176" i="34"/>
  <c r="J699" i="34"/>
  <c r="BK352" i="34"/>
  <c r="J725" i="34"/>
  <c r="BK384" i="34"/>
  <c r="BK182" i="36"/>
  <c r="BK207" i="38"/>
  <c r="BK113" i="39"/>
  <c r="J113" i="39"/>
  <c r="J140" i="40"/>
  <c r="J101" i="40"/>
  <c r="J99" i="40"/>
  <c r="J300" i="42"/>
  <c r="BK232" i="42"/>
  <c r="BK169" i="42"/>
  <c r="BK373" i="42"/>
  <c r="J159" i="42"/>
  <c r="BK279" i="42"/>
  <c r="J263" i="43"/>
  <c r="BK107" i="43"/>
  <c r="BK97" i="44"/>
  <c r="J200" i="45"/>
  <c r="J253" i="45"/>
  <c r="BK258" i="45"/>
  <c r="BK338" i="48"/>
  <c r="J263" i="48"/>
  <c r="J236" i="48"/>
  <c r="BK379" i="48"/>
  <c r="J255" i="48"/>
  <c r="BK114" i="48"/>
  <c r="BK182" i="49"/>
  <c r="J278" i="51"/>
  <c r="BK257" i="51"/>
  <c r="J111" i="51"/>
  <c r="J334" i="51"/>
  <c r="J112" i="52"/>
  <c r="J279" i="53"/>
  <c r="BK340" i="53"/>
  <c r="BK127" i="53"/>
  <c r="BK112" i="54"/>
  <c r="J266" i="54"/>
  <c r="BK216" i="54"/>
  <c r="BK151" i="56"/>
  <c r="J128" i="57"/>
  <c r="BK232" i="58"/>
  <c r="J218" i="58"/>
  <c r="BK146" i="58"/>
  <c r="AS147" i="1"/>
  <c r="J302" i="4"/>
  <c r="J108" i="4"/>
  <c r="J290" i="4"/>
  <c r="J306" i="4"/>
  <c r="J193" i="6"/>
  <c r="J123" i="6"/>
  <c r="BK126" i="6"/>
  <c r="J155" i="8"/>
  <c r="J103" i="8"/>
  <c r="J110" i="8"/>
  <c r="BK186" i="10"/>
  <c r="BK173" i="10"/>
  <c r="J153" i="10"/>
  <c r="J135" i="10"/>
  <c r="BK250" i="10"/>
  <c r="J176" i="10"/>
  <c r="J450" i="12"/>
  <c r="BK490" i="12"/>
  <c r="J464" i="12"/>
  <c r="J470" i="12"/>
  <c r="J1533" i="13"/>
  <c r="BK1069" i="13"/>
  <c r="BK693" i="13"/>
  <c r="BK295" i="13"/>
  <c r="J1418" i="13"/>
  <c r="J994" i="13"/>
  <c r="J1408" i="13"/>
  <c r="BK974" i="13"/>
  <c r="BK350" i="13"/>
  <c r="J1480" i="13"/>
  <c r="BK1105" i="13"/>
  <c r="J612" i="13"/>
  <c r="BK1291" i="13"/>
  <c r="J494" i="13"/>
  <c r="BK1602" i="13"/>
  <c r="J1101" i="13"/>
  <c r="J1450" i="13"/>
  <c r="BK988" i="13"/>
  <c r="J1834" i="13"/>
  <c r="BK920" i="13"/>
  <c r="BK467" i="13"/>
  <c r="J106" i="14"/>
  <c r="BK170" i="15"/>
  <c r="J111" i="15"/>
  <c r="BK148" i="15"/>
  <c r="BK124" i="16"/>
  <c r="J102" i="16"/>
  <c r="J107" i="17"/>
  <c r="BK100" i="17"/>
  <c r="J100" i="18"/>
  <c r="BK96" i="19"/>
  <c r="BK100" i="21"/>
  <c r="J168" i="21"/>
  <c r="J105" i="21"/>
  <c r="BK123" i="22"/>
  <c r="J100" i="23"/>
  <c r="J114" i="23"/>
  <c r="BK100" i="25"/>
  <c r="J116" i="25"/>
  <c r="J106" i="26"/>
  <c r="J112" i="26"/>
  <c r="J249" i="27"/>
  <c r="J203" i="27"/>
  <c r="J215" i="27"/>
  <c r="BK220" i="27"/>
  <c r="BK318" i="27"/>
  <c r="BK187" i="27"/>
  <c r="BK509" i="29"/>
  <c r="J484" i="29"/>
  <c r="J461" i="29"/>
  <c r="J603" i="29"/>
  <c r="BK129" i="29"/>
  <c r="BK551" i="29"/>
  <c r="J199" i="30"/>
  <c r="BK229" i="30"/>
  <c r="BK211" i="31"/>
  <c r="J285" i="31"/>
  <c r="J197" i="32"/>
  <c r="J221" i="32"/>
  <c r="J245" i="33"/>
  <c r="BK231" i="33"/>
  <c r="BK255" i="34"/>
  <c r="J637" i="34"/>
  <c r="BK251" i="34"/>
  <c r="BK490" i="34"/>
  <c r="BK338" i="34"/>
  <c r="J670" i="34"/>
  <c r="J259" i="34"/>
  <c r="BK626" i="34"/>
  <c r="J290" i="34"/>
  <c r="BK543" i="34"/>
  <c r="BK128" i="34"/>
  <c r="BK266" i="36"/>
  <c r="J207" i="38"/>
  <c r="J122" i="39"/>
  <c r="J104" i="40"/>
  <c r="BK147" i="40"/>
  <c r="BK118" i="41"/>
  <c r="BK118" i="42"/>
  <c r="J161" i="42"/>
  <c r="J408" i="42"/>
  <c r="J339" i="42"/>
  <c r="J193" i="42"/>
  <c r="J280" i="43"/>
  <c r="BK186" i="43"/>
  <c r="BK227" i="43"/>
  <c r="J106" i="44"/>
  <c r="BK241" i="45"/>
  <c r="BK111" i="46"/>
  <c r="BK145" i="47"/>
  <c r="J100" i="48"/>
  <c r="J248" i="48"/>
  <c r="BK395" i="48"/>
  <c r="J287" i="48"/>
  <c r="J110" i="49"/>
  <c r="J109" i="50"/>
  <c r="BK223" i="51"/>
  <c r="BK264" i="51"/>
  <c r="J264" i="51"/>
  <c r="BK112" i="52"/>
  <c r="BK321" i="53"/>
  <c r="BK281" i="53"/>
  <c r="BK333" i="53"/>
  <c r="BK179" i="53"/>
  <c r="BK247" i="54"/>
  <c r="J132" i="54"/>
  <c r="J107" i="56"/>
  <c r="BK99" i="57"/>
  <c r="BK200" i="58"/>
  <c r="BK214" i="58"/>
  <c r="BK125" i="58"/>
  <c r="BK235" i="12"/>
  <c r="BK946" i="13"/>
  <c r="BK1665" i="13"/>
  <c r="J1422" i="13"/>
  <c r="BK1021" i="13"/>
  <c r="BK719" i="13"/>
  <c r="J1734" i="13"/>
  <c r="BK1262" i="13"/>
  <c r="BK1490" i="13"/>
  <c r="J1177" i="13"/>
  <c r="BK487" i="13"/>
  <c r="J310" i="13"/>
  <c r="BK218" i="13"/>
  <c r="J1511" i="13"/>
  <c r="J614" i="13"/>
  <c r="J1685" i="13"/>
  <c r="BK1148" i="13"/>
  <c r="J1276" i="13"/>
  <c r="J631" i="13"/>
  <c r="J1826" i="13"/>
  <c r="BK569" i="13"/>
  <c r="BK140" i="14"/>
  <c r="J188" i="14"/>
  <c r="J147" i="15"/>
  <c r="BK123" i="15"/>
  <c r="BK118" i="15"/>
  <c r="BK116" i="16"/>
  <c r="BK121" i="17"/>
  <c r="BK119" i="18"/>
  <c r="J128" i="22"/>
  <c r="BK104" i="23"/>
  <c r="J111" i="24"/>
  <c r="J134" i="25"/>
  <c r="BK127" i="26"/>
  <c r="J236" i="27"/>
  <c r="BK239" i="27"/>
  <c r="J290" i="27"/>
  <c r="BK306" i="27"/>
  <c r="BK257" i="27"/>
  <c r="J140" i="27"/>
  <c r="BK361" i="29"/>
  <c r="BK222" i="29"/>
  <c r="BK217" i="29"/>
  <c r="J103" i="3"/>
  <c r="J298" i="4"/>
  <c r="BK324" i="4"/>
  <c r="BK314" i="4"/>
  <c r="J235" i="6"/>
  <c r="J113" i="6"/>
  <c r="BK119" i="8"/>
  <c r="J151" i="8"/>
  <c r="BK137" i="8"/>
  <c r="BK135" i="10"/>
  <c r="J117" i="10"/>
  <c r="J230" i="10"/>
  <c r="BK153" i="10"/>
  <c r="J223" i="10"/>
  <c r="J177" i="12"/>
  <c r="BK241" i="12"/>
  <c r="J156" i="12"/>
  <c r="BK177" i="12"/>
  <c r="BK1423" i="13"/>
  <c r="J1043" i="13"/>
  <c r="BK1645" i="13"/>
  <c r="J953" i="13"/>
  <c r="J1660" i="13"/>
  <c r="J1145" i="13"/>
  <c r="J1597" i="13"/>
  <c r="J951" i="13"/>
  <c r="BK1476" i="13"/>
  <c r="J857" i="13"/>
  <c r="J1675" i="13"/>
  <c r="J848" i="13"/>
  <c r="J1591" i="13"/>
  <c r="J1181" i="13"/>
  <c r="J215" i="13"/>
  <c r="J1793" i="13"/>
  <c r="BK1114" i="13"/>
  <c r="J340" i="13"/>
  <c r="BK181" i="15"/>
  <c r="J130" i="15"/>
  <c r="BK175" i="15"/>
  <c r="J116" i="16"/>
  <c r="BK121" i="16"/>
  <c r="J126" i="17"/>
  <c r="BK115" i="18"/>
  <c r="BK99" i="19"/>
  <c r="J194" i="21"/>
  <c r="BK101" i="21"/>
  <c r="J131" i="21"/>
  <c r="BK188" i="21"/>
  <c r="BK106" i="22"/>
  <c r="BK126" i="24"/>
  <c r="J132" i="25"/>
  <c r="J101" i="25"/>
  <c r="BK130" i="26"/>
  <c r="J263" i="27"/>
  <c r="BK128" i="27"/>
  <c r="J222" i="27"/>
  <c r="J162" i="27"/>
  <c r="J316" i="27"/>
  <c r="BK126" i="27"/>
  <c r="J305" i="29"/>
  <c r="J615" i="29"/>
  <c r="BK340" i="29"/>
  <c r="J473" i="29"/>
  <c r="BK507" i="29"/>
  <c r="J188" i="29"/>
  <c r="BK192" i="30"/>
  <c r="BK152" i="30"/>
  <c r="J131" i="31"/>
  <c r="BK200" i="31"/>
  <c r="BK241" i="32"/>
  <c r="J234" i="33"/>
  <c r="BK456" i="34"/>
  <c r="J253" i="34"/>
  <c r="BK447" i="34"/>
  <c r="J559" i="34"/>
  <c r="BK595" i="34"/>
  <c r="BK487" i="34"/>
  <c r="BK643" i="34"/>
  <c r="BK253" i="34"/>
  <c r="BK222" i="36"/>
  <c r="BK236" i="38"/>
  <c r="BK100" i="39"/>
  <c r="J113" i="40"/>
  <c r="BK117" i="40"/>
  <c r="BK314" i="42"/>
  <c r="J147" i="42"/>
  <c r="BK393" i="42"/>
  <c r="BK389" i="42"/>
  <c r="BK112" i="42"/>
  <c r="BK338" i="42"/>
  <c r="BK161" i="43"/>
  <c r="BK128" i="44"/>
  <c r="BK193" i="45"/>
  <c r="J197" i="45"/>
  <c r="J123" i="45"/>
  <c r="J102" i="47"/>
  <c r="J395" i="48"/>
  <c r="J299" i="48"/>
  <c r="J203" i="48"/>
  <c r="J114" i="48"/>
  <c r="BK160" i="49"/>
  <c r="J203" i="49"/>
  <c r="J250" i="51"/>
  <c r="J268" i="51"/>
  <c r="BK263" i="51"/>
  <c r="J321" i="53"/>
  <c r="J343" i="53"/>
  <c r="J258" i="53"/>
  <c r="J214" i="53"/>
  <c r="J105" i="54"/>
  <c r="BK142" i="54"/>
  <c r="BK103" i="55"/>
  <c r="BK114" i="56"/>
  <c r="J109" i="57"/>
  <c r="J225" i="58"/>
  <c r="BK122" i="58"/>
  <c r="BK357" i="4"/>
  <c r="BK239" i="4"/>
  <c r="J239" i="4"/>
  <c r="BK349" i="4"/>
  <c r="J106" i="6"/>
  <c r="J157" i="6"/>
  <c r="J136" i="8"/>
  <c r="BK118" i="8"/>
  <c r="J145" i="10"/>
  <c r="J285" i="10"/>
  <c r="BK129" i="10"/>
  <c r="BK262" i="10"/>
  <c r="BK122" i="10"/>
  <c r="BK309" i="12"/>
  <c r="J193" i="12"/>
  <c r="BK217" i="12"/>
  <c r="BK314" i="12"/>
  <c r="BK1407" i="13"/>
  <c r="J625" i="13"/>
  <c r="BK1558" i="13"/>
  <c r="J867" i="13"/>
  <c r="BK1765" i="13"/>
  <c r="BK956" i="13"/>
  <c r="J1482" i="13"/>
  <c r="J915" i="13"/>
  <c r="BK1441" i="13"/>
  <c r="J813" i="13"/>
  <c r="J1776" i="13"/>
  <c r="BK1041" i="13"/>
  <c r="BK326" i="13"/>
  <c r="BK1447" i="13"/>
  <c r="J885" i="13"/>
  <c r="J1825" i="13"/>
  <c r="BK1398" i="13"/>
  <c r="J906" i="13"/>
  <c r="J350" i="13"/>
  <c r="J179" i="15"/>
  <c r="BK103" i="15"/>
  <c r="BK107" i="15"/>
  <c r="J133" i="16"/>
  <c r="J108" i="17"/>
  <c r="J106" i="17"/>
  <c r="J128" i="18"/>
  <c r="BK121" i="18"/>
  <c r="BK94" i="20"/>
  <c r="J154" i="21"/>
  <c r="J147" i="21"/>
  <c r="BK122" i="22"/>
  <c r="J98" i="23"/>
  <c r="J112" i="24"/>
  <c r="J108" i="25"/>
  <c r="BK99" i="25"/>
  <c r="BK125" i="26"/>
  <c r="J257" i="27"/>
  <c r="BK132" i="27"/>
  <c r="J219" i="27"/>
  <c r="J306" i="27"/>
  <c r="BK190" i="27"/>
  <c r="BK123" i="28"/>
  <c r="J517" i="29"/>
  <c r="J158" i="29"/>
  <c r="J564" i="29"/>
  <c r="BK277" i="29"/>
  <c r="J243" i="30"/>
  <c r="J174" i="30"/>
  <c r="J266" i="31"/>
  <c r="BK176" i="32"/>
  <c r="J129" i="32"/>
  <c r="J235" i="33"/>
  <c r="BK180" i="34"/>
  <c r="J723" i="34"/>
  <c r="J422" i="34"/>
  <c r="J583" i="34"/>
  <c r="J262" i="34"/>
  <c r="J567" i="34"/>
  <c r="J702" i="34"/>
  <c r="J469" i="34"/>
  <c r="BK636" i="34"/>
  <c r="BK246" i="34"/>
  <c r="J284" i="36"/>
  <c r="BK185" i="38"/>
  <c r="J130" i="39"/>
  <c r="J123" i="40"/>
  <c r="J122" i="40"/>
  <c r="J361" i="42"/>
  <c r="BK226" i="42"/>
  <c r="BK407" i="42"/>
  <c r="BK347" i="42"/>
  <c r="BK286" i="42"/>
  <c r="J118" i="42"/>
  <c r="BK300" i="43"/>
  <c r="J103" i="44"/>
  <c r="J219" i="45"/>
  <c r="BK181" i="45"/>
  <c r="J131" i="46"/>
  <c r="J139" i="48"/>
  <c r="BK263" i="48"/>
  <c r="J124" i="48"/>
  <c r="J368" i="48"/>
  <c r="BK170" i="49"/>
  <c r="BK164" i="49"/>
  <c r="BK179" i="49"/>
  <c r="BK233" i="51"/>
  <c r="BK156" i="51"/>
  <c r="BK325" i="51"/>
  <c r="J103" i="52"/>
  <c r="BK322" i="53"/>
  <c r="BK275" i="53"/>
  <c r="BK176" i="53"/>
  <c r="BK251" i="54"/>
  <c r="J219" i="54"/>
  <c r="J131" i="55"/>
  <c r="J191" i="56"/>
  <c r="J133" i="56"/>
  <c r="J155" i="58"/>
  <c r="BK108" i="2"/>
  <c r="J324" i="4"/>
  <c r="J143" i="4"/>
  <c r="J180" i="4"/>
  <c r="BK262" i="4"/>
  <c r="J137" i="6"/>
  <c r="BK226" i="6"/>
  <c r="J129" i="6"/>
  <c r="J106" i="8"/>
  <c r="J98" i="8"/>
  <c r="J164" i="10"/>
  <c r="BK143" i="10"/>
  <c r="BK227" i="10"/>
  <c r="J111" i="10"/>
  <c r="J196" i="12"/>
  <c r="J252" i="12"/>
  <c r="J161" i="12"/>
  <c r="BK245" i="12"/>
  <c r="J1398" i="13"/>
  <c r="BK631" i="13"/>
  <c r="J1658" i="13"/>
  <c r="BK1305" i="13"/>
  <c r="BK526" i="13"/>
  <c r="J1469" i="13"/>
  <c r="BK1386" i="13"/>
  <c r="BK677" i="13"/>
  <c r="BK1440" i="13"/>
  <c r="BK1039" i="13"/>
  <c r="J372" i="13"/>
  <c r="J1458" i="13"/>
  <c r="J230" i="13"/>
  <c r="BK1752" i="13"/>
  <c r="BK1157" i="13"/>
  <c r="BK482" i="13"/>
  <c r="BK145" i="14"/>
  <c r="J189" i="15"/>
  <c r="J123" i="15"/>
  <c r="J163" i="15"/>
  <c r="J133" i="15"/>
  <c r="J113" i="16"/>
  <c r="J104" i="17"/>
  <c r="J111" i="17"/>
  <c r="BK127" i="18"/>
  <c r="J116" i="18"/>
  <c r="BK93" i="20"/>
  <c r="J189" i="21"/>
  <c r="BK191" i="21"/>
  <c r="J149" i="21"/>
  <c r="J158" i="21"/>
  <c r="J104" i="22"/>
  <c r="J122" i="23"/>
  <c r="BK109" i="24"/>
  <c r="BK108" i="25"/>
  <c r="BK115" i="25"/>
  <c r="J150" i="26"/>
  <c r="J107" i="26"/>
  <c r="BK281" i="27"/>
  <c r="BK284" i="27"/>
  <c r="J278" i="27"/>
  <c r="J152" i="27"/>
  <c r="BK158" i="27"/>
  <c r="BK231" i="27"/>
  <c r="BK251" i="27"/>
  <c r="J97" i="28"/>
  <c r="BK562" i="29"/>
  <c r="J375" i="29"/>
  <c r="BK468" i="29"/>
  <c r="BK268" i="29"/>
  <c r="J354" i="29"/>
  <c r="BK356" i="29"/>
  <c r="BK206" i="29"/>
  <c r="J274" i="30"/>
  <c r="BK271" i="30"/>
  <c r="J246" i="31"/>
  <c r="BK131" i="31"/>
  <c r="BK193" i="31"/>
  <c r="J212" i="32"/>
  <c r="J210" i="32"/>
  <c r="J229" i="33"/>
  <c r="J709" i="34"/>
  <c r="BK281" i="34"/>
  <c r="J267" i="34"/>
  <c r="BK534" i="34"/>
  <c r="J128" i="34"/>
  <c r="J255" i="34"/>
  <c r="J519" i="34"/>
  <c r="J705" i="34"/>
  <c r="J308" i="34"/>
  <c r="J190" i="34"/>
  <c r="BK604" i="34"/>
  <c r="BK210" i="34"/>
  <c r="J188" i="36"/>
  <c r="BK184" i="36"/>
  <c r="J112" i="39"/>
  <c r="BK134" i="40"/>
  <c r="J118" i="40"/>
  <c r="BK147" i="41"/>
  <c r="J200" i="42"/>
  <c r="J110" i="42"/>
  <c r="J156" i="42"/>
  <c r="J205" i="42"/>
  <c r="BK358" i="42"/>
  <c r="J302" i="42"/>
  <c r="J167" i="43"/>
  <c r="J295" i="43"/>
  <c r="J99" i="44"/>
  <c r="J260" i="45"/>
  <c r="J185" i="45"/>
  <c r="BK119" i="46"/>
  <c r="J244" i="48"/>
  <c r="BK222" i="48"/>
  <c r="BK100" i="48"/>
  <c r="BK136" i="48"/>
  <c r="BK142" i="48"/>
  <c r="J192" i="49"/>
  <c r="J100" i="49"/>
  <c r="BK109" i="50"/>
  <c r="BK265" i="51"/>
  <c r="J179" i="51"/>
  <c r="J113" i="52"/>
  <c r="BK139" i="53"/>
  <c r="BK361" i="53"/>
  <c r="J303" i="53"/>
  <c r="J186" i="53"/>
  <c r="BK201" i="54"/>
  <c r="J200" i="54"/>
  <c r="J142" i="54"/>
  <c r="BK110" i="56"/>
  <c r="J160" i="56"/>
  <c r="BK120" i="57"/>
  <c r="J146" i="58"/>
  <c r="J100" i="2"/>
  <c r="J262" i="4"/>
  <c r="BK385" i="4"/>
  <c r="BK200" i="4"/>
  <c r="BK302" i="4"/>
  <c r="BK172" i="4"/>
  <c r="J131" i="6"/>
  <c r="J103" i="6"/>
  <c r="J147" i="8"/>
  <c r="J99" i="8"/>
  <c r="BK121" i="8"/>
  <c r="J262" i="10"/>
  <c r="J161" i="10"/>
  <c r="J200" i="10"/>
  <c r="BK210" i="10"/>
  <c r="BK132" i="22"/>
  <c r="BK107" i="23"/>
  <c r="BK119" i="24"/>
  <c r="J124" i="25"/>
  <c r="J120" i="26"/>
  <c r="J113" i="26"/>
  <c r="BK228" i="27"/>
  <c r="BK151" i="27"/>
  <c r="BK236" i="27"/>
  <c r="BK302" i="27"/>
  <c r="J185" i="27"/>
  <c r="J167" i="27"/>
  <c r="J535" i="29"/>
  <c r="BK445" i="29"/>
  <c r="BK209" i="29"/>
  <c r="BK613" i="29"/>
  <c r="BK456" i="29"/>
  <c r="J229" i="29"/>
  <c r="J201" i="30"/>
  <c r="J262" i="31"/>
  <c r="BK223" i="31"/>
  <c r="J264" i="31"/>
  <c r="J227" i="32"/>
  <c r="J220" i="33"/>
  <c r="J188" i="33"/>
  <c r="BK519" i="34"/>
  <c r="BK522" i="34"/>
  <c r="BK555" i="34"/>
  <c r="BK261" i="34"/>
  <c r="J525" i="34"/>
  <c r="J703" i="34"/>
  <c r="J320" i="34"/>
  <c r="J454" i="34"/>
  <c r="J641" i="34"/>
  <c r="BK271" i="34"/>
  <c r="J573" i="34"/>
  <c r="BK268" i="34"/>
  <c r="J121" i="36"/>
  <c r="BK229" i="36"/>
  <c r="J251" i="36"/>
  <c r="J151" i="36"/>
  <c r="J308" i="36"/>
  <c r="J255" i="36"/>
  <c r="J163" i="36"/>
  <c r="J219" i="36"/>
  <c r="BK137" i="36"/>
  <c r="J125" i="37"/>
  <c r="BK125" i="37"/>
  <c r="BK128" i="37"/>
  <c r="BK109" i="37"/>
  <c r="BK113" i="37"/>
  <c r="J260" i="38"/>
  <c r="J232" i="38"/>
  <c r="BK160" i="38"/>
  <c r="J202" i="38"/>
  <c r="BK218" i="38"/>
  <c r="BK194" i="38"/>
  <c r="J234" i="38"/>
  <c r="J172" i="38"/>
  <c r="BK192" i="38"/>
  <c r="J147" i="38"/>
  <c r="J145" i="40"/>
  <c r="BK149" i="40"/>
  <c r="BK102" i="40"/>
  <c r="BK256" i="42"/>
  <c r="J210" i="42"/>
  <c r="BK332" i="42"/>
  <c r="J243" i="42"/>
  <c r="J342" i="42"/>
  <c r="J224" i="43"/>
  <c r="BK302" i="43"/>
  <c r="J115" i="44"/>
  <c r="J262" i="45"/>
  <c r="BK308" i="45"/>
  <c r="J177" i="45"/>
  <c r="BK110" i="46"/>
  <c r="BK109" i="47"/>
  <c r="J215" i="48"/>
  <c r="BK203" i="48"/>
  <c r="J352" i="48"/>
  <c r="BK306" i="48"/>
  <c r="BK265" i="49"/>
  <c r="J109" i="49"/>
  <c r="J182" i="49"/>
  <c r="J101" i="50"/>
  <c r="BK271" i="51"/>
  <c r="BK162" i="51"/>
  <c r="BK267" i="51"/>
  <c r="J133" i="52"/>
  <c r="J331" i="53"/>
  <c r="BK331" i="53"/>
  <c r="J128" i="53"/>
  <c r="J296" i="54"/>
  <c r="BK144" i="54"/>
  <c r="J122" i="54"/>
  <c r="BK111" i="55"/>
  <c r="BK228" i="56"/>
  <c r="BK104" i="56"/>
  <c r="J122" i="58"/>
  <c r="J184" i="58"/>
  <c r="J107" i="3"/>
  <c r="J246" i="4"/>
  <c r="BK207" i="4"/>
  <c r="J315" i="4"/>
  <c r="J232" i="4"/>
  <c r="BK113" i="6"/>
  <c r="BK235" i="6"/>
  <c r="BK121" i="6"/>
  <c r="BK161" i="8"/>
  <c r="J150" i="8"/>
  <c r="BK107" i="8"/>
  <c r="BK181" i="10"/>
  <c r="BK179" i="10"/>
  <c r="BK126" i="10"/>
  <c r="J182" i="10"/>
  <c r="BK208" i="10"/>
  <c r="BK211" i="10"/>
  <c r="BK166" i="12"/>
  <c r="BK281" i="12"/>
  <c r="J360" i="12"/>
  <c r="BK260" i="12"/>
  <c r="J1491" i="13"/>
  <c r="BK1267" i="13"/>
  <c r="J703" i="13"/>
  <c r="BK1432" i="13"/>
  <c r="J520" i="13"/>
  <c r="J1501" i="13"/>
  <c r="J920" i="13"/>
  <c r="BK1592" i="13"/>
  <c r="J1137" i="13"/>
  <c r="BK716" i="13"/>
  <c r="J1452" i="13"/>
  <c r="J1039" i="13"/>
  <c r="J693" i="13"/>
  <c r="BK1008" i="13"/>
  <c r="J584" i="13"/>
  <c r="BK1831" i="13"/>
  <c r="BK1705" i="13"/>
  <c r="BK808" i="13"/>
  <c r="BK156" i="14"/>
  <c r="J132" i="15"/>
  <c r="J136" i="15"/>
  <c r="J186" i="15"/>
  <c r="J134" i="16"/>
  <c r="J114" i="16"/>
  <c r="BK109" i="17"/>
  <c r="J122" i="17"/>
  <c r="BK513" i="29"/>
  <c r="BK471" i="29"/>
  <c r="J181" i="29"/>
  <c r="J234" i="30"/>
  <c r="J223" i="31"/>
  <c r="BK282" i="31"/>
  <c r="J269" i="31"/>
  <c r="BK156" i="32"/>
  <c r="BK242" i="33"/>
  <c r="BK730" i="34"/>
  <c r="J314" i="34"/>
  <c r="J396" i="34"/>
  <c r="BK712" i="34"/>
  <c r="BK403" i="34"/>
  <c r="BK560" i="34"/>
  <c r="BK542" i="34"/>
  <c r="BK111" i="34"/>
  <c r="BK420" i="34"/>
  <c r="BK546" i="34"/>
  <c r="BK167" i="34"/>
  <c r="BK544" i="34"/>
  <c r="BK191" i="36"/>
  <c r="J310" i="36"/>
  <c r="BK147" i="38"/>
  <c r="J116" i="39"/>
  <c r="J131" i="40"/>
  <c r="J152" i="40"/>
  <c r="BK155" i="41"/>
  <c r="BK380" i="42"/>
  <c r="BK350" i="42"/>
  <c r="J266" i="42"/>
  <c r="J108" i="42"/>
  <c r="J177" i="43"/>
  <c r="BK196" i="43"/>
  <c r="BK117" i="44"/>
  <c r="BK298" i="45"/>
  <c r="J222" i="45"/>
  <c r="BK139" i="47"/>
  <c r="J384" i="48"/>
  <c r="J223" i="48"/>
  <c r="J279" i="48"/>
  <c r="J348" i="48"/>
  <c r="J222" i="48"/>
  <c r="BK243" i="49"/>
  <c r="BK162" i="49"/>
  <c r="BK147" i="49"/>
  <c r="J307" i="51"/>
  <c r="J289" i="51"/>
  <c r="J203" i="51"/>
  <c r="J218" i="51"/>
  <c r="BK99" i="52"/>
  <c r="BK277" i="53"/>
  <c r="J289" i="53"/>
  <c r="BK137" i="53"/>
  <c r="BK131" i="53"/>
  <c r="BK169" i="54"/>
  <c r="BK126" i="54"/>
  <c r="BK113" i="55"/>
  <c r="J212" i="56"/>
  <c r="J173" i="56"/>
  <c r="J95" i="57"/>
  <c r="BK167" i="58"/>
  <c r="BK102" i="58"/>
  <c r="BK113" i="3"/>
  <c r="J222" i="4"/>
  <c r="J198" i="4"/>
  <c r="J318" i="4"/>
  <c r="J283" i="4"/>
  <c r="J257" i="4"/>
  <c r="BK195" i="6"/>
  <c r="BK184" i="6"/>
  <c r="BK116" i="6"/>
  <c r="BK126" i="8"/>
  <c r="BK139" i="8"/>
  <c r="BK124" i="8"/>
  <c r="J124" i="10"/>
  <c r="J110" i="10"/>
  <c r="J218" i="10"/>
  <c r="J206" i="10"/>
  <c r="BK199" i="10"/>
  <c r="BK155" i="10"/>
  <c r="BK491" i="12"/>
  <c r="J495" i="12"/>
  <c r="J124" i="12"/>
  <c r="BK201" i="12"/>
  <c r="BK156" i="12"/>
  <c r="BK1605" i="13"/>
  <c r="BK1313" i="13"/>
  <c r="J859" i="13"/>
  <c r="BK321" i="13"/>
  <c r="J1148" i="13"/>
  <c r="J1694" i="13"/>
  <c r="J1008" i="13"/>
  <c r="BK252" i="13"/>
  <c r="BK1358" i="13"/>
  <c r="BK708" i="13"/>
  <c r="BK1266" i="13"/>
  <c r="BK689" i="13"/>
  <c r="BK1435" i="13"/>
  <c r="BK699" i="13"/>
  <c r="J1601" i="13"/>
  <c r="J1041" i="13"/>
  <c r="J1841" i="13"/>
  <c r="J1410" i="13"/>
  <c r="BK1182" i="13"/>
  <c r="J578" i="13"/>
  <c r="BK310" i="13"/>
  <c r="J152" i="14"/>
  <c r="J166" i="15"/>
  <c r="J107" i="15"/>
  <c r="J190" i="15"/>
  <c r="BK140" i="16"/>
  <c r="BK138" i="16"/>
  <c r="J124" i="17"/>
  <c r="J108" i="18"/>
  <c r="J119" i="18"/>
  <c r="BK103" i="19"/>
  <c r="BK149" i="21"/>
  <c r="J142" i="21"/>
  <c r="BK162" i="21"/>
  <c r="J198" i="21"/>
  <c r="J132" i="22"/>
  <c r="BK105" i="23"/>
  <c r="J106" i="24"/>
  <c r="J129" i="24"/>
  <c r="BK135" i="25"/>
  <c r="BK137" i="26"/>
  <c r="BK238" i="27"/>
  <c r="J225" i="27"/>
  <c r="J124" i="27"/>
  <c r="BK212" i="27"/>
  <c r="J206" i="27"/>
  <c r="BK154" i="27"/>
  <c r="BK416" i="29"/>
  <c r="BK555" i="29"/>
  <c r="BK465" i="29"/>
  <c r="J507" i="29"/>
  <c r="J141" i="29"/>
  <c r="BK607" i="29"/>
  <c r="BK488" i="29"/>
  <c r="BK124" i="30"/>
  <c r="J124" i="31"/>
  <c r="J244" i="31"/>
  <c r="J118" i="32"/>
  <c r="BK233" i="33"/>
  <c r="J226" i="33"/>
  <c r="BK363" i="34"/>
  <c r="BK196" i="34"/>
  <c r="BK511" i="34"/>
  <c r="J223" i="34"/>
  <c r="J192" i="34"/>
  <c r="J227" i="34"/>
  <c r="J631" i="34"/>
  <c r="J294" i="34"/>
  <c r="J113" i="34"/>
  <c r="BK653" i="34"/>
  <c r="BK257" i="34"/>
  <c r="J521" i="34"/>
  <c r="BK313" i="36"/>
  <c r="J214" i="38"/>
  <c r="J128" i="38"/>
  <c r="J110" i="39"/>
  <c r="BK114" i="40"/>
  <c r="BK128" i="40"/>
  <c r="J108" i="40"/>
  <c r="BK318" i="42"/>
  <c r="BK243" i="42"/>
  <c r="BK161" i="42"/>
  <c r="BK313" i="42"/>
  <c r="J301" i="42"/>
  <c r="BK375" i="42"/>
  <c r="J199" i="43"/>
  <c r="BK246" i="43"/>
  <c r="BK113" i="44"/>
  <c r="J206" i="45"/>
  <c r="BK243" i="45"/>
  <c r="J102" i="46"/>
  <c r="J393" i="48"/>
  <c r="BK224" i="48"/>
  <c r="J230" i="48"/>
  <c r="J379" i="48"/>
  <c r="J219" i="49"/>
  <c r="J199" i="49"/>
  <c r="BK122" i="50"/>
  <c r="J156" i="51"/>
  <c r="J275" i="51"/>
  <c r="BK280" i="51"/>
  <c r="BK286" i="51"/>
  <c r="J129" i="52"/>
  <c r="BK316" i="53"/>
  <c r="BK335" i="53"/>
  <c r="BK271" i="53"/>
  <c r="J166" i="53"/>
  <c r="BK185" i="54"/>
  <c r="BK243" i="54"/>
  <c r="J112" i="54"/>
  <c r="J196" i="56"/>
  <c r="J128" i="56"/>
  <c r="BK194" i="58"/>
  <c r="J114" i="58"/>
  <c r="BK104" i="2"/>
  <c r="AS151" i="1"/>
  <c r="J205" i="4"/>
  <c r="J351" i="4"/>
  <c r="J138" i="4"/>
  <c r="J103" i="5"/>
  <c r="J159" i="6"/>
  <c r="J239" i="6"/>
  <c r="J160" i="8"/>
  <c r="J129" i="8"/>
  <c r="J102" i="8"/>
  <c r="J279" i="10"/>
  <c r="J127" i="10"/>
  <c r="J291" i="10"/>
  <c r="J232" i="10"/>
  <c r="J175" i="10"/>
  <c r="BK229" i="10"/>
  <c r="J106" i="11"/>
  <c r="BK395" i="12"/>
  <c r="BK339" i="12"/>
  <c r="J127" i="12"/>
  <c r="BK1242" i="13"/>
  <c r="BK518" i="13"/>
  <c r="BK1372" i="13"/>
  <c r="J843" i="13"/>
  <c r="BK1603" i="13"/>
  <c r="J1723" i="13"/>
  <c r="J1449" i="13"/>
  <c r="BK843" i="13"/>
  <c r="BK1673" i="13"/>
  <c r="BK1449" i="13"/>
  <c r="BK1043" i="13"/>
  <c r="J1294" i="13"/>
  <c r="BK915" i="13"/>
  <c r="BK1597" i="13"/>
  <c r="J1239" i="13"/>
  <c r="BK563" i="13"/>
  <c r="BK1822" i="13"/>
  <c r="BK1143" i="13"/>
  <c r="BK489" i="13"/>
  <c r="BK185" i="13"/>
  <c r="J131" i="14"/>
  <c r="J174" i="15"/>
  <c r="BK147" i="15"/>
  <c r="BK113" i="15"/>
  <c r="J104" i="16"/>
  <c r="BK116" i="17"/>
  <c r="J114" i="17"/>
  <c r="J126" i="18"/>
  <c r="BK128" i="18"/>
  <c r="J104" i="19"/>
  <c r="J110" i="21"/>
  <c r="BK107" i="21"/>
  <c r="J151" i="21"/>
  <c r="BK134" i="22"/>
  <c r="BK126" i="22"/>
  <c r="J113" i="23"/>
  <c r="BK118" i="24"/>
  <c r="J109" i="25"/>
  <c r="J128" i="26"/>
  <c r="J132" i="26"/>
  <c r="J211" i="27"/>
  <c r="BK263" i="27"/>
  <c r="BK141" i="27"/>
  <c r="BK249" i="27"/>
  <c r="J254" i="27"/>
  <c r="BK214" i="29"/>
  <c r="BK243" i="29"/>
  <c r="J152" i="29"/>
  <c r="J533" i="29"/>
  <c r="BK596" i="29"/>
  <c r="J282" i="30"/>
  <c r="BK250" i="30"/>
  <c r="J168" i="30"/>
  <c r="BK149" i="31"/>
  <c r="J147" i="31"/>
  <c r="BK116" i="32"/>
  <c r="BK112" i="32"/>
  <c r="J230" i="33"/>
  <c r="BK692" i="34"/>
  <c r="J167" i="34"/>
  <c r="J384" i="34"/>
  <c r="J281" i="34"/>
  <c r="BK532" i="34"/>
  <c r="J388" i="34"/>
  <c r="BK259" i="34"/>
  <c r="J550" i="34"/>
  <c r="BK734" i="34"/>
  <c r="BK571" i="34"/>
  <c r="J161" i="34"/>
  <c r="J507" i="34"/>
  <c r="BK106" i="35"/>
  <c r="J200" i="36"/>
  <c r="J121" i="38"/>
  <c r="J97" i="40"/>
  <c r="J135" i="40"/>
  <c r="J154" i="41"/>
  <c r="BK277" i="42"/>
  <c r="J222" i="42"/>
  <c r="J233" i="42"/>
  <c r="J240" i="42"/>
  <c r="J362" i="42"/>
  <c r="J231" i="43"/>
  <c r="J289" i="43"/>
  <c r="J109" i="43"/>
  <c r="BK103" i="44"/>
  <c r="BK159" i="45"/>
  <c r="BK238" i="45"/>
  <c r="J125" i="47"/>
  <c r="BK342" i="48"/>
  <c r="J294" i="48"/>
  <c r="BK302" i="48"/>
  <c r="J264" i="48"/>
  <c r="BK145" i="49"/>
  <c r="BK207" i="49"/>
  <c r="J264" i="49"/>
  <c r="J106" i="50"/>
  <c r="BK278" i="51"/>
  <c r="J177" i="51"/>
  <c r="BK115" i="52"/>
  <c r="J273" i="53"/>
  <c r="BK177" i="53"/>
  <c r="BK336" i="53"/>
  <c r="J316" i="53"/>
  <c r="BK268" i="53"/>
  <c r="J276" i="54"/>
  <c r="BK266" i="54"/>
  <c r="BK95" i="55"/>
  <c r="BK193" i="56"/>
  <c r="BK115" i="57"/>
  <c r="BK95" i="57"/>
  <c r="J107" i="58"/>
  <c r="BK450" i="12"/>
  <c r="BK211" i="12"/>
  <c r="BK1090" i="13"/>
  <c r="J268" i="13"/>
  <c r="J1439" i="13"/>
  <c r="J1167" i="13"/>
  <c r="J1414" i="13"/>
  <c r="BK864" i="13"/>
  <c r="J195" i="13"/>
  <c r="J928" i="13"/>
  <c r="J451" i="13"/>
  <c r="BK394" i="13"/>
  <c r="J1592" i="13"/>
  <c r="BK1101" i="13"/>
  <c r="BK437" i="13"/>
  <c r="BK1504" i="13"/>
  <c r="BK867" i="13"/>
  <c r="J821" i="13"/>
  <c r="BK1781" i="13"/>
  <c r="J1185" i="13"/>
  <c r="BK361" i="13"/>
  <c r="J123" i="14"/>
  <c r="J153" i="15"/>
  <c r="BK145" i="15"/>
  <c r="J105" i="16"/>
  <c r="J123" i="16"/>
  <c r="BK114" i="17"/>
  <c r="J102" i="17"/>
  <c r="BK134" i="17"/>
  <c r="BK152" i="21"/>
  <c r="BK112" i="23"/>
  <c r="J103" i="24"/>
  <c r="BK116" i="25"/>
  <c r="J127" i="25"/>
  <c r="J147" i="26"/>
  <c r="J114" i="26"/>
  <c r="J121" i="26"/>
  <c r="BK170" i="27"/>
  <c r="BK124" i="27"/>
  <c r="J192" i="27"/>
  <c r="BK152" i="27"/>
  <c r="J244" i="27"/>
  <c r="BK202" i="27"/>
  <c r="BK148" i="29"/>
  <c r="J596" i="29"/>
  <c r="BK459" i="29"/>
  <c r="BK100" i="2"/>
  <c r="BK217" i="4"/>
  <c r="BK312" i="4"/>
  <c r="J304" i="4"/>
  <c r="BK239" i="6"/>
  <c r="BK137" i="6"/>
  <c r="J211" i="6"/>
  <c r="J145" i="8"/>
  <c r="J149" i="8"/>
  <c r="BK96" i="9"/>
  <c r="BK163" i="10"/>
  <c r="BK103" i="10"/>
  <c r="J215" i="10"/>
  <c r="BK133" i="10"/>
  <c r="J509" i="12"/>
  <c r="J489" i="12"/>
  <c r="J145" i="12"/>
  <c r="J398" i="12"/>
  <c r="J296" i="12"/>
  <c r="BK1401" i="13"/>
  <c r="BK930" i="13"/>
  <c r="BK1685" i="13"/>
  <c r="BK1294" i="13"/>
  <c r="J489" i="13"/>
  <c r="J1427" i="13"/>
  <c r="J935" i="13"/>
  <c r="BK1491" i="13"/>
  <c r="J1069" i="13"/>
  <c r="J1773" i="13"/>
  <c r="BK1151" i="13"/>
  <c r="J359" i="13"/>
  <c r="J1413" i="13"/>
  <c r="J1024" i="13"/>
  <c r="J277" i="13"/>
  <c r="BK1300" i="13"/>
  <c r="BK1832" i="13"/>
  <c r="J1645" i="13"/>
  <c r="J881" i="13"/>
  <c r="BK142" i="14"/>
  <c r="BK138" i="15"/>
  <c r="J161" i="15"/>
  <c r="BK109" i="16"/>
  <c r="J115" i="17"/>
  <c r="BK122" i="17"/>
  <c r="J121" i="18"/>
  <c r="BK95" i="19"/>
  <c r="BK141" i="21"/>
  <c r="J191" i="21"/>
  <c r="BK142" i="21"/>
  <c r="J106" i="22"/>
  <c r="BK116" i="23"/>
  <c r="BK103" i="24"/>
  <c r="J103" i="25"/>
  <c r="BK132" i="26"/>
  <c r="BK115" i="26"/>
  <c r="J220" i="27"/>
  <c r="J297" i="27"/>
  <c r="J159" i="27"/>
  <c r="J272" i="27"/>
  <c r="J209" i="27"/>
  <c r="BK157" i="27"/>
  <c r="BK537" i="29"/>
  <c r="BK333" i="29"/>
  <c r="J340" i="29"/>
  <c r="BK517" i="29"/>
  <c r="J300" i="29"/>
  <c r="BK545" i="29"/>
  <c r="BK154" i="30"/>
  <c r="BK124" i="31"/>
  <c r="BK112" i="31"/>
  <c r="BK141" i="32"/>
  <c r="BK236" i="33"/>
  <c r="BK628" i="34"/>
  <c r="BK652" i="34"/>
  <c r="J374" i="34"/>
  <c r="J541" i="34"/>
  <c r="BK170" i="34"/>
  <c r="BK252" i="34"/>
  <c r="J456" i="34"/>
  <c r="J680" i="34"/>
  <c r="J268" i="34"/>
  <c r="BK369" i="34"/>
  <c r="BK299" i="36"/>
  <c r="BK181" i="38"/>
  <c r="BK138" i="40"/>
  <c r="J150" i="40"/>
  <c r="BK154" i="41"/>
  <c r="BK100" i="42"/>
  <c r="J347" i="42"/>
  <c r="BK262" i="42"/>
  <c r="J252" i="42"/>
  <c r="J250" i="43"/>
  <c r="J227" i="43"/>
  <c r="BK125" i="44"/>
  <c r="J188" i="48"/>
  <c r="J332" i="48"/>
  <c r="J327" i="48"/>
  <c r="BK348" i="48"/>
  <c r="J255" i="49"/>
  <c r="J122" i="49"/>
  <c r="BK115" i="50"/>
  <c r="J300" i="51"/>
  <c r="J120" i="51"/>
  <c r="BK338" i="51"/>
  <c r="BK133" i="52"/>
  <c r="J269" i="53"/>
  <c r="BK360" i="53"/>
  <c r="J176" i="53"/>
  <c r="BK263" i="54"/>
  <c r="J247" i="54"/>
  <c r="J101" i="56"/>
  <c r="J206" i="56"/>
  <c r="BK109" i="57"/>
  <c r="J240" i="58"/>
  <c r="J165" i="58"/>
  <c r="AS131" i="1"/>
  <c r="J255" i="4"/>
  <c r="BK157" i="6"/>
  <c r="BK219" i="6"/>
  <c r="J116" i="8"/>
  <c r="J138" i="8"/>
  <c r="BK155" i="8"/>
  <c r="J250" i="10"/>
  <c r="BK113" i="10"/>
  <c r="J256" i="10"/>
  <c r="J204" i="10"/>
  <c r="J188" i="10"/>
  <c r="BK169" i="12"/>
  <c r="BK296" i="12"/>
  <c r="J151" i="12"/>
  <c r="J223" i="12"/>
  <c r="J1016" i="13"/>
  <c r="BK288" i="13"/>
  <c r="BK1188" i="13"/>
  <c r="BK560" i="13"/>
  <c r="J1607" i="13"/>
  <c r="J1188" i="13"/>
  <c r="BK1790" i="13"/>
  <c r="BK1145" i="13"/>
  <c r="BK500" i="13"/>
  <c r="BK1406" i="13"/>
  <c r="BK703" i="13"/>
  <c r="J1316" i="13"/>
  <c r="BK597" i="13"/>
  <c r="J1238" i="13"/>
  <c r="J203" i="13"/>
  <c r="BK1607" i="13"/>
  <c r="BK1221" i="13"/>
  <c r="BK469" i="13"/>
  <c r="BK131" i="14"/>
  <c r="BK183" i="15"/>
  <c r="BK150" i="15"/>
  <c r="J116" i="15"/>
  <c r="BK107" i="16"/>
  <c r="J130" i="17"/>
  <c r="J123" i="18"/>
  <c r="J104" i="18"/>
  <c r="J103" i="19"/>
  <c r="J126" i="21"/>
  <c r="J122" i="21"/>
  <c r="BK126" i="21"/>
  <c r="J122" i="22"/>
  <c r="BK122" i="23"/>
  <c r="BK123" i="24"/>
  <c r="BK130" i="25"/>
  <c r="J134" i="26"/>
  <c r="BK140" i="26"/>
  <c r="J118" i="27"/>
  <c r="BK167" i="27"/>
  <c r="BK110" i="27"/>
  <c r="J142" i="27"/>
  <c r="J283" i="27"/>
  <c r="BK120" i="28"/>
  <c r="J519" i="29"/>
  <c r="BK158" i="29"/>
  <c r="J578" i="29"/>
  <c r="BK503" i="29"/>
  <c r="J470" i="29"/>
  <c r="J582" i="29"/>
  <c r="J152" i="30"/>
  <c r="J119" i="30"/>
  <c r="BK233" i="31"/>
  <c r="J193" i="32"/>
  <c r="BK193" i="32"/>
  <c r="J205" i="33"/>
  <c r="BK351" i="34"/>
  <c r="J360" i="34"/>
  <c r="J626" i="34"/>
  <c r="BK294" i="34"/>
  <c r="J407" i="34"/>
  <c r="BK493" i="34"/>
  <c r="BK662" i="34"/>
  <c r="J265" i="34"/>
  <c r="BK221" i="34"/>
  <c r="J616" i="34"/>
  <c r="BK155" i="34"/>
  <c r="BK310" i="36"/>
  <c r="J199" i="38"/>
  <c r="J123" i="39"/>
  <c r="J124" i="40"/>
  <c r="BK153" i="41"/>
  <c r="BK130" i="42"/>
  <c r="J375" i="42"/>
  <c r="BK147" i="42"/>
  <c r="BK250" i="42"/>
  <c r="BK329" i="42"/>
  <c r="BK263" i="43"/>
  <c r="BK135" i="43"/>
  <c r="BK177" i="43"/>
  <c r="J128" i="44"/>
  <c r="BK147" i="45"/>
  <c r="BK103" i="45"/>
  <c r="J145" i="47"/>
  <c r="BK355" i="48"/>
  <c r="BK351" i="48"/>
  <c r="BK210" i="48"/>
  <c r="BK381" i="48"/>
  <c r="BK255" i="49"/>
  <c r="J267" i="49"/>
  <c r="J271" i="51"/>
  <c r="J280" i="51"/>
  <c r="BK307" i="51"/>
  <c r="BK353" i="53"/>
  <c r="J237" i="53"/>
  <c r="BK162" i="53"/>
  <c r="J106" i="53"/>
  <c r="BK163" i="54"/>
  <c r="J100" i="54"/>
  <c r="BK201" i="56"/>
  <c r="BK196" i="56"/>
  <c r="J111" i="57"/>
  <c r="J128" i="58"/>
  <c r="BK99" i="3"/>
  <c r="J172" i="4"/>
  <c r="BK234" i="4"/>
  <c r="BK315" i="4"/>
  <c r="J234" i="4"/>
  <c r="BK197" i="6"/>
  <c r="BK188" i="6"/>
  <c r="J181" i="6"/>
  <c r="BK158" i="8"/>
  <c r="J161" i="8"/>
  <c r="BK123" i="8"/>
  <c r="J265" i="10"/>
  <c r="BK217" i="10"/>
  <c r="J141" i="10"/>
  <c r="J227" i="10"/>
  <c r="J105" i="11"/>
  <c r="J467" i="12"/>
  <c r="J483" i="12"/>
  <c r="J307" i="13"/>
  <c r="J1407" i="13"/>
  <c r="J597" i="13"/>
  <c r="J1157" i="13"/>
  <c r="BK637" i="13"/>
  <c r="J1595" i="13"/>
  <c r="BK1451" i="13"/>
  <c r="J1377" i="13"/>
  <c r="J1154" i="13"/>
  <c r="BK862" i="13"/>
  <c r="J712" i="13"/>
  <c r="BK1678" i="13"/>
  <c r="J1532" i="13"/>
  <c r="BK1163" i="13"/>
  <c r="J353" i="13"/>
  <c r="J1520" i="13"/>
  <c r="J1210" i="13"/>
  <c r="BK230" i="13"/>
  <c r="BK1248" i="13"/>
  <c r="J1840" i="13"/>
  <c r="J1817" i="13"/>
  <c r="J1285" i="13"/>
  <c r="BK969" i="13"/>
  <c r="BK304" i="13"/>
  <c r="BK168" i="14"/>
  <c r="J146" i="15"/>
  <c r="BK188" i="15"/>
  <c r="J168" i="15"/>
  <c r="J105" i="15"/>
  <c r="BK119" i="16"/>
  <c r="J116" i="17"/>
  <c r="J136" i="17"/>
  <c r="BK109" i="18"/>
  <c r="J96" i="19"/>
  <c r="J135" i="21"/>
  <c r="J173" i="21"/>
  <c r="BK118" i="21"/>
  <c r="BK131" i="21"/>
  <c r="BK121" i="22"/>
  <c r="J97" i="22"/>
  <c r="J119" i="23"/>
  <c r="J115" i="24"/>
  <c r="J125" i="25"/>
  <c r="J142" i="26"/>
  <c r="BK144" i="26"/>
  <c r="BK248" i="27"/>
  <c r="BK243" i="27"/>
  <c r="BK274" i="27"/>
  <c r="BK292" i="27"/>
  <c r="BK315" i="27"/>
  <c r="J115" i="27"/>
  <c r="BK515" i="29"/>
  <c r="BK202" i="29"/>
  <c r="BK511" i="29"/>
  <c r="J523" i="29"/>
  <c r="BK240" i="29"/>
  <c r="J499" i="29"/>
  <c r="J445" i="29"/>
  <c r="J157" i="30"/>
  <c r="J208" i="30"/>
  <c r="BK244" i="31"/>
  <c r="J207" i="31"/>
  <c r="BK227" i="32"/>
  <c r="BK129" i="32"/>
  <c r="J238" i="33"/>
  <c r="BK162" i="33"/>
  <c r="J689" i="34"/>
  <c r="J657" i="34"/>
  <c r="J403" i="34"/>
  <c r="BK551" i="34"/>
  <c r="J618" i="34"/>
  <c r="J210" i="34"/>
  <c r="BK452" i="34"/>
  <c r="BK607" i="34"/>
  <c r="J183" i="34"/>
  <c r="BK448" i="34"/>
  <c r="BK747" i="34"/>
  <c r="BK524" i="34"/>
  <c r="BK123" i="34"/>
  <c r="J241" i="36"/>
  <c r="BK138" i="38"/>
  <c r="BK121" i="40"/>
  <c r="J103" i="40"/>
  <c r="J105" i="40"/>
  <c r="J122" i="41"/>
  <c r="J350" i="42"/>
  <c r="BK254" i="42"/>
  <c r="BK337" i="42"/>
  <c r="BK233" i="42"/>
  <c r="J121" i="42"/>
  <c r="BK261" i="43"/>
  <c r="J154" i="43"/>
  <c r="BK106" i="44"/>
  <c r="BK99" i="44"/>
  <c r="J214" i="45"/>
  <c r="BK123" i="45"/>
  <c r="BK98" i="46"/>
  <c r="J346" i="48"/>
  <c r="BK291" i="48"/>
  <c r="BK239" i="48"/>
  <c r="BK358" i="48"/>
  <c r="BK339" i="48"/>
  <c r="J224" i="48"/>
  <c r="J207" i="49"/>
  <c r="BK222" i="49"/>
  <c r="J169" i="51"/>
  <c r="J312" i="51"/>
  <c r="BK208" i="51"/>
  <c r="J317" i="53"/>
  <c r="BK327" i="53"/>
  <c r="BK117" i="53"/>
  <c r="BK230" i="53"/>
  <c r="BK105" i="53"/>
  <c r="BK278" i="54"/>
  <c r="J188" i="54"/>
  <c r="J125" i="55"/>
  <c r="J154" i="56"/>
  <c r="J114" i="56"/>
  <c r="BK131" i="58"/>
  <c r="AS65" i="1"/>
  <c r="J136" i="4"/>
  <c r="J123" i="4"/>
  <c r="J225" i="6"/>
  <c r="BK180" i="6"/>
  <c r="J164" i="8"/>
  <c r="BK112" i="8"/>
  <c r="BK106" i="8"/>
  <c r="J132" i="8"/>
  <c r="J283" i="10"/>
  <c r="BK260" i="10"/>
  <c r="BK264" i="10"/>
  <c r="BK117" i="10"/>
  <c r="BK97" i="22"/>
  <c r="BK106" i="23"/>
  <c r="BK104" i="24"/>
  <c r="BK109" i="25"/>
  <c r="J122" i="26"/>
  <c r="J108" i="26"/>
  <c r="J112" i="27"/>
  <c r="J298" i="27"/>
  <c r="BK108" i="27"/>
  <c r="BK253" i="27"/>
  <c r="J301" i="27"/>
  <c r="BK270" i="27"/>
  <c r="BK109" i="27"/>
  <c r="J367" i="29"/>
  <c r="BK175" i="29"/>
  <c r="BK521" i="29"/>
  <c r="J511" i="29"/>
  <c r="J249" i="29"/>
  <c r="BK557" i="29"/>
  <c r="BK282" i="30"/>
  <c r="BK277" i="30"/>
  <c r="BK176" i="31"/>
  <c r="J151" i="31"/>
  <c r="BK149" i="32"/>
  <c r="BK242" i="32"/>
  <c r="J237" i="33"/>
  <c r="J428" i="34"/>
  <c r="J595" i="34"/>
  <c r="J230" i="34"/>
  <c r="J533" i="34"/>
  <c r="BK213" i="34"/>
  <c r="J437" i="34"/>
  <c r="BK597" i="34"/>
  <c r="J706" i="34"/>
  <c r="BK152" i="34"/>
  <c r="J555" i="34"/>
  <c r="BK743" i="34"/>
  <c r="J452" i="34"/>
  <c r="J149" i="34"/>
  <c r="BK251" i="36"/>
  <c r="J246" i="36"/>
  <c r="J272" i="36"/>
  <c r="BK188" i="36"/>
  <c r="BK111" i="36"/>
  <c r="J268" i="36"/>
  <c r="J156" i="36"/>
  <c r="BK284" i="36"/>
  <c r="J215" i="36"/>
  <c r="J106" i="37"/>
  <c r="J113" i="37"/>
  <c r="J103" i="37"/>
  <c r="J99" i="37"/>
  <c r="J236" i="38"/>
  <c r="J164" i="38"/>
  <c r="BK264" i="38"/>
  <c r="BK156" i="38"/>
  <c r="BK226" i="38"/>
  <c r="BK110" i="38"/>
  <c r="J190" i="38"/>
  <c r="J254" i="38"/>
  <c r="J156" i="38"/>
  <c r="J126" i="38"/>
  <c r="BK125" i="40"/>
  <c r="BK105" i="40"/>
  <c r="BK151" i="41"/>
  <c r="J313" i="42"/>
  <c r="BK210" i="42"/>
  <c r="J271" i="42"/>
  <c r="J373" i="42"/>
  <c r="BK357" i="42"/>
  <c r="BK149" i="42"/>
  <c r="J295" i="42"/>
  <c r="BK119" i="43"/>
  <c r="BK131" i="43"/>
  <c r="BK231" i="43"/>
  <c r="J111" i="44"/>
  <c r="J233" i="45"/>
  <c r="BK162" i="45"/>
  <c r="J132" i="46"/>
  <c r="BK276" i="48"/>
  <c r="J374" i="48"/>
  <c r="J344" i="48"/>
  <c r="J198" i="48"/>
  <c r="BK346" i="48"/>
  <c r="J106" i="48"/>
  <c r="BK144" i="49"/>
  <c r="J224" i="49"/>
  <c r="J283" i="51"/>
  <c r="J228" i="51"/>
  <c r="J121" i="52"/>
  <c r="BK214" i="53"/>
  <c r="J319" i="53"/>
  <c r="J162" i="53"/>
  <c r="J226" i="54"/>
  <c r="BK269" i="54"/>
  <c r="BK101" i="55"/>
  <c r="BK186" i="56"/>
  <c r="BK206" i="56"/>
  <c r="BK131" i="57"/>
  <c r="BK165" i="58"/>
  <c r="J106" i="2"/>
  <c r="BK182" i="4"/>
  <c r="BK318" i="4"/>
  <c r="J266" i="4"/>
  <c r="J312" i="4"/>
  <c r="BK294" i="4"/>
  <c r="BK167" i="6"/>
  <c r="J219" i="6"/>
  <c r="J116" i="6"/>
  <c r="BK102" i="8"/>
  <c r="BK127" i="8"/>
  <c r="J100" i="9"/>
  <c r="BK219" i="10"/>
  <c r="BK265" i="10"/>
  <c r="J139" i="10"/>
  <c r="J171" i="10"/>
  <c r="BK137" i="10"/>
  <c r="J199" i="12"/>
  <c r="J505" i="12"/>
  <c r="BK252" i="12"/>
  <c r="BK464" i="12"/>
  <c r="J1732" i="13"/>
  <c r="J1405" i="13"/>
  <c r="BK894" i="13"/>
  <c r="J326" i="13"/>
  <c r="J1409" i="13"/>
  <c r="BK979" i="13"/>
  <c r="BK1591" i="13"/>
  <c r="J1012" i="13"/>
  <c r="J323" i="13"/>
  <c r="J1244" i="13"/>
  <c r="J336" i="13"/>
  <c r="BK1684" i="13"/>
  <c r="BK1414" i="13"/>
  <c r="J1010" i="13"/>
  <c r="J563" i="13"/>
  <c r="BK1669" i="13"/>
  <c r="J792" i="13"/>
  <c r="BK1841" i="13"/>
  <c r="BK1815" i="13"/>
  <c r="BK1245" i="13"/>
  <c r="J469" i="13"/>
  <c r="J117" i="14"/>
  <c r="BK154" i="15"/>
  <c r="BK157" i="15"/>
  <c r="BK142" i="15"/>
  <c r="J181" i="15"/>
  <c r="BK114" i="16"/>
  <c r="BK101" i="16"/>
  <c r="BK125" i="17"/>
  <c r="BK125" i="18"/>
  <c r="BK448" i="29"/>
  <c r="J557" i="29"/>
  <c r="BK119" i="30"/>
  <c r="J182" i="30"/>
  <c r="J193" i="31"/>
  <c r="BK290" i="31"/>
  <c r="J176" i="32"/>
  <c r="BK229" i="33"/>
  <c r="J697" i="34"/>
  <c r="BK718" i="34"/>
  <c r="J297" i="34"/>
  <c r="J537" i="34"/>
  <c r="J252" i="34"/>
  <c r="BK321" i="34"/>
  <c r="BK407" i="34"/>
  <c r="J700" i="34"/>
  <c r="J307" i="34"/>
  <c r="J457" i="34"/>
  <c r="J738" i="34"/>
  <c r="J447" i="34"/>
  <c r="BK268" i="36"/>
  <c r="BK246" i="38"/>
  <c r="BK133" i="38"/>
  <c r="BK116" i="39"/>
  <c r="J110" i="40"/>
  <c r="BK133" i="40"/>
  <c r="J337" i="42"/>
  <c r="J258" i="42"/>
  <c r="BK364" i="42"/>
  <c r="J363" i="42"/>
  <c r="J294" i="42"/>
  <c r="J241" i="43"/>
  <c r="BK279" i="43"/>
  <c r="J236" i="43"/>
  <c r="J131" i="44"/>
  <c r="BK120" i="45"/>
  <c r="J256" i="45"/>
  <c r="J120" i="47"/>
  <c r="BK223" i="48"/>
  <c r="J163" i="48"/>
  <c r="BK332" i="48"/>
  <c r="J226" i="48"/>
  <c r="J239" i="49"/>
  <c r="BK289" i="49"/>
  <c r="BK224" i="49"/>
  <c r="J103" i="50"/>
  <c r="J253" i="51"/>
  <c r="BK273" i="51"/>
  <c r="J115" i="52"/>
  <c r="J336" i="53"/>
  <c r="BK186" i="53"/>
  <c r="J318" i="53"/>
  <c r="BK135" i="54"/>
  <c r="BK100" i="54"/>
  <c r="BK120" i="55"/>
  <c r="J97" i="55"/>
  <c r="J118" i="56"/>
  <c r="BK117" i="57"/>
  <c r="BK235" i="58"/>
  <c r="J167" i="58"/>
  <c r="BK101" i="3"/>
  <c r="J377" i="4"/>
  <c r="BK304" i="4"/>
  <c r="J252" i="4"/>
  <c r="BK149" i="4"/>
  <c r="BK179" i="6"/>
  <c r="J223" i="6"/>
  <c r="J38" i="7"/>
  <c r="AW66" i="1"/>
  <c r="J277" i="10"/>
  <c r="BK176" i="10"/>
  <c r="J103" i="10"/>
  <c r="J116" i="10"/>
  <c r="BK254" i="10"/>
  <c r="BK305" i="10"/>
  <c r="BK103" i="11"/>
  <c r="J400" i="12"/>
  <c r="BK320" i="12"/>
  <c r="BK142" i="12"/>
  <c r="J374" i="12"/>
  <c r="J1404" i="13"/>
  <c r="J689" i="13"/>
  <c r="J1346" i="13"/>
  <c r="BK798" i="13"/>
  <c r="J1654" i="13"/>
  <c r="BK1119" i="13"/>
  <c r="BK1498" i="13"/>
  <c r="BK940" i="13"/>
  <c r="J1497" i="13"/>
  <c r="J1192" i="13"/>
  <c r="J1756" i="13"/>
  <c r="J1354" i="13"/>
  <c r="BK1691" i="13"/>
  <c r="BK1123" i="13"/>
  <c r="BK277" i="13"/>
  <c r="BK1819" i="13"/>
  <c r="BK1311" i="13"/>
  <c r="J487" i="13"/>
  <c r="J145" i="14"/>
  <c r="BK133" i="15"/>
  <c r="BK168" i="15"/>
  <c r="J157" i="15"/>
  <c r="J131" i="16"/>
  <c r="J136" i="16"/>
  <c r="BK106" i="17"/>
  <c r="BK110" i="17"/>
  <c r="J129" i="18"/>
  <c r="BK100" i="18"/>
  <c r="J95" i="20"/>
  <c r="J129" i="21"/>
  <c r="J156" i="21"/>
  <c r="J143" i="21"/>
  <c r="J152" i="21"/>
  <c r="J119" i="22"/>
  <c r="J96" i="23"/>
  <c r="BK132" i="25"/>
  <c r="J117" i="26"/>
  <c r="J122" i="27"/>
  <c r="BK155" i="27"/>
  <c r="J183" i="27"/>
  <c r="BK216" i="27"/>
  <c r="J149" i="27"/>
  <c r="BK245" i="27"/>
  <c r="J505" i="29"/>
  <c r="J239" i="29"/>
  <c r="J292" i="29"/>
  <c r="BK263" i="29"/>
  <c r="BK482" i="29"/>
  <c r="BK598" i="29"/>
  <c r="BK494" i="29"/>
  <c r="BK182" i="30"/>
  <c r="J131" i="30"/>
  <c r="BK285" i="30"/>
  <c r="J249" i="30"/>
  <c r="BK207" i="31"/>
  <c r="BK285" i="31"/>
  <c r="J116" i="32"/>
  <c r="BK102" i="33"/>
  <c r="BK541" i="34"/>
  <c r="BK315" i="34"/>
  <c r="J263" i="34"/>
  <c r="J711" i="34"/>
  <c r="J164" i="34"/>
  <c r="J257" i="34"/>
  <c r="J526" i="34"/>
  <c r="J524" i="34"/>
  <c r="J152" i="34"/>
  <c r="J509" i="34"/>
  <c r="BK230" i="34"/>
  <c r="BK173" i="34"/>
  <c r="J589" i="34"/>
  <c r="BK204" i="34"/>
  <c r="J169" i="36"/>
  <c r="BK198" i="36"/>
  <c r="BK168" i="38"/>
  <c r="J102" i="40"/>
  <c r="J147" i="40"/>
  <c r="BK376" i="42"/>
  <c r="J357" i="42"/>
  <c r="BK401" i="42"/>
  <c r="BK363" i="42"/>
  <c r="J250" i="42"/>
  <c r="J371" i="42"/>
  <c r="BK292" i="42"/>
  <c r="BK180" i="43"/>
  <c r="BK280" i="43"/>
  <c r="J95" i="44"/>
  <c r="J295" i="45"/>
  <c r="J156" i="45"/>
  <c r="BK102" i="46"/>
  <c r="J116" i="47"/>
  <c r="BK392" i="48"/>
  <c r="BK148" i="48"/>
  <c r="J154" i="48"/>
  <c r="J142" i="49"/>
  <c r="J284" i="49"/>
  <c r="BK294" i="49"/>
  <c r="J99" i="50"/>
  <c r="BK239" i="51"/>
  <c r="BK275" i="51"/>
  <c r="J305" i="51"/>
  <c r="BK297" i="51"/>
  <c r="BK144" i="53"/>
  <c r="BK128" i="53"/>
  <c r="J335" i="53"/>
  <c r="BK313" i="53"/>
  <c r="J253" i="54"/>
  <c r="J154" i="54"/>
  <c r="J263" i="54"/>
  <c r="J120" i="55"/>
  <c r="BK146" i="56"/>
  <c r="BK199" i="56"/>
  <c r="J125" i="57"/>
  <c r="J212" i="58"/>
  <c r="BK97" i="2"/>
  <c r="BK322" i="4"/>
  <c r="J276" i="4"/>
  <c r="J183" i="4"/>
  <c r="BK242" i="6"/>
  <c r="J170" i="6"/>
  <c r="J197" i="6"/>
  <c r="J113" i="8"/>
  <c r="BK143" i="8"/>
  <c r="J139" i="8"/>
  <c r="BK98" i="9"/>
  <c r="BK193" i="10"/>
  <c r="J191" i="10"/>
  <c r="J287" i="10"/>
  <c r="BK131" i="10"/>
  <c r="BK110" i="10"/>
  <c r="BK303" i="10"/>
  <c r="J207" i="12"/>
  <c r="BK278" i="12"/>
  <c r="J241" i="12"/>
  <c r="BK273" i="12"/>
  <c r="J211" i="12"/>
  <c r="J1626" i="13"/>
  <c r="J1403" i="13"/>
  <c r="BK1450" i="13"/>
  <c r="BK901" i="13"/>
  <c r="BK1756" i="13"/>
  <c r="BK1297" i="13"/>
  <c r="J898" i="13"/>
  <c r="J241" i="13"/>
  <c r="BK964" i="13"/>
  <c r="J539" i="13"/>
  <c r="BK1397" i="13"/>
  <c r="J912" i="13"/>
  <c r="BK1793" i="13"/>
  <c r="J1428" i="13"/>
  <c r="J345" i="13"/>
  <c r="BK898" i="13"/>
  <c r="BK1844" i="13"/>
  <c r="J1691" i="13"/>
  <c r="BK1273" i="13"/>
  <c r="J551" i="13"/>
  <c r="J106" i="15"/>
  <c r="BK111" i="15"/>
  <c r="BK120" i="16"/>
  <c r="BK103" i="17"/>
  <c r="BK136" i="17"/>
  <c r="J106" i="18"/>
  <c r="BK96" i="20"/>
  <c r="BK144" i="21"/>
  <c r="J118" i="21"/>
  <c r="BK178" i="21"/>
  <c r="BK189" i="21"/>
  <c r="J192" i="21"/>
  <c r="BK114" i="23"/>
  <c r="J109" i="23"/>
  <c r="J109" i="24"/>
  <c r="BK126" i="25"/>
  <c r="BK128" i="25"/>
  <c r="BK138" i="26"/>
  <c r="J189" i="27"/>
  <c r="BK185" i="27"/>
  <c r="J304" i="27"/>
  <c r="J199" i="27"/>
  <c r="J138" i="27"/>
  <c r="J177" i="27"/>
  <c r="J280" i="27"/>
  <c r="J114" i="28"/>
  <c r="J316" i="29"/>
  <c r="BK226" i="29"/>
  <c r="BK609" i="29"/>
  <c r="J266" i="29"/>
  <c r="J288" i="29"/>
  <c r="J121" i="30"/>
  <c r="J192" i="30"/>
  <c r="BK205" i="31"/>
  <c r="J176" i="31"/>
  <c r="J156" i="32"/>
  <c r="BK214" i="32"/>
  <c r="BK220" i="33"/>
  <c r="BK454" i="34"/>
  <c r="BK520" i="34"/>
  <c r="BK225" i="34"/>
  <c r="J571" i="34"/>
  <c r="BK193" i="34"/>
  <c r="J105" i="34"/>
  <c r="J321" i="34"/>
  <c r="BK549" i="34"/>
  <c r="J180" i="34"/>
  <c r="J380" i="34"/>
  <c r="J625" i="34"/>
  <c r="J319" i="36"/>
  <c r="BK275" i="36"/>
  <c r="J176" i="38"/>
  <c r="J132" i="39"/>
  <c r="BK112" i="40"/>
  <c r="J129" i="40"/>
  <c r="J376" i="42"/>
  <c r="BK303" i="42"/>
  <c r="J332" i="42"/>
  <c r="BK327" i="42"/>
  <c r="J397" i="42"/>
  <c r="J289" i="42"/>
  <c r="BK134" i="42"/>
  <c r="BK289" i="43"/>
  <c r="J277" i="45"/>
  <c r="BK206" i="45"/>
  <c r="J103" i="45"/>
  <c r="J159" i="45"/>
  <c r="BK315" i="48"/>
  <c r="BK121" i="48"/>
  <c r="BK353" i="48"/>
  <c r="BK344" i="48"/>
  <c r="BK252" i="49"/>
  <c r="BK229" i="49"/>
  <c r="BK220" i="49"/>
  <c r="BK117" i="50"/>
  <c r="BK184" i="51"/>
  <c r="J123" i="51"/>
  <c r="J184" i="51"/>
  <c r="BK101" i="52"/>
  <c r="J139" i="53"/>
  <c r="J266" i="53"/>
  <c r="J192" i="53"/>
  <c r="J257" i="54"/>
  <c r="BK219" i="54"/>
  <c r="BK226" i="54"/>
  <c r="J148" i="56"/>
  <c r="J187" i="58"/>
  <c r="J502" i="12"/>
  <c r="BK302" i="12"/>
  <c r="J1236" i="13"/>
  <c r="J560" i="13"/>
  <c r="BK1497" i="13"/>
  <c r="J1558" i="13"/>
  <c r="BK1030" i="13"/>
  <c r="BK1448" i="13"/>
  <c r="BK1027" i="13"/>
  <c r="J402" i="13"/>
  <c r="BK268" i="13"/>
  <c r="J999" i="13"/>
  <c r="J321" i="13"/>
  <c r="BK1660" i="13"/>
  <c r="BK1037" i="13"/>
  <c r="BK1108" i="13"/>
  <c r="BK256" i="13"/>
  <c r="J1421" i="13"/>
  <c r="J288" i="13"/>
  <c r="J177" i="15"/>
  <c r="J120" i="15"/>
  <c r="J172" i="15"/>
  <c r="BK105" i="16"/>
  <c r="J123" i="17"/>
  <c r="BK130" i="18"/>
  <c r="BK115" i="21"/>
  <c r="J112" i="23"/>
  <c r="J102" i="24"/>
  <c r="J118" i="25"/>
  <c r="J131" i="25"/>
  <c r="J126" i="26"/>
  <c r="J105" i="26"/>
  <c r="BK115" i="27"/>
  <c r="BK295" i="27"/>
  <c r="J131" i="27"/>
  <c r="J157" i="27"/>
  <c r="J318" i="27"/>
  <c r="J234" i="27"/>
  <c r="J120" i="28"/>
  <c r="BK543" i="29"/>
  <c r="AS62" i="1"/>
  <c r="BK166" i="4"/>
  <c r="BK194" i="4"/>
  <c r="BK243" i="4"/>
  <c r="BK214" i="6"/>
  <c r="J184" i="6"/>
  <c r="J153" i="8"/>
  <c r="J126" i="8"/>
  <c r="BK105" i="8"/>
  <c r="BK215" i="10"/>
  <c r="BK189" i="10"/>
  <c r="BK104" i="10"/>
  <c r="J274" i="10"/>
  <c r="BK149" i="10"/>
  <c r="BK483" i="12"/>
  <c r="BK488" i="12"/>
  <c r="J281" i="12"/>
  <c r="BK381" i="12"/>
  <c r="J1453" i="13"/>
  <c r="J719" i="13"/>
  <c r="J1423" i="13"/>
  <c r="BK614" i="13"/>
  <c r="BK1403" i="13"/>
  <c r="BK848" i="13"/>
  <c r="BK1431" i="13"/>
  <c r="BK813" i="13"/>
  <c r="J1588" i="13"/>
  <c r="BK948" i="13"/>
  <c r="BK1533" i="13"/>
  <c r="BK928" i="13"/>
  <c r="BK1666" i="13"/>
  <c r="BK1076" i="13"/>
  <c r="BK1843" i="13"/>
  <c r="J1715" i="13"/>
  <c r="BK992" i="13"/>
  <c r="J180" i="14"/>
  <c r="BK105" i="15"/>
  <c r="J109" i="15"/>
  <c r="J137" i="16"/>
  <c r="BK133" i="17"/>
  <c r="BK116" i="18"/>
  <c r="BK134" i="18"/>
  <c r="BK171" i="21"/>
  <c r="BK120" i="21"/>
  <c r="BK102" i="21"/>
  <c r="BK125" i="22"/>
  <c r="BK102" i="23"/>
  <c r="J122" i="24"/>
  <c r="J120" i="25"/>
  <c r="BK125" i="25"/>
  <c r="J135" i="26"/>
  <c r="J202" i="27"/>
  <c r="J173" i="27"/>
  <c r="J294" i="27"/>
  <c r="J228" i="27"/>
  <c r="BK261" i="27"/>
  <c r="J111" i="28"/>
  <c r="BK442" i="29"/>
  <c r="BK163" i="29"/>
  <c r="BK280" i="29"/>
  <c r="J618" i="29"/>
  <c r="J297" i="29"/>
  <c r="BK223" i="30"/>
  <c r="BK179" i="31"/>
  <c r="BK202" i="32"/>
  <c r="BK190" i="32"/>
  <c r="J242" i="33"/>
  <c r="BK345" i="34"/>
  <c r="J193" i="34"/>
  <c r="J532" i="34"/>
  <c r="J315" i="34"/>
  <c r="J614" i="34"/>
  <c r="BK661" i="34"/>
  <c r="BK721" i="34"/>
  <c r="BK273" i="34"/>
  <c r="BK354" i="34"/>
  <c r="J569" i="34"/>
  <c r="BK183" i="34"/>
  <c r="J146" i="36"/>
  <c r="BK201" i="38"/>
  <c r="BK104" i="39"/>
  <c r="BK101" i="40"/>
  <c r="J153" i="41"/>
  <c r="BK348" i="42"/>
  <c r="J163" i="42"/>
  <c r="BK321" i="42"/>
  <c r="J368" i="42"/>
  <c r="J145" i="42"/>
  <c r="BK167" i="43"/>
  <c r="J149" i="43"/>
  <c r="J126" i="45"/>
  <c r="J279" i="45"/>
  <c r="BK200" i="45"/>
  <c r="J270" i="48"/>
  <c r="BK154" i="48"/>
  <c r="J191" i="48"/>
  <c r="J298" i="49"/>
  <c r="BK199" i="49"/>
  <c r="J125" i="50"/>
  <c r="BK172" i="51"/>
  <c r="BK195" i="51"/>
  <c r="J137" i="51"/>
  <c r="J333" i="53"/>
  <c r="BK269" i="53"/>
  <c r="BK317" i="53"/>
  <c r="BK188" i="54"/>
  <c r="J233" i="54"/>
  <c r="J106" i="55"/>
  <c r="BK121" i="56"/>
  <c r="BK106" i="57"/>
  <c r="J177" i="58"/>
  <c r="BK107" i="3"/>
  <c r="BK363" i="4"/>
  <c r="BK146" i="4"/>
  <c r="BK328" i="4"/>
  <c r="BK237" i="4"/>
  <c r="J173" i="6"/>
  <c r="BK163" i="6"/>
  <c r="BK129" i="8"/>
  <c r="BK148" i="8"/>
  <c r="J197" i="10"/>
  <c r="J122" i="10"/>
  <c r="BK119" i="10"/>
  <c r="BK197" i="10"/>
  <c r="J106" i="10"/>
  <c r="J108" i="11"/>
  <c r="BK393" i="12"/>
  <c r="J408" i="12"/>
  <c r="J256" i="12"/>
  <c r="BK408" i="12"/>
  <c r="J1454" i="13"/>
  <c r="BK909" i="13"/>
  <c r="J1684" i="13"/>
  <c r="J347" i="13"/>
  <c r="J1406" i="13"/>
  <c r="J361" i="13"/>
  <c r="BK1364" i="13"/>
  <c r="BK672" i="13"/>
  <c r="BK1524" i="13"/>
  <c r="BK961" i="13"/>
  <c r="BK1694" i="13"/>
  <c r="BK951" i="13"/>
  <c r="J1678" i="13"/>
  <c r="J756" i="13"/>
  <c r="BK1817" i="13"/>
  <c r="J979" i="13"/>
  <c r="J275" i="13"/>
  <c r="BK117" i="14"/>
  <c r="J128" i="15"/>
  <c r="J148" i="15"/>
  <c r="J109" i="16"/>
  <c r="J140" i="16"/>
  <c r="J132" i="17"/>
  <c r="BK131" i="18"/>
  <c r="BK105" i="19"/>
  <c r="BK154" i="21"/>
  <c r="J183" i="21"/>
  <c r="J193" i="21"/>
  <c r="BK195" i="21"/>
  <c r="J114" i="22"/>
  <c r="BK119" i="23"/>
  <c r="BK116" i="24"/>
  <c r="J130" i="25"/>
  <c r="J102" i="25"/>
  <c r="BK117" i="26"/>
  <c r="BK217" i="27"/>
  <c r="BK148" i="27"/>
  <c r="BK234" i="27"/>
  <c r="BK192" i="27"/>
  <c r="J246" i="27"/>
  <c r="J217" i="27"/>
  <c r="J594" i="29"/>
  <c r="J480" i="29"/>
  <c r="J302" i="29"/>
  <c r="BK292" i="29"/>
  <c r="J202" i="29"/>
  <c r="BK169" i="29"/>
  <c r="BK135" i="30"/>
  <c r="J121" i="31"/>
  <c r="J171" i="31"/>
  <c r="J229" i="32"/>
  <c r="BK243" i="33"/>
  <c r="J539" i="34"/>
  <c r="BK480" i="34"/>
  <c r="BK562" i="34"/>
  <c r="BK258" i="34"/>
  <c r="J511" i="34"/>
  <c r="J363" i="34"/>
  <c r="BK539" i="34"/>
  <c r="J662" i="34"/>
  <c r="BK749" i="34"/>
  <c r="BK360" i="34"/>
  <c r="J201" i="36"/>
  <c r="J138" i="38"/>
  <c r="J110" i="38"/>
  <c r="J116" i="40"/>
  <c r="BK131" i="40"/>
  <c r="J312" i="42"/>
  <c r="J177" i="42"/>
  <c r="BK302" i="42"/>
  <c r="BK300" i="42"/>
  <c r="BK110" i="42"/>
  <c r="BK250" i="43"/>
  <c r="BK226" i="43"/>
  <c r="J113" i="44"/>
  <c r="BK282" i="45"/>
  <c r="BK263" i="45"/>
  <c r="J139" i="47"/>
  <c r="BK196" i="48"/>
  <c r="J323" i="48"/>
  <c r="BK279" i="48"/>
  <c r="J349" i="48"/>
  <c r="BK176" i="49"/>
  <c r="J265" i="49"/>
  <c r="J122" i="50"/>
  <c r="BK137" i="51"/>
  <c r="BK174" i="51"/>
  <c r="BK106" i="51"/>
  <c r="BK311" i="53"/>
  <c r="BK115" i="53"/>
  <c r="J324" i="53"/>
  <c r="BK216" i="53"/>
  <c r="J238" i="54"/>
  <c r="BK203" i="54"/>
  <c r="J115" i="55"/>
  <c r="J125" i="56"/>
  <c r="J113" i="57"/>
  <c r="BK218" i="58"/>
  <c r="J180" i="58"/>
  <c r="J99" i="3"/>
  <c r="J371" i="4"/>
  <c r="J105" i="4"/>
  <c r="J146" i="4"/>
  <c r="BK186" i="6"/>
  <c r="J121" i="6"/>
  <c r="J270" i="10"/>
  <c r="J252" i="10"/>
  <c r="J248" i="10"/>
  <c r="J281" i="10"/>
  <c r="BK403" i="12"/>
  <c r="J245" i="12"/>
  <c r="J363" i="12"/>
  <c r="BK1436" i="13"/>
  <c r="BK741" i="13"/>
  <c r="J1602" i="13"/>
  <c r="J1178" i="13"/>
  <c r="BK473" i="13"/>
  <c r="BK1515" i="13"/>
  <c r="J1254" i="13"/>
  <c r="J725" i="13"/>
  <c r="J1425" i="13"/>
  <c r="J1265" i="13"/>
  <c r="J1005" i="13"/>
  <c r="J830" i="13"/>
  <c r="J736" i="13"/>
  <c r="J1778" i="13"/>
  <c r="BK1467" i="13"/>
  <c r="J1082" i="13"/>
  <c r="J508" i="13"/>
  <c r="J1634" i="13"/>
  <c r="BK912" i="13"/>
  <c r="BK1723" i="13"/>
  <c r="J1030" i="13"/>
  <c r="BK331" i="13"/>
  <c r="BK1824" i="13"/>
  <c r="BK1675" i="13"/>
  <c r="BK541" i="13"/>
  <c r="BK127" i="14"/>
  <c r="BK139" i="15"/>
  <c r="J162" i="15"/>
  <c r="J129" i="15"/>
  <c r="BK126" i="16"/>
  <c r="J100" i="16"/>
  <c r="BK132" i="17"/>
  <c r="BK102" i="18"/>
  <c r="BK101" i="19"/>
  <c r="J94" i="20"/>
  <c r="BK110" i="21"/>
  <c r="BK124" i="21"/>
  <c r="J133" i="21"/>
  <c r="BK99" i="22"/>
  <c r="J107" i="23"/>
  <c r="J113" i="24"/>
  <c r="J135" i="25"/>
  <c r="J115" i="25"/>
  <c r="BK105" i="26"/>
  <c r="J158" i="27"/>
  <c r="BK164" i="27"/>
  <c r="BK134" i="27"/>
  <c r="J240" i="27"/>
  <c r="BK117" i="27"/>
  <c r="BK597" i="29"/>
  <c r="BK501" i="29"/>
  <c r="BK582" i="29"/>
  <c r="BK138" i="29"/>
  <c r="J545" i="29"/>
  <c r="BK208" i="30"/>
  <c r="BK154" i="31"/>
  <c r="J273" i="31"/>
  <c r="BK173" i="32"/>
  <c r="J144" i="32"/>
  <c r="J232" i="33"/>
  <c r="BK137" i="33"/>
  <c r="BK161" i="34"/>
  <c r="J369" i="34"/>
  <c r="BK625" i="34"/>
  <c r="BK418" i="34"/>
  <c r="BK616" i="34"/>
  <c r="BK118" i="34"/>
  <c r="J450" i="34"/>
  <c r="J681" i="34"/>
  <c r="BK356" i="34"/>
  <c r="BK674" i="34"/>
  <c r="J465" i="34"/>
  <c r="BK255" i="36"/>
  <c r="J102" i="38"/>
  <c r="BK126" i="39"/>
  <c r="J106" i="40"/>
  <c r="BK140" i="40"/>
  <c r="J102" i="41"/>
  <c r="J292" i="42"/>
  <c r="BK159" i="42"/>
  <c r="J377" i="42"/>
  <c r="BK309" i="42"/>
  <c r="J281" i="42"/>
  <c r="BK127" i="42"/>
  <c r="BK241" i="43"/>
  <c r="J267" i="43"/>
  <c r="BK109" i="44"/>
  <c r="BK266" i="45"/>
  <c r="J120" i="45"/>
  <c r="BK269" i="45"/>
  <c r="BK141" i="47"/>
  <c r="BK124" i="48"/>
  <c r="J313" i="48"/>
  <c r="J306" i="48"/>
  <c r="BK166" i="48"/>
  <c r="J210" i="49"/>
  <c r="BK272" i="49"/>
  <c r="BK97" i="50"/>
  <c r="BK305" i="51"/>
  <c r="BK259" i="51"/>
  <c r="J115" i="51"/>
  <c r="J361" i="53"/>
  <c r="J248" i="53"/>
  <c r="BK221" i="53"/>
  <c r="J195" i="53"/>
  <c r="J229" i="54"/>
  <c r="BK257" i="54"/>
  <c r="BK122" i="55"/>
  <c r="BK219" i="56"/>
  <c r="J123" i="56"/>
  <c r="BK125" i="57"/>
  <c r="J227" i="58"/>
  <c r="BK212" i="58"/>
  <c r="J101" i="3"/>
  <c r="J366" i="4"/>
  <c r="J169" i="4"/>
  <c r="J166" i="4"/>
  <c r="BK257" i="4"/>
  <c r="J134" i="6"/>
  <c r="BK170" i="6"/>
  <c r="BK160" i="6"/>
  <c r="J131" i="8"/>
  <c r="J133" i="8"/>
  <c r="BK100" i="8"/>
  <c r="J119" i="10"/>
  <c r="BK202" i="10"/>
  <c r="BK105" i="10"/>
  <c r="J174" i="21"/>
  <c r="BK114" i="22"/>
  <c r="BK130" i="24"/>
  <c r="BK112" i="24"/>
  <c r="BK114" i="25"/>
  <c r="J145" i="26"/>
  <c r="J148" i="26"/>
  <c r="J194" i="27"/>
  <c r="J197" i="27"/>
  <c r="BK283" i="27"/>
  <c r="BK162" i="27"/>
  <c r="BK240" i="27"/>
  <c r="BK230" i="27"/>
  <c r="BK122" i="28"/>
  <c r="BK265" i="29"/>
  <c r="BK346" i="29"/>
  <c r="J263" i="29"/>
  <c r="J574" i="29"/>
  <c r="BK239" i="29"/>
  <c r="BK131" i="30"/>
  <c r="BK234" i="30"/>
  <c r="BK269" i="31"/>
  <c r="BK184" i="31"/>
  <c r="J141" i="32"/>
  <c r="BK146" i="32"/>
  <c r="J241" i="33"/>
  <c r="J482" i="34"/>
  <c r="BK635" i="34"/>
  <c r="J386" i="34"/>
  <c r="J490" i="34"/>
  <c r="BK680" i="34"/>
  <c r="J143" i="34"/>
  <c r="J225" i="34"/>
  <c r="BK358" i="34"/>
  <c r="J620" i="34"/>
  <c r="BK113" i="34"/>
  <c r="BK526" i="34"/>
  <c r="J101" i="35"/>
  <c r="BK308" i="36"/>
  <c r="J191" i="36"/>
  <c r="BK236" i="36"/>
  <c r="BK169" i="36"/>
  <c r="J317" i="36"/>
  <c r="J205" i="36"/>
  <c r="BK171" i="36"/>
  <c r="J275" i="36"/>
  <c r="J171" i="36"/>
  <c r="BK100" i="36"/>
  <c r="J122" i="37"/>
  <c r="BK131" i="37"/>
  <c r="J101" i="37"/>
  <c r="BK111" i="37"/>
  <c r="J241" i="38"/>
  <c r="J142" i="38"/>
  <c r="BK239" i="38"/>
  <c r="J113" i="38"/>
  <c r="J203" i="38"/>
  <c r="J264" i="38"/>
  <c r="J194" i="38"/>
  <c r="BK154" i="38"/>
  <c r="BK110" i="39"/>
  <c r="BK145" i="40"/>
  <c r="J114" i="40"/>
  <c r="J118" i="41"/>
  <c r="J406" i="42"/>
  <c r="BK406" i="42"/>
  <c r="BK121" i="42"/>
  <c r="J127" i="42"/>
  <c r="J291" i="42"/>
  <c r="J284" i="43"/>
  <c r="BK142" i="43"/>
  <c r="J291" i="43"/>
  <c r="BK115" i="44"/>
  <c r="BK304" i="45"/>
  <c r="J168" i="45"/>
  <c r="BK131" i="46"/>
  <c r="BK367" i="48"/>
  <c r="BK284" i="48"/>
  <c r="J254" i="48"/>
  <c r="BK287" i="48"/>
  <c r="BK391" i="48"/>
  <c r="J107" i="49"/>
  <c r="J135" i="49"/>
  <c r="J131" i="50"/>
  <c r="J309" i="51"/>
  <c r="BK129" i="51"/>
  <c r="J153" i="51"/>
  <c r="BK328" i="51"/>
  <c r="BK248" i="53"/>
  <c r="BK249" i="53"/>
  <c r="BK166" i="53"/>
  <c r="J230" i="53"/>
  <c r="BK296" i="54"/>
  <c r="J216" i="54"/>
  <c r="BK229" i="54"/>
  <c r="BK212" i="56"/>
  <c r="J228" i="56"/>
  <c r="BK103" i="57"/>
  <c r="BK152" i="58"/>
  <c r="BK113" i="2"/>
  <c r="J310" i="4"/>
  <c r="BK266" i="4"/>
  <c r="BK183" i="4"/>
  <c r="J127" i="4"/>
  <c r="J328" i="4"/>
  <c r="BK189" i="6"/>
  <c r="J167" i="6"/>
  <c r="J195" i="6"/>
  <c r="J108" i="8"/>
  <c r="BK110" i="8"/>
  <c r="J125" i="8"/>
  <c r="BK248" i="10"/>
  <c r="BK161" i="10"/>
  <c r="BK281" i="10"/>
  <c r="BK130" i="10"/>
  <c r="J246" i="10"/>
  <c r="J381" i="12"/>
  <c r="BK223" i="12"/>
  <c r="BK188" i="12"/>
  <c r="BK136" i="12"/>
  <c r="J1431" i="13"/>
  <c r="J1073" i="13"/>
  <c r="J522" i="13"/>
  <c r="BK1543" i="13"/>
  <c r="BK1233" i="13"/>
  <c r="J586" i="13"/>
  <c r="BK1425" i="13"/>
  <c r="BK830" i="13"/>
  <c r="J218" i="13"/>
  <c r="J1394" i="13"/>
  <c r="BK859" i="13"/>
  <c r="BK1601" i="13"/>
  <c r="J1184" i="13"/>
  <c r="J751" i="13"/>
  <c r="J1799" i="13"/>
  <c r="BK1649" i="13"/>
  <c r="J1433" i="13"/>
  <c r="J1126" i="13"/>
  <c r="BK746" i="13"/>
  <c r="BK313" i="13"/>
  <c r="J1386" i="13"/>
  <c r="J694" i="13"/>
  <c r="J1837" i="13"/>
  <c r="BK1783" i="13"/>
  <c r="J923" i="13"/>
  <c r="J252" i="13"/>
  <c r="J185" i="15"/>
  <c r="BK129" i="15"/>
  <c r="BK162" i="15"/>
  <c r="BK125" i="16"/>
  <c r="BK106" i="16"/>
  <c r="BK118" i="17"/>
  <c r="BK102" i="17"/>
  <c r="BK120" i="18"/>
  <c r="J198" i="29"/>
  <c r="J269" i="29"/>
  <c r="J231" i="30"/>
  <c r="BK261" i="30"/>
  <c r="J191" i="31"/>
  <c r="J184" i="31"/>
  <c r="BK238" i="32"/>
  <c r="J137" i="33"/>
  <c r="BK119" i="33"/>
  <c r="BK450" i="34"/>
  <c r="BK451" i="34"/>
  <c r="J597" i="34"/>
  <c r="BK201" i="34"/>
  <c r="J256" i="34"/>
  <c r="J514" i="34"/>
  <c r="BK640" i="34"/>
  <c r="J246" i="34"/>
  <c r="BK589" i="34"/>
  <c r="J560" i="34"/>
  <c r="J219" i="34"/>
  <c r="BK134" i="36"/>
  <c r="BK211" i="38"/>
  <c r="J192" i="38"/>
  <c r="BK132" i="39"/>
  <c r="J109" i="40"/>
  <c r="J119" i="40"/>
  <c r="J151" i="41"/>
  <c r="J256" i="42"/>
  <c r="J112" i="42"/>
  <c r="BK124" i="42"/>
  <c r="BK163" i="42"/>
  <c r="BK110" i="43"/>
  <c r="BK297" i="43"/>
  <c r="J304" i="43"/>
  <c r="BK214" i="45"/>
  <c r="J172" i="45"/>
  <c r="BK134" i="46"/>
  <c r="BK120" i="47"/>
  <c r="J315" i="48"/>
  <c r="J367" i="48"/>
  <c r="J220" i="48"/>
  <c r="BK313" i="48"/>
  <c r="BK154" i="49"/>
  <c r="J112" i="49"/>
  <c r="J189" i="49"/>
  <c r="BK179" i="51"/>
  <c r="J273" i="51"/>
  <c r="J189" i="51"/>
  <c r="BK115" i="51"/>
  <c r="J294" i="53"/>
  <c r="J329" i="53"/>
  <c r="J249" i="53"/>
  <c r="J221" i="53"/>
  <c r="J201" i="54"/>
  <c r="J185" i="54"/>
  <c r="J117" i="55"/>
  <c r="J193" i="56"/>
  <c r="J138" i="56"/>
  <c r="J190" i="58"/>
  <c r="J330" i="4"/>
  <c r="BK271" i="4"/>
  <c r="BK119" i="4"/>
  <c r="BK339" i="4"/>
  <c r="J249" i="6"/>
  <c r="J163" i="6"/>
  <c r="BK144" i="6"/>
  <c r="BK117" i="8"/>
  <c r="J119" i="8"/>
  <c r="BK98" i="8"/>
  <c r="J229" i="10"/>
  <c r="J240" i="10"/>
  <c r="J120" i="10"/>
  <c r="BK240" i="10"/>
  <c r="J166" i="10"/>
  <c r="BK432" i="12"/>
  <c r="BK232" i="12"/>
  <c r="J201" i="12"/>
  <c r="J188" i="12"/>
  <c r="J182" i="12"/>
  <c r="BK1444" i="13"/>
  <c r="J1093" i="13"/>
  <c r="BK1662" i="13"/>
  <c r="BK1395" i="13"/>
  <c r="BK578" i="13"/>
  <c r="J1507" i="13"/>
  <c r="J1266" i="13"/>
  <c r="BK520" i="13"/>
  <c r="J1435" i="13"/>
  <c r="BK865" i="13"/>
  <c r="J642" i="13"/>
  <c r="BK1420" i="13"/>
  <c r="BK736" i="13"/>
  <c r="J1701" i="13"/>
  <c r="J1108" i="13"/>
  <c r="J295" i="13"/>
  <c r="J1270" i="13"/>
  <c r="J400" i="13"/>
  <c r="BK1835" i="13"/>
  <c r="J1438" i="13"/>
  <c r="J940" i="13"/>
  <c r="BK453" i="13"/>
  <c r="J114" i="14"/>
  <c r="J145" i="15"/>
  <c r="J137" i="15"/>
  <c r="J149" i="15"/>
  <c r="BK120" i="15"/>
  <c r="J138" i="16"/>
  <c r="J125" i="17"/>
  <c r="BK124" i="17"/>
  <c r="J109" i="18"/>
  <c r="BK123" i="18"/>
  <c r="J96" i="20"/>
  <c r="J164" i="21"/>
  <c r="J184" i="21"/>
  <c r="J140" i="21"/>
  <c r="BK128" i="21"/>
  <c r="BK133" i="22"/>
  <c r="BK99" i="23"/>
  <c r="BK108" i="24"/>
  <c r="J128" i="25"/>
  <c r="BK141" i="26"/>
  <c r="BK118" i="26"/>
  <c r="J104" i="26"/>
  <c r="J187" i="27"/>
  <c r="J239" i="27"/>
  <c r="J181" i="27"/>
  <c r="J268" i="27"/>
  <c r="BK222" i="27"/>
  <c r="J109" i="28"/>
  <c r="BK473" i="29"/>
  <c r="BK124" i="29"/>
  <c r="J586" i="29"/>
  <c r="J614" i="29"/>
  <c r="BK229" i="29"/>
  <c r="J175" i="29"/>
  <c r="BK274" i="29"/>
  <c r="BK257" i="30"/>
  <c r="BK276" i="31"/>
  <c r="BK171" i="31"/>
  <c r="BK166" i="32"/>
  <c r="BK171" i="33"/>
  <c r="BK245" i="33"/>
  <c r="J719" i="34"/>
  <c r="BK320" i="34"/>
  <c r="BK277" i="34"/>
  <c r="J398" i="34"/>
  <c r="J392" i="34"/>
  <c r="BK545" i="34"/>
  <c r="BK398" i="34"/>
  <c r="J749" i="34"/>
  <c r="BK540" i="34"/>
  <c r="BK137" i="34"/>
  <c r="J117" i="36"/>
  <c r="J117" i="38"/>
  <c r="BK134" i="39"/>
  <c r="J98" i="40"/>
  <c r="BK143" i="40"/>
  <c r="J155" i="41"/>
  <c r="BK305" i="42"/>
  <c r="BK108" i="42"/>
  <c r="BK252" i="42"/>
  <c r="BK306" i="42"/>
  <c r="J351" i="42"/>
  <c r="BK291" i="43"/>
  <c r="J226" i="43"/>
  <c r="J196" i="43"/>
  <c r="BK168" i="45"/>
  <c r="J298" i="45"/>
  <c r="J272" i="45"/>
  <c r="BK108" i="46"/>
  <c r="BK142" i="47"/>
  <c r="BK319" i="48"/>
  <c r="J338" i="48"/>
  <c r="J342" i="48"/>
  <c r="BK194" i="48"/>
  <c r="J276" i="49"/>
  <c r="J160" i="49"/>
  <c r="BK117" i="49"/>
  <c r="BK156" i="49"/>
  <c r="BK159" i="51"/>
  <c r="J174" i="51"/>
  <c r="J192" i="51"/>
  <c r="BK165" i="51"/>
  <c r="J337" i="53"/>
  <c r="J216" i="53"/>
  <c r="J127" i="53"/>
  <c r="BK154" i="54"/>
  <c r="J135" i="54"/>
  <c r="BK99" i="55"/>
  <c r="BK173" i="56"/>
  <c r="BK118" i="56"/>
  <c r="BK136" i="58"/>
  <c r="J102" i="58"/>
  <c r="BK116" i="3"/>
  <c r="BK205" i="4"/>
  <c r="J320" i="4"/>
  <c r="BK274" i="4"/>
  <c r="BK140" i="4"/>
  <c r="BK181" i="6"/>
  <c r="BK131" i="6"/>
  <c r="BK163" i="8"/>
  <c r="J124" i="8"/>
  <c r="BK157" i="8"/>
  <c r="BK246" i="10"/>
  <c r="BK287" i="10"/>
  <c r="J219" i="10"/>
  <c r="J147" i="10"/>
  <c r="BK175" i="10"/>
  <c r="BK201" i="10"/>
  <c r="BK141" i="10"/>
  <c r="J166" i="12"/>
  <c r="BK185" i="12"/>
  <c r="BK115" i="12"/>
  <c r="BK398" i="12"/>
  <c r="J1498" i="13"/>
  <c r="BK1167" i="13"/>
  <c r="BK1594" i="13"/>
  <c r="J1105" i="13"/>
  <c r="J301" i="13"/>
  <c r="J1451" i="13"/>
  <c r="BK1238" i="13"/>
  <c r="BK494" i="13"/>
  <c r="BK878" i="13"/>
  <c r="BK1726" i="13"/>
  <c r="BK1488" i="13"/>
  <c r="BK804" i="13"/>
  <c r="BK247" i="13"/>
  <c r="BK1457" i="13"/>
  <c r="BK1732" i="13"/>
  <c r="BK1192" i="13"/>
  <c r="BK364" i="13"/>
  <c r="J1819" i="13"/>
  <c r="BK1404" i="13"/>
  <c r="J804" i="13"/>
  <c r="BK428" i="13"/>
  <c r="BK152" i="15"/>
  <c r="BK174" i="15"/>
  <c r="J154" i="15"/>
  <c r="BK135" i="16"/>
  <c r="J119" i="16"/>
  <c r="J120" i="17"/>
  <c r="BK99" i="18"/>
  <c r="J120" i="18"/>
  <c r="BK101" i="18"/>
  <c r="J100" i="19"/>
  <c r="BK175" i="21"/>
  <c r="BK145" i="21"/>
  <c r="J195" i="21"/>
  <c r="BK140" i="21"/>
  <c r="BK130" i="22"/>
  <c r="J110" i="23"/>
  <c r="J119" i="24"/>
  <c r="J130" i="24"/>
  <c r="BK149" i="26"/>
  <c r="J140" i="26"/>
  <c r="J243" i="27"/>
  <c r="BK219" i="27"/>
  <c r="J137" i="27"/>
  <c r="J231" i="27"/>
  <c r="J165" i="27"/>
  <c r="BK299" i="27"/>
  <c r="J134" i="27"/>
  <c r="BK576" i="29"/>
  <c r="BK234" i="29"/>
  <c r="J503" i="29"/>
  <c r="J348" i="29"/>
  <c r="J224" i="29"/>
  <c r="BK174" i="30"/>
  <c r="BK219" i="30"/>
  <c r="J276" i="31"/>
  <c r="J119" i="31"/>
  <c r="BK226" i="33"/>
  <c r="BK144" i="33"/>
  <c r="BK638" i="34"/>
  <c r="J341" i="34"/>
  <c r="BK548" i="34"/>
  <c r="J717" i="34"/>
  <c r="BK445" i="34"/>
  <c r="J459" i="34"/>
  <c r="J743" i="34"/>
  <c r="J453" i="34"/>
  <c r="BK644" i="34"/>
  <c r="J177" i="34"/>
  <c r="J130" i="38"/>
  <c r="BK116" i="40"/>
  <c r="BK137" i="40"/>
  <c r="BK115" i="40"/>
  <c r="J157" i="41"/>
  <c r="BK360" i="42"/>
  <c r="BK142" i="42"/>
  <c r="BK291" i="42"/>
  <c r="BK365" i="42"/>
  <c r="BK193" i="42"/>
  <c r="BK289" i="42"/>
  <c r="BK214" i="43"/>
  <c r="J182" i="43"/>
  <c r="J263" i="45"/>
  <c r="J181" i="45"/>
  <c r="J147" i="45"/>
  <c r="J284" i="45"/>
  <c r="J129" i="46"/>
  <c r="J144" i="47"/>
  <c r="BK347" i="48"/>
  <c r="BK160" i="48"/>
  <c r="J127" i="48"/>
  <c r="BK282" i="49"/>
  <c r="BK126" i="49"/>
  <c r="BK237" i="49"/>
  <c r="BK144" i="51"/>
  <c r="J293" i="51"/>
  <c r="J318" i="51"/>
  <c r="BK129" i="52"/>
  <c r="J360" i="53"/>
  <c r="J268" i="53"/>
  <c r="BK100" i="53"/>
  <c r="BK171" i="53"/>
  <c r="BK122" i="54"/>
  <c r="J294" i="54"/>
  <c r="J95" i="55"/>
  <c r="BK179" i="56"/>
  <c r="BK176" i="56"/>
  <c r="J214" i="58"/>
  <c r="BK119" i="58"/>
  <c r="J410" i="12"/>
  <c r="BK509" i="12"/>
  <c r="J1490" i="13"/>
  <c r="J473" i="13"/>
  <c r="J1262" i="13"/>
  <c r="J589" i="13"/>
  <c r="J1665" i="13"/>
  <c r="J1151" i="13"/>
  <c r="BK551" i="13"/>
  <c r="J1402" i="13"/>
  <c r="J888" i="13"/>
  <c r="J355" i="13"/>
  <c r="J256" i="13"/>
  <c r="BK1749" i="13"/>
  <c r="J1432" i="13"/>
  <c r="J1179" i="13"/>
  <c r="BK701" i="13"/>
  <c r="BK1236" i="13"/>
  <c r="J1229" i="13"/>
  <c r="J549" i="13"/>
  <c r="J1832" i="13"/>
  <c r="J1689" i="13"/>
  <c r="BK1258" i="13"/>
  <c r="BK475" i="13"/>
  <c r="J142" i="15"/>
  <c r="J151" i="15"/>
  <c r="BK153" i="15"/>
  <c r="J132" i="16"/>
  <c r="BK141" i="16"/>
  <c r="J112" i="16"/>
  <c r="J134" i="18"/>
  <c r="BK119" i="22"/>
  <c r="BK108" i="23"/>
  <c r="BK132" i="24"/>
  <c r="J123" i="25"/>
  <c r="BK122" i="25"/>
  <c r="BK108" i="26"/>
  <c r="J308" i="27"/>
  <c r="BK200" i="27"/>
  <c r="J213" i="27"/>
  <c r="BK232" i="27"/>
  <c r="BK211" i="27"/>
  <c r="BK177" i="27"/>
  <c r="BK119" i="28"/>
  <c r="J493" i="29"/>
  <c r="BK549" i="29"/>
  <c r="BK110" i="3"/>
  <c r="BK154" i="4"/>
  <c r="J243" i="4"/>
  <c r="BK366" i="4"/>
  <c r="J207" i="4"/>
  <c r="J177" i="6"/>
  <c r="J108" i="6"/>
  <c r="J148" i="8"/>
  <c r="BK111" i="8"/>
  <c r="BK291" i="10"/>
  <c r="J242" i="10"/>
  <c r="J258" i="10"/>
  <c r="J169" i="10"/>
  <c r="J100" i="11"/>
  <c r="J379" i="12"/>
  <c r="J393" i="12"/>
  <c r="J384" i="12"/>
  <c r="BK1501" i="13"/>
  <c r="J849" i="13"/>
  <c r="BK1553" i="13"/>
  <c r="J771" i="13"/>
  <c r="J1488" i="13"/>
  <c r="BK1016" i="13"/>
  <c r="J1505" i="13"/>
  <c r="J722" i="13"/>
  <c r="J1610" i="13"/>
  <c r="BK1285" i="13"/>
  <c r="J699" i="13"/>
  <c r="J1444" i="13"/>
  <c r="BK1235" i="13"/>
  <c r="J298" i="13"/>
  <c r="BK1507" i="13"/>
  <c r="BK593" i="13"/>
  <c r="J1824" i="13"/>
  <c r="BK1367" i="13"/>
  <c r="J518" i="13"/>
  <c r="J112" i="14"/>
  <c r="J140" i="15"/>
  <c r="BK176" i="15"/>
  <c r="J103" i="15"/>
  <c r="BK100" i="16"/>
  <c r="J100" i="17"/>
  <c r="BK123" i="17"/>
  <c r="BK108" i="18"/>
  <c r="J95" i="19"/>
  <c r="J113" i="21"/>
  <c r="J196" i="21"/>
  <c r="BK158" i="21"/>
  <c r="BK166" i="21"/>
  <c r="J127" i="22"/>
  <c r="J118" i="23"/>
  <c r="J106" i="25"/>
  <c r="BK151" i="26"/>
  <c r="J103" i="26"/>
  <c r="J106" i="27"/>
  <c r="J255" i="27"/>
  <c r="J145" i="27"/>
  <c r="BK121" i="28"/>
  <c r="J184" i="29"/>
  <c r="J541" i="29"/>
  <c r="J209" i="29"/>
  <c r="BK133" i="29"/>
  <c r="J226" i="29"/>
  <c r="J458" i="29"/>
  <c r="J229" i="30"/>
  <c r="J258" i="31"/>
  <c r="BK161" i="31"/>
  <c r="BK210" i="32"/>
  <c r="J123" i="32"/>
  <c r="BK221" i="33"/>
  <c r="BK732" i="34"/>
  <c r="J493" i="34"/>
  <c r="BK631" i="34"/>
  <c r="J721" i="34"/>
  <c r="BK378" i="34"/>
  <c r="BK468" i="34"/>
  <c r="BK690" i="34"/>
  <c r="J712" i="34"/>
  <c r="J754" i="34"/>
  <c r="BK283" i="34"/>
  <c r="BK205" i="36"/>
  <c r="BK319" i="36"/>
  <c r="BK176" i="38"/>
  <c r="J143" i="40"/>
  <c r="J120" i="40"/>
  <c r="BK266" i="42"/>
  <c r="BK181" i="42"/>
  <c r="BK299" i="42"/>
  <c r="J208" i="42"/>
  <c r="J246" i="43"/>
  <c r="BK199" i="43"/>
  <c r="BK95" i="44"/>
  <c r="J290" i="45"/>
  <c r="BK222" i="45"/>
  <c r="BK132" i="45"/>
  <c r="J100" i="46"/>
  <c r="J141" i="47"/>
  <c r="J275" i="48"/>
  <c r="BK220" i="48"/>
  <c r="J278" i="48"/>
  <c r="BK232" i="48"/>
  <c r="J176" i="49"/>
  <c r="J170" i="49"/>
  <c r="BK262" i="51"/>
  <c r="J265" i="51"/>
  <c r="J328" i="51"/>
  <c r="BK261" i="53"/>
  <c r="BK202" i="53"/>
  <c r="BK330" i="53"/>
  <c r="J156" i="53"/>
  <c r="BK290" i="54"/>
  <c r="J117" i="54"/>
  <c r="J203" i="56"/>
  <c r="BK157" i="56"/>
  <c r="J99" i="57"/>
  <c r="BK197" i="58"/>
  <c r="J111" i="2"/>
  <c r="BK180" i="4"/>
  <c r="J249" i="4"/>
  <c r="J194" i="4"/>
  <c r="BK108" i="4"/>
  <c r="BK247" i="6"/>
  <c r="BK182" i="6"/>
  <c r="BK133" i="8"/>
  <c r="J97" i="8"/>
  <c r="J96" i="9"/>
  <c r="J157" i="10"/>
  <c r="BK151" i="10"/>
  <c r="BK222" i="10"/>
  <c r="BK244" i="10"/>
  <c r="BK124" i="12"/>
  <c r="J322" i="12"/>
  <c r="BK410" i="12"/>
  <c r="BK1509" i="13"/>
  <c r="J1114" i="13"/>
  <c r="BK1610" i="13"/>
  <c r="BK1073" i="13"/>
  <c r="BK1482" i="13"/>
  <c r="J891" i="13"/>
  <c r="BK1511" i="13"/>
  <c r="J985" i="13"/>
  <c r="J1745" i="13"/>
  <c r="BK1230" i="13"/>
  <c r="J364" i="13"/>
  <c r="J1163" i="13"/>
  <c r="J208" i="13"/>
  <c r="J1182" i="13"/>
  <c r="BK1840" i="13"/>
  <c r="BK1720" i="13"/>
  <c r="J1338" i="13"/>
  <c r="J394" i="13"/>
  <c r="BK176" i="14"/>
  <c r="J144" i="15"/>
  <c r="J169" i="15"/>
  <c r="J120" i="16"/>
  <c r="J129" i="16"/>
  <c r="J133" i="17"/>
  <c r="BK126" i="17"/>
  <c r="J133" i="18"/>
  <c r="BK135" i="18"/>
  <c r="J128" i="21"/>
  <c r="J108" i="21"/>
  <c r="J107" i="21"/>
  <c r="BK108" i="22"/>
  <c r="BK128" i="22"/>
  <c r="J101" i="23"/>
  <c r="J123" i="24"/>
  <c r="BK127" i="25"/>
  <c r="BK106" i="26"/>
  <c r="BK120" i="26"/>
  <c r="J144" i="27"/>
  <c r="J109" i="27"/>
  <c r="BK175" i="27"/>
  <c r="BK147" i="27"/>
  <c r="BK145" i="27"/>
  <c r="BK165" i="27"/>
  <c r="J611" i="29"/>
  <c r="J555" i="29"/>
  <c r="BK354" i="29"/>
  <c r="J442" i="29"/>
  <c r="BK323" i="29"/>
  <c r="BK531" i="29"/>
  <c r="BK249" i="30"/>
  <c r="J247" i="30"/>
  <c r="J161" i="31"/>
  <c r="J279" i="31"/>
  <c r="J149" i="32"/>
  <c r="J243" i="33"/>
  <c r="BK706" i="34"/>
  <c r="BK553" i="34"/>
  <c r="BK388" i="34"/>
  <c r="BK657" i="34"/>
  <c r="J221" i="34"/>
  <c r="J371" i="34"/>
  <c r="BK269" i="34"/>
  <c r="BK437" i="34"/>
  <c r="BK372" i="34"/>
  <c r="J547" i="34"/>
  <c r="J232" i="36"/>
  <c r="J221" i="38"/>
  <c r="J160" i="38"/>
  <c r="BK139" i="40"/>
  <c r="BK100" i="40"/>
  <c r="BK145" i="41"/>
  <c r="J401" i="42"/>
  <c r="BK194" i="42"/>
  <c r="BK368" i="42"/>
  <c r="J364" i="42"/>
  <c r="BK277" i="43"/>
  <c r="J135" i="43"/>
  <c r="J302" i="43"/>
  <c r="BK262" i="45"/>
  <c r="BK141" i="45"/>
  <c r="BK127" i="46"/>
  <c r="BK309" i="48"/>
  <c r="J360" i="48"/>
  <c r="J201" i="48"/>
  <c r="J179" i="48"/>
  <c r="J145" i="48"/>
  <c r="J166" i="49"/>
  <c r="J237" i="49"/>
  <c r="BK120" i="50"/>
  <c r="J239" i="51"/>
  <c r="J261" i="51"/>
  <c r="BK236" i="51"/>
  <c r="BK121" i="52"/>
  <c r="J228" i="53"/>
  <c r="BK303" i="53"/>
  <c r="BK159" i="53"/>
  <c r="BK105" i="54"/>
  <c r="BK159" i="54"/>
  <c r="BK125" i="55"/>
  <c r="J219" i="56"/>
  <c r="J115" i="57"/>
  <c r="BK169" i="58"/>
  <c r="AS78" i="1"/>
  <c r="BK174" i="4"/>
  <c r="J296" i="4"/>
  <c r="J139" i="6"/>
  <c r="J203" i="6"/>
  <c r="J154" i="8"/>
  <c r="BK164" i="8"/>
  <c r="BK144" i="8"/>
  <c r="BK115" i="8"/>
  <c r="BK238" i="10"/>
  <c r="J193" i="10"/>
  <c r="J101" i="10"/>
  <c r="J184" i="10"/>
  <c r="J103" i="11"/>
  <c r="BK498" i="12"/>
  <c r="J273" i="12"/>
  <c r="J278" i="12"/>
  <c r="J1233" i="13"/>
  <c r="J1763" i="13"/>
  <c r="BK1354" i="13"/>
  <c r="BK857" i="13"/>
  <c r="J1436" i="13"/>
  <c r="BK1121" i="13"/>
  <c r="AS99" i="1"/>
  <c r="J187" i="4"/>
  <c r="BK222" i="4"/>
  <c r="BK132" i="6"/>
  <c r="BK251" i="6"/>
  <c r="J178" i="6"/>
  <c r="J100" i="8"/>
  <c r="J159" i="8"/>
  <c r="BK195" i="10"/>
  <c r="J212" i="10"/>
  <c r="BK184" i="10"/>
  <c r="BK182" i="10"/>
  <c r="BK133" i="12"/>
  <c r="BK368" i="12"/>
  <c r="J173" i="12"/>
  <c r="J1548" i="13"/>
  <c r="J1279" i="13"/>
  <c r="BK336" i="13"/>
  <c r="J1195" i="13"/>
  <c r="BK571" i="13"/>
  <c r="BK1443" i="13"/>
  <c r="J716" i="13"/>
  <c r="J1804" i="13"/>
  <c r="BK1356" i="13"/>
  <c r="J670" i="13"/>
  <c r="BK1442" i="13"/>
  <c r="BK1047" i="13"/>
  <c r="BK1346" i="13"/>
  <c r="J367" i="13"/>
  <c r="BK1394" i="13"/>
  <c r="J839" i="13"/>
  <c r="BK1837" i="13"/>
  <c r="J734" i="13"/>
  <c r="BK180" i="14"/>
  <c r="BK151" i="15"/>
  <c r="BK163" i="15"/>
  <c r="BK144" i="15"/>
  <c r="BK108" i="16"/>
  <c r="BK123" i="16"/>
  <c r="BK97" i="17"/>
  <c r="BK122" i="18"/>
  <c r="BK112" i="18"/>
  <c r="BK147" i="21"/>
  <c r="BK113" i="21"/>
  <c r="BK187" i="21"/>
  <c r="J99" i="22"/>
  <c r="BK111" i="23"/>
  <c r="BK105" i="24"/>
  <c r="BK124" i="25"/>
  <c r="BK113" i="26"/>
  <c r="BK286" i="27"/>
  <c r="J274" i="27"/>
  <c r="J170" i="27"/>
  <c r="J261" i="27"/>
  <c r="J123" i="27"/>
  <c r="BK297" i="27"/>
  <c r="BK392" i="29"/>
  <c r="J265" i="29"/>
  <c r="J501" i="29"/>
  <c r="J346" i="29"/>
  <c r="BK252" i="29"/>
  <c r="J250" i="30"/>
  <c r="BK121" i="30"/>
  <c r="J228" i="31"/>
  <c r="BK140" i="31"/>
  <c r="J242" i="32"/>
  <c r="BK239" i="33"/>
  <c r="BK306" i="34"/>
  <c r="BK424" i="34"/>
  <c r="J579" i="34"/>
  <c r="J249" i="34"/>
  <c r="J518" i="34"/>
  <c r="BK642" i="34"/>
  <c r="J201" i="34"/>
  <c r="J158" i="34"/>
  <c r="BK390" i="34"/>
  <c r="J628" i="34"/>
  <c r="BK443" i="34"/>
  <c r="J144" i="36"/>
  <c r="BK117" i="36"/>
  <c r="BK112" i="39"/>
  <c r="J112" i="40"/>
  <c r="BK111" i="40"/>
  <c r="J386" i="42"/>
  <c r="BK199" i="42"/>
  <c r="J124" i="42"/>
  <c r="J214" i="43"/>
  <c r="J100" i="43"/>
  <c r="BK101" i="44"/>
  <c r="J193" i="45"/>
  <c r="J225" i="45"/>
  <c r="BK105" i="46"/>
  <c r="J317" i="48"/>
  <c r="BK350" i="48"/>
  <c r="J130" i="48"/>
  <c r="J261" i="48"/>
  <c r="J272" i="49"/>
  <c r="J294" i="49"/>
  <c r="BK103" i="50"/>
  <c r="BK111" i="51"/>
  <c r="BK320" i="51"/>
  <c r="J110" i="52"/>
  <c r="J224" i="53"/>
  <c r="J311" i="53"/>
  <c r="J117" i="53"/>
  <c r="BK171" i="54"/>
  <c r="J212" i="54"/>
  <c r="BK189" i="56"/>
  <c r="J189" i="56"/>
  <c r="J204" i="58"/>
  <c r="BK149" i="58"/>
  <c r="BK303" i="4"/>
  <c r="J334" i="4"/>
  <c r="BK330" i="4"/>
  <c r="BK143" i="4"/>
  <c r="J165" i="6"/>
  <c r="J186" i="6"/>
  <c r="J96" i="8"/>
  <c r="J120" i="8"/>
  <c r="BK106" i="10"/>
  <c r="BK159" i="10"/>
  <c r="BK221" i="10"/>
  <c r="BK139" i="10"/>
  <c r="BK102" i="11"/>
  <c r="J107" i="12"/>
  <c r="BK326" i="12"/>
  <c r="BK1588" i="13"/>
  <c r="J1218" i="13"/>
  <c r="J342" i="13"/>
  <c r="J1360" i="13"/>
  <c r="BK821" i="13"/>
  <c r="BK293" i="13"/>
  <c r="J1291" i="13"/>
  <c r="J512" i="13"/>
  <c r="BK1422" i="13"/>
  <c r="J637" i="13"/>
  <c r="BK1455" i="13"/>
  <c r="BK1178" i="13"/>
  <c r="BK275" i="13"/>
  <c r="J1258" i="13"/>
  <c r="J677" i="13"/>
  <c r="BK1532" i="13"/>
  <c r="BK1093" i="13"/>
  <c r="J1835" i="13"/>
  <c r="J1424" i="13"/>
  <c r="BK670" i="13"/>
  <c r="BK106" i="14"/>
  <c r="BK126" i="15"/>
  <c r="BK109" i="15"/>
  <c r="BK108" i="15"/>
  <c r="J117" i="16"/>
  <c r="J105" i="17"/>
  <c r="J98" i="17"/>
  <c r="J102" i="18"/>
  <c r="J106" i="19"/>
  <c r="J160" i="21"/>
  <c r="BK198" i="21"/>
  <c r="J181" i="21"/>
  <c r="BK112" i="21"/>
  <c r="J116" i="23"/>
  <c r="J124" i="24"/>
  <c r="J108" i="24"/>
  <c r="BK102" i="25"/>
  <c r="BK104" i="26"/>
  <c r="BK250" i="27"/>
  <c r="BK183" i="27"/>
  <c r="BK137" i="27"/>
  <c r="BK279" i="27"/>
  <c r="BK241" i="27"/>
  <c r="BK348" i="29"/>
  <c r="J246" i="29"/>
  <c r="J133" i="29"/>
  <c r="J124" i="29"/>
  <c r="BK476" i="29"/>
  <c r="J255" i="29"/>
  <c r="J253" i="30"/>
  <c r="BK215" i="30"/>
  <c r="J188" i="31"/>
  <c r="J112" i="31"/>
  <c r="J217" i="32"/>
  <c r="J210" i="33"/>
  <c r="BK459" i="34"/>
  <c r="J516" i="34"/>
  <c r="J204" i="34"/>
  <c r="J358" i="34"/>
  <c r="BK547" i="34"/>
  <c r="BK249" i="34"/>
  <c r="BK717" i="34"/>
  <c r="J331" i="34"/>
  <c r="J635" i="34"/>
  <c r="J140" i="34"/>
  <c r="J510" i="34"/>
  <c r="BK96" i="35"/>
  <c r="BK133" i="36"/>
  <c r="BK241" i="38"/>
  <c r="J102" i="39"/>
  <c r="J107" i="40"/>
  <c r="J111" i="40"/>
  <c r="BK248" i="42"/>
  <c r="BK208" i="42"/>
  <c r="BK240" i="42"/>
  <c r="J338" i="42"/>
  <c r="BK200" i="42"/>
  <c r="BK217" i="43"/>
  <c r="J261" i="43"/>
  <c r="J228" i="45"/>
  <c r="J282" i="45"/>
  <c r="J109" i="47"/>
  <c r="J304" i="48"/>
  <c r="BK294" i="48"/>
  <c r="J142" i="48"/>
  <c r="J309" i="48"/>
  <c r="BK276" i="49"/>
  <c r="J126" i="49"/>
  <c r="J144" i="49"/>
  <c r="J111" i="50"/>
  <c r="BK268" i="51"/>
  <c r="J338" i="51"/>
  <c r="J353" i="53"/>
  <c r="J322" i="53"/>
  <c r="J304" i="53"/>
  <c r="J131" i="53"/>
  <c r="J302" i="54"/>
  <c r="J173" i="54"/>
  <c r="J121" i="56"/>
  <c r="J110" i="56"/>
  <c r="BK227" i="58"/>
  <c r="BK107" i="58"/>
  <c r="J116" i="3"/>
  <c r="BK298" i="4"/>
  <c r="BK296" i="4"/>
  <c r="BK320" i="4"/>
  <c r="BK237" i="6"/>
  <c r="BK108" i="6"/>
  <c r="J96" i="7"/>
  <c r="BK116" i="8"/>
  <c r="BK120" i="8"/>
  <c r="BK136" i="8"/>
  <c r="J186" i="10"/>
  <c r="BK101" i="10"/>
  <c r="BK127" i="10"/>
  <c r="BK124" i="10"/>
  <c r="BK263" i="12"/>
  <c r="J403" i="12"/>
  <c r="J488" i="12"/>
  <c r="BK1527" i="13"/>
  <c r="J1119" i="13"/>
  <c r="BK1520" i="13"/>
  <c r="J1097" i="13"/>
  <c r="BK1637" i="13"/>
  <c r="BK1351" i="13"/>
  <c r="J871" i="13"/>
  <c r="J313" i="13"/>
  <c r="J1527" i="13"/>
  <c r="BK917" i="13"/>
  <c r="BK241" i="13"/>
  <c r="J1594" i="13"/>
  <c r="J1437" i="13"/>
  <c r="J977" i="13"/>
  <c r="BK744" i="13"/>
  <c r="BK1697" i="13"/>
  <c r="BK1323" i="13"/>
  <c r="BK663" i="13"/>
  <c r="BK1210" i="13"/>
  <c r="BK506" i="13"/>
  <c r="BK1799" i="13"/>
  <c r="J862" i="13"/>
  <c r="BK152" i="14"/>
  <c r="J164" i="15"/>
  <c r="BK106" i="15"/>
  <c r="BK186" i="15"/>
  <c r="BK110" i="16"/>
  <c r="BK133" i="16"/>
  <c r="J97" i="17"/>
  <c r="J118" i="18"/>
  <c r="BK100" i="19"/>
  <c r="J124" i="21"/>
  <c r="BK196" i="21"/>
  <c r="BK190" i="21"/>
  <c r="J108" i="22"/>
  <c r="J123" i="22"/>
  <c r="BK117" i="23"/>
  <c r="BK115" i="24"/>
  <c r="BK101" i="25"/>
  <c r="BK143" i="26"/>
  <c r="BK111" i="26"/>
  <c r="J188" i="27"/>
  <c r="BK209" i="27"/>
  <c r="J245" i="27"/>
  <c r="J284" i="27"/>
  <c r="J161" i="27"/>
  <c r="BK161" i="27"/>
  <c r="J123" i="28"/>
  <c r="J490" i="29"/>
  <c r="J553" i="29"/>
  <c r="J416" i="29"/>
  <c r="BK297" i="29"/>
  <c r="J240" i="29"/>
  <c r="BK588" i="29"/>
  <c r="J261" i="30"/>
  <c r="J245" i="30"/>
  <c r="J196" i="31"/>
  <c r="BK246" i="31"/>
  <c r="BK235" i="33"/>
  <c r="J228" i="33"/>
  <c r="BK518" i="34"/>
  <c r="BK620" i="34"/>
  <c r="J734" i="34"/>
  <c r="J298" i="34"/>
  <c r="BK492" i="34"/>
  <c r="BK696" i="34"/>
  <c r="BK238" i="34"/>
  <c r="BK371" i="34"/>
  <c r="BK648" i="34"/>
  <c r="BK723" i="34"/>
  <c r="J418" i="34"/>
  <c r="BK323" i="36"/>
  <c r="J244" i="38"/>
  <c r="J104" i="39"/>
  <c r="BK108" i="40"/>
  <c r="BK113" i="40"/>
  <c r="J279" i="42"/>
  <c r="BK355" i="42"/>
  <c r="J407" i="42"/>
  <c r="BK281" i="42"/>
  <c r="J277" i="42"/>
  <c r="BK189" i="43"/>
  <c r="J169" i="43"/>
  <c r="J308" i="43"/>
  <c r="BK189" i="45"/>
  <c r="J269" i="45"/>
  <c r="J141" i="45"/>
  <c r="J132" i="47"/>
  <c r="J351" i="48"/>
  <c r="BK349" i="48"/>
  <c r="J169" i="48"/>
  <c r="BK225" i="48"/>
  <c r="BK299" i="48"/>
  <c r="J132" i="49"/>
  <c r="J156" i="49"/>
  <c r="J162" i="49"/>
  <c r="BK289" i="51"/>
  <c r="J129" i="51"/>
  <c r="BK246" i="51"/>
  <c r="BK242" i="53"/>
  <c r="J281" i="53"/>
  <c r="BK318" i="53"/>
  <c r="J239" i="53"/>
  <c r="BK117" i="54"/>
  <c r="J111" i="55"/>
  <c r="J186" i="56"/>
  <c r="BK222" i="56"/>
  <c r="J221" i="58"/>
  <c r="J202" i="58"/>
  <c r="J197" i="58"/>
  <c r="J316" i="4"/>
  <c r="BK306" i="4"/>
  <c r="BK321" i="4"/>
  <c r="J300" i="4"/>
  <c r="J237" i="6"/>
  <c r="J224" i="6"/>
  <c r="J158" i="8"/>
  <c r="J104" i="8"/>
  <c r="BK138" i="8"/>
  <c r="BK192" i="10"/>
  <c r="BK191" i="10"/>
  <c r="BK289" i="10"/>
  <c r="J145" i="21"/>
  <c r="J101" i="22"/>
  <c r="BK98" i="23"/>
  <c r="J104" i="24"/>
  <c r="BK106" i="25"/>
  <c r="BK145" i="26"/>
  <c r="J127" i="26"/>
  <c r="J248" i="27"/>
  <c r="BK194" i="27"/>
  <c r="BK144" i="27"/>
  <c r="BK179" i="27"/>
  <c r="BK317" i="27"/>
  <c r="BK97" i="28"/>
  <c r="J547" i="29"/>
  <c r="BK249" i="29"/>
  <c r="BK594" i="29"/>
  <c r="BK192" i="29"/>
  <c r="BK519" i="29"/>
  <c r="BK268" i="30"/>
  <c r="J257" i="30"/>
  <c r="J196" i="30"/>
  <c r="J202" i="31"/>
  <c r="BK151" i="31"/>
  <c r="J146" i="32"/>
  <c r="J119" i="33"/>
  <c r="J266" i="34"/>
  <c r="BK473" i="34"/>
  <c r="J173" i="34"/>
  <c r="BK455" i="34"/>
  <c r="BK641" i="34"/>
  <c r="J243" i="34"/>
  <c r="J451" i="34"/>
  <c r="J535" i="34"/>
  <c r="BK678" i="34"/>
  <c r="BK177" i="34"/>
  <c r="J557" i="34"/>
  <c r="BK282" i="36"/>
  <c r="BK289" i="36"/>
  <c r="J282" i="36"/>
  <c r="BK219" i="36"/>
  <c r="J137" i="36"/>
  <c r="J303" i="36"/>
  <c r="J184" i="36"/>
  <c r="J109" i="36"/>
  <c r="J161" i="36"/>
  <c r="J229" i="36"/>
  <c r="BK97" i="37"/>
  <c r="J131" i="37"/>
  <c r="BK99" i="37"/>
  <c r="BK106" i="37"/>
  <c r="BK244" i="38"/>
  <c r="J211" i="38"/>
  <c r="BK105" i="38"/>
  <c r="J181" i="38"/>
  <c r="J230" i="38"/>
  <c r="BK152" i="38"/>
  <c r="BK214" i="38"/>
  <c r="BK113" i="38"/>
  <c r="BK142" i="38"/>
  <c r="J134" i="39"/>
  <c r="J121" i="40"/>
  <c r="BK103" i="40"/>
  <c r="BK102" i="41"/>
  <c r="BK339" i="42"/>
  <c r="BK366" i="42"/>
  <c r="J165" i="42"/>
  <c r="BK210" i="43"/>
  <c r="BK198" i="43"/>
  <c r="BK131" i="44"/>
  <c r="J304" i="45"/>
  <c r="BK290" i="45"/>
  <c r="J106" i="45"/>
  <c r="J110" i="46"/>
  <c r="J148" i="48"/>
  <c r="J252" i="48"/>
  <c r="BK127" i="48"/>
  <c r="BK188" i="48"/>
  <c r="BK239" i="49"/>
  <c r="J117" i="49"/>
  <c r="J295" i="51"/>
  <c r="BK283" i="51"/>
  <c r="J195" i="51"/>
  <c r="J135" i="52"/>
  <c r="BK315" i="53"/>
  <c r="J211" i="53"/>
  <c r="BK307" i="53"/>
  <c r="J115" i="53"/>
  <c r="BK302" i="54"/>
  <c r="BK200" i="54"/>
  <c r="J101" i="55"/>
  <c r="BK203" i="56"/>
  <c r="J144" i="56"/>
  <c r="BK173" i="58"/>
  <c r="BK210" i="58"/>
  <c r="AS142" i="1"/>
  <c r="BK317" i="4"/>
  <c r="J131" i="4"/>
  <c r="BK178" i="6"/>
  <c r="BK249" i="6"/>
  <c r="F40" i="7"/>
  <c r="BC66" i="1" s="1"/>
  <c r="BK150" i="8"/>
  <c r="BK116" i="10"/>
  <c r="BK164" i="10"/>
  <c r="BK206" i="10"/>
  <c r="BK169" i="10"/>
  <c r="BK97" i="11"/>
  <c r="J432" i="12"/>
  <c r="J232" i="12"/>
  <c r="J446" i="12"/>
  <c r="J1562" i="13"/>
  <c r="J1358" i="13"/>
  <c r="BK756" i="13"/>
  <c r="BK1776" i="13"/>
  <c r="J1367" i="13"/>
  <c r="J754" i="13"/>
  <c r="BK1701" i="13"/>
  <c r="BK1203" i="13"/>
  <c r="J437" i="13"/>
  <c r="J1495" i="13"/>
  <c r="J1133" i="13"/>
  <c r="BK1741" i="13"/>
  <c r="J1524" i="13"/>
  <c r="J1322" i="13"/>
  <c r="J428" i="13"/>
  <c r="BK1471" i="13"/>
  <c r="BK1137" i="13"/>
  <c r="BK642" i="13"/>
  <c r="J140" i="14"/>
  <c r="J156" i="15"/>
  <c r="J112" i="15"/>
  <c r="BK134" i="15"/>
  <c r="J103" i="16"/>
  <c r="J130" i="16"/>
  <c r="J135" i="17"/>
  <c r="BK601" i="29"/>
  <c r="BK245" i="30"/>
  <c r="BK210" i="30"/>
  <c r="BK165" i="31"/>
  <c r="BK221" i="31"/>
  <c r="J112" i="32"/>
  <c r="J144" i="33"/>
  <c r="J148" i="33"/>
  <c r="BK243" i="34"/>
  <c r="J376" i="34"/>
  <c r="BK639" i="34"/>
  <c r="BK263" i="34"/>
  <c r="J538" i="34"/>
  <c r="J196" i="34"/>
  <c r="J345" i="34"/>
  <c r="J523" i="34"/>
  <c r="BK741" i="34"/>
  <c r="BK754" i="34"/>
  <c r="J515" i="34"/>
  <c r="BK303" i="36"/>
  <c r="BK179" i="36"/>
  <c r="J220" i="38"/>
  <c r="J117" i="40"/>
  <c r="J133" i="40"/>
  <c r="BK119" i="40"/>
  <c r="J148" i="41"/>
  <c r="J134" i="42"/>
  <c r="BK139" i="42"/>
  <c r="BK353" i="42"/>
  <c r="J286" i="42"/>
  <c r="J124" i="43"/>
  <c r="BK144" i="43"/>
  <c r="BK145" i="43"/>
  <c r="BK277" i="45"/>
  <c r="J266" i="45"/>
  <c r="BK116" i="45"/>
  <c r="J347" i="48"/>
  <c r="J133" i="48"/>
  <c r="BK213" i="48"/>
  <c r="BK179" i="48"/>
  <c r="J136" i="48"/>
  <c r="BK130" i="48"/>
  <c r="J249" i="49"/>
  <c r="BK262" i="49"/>
  <c r="BK101" i="50"/>
  <c r="BK103" i="51"/>
  <c r="BK123" i="51"/>
  <c r="J118" i="52"/>
  <c r="BK273" i="53"/>
  <c r="BK279" i="53"/>
  <c r="J169" i="53"/>
  <c r="J243" i="54"/>
  <c r="BK228" i="54"/>
  <c r="BK233" i="54"/>
  <c r="J201" i="56"/>
  <c r="J199" i="56"/>
  <c r="BK128" i="57"/>
  <c r="J152" i="58"/>
  <c r="J97" i="2"/>
  <c r="BK105" i="3"/>
  <c r="BK246" i="4"/>
  <c r="J192" i="4"/>
  <c r="J319" i="4"/>
  <c r="BK105" i="4"/>
  <c r="BK152" i="6"/>
  <c r="BK234" i="6"/>
  <c r="BK113" i="8"/>
  <c r="J118" i="8"/>
  <c r="J98" i="9"/>
  <c r="J195" i="10"/>
  <c r="BK1185" i="13"/>
  <c r="J1707" i="13"/>
  <c r="BK1265" i="13"/>
  <c r="J658" i="13"/>
  <c r="J1467" i="13"/>
  <c r="BK1179" i="13"/>
  <c r="J376" i="13"/>
  <c r="BK1416" i="13"/>
  <c r="J744" i="13"/>
  <c r="BK1562" i="13"/>
  <c r="BK1010" i="13"/>
  <c r="BK323" i="13"/>
  <c r="J1273" i="13"/>
  <c r="J616" i="13"/>
  <c r="J1380" i="13"/>
  <c r="J571" i="13"/>
  <c r="BK1825" i="13"/>
  <c r="J1682" i="13"/>
  <c r="J1242" i="13"/>
  <c r="BK777" i="13"/>
  <c r="BK372" i="13"/>
  <c r="J175" i="15"/>
  <c r="BK190" i="15"/>
  <c r="BK112" i="15"/>
  <c r="J113" i="15"/>
  <c r="J121" i="16"/>
  <c r="BK108" i="17"/>
  <c r="BK101" i="17"/>
  <c r="BK117" i="18"/>
  <c r="J110" i="18"/>
  <c r="J93" i="20"/>
  <c r="J111" i="21"/>
  <c r="J104" i="21"/>
  <c r="J101" i="21"/>
  <c r="BK110" i="22"/>
  <c r="J113" i="22"/>
  <c r="BK103" i="23"/>
  <c r="BK120" i="25"/>
  <c r="J121" i="25"/>
  <c r="J119" i="26"/>
  <c r="BK246" i="27"/>
  <c r="BK264" i="27"/>
  <c r="J286" i="27"/>
  <c r="J127" i="27"/>
  <c r="J250" i="27"/>
  <c r="J276" i="27"/>
  <c r="BK111" i="28"/>
  <c r="J314" i="29"/>
  <c r="J539" i="29"/>
  <c r="BK266" i="29"/>
  <c r="J214" i="29"/>
  <c r="BK295" i="29"/>
  <c r="J338" i="29"/>
  <c r="BK184" i="29"/>
  <c r="J279" i="30"/>
  <c r="J215" i="30"/>
  <c r="J179" i="30"/>
  <c r="J200" i="31"/>
  <c r="J214" i="32"/>
  <c r="J173" i="32"/>
  <c r="BK148" i="33"/>
  <c r="BK106" i="33"/>
  <c r="BK509" i="34"/>
  <c r="BK537" i="34"/>
  <c r="J254" i="34"/>
  <c r="BK460" i="34"/>
  <c r="J455" i="34"/>
  <c r="BK558" i="34"/>
  <c r="J692" i="34"/>
  <c r="BK615" i="34"/>
  <c r="J688" i="34"/>
  <c r="J277" i="34"/>
  <c r="J106" i="35"/>
  <c r="BK172" i="38"/>
  <c r="BK124" i="39"/>
  <c r="BK99" i="40"/>
  <c r="J136" i="41"/>
  <c r="J174" i="42"/>
  <c r="J327" i="42"/>
  <c r="J248" i="42"/>
  <c r="BK177" i="42"/>
  <c r="J309" i="42"/>
  <c r="BK182" i="43"/>
  <c r="BK258" i="43"/>
  <c r="BK120" i="44"/>
  <c r="BK247" i="45"/>
  <c r="J132" i="45"/>
  <c r="BK165" i="45"/>
  <c r="BK151" i="48"/>
  <c r="J358" i="48"/>
  <c r="J291" i="48"/>
  <c r="BK185" i="48"/>
  <c r="BK254" i="48"/>
  <c r="BK280" i="49"/>
  <c r="J113" i="50"/>
  <c r="J144" i="51"/>
  <c r="BK253" i="51"/>
  <c r="J140" i="51"/>
  <c r="J106" i="52"/>
  <c r="J307" i="53"/>
  <c r="BK195" i="53"/>
  <c r="BK241" i="53"/>
  <c r="J208" i="54"/>
  <c r="BK294" i="54"/>
  <c r="BK276" i="54"/>
  <c r="BK191" i="56"/>
  <c r="BK144" i="56"/>
  <c r="J161" i="58"/>
  <c r="J113" i="2"/>
  <c r="J110" i="3"/>
  <c r="J341" i="4"/>
  <c r="BK292" i="4"/>
  <c r="J322" i="4"/>
  <c r="J152" i="6"/>
  <c r="J132" i="6"/>
  <c r="BK151" i="8"/>
  <c r="J115" i="8"/>
  <c r="BK223" i="10"/>
  <c r="BK204" i="10"/>
  <c r="BK283" i="10"/>
  <c r="J151" i="10"/>
  <c r="J101" i="11"/>
  <c r="BK145" i="12"/>
  <c r="BK237" i="12"/>
  <c r="J320" i="12"/>
  <c r="BK1288" i="13"/>
  <c r="BK751" i="13"/>
  <c r="J1649" i="13"/>
  <c r="BK1244" i="13"/>
  <c r="J674" i="13"/>
  <c r="J1673" i="13"/>
  <c r="J1323" i="13"/>
  <c r="BK725" i="13"/>
  <c r="J1553" i="13"/>
  <c r="BK1135" i="13"/>
  <c r="BK674" i="13"/>
  <c r="BK1682" i="13"/>
  <c r="BK625" i="13"/>
  <c r="BK1097" i="13"/>
  <c r="J259" i="13"/>
  <c r="J1790" i="13"/>
  <c r="J1356" i="13"/>
  <c r="BK683" i="13"/>
  <c r="BK132" i="15"/>
  <c r="BK116" i="15"/>
  <c r="BK128" i="16"/>
  <c r="J118" i="17"/>
  <c r="BK115" i="17"/>
  <c r="BK132" i="18"/>
  <c r="J105" i="18"/>
  <c r="BK116" i="21"/>
  <c r="BK99" i="21"/>
  <c r="BK108" i="21"/>
  <c r="BK173" i="21"/>
  <c r="J125" i="22"/>
  <c r="BK106" i="24"/>
  <c r="J105" i="25"/>
  <c r="BK117" i="25"/>
  <c r="BK150" i="26"/>
  <c r="BK131" i="27"/>
  <c r="BK106" i="27"/>
  <c r="BK254" i="27"/>
  <c r="J175" i="27"/>
  <c r="J513" i="29"/>
  <c r="J487" i="29"/>
  <c r="J320" i="29"/>
  <c r="BK152" i="29"/>
  <c r="BK320" i="29"/>
  <c r="J323" i="29"/>
  <c r="J285" i="30"/>
  <c r="J268" i="30"/>
  <c r="J115" i="31"/>
  <c r="BK196" i="31"/>
  <c r="J214" i="31"/>
  <c r="BK241" i="33"/>
  <c r="J153" i="33"/>
  <c r="J329" i="34"/>
  <c r="BK482" i="34"/>
  <c r="BK688" i="34"/>
  <c r="BK323" i="34"/>
  <c r="J650" i="34"/>
  <c r="J644" i="34"/>
  <c r="J654" i="34"/>
  <c r="BK329" i="34"/>
  <c r="BK654" i="34"/>
  <c r="BK266" i="34"/>
  <c r="BK565" i="34"/>
  <c r="J216" i="38"/>
  <c r="BK122" i="39"/>
  <c r="J149" i="40"/>
  <c r="BK104" i="40"/>
  <c r="J329" i="42"/>
  <c r="J235" i="42"/>
  <c r="J378" i="42"/>
  <c r="BK213" i="42"/>
  <c r="J144" i="43"/>
  <c r="BK165" i="43"/>
  <c r="J109" i="44"/>
  <c r="BK275" i="45"/>
  <c r="J250" i="45"/>
  <c r="J111" i="46"/>
  <c r="BK384" i="48"/>
  <c r="BK191" i="48"/>
  <c r="BK236" i="48"/>
  <c r="J151" i="48"/>
  <c r="J364" i="48"/>
  <c r="J280" i="49"/>
  <c r="BK203" i="49"/>
  <c r="J257" i="51"/>
  <c r="J126" i="51"/>
  <c r="J198" i="51"/>
  <c r="BK242" i="51"/>
  <c r="J159" i="53"/>
  <c r="BK211" i="53"/>
  <c r="BK228" i="53"/>
  <c r="BK208" i="54"/>
  <c r="J149" i="54"/>
  <c r="J128" i="55"/>
  <c r="J183" i="56"/>
  <c r="BK202" i="58"/>
  <c r="BK256" i="12"/>
  <c r="J235" i="12"/>
  <c r="BK1133" i="13"/>
  <c r="J701" i="13"/>
  <c r="J1593" i="13"/>
  <c r="J453" i="13"/>
  <c r="BK1402" i="13"/>
  <c r="BK694" i="13"/>
  <c r="J1509" i="13"/>
  <c r="BK853" i="13"/>
  <c r="J422" i="13"/>
  <c r="BK340" i="13"/>
  <c r="J1241" i="13"/>
  <c r="J901" i="13"/>
  <c r="J206" i="13"/>
  <c r="J1429" i="13"/>
  <c r="J930" i="13"/>
  <c r="BK1024" i="13"/>
  <c r="BK1821" i="13"/>
  <c r="J1395" i="13"/>
  <c r="BK731" i="13"/>
  <c r="J136" i="14"/>
  <c r="J114" i="15"/>
  <c r="J183" i="15"/>
  <c r="J117" i="15"/>
  <c r="J128" i="16"/>
  <c r="BK104" i="16"/>
  <c r="BK99" i="17"/>
  <c r="J99" i="17"/>
  <c r="J129" i="22"/>
  <c r="J101" i="24"/>
  <c r="J100" i="25"/>
  <c r="BK123" i="25"/>
  <c r="BK148" i="26"/>
  <c r="BK122" i="26"/>
  <c r="J179" i="27"/>
  <c r="BK181" i="27"/>
  <c r="J151" i="27"/>
  <c r="BK199" i="27"/>
  <c r="J164" i="27"/>
  <c r="J281" i="27"/>
  <c r="BK112" i="27"/>
  <c r="BK269" i="29"/>
  <c r="BK586" i="29"/>
  <c r="BK106" i="2"/>
  <c r="BK319" i="4"/>
  <c r="BK127" i="4"/>
  <c r="BK334" i="4"/>
  <c r="BK224" i="6"/>
  <c r="J144" i="6"/>
  <c r="BK159" i="6"/>
  <c r="J107" i="8"/>
  <c r="BK103" i="8"/>
  <c r="J128" i="8"/>
  <c r="BK258" i="10"/>
  <c r="J137" i="10"/>
  <c r="BK145" i="10"/>
  <c r="BK228" i="10"/>
  <c r="BK101" i="11"/>
  <c r="BK322" i="12"/>
  <c r="J314" i="12"/>
  <c r="J239" i="12"/>
  <c r="BK163" i="12"/>
  <c r="BK1439" i="13"/>
  <c r="BK1099" i="13"/>
  <c r="J177" i="13"/>
  <c r="BK1082" i="13"/>
  <c r="BK1729" i="13"/>
  <c r="J1198" i="13"/>
  <c r="BK589" i="13"/>
  <c r="BK1453" i="13"/>
  <c r="J864" i="13"/>
  <c r="J1705" i="13"/>
  <c r="BK1198" i="13"/>
  <c r="J541" i="13"/>
  <c r="BK1707" i="13"/>
  <c r="J1135" i="13"/>
  <c r="J185" i="13"/>
  <c r="J980" i="13"/>
  <c r="J1828" i="13"/>
  <c r="J1411" i="13"/>
  <c r="BK376" i="13"/>
  <c r="BK161" i="14"/>
  <c r="J191" i="15"/>
  <c r="BK110" i="15"/>
  <c r="BK129" i="16"/>
  <c r="BK130" i="17"/>
  <c r="BK113" i="17"/>
  <c r="BK110" i="18"/>
  <c r="J101" i="19"/>
  <c r="BK160" i="21"/>
  <c r="J162" i="21"/>
  <c r="J121" i="22"/>
  <c r="J131" i="22"/>
  <c r="BK121" i="24"/>
  <c r="BK107" i="25"/>
  <c r="J141" i="26"/>
  <c r="J118" i="26"/>
  <c r="J126" i="27"/>
  <c r="J238" i="27"/>
  <c r="BK142" i="27"/>
  <c r="BK288" i="27"/>
  <c r="J191" i="27"/>
  <c r="J119" i="28"/>
  <c r="J529" i="29"/>
  <c r="BK478" i="29"/>
  <c r="BK288" i="29"/>
  <c r="BK224" i="29"/>
  <c r="J588" i="29"/>
  <c r="BK115" i="30"/>
  <c r="BK265" i="30"/>
  <c r="J254" i="31"/>
  <c r="BK133" i="32"/>
  <c r="BK214" i="33"/>
  <c r="BK725" i="34"/>
  <c r="J674" i="34"/>
  <c r="BK298" i="34"/>
  <c r="BK550" i="34"/>
  <c r="J264" i="34"/>
  <c r="J411" i="34"/>
  <c r="BK535" i="34"/>
  <c r="J356" i="34"/>
  <c r="BK559" i="34"/>
  <c r="J694" i="34"/>
  <c r="J536" i="34"/>
  <c r="J96" i="35"/>
  <c r="J105" i="38"/>
  <c r="BK102" i="39"/>
  <c r="BK135" i="40"/>
  <c r="BK98" i="40"/>
  <c r="J254" i="42"/>
  <c r="J305" i="42"/>
  <c r="BK174" i="42"/>
  <c r="BK222" i="42"/>
  <c r="J132" i="43"/>
  <c r="BK109" i="43"/>
  <c r="J125" i="44"/>
  <c r="J288" i="45"/>
  <c r="J129" i="45"/>
  <c r="J119" i="46"/>
  <c r="J391" i="48"/>
  <c r="BK264" i="48"/>
  <c r="BK198" i="48"/>
  <c r="J350" i="48"/>
  <c r="BK166" i="49"/>
  <c r="BK298" i="49"/>
  <c r="J115" i="50"/>
  <c r="BK293" i="51"/>
  <c r="BK198" i="51"/>
  <c r="BK118" i="52"/>
  <c r="BK153" i="53"/>
  <c r="J241" i="53"/>
  <c r="J286" i="54"/>
  <c r="J114" i="54"/>
  <c r="BK114" i="54"/>
  <c r="BK164" i="56"/>
  <c r="BK131" i="56"/>
  <c r="J194" i="58"/>
  <c r="BK114" i="58"/>
  <c r="J105" i="3"/>
  <c r="BK192" i="4"/>
  <c r="BK196" i="4"/>
  <c r="BK232" i="4"/>
  <c r="J98" i="5"/>
  <c r="BK225" i="6"/>
  <c r="J163" i="8"/>
  <c r="J146" i="8"/>
  <c r="BK130" i="8"/>
  <c r="J214" i="10"/>
  <c r="J264" i="10"/>
  <c r="J113" i="10"/>
  <c r="J303" i="10"/>
  <c r="J493" i="12"/>
  <c r="J121" i="12"/>
  <c r="J368" i="12"/>
  <c r="J185" i="12"/>
  <c r="BK1434" i="13"/>
  <c r="J846" i="13"/>
  <c r="J1440" i="13"/>
  <c r="J969" i="13"/>
  <c r="BK1687" i="13"/>
  <c r="BK1095" i="13"/>
  <c r="J281" i="13"/>
  <c r="J1245" i="13"/>
  <c r="J603" i="13"/>
  <c r="BK1316" i="13"/>
  <c r="BK647" i="13"/>
  <c r="BK1495" i="13"/>
  <c r="J293" i="13"/>
  <c r="J569" i="13"/>
  <c r="J1822" i="13"/>
  <c r="J784" i="13"/>
  <c r="BK188" i="14"/>
  <c r="J150" i="15"/>
  <c r="J134" i="15"/>
  <c r="BK130" i="16"/>
  <c r="J126" i="16"/>
  <c r="BK112" i="17"/>
  <c r="BK113" i="18"/>
  <c r="BK111" i="18"/>
  <c r="BK135" i="21"/>
  <c r="J137" i="21"/>
  <c r="J126" i="22"/>
  <c r="BK101" i="22"/>
  <c r="BK96" i="23"/>
  <c r="J126" i="25"/>
  <c r="BK103" i="25"/>
  <c r="J152" i="26"/>
  <c r="BK191" i="27"/>
  <c r="BK244" i="27"/>
  <c r="J154" i="27"/>
  <c r="BK225" i="27"/>
  <c r="J108" i="27"/>
  <c r="J106" i="28"/>
  <c r="BK595" i="29"/>
  <c r="BK462" i="29"/>
  <c r="BK181" i="29"/>
  <c r="J268" i="29"/>
  <c r="BK603" i="29"/>
  <c r="J148" i="29"/>
  <c r="BK112" i="30"/>
  <c r="J248" i="31"/>
  <c r="J290" i="31"/>
  <c r="BK221" i="32"/>
  <c r="J231" i="33"/>
  <c r="J162" i="33"/>
  <c r="BK633" i="34"/>
  <c r="J238" i="34"/>
  <c r="J544" i="34"/>
  <c r="BK105" i="34"/>
  <c r="BK146" i="34"/>
  <c r="BK240" i="34"/>
  <c r="J500" i="34"/>
  <c r="BK572" i="34"/>
  <c r="J678" i="34"/>
  <c r="J445" i="34"/>
  <c r="BK161" i="36"/>
  <c r="BK200" i="38"/>
  <c r="BK110" i="40"/>
  <c r="J151" i="40"/>
  <c r="BK97" i="40"/>
  <c r="J314" i="42"/>
  <c r="BK156" i="42"/>
  <c r="BK106" i="42"/>
  <c r="J232" i="42"/>
  <c r="BK149" i="43"/>
  <c r="J297" i="43"/>
  <c r="BK115" i="43"/>
  <c r="BK172" i="45"/>
  <c r="BK203" i="45"/>
  <c r="J134" i="46"/>
  <c r="BK255" i="48"/>
  <c r="J175" i="48"/>
  <c r="J353" i="48"/>
  <c r="BK227" i="48"/>
  <c r="BK252" i="48"/>
  <c r="J222" i="49"/>
  <c r="BK194" i="49"/>
  <c r="BK140" i="51"/>
  <c r="BK303" i="51"/>
  <c r="J236" i="51"/>
  <c r="BK253" i="53"/>
  <c r="J109" i="53"/>
  <c r="BK343" i="53"/>
  <c r="J254" i="53"/>
  <c r="J177" i="53"/>
  <c r="BK175" i="54"/>
  <c r="J115" i="54"/>
  <c r="J214" i="56"/>
  <c r="BK97" i="57"/>
  <c r="BK204" i="58"/>
  <c r="J108" i="2"/>
  <c r="BK300" i="4"/>
  <c r="BK308" i="4"/>
  <c r="BK332" i="4"/>
  <c r="J332" i="4"/>
  <c r="BK165" i="6"/>
  <c r="J179" i="6"/>
  <c r="BK173" i="6"/>
  <c r="J143" i="8"/>
  <c r="BK125" i="8"/>
  <c r="BK108" i="8"/>
  <c r="J210" i="10"/>
  <c r="J143" i="10"/>
  <c r="BK224" i="10"/>
  <c r="J159" i="10"/>
  <c r="J142" i="12"/>
  <c r="J133" i="12"/>
  <c r="BK182" i="12"/>
  <c r="BK1804" i="13"/>
  <c r="BK1410" i="13"/>
  <c r="BK515" i="13"/>
  <c r="BK357" i="13"/>
  <c r="BK1418" i="13"/>
  <c r="J1002" i="13"/>
  <c r="BK385" i="13"/>
  <c r="BK1745" i="13"/>
  <c r="BK1493" i="13"/>
  <c r="BK1002" i="13"/>
  <c r="BK208" i="13"/>
  <c r="BK1270" i="13"/>
  <c r="J552" i="13"/>
  <c r="BK1538" i="13"/>
  <c r="BK953" i="13"/>
  <c r="J1844" i="13"/>
  <c r="J1821" i="13"/>
  <c r="BK1380" i="13"/>
  <c r="BK1005" i="13"/>
  <c r="J183" i="14"/>
  <c r="BK177" i="15"/>
  <c r="BK136" i="15"/>
  <c r="BK159" i="15"/>
  <c r="BK112" i="16"/>
  <c r="J96" i="17"/>
  <c r="J109" i="17"/>
  <c r="J115" i="18"/>
  <c r="J103" i="18"/>
  <c r="BK98" i="19"/>
  <c r="BK111" i="21"/>
  <c r="J116" i="21"/>
  <c r="J141" i="21"/>
  <c r="BK185" i="21"/>
  <c r="BK103" i="21"/>
  <c r="BK101" i="23"/>
  <c r="J97" i="23"/>
  <c r="BK128" i="24"/>
  <c r="J117" i="25"/>
  <c r="BK104" i="25"/>
  <c r="BK135" i="26"/>
  <c r="BK121" i="27"/>
  <c r="BK103" i="27"/>
  <c r="J205" i="27"/>
  <c r="BK189" i="27"/>
  <c r="J289" i="27"/>
  <c r="J118" i="28"/>
  <c r="J521" i="29"/>
  <c r="BK188" i="29"/>
  <c r="J138" i="29"/>
  <c r="J584" i="29"/>
  <c r="BK612" i="29"/>
  <c r="J222" i="29"/>
  <c r="BK157" i="30"/>
  <c r="BK204" i="30"/>
  <c r="J221" i="31"/>
  <c r="BK188" i="31"/>
  <c r="J190" i="32"/>
  <c r="BK188" i="33"/>
  <c r="BK341" i="34"/>
  <c r="BK465" i="34"/>
  <c r="BK207" i="34"/>
  <c r="BK512" i="34"/>
  <c r="BK670" i="34"/>
  <c r="BK374" i="34"/>
  <c r="BK552" i="34"/>
  <c r="J565" i="34"/>
  <c r="BK143" i="34"/>
  <c r="J273" i="34"/>
  <c r="J633" i="34"/>
  <c r="J269" i="34"/>
  <c r="BK241" i="36"/>
  <c r="BK112" i="36"/>
  <c r="BK126" i="38"/>
  <c r="BK150" i="40"/>
  <c r="BK129" i="40"/>
  <c r="J147" i="41"/>
  <c r="BK408" i="42"/>
  <c r="BK377" i="42"/>
  <c r="J106" i="42"/>
  <c r="J181" i="42"/>
  <c r="BK361" i="42"/>
  <c r="J198" i="43"/>
  <c r="J186" i="43"/>
  <c r="J101" i="44"/>
  <c r="BK260" i="45"/>
  <c r="J189" i="45"/>
  <c r="BK129" i="46"/>
  <c r="BK307" i="48"/>
  <c r="J194" i="48"/>
  <c r="J276" i="48"/>
  <c r="BK241" i="48"/>
  <c r="BK267" i="49"/>
  <c r="BK142" i="49"/>
  <c r="BK233" i="49"/>
  <c r="BK95" i="50"/>
  <c r="J286" i="51"/>
  <c r="J159" i="51"/>
  <c r="BK113" i="52"/>
  <c r="J327" i="53"/>
  <c r="BK169" i="53"/>
  <c r="BK289" i="53"/>
  <c r="BK151" i="53"/>
  <c r="J203" i="54"/>
  <c r="J278" i="54"/>
  <c r="J228" i="54"/>
  <c r="J176" i="56"/>
  <c r="J168" i="56"/>
  <c r="J120" i="57"/>
  <c r="J207" i="58"/>
  <c r="AS117" i="1"/>
  <c r="J259" i="4"/>
  <c r="J174" i="4"/>
  <c r="BK155" i="6"/>
  <c r="BK129" i="6"/>
  <c r="BK106" i="6"/>
  <c r="J162" i="8"/>
  <c r="BK152" i="8"/>
  <c r="J152" i="8"/>
  <c r="BK236" i="10"/>
  <c r="BK171" i="10"/>
  <c r="J222" i="10"/>
  <c r="J165" i="10"/>
  <c r="BK122" i="21"/>
  <c r="BK113" i="23"/>
  <c r="J118" i="24"/>
  <c r="J114" i="25"/>
  <c r="BK118" i="25"/>
  <c r="BK107" i="26"/>
  <c r="BK128" i="26"/>
  <c r="BK159" i="27"/>
  <c r="BK255" i="27"/>
  <c r="J264" i="27"/>
  <c r="J208" i="27"/>
  <c r="J258" i="27"/>
  <c r="J196" i="27"/>
  <c r="BK114" i="28"/>
  <c r="J605" i="29"/>
  <c r="BK418" i="29"/>
  <c r="J171" i="29"/>
  <c r="BK527" i="29"/>
  <c r="BK287" i="29"/>
  <c r="BK326" i="29"/>
  <c r="J204" i="30"/>
  <c r="J277" i="30"/>
  <c r="BK135" i="31"/>
  <c r="J287" i="31"/>
  <c r="J200" i="32"/>
  <c r="BK212" i="32"/>
  <c r="J215" i="33"/>
  <c r="BK726" i="34"/>
  <c r="BK223" i="34"/>
  <c r="J260" i="34"/>
  <c r="BK618" i="34"/>
  <c r="J334" i="34"/>
  <c r="J545" i="34"/>
  <c r="BK260" i="34"/>
  <c r="J354" i="34"/>
  <c r="BK579" i="34"/>
  <c r="BK711" i="34"/>
  <c r="J460" i="34"/>
  <c r="J661" i="34"/>
  <c r="BK396" i="34"/>
  <c r="J112" i="36"/>
  <c r="BK263" i="36"/>
  <c r="J285" i="36"/>
  <c r="BK210" i="36"/>
  <c r="J133" i="36"/>
  <c r="J289" i="36"/>
  <c r="BK201" i="36"/>
  <c r="BK147" i="36"/>
  <c r="BK272" i="36"/>
  <c r="BK156" i="36"/>
  <c r="J167" i="36"/>
  <c r="J120" i="37"/>
  <c r="BK115" i="37"/>
  <c r="J117" i="37"/>
  <c r="J128" i="37"/>
  <c r="J95" i="37"/>
  <c r="BK229" i="38"/>
  <c r="BK121" i="38"/>
  <c r="BK199" i="38"/>
  <c r="J251" i="38"/>
  <c r="BK196" i="38"/>
  <c r="BK230" i="38"/>
  <c r="BK102" i="38"/>
  <c r="BK216" i="38"/>
  <c r="J107" i="39"/>
  <c r="J136" i="40"/>
  <c r="BK148" i="41"/>
  <c r="J204" i="42"/>
  <c r="BK165" i="42"/>
  <c r="J185" i="42"/>
  <c r="BK379" i="42"/>
  <c r="J318" i="42"/>
  <c r="BK235" i="42"/>
  <c r="BK154" i="43"/>
  <c r="J119" i="43"/>
  <c r="J120" i="44"/>
  <c r="J241" i="45"/>
  <c r="J243" i="45"/>
  <c r="BK250" i="45"/>
  <c r="BK116" i="46"/>
  <c r="BK226" i="48"/>
  <c r="J355" i="48"/>
  <c r="J185" i="48"/>
  <c r="BK361" i="48"/>
  <c r="J227" i="48"/>
  <c r="BK284" i="49"/>
  <c r="BK219" i="49"/>
  <c r="BK113" i="50"/>
  <c r="J162" i="51"/>
  <c r="J259" i="51"/>
  <c r="BK300" i="51"/>
  <c r="J172" i="51"/>
  <c r="J362" i="53"/>
  <c r="J171" i="53"/>
  <c r="BK106" i="53"/>
  <c r="J277" i="53"/>
  <c r="J163" i="54"/>
  <c r="J198" i="54"/>
  <c r="BK286" i="54"/>
  <c r="J103" i="55"/>
  <c r="BK183" i="56"/>
  <c r="J164" i="56"/>
  <c r="BK207" i="58"/>
  <c r="BK128" i="58"/>
  <c r="J349" i="4"/>
  <c r="J140" i="4"/>
  <c r="BK177" i="4"/>
  <c r="BK249" i="4"/>
  <c r="BK98" i="5"/>
  <c r="J251" i="6"/>
  <c r="J162" i="6"/>
  <c r="BK149" i="8"/>
  <c r="BK160" i="8"/>
  <c r="J101" i="8"/>
  <c r="BK200" i="10"/>
  <c r="BK147" i="10"/>
  <c r="J217" i="10"/>
  <c r="J244" i="10"/>
  <c r="J289" i="10"/>
  <c r="J168" i="10"/>
  <c r="J490" i="12"/>
  <c r="BK400" i="12"/>
  <c r="J115" i="12"/>
  <c r="BK151" i="12"/>
  <c r="BK1773" i="13"/>
  <c r="BK1181" i="13"/>
  <c r="BK603" i="13"/>
  <c r="J1612" i="13"/>
  <c r="J1307" i="13"/>
  <c r="BK875" i="13"/>
  <c r="J1767" i="13"/>
  <c r="J1140" i="13"/>
  <c r="J1666" i="13"/>
  <c r="J1221" i="13"/>
  <c r="J788" i="13"/>
  <c r="J1543" i="13"/>
  <c r="J974" i="13"/>
  <c r="BK259" i="13"/>
  <c r="J956" i="13"/>
  <c r="BK237" i="13"/>
  <c r="J1283" i="13"/>
  <c r="BK448" i="13"/>
  <c r="J1820" i="13"/>
  <c r="BK1154" i="13"/>
  <c r="J506" i="13"/>
  <c r="BK112" i="14"/>
  <c r="BK115" i="15"/>
  <c r="J188" i="15"/>
  <c r="BK117" i="15"/>
  <c r="BK113" i="16"/>
  <c r="BK102" i="16"/>
  <c r="J113" i="17"/>
  <c r="J326" i="29"/>
  <c r="J475" i="29"/>
  <c r="J124" i="30"/>
  <c r="J115" i="30"/>
  <c r="BK147" i="31"/>
  <c r="BK202" i="31"/>
  <c r="J135" i="31"/>
  <c r="J133" i="32"/>
  <c r="BK215" i="33"/>
  <c r="BK533" i="34"/>
  <c r="J640" i="34"/>
  <c r="J213" i="34"/>
  <c r="J520" i="34"/>
  <c r="J615" i="34"/>
  <c r="BK140" i="34"/>
  <c r="BK265" i="34"/>
  <c r="J170" i="34"/>
  <c r="BK308" i="34"/>
  <c r="J696" i="34"/>
  <c r="BK176" i="34"/>
  <c r="BK144" i="36"/>
  <c r="J152" i="38"/>
  <c r="BK130" i="39"/>
  <c r="BK152" i="40"/>
  <c r="BK146" i="40"/>
  <c r="J380" i="42"/>
  <c r="BK158" i="42"/>
  <c r="J238" i="42"/>
  <c r="J304" i="42"/>
  <c r="BK207" i="42"/>
  <c r="J215" i="42"/>
  <c r="J258" i="43"/>
  <c r="BK122" i="44"/>
  <c r="BK209" i="45"/>
  <c r="BK288" i="45"/>
  <c r="J105" i="46"/>
  <c r="J160" i="48"/>
  <c r="BK271" i="48"/>
  <c r="BK366" i="48"/>
  <c r="J366" i="48"/>
  <c r="J292" i="49"/>
  <c r="J194" i="49"/>
  <c r="BK99" i="50"/>
  <c r="J297" i="51"/>
  <c r="BK218" i="51"/>
  <c r="J262" i="51"/>
  <c r="J131" i="52"/>
  <c r="J234" i="53"/>
  <c r="BK109" i="53"/>
  <c r="J204" i="53"/>
  <c r="J153" i="53"/>
  <c r="J179" i="54"/>
  <c r="J290" i="54"/>
  <c r="J151" i="56"/>
  <c r="BK154" i="56"/>
  <c r="BK107" i="56"/>
  <c r="BK190" i="58"/>
  <c r="BK225" i="58"/>
  <c r="AS59" i="1"/>
  <c r="J227" i="4"/>
  <c r="BK276" i="4"/>
  <c r="BK326" i="4"/>
  <c r="J188" i="6"/>
  <c r="J229" i="6"/>
  <c r="BK177" i="6"/>
  <c r="J157" i="8"/>
  <c r="BK159" i="8"/>
  <c r="BK109" i="8"/>
  <c r="BK188" i="10"/>
  <c r="J173" i="10"/>
  <c r="J254" i="10"/>
  <c r="J221" i="10"/>
  <c r="J130" i="10"/>
  <c r="J107" i="11"/>
  <c r="J326" i="12"/>
  <c r="J339" i="12"/>
  <c r="BK299" i="12"/>
  <c r="J263" i="12"/>
  <c r="BK1530" i="13"/>
  <c r="BK923" i="13"/>
  <c r="BK552" i="13"/>
  <c r="J1434" i="13"/>
  <c r="BK508" i="13"/>
  <c r="BK885" i="13"/>
  <c r="J1687" i="13"/>
  <c r="J1203" i="13"/>
  <c r="BK206" i="13"/>
  <c r="BK1360" i="13"/>
  <c r="J909" i="13"/>
  <c r="BK1654" i="13"/>
  <c r="BK1177" i="13"/>
  <c r="BK359" i="13"/>
  <c r="J1448" i="13"/>
  <c r="BK891" i="13"/>
  <c r="J1846" i="13"/>
  <c r="J1823" i="13"/>
  <c r="J1814" i="13"/>
  <c r="J1383" i="13"/>
  <c r="J875" i="13"/>
  <c r="J467" i="13"/>
  <c r="J127" i="14"/>
  <c r="J172" i="14"/>
  <c r="J118" i="15"/>
  <c r="BK121" i="15"/>
  <c r="BK149" i="15"/>
  <c r="J125" i="15"/>
  <c r="BK118" i="16"/>
  <c r="J127" i="17"/>
  <c r="BK96" i="17"/>
  <c r="J111" i="18"/>
  <c r="BK105" i="18"/>
  <c r="J99" i="19"/>
  <c r="BK181" i="21"/>
  <c r="J188" i="21"/>
  <c r="J112" i="21"/>
  <c r="J120" i="21"/>
  <c r="BK104" i="22"/>
  <c r="BK118" i="23"/>
  <c r="BK117" i="24"/>
  <c r="J105" i="24"/>
  <c r="BK111" i="25"/>
  <c r="J125" i="26"/>
  <c r="J137" i="26"/>
  <c r="BK275" i="27"/>
  <c r="J148" i="27"/>
  <c r="BK173" i="27"/>
  <c r="J266" i="27"/>
  <c r="J317" i="27"/>
  <c r="J101" i="27"/>
  <c r="BK584" i="29"/>
  <c r="J129" i="29"/>
  <c r="BK178" i="29"/>
  <c r="J169" i="29"/>
  <c r="J311" i="29"/>
  <c r="J280" i="29"/>
  <c r="BK367" i="29"/>
  <c r="BK196" i="30"/>
  <c r="J211" i="31"/>
  <c r="BK249" i="31"/>
  <c r="BK206" i="32"/>
  <c r="J160" i="32"/>
  <c r="BK227" i="33"/>
  <c r="BK600" i="34"/>
  <c r="J382" i="34"/>
  <c r="J542" i="34"/>
  <c r="BK637" i="34"/>
  <c r="J732" i="34"/>
  <c r="BK256" i="34"/>
  <c r="J534" i="34"/>
  <c r="J558" i="34"/>
  <c r="BK264" i="34"/>
  <c r="BK246" i="36"/>
  <c r="BK109" i="36"/>
  <c r="J229" i="38"/>
  <c r="BK109" i="40"/>
  <c r="BK132" i="40"/>
  <c r="BK136" i="41"/>
  <c r="J241" i="42"/>
  <c r="BK192" i="42"/>
  <c r="J358" i="42"/>
  <c r="J348" i="42"/>
  <c r="BK219" i="42"/>
  <c r="J210" i="43"/>
  <c r="BK159" i="43"/>
  <c r="J117" i="44"/>
  <c r="BK256" i="45"/>
  <c r="J165" i="45"/>
  <c r="BK102" i="47"/>
  <c r="J239" i="48"/>
  <c r="BK278" i="48"/>
  <c r="BK139" i="48"/>
  <c r="J381" i="48"/>
  <c r="J319" i="48"/>
  <c r="BK110" i="49"/>
  <c r="BK192" i="49"/>
  <c r="BK112" i="49"/>
  <c r="J117" i="50"/>
  <c r="J303" i="51"/>
  <c r="J246" i="51"/>
  <c r="BK131" i="52"/>
  <c r="BK266" i="53"/>
  <c r="BK254" i="53"/>
  <c r="BK362" i="53"/>
  <c r="J151" i="53"/>
  <c r="J147" i="53"/>
  <c r="BK198" i="54"/>
  <c r="J122" i="55"/>
  <c r="J104" i="56"/>
  <c r="BK113" i="57"/>
  <c r="J136" i="58"/>
  <c r="J173" i="58"/>
  <c r="J113" i="3"/>
  <c r="J368" i="4"/>
  <c r="J314" i="4"/>
  <c r="J182" i="4"/>
  <c r="BK255" i="4"/>
  <c r="BK200" i="6"/>
  <c r="J141" i="6"/>
  <c r="J134" i="8"/>
  <c r="BK97" i="8"/>
  <c r="BK104" i="8"/>
  <c r="BK134" i="8"/>
  <c r="BK120" i="10"/>
  <c r="J225" i="10"/>
  <c r="J208" i="10"/>
  <c r="J108" i="10"/>
  <c r="BK105" i="11"/>
  <c r="BK374" i="12"/>
  <c r="J395" i="12"/>
  <c r="J138" i="12"/>
  <c r="BK379" i="12"/>
  <c r="BK239" i="12"/>
  <c r="BK1452" i="13"/>
  <c r="BK935" i="13"/>
  <c r="J593" i="13"/>
  <c r="J1729" i="13"/>
  <c r="BK529" i="13"/>
  <c r="BK1429" i="13"/>
  <c r="BK1126" i="13"/>
  <c r="J647" i="13"/>
  <c r="J1504" i="13"/>
  <c r="BK1184" i="13"/>
  <c r="J1227" i="13"/>
  <c r="J731" i="13"/>
  <c r="J1726" i="13"/>
  <c r="J1364" i="13"/>
  <c r="BK977" i="13"/>
  <c r="BK455" i="13"/>
  <c r="BK612" i="13"/>
  <c r="BK1828" i="13"/>
  <c r="BK1430" i="13"/>
  <c r="BK999" i="13"/>
  <c r="BK355" i="13"/>
  <c r="J161" i="14"/>
  <c r="BK179" i="15"/>
  <c r="BK137" i="15"/>
  <c r="BK131" i="16"/>
  <c r="BK139" i="16"/>
  <c r="J108" i="16"/>
  <c r="J101" i="17"/>
  <c r="J99" i="18"/>
  <c r="BK104" i="19"/>
  <c r="BK192" i="21"/>
  <c r="J185" i="21"/>
  <c r="BK151" i="21"/>
  <c r="J103" i="21"/>
  <c r="J130" i="22"/>
  <c r="BK124" i="24"/>
  <c r="BK101" i="24"/>
  <c r="J122" i="25"/>
  <c r="J153" i="26"/>
  <c r="BK110" i="26"/>
  <c r="J143" i="26"/>
  <c r="J141" i="27"/>
  <c r="BK276" i="27"/>
  <c r="J155" i="27"/>
  <c r="J251" i="27"/>
  <c r="BK122" i="27"/>
  <c r="BK123" i="27"/>
  <c r="BK592" i="29"/>
  <c r="BK195" i="29"/>
  <c r="BK523" i="29"/>
  <c r="BK533" i="29"/>
  <c r="BK171" i="29"/>
  <c r="J464" i="29"/>
  <c r="J252" i="29"/>
  <c r="BK253" i="30"/>
  <c r="J282" i="31"/>
  <c r="BK230" i="31"/>
  <c r="J233" i="31"/>
  <c r="J206" i="32"/>
  <c r="J166" i="32"/>
  <c r="BK160" i="32"/>
  <c r="BK516" i="34"/>
  <c r="BK570" i="34"/>
  <c r="J258" i="34"/>
  <c r="J424" i="34"/>
  <c r="J553" i="34"/>
  <c r="J513" i="34"/>
  <c r="BK629" i="34"/>
  <c r="J234" i="34"/>
  <c r="J512" i="34"/>
  <c r="J747" i="34"/>
  <c r="BK307" i="34"/>
  <c r="J182" i="36"/>
  <c r="J154" i="38"/>
  <c r="BK142" i="40"/>
  <c r="BK120" i="40"/>
  <c r="J145" i="41"/>
  <c r="BK215" i="42"/>
  <c r="J393" i="42"/>
  <c r="J298" i="42"/>
  <c r="J158" i="42"/>
  <c r="J107" i="43"/>
  <c r="J97" i="44"/>
  <c r="BK177" i="45"/>
  <c r="BK284" i="45"/>
  <c r="J116" i="46"/>
  <c r="BK261" i="48"/>
  <c r="BK270" i="48"/>
  <c r="J157" i="48"/>
  <c r="J232" i="48"/>
  <c r="BK117" i="48"/>
  <c r="J282" i="49"/>
  <c r="BK149" i="49"/>
  <c r="BK264" i="49"/>
  <c r="BK131" i="50"/>
  <c r="J106" i="51"/>
  <c r="BK228" i="51"/>
  <c r="BK304" i="53"/>
  <c r="J226" i="53"/>
  <c r="BK337" i="53"/>
  <c r="J315" i="53"/>
  <c r="J298" i="54"/>
  <c r="BK281" i="54"/>
  <c r="J126" i="54"/>
  <c r="BK123" i="56"/>
  <c r="J117" i="57"/>
  <c r="BK240" i="58"/>
  <c r="J125" i="58"/>
  <c r="J417" i="12"/>
  <c r="J136" i="12"/>
  <c r="J878" i="13"/>
  <c r="J1637" i="13"/>
  <c r="J1319" i="13"/>
  <c r="BK906" i="13"/>
  <c r="BK522" i="13"/>
  <c r="J1471" i="13"/>
  <c r="BK1656" i="13"/>
  <c r="J1313" i="13"/>
  <c r="J475" i="13"/>
  <c r="BK281" i="13"/>
  <c r="J1781" i="13"/>
  <c r="BK1454" i="13"/>
  <c r="BK763" i="13"/>
  <c r="J1752" i="13"/>
  <c r="J1311" i="13"/>
  <c r="BK1405" i="13"/>
  <c r="J357" i="13"/>
  <c r="BK1838" i="13"/>
  <c r="BK1341" i="13"/>
  <c r="BK457" i="13"/>
  <c r="BK123" i="14"/>
  <c r="BK185" i="15"/>
  <c r="BK125" i="15"/>
  <c r="BK146" i="15"/>
  <c r="J121" i="17"/>
  <c r="BK105" i="17"/>
  <c r="BK126" i="18"/>
  <c r="J111" i="23"/>
  <c r="J108" i="23"/>
  <c r="J116" i="24"/>
  <c r="BK131" i="25"/>
  <c r="BK126" i="26"/>
  <c r="BK121" i="26"/>
  <c r="BK205" i="27"/>
  <c r="J119" i="27"/>
  <c r="BK149" i="27"/>
  <c r="BK301" i="27"/>
  <c r="J275" i="27"/>
  <c r="J315" i="27"/>
  <c r="J100" i="28"/>
  <c r="BK118" i="28"/>
  <c r="J356" i="29"/>
  <c r="J308" i="29"/>
  <c r="J321" i="4"/>
  <c r="BK252" i="4"/>
  <c r="BK283" i="4"/>
  <c r="BK136" i="4"/>
  <c r="BK115" i="4"/>
  <c r="J222" i="6"/>
  <c r="F41" i="7"/>
  <c r="BD66" i="1"/>
  <c r="BK242" i="10"/>
  <c r="J234" i="10"/>
  <c r="J192" i="10"/>
  <c r="BK111" i="10"/>
  <c r="J102" i="11"/>
  <c r="J204" i="12"/>
  <c r="BK127" i="12"/>
  <c r="BK495" i="12"/>
  <c r="BK1689" i="13"/>
  <c r="BK586" i="13"/>
  <c r="BK1480" i="13"/>
  <c r="J853" i="13"/>
  <c r="BK1811" i="13"/>
  <c r="BK301" i="13"/>
  <c r="BK1412" i="13"/>
  <c r="BK177" i="13"/>
  <c r="BK1413" i="13"/>
  <c r="BK996" i="13"/>
  <c r="BK317" i="13"/>
  <c r="BK1283" i="13"/>
  <c r="BK584" i="13"/>
  <c r="J1230" i="13"/>
  <c r="J304" i="13"/>
  <c r="BK1820" i="13"/>
  <c r="BK1319" i="13"/>
  <c r="J168" i="14"/>
  <c r="BK130" i="15"/>
  <c r="BK166" i="15"/>
  <c r="J131" i="15"/>
  <c r="J110" i="16"/>
  <c r="BK127" i="17"/>
  <c r="J131" i="18"/>
  <c r="J92" i="20"/>
  <c r="BK194" i="21"/>
  <c r="BK184" i="21"/>
  <c r="J114" i="21"/>
  <c r="J134" i="22"/>
  <c r="J99" i="23"/>
  <c r="BK127" i="24"/>
  <c r="J113" i="25"/>
  <c r="BK152" i="26"/>
  <c r="J115" i="26"/>
  <c r="BK223" i="27"/>
  <c r="J121" i="27"/>
  <c r="BK197" i="27"/>
  <c r="J241" i="27"/>
  <c r="J223" i="27"/>
  <c r="BK614" i="29"/>
  <c r="J217" i="29"/>
  <c r="J551" i="29"/>
  <c r="J609" i="29"/>
  <c r="BK375" i="29"/>
  <c r="BK136" i="29"/>
  <c r="J112" i="30"/>
  <c r="J165" i="31"/>
  <c r="BK264" i="31"/>
  <c r="BK120" i="32"/>
  <c r="BK230" i="33"/>
  <c r="BK153" i="33"/>
  <c r="BK227" i="34"/>
  <c r="BK380" i="34"/>
  <c r="J480" i="34"/>
  <c r="J146" i="34"/>
  <c r="BK709" i="34"/>
  <c r="J352" i="34"/>
  <c r="J562" i="34"/>
  <c r="J548" i="34"/>
  <c r="BK736" i="34"/>
  <c r="J552" i="34"/>
  <c r="J111" i="34"/>
  <c r="J222" i="36"/>
  <c r="J168" i="38"/>
  <c r="J100" i="40"/>
  <c r="J138" i="40"/>
  <c r="J111" i="41"/>
  <c r="J379" i="42"/>
  <c r="J306" i="42"/>
  <c r="BK359" i="42"/>
  <c r="J199" i="42"/>
  <c r="J270" i="43"/>
  <c r="BK208" i="43"/>
  <c r="BK304" i="43"/>
  <c r="J308" i="45"/>
  <c r="BK156" i="45"/>
  <c r="J127" i="46"/>
  <c r="BK147" i="47"/>
  <c r="J166" i="48"/>
  <c r="BK230" i="48"/>
  <c r="J121" i="48"/>
  <c r="BK175" i="48"/>
  <c r="J164" i="49"/>
  <c r="BK125" i="50"/>
  <c r="J223" i="51"/>
  <c r="BK318" i="51"/>
  <c r="J99" i="52"/>
  <c r="BK294" i="53"/>
  <c r="J189" i="53"/>
  <c r="BK189" i="53"/>
  <c r="J144" i="54"/>
  <c r="J175" i="54"/>
  <c r="BK117" i="55"/>
  <c r="BK101" i="56"/>
  <c r="J131" i="57"/>
  <c r="J131" i="58"/>
  <c r="AS56" i="1"/>
  <c r="BK316" i="4"/>
  <c r="J294" i="4"/>
  <c r="J226" i="6"/>
  <c r="BK103" i="6"/>
  <c r="BK211" i="6"/>
  <c r="BK153" i="8"/>
  <c r="BK122" i="8"/>
  <c r="J260" i="10"/>
  <c r="BK232" i="10"/>
  <c r="BK166" i="10"/>
  <c r="J163" i="10"/>
  <c r="BK157" i="10"/>
  <c r="BK470" i="12"/>
  <c r="BK199" i="12"/>
  <c r="J237" i="12"/>
  <c r="BK121" i="12"/>
  <c r="J1248" i="13"/>
  <c r="J526" i="13"/>
  <c r="J1412" i="13"/>
  <c r="J515" i="13"/>
  <c r="BK1421" i="13"/>
  <c r="J683" i="13"/>
  <c r="J1446" i="13"/>
  <c r="BK734" i="13"/>
  <c r="J1599" i="13"/>
  <c r="J1099" i="13"/>
  <c r="BK1411" i="13"/>
  <c r="J767" i="13"/>
  <c r="J1605" i="13"/>
  <c r="BK994" i="13"/>
  <c r="J1829" i="13"/>
  <c r="BK1140" i="13"/>
  <c r="J457" i="13"/>
  <c r="BK110" i="14"/>
  <c r="J159" i="15"/>
  <c r="J139" i="15"/>
  <c r="BK107" i="17"/>
  <c r="J103" i="17"/>
  <c r="J112" i="18"/>
  <c r="J105" i="19"/>
  <c r="J190" i="21"/>
  <c r="J166" i="21"/>
  <c r="BK143" i="21"/>
  <c r="J98" i="22"/>
  <c r="BK121" i="23"/>
  <c r="J121" i="24"/>
  <c r="J112" i="25"/>
  <c r="J129" i="26"/>
  <c r="BK278" i="27"/>
  <c r="BK213" i="27"/>
  <c r="J299" i="27"/>
  <c r="BK280" i="27"/>
  <c r="BK316" i="27"/>
  <c r="J104" i="28"/>
  <c r="BK300" i="29"/>
  <c r="J234" i="29"/>
  <c r="BK572" i="29"/>
  <c r="BK246" i="29"/>
  <c r="J219" i="30"/>
  <c r="J230" i="31"/>
  <c r="BK119" i="31"/>
  <c r="BK229" i="32"/>
  <c r="J102" i="33"/>
  <c r="BK210" i="33"/>
  <c r="BK703" i="34"/>
  <c r="J432" i="34"/>
  <c r="J473" i="34"/>
  <c r="J653" i="34"/>
  <c r="BK567" i="34"/>
  <c r="BK190" i="34"/>
  <c r="BK192" i="34"/>
  <c r="BK523" i="34"/>
  <c r="J730" i="34"/>
  <c r="J271" i="34"/>
  <c r="J134" i="36"/>
  <c r="BK221" i="38"/>
  <c r="BK118" i="39"/>
  <c r="BK151" i="40"/>
  <c r="J142" i="40"/>
  <c r="J127" i="41"/>
  <c r="J365" i="42"/>
  <c r="J262" i="42"/>
  <c r="BK378" i="42"/>
  <c r="J169" i="42"/>
  <c r="BK236" i="43"/>
  <c r="J203" i="43"/>
  <c r="BK295" i="45"/>
  <c r="J116" i="45"/>
  <c r="BK228" i="45"/>
  <c r="BK132" i="47"/>
  <c r="BK108" i="48"/>
  <c r="J241" i="48"/>
  <c r="J262" i="49"/>
  <c r="BK292" i="49"/>
  <c r="BK132" i="49"/>
  <c r="J95" i="50"/>
  <c r="J132" i="51"/>
  <c r="J233" i="51"/>
  <c r="BK110" i="52"/>
  <c r="BK197" i="53"/>
  <c r="J105" i="53"/>
  <c r="BK234" i="53"/>
  <c r="BK298" i="54"/>
  <c r="BK145" i="54"/>
  <c r="BK115" i="55"/>
  <c r="J146" i="56"/>
  <c r="J101" i="57"/>
  <c r="J163" i="58"/>
  <c r="AS94" i="1"/>
  <c r="BK351" i="4"/>
  <c r="J292" i="4"/>
  <c r="BK187" i="4"/>
  <c r="BK123" i="6"/>
  <c r="J144" i="8"/>
  <c r="BK145" i="8"/>
  <c r="J301" i="10"/>
  <c r="BK277" i="10"/>
  <c r="BK198" i="10"/>
  <c r="BK279" i="10"/>
  <c r="BK177" i="10"/>
  <c r="BK363" i="12"/>
  <c r="J302" i="12"/>
  <c r="J1697" i="13"/>
  <c r="BK1276" i="13"/>
  <c r="J385" i="13"/>
  <c r="BK1438" i="13"/>
  <c r="BK788" i="13"/>
  <c r="J1699" i="13"/>
  <c r="BK1229" i="13"/>
  <c r="BK1424" i="13"/>
  <c r="BK754" i="13"/>
  <c r="BK1658" i="13"/>
  <c r="J763" i="13"/>
  <c r="BK1834" i="13"/>
  <c r="BK1239" i="13"/>
  <c r="BK465" i="13"/>
  <c r="BK183" i="14"/>
  <c r="J135" i="15"/>
  <c r="BK182" i="15"/>
  <c r="BK128" i="15"/>
  <c r="J107" i="16"/>
  <c r="J135" i="16"/>
  <c r="BK131" i="17"/>
  <c r="BK106" i="18"/>
  <c r="J135" i="18"/>
  <c r="J98" i="19"/>
  <c r="BK172" i="21"/>
  <c r="BK174" i="21"/>
  <c r="J172" i="21"/>
  <c r="J100" i="21"/>
  <c r="BK129" i="22"/>
  <c r="BK118" i="22"/>
  <c r="BK100" i="23"/>
  <c r="BK102" i="24"/>
  <c r="BK112" i="25"/>
  <c r="BK105" i="25"/>
  <c r="J133" i="26"/>
  <c r="J130" i="26"/>
  <c r="J216" i="27"/>
  <c r="J253" i="27"/>
  <c r="J235" i="27"/>
  <c r="BK294" i="27"/>
  <c r="BK188" i="27"/>
  <c r="BK100" i="28"/>
  <c r="BK338" i="29"/>
  <c r="BK258" i="29"/>
  <c r="J284" i="29"/>
  <c r="J195" i="29"/>
  <c r="J295" i="29"/>
  <c r="J277" i="29"/>
  <c r="BK279" i="30"/>
  <c r="BK231" i="30"/>
  <c r="BK191" i="31"/>
  <c r="BK287" i="31"/>
  <c r="J241" i="32"/>
  <c r="J202" i="32"/>
  <c r="BK237" i="33"/>
  <c r="J323" i="34"/>
  <c r="BK514" i="34"/>
  <c r="BK697" i="34"/>
  <c r="BK386" i="34"/>
  <c r="BK557" i="34"/>
  <c r="J304" i="34"/>
  <c r="BK267" i="34"/>
  <c r="BK510" i="34"/>
  <c r="BK738" i="34"/>
  <c r="J540" i="34"/>
  <c r="J549" i="34"/>
  <c r="BK158" i="34"/>
  <c r="BK151" i="36"/>
  <c r="BK202" i="38"/>
  <c r="J126" i="39"/>
  <c r="J130" i="40"/>
  <c r="BK130" i="40"/>
  <c r="BK111" i="41"/>
  <c r="J367" i="42"/>
  <c r="J219" i="42"/>
  <c r="J299" i="42"/>
  <c r="BK304" i="42"/>
  <c r="BK205" i="42"/>
  <c r="BK100" i="43"/>
  <c r="J115" i="43"/>
  <c r="BK203" i="43"/>
  <c r="J162" i="45"/>
  <c r="J138" i="45"/>
  <c r="BK253" i="45"/>
  <c r="BK100" i="46"/>
  <c r="J108" i="48"/>
  <c r="BK311" i="48"/>
  <c r="BK106" i="48"/>
  <c r="BK362" i="48"/>
  <c r="BK340" i="48"/>
  <c r="BK217" i="49"/>
  <c r="J243" i="49"/>
  <c r="J97" i="50"/>
  <c r="J208" i="51"/>
  <c r="J314" i="51"/>
  <c r="BK106" i="52"/>
  <c r="J275" i="53"/>
  <c r="BK319" i="53"/>
  <c r="BK156" i="53"/>
  <c r="J179" i="53"/>
  <c r="J159" i="54"/>
  <c r="J281" i="54"/>
  <c r="J208" i="56"/>
  <c r="BK138" i="56"/>
  <c r="J97" i="57"/>
  <c r="J119" i="58"/>
  <c r="J159" i="58"/>
  <c r="BK377" i="4"/>
  <c r="J196" i="4"/>
  <c r="J274" i="4"/>
  <c r="J343" i="4"/>
  <c r="BK103" i="5"/>
  <c r="BK193" i="6"/>
  <c r="BK191" i="6"/>
  <c r="J180" i="6"/>
  <c r="J123" i="8"/>
  <c r="BK128" i="8"/>
  <c r="BK100" i="9"/>
  <c r="J228" i="10"/>
  <c r="J131" i="10"/>
  <c r="J238" i="10"/>
  <c r="BK113" i="22"/>
  <c r="BK98" i="22"/>
  <c r="BK97" i="23"/>
  <c r="J114" i="24"/>
  <c r="BK121" i="25"/>
  <c r="BK113" i="25"/>
  <c r="J144" i="26"/>
  <c r="BK258" i="27"/>
  <c r="J110" i="27"/>
  <c r="BK215" i="27"/>
  <c r="BK237" i="27"/>
  <c r="BK127" i="27"/>
  <c r="J132" i="27"/>
  <c r="J598" i="29"/>
  <c r="J559" i="29"/>
  <c r="J448" i="29"/>
  <c r="J467" i="29"/>
  <c r="J616" i="29"/>
  <c r="J478" i="29"/>
  <c r="J223" i="30"/>
  <c r="J213" i="30"/>
  <c r="BK121" i="31"/>
  <c r="BK242" i="31"/>
  <c r="J238" i="32"/>
  <c r="BK217" i="32"/>
  <c r="BK228" i="33"/>
  <c r="BK694" i="34"/>
  <c r="J726" i="34"/>
  <c r="J306" i="34"/>
  <c r="J642" i="34"/>
  <c r="BK286" i="34"/>
  <c r="J561" i="34"/>
  <c r="J351" i="34"/>
  <c r="J546" i="34"/>
  <c r="BK645" i="34"/>
  <c r="BK290" i="34"/>
  <c r="BK521" i="34"/>
  <c r="BK719" i="34"/>
  <c r="J207" i="34"/>
  <c r="BK294" i="36"/>
  <c r="J299" i="36"/>
  <c r="J179" i="36"/>
  <c r="BK315" i="36"/>
  <c r="J231" i="36"/>
  <c r="J126" i="36"/>
  <c r="J236" i="36"/>
  <c r="J147" i="36"/>
  <c r="J100" i="36"/>
  <c r="BK101" i="37"/>
  <c r="J109" i="37"/>
  <c r="BK103" i="37"/>
  <c r="BK117" i="37"/>
  <c r="J97" i="37"/>
  <c r="J218" i="38"/>
  <c r="J133" i="38"/>
  <c r="J183" i="38"/>
  <c r="BK254" i="38"/>
  <c r="J200" i="38"/>
  <c r="J205" i="38"/>
  <c r="BK164" i="38"/>
  <c r="J201" i="38"/>
  <c r="J196" i="38"/>
  <c r="BK123" i="39"/>
  <c r="BK106" i="40"/>
  <c r="BK124" i="40"/>
  <c r="BK127" i="41"/>
  <c r="BK371" i="42"/>
  <c r="BK362" i="42"/>
  <c r="BK295" i="42"/>
  <c r="BK258" i="42"/>
  <c r="BK297" i="42"/>
  <c r="BK185" i="42"/>
  <c r="BK295" i="43"/>
  <c r="J277" i="43"/>
  <c r="J142" i="43"/>
  <c r="J275" i="45"/>
  <c r="BK138" i="45"/>
  <c r="BK197" i="45"/>
  <c r="BK125" i="47"/>
  <c r="BK145" i="48"/>
  <c r="BK393" i="48"/>
  <c r="BK248" i="48"/>
  <c r="J210" i="48"/>
  <c r="J229" i="49"/>
  <c r="BK191" i="49"/>
  <c r="BK249" i="49"/>
  <c r="J242" i="51"/>
  <c r="BK192" i="51"/>
  <c r="J267" i="51"/>
  <c r="BK312" i="51"/>
  <c r="J100" i="53"/>
  <c r="BK285" i="53"/>
  <c r="BK348" i="53"/>
  <c r="BK320" i="53"/>
  <c r="BK239" i="53"/>
  <c r="J279" i="54"/>
  <c r="J169" i="54"/>
  <c r="J131" i="56"/>
  <c r="J122" i="57"/>
  <c r="J200" i="58"/>
  <c r="J104" i="2"/>
  <c r="J271" i="4"/>
  <c r="BK123" i="4"/>
  <c r="J357" i="4"/>
  <c r="J154" i="4"/>
  <c r="J242" i="6"/>
  <c r="BK206" i="6"/>
  <c r="J200" i="6"/>
  <c r="J112" i="8"/>
  <c r="J122" i="8"/>
  <c r="BK146" i="8"/>
  <c r="BK275" i="10"/>
  <c r="J201" i="10"/>
  <c r="BK218" i="10"/>
  <c r="BK252" i="10"/>
  <c r="J202" i="10"/>
  <c r="J305" i="10"/>
  <c r="BK100" i="11"/>
  <c r="BK291" i="12"/>
  <c r="BK161" i="12"/>
  <c r="BK502" i="12"/>
  <c r="J291" i="12"/>
  <c r="J1515" i="13"/>
  <c r="J946" i="13"/>
  <c r="BK1699" i="13"/>
  <c r="J1143" i="13"/>
  <c r="BK422" i="13"/>
  <c r="BK1433" i="13"/>
  <c r="BK616" i="13"/>
  <c r="J1457" i="13"/>
  <c r="J996" i="13"/>
  <c r="J650" i="13"/>
  <c r="BK1409" i="13"/>
  <c r="BK539" i="13"/>
  <c r="BK871" i="13"/>
  <c r="BK1734" i="13"/>
  <c r="BK1215" i="13"/>
  <c r="BK298" i="13"/>
  <c r="BK1826" i="13"/>
  <c r="J1669" i="13"/>
  <c r="J988" i="13"/>
  <c r="BK347" i="13"/>
  <c r="BK186" i="14"/>
  <c r="BK135" i="15"/>
  <c r="BK172" i="15"/>
  <c r="BK119" i="15"/>
  <c r="BK140" i="15"/>
  <c r="BK136" i="16"/>
  <c r="J112" i="17"/>
  <c r="BK129" i="18"/>
  <c r="BK284" i="29"/>
  <c r="BK308" i="29"/>
  <c r="J145" i="30"/>
  <c r="BK179" i="30"/>
  <c r="BK115" i="31"/>
  <c r="BK197" i="32"/>
  <c r="J120" i="32"/>
  <c r="BK234" i="33"/>
  <c r="J517" i="34"/>
  <c r="J736" i="34"/>
  <c r="BK469" i="34"/>
  <c r="BK702" i="34"/>
  <c r="BK376" i="34"/>
  <c r="J604" i="34"/>
  <c r="J572" i="34"/>
  <c r="BK689" i="34"/>
  <c r="J240" i="34"/>
  <c r="J607" i="34"/>
  <c r="BK314" i="34"/>
  <c r="BK215" i="36"/>
  <c r="J198" i="38"/>
  <c r="J100" i="39"/>
  <c r="J132" i="40"/>
  <c r="J96" i="40"/>
  <c r="BK96" i="40"/>
  <c r="J310" i="42"/>
  <c r="J360" i="42"/>
  <c r="J207" i="42"/>
  <c r="J172" i="42"/>
  <c r="J321" i="42"/>
  <c r="J208" i="43"/>
  <c r="J189" i="43"/>
  <c r="J159" i="43"/>
  <c r="BK106" i="45"/>
  <c r="J175" i="45"/>
  <c r="BK219" i="45"/>
  <c r="J113" i="46"/>
  <c r="J302" i="48"/>
  <c r="J392" i="48"/>
  <c r="J284" i="48"/>
  <c r="J271" i="48"/>
  <c r="J147" i="49"/>
  <c r="BK107" i="49"/>
  <c r="BK111" i="50"/>
  <c r="BK177" i="51"/>
  <c r="BK153" i="51"/>
  <c r="BK334" i="51"/>
  <c r="J348" i="53"/>
  <c r="BK192" i="53"/>
  <c r="BK329" i="53"/>
  <c r="BK223" i="53"/>
  <c r="J223" i="53"/>
  <c r="BK238" i="54"/>
  <c r="J145" i="54"/>
  <c r="BK131" i="55"/>
  <c r="J157" i="56"/>
  <c r="BK187" i="58"/>
  <c r="BK221" i="58"/>
  <c r="BK102" i="2"/>
  <c r="BK290" i="4"/>
  <c r="BK343" i="4"/>
  <c r="J237" i="4"/>
  <c r="J217" i="4"/>
  <c r="BK198" i="4"/>
  <c r="J232" i="6"/>
  <c r="J189" i="6"/>
  <c r="BK140" i="8"/>
  <c r="BK132" i="8"/>
  <c r="BK147" i="8"/>
  <c r="J211" i="10"/>
  <c r="J155" i="10"/>
  <c r="J177" i="10"/>
  <c r="BK168" i="10"/>
  <c r="BK165" i="10"/>
  <c r="J189" i="10"/>
  <c r="BK107" i="11"/>
  <c r="BK193" i="12"/>
  <c r="J498" i="12"/>
  <c r="BK489" i="12"/>
  <c r="BK107" i="12"/>
  <c r="BK1767" i="13"/>
  <c r="BK1426" i="13"/>
  <c r="J1027" i="13"/>
  <c r="J500" i="13"/>
  <c r="BK1505" i="13"/>
  <c r="BK888" i="13"/>
  <c r="BK345" i="13"/>
  <c r="BK1307" i="13"/>
  <c r="BK658" i="13"/>
  <c r="BK1469" i="13"/>
  <c r="BK849" i="13"/>
  <c r="J1603" i="13"/>
  <c r="J1121" i="13"/>
  <c r="J448" i="13"/>
  <c r="BK1548" i="13"/>
  <c r="J961" i="13"/>
  <c r="BK215" i="13"/>
  <c r="BK1218" i="13"/>
  <c r="J106" i="16"/>
  <c r="J118" i="16"/>
  <c r="J128" i="17"/>
  <c r="BK120" i="17"/>
  <c r="J132" i="18"/>
  <c r="BK106" i="19"/>
  <c r="BK129" i="21"/>
  <c r="J115" i="21"/>
  <c r="J187" i="21"/>
  <c r="BK183" i="21"/>
  <c r="J133" i="22"/>
  <c r="J105" i="23"/>
  <c r="BK113" i="24"/>
  <c r="J110" i="25"/>
  <c r="BK110" i="25"/>
  <c r="BK142" i="26"/>
  <c r="J190" i="27"/>
  <c r="BK289" i="27"/>
  <c r="J295" i="27"/>
  <c r="J128" i="27"/>
  <c r="J200" i="27"/>
  <c r="J122" i="28"/>
  <c r="J361" i="29"/>
  <c r="BK553" i="29"/>
  <c r="J496" i="29"/>
  <c r="J599" i="29"/>
  <c r="BK213" i="30"/>
  <c r="BK243" i="30"/>
  <c r="BK273" i="31"/>
  <c r="BK254" i="31"/>
  <c r="BK234" i="32"/>
  <c r="J214" i="33"/>
  <c r="BK411" i="34"/>
  <c r="BK513" i="34"/>
  <c r="BK681" i="34"/>
  <c r="J261" i="34"/>
  <c r="J487" i="34"/>
  <c r="BK583" i="34"/>
  <c r="J492" i="34"/>
  <c r="J638" i="34"/>
  <c r="J448" i="34"/>
  <c r="BK317" i="36"/>
  <c r="J263" i="36"/>
  <c r="J185" i="38"/>
  <c r="J128" i="40"/>
  <c r="BK123" i="40"/>
  <c r="J150" i="41"/>
  <c r="BK397" i="42"/>
  <c r="BK145" i="42"/>
  <c r="J389" i="42"/>
  <c r="J139" i="42"/>
  <c r="J192" i="42"/>
  <c r="J217" i="43"/>
  <c r="J110" i="43"/>
  <c r="J131" i="43"/>
  <c r="BK272" i="45"/>
  <c r="BK112" i="45"/>
  <c r="J98" i="46"/>
  <c r="BK116" i="47"/>
  <c r="BK157" i="48"/>
  <c r="J362" i="48"/>
  <c r="BK275" i="48"/>
  <c r="BK327" i="48"/>
  <c r="J233" i="49"/>
  <c r="J289" i="49"/>
  <c r="BK210" i="49"/>
  <c r="BK106" i="50"/>
  <c r="J263" i="51"/>
  <c r="BK169" i="51"/>
  <c r="J340" i="53"/>
  <c r="J197" i="53"/>
  <c r="J135" i="53"/>
  <c r="J253" i="53"/>
  <c r="J199" i="53"/>
  <c r="J251" i="54"/>
  <c r="BK109" i="55"/>
  <c r="BK128" i="56"/>
  <c r="J179" i="56"/>
  <c r="BK122" i="57"/>
  <c r="J149" i="58"/>
  <c r="BK180" i="58"/>
  <c r="BK111" i="2"/>
  <c r="J389" i="4"/>
  <c r="BK138" i="4"/>
  <c r="J212" i="4"/>
  <c r="BK169" i="4"/>
  <c r="J339" i="4"/>
  <c r="J234" i="6"/>
  <c r="J206" i="6"/>
  <c r="BK96" i="7"/>
  <c r="J111" i="8"/>
  <c r="BK135" i="8"/>
  <c r="BK99" i="8"/>
  <c r="J224" i="10"/>
  <c r="J190" i="10"/>
  <c r="J133" i="10"/>
  <c r="BK285" i="10"/>
  <c r="J508" i="12"/>
  <c r="BK196" i="12"/>
  <c r="BK417" i="12"/>
  <c r="J1749" i="13"/>
  <c r="J1430" i="13"/>
  <c r="BK860" i="13"/>
  <c r="BK402" i="13"/>
  <c r="BK1322" i="13"/>
  <c r="J369" i="13"/>
  <c r="BK792" i="13"/>
  <c r="BK1593" i="13"/>
  <c r="BK1408" i="13"/>
  <c r="J663" i="13"/>
  <c r="J1426" i="13"/>
  <c r="BK985" i="13"/>
  <c r="J1215" i="13"/>
  <c r="BK728" i="13"/>
  <c r="J1351" i="13"/>
  <c r="J808" i="13"/>
  <c r="J1838" i="13"/>
  <c r="J1662" i="13"/>
  <c r="BK1227" i="13"/>
  <c r="BK333" i="13"/>
  <c r="J176" i="14"/>
  <c r="BK131" i="15"/>
  <c r="BK189" i="15"/>
  <c r="J170" i="15"/>
  <c r="J121" i="15"/>
  <c r="J125" i="16"/>
  <c r="BK98" i="17"/>
  <c r="BK104" i="18"/>
  <c r="BK118" i="18"/>
  <c r="J113" i="18"/>
  <c r="BK95" i="20"/>
  <c r="BK137" i="21"/>
  <c r="J144" i="21"/>
  <c r="BK168" i="21"/>
  <c r="BK114" i="21"/>
  <c r="BK131" i="22"/>
  <c r="BK110" i="23"/>
  <c r="BK129" i="24"/>
  <c r="BK134" i="25"/>
  <c r="BK129" i="26"/>
  <c r="BK112" i="26"/>
  <c r="J269" i="27"/>
  <c r="BK101" i="27"/>
  <c r="J292" i="27"/>
  <c r="J302" i="27"/>
  <c r="J271" i="27"/>
  <c r="BK235" i="27"/>
  <c r="BK208" i="27"/>
  <c r="BK616" i="29"/>
  <c r="J531" i="29"/>
  <c r="J333" i="29"/>
  <c r="J243" i="29"/>
  <c r="J163" i="29"/>
  <c r="J210" i="30"/>
  <c r="J135" i="30"/>
  <c r="BK214" i="31"/>
  <c r="BK258" i="31"/>
  <c r="BK184" i="32"/>
  <c r="J221" i="33"/>
  <c r="J106" i="33"/>
  <c r="BK705" i="34"/>
  <c r="J443" i="34"/>
  <c r="J741" i="34"/>
  <c r="J570" i="34"/>
  <c r="J420" i="34"/>
  <c r="BK164" i="34"/>
  <c r="BK216" i="34"/>
  <c r="J378" i="34"/>
  <c r="J690" i="34"/>
  <c r="BK699" i="34"/>
  <c r="BK392" i="34"/>
  <c r="J266" i="36"/>
  <c r="BK126" i="36"/>
  <c r="BK234" i="38"/>
  <c r="BK107" i="39"/>
  <c r="BK118" i="40"/>
  <c r="BK107" i="40"/>
  <c r="BK367" i="42"/>
  <c r="BK312" i="42"/>
  <c r="J160" i="42"/>
  <c r="BK386" i="42"/>
  <c r="BK204" i="42"/>
  <c r="J303" i="42"/>
  <c r="BK270" i="43"/>
  <c r="BK308" i="43"/>
  <c r="BK185" i="45"/>
  <c r="BK129" i="45"/>
  <c r="BK132" i="46"/>
  <c r="BK163" i="48"/>
  <c r="BK364" i="48"/>
  <c r="BK368" i="48"/>
  <c r="BK201" i="48"/>
  <c r="BK215" i="48"/>
  <c r="J149" i="49"/>
  <c r="BK203" i="51"/>
  <c r="BK126" i="51"/>
  <c r="BK132" i="51"/>
  <c r="J350" i="53"/>
  <c r="J261" i="53"/>
  <c r="J144" i="53"/>
  <c r="BK191" i="54"/>
  <c r="BK173" i="54"/>
  <c r="BK279" i="54"/>
  <c r="J99" i="55"/>
  <c r="BK125" i="56"/>
  <c r="J103" i="57"/>
  <c r="BK163" i="58"/>
  <c r="BK159" i="58"/>
  <c r="J163" i="12"/>
  <c r="BK173" i="12"/>
  <c r="J169" i="12"/>
  <c r="BK771" i="13"/>
  <c r="BK1383" i="13"/>
  <c r="BK846" i="13"/>
  <c r="J331" i="13"/>
  <c r="J1442" i="13"/>
  <c r="J948" i="13"/>
  <c r="BK353" i="13"/>
  <c r="BK784" i="13"/>
  <c r="BK369" i="13"/>
  <c r="J247" i="13"/>
  <c r="BK1612" i="13"/>
  <c r="BK1338" i="13"/>
  <c r="BK967" i="13"/>
  <c r="J1397" i="13"/>
  <c r="BK1763" i="13"/>
  <c r="BK980" i="13"/>
  <c r="J1843" i="13"/>
  <c r="BK1814" i="13"/>
  <c r="J1441" i="13"/>
  <c r="J1090" i="13"/>
  <c r="J156" i="14"/>
  <c r="J126" i="15"/>
  <c r="BK155" i="15"/>
  <c r="BK191" i="15"/>
  <c r="J141" i="16"/>
  <c r="BK132" i="16"/>
  <c r="BK135" i="17"/>
  <c r="J186" i="21"/>
  <c r="J104" i="23"/>
  <c r="J132" i="24"/>
  <c r="BK122" i="24"/>
  <c r="J138" i="26"/>
  <c r="BK268" i="27"/>
  <c r="J260" i="27"/>
  <c r="J270" i="27"/>
  <c r="BK271" i="27"/>
  <c r="J237" i="27"/>
  <c r="J117" i="27"/>
  <c r="BK529" i="29"/>
  <c r="J287" i="29"/>
  <c r="BK491" i="29"/>
  <c r="R95" i="5" l="1"/>
  <c r="T95" i="5"/>
  <c r="P94" i="35"/>
  <c r="AU101" i="1" s="1"/>
  <c r="T365" i="4"/>
  <c r="R365" i="4"/>
  <c r="P365" i="4"/>
  <c r="R106" i="12"/>
  <c r="T141" i="12"/>
  <c r="BK210" i="12"/>
  <c r="J210" i="12" s="1"/>
  <c r="J72" i="12" s="1"/>
  <c r="P244" i="12"/>
  <c r="P290" i="12"/>
  <c r="R290" i="12"/>
  <c r="T290" i="12"/>
  <c r="T105" i="12" s="1"/>
  <c r="T104" i="12" s="1"/>
  <c r="BK487" i="12"/>
  <c r="J487" i="12" s="1"/>
  <c r="J78" i="12" s="1"/>
  <c r="R492" i="12"/>
  <c r="R507" i="12"/>
  <c r="P176" i="13"/>
  <c r="P246" i="13"/>
  <c r="BK258" i="13"/>
  <c r="J258" i="13" s="1"/>
  <c r="J75" i="13" s="1"/>
  <c r="R316" i="13"/>
  <c r="BK330" i="13"/>
  <c r="J330" i="13"/>
  <c r="J78" i="13" s="1"/>
  <c r="T421" i="13"/>
  <c r="R474" i="13"/>
  <c r="T493" i="13"/>
  <c r="T517" i="13"/>
  <c r="T562" i="13"/>
  <c r="P636" i="13"/>
  <c r="P596" i="13"/>
  <c r="T692" i="13"/>
  <c r="T735" i="13"/>
  <c r="BK770" i="13"/>
  <c r="J770" i="13" s="1"/>
  <c r="J101" i="13" s="1"/>
  <c r="P866" i="13"/>
  <c r="P845" i="13" s="1"/>
  <c r="P897" i="13"/>
  <c r="P963" i="13"/>
  <c r="T991" i="13"/>
  <c r="T1023" i="13"/>
  <c r="BK1139" i="13"/>
  <c r="BK1187" i="13"/>
  <c r="J1187" i="13" s="1"/>
  <c r="J124" i="13" s="1"/>
  <c r="R1269" i="13"/>
  <c r="R1350" i="13"/>
  <c r="P1500" i="13"/>
  <c r="T1596" i="13"/>
  <c r="R1648" i="13"/>
  <c r="P1677" i="13"/>
  <c r="P1755" i="13"/>
  <c r="R1792" i="13"/>
  <c r="R135" i="14"/>
  <c r="P160" i="14"/>
  <c r="R179" i="14"/>
  <c r="R178" i="14" s="1"/>
  <c r="T102" i="15"/>
  <c r="T141" i="15"/>
  <c r="T165" i="15"/>
  <c r="R184" i="15"/>
  <c r="T111" i="16"/>
  <c r="P127" i="16"/>
  <c r="BK119" i="17"/>
  <c r="J119" i="17" s="1"/>
  <c r="J70" i="17" s="1"/>
  <c r="BK124" i="18"/>
  <c r="J124" i="18"/>
  <c r="J72" i="18" s="1"/>
  <c r="P94" i="19"/>
  <c r="P91" i="20"/>
  <c r="AU83" i="1"/>
  <c r="T98" i="21"/>
  <c r="P121" i="21"/>
  <c r="BK170" i="21"/>
  <c r="J170" i="21"/>
  <c r="J71" i="21" s="1"/>
  <c r="P180" i="21"/>
  <c r="R96" i="22"/>
  <c r="R116" i="22"/>
  <c r="R95" i="23"/>
  <c r="BK120" i="23"/>
  <c r="J120" i="23" s="1"/>
  <c r="J70" i="23" s="1"/>
  <c r="P107" i="24"/>
  <c r="BK120" i="24"/>
  <c r="J120" i="24"/>
  <c r="J72" i="24"/>
  <c r="P125" i="24"/>
  <c r="T98" i="25"/>
  <c r="P129" i="25"/>
  <c r="R133" i="25"/>
  <c r="T109" i="26"/>
  <c r="BK124" i="26"/>
  <c r="J124" i="26"/>
  <c r="J72" i="26" s="1"/>
  <c r="T131" i="26"/>
  <c r="T139" i="26"/>
  <c r="BK305" i="27"/>
  <c r="J305" i="27" s="1"/>
  <c r="J70" i="27" s="1"/>
  <c r="R96" i="28"/>
  <c r="R95" i="28"/>
  <c r="T123" i="29"/>
  <c r="T140" i="29"/>
  <c r="T157" i="29"/>
  <c r="P183" i="29"/>
  <c r="BK216" i="29"/>
  <c r="J216" i="29" s="1"/>
  <c r="J81" i="29" s="1"/>
  <c r="BK257" i="29"/>
  <c r="J257" i="29" s="1"/>
  <c r="J83" i="29" s="1"/>
  <c r="BK291" i="29"/>
  <c r="J291" i="29" s="1"/>
  <c r="J85" i="29" s="1"/>
  <c r="P325" i="29"/>
  <c r="R366" i="29"/>
  <c r="P493" i="29"/>
  <c r="T606" i="29"/>
  <c r="T123" i="30"/>
  <c r="P156" i="30"/>
  <c r="BK173" i="30"/>
  <c r="J173" i="30"/>
  <c r="J75" i="30" s="1"/>
  <c r="T173" i="30"/>
  <c r="BK198" i="30"/>
  <c r="J198" i="30"/>
  <c r="J77" i="30" s="1"/>
  <c r="P203" i="30"/>
  <c r="R203" i="30"/>
  <c r="R273" i="30"/>
  <c r="R264" i="30" s="1"/>
  <c r="R263" i="30" s="1"/>
  <c r="R111" i="31"/>
  <c r="BK139" i="31"/>
  <c r="J139" i="31" s="1"/>
  <c r="J72" i="31" s="1"/>
  <c r="R153" i="31"/>
  <c r="T170" i="31"/>
  <c r="R190" i="31"/>
  <c r="P210" i="31"/>
  <c r="T261" i="31"/>
  <c r="BK281" i="31"/>
  <c r="J281" i="31" s="1"/>
  <c r="J84" i="31" s="1"/>
  <c r="BK128" i="32"/>
  <c r="P140" i="32"/>
  <c r="BK175" i="32"/>
  <c r="J175" i="32" s="1"/>
  <c r="J78" i="32" s="1"/>
  <c r="T175" i="32"/>
  <c r="T164" i="32" s="1"/>
  <c r="P226" i="32"/>
  <c r="P225" i="32" s="1"/>
  <c r="P101" i="33"/>
  <c r="R136" i="33"/>
  <c r="R204" i="33"/>
  <c r="P133" i="34"/>
  <c r="R248" i="34"/>
  <c r="P472" i="34"/>
  <c r="BK693" i="34"/>
  <c r="J693" i="34" s="1"/>
  <c r="J78" i="34" s="1"/>
  <c r="T729" i="34"/>
  <c r="BK99" i="36"/>
  <c r="R136" i="36"/>
  <c r="R221" i="36"/>
  <c r="BK94" i="37"/>
  <c r="R105" i="37"/>
  <c r="P151" i="38"/>
  <c r="T109" i="39"/>
  <c r="P129" i="39"/>
  <c r="P128" i="39"/>
  <c r="T95" i="40"/>
  <c r="T141" i="40"/>
  <c r="R144" i="41"/>
  <c r="P99" i="42"/>
  <c r="R117" i="42"/>
  <c r="BK138" i="42"/>
  <c r="J138" i="42" s="1"/>
  <c r="J70" i="42"/>
  <c r="T138" i="42"/>
  <c r="T251" i="42"/>
  <c r="T276" i="42"/>
  <c r="R99" i="43"/>
  <c r="R188" i="43"/>
  <c r="R269" i="43"/>
  <c r="R94" i="44"/>
  <c r="P119" i="44"/>
  <c r="T102" i="45"/>
  <c r="T155" i="45"/>
  <c r="P246" i="45"/>
  <c r="BK97" i="46"/>
  <c r="J97" i="46"/>
  <c r="J69" i="46" s="1"/>
  <c r="T107" i="46"/>
  <c r="T120" i="48"/>
  <c r="R184" i="48"/>
  <c r="R98" i="48" s="1"/>
  <c r="R209" i="48"/>
  <c r="R337" i="48"/>
  <c r="R99" i="49"/>
  <c r="P181" i="49"/>
  <c r="BK254" i="49"/>
  <c r="J254" i="49"/>
  <c r="J73" i="49"/>
  <c r="T94" i="50"/>
  <c r="P119" i="50"/>
  <c r="BK102" i="51"/>
  <c r="J102" i="51" s="1"/>
  <c r="J69" i="51" s="1"/>
  <c r="P168" i="51"/>
  <c r="T256" i="51"/>
  <c r="T109" i="52"/>
  <c r="T128" i="52"/>
  <c r="BK110" i="2"/>
  <c r="J110" i="2" s="1"/>
  <c r="J70" i="2" s="1"/>
  <c r="P191" i="4"/>
  <c r="BK305" i="4"/>
  <c r="J305" i="4" s="1"/>
  <c r="J73" i="4" s="1"/>
  <c r="T305" i="4"/>
  <c r="P102" i="6"/>
  <c r="T128" i="6"/>
  <c r="P176" i="6"/>
  <c r="P246" i="6"/>
  <c r="P245" i="6" s="1"/>
  <c r="P95" i="8"/>
  <c r="T142" i="8"/>
  <c r="R95" i="9"/>
  <c r="R94" i="9" s="1"/>
  <c r="R93" i="9" s="1"/>
  <c r="T100" i="10"/>
  <c r="R107" i="10"/>
  <c r="T115" i="10"/>
  <c r="P255" i="10"/>
  <c r="R99" i="11"/>
  <c r="R246" i="13"/>
  <c r="R258" i="13"/>
  <c r="T316" i="13"/>
  <c r="T330" i="13"/>
  <c r="BK421" i="13"/>
  <c r="J421" i="13" s="1"/>
  <c r="J83" i="13" s="1"/>
  <c r="P474" i="13"/>
  <c r="R521" i="13"/>
  <c r="R577" i="13"/>
  <c r="P662" i="13"/>
  <c r="R724" i="13"/>
  <c r="P750" i="13"/>
  <c r="R812" i="13"/>
  <c r="R791" i="13" s="1"/>
  <c r="BK919" i="13"/>
  <c r="BK905" i="13" s="1"/>
  <c r="J905" i="13" s="1"/>
  <c r="J108" i="13" s="1"/>
  <c r="P955" i="13"/>
  <c r="BK976" i="13"/>
  <c r="J976" i="13" s="1"/>
  <c r="J113" i="13" s="1"/>
  <c r="P998" i="13"/>
  <c r="P1023" i="13"/>
  <c r="T1139" i="13"/>
  <c r="T1187" i="13"/>
  <c r="P1269" i="13"/>
  <c r="BK1350" i="13"/>
  <c r="J1350" i="13"/>
  <c r="J130" i="13" s="1"/>
  <c r="BK1500" i="13"/>
  <c r="BK1609" i="13"/>
  <c r="J1609" i="13"/>
  <c r="J141" i="13" s="1"/>
  <c r="T1677" i="13"/>
  <c r="BK1728" i="13"/>
  <c r="J1728" i="13" s="1"/>
  <c r="J145" i="13" s="1"/>
  <c r="BK1818" i="13"/>
  <c r="J1818" i="13" s="1"/>
  <c r="J149" i="13" s="1"/>
  <c r="P122" i="14"/>
  <c r="P144" i="14"/>
  <c r="P102" i="15"/>
  <c r="BK141" i="15"/>
  <c r="J141" i="15" s="1"/>
  <c r="J70" i="15" s="1"/>
  <c r="P165" i="15"/>
  <c r="BK184" i="15"/>
  <c r="J184" i="15" s="1"/>
  <c r="J76" i="15" s="1"/>
  <c r="P111" i="16"/>
  <c r="R127" i="16"/>
  <c r="R119" i="17"/>
  <c r="R94" i="17"/>
  <c r="BK107" i="18"/>
  <c r="BK97" i="18" s="1"/>
  <c r="J107" i="18"/>
  <c r="J70" i="18" s="1"/>
  <c r="R114" i="18"/>
  <c r="BK94" i="19"/>
  <c r="T102" i="19"/>
  <c r="BK121" i="21"/>
  <c r="J121" i="21"/>
  <c r="J69" i="21"/>
  <c r="T121" i="21"/>
  <c r="T170" i="21"/>
  <c r="T96" i="22"/>
  <c r="BK116" i="22"/>
  <c r="J116" i="22"/>
  <c r="J71" i="22" s="1"/>
  <c r="BK95" i="23"/>
  <c r="J95" i="23" s="1"/>
  <c r="J68" i="23" s="1"/>
  <c r="P120" i="23"/>
  <c r="R100" i="24"/>
  <c r="T110" i="24"/>
  <c r="T125" i="24"/>
  <c r="P119" i="25"/>
  <c r="T129" i="25"/>
  <c r="BK109" i="26"/>
  <c r="J109" i="26" s="1"/>
  <c r="J70" i="26" s="1"/>
  <c r="R116" i="26"/>
  <c r="P131" i="26"/>
  <c r="P136" i="26"/>
  <c r="P139" i="26"/>
  <c r="R100" i="27"/>
  <c r="T305" i="27"/>
  <c r="T96" i="28"/>
  <c r="T95" i="28" s="1"/>
  <c r="R123" i="29"/>
  <c r="BK140" i="29"/>
  <c r="J140" i="29" s="1"/>
  <c r="J72" i="29" s="1"/>
  <c r="P165" i="29"/>
  <c r="T183" i="29"/>
  <c r="T216" i="29"/>
  <c r="T257" i="29"/>
  <c r="P291" i="29"/>
  <c r="T310" i="29"/>
  <c r="T307" i="29" s="1"/>
  <c r="T366" i="29"/>
  <c r="BK493" i="29"/>
  <c r="J495" i="29" s="1"/>
  <c r="J95" i="29" s="1"/>
  <c r="R606" i="29"/>
  <c r="BK123" i="30"/>
  <c r="J123" i="30" s="1"/>
  <c r="J71" i="30" s="1"/>
  <c r="T144" i="30"/>
  <c r="R181" i="30"/>
  <c r="BK203" i="30"/>
  <c r="J203" i="30"/>
  <c r="J78" i="30" s="1"/>
  <c r="T203" i="30"/>
  <c r="T273" i="30"/>
  <c r="T264" i="30"/>
  <c r="T263" i="30" s="1"/>
  <c r="P111" i="31"/>
  <c r="T123" i="31"/>
  <c r="P153" i="31"/>
  <c r="BK178" i="31"/>
  <c r="J178" i="31" s="1"/>
  <c r="J76" i="31" s="1"/>
  <c r="T190" i="31"/>
  <c r="BK195" i="31"/>
  <c r="J195" i="31"/>
  <c r="J78" i="31"/>
  <c r="T195" i="31"/>
  <c r="P261" i="31"/>
  <c r="BK115" i="32"/>
  <c r="J115" i="32"/>
  <c r="J70" i="32"/>
  <c r="R115" i="32"/>
  <c r="R110" i="32"/>
  <c r="BK148" i="32"/>
  <c r="J148" i="32"/>
  <c r="J75" i="32" s="1"/>
  <c r="R165" i="32"/>
  <c r="T192" i="32"/>
  <c r="BK237" i="32"/>
  <c r="BK236" i="32" s="1"/>
  <c r="J236" i="32" s="1"/>
  <c r="J84" i="32" s="1"/>
  <c r="BK152" i="33"/>
  <c r="J152" i="33" s="1"/>
  <c r="J72" i="33" s="1"/>
  <c r="T204" i="33"/>
  <c r="BK133" i="34"/>
  <c r="J133" i="34" s="1"/>
  <c r="J69" i="34" s="1"/>
  <c r="T248" i="34"/>
  <c r="R472" i="34"/>
  <c r="P693" i="34"/>
  <c r="BK136" i="36"/>
  <c r="J136" i="36" s="1"/>
  <c r="J70" i="36" s="1"/>
  <c r="T190" i="36"/>
  <c r="BK274" i="36"/>
  <c r="J274" i="36"/>
  <c r="J73" i="36"/>
  <c r="T94" i="37"/>
  <c r="P119" i="37"/>
  <c r="P101" i="38"/>
  <c r="BK193" i="38"/>
  <c r="J193" i="38" s="1"/>
  <c r="J71" i="38" s="1"/>
  <c r="P238" i="38"/>
  <c r="P99" i="39"/>
  <c r="P109" i="39"/>
  <c r="T121" i="39"/>
  <c r="R95" i="40"/>
  <c r="BK141" i="40"/>
  <c r="J141" i="40" s="1"/>
  <c r="J70" i="40" s="1"/>
  <c r="P110" i="41"/>
  <c r="P100" i="41"/>
  <c r="BK152" i="51"/>
  <c r="J152" i="51" s="1"/>
  <c r="J70" i="51" s="1"/>
  <c r="T152" i="51"/>
  <c r="P256" i="51"/>
  <c r="T311" i="51"/>
  <c r="BK109" i="52"/>
  <c r="BK97" i="52" s="1"/>
  <c r="BK96" i="52" s="1"/>
  <c r="J109" i="52"/>
  <c r="J70" i="52" s="1"/>
  <c r="R96" i="2"/>
  <c r="R98" i="3"/>
  <c r="R97" i="3"/>
  <c r="R96" i="3" s="1"/>
  <c r="T191" i="4"/>
  <c r="R305" i="4"/>
  <c r="P128" i="6"/>
  <c r="T176" i="6"/>
  <c r="R246" i="6"/>
  <c r="R245" i="6"/>
  <c r="T95" i="8"/>
  <c r="BK156" i="8"/>
  <c r="J156" i="8"/>
  <c r="J70" i="8"/>
  <c r="BK100" i="10"/>
  <c r="J100" i="10" s="1"/>
  <c r="J69" i="10" s="1"/>
  <c r="P115" i="10"/>
  <c r="R174" i="10"/>
  <c r="P104" i="11"/>
  <c r="BK246" i="13"/>
  <c r="J246" i="13"/>
  <c r="J74" i="13" s="1"/>
  <c r="T258" i="13"/>
  <c r="BK316" i="13"/>
  <c r="J316" i="13" s="1"/>
  <c r="J77" i="13" s="1"/>
  <c r="P330" i="13"/>
  <c r="P421" i="13"/>
  <c r="BK474" i="13"/>
  <c r="J474" i="13" s="1"/>
  <c r="J86" i="13" s="1"/>
  <c r="P521" i="13"/>
  <c r="P577" i="13"/>
  <c r="T662" i="13"/>
  <c r="P724" i="13"/>
  <c r="R735" i="13"/>
  <c r="T770" i="13"/>
  <c r="T866" i="13"/>
  <c r="T845" i="13" s="1"/>
  <c r="T897" i="13"/>
  <c r="BK955" i="13"/>
  <c r="R976" i="13"/>
  <c r="R998" i="13"/>
  <c r="R1004" i="13"/>
  <c r="T1081" i="13"/>
  <c r="P1209" i="13"/>
  <c r="P1253" i="13"/>
  <c r="R1337" i="13"/>
  <c r="R1366" i="13"/>
  <c r="R1363" i="13" s="1"/>
  <c r="P1419" i="13"/>
  <c r="R1445" i="13"/>
  <c r="R1393" i="13" s="1"/>
  <c r="R1590" i="13"/>
  <c r="T1609" i="13"/>
  <c r="T1606" i="13" s="1"/>
  <c r="T1693" i="13"/>
  <c r="R1728" i="13"/>
  <c r="P1792" i="13"/>
  <c r="P109" i="14"/>
  <c r="P104" i="14"/>
  <c r="BK122" i="14"/>
  <c r="J122" i="14" s="1"/>
  <c r="J73" i="14" s="1"/>
  <c r="R144" i="14"/>
  <c r="T179" i="14"/>
  <c r="T178" i="14"/>
  <c r="BK102" i="15"/>
  <c r="P141" i="15"/>
  <c r="P171" i="15"/>
  <c r="BK187" i="15"/>
  <c r="J187" i="15" s="1"/>
  <c r="J77" i="15" s="1"/>
  <c r="P99" i="16"/>
  <c r="BK115" i="16"/>
  <c r="J115" i="16" s="1"/>
  <c r="J71" i="16" s="1"/>
  <c r="BK122" i="16"/>
  <c r="J122" i="16"/>
  <c r="J72" i="16" s="1"/>
  <c r="T98" i="18"/>
  <c r="P114" i="18"/>
  <c r="R102" i="19"/>
  <c r="BK91" i="20"/>
  <c r="J91" i="20"/>
  <c r="P139" i="21"/>
  <c r="BK180" i="21"/>
  <c r="J180" i="21" s="1"/>
  <c r="J73" i="21" s="1"/>
  <c r="P96" i="22"/>
  <c r="P116" i="22"/>
  <c r="R115" i="23"/>
  <c r="T100" i="24"/>
  <c r="R107" i="24"/>
  <c r="P120" i="24"/>
  <c r="R98" i="25"/>
  <c r="R129" i="25"/>
  <c r="T102" i="26"/>
  <c r="T116" i="26"/>
  <c r="R131" i="26"/>
  <c r="R136" i="26"/>
  <c r="P146" i="26"/>
  <c r="P100" i="27"/>
  <c r="R305" i="27"/>
  <c r="BK314" i="27"/>
  <c r="BK313" i="27" s="1"/>
  <c r="J313" i="27" s="1"/>
  <c r="J73" i="27" s="1"/>
  <c r="P96" i="28"/>
  <c r="P95" i="28"/>
  <c r="T117" i="28"/>
  <c r="BK123" i="29"/>
  <c r="J123" i="29" s="1"/>
  <c r="J70" i="29" s="1"/>
  <c r="P140" i="29"/>
  <c r="R157" i="29"/>
  <c r="BK183" i="29"/>
  <c r="J183" i="29" s="1"/>
  <c r="J76" i="29" s="1"/>
  <c r="BK208" i="29"/>
  <c r="J208" i="29" s="1"/>
  <c r="J80" i="29" s="1"/>
  <c r="P216" i="29"/>
  <c r="R245" i="29"/>
  <c r="BK283" i="29"/>
  <c r="J283" i="29" s="1"/>
  <c r="J84" i="29" s="1"/>
  <c r="R291" i="29"/>
  <c r="P310" i="29"/>
  <c r="P307" i="29" s="1"/>
  <c r="P366" i="29"/>
  <c r="T493" i="29"/>
  <c r="T111" i="30"/>
  <c r="R123" i="30"/>
  <c r="R144" i="30"/>
  <c r="R173" i="30"/>
  <c r="P198" i="30"/>
  <c r="T218" i="30"/>
  <c r="BK273" i="30"/>
  <c r="J273" i="30"/>
  <c r="J83" i="30"/>
  <c r="BK111" i="31"/>
  <c r="J111" i="31" s="1"/>
  <c r="J70" i="31" s="1"/>
  <c r="R123" i="31"/>
  <c r="BK153" i="31"/>
  <c r="J153" i="31"/>
  <c r="J73" i="31"/>
  <c r="R170" i="31"/>
  <c r="R178" i="31"/>
  <c r="T210" i="31"/>
  <c r="T281" i="31"/>
  <c r="T272" i="31" s="1"/>
  <c r="T271" i="31" s="1"/>
  <c r="R104" i="34"/>
  <c r="BK200" i="34"/>
  <c r="J200" i="34" s="1"/>
  <c r="J70" i="34" s="1"/>
  <c r="R200" i="34"/>
  <c r="P242" i="34"/>
  <c r="BK472" i="34"/>
  <c r="J472" i="34" s="1"/>
  <c r="J76" i="34" s="1"/>
  <c r="T619" i="34"/>
  <c r="BK729" i="34"/>
  <c r="J729" i="34"/>
  <c r="J79" i="34"/>
  <c r="R99" i="36"/>
  <c r="BK221" i="36"/>
  <c r="J221" i="36" s="1"/>
  <c r="J72" i="36" s="1"/>
  <c r="P274" i="36"/>
  <c r="P94" i="37"/>
  <c r="BK119" i="37"/>
  <c r="J119" i="37"/>
  <c r="J67" i="37" s="1"/>
  <c r="R101" i="38"/>
  <c r="P193" i="38"/>
  <c r="R238" i="38"/>
  <c r="BK95" i="40"/>
  <c r="J95" i="40" s="1"/>
  <c r="J68" i="40" s="1"/>
  <c r="T127" i="40"/>
  <c r="T144" i="41"/>
  <c r="P155" i="42"/>
  <c r="BK251" i="42"/>
  <c r="J251" i="42"/>
  <c r="J72" i="42"/>
  <c r="T341" i="42"/>
  <c r="BK99" i="43"/>
  <c r="T134" i="43"/>
  <c r="T216" i="43"/>
  <c r="T94" i="44"/>
  <c r="R119" i="44"/>
  <c r="R102" i="45"/>
  <c r="P155" i="45"/>
  <c r="BK246" i="45"/>
  <c r="J246" i="45"/>
  <c r="J72" i="45"/>
  <c r="T281" i="45"/>
  <c r="T97" i="46"/>
  <c r="P126" i="46"/>
  <c r="BK108" i="47"/>
  <c r="J108" i="47"/>
  <c r="J71" i="47" s="1"/>
  <c r="P99" i="48"/>
  <c r="BK219" i="48"/>
  <c r="J219" i="48" s="1"/>
  <c r="J72" i="48" s="1"/>
  <c r="P337" i="48"/>
  <c r="P99" i="49"/>
  <c r="BK181" i="49"/>
  <c r="J181" i="49" s="1"/>
  <c r="J71" i="49" s="1"/>
  <c r="R254" i="49"/>
  <c r="BK94" i="50"/>
  <c r="R105" i="50"/>
  <c r="P99" i="53"/>
  <c r="T155" i="53"/>
  <c r="T220" i="53"/>
  <c r="P274" i="53"/>
  <c r="R274" i="53"/>
  <c r="P134" i="54"/>
  <c r="BK218" i="54"/>
  <c r="J218" i="54" s="1"/>
  <c r="J72" i="54" s="1"/>
  <c r="BK268" i="54"/>
  <c r="J268" i="54"/>
  <c r="J73" i="54" s="1"/>
  <c r="P94" i="55"/>
  <c r="T105" i="55"/>
  <c r="R100" i="56"/>
  <c r="P182" i="56"/>
  <c r="T205" i="56"/>
  <c r="BK105" i="57"/>
  <c r="J105" i="57"/>
  <c r="J66" i="57" s="1"/>
  <c r="R119" i="57"/>
  <c r="P96" i="2"/>
  <c r="BK98" i="3"/>
  <c r="J98" i="3" s="1"/>
  <c r="J69" i="3" s="1"/>
  <c r="R104" i="4"/>
  <c r="P165" i="4"/>
  <c r="BK309" i="4"/>
  <c r="J309" i="4" s="1"/>
  <c r="J74" i="4" s="1"/>
  <c r="T246" i="13"/>
  <c r="P258" i="13"/>
  <c r="P316" i="13"/>
  <c r="R330" i="13"/>
  <c r="R421" i="13"/>
  <c r="T474" i="13"/>
  <c r="BK521" i="13"/>
  <c r="J521" i="13" s="1"/>
  <c r="J89" i="13" s="1"/>
  <c r="BK577" i="13"/>
  <c r="J577" i="13" s="1"/>
  <c r="J91" i="13" s="1"/>
  <c r="R662" i="13"/>
  <c r="T724" i="13"/>
  <c r="R750" i="13"/>
  <c r="T812" i="13"/>
  <c r="T791" i="13" s="1"/>
  <c r="R919" i="13"/>
  <c r="R905" i="13" s="1"/>
  <c r="BK963" i="13"/>
  <c r="J963" i="13"/>
  <c r="J112" i="13" s="1"/>
  <c r="BK991" i="13"/>
  <c r="J991" i="13"/>
  <c r="J114" i="13" s="1"/>
  <c r="R1023" i="13"/>
  <c r="R1139" i="13"/>
  <c r="BK1209" i="13"/>
  <c r="J1209" i="13" s="1"/>
  <c r="J125" i="13" s="1"/>
  <c r="BK1253" i="13"/>
  <c r="J1253" i="13" s="1"/>
  <c r="J126" i="13" s="1"/>
  <c r="P1337" i="13"/>
  <c r="BK1366" i="13"/>
  <c r="J1366" i="13"/>
  <c r="J132" i="13" s="1"/>
  <c r="T1419" i="13"/>
  <c r="T1445" i="13"/>
  <c r="T1590" i="13"/>
  <c r="T1456" i="13" s="1"/>
  <c r="R1609" i="13"/>
  <c r="R1606" i="13" s="1"/>
  <c r="BK1677" i="13"/>
  <c r="J1677" i="13" s="1"/>
  <c r="J143" i="13" s="1"/>
  <c r="T1755" i="13"/>
  <c r="R1818" i="13"/>
  <c r="BK109" i="14"/>
  <c r="J109" i="14" s="1"/>
  <c r="J70" i="14" s="1"/>
  <c r="T135" i="14"/>
  <c r="T160" i="14"/>
  <c r="R102" i="15"/>
  <c r="R141" i="15"/>
  <c r="BK165" i="15"/>
  <c r="J165" i="15"/>
  <c r="J72" i="15" s="1"/>
  <c r="BK180" i="15"/>
  <c r="J180" i="15"/>
  <c r="J75" i="15"/>
  <c r="T184" i="15"/>
  <c r="P115" i="16"/>
  <c r="R122" i="16"/>
  <c r="R107" i="18"/>
  <c r="T114" i="18"/>
  <c r="P102" i="19"/>
  <c r="R91" i="20"/>
  <c r="R98" i="21"/>
  <c r="T139" i="21"/>
  <c r="P103" i="22"/>
  <c r="T116" i="22"/>
  <c r="BK115" i="23"/>
  <c r="R120" i="23"/>
  <c r="BK107" i="24"/>
  <c r="J107" i="24" s="1"/>
  <c r="J70" i="24" s="1"/>
  <c r="T107" i="24"/>
  <c r="R125" i="24"/>
  <c r="BK98" i="25"/>
  <c r="J98" i="25" s="1"/>
  <c r="J69" i="25" s="1"/>
  <c r="R119" i="25"/>
  <c r="BK133" i="25"/>
  <c r="J133" i="25"/>
  <c r="J72" i="25"/>
  <c r="R109" i="26"/>
  <c r="T124" i="26"/>
  <c r="BK146" i="26"/>
  <c r="J146" i="26"/>
  <c r="J76" i="26"/>
  <c r="R128" i="32"/>
  <c r="P148" i="32"/>
  <c r="T165" i="32"/>
  <c r="R175" i="32"/>
  <c r="T226" i="32"/>
  <c r="T225" i="32"/>
  <c r="P136" i="33"/>
  <c r="R152" i="33"/>
  <c r="P104" i="34"/>
  <c r="T133" i="34"/>
  <c r="P200" i="34"/>
  <c r="BK242" i="34"/>
  <c r="J242" i="34" s="1"/>
  <c r="J71" i="34" s="1"/>
  <c r="R242" i="34"/>
  <c r="P375" i="34"/>
  <c r="T472" i="34"/>
  <c r="R693" i="34"/>
  <c r="T99" i="36"/>
  <c r="BK190" i="36"/>
  <c r="J190" i="36" s="1"/>
  <c r="J71" i="36" s="1"/>
  <c r="P221" i="36"/>
  <c r="R94" i="37"/>
  <c r="R92" i="37"/>
  <c r="R119" i="37"/>
  <c r="R93" i="37" s="1"/>
  <c r="R151" i="38"/>
  <c r="BK238" i="38"/>
  <c r="J238" i="38"/>
  <c r="J72" i="38"/>
  <c r="R99" i="39"/>
  <c r="BK121" i="39"/>
  <c r="J121" i="39"/>
  <c r="J71" i="39"/>
  <c r="R129" i="39"/>
  <c r="R128" i="39" s="1"/>
  <c r="P127" i="40"/>
  <c r="P141" i="40"/>
  <c r="R110" i="41"/>
  <c r="R100" i="41"/>
  <c r="R99" i="41"/>
  <c r="R98" i="41"/>
  <c r="BK144" i="41"/>
  <c r="J144" i="41" s="1"/>
  <c r="J73" i="41" s="1"/>
  <c r="R99" i="42"/>
  <c r="T155" i="42"/>
  <c r="P276" i="42"/>
  <c r="T99" i="43"/>
  <c r="BK188" i="43"/>
  <c r="J188" i="43" s="1"/>
  <c r="J71" i="43" s="1"/>
  <c r="R216" i="43"/>
  <c r="BK94" i="44"/>
  <c r="R105" i="44"/>
  <c r="P102" i="45"/>
  <c r="BK155" i="45"/>
  <c r="J155" i="45"/>
  <c r="J70" i="45" s="1"/>
  <c r="R155" i="45"/>
  <c r="R246" i="45"/>
  <c r="P97" i="46"/>
  <c r="BK126" i="46"/>
  <c r="J126" i="46"/>
  <c r="J71" i="46"/>
  <c r="P108" i="47"/>
  <c r="P100" i="47" s="1"/>
  <c r="BK138" i="47"/>
  <c r="J138" i="47"/>
  <c r="J73" i="47"/>
  <c r="R99" i="48"/>
  <c r="BK184" i="48"/>
  <c r="J184" i="48"/>
  <c r="J70" i="48" s="1"/>
  <c r="T184" i="48"/>
  <c r="T209" i="48"/>
  <c r="T337" i="48"/>
  <c r="BK99" i="49"/>
  <c r="J99" i="49" s="1"/>
  <c r="J69" i="49" s="1"/>
  <c r="T134" i="49"/>
  <c r="P254" i="49"/>
  <c r="P94" i="50"/>
  <c r="R119" i="50"/>
  <c r="T102" i="51"/>
  <c r="R168" i="51"/>
  <c r="BK311" i="51"/>
  <c r="J311" i="51"/>
  <c r="J73" i="51"/>
  <c r="P109" i="52"/>
  <c r="R99" i="53"/>
  <c r="P185" i="53"/>
  <c r="R220" i="53"/>
  <c r="BK274" i="53"/>
  <c r="J274" i="53" s="1"/>
  <c r="J73" i="53" s="1"/>
  <c r="T274" i="53"/>
  <c r="R134" i="54"/>
  <c r="P218" i="54"/>
  <c r="P268" i="54"/>
  <c r="T94" i="55"/>
  <c r="T93" i="55"/>
  <c r="T92" i="55" s="1"/>
  <c r="T119" i="55"/>
  <c r="P100" i="56"/>
  <c r="R143" i="56"/>
  <c r="BK205" i="56"/>
  <c r="J205" i="56" s="1"/>
  <c r="J72" i="56" s="1"/>
  <c r="R105" i="57"/>
  <c r="P142" i="58"/>
  <c r="T96" i="2"/>
  <c r="T98" i="3"/>
  <c r="T97" i="3"/>
  <c r="T96" i="3" s="1"/>
  <c r="BK104" i="4"/>
  <c r="J104" i="4" s="1"/>
  <c r="J69" i="4" s="1"/>
  <c r="R191" i="4"/>
  <c r="P305" i="4"/>
  <c r="T102" i="6"/>
  <c r="P151" i="6"/>
  <c r="T151" i="6"/>
  <c r="P166" i="6"/>
  <c r="R166" i="6"/>
  <c r="BK246" i="6"/>
  <c r="BK245" i="6" s="1"/>
  <c r="J245" i="6" s="1"/>
  <c r="J75" i="6" s="1"/>
  <c r="P142" i="8"/>
  <c r="R156" i="8"/>
  <c r="P95" i="9"/>
  <c r="P94" i="9"/>
  <c r="P93" i="9"/>
  <c r="AU68" i="1" s="1"/>
  <c r="P100" i="10"/>
  <c r="P107" i="10"/>
  <c r="P174" i="10"/>
  <c r="R255" i="10"/>
  <c r="P99" i="11"/>
  <c r="P98" i="11"/>
  <c r="P95" i="11"/>
  <c r="AU70" i="1" s="1"/>
  <c r="T104" i="11"/>
  <c r="T106" i="12"/>
  <c r="BK172" i="12"/>
  <c r="J172" i="12" s="1"/>
  <c r="J71" i="12" s="1"/>
  <c r="R210" i="12"/>
  <c r="R244" i="12"/>
  <c r="T383" i="12"/>
  <c r="T325" i="12"/>
  <c r="BK492" i="12"/>
  <c r="J492" i="12" s="1"/>
  <c r="J79" i="12" s="1"/>
  <c r="T507" i="12"/>
  <c r="BK176" i="13"/>
  <c r="T229" i="13"/>
  <c r="BK280" i="13"/>
  <c r="J280" i="13" s="1"/>
  <c r="J76" i="13" s="1"/>
  <c r="P335" i="13"/>
  <c r="BK363" i="13"/>
  <c r="J363" i="13" s="1"/>
  <c r="J80" i="13" s="1"/>
  <c r="P452" i="13"/>
  <c r="R493" i="13"/>
  <c r="P517" i="13"/>
  <c r="R562" i="13"/>
  <c r="T636" i="13"/>
  <c r="T596" i="13" s="1"/>
  <c r="BK692" i="13"/>
  <c r="J692" i="13" s="1"/>
  <c r="J97" i="13" s="1"/>
  <c r="BK750" i="13"/>
  <c r="J750" i="13"/>
  <c r="J100" i="13" s="1"/>
  <c r="BK812" i="13"/>
  <c r="J812" i="13" s="1"/>
  <c r="J103" i="13" s="1"/>
  <c r="R866" i="13"/>
  <c r="R845" i="13"/>
  <c r="R897" i="13"/>
  <c r="T955" i="13"/>
  <c r="P976" i="13"/>
  <c r="BK998" i="13"/>
  <c r="T1004" i="13"/>
  <c r="P1081" i="13"/>
  <c r="R1209" i="13"/>
  <c r="R1253" i="13"/>
  <c r="T1337" i="13"/>
  <c r="T1366" i="13"/>
  <c r="T1363" i="13" s="1"/>
  <c r="R1419" i="13"/>
  <c r="P1445" i="13"/>
  <c r="P1590" i="13"/>
  <c r="R1596" i="13"/>
  <c r="P1648" i="13"/>
  <c r="R1693" i="13"/>
  <c r="T1728" i="13"/>
  <c r="BK1792" i="13"/>
  <c r="J1792" i="13" s="1"/>
  <c r="J147" i="13" s="1"/>
  <c r="R122" i="14"/>
  <c r="R121" i="14" s="1"/>
  <c r="BK160" i="14"/>
  <c r="J160" i="14"/>
  <c r="J76" i="14" s="1"/>
  <c r="R122" i="15"/>
  <c r="BK158" i="15"/>
  <c r="J158" i="15"/>
  <c r="J71" i="15" s="1"/>
  <c r="R171" i="15"/>
  <c r="T180" i="15"/>
  <c r="P187" i="15"/>
  <c r="BK99" i="16"/>
  <c r="J99" i="16" s="1"/>
  <c r="J69" i="16" s="1"/>
  <c r="R111" i="16"/>
  <c r="BK127" i="16"/>
  <c r="J127" i="16" s="1"/>
  <c r="J73" i="16" s="1"/>
  <c r="T119" i="17"/>
  <c r="T94" i="17" s="1"/>
  <c r="P128" i="32"/>
  <c r="P127" i="32"/>
  <c r="R148" i="32"/>
  <c r="BK192" i="32"/>
  <c r="J192" i="32"/>
  <c r="J79" i="32"/>
  <c r="R226" i="32"/>
  <c r="R225" i="32" s="1"/>
  <c r="T101" i="33"/>
  <c r="T152" i="33"/>
  <c r="BK248" i="34"/>
  <c r="J248" i="34" s="1"/>
  <c r="J72" i="34" s="1"/>
  <c r="T375" i="34"/>
  <c r="R417" i="34"/>
  <c r="T442" i="34"/>
  <c r="P619" i="34"/>
  <c r="P729" i="34"/>
  <c r="P99" i="36"/>
  <c r="P190" i="36"/>
  <c r="R274" i="36"/>
  <c r="T105" i="37"/>
  <c r="T101" i="38"/>
  <c r="T193" i="38"/>
  <c r="T99" i="39"/>
  <c r="T98" i="39"/>
  <c r="R121" i="39"/>
  <c r="BK155" i="42"/>
  <c r="J155" i="42" s="1"/>
  <c r="J71" i="42" s="1"/>
  <c r="R251" i="42"/>
  <c r="BK341" i="42"/>
  <c r="J341" i="42" s="1"/>
  <c r="J74" i="42" s="1"/>
  <c r="R134" i="43"/>
  <c r="P216" i="43"/>
  <c r="T105" i="44"/>
  <c r="T171" i="45"/>
  <c r="BK281" i="45"/>
  <c r="J281" i="45" s="1"/>
  <c r="J73" i="45" s="1"/>
  <c r="R97" i="46"/>
  <c r="R126" i="46"/>
  <c r="T108" i="47"/>
  <c r="T100" i="47" s="1"/>
  <c r="T99" i="47" s="1"/>
  <c r="T98" i="47" s="1"/>
  <c r="T138" i="47"/>
  <c r="BK120" i="48"/>
  <c r="J120" i="48" s="1"/>
  <c r="J69" i="48" s="1"/>
  <c r="R219" i="48"/>
  <c r="P312" i="48"/>
  <c r="T99" i="49"/>
  <c r="R181" i="49"/>
  <c r="T209" i="49"/>
  <c r="P105" i="50"/>
  <c r="T99" i="53"/>
  <c r="BK185" i="53"/>
  <c r="J185" i="53" s="1"/>
  <c r="J70" i="53" s="1"/>
  <c r="P220" i="53"/>
  <c r="R302" i="53"/>
  <c r="T134" i="54"/>
  <c r="T190" i="54"/>
  <c r="R268" i="54"/>
  <c r="BK105" i="55"/>
  <c r="J105" i="55" s="1"/>
  <c r="J66" i="55" s="1"/>
  <c r="P119" i="55"/>
  <c r="BK100" i="56"/>
  <c r="J100" i="56" s="1"/>
  <c r="J69" i="56" s="1"/>
  <c r="T143" i="56"/>
  <c r="P205" i="56"/>
  <c r="R94" i="57"/>
  <c r="R93" i="57"/>
  <c r="R92" i="57" s="1"/>
  <c r="BK119" i="57"/>
  <c r="J119" i="57"/>
  <c r="J67" i="57"/>
  <c r="BK101" i="58"/>
  <c r="J101" i="58" s="1"/>
  <c r="J69" i="58" s="1"/>
  <c r="BK142" i="58"/>
  <c r="J142" i="58" s="1"/>
  <c r="J70" i="58" s="1"/>
  <c r="R110" i="2"/>
  <c r="BK191" i="4"/>
  <c r="R309" i="4"/>
  <c r="BK102" i="6"/>
  <c r="R128" i="6"/>
  <c r="R176" i="6"/>
  <c r="BK142" i="8"/>
  <c r="J142" i="8"/>
  <c r="J69" i="8" s="1"/>
  <c r="T156" i="8"/>
  <c r="BK95" i="9"/>
  <c r="BK94" i="9"/>
  <c r="BK93" i="9" s="1"/>
  <c r="J93" i="9" s="1"/>
  <c r="J34" i="9" s="1"/>
  <c r="BK115" i="10"/>
  <c r="T174" i="10"/>
  <c r="R104" i="11"/>
  <c r="P106" i="12"/>
  <c r="R141" i="12"/>
  <c r="T172" i="12"/>
  <c r="T244" i="12"/>
  <c r="P383" i="12"/>
  <c r="P325" i="12" s="1"/>
  <c r="R487" i="12"/>
  <c r="T492" i="12"/>
  <c r="R176" i="13"/>
  <c r="P229" i="13"/>
  <c r="P280" i="13"/>
  <c r="T335" i="13"/>
  <c r="P363" i="13"/>
  <c r="T452" i="13"/>
  <c r="T521" i="13"/>
  <c r="T577" i="13"/>
  <c r="BK662" i="13"/>
  <c r="J662" i="13" s="1"/>
  <c r="J96" i="13" s="1"/>
  <c r="BK724" i="13"/>
  <c r="J724" i="13" s="1"/>
  <c r="J98" i="13" s="1"/>
  <c r="BK735" i="13"/>
  <c r="J735" i="13"/>
  <c r="J99" i="13" s="1"/>
  <c r="P770" i="13"/>
  <c r="T919" i="13"/>
  <c r="T905" i="13" s="1"/>
  <c r="T963" i="13"/>
  <c r="R991" i="13"/>
  <c r="BK1004" i="13"/>
  <c r="J1004" i="13"/>
  <c r="J117" i="13" s="1"/>
  <c r="BK1081" i="13"/>
  <c r="J1081" i="13" s="1"/>
  <c r="J120" i="13" s="1"/>
  <c r="R1187" i="13"/>
  <c r="T1269" i="13"/>
  <c r="T1350" i="13"/>
  <c r="T1261" i="13" s="1"/>
  <c r="R1500" i="13"/>
  <c r="R1456" i="13"/>
  <c r="P1609" i="13"/>
  <c r="P1606" i="13" s="1"/>
  <c r="BK1693" i="13"/>
  <c r="J1693" i="13"/>
  <c r="J144" i="13" s="1"/>
  <c r="BK1755" i="13"/>
  <c r="J1755" i="13" s="1"/>
  <c r="J146" i="13" s="1"/>
  <c r="T1818" i="13"/>
  <c r="P135" i="14"/>
  <c r="R160" i="14"/>
  <c r="P179" i="14"/>
  <c r="P178" i="14"/>
  <c r="P122" i="15"/>
  <c r="T158" i="15"/>
  <c r="T171" i="15"/>
  <c r="P184" i="15"/>
  <c r="T99" i="16"/>
  <c r="R115" i="16"/>
  <c r="P122" i="16"/>
  <c r="P119" i="17"/>
  <c r="P94" i="17" s="1"/>
  <c r="AU80" i="1" s="1"/>
  <c r="R98" i="18"/>
  <c r="R97" i="18"/>
  <c r="T107" i="18"/>
  <c r="T124" i="18"/>
  <c r="T94" i="19"/>
  <c r="T93" i="19"/>
  <c r="BK139" i="21"/>
  <c r="J139" i="21" s="1"/>
  <c r="J70" i="21" s="1"/>
  <c r="R170" i="21"/>
  <c r="BK103" i="22"/>
  <c r="J103" i="22" s="1"/>
  <c r="J69" i="22" s="1"/>
  <c r="BK112" i="22"/>
  <c r="J112" i="22" s="1"/>
  <c r="J70" i="22" s="1"/>
  <c r="T112" i="22"/>
  <c r="P95" i="23"/>
  <c r="T115" i="23"/>
  <c r="BK110" i="24"/>
  <c r="J110" i="24" s="1"/>
  <c r="J71" i="24" s="1"/>
  <c r="BK125" i="24"/>
  <c r="J125" i="24" s="1"/>
  <c r="J73" i="24" s="1"/>
  <c r="P98" i="25"/>
  <c r="P97" i="25" s="1"/>
  <c r="P96" i="25" s="1"/>
  <c r="AU89" i="1" s="1"/>
  <c r="BK129" i="25"/>
  <c r="J129" i="25" s="1"/>
  <c r="J71" i="25" s="1"/>
  <c r="P133" i="25"/>
  <c r="R102" i="26"/>
  <c r="P116" i="26"/>
  <c r="BK131" i="26"/>
  <c r="J131" i="26" s="1"/>
  <c r="J73" i="26" s="1"/>
  <c r="T136" i="26"/>
  <c r="R146" i="26"/>
  <c r="BK100" i="27"/>
  <c r="BK99" i="27" s="1"/>
  <c r="J99" i="27" s="1"/>
  <c r="J68" i="27" s="1"/>
  <c r="P305" i="27"/>
  <c r="R314" i="27"/>
  <c r="R313" i="27" s="1"/>
  <c r="P117" i="28"/>
  <c r="P132" i="29"/>
  <c r="T132" i="29"/>
  <c r="BK157" i="29"/>
  <c r="J157" i="29" s="1"/>
  <c r="J74" i="29" s="1"/>
  <c r="R165" i="29"/>
  <c r="R216" i="29"/>
  <c r="T245" i="29"/>
  <c r="P283" i="29"/>
  <c r="T291" i="29"/>
  <c r="R310" i="29"/>
  <c r="R307" i="29" s="1"/>
  <c r="R325" i="29"/>
  <c r="BK444" i="29"/>
  <c r="J444" i="29" s="1"/>
  <c r="J92" i="29" s="1"/>
  <c r="R444" i="29"/>
  <c r="P484" i="29"/>
  <c r="BK606" i="29"/>
  <c r="J608" i="29" s="1"/>
  <c r="J96" i="29" s="1"/>
  <c r="BK111" i="30"/>
  <c r="J111" i="30" s="1"/>
  <c r="J70" i="30" s="1"/>
  <c r="P123" i="30"/>
  <c r="P110" i="30" s="1"/>
  <c r="T156" i="30"/>
  <c r="P181" i="30"/>
  <c r="P172" i="30" s="1"/>
  <c r="R198" i="30"/>
  <c r="P218" i="30"/>
  <c r="P273" i="30"/>
  <c r="P264" i="30" s="1"/>
  <c r="P263" i="30" s="1"/>
  <c r="P123" i="31"/>
  <c r="T139" i="31"/>
  <c r="P170" i="31"/>
  <c r="T178" i="31"/>
  <c r="BK210" i="31"/>
  <c r="J210" i="31"/>
  <c r="J79" i="31" s="1"/>
  <c r="R261" i="31"/>
  <c r="R281" i="31"/>
  <c r="R272" i="31"/>
  <c r="R271" i="31" s="1"/>
  <c r="T115" i="32"/>
  <c r="T110" i="32"/>
  <c r="R140" i="32"/>
  <c r="P165" i="32"/>
  <c r="P175" i="32"/>
  <c r="BK226" i="32"/>
  <c r="J226" i="32"/>
  <c r="J81" i="32" s="1"/>
  <c r="P237" i="32"/>
  <c r="P236" i="32" s="1"/>
  <c r="R101" i="33"/>
  <c r="R100" i="33" s="1"/>
  <c r="R99" i="33" s="1"/>
  <c r="R98" i="33" s="1"/>
  <c r="P152" i="33"/>
  <c r="BK104" i="34"/>
  <c r="J104" i="34" s="1"/>
  <c r="J68" i="34" s="1"/>
  <c r="R133" i="34"/>
  <c r="T200" i="34"/>
  <c r="T242" i="34"/>
  <c r="BK375" i="34"/>
  <c r="J375" i="34"/>
  <c r="J73" i="34" s="1"/>
  <c r="BK417" i="34"/>
  <c r="J417" i="34" s="1"/>
  <c r="J74" i="34" s="1"/>
  <c r="BK442" i="34"/>
  <c r="J442" i="34" s="1"/>
  <c r="J75" i="34" s="1"/>
  <c r="R442" i="34"/>
  <c r="R619" i="34"/>
  <c r="R729" i="34"/>
  <c r="T136" i="36"/>
  <c r="T221" i="36"/>
  <c r="BK105" i="37"/>
  <c r="J105" i="37" s="1"/>
  <c r="J66" i="37" s="1"/>
  <c r="T119" i="37"/>
  <c r="BK151" i="38"/>
  <c r="J151" i="38" s="1"/>
  <c r="J70" i="38" s="1"/>
  <c r="R193" i="38"/>
  <c r="BK109" i="39"/>
  <c r="J109" i="39" s="1"/>
  <c r="J70" i="39"/>
  <c r="P121" i="39"/>
  <c r="T129" i="39"/>
  <c r="T128" i="39" s="1"/>
  <c r="T97" i="39" s="1"/>
  <c r="BK127" i="40"/>
  <c r="J127" i="40" s="1"/>
  <c r="J69" i="40" s="1"/>
  <c r="R141" i="40"/>
  <c r="T110" i="41"/>
  <c r="T100" i="41" s="1"/>
  <c r="T99" i="41" s="1"/>
  <c r="T98" i="41" s="1"/>
  <c r="P144" i="41"/>
  <c r="BK117" i="42"/>
  <c r="J117" i="42" s="1"/>
  <c r="J69" i="42" s="1"/>
  <c r="T117" i="42"/>
  <c r="T98" i="42" s="1"/>
  <c r="R138" i="42"/>
  <c r="P251" i="42"/>
  <c r="R341" i="42"/>
  <c r="P99" i="43"/>
  <c r="BK216" i="43"/>
  <c r="J216" i="43" s="1"/>
  <c r="J72" i="43" s="1"/>
  <c r="P269" i="43"/>
  <c r="BK105" i="44"/>
  <c r="J105" i="44" s="1"/>
  <c r="J66" i="44" s="1"/>
  <c r="T119" i="44"/>
  <c r="BK171" i="45"/>
  <c r="J171" i="45" s="1"/>
  <c r="J71" i="45"/>
  <c r="T246" i="45"/>
  <c r="BK107" i="46"/>
  <c r="J107" i="46" s="1"/>
  <c r="J70" i="46" s="1"/>
  <c r="T126" i="46"/>
  <c r="BK99" i="48"/>
  <c r="T99" i="48"/>
  <c r="P219" i="48"/>
  <c r="BK337" i="48"/>
  <c r="J337" i="48" s="1"/>
  <c r="J74" i="48" s="1"/>
  <c r="R134" i="49"/>
  <c r="T254" i="49"/>
  <c r="BK105" i="50"/>
  <c r="J105" i="50" s="1"/>
  <c r="J66" i="50"/>
  <c r="T119" i="50"/>
  <c r="R102" i="51"/>
  <c r="P152" i="51"/>
  <c r="T168" i="51"/>
  <c r="R311" i="51"/>
  <c r="BK98" i="52"/>
  <c r="J98" i="52" s="1"/>
  <c r="J69" i="52" s="1"/>
  <c r="T98" i="52"/>
  <c r="BK128" i="52"/>
  <c r="J128" i="52" s="1"/>
  <c r="J71" i="52" s="1"/>
  <c r="R128" i="52"/>
  <c r="BK99" i="53"/>
  <c r="J99" i="53" s="1"/>
  <c r="J68" i="53" s="1"/>
  <c r="R155" i="53"/>
  <c r="T185" i="53"/>
  <c r="P210" i="53"/>
  <c r="T210" i="53"/>
  <c r="T302" i="53"/>
  <c r="P99" i="54"/>
  <c r="T99" i="54"/>
  <c r="BK190" i="54"/>
  <c r="J190" i="54"/>
  <c r="J71" i="54" s="1"/>
  <c r="T268" i="54"/>
  <c r="BK94" i="55"/>
  <c r="J94" i="55"/>
  <c r="J65" i="55" s="1"/>
  <c r="R105" i="55"/>
  <c r="T100" i="56"/>
  <c r="BK182" i="56"/>
  <c r="J182" i="56" s="1"/>
  <c r="J71" i="56" s="1"/>
  <c r="R205" i="56"/>
  <c r="BK94" i="57"/>
  <c r="J94" i="57" s="1"/>
  <c r="J65" i="57" s="1"/>
  <c r="P105" i="57"/>
  <c r="T119" i="57"/>
  <c r="T101" i="58"/>
  <c r="R142" i="58"/>
  <c r="P158" i="58"/>
  <c r="BK193" i="58"/>
  <c r="J193" i="58" s="1"/>
  <c r="J72" i="58" s="1"/>
  <c r="BK217" i="58"/>
  <c r="J217" i="58" s="1"/>
  <c r="J73" i="58" s="1"/>
  <c r="BK96" i="2"/>
  <c r="BK95" i="2" s="1"/>
  <c r="T110" i="2"/>
  <c r="P98" i="3"/>
  <c r="P97" i="3" s="1"/>
  <c r="P96" i="3" s="1"/>
  <c r="AU58" i="1" s="1"/>
  <c r="T104" i="4"/>
  <c r="R165" i="4"/>
  <c r="P309" i="4"/>
  <c r="R102" i="6"/>
  <c r="BK151" i="6"/>
  <c r="J151" i="6" s="1"/>
  <c r="J71" i="6" s="1"/>
  <c r="R151" i="6"/>
  <c r="BK166" i="6"/>
  <c r="J166" i="6"/>
  <c r="J72" i="6" s="1"/>
  <c r="T166" i="6"/>
  <c r="R95" i="8"/>
  <c r="P156" i="8"/>
  <c r="T95" i="9"/>
  <c r="T94" i="9" s="1"/>
  <c r="T93" i="9" s="1"/>
  <c r="BK107" i="10"/>
  <c r="J107" i="10" s="1"/>
  <c r="J70" i="10" s="1"/>
  <c r="T107" i="10"/>
  <c r="R115" i="10"/>
  <c r="R114" i="10" s="1"/>
  <c r="T255" i="10"/>
  <c r="BK104" i="11"/>
  <c r="J104" i="11"/>
  <c r="J71" i="11" s="1"/>
  <c r="BK106" i="12"/>
  <c r="P141" i="12"/>
  <c r="R172" i="12"/>
  <c r="T210" i="12"/>
  <c r="BK290" i="12"/>
  <c r="J290" i="12" s="1"/>
  <c r="J74" i="12" s="1"/>
  <c r="BK383" i="12"/>
  <c r="J383" i="12" s="1"/>
  <c r="J76" i="12" s="1"/>
  <c r="P492" i="12"/>
  <c r="BK507" i="12"/>
  <c r="J507" i="12" s="1"/>
  <c r="J80" i="12" s="1"/>
  <c r="BK229" i="13"/>
  <c r="J229" i="13" s="1"/>
  <c r="J72" i="13" s="1"/>
  <c r="R280" i="13"/>
  <c r="BK335" i="13"/>
  <c r="J335" i="13" s="1"/>
  <c r="J79" i="13" s="1"/>
  <c r="T363" i="13"/>
  <c r="R452" i="13"/>
  <c r="P493" i="13"/>
  <c r="R517" i="13"/>
  <c r="P562" i="13"/>
  <c r="BK636" i="13"/>
  <c r="P692" i="13"/>
  <c r="P735" i="13"/>
  <c r="R770" i="13"/>
  <c r="BK866" i="13"/>
  <c r="BK845" i="13" s="1"/>
  <c r="J845" i="13" s="1"/>
  <c r="J104" i="13" s="1"/>
  <c r="BK897" i="13"/>
  <c r="J897" i="13" s="1"/>
  <c r="J106" i="13" s="1"/>
  <c r="R963" i="13"/>
  <c r="P991" i="13"/>
  <c r="BK1023" i="13"/>
  <c r="J1023" i="13" s="1"/>
  <c r="J119" i="13" s="1"/>
  <c r="P1139" i="13"/>
  <c r="T1209" i="13"/>
  <c r="T1253" i="13"/>
  <c r="BK1337" i="13"/>
  <c r="J1337" i="13" s="1"/>
  <c r="J129" i="13" s="1"/>
  <c r="P1366" i="13"/>
  <c r="P1363" i="13" s="1"/>
  <c r="BK1419" i="13"/>
  <c r="J1419" i="13" s="1"/>
  <c r="J134" i="13" s="1"/>
  <c r="BK1445" i="13"/>
  <c r="BK1393" i="13" s="1"/>
  <c r="J1393" i="13" s="1"/>
  <c r="J133" i="13" s="1"/>
  <c r="BK1590" i="13"/>
  <c r="J1590" i="13" s="1"/>
  <c r="J138" i="13" s="1"/>
  <c r="P1596" i="13"/>
  <c r="T1648" i="13"/>
  <c r="R1677" i="13"/>
  <c r="R1755" i="13"/>
  <c r="P1818" i="13"/>
  <c r="T109" i="14"/>
  <c r="T104" i="14" s="1"/>
  <c r="BK135" i="14"/>
  <c r="J135" i="14" s="1"/>
  <c r="J74" i="14" s="1"/>
  <c r="T144" i="14"/>
  <c r="BK122" i="15"/>
  <c r="J122" i="15"/>
  <c r="J69" i="15" s="1"/>
  <c r="R158" i="15"/>
  <c r="BK171" i="15"/>
  <c r="J171" i="15"/>
  <c r="J73" i="15"/>
  <c r="R180" i="15"/>
  <c r="R187" i="15"/>
  <c r="BK111" i="16"/>
  <c r="J111" i="16"/>
  <c r="J70" i="16" s="1"/>
  <c r="T127" i="16"/>
  <c r="P98" i="18"/>
  <c r="BK114" i="18"/>
  <c r="J114" i="18" s="1"/>
  <c r="J71" i="18" s="1"/>
  <c r="R124" i="18"/>
  <c r="R94" i="19"/>
  <c r="R93" i="19" s="1"/>
  <c r="T91" i="20"/>
  <c r="BK98" i="21"/>
  <c r="R139" i="21"/>
  <c r="R180" i="21"/>
  <c r="T103" i="22"/>
  <c r="R112" i="22"/>
  <c r="P115" i="23"/>
  <c r="P100" i="24"/>
  <c r="R110" i="24"/>
  <c r="R120" i="24"/>
  <c r="T119" i="25"/>
  <c r="T133" i="25"/>
  <c r="P102" i="26"/>
  <c r="BK116" i="26"/>
  <c r="J116" i="26" s="1"/>
  <c r="J71" i="26" s="1"/>
  <c r="R124" i="26"/>
  <c r="BK139" i="26"/>
  <c r="J139" i="26"/>
  <c r="J75" i="26" s="1"/>
  <c r="T146" i="26"/>
  <c r="T100" i="27"/>
  <c r="T314" i="27"/>
  <c r="T313" i="27" s="1"/>
  <c r="BK117" i="28"/>
  <c r="J117" i="28" s="1"/>
  <c r="J70" i="28" s="1"/>
  <c r="P123" i="29"/>
  <c r="P122" i="29" s="1"/>
  <c r="R140" i="29"/>
  <c r="P157" i="29"/>
  <c r="T165" i="29"/>
  <c r="R208" i="29"/>
  <c r="BK245" i="29"/>
  <c r="J245" i="29" s="1"/>
  <c r="J82" i="29" s="1"/>
  <c r="R257" i="29"/>
  <c r="T283" i="29"/>
  <c r="BK325" i="29"/>
  <c r="J325" i="29" s="1"/>
  <c r="J89" i="29" s="1"/>
  <c r="BK366" i="29"/>
  <c r="J366" i="29" s="1"/>
  <c r="J90" i="29" s="1"/>
  <c r="R493" i="29"/>
  <c r="R490" i="29" s="1"/>
  <c r="P111" i="30"/>
  <c r="P144" i="30"/>
  <c r="R156" i="30"/>
  <c r="P173" i="30"/>
  <c r="T181" i="30"/>
  <c r="BK218" i="30"/>
  <c r="J218" i="30" s="1"/>
  <c r="J79" i="30" s="1"/>
  <c r="T111" i="31"/>
  <c r="P139" i="31"/>
  <c r="T153" i="31"/>
  <c r="P178" i="31"/>
  <c r="P190" i="31"/>
  <c r="P195" i="31"/>
  <c r="R195" i="31"/>
  <c r="BK261" i="31"/>
  <c r="J261" i="31" s="1"/>
  <c r="J80" i="31" s="1"/>
  <c r="P281" i="31"/>
  <c r="P272" i="31"/>
  <c r="P271" i="31" s="1"/>
  <c r="P115" i="32"/>
  <c r="P110" i="32" s="1"/>
  <c r="BK140" i="32"/>
  <c r="J140" i="32" s="1"/>
  <c r="J74" i="32" s="1"/>
  <c r="T148" i="32"/>
  <c r="R192" i="32"/>
  <c r="R237" i="32"/>
  <c r="R236" i="32" s="1"/>
  <c r="BK101" i="33"/>
  <c r="T136" i="33"/>
  <c r="P204" i="33"/>
  <c r="T99" i="42"/>
  <c r="R155" i="42"/>
  <c r="P341" i="42"/>
  <c r="BK134" i="43"/>
  <c r="J134" i="43" s="1"/>
  <c r="J70" i="43" s="1"/>
  <c r="P188" i="43"/>
  <c r="BK269" i="43"/>
  <c r="J269" i="43"/>
  <c r="J73" i="43"/>
  <c r="P105" i="44"/>
  <c r="R171" i="45"/>
  <c r="R281" i="45"/>
  <c r="R107" i="46"/>
  <c r="R108" i="47"/>
  <c r="R100" i="47" s="1"/>
  <c r="R99" i="47" s="1"/>
  <c r="R98" i="47" s="1"/>
  <c r="R138" i="47"/>
  <c r="P120" i="48"/>
  <c r="T219" i="48"/>
  <c r="T312" i="48"/>
  <c r="BK134" i="49"/>
  <c r="J134" i="49" s="1"/>
  <c r="J70" i="49" s="1"/>
  <c r="BK209" i="49"/>
  <c r="P209" i="49"/>
  <c r="R94" i="50"/>
  <c r="R93" i="50" s="1"/>
  <c r="R92" i="50" s="1"/>
  <c r="BK119" i="50"/>
  <c r="J119" i="50"/>
  <c r="J67" i="50" s="1"/>
  <c r="P102" i="51"/>
  <c r="P101" i="51" s="1"/>
  <c r="P100" i="51" s="1"/>
  <c r="AU138" i="1" s="1"/>
  <c r="R152" i="51"/>
  <c r="BK256" i="51"/>
  <c r="BK101" i="51" s="1"/>
  <c r="BK100" i="51" s="1"/>
  <c r="J100" i="51" s="1"/>
  <c r="J67" i="51" s="1"/>
  <c r="P311" i="51"/>
  <c r="P98" i="52"/>
  <c r="R98" i="52"/>
  <c r="P128" i="52"/>
  <c r="BK155" i="53"/>
  <c r="J155" i="53"/>
  <c r="J69" i="53"/>
  <c r="R185" i="53"/>
  <c r="BK210" i="53"/>
  <c r="J210" i="53" s="1"/>
  <c r="J71" i="53" s="1"/>
  <c r="R210" i="53"/>
  <c r="BK302" i="53"/>
  <c r="J302" i="53"/>
  <c r="J74" i="53"/>
  <c r="BK99" i="54"/>
  <c r="J99" i="54" s="1"/>
  <c r="J69" i="54" s="1"/>
  <c r="R99" i="54"/>
  <c r="P190" i="54"/>
  <c r="T218" i="54"/>
  <c r="R94" i="55"/>
  <c r="BK119" i="55"/>
  <c r="J119" i="55" s="1"/>
  <c r="J67" i="55" s="1"/>
  <c r="BK143" i="56"/>
  <c r="J143" i="56"/>
  <c r="J70" i="56" s="1"/>
  <c r="T182" i="56"/>
  <c r="T94" i="57"/>
  <c r="P119" i="57"/>
  <c r="R101" i="58"/>
  <c r="T142" i="58"/>
  <c r="T158" i="58"/>
  <c r="R193" i="58"/>
  <c r="P217" i="58"/>
  <c r="P110" i="2"/>
  <c r="P104" i="4"/>
  <c r="BK165" i="4"/>
  <c r="J165" i="4" s="1"/>
  <c r="J70" i="4" s="1"/>
  <c r="T165" i="4"/>
  <c r="T309" i="4"/>
  <c r="BK128" i="6"/>
  <c r="J128" i="6" s="1"/>
  <c r="J70" i="6" s="1"/>
  <c r="BK176" i="6"/>
  <c r="J176" i="6" s="1"/>
  <c r="J73" i="6" s="1"/>
  <c r="T246" i="6"/>
  <c r="T245" i="6" s="1"/>
  <c r="BK95" i="8"/>
  <c r="J95" i="8" s="1"/>
  <c r="J68" i="8" s="1"/>
  <c r="R142" i="8"/>
  <c r="R100" i="10"/>
  <c r="BK174" i="10"/>
  <c r="J174" i="10" s="1"/>
  <c r="J73" i="10" s="1"/>
  <c r="BK255" i="10"/>
  <c r="J255" i="10" s="1"/>
  <c r="J74" i="10" s="1"/>
  <c r="BK99" i="11"/>
  <c r="BK98" i="11"/>
  <c r="J98" i="11" s="1"/>
  <c r="J69" i="11" s="1"/>
  <c r="T99" i="11"/>
  <c r="T98" i="11"/>
  <c r="T95" i="11" s="1"/>
  <c r="BK141" i="12"/>
  <c r="J141" i="12" s="1"/>
  <c r="J70" i="12" s="1"/>
  <c r="P172" i="12"/>
  <c r="P210" i="12"/>
  <c r="BK244" i="12"/>
  <c r="J244" i="12"/>
  <c r="J73" i="12" s="1"/>
  <c r="R383" i="12"/>
  <c r="R325" i="12"/>
  <c r="P487" i="12"/>
  <c r="T487" i="12"/>
  <c r="P507" i="12"/>
  <c r="T176" i="13"/>
  <c r="T175" i="13"/>
  <c r="R229" i="13"/>
  <c r="T280" i="13"/>
  <c r="R335" i="13"/>
  <c r="R363" i="13"/>
  <c r="BK452" i="13"/>
  <c r="J452" i="13" s="1"/>
  <c r="J84" i="13" s="1"/>
  <c r="BK493" i="13"/>
  <c r="J493" i="13" s="1"/>
  <c r="J87" i="13" s="1"/>
  <c r="BK517" i="13"/>
  <c r="J517" i="13" s="1"/>
  <c r="J88" i="13" s="1"/>
  <c r="BK562" i="13"/>
  <c r="J562" i="13" s="1"/>
  <c r="J90" i="13" s="1"/>
  <c r="R636" i="13"/>
  <c r="R596" i="13" s="1"/>
  <c r="R692" i="13"/>
  <c r="T750" i="13"/>
  <c r="P812" i="13"/>
  <c r="P791" i="13" s="1"/>
  <c r="P919" i="13"/>
  <c r="P905" i="13" s="1"/>
  <c r="R955" i="13"/>
  <c r="T976" i="13"/>
  <c r="T998" i="13"/>
  <c r="P1004" i="13"/>
  <c r="R1081" i="13"/>
  <c r="P1187" i="13"/>
  <c r="BK1269" i="13"/>
  <c r="J1269" i="13" s="1"/>
  <c r="J128" i="13" s="1"/>
  <c r="P1350" i="13"/>
  <c r="T1500" i="13"/>
  <c r="BK1596" i="13"/>
  <c r="J1596" i="13" s="1"/>
  <c r="J139" i="13" s="1"/>
  <c r="BK1648" i="13"/>
  <c r="J1648" i="13"/>
  <c r="J142" i="13" s="1"/>
  <c r="P1693" i="13"/>
  <c r="P1728" i="13"/>
  <c r="T1792" i="13"/>
  <c r="R109" i="14"/>
  <c r="R104" i="14" s="1"/>
  <c r="T122" i="14"/>
  <c r="T121" i="14"/>
  <c r="T120" i="14"/>
  <c r="BK144" i="14"/>
  <c r="J144" i="14"/>
  <c r="J75" i="14"/>
  <c r="BK179" i="14"/>
  <c r="J179" i="14" s="1"/>
  <c r="J79" i="14" s="1"/>
  <c r="T122" i="15"/>
  <c r="P158" i="15"/>
  <c r="R165" i="15"/>
  <c r="P180" i="15"/>
  <c r="T187" i="15"/>
  <c r="R99" i="16"/>
  <c r="R98" i="16" s="1"/>
  <c r="R97" i="16" s="1"/>
  <c r="T115" i="16"/>
  <c r="T122" i="16"/>
  <c r="BK98" i="18"/>
  <c r="J98" i="18"/>
  <c r="J69" i="18"/>
  <c r="P107" i="18"/>
  <c r="P124" i="18"/>
  <c r="BK102" i="19"/>
  <c r="J102" i="19"/>
  <c r="J69" i="19" s="1"/>
  <c r="P98" i="21"/>
  <c r="P97" i="21"/>
  <c r="AU84" i="1"/>
  <c r="R121" i="21"/>
  <c r="P170" i="21"/>
  <c r="T180" i="21"/>
  <c r="BK96" i="22"/>
  <c r="R103" i="22"/>
  <c r="P112" i="22"/>
  <c r="T95" i="23"/>
  <c r="T120" i="23"/>
  <c r="BK100" i="24"/>
  <c r="J100" i="24" s="1"/>
  <c r="J69" i="24" s="1"/>
  <c r="P110" i="24"/>
  <c r="T120" i="24"/>
  <c r="BK119" i="25"/>
  <c r="J119" i="25" s="1"/>
  <c r="J70" i="25" s="1"/>
  <c r="BK102" i="26"/>
  <c r="P109" i="26"/>
  <c r="P124" i="26"/>
  <c r="BK136" i="26"/>
  <c r="J136" i="26" s="1"/>
  <c r="J74" i="26" s="1"/>
  <c r="R139" i="26"/>
  <c r="P314" i="27"/>
  <c r="P313" i="27" s="1"/>
  <c r="BK96" i="28"/>
  <c r="J96" i="28" s="1"/>
  <c r="J69" i="28" s="1"/>
  <c r="R117" i="28"/>
  <c r="BK132" i="29"/>
  <c r="J132" i="29" s="1"/>
  <c r="J71" i="29" s="1"/>
  <c r="R132" i="29"/>
  <c r="BK165" i="29"/>
  <c r="R183" i="29"/>
  <c r="P208" i="29"/>
  <c r="T208" i="29"/>
  <c r="P245" i="29"/>
  <c r="P257" i="29"/>
  <c r="R283" i="29"/>
  <c r="BK310" i="29"/>
  <c r="J310" i="29" s="1"/>
  <c r="J87" i="29" s="1"/>
  <c r="T325" i="29"/>
  <c r="T322" i="29" s="1"/>
  <c r="P444" i="29"/>
  <c r="T444" i="29"/>
  <c r="BK484" i="29"/>
  <c r="J486" i="29" s="1"/>
  <c r="J93" i="29" s="1"/>
  <c r="R484" i="29"/>
  <c r="T484" i="29"/>
  <c r="P606" i="29"/>
  <c r="R111" i="30"/>
  <c r="R110" i="30"/>
  <c r="BK144" i="30"/>
  <c r="J144" i="30" s="1"/>
  <c r="J72" i="30" s="1"/>
  <c r="BK156" i="30"/>
  <c r="J156" i="30"/>
  <c r="J73" i="30" s="1"/>
  <c r="BK181" i="30"/>
  <c r="J181" i="30"/>
  <c r="J76" i="30" s="1"/>
  <c r="T198" i="30"/>
  <c r="R218" i="30"/>
  <c r="BK123" i="31"/>
  <c r="J123" i="31" s="1"/>
  <c r="J71" i="31" s="1"/>
  <c r="R139" i="31"/>
  <c r="BK170" i="31"/>
  <c r="BK190" i="31"/>
  <c r="J190" i="31"/>
  <c r="J77" i="31" s="1"/>
  <c r="R210" i="31"/>
  <c r="T128" i="32"/>
  <c r="T127" i="32" s="1"/>
  <c r="T126" i="32" s="1"/>
  <c r="T140" i="32"/>
  <c r="BK165" i="32"/>
  <c r="J165" i="32" s="1"/>
  <c r="J77" i="32" s="1"/>
  <c r="P192" i="32"/>
  <c r="T237" i="32"/>
  <c r="T236" i="32"/>
  <c r="BK136" i="33"/>
  <c r="J136" i="33"/>
  <c r="J71" i="33" s="1"/>
  <c r="BK204" i="33"/>
  <c r="J204" i="33" s="1"/>
  <c r="J73" i="33" s="1"/>
  <c r="T104" i="34"/>
  <c r="P248" i="34"/>
  <c r="R375" i="34"/>
  <c r="P417" i="34"/>
  <c r="T417" i="34"/>
  <c r="P442" i="34"/>
  <c r="BK619" i="34"/>
  <c r="J619" i="34" s="1"/>
  <c r="J77" i="34" s="1"/>
  <c r="T693" i="34"/>
  <c r="P136" i="36"/>
  <c r="R190" i="36"/>
  <c r="T274" i="36"/>
  <c r="P105" i="37"/>
  <c r="BK101" i="38"/>
  <c r="T151" i="38"/>
  <c r="T238" i="38"/>
  <c r="BK99" i="39"/>
  <c r="BK98" i="39" s="1"/>
  <c r="R109" i="39"/>
  <c r="BK129" i="39"/>
  <c r="BK128" i="39" s="1"/>
  <c r="J128" i="39" s="1"/>
  <c r="J72" i="39" s="1"/>
  <c r="P95" i="40"/>
  <c r="P94" i="40"/>
  <c r="AU113" i="1" s="1"/>
  <c r="R127" i="40"/>
  <c r="BK110" i="41"/>
  <c r="J110" i="41"/>
  <c r="J71" i="41" s="1"/>
  <c r="BK99" i="42"/>
  <c r="J99" i="42"/>
  <c r="J68" i="42" s="1"/>
  <c r="P117" i="42"/>
  <c r="P138" i="42"/>
  <c r="BK276" i="42"/>
  <c r="J276" i="42" s="1"/>
  <c r="J73" i="42" s="1"/>
  <c r="R276" i="42"/>
  <c r="P134" i="43"/>
  <c r="T188" i="43"/>
  <c r="T269" i="43"/>
  <c r="P94" i="44"/>
  <c r="P93" i="44"/>
  <c r="P92" i="44" s="1"/>
  <c r="AU121" i="1" s="1"/>
  <c r="BK119" i="44"/>
  <c r="J119" i="44"/>
  <c r="J67" i="44" s="1"/>
  <c r="BK102" i="45"/>
  <c r="P171" i="45"/>
  <c r="P281" i="45"/>
  <c r="P107" i="46"/>
  <c r="P138" i="47"/>
  <c r="R120" i="48"/>
  <c r="P184" i="48"/>
  <c r="BK209" i="48"/>
  <c r="J209" i="48"/>
  <c r="J71" i="48" s="1"/>
  <c r="P209" i="48"/>
  <c r="BK312" i="48"/>
  <c r="J312" i="48"/>
  <c r="J73" i="48"/>
  <c r="R312" i="48"/>
  <c r="P134" i="49"/>
  <c r="T181" i="49"/>
  <c r="R209" i="49"/>
  <c r="T105" i="50"/>
  <c r="BK168" i="51"/>
  <c r="J168" i="51" s="1"/>
  <c r="J71" i="51" s="1"/>
  <c r="R256" i="51"/>
  <c r="R109" i="52"/>
  <c r="R97" i="52"/>
  <c r="R96" i="52" s="1"/>
  <c r="P155" i="53"/>
  <c r="BK220" i="53"/>
  <c r="J220" i="53"/>
  <c r="J72" i="53"/>
  <c r="P302" i="53"/>
  <c r="BK134" i="54"/>
  <c r="J134" i="54"/>
  <c r="J70" i="54"/>
  <c r="R190" i="54"/>
  <c r="R218" i="54"/>
  <c r="P105" i="55"/>
  <c r="R119" i="55"/>
  <c r="P143" i="56"/>
  <c r="R182" i="56"/>
  <c r="P94" i="57"/>
  <c r="P93" i="57" s="1"/>
  <c r="P92" i="57" s="1"/>
  <c r="AU150" i="1" s="1"/>
  <c r="T105" i="57"/>
  <c r="P101" i="58"/>
  <c r="BK158" i="58"/>
  <c r="J158" i="58" s="1"/>
  <c r="J71" i="58" s="1"/>
  <c r="R158" i="58"/>
  <c r="P193" i="58"/>
  <c r="T193" i="58"/>
  <c r="R217" i="58"/>
  <c r="T217" i="58"/>
  <c r="BK1363" i="13"/>
  <c r="J1363" i="13" s="1"/>
  <c r="J131" i="13" s="1"/>
  <c r="BK310" i="27"/>
  <c r="BK309" i="27" s="1"/>
  <c r="J309" i="27" s="1"/>
  <c r="J71" i="27" s="1"/>
  <c r="BK260" i="30"/>
  <c r="J260" i="30"/>
  <c r="J80" i="30"/>
  <c r="BK111" i="32"/>
  <c r="J111" i="32"/>
  <c r="J69" i="32" s="1"/>
  <c r="BK127" i="50"/>
  <c r="J127" i="50"/>
  <c r="J69" i="50" s="1"/>
  <c r="BK97" i="5"/>
  <c r="J97" i="5" s="1"/>
  <c r="J69" i="5" s="1"/>
  <c r="BK217" i="13"/>
  <c r="J217" i="13"/>
  <c r="J71" i="13" s="1"/>
  <c r="BK175" i="14"/>
  <c r="J175" i="14"/>
  <c r="J77" i="14"/>
  <c r="BK178" i="15"/>
  <c r="J178" i="15"/>
  <c r="J74" i="15" s="1"/>
  <c r="BK127" i="37"/>
  <c r="J127" i="37"/>
  <c r="J69" i="37" s="1"/>
  <c r="BK156" i="41"/>
  <c r="J156" i="41" s="1"/>
  <c r="J74" i="41" s="1"/>
  <c r="BK96" i="11"/>
  <c r="J96" i="11"/>
  <c r="J68" i="11"/>
  <c r="BK131" i="24"/>
  <c r="J131" i="24" s="1"/>
  <c r="J74" i="24" s="1"/>
  <c r="BK130" i="37"/>
  <c r="J130" i="37" s="1"/>
  <c r="J70" i="37" s="1"/>
  <c r="BK126" i="41"/>
  <c r="J126" i="41"/>
  <c r="J72" i="41"/>
  <c r="BK307" i="45"/>
  <c r="J307" i="45"/>
  <c r="J76" i="45"/>
  <c r="BK124" i="55"/>
  <c r="BK112" i="3"/>
  <c r="J112" i="3" s="1"/>
  <c r="J71" i="3" s="1"/>
  <c r="BK388" i="4"/>
  <c r="J388" i="4" s="1"/>
  <c r="J78" i="4" s="1"/>
  <c r="BK1166" i="13"/>
  <c r="J1166" i="13" s="1"/>
  <c r="J122" i="13" s="1"/>
  <c r="BK1176" i="13"/>
  <c r="J1176" i="13" s="1"/>
  <c r="J123" i="13" s="1"/>
  <c r="BK117" i="17"/>
  <c r="J117" i="17"/>
  <c r="J69" i="17" s="1"/>
  <c r="BK177" i="21"/>
  <c r="J177" i="21"/>
  <c r="J72" i="21" s="1"/>
  <c r="BK130" i="44"/>
  <c r="J130" i="44"/>
  <c r="J70" i="44"/>
  <c r="BK303" i="45"/>
  <c r="J303" i="45"/>
  <c r="J74" i="45"/>
  <c r="BK134" i="52"/>
  <c r="J134" i="52" s="1"/>
  <c r="J72" i="52" s="1"/>
  <c r="BK124" i="57"/>
  <c r="J124" i="57" s="1"/>
  <c r="J68" i="57" s="1"/>
  <c r="BK365" i="4"/>
  <c r="J365" i="4" s="1"/>
  <c r="J75" i="4" s="1"/>
  <c r="BK241" i="6"/>
  <c r="J241" i="6" s="1"/>
  <c r="J74" i="6" s="1"/>
  <c r="BK1816" i="13"/>
  <c r="J1816" i="13" s="1"/>
  <c r="J148" i="13" s="1"/>
  <c r="BK105" i="35"/>
  <c r="J105" i="35" s="1"/>
  <c r="J70" i="35" s="1"/>
  <c r="BK124" i="50"/>
  <c r="J124" i="50"/>
  <c r="J68" i="50" s="1"/>
  <c r="BK109" i="3"/>
  <c r="J109" i="3" s="1"/>
  <c r="J70" i="3" s="1"/>
  <c r="BK384" i="4"/>
  <c r="J384" i="4" s="1"/>
  <c r="J76" i="4" s="1"/>
  <c r="BK791" i="13"/>
  <c r="J791" i="13" s="1"/>
  <c r="J102" i="13" s="1"/>
  <c r="BK105" i="14"/>
  <c r="J105" i="14"/>
  <c r="J69" i="14" s="1"/>
  <c r="BK100" i="35"/>
  <c r="J100" i="35"/>
  <c r="J69" i="35" s="1"/>
  <c r="BK259" i="38"/>
  <c r="J259" i="38"/>
  <c r="J73" i="38" s="1"/>
  <c r="BK101" i="41"/>
  <c r="BK100" i="41" s="1"/>
  <c r="J101" i="41"/>
  <c r="J70" i="41"/>
  <c r="BK127" i="44"/>
  <c r="J127" i="44"/>
  <c r="J69" i="44"/>
  <c r="BK124" i="47"/>
  <c r="J124" i="47" s="1"/>
  <c r="J72" i="47" s="1"/>
  <c r="BK146" i="47"/>
  <c r="J146" i="47" s="1"/>
  <c r="J74" i="47" s="1"/>
  <c r="BK337" i="51"/>
  <c r="BK336" i="51"/>
  <c r="J336" i="51"/>
  <c r="J75" i="51" s="1"/>
  <c r="BK127" i="57"/>
  <c r="J127" i="57"/>
  <c r="J69" i="57" s="1"/>
  <c r="BK95" i="7"/>
  <c r="J95" i="7"/>
  <c r="J69" i="7"/>
  <c r="BK482" i="12"/>
  <c r="J482" i="12" s="1"/>
  <c r="J77" i="12" s="1"/>
  <c r="BK201" i="29"/>
  <c r="J201" i="29" s="1"/>
  <c r="J77" i="29" s="1"/>
  <c r="BK284" i="30"/>
  <c r="J284" i="30" s="1"/>
  <c r="J84" i="30" s="1"/>
  <c r="BK268" i="31"/>
  <c r="J268" i="31" s="1"/>
  <c r="J81" i="31" s="1"/>
  <c r="BK124" i="44"/>
  <c r="J124" i="44"/>
  <c r="J68" i="44" s="1"/>
  <c r="BK101" i="47"/>
  <c r="J101" i="47" s="1"/>
  <c r="J70" i="47" s="1"/>
  <c r="BK130" i="55"/>
  <c r="J130" i="55" s="1"/>
  <c r="J70" i="55" s="1"/>
  <c r="BK130" i="57"/>
  <c r="J130" i="57"/>
  <c r="J70" i="57" s="1"/>
  <c r="BK115" i="3"/>
  <c r="J115" i="3"/>
  <c r="J72" i="3" s="1"/>
  <c r="BK102" i="5"/>
  <c r="BK101" i="5"/>
  <c r="J101" i="5"/>
  <c r="J70" i="5" s="1"/>
  <c r="BK95" i="17"/>
  <c r="J95" i="17" s="1"/>
  <c r="J68" i="17"/>
  <c r="BK264" i="30"/>
  <c r="J264" i="30" s="1"/>
  <c r="J82" i="30" s="1"/>
  <c r="BK263" i="30"/>
  <c r="J263" i="30" s="1"/>
  <c r="J81" i="30" s="1"/>
  <c r="BK272" i="31"/>
  <c r="BK271" i="31" s="1"/>
  <c r="J271" i="31" s="1"/>
  <c r="J82" i="31" s="1"/>
  <c r="BK233" i="32"/>
  <c r="J233" i="32" s="1"/>
  <c r="J83" i="32" s="1"/>
  <c r="BK244" i="33"/>
  <c r="J244" i="33"/>
  <c r="J74" i="33"/>
  <c r="BK95" i="35"/>
  <c r="J95" i="35"/>
  <c r="J68" i="35" s="1"/>
  <c r="BK124" i="37"/>
  <c r="J124" i="37" s="1"/>
  <c r="J68" i="37" s="1"/>
  <c r="BK263" i="38"/>
  <c r="J263" i="38" s="1"/>
  <c r="J75" i="38" s="1"/>
  <c r="BK130" i="50"/>
  <c r="J130" i="50"/>
  <c r="J70" i="50" s="1"/>
  <c r="BK333" i="51"/>
  <c r="J333" i="51" s="1"/>
  <c r="J74" i="51" s="1"/>
  <c r="BK127" i="55"/>
  <c r="J127" i="55" s="1"/>
  <c r="J69" i="55" s="1"/>
  <c r="BK227" i="56"/>
  <c r="J227" i="56" s="1"/>
  <c r="J74" i="56" s="1"/>
  <c r="BK226" i="56"/>
  <c r="J226" i="56" s="1"/>
  <c r="J73" i="56" s="1"/>
  <c r="BK239" i="58"/>
  <c r="J239" i="58" s="1"/>
  <c r="J75" i="58" s="1"/>
  <c r="E85" i="58"/>
  <c r="BE107" i="58"/>
  <c r="BE119" i="58"/>
  <c r="BE136" i="58"/>
  <c r="BE143" i="58"/>
  <c r="BE149" i="58"/>
  <c r="BE159" i="58"/>
  <c r="BE161" i="58"/>
  <c r="BE169" i="58"/>
  <c r="BE173" i="58"/>
  <c r="BE190" i="58"/>
  <c r="BE240" i="58"/>
  <c r="J60" i="58"/>
  <c r="BE131" i="58"/>
  <c r="BE155" i="58"/>
  <c r="BE167" i="58"/>
  <c r="BE177" i="58"/>
  <c r="BE180" i="58"/>
  <c r="BE200" i="58"/>
  <c r="BE204" i="58"/>
  <c r="F63" i="58"/>
  <c r="BE128" i="58"/>
  <c r="BE163" i="58"/>
  <c r="BE194" i="58"/>
  <c r="BE122" i="58"/>
  <c r="BE235" i="58"/>
  <c r="BE146" i="58"/>
  <c r="BE165" i="58"/>
  <c r="BE184" i="58"/>
  <c r="BE187" i="58"/>
  <c r="BE197" i="58"/>
  <c r="BE207" i="58"/>
  <c r="BE227" i="58"/>
  <c r="BE232" i="58"/>
  <c r="BE102" i="58"/>
  <c r="BE114" i="58"/>
  <c r="BE125" i="58"/>
  <c r="BE152" i="58"/>
  <c r="BE202" i="58"/>
  <c r="BE210" i="58"/>
  <c r="BE218" i="58"/>
  <c r="BE221" i="58"/>
  <c r="BE225" i="58"/>
  <c r="BE212" i="58"/>
  <c r="BE214" i="58"/>
  <c r="J86" i="57"/>
  <c r="BE95" i="57"/>
  <c r="BE97" i="57"/>
  <c r="BE113" i="57"/>
  <c r="BE131" i="57"/>
  <c r="F59" i="57"/>
  <c r="J88" i="57"/>
  <c r="E50" i="57"/>
  <c r="J59" i="57"/>
  <c r="BE99" i="57"/>
  <c r="BE115" i="57"/>
  <c r="BE128" i="57"/>
  <c r="F88" i="57"/>
  <c r="BE106" i="57"/>
  <c r="BE109" i="57"/>
  <c r="BE111" i="57"/>
  <c r="BE103" i="57"/>
  <c r="BE120" i="57"/>
  <c r="BE122" i="57"/>
  <c r="BE125" i="57"/>
  <c r="BE101" i="57"/>
  <c r="BE117" i="57"/>
  <c r="BE121" i="56"/>
  <c r="BE151" i="56"/>
  <c r="BE157" i="56"/>
  <c r="BE186" i="56"/>
  <c r="BE193" i="56"/>
  <c r="BE203" i="56"/>
  <c r="J92" i="56"/>
  <c r="BE138" i="56"/>
  <c r="BE125" i="56"/>
  <c r="BE222" i="56"/>
  <c r="F95" i="56"/>
  <c r="BE173" i="56"/>
  <c r="BE189" i="56"/>
  <c r="BE199" i="56"/>
  <c r="BE228" i="56"/>
  <c r="BE128" i="56"/>
  <c r="BE164" i="56"/>
  <c r="BE168" i="56"/>
  <c r="BE201" i="56"/>
  <c r="BE206" i="56"/>
  <c r="BE212" i="56"/>
  <c r="BE107" i="56"/>
  <c r="BE110" i="56"/>
  <c r="BE146" i="56"/>
  <c r="BE183" i="56"/>
  <c r="BE208" i="56"/>
  <c r="BE219" i="56"/>
  <c r="BE101" i="56"/>
  <c r="BE131" i="56"/>
  <c r="BE144" i="56"/>
  <c r="BE148" i="56"/>
  <c r="BE154" i="56"/>
  <c r="BE176" i="56"/>
  <c r="BE179" i="56"/>
  <c r="BE191" i="56"/>
  <c r="BE196" i="56"/>
  <c r="E52" i="56"/>
  <c r="BE104" i="56"/>
  <c r="BE114" i="56"/>
  <c r="BE118" i="56"/>
  <c r="BE123" i="56"/>
  <c r="BE133" i="56"/>
  <c r="BE160" i="56"/>
  <c r="BE214" i="56"/>
  <c r="E50" i="55"/>
  <c r="BE122" i="55"/>
  <c r="BE128" i="55"/>
  <c r="J58" i="55"/>
  <c r="J59" i="55"/>
  <c r="BE99" i="55"/>
  <c r="BE101" i="55"/>
  <c r="BE103" i="55"/>
  <c r="BE120" i="55"/>
  <c r="J86" i="55"/>
  <c r="F58" i="55"/>
  <c r="BE109" i="55"/>
  <c r="BE117" i="55"/>
  <c r="BE113" i="55"/>
  <c r="BE131" i="55"/>
  <c r="BE125" i="55"/>
  <c r="F59" i="55"/>
  <c r="BE95" i="55"/>
  <c r="BE97" i="55"/>
  <c r="BE106" i="55"/>
  <c r="BE111" i="55"/>
  <c r="BE115" i="55"/>
  <c r="F62" i="54"/>
  <c r="J91" i="54"/>
  <c r="BE154" i="54"/>
  <c r="BE198" i="54"/>
  <c r="BE200" i="54"/>
  <c r="BE243" i="54"/>
  <c r="BE247" i="54"/>
  <c r="BE257" i="54"/>
  <c r="BE279" i="54"/>
  <c r="BE294" i="54"/>
  <c r="BE126" i="54"/>
  <c r="BE132" i="54"/>
  <c r="BE142" i="54"/>
  <c r="BE159" i="54"/>
  <c r="BE179" i="54"/>
  <c r="BE185" i="54"/>
  <c r="BE251" i="54"/>
  <c r="BE266" i="54"/>
  <c r="BE276" i="54"/>
  <c r="BK98" i="53"/>
  <c r="J98" i="53"/>
  <c r="J67" i="53" s="1"/>
  <c r="F63" i="54"/>
  <c r="BE112" i="54"/>
  <c r="BE115" i="54"/>
  <c r="BE117" i="54"/>
  <c r="BE219" i="54"/>
  <c r="BE263" i="54"/>
  <c r="J63" i="54"/>
  <c r="J93" i="54"/>
  <c r="BE100" i="54"/>
  <c r="BE122" i="54"/>
  <c r="BE173" i="54"/>
  <c r="BE201" i="54"/>
  <c r="BE203" i="54"/>
  <c r="BE208" i="54"/>
  <c r="BE212" i="54"/>
  <c r="BE286" i="54"/>
  <c r="BE296" i="54"/>
  <c r="BE298" i="54"/>
  <c r="BE302" i="54"/>
  <c r="BE105" i="54"/>
  <c r="BE163" i="54"/>
  <c r="BE229" i="54"/>
  <c r="BE253" i="54"/>
  <c r="BE269" i="54"/>
  <c r="BE290" i="54"/>
  <c r="BE149" i="54"/>
  <c r="BE175" i="54"/>
  <c r="BE191" i="54"/>
  <c r="BE216" i="54"/>
  <c r="BE226" i="54"/>
  <c r="BE281" i="54"/>
  <c r="BE135" i="54"/>
  <c r="BE144" i="54"/>
  <c r="BE188" i="54"/>
  <c r="BE228" i="54"/>
  <c r="BE233" i="54"/>
  <c r="E52" i="54"/>
  <c r="BE114" i="54"/>
  <c r="BE145" i="54"/>
  <c r="BE169" i="54"/>
  <c r="BE171" i="54"/>
  <c r="BE238" i="54"/>
  <c r="BE278" i="54"/>
  <c r="J62" i="53"/>
  <c r="BE144" i="53"/>
  <c r="BE147" i="53"/>
  <c r="BE151" i="53"/>
  <c r="BE162" i="53"/>
  <c r="BE211" i="53"/>
  <c r="BE221" i="53"/>
  <c r="BE230" i="53"/>
  <c r="E84" i="53"/>
  <c r="F95" i="53"/>
  <c r="BE100" i="53"/>
  <c r="BE137" i="53"/>
  <c r="BE177" i="53"/>
  <c r="BE197" i="53"/>
  <c r="BE224" i="53"/>
  <c r="BE226" i="53"/>
  <c r="BE237" i="53"/>
  <c r="J95" i="53"/>
  <c r="BE105" i="53"/>
  <c r="BE135" i="53"/>
  <c r="BE139" i="53"/>
  <c r="BE171" i="53"/>
  <c r="BE189" i="53"/>
  <c r="BE228" i="53"/>
  <c r="BE234" i="53"/>
  <c r="BE239" i="53"/>
  <c r="BE241" i="53"/>
  <c r="BE258" i="53"/>
  <c r="BE275" i="53"/>
  <c r="BE281" i="53"/>
  <c r="BE294" i="53"/>
  <c r="BE316" i="53"/>
  <c r="BE322" i="53"/>
  <c r="BE330" i="53"/>
  <c r="BE331" i="53"/>
  <c r="F62" i="53"/>
  <c r="J92" i="53"/>
  <c r="BE109" i="53"/>
  <c r="BE153" i="53"/>
  <c r="BE159" i="53"/>
  <c r="BE186" i="53"/>
  <c r="BE214" i="53"/>
  <c r="BE216" i="53"/>
  <c r="BE248" i="53"/>
  <c r="BE261" i="53"/>
  <c r="BE277" i="53"/>
  <c r="BE285" i="53"/>
  <c r="BE320" i="53"/>
  <c r="BE333" i="53"/>
  <c r="BE336" i="53"/>
  <c r="BE353" i="53"/>
  <c r="J96" i="52"/>
  <c r="J67" i="52"/>
  <c r="BE117" i="53"/>
  <c r="BE254" i="53"/>
  <c r="BE268" i="53"/>
  <c r="BE273" i="53"/>
  <c r="BE318" i="53"/>
  <c r="BE327" i="53"/>
  <c r="BE329" i="53"/>
  <c r="BE106" i="53"/>
  <c r="BE121" i="53"/>
  <c r="BE127" i="53"/>
  <c r="BE128" i="53"/>
  <c r="BE156" i="53"/>
  <c r="BE166" i="53"/>
  <c r="BE179" i="53"/>
  <c r="BE192" i="53"/>
  <c r="BE195" i="53"/>
  <c r="BE202" i="53"/>
  <c r="BE204" i="53"/>
  <c r="BE223" i="53"/>
  <c r="BE242" i="53"/>
  <c r="BE253" i="53"/>
  <c r="BE266" i="53"/>
  <c r="BE279" i="53"/>
  <c r="BE289" i="53"/>
  <c r="BE304" i="53"/>
  <c r="BE311" i="53"/>
  <c r="BE317" i="53"/>
  <c r="BE340" i="53"/>
  <c r="BE169" i="53"/>
  <c r="BE176" i="53"/>
  <c r="BE199" i="53"/>
  <c r="BE303" i="53"/>
  <c r="BE313" i="53"/>
  <c r="BE315" i="53"/>
  <c r="BE319" i="53"/>
  <c r="BE321" i="53"/>
  <c r="BE335" i="53"/>
  <c r="BE361" i="53"/>
  <c r="BE362" i="53"/>
  <c r="BE115" i="53"/>
  <c r="BE131" i="53"/>
  <c r="BE249" i="53"/>
  <c r="BE269" i="53"/>
  <c r="BE271" i="53"/>
  <c r="BE307" i="53"/>
  <c r="BE324" i="53"/>
  <c r="BE337" i="53"/>
  <c r="BE343" i="53"/>
  <c r="BE348" i="53"/>
  <c r="BE350" i="53"/>
  <c r="BE360" i="53"/>
  <c r="J337" i="51"/>
  <c r="J76" i="51" s="1"/>
  <c r="F63" i="52"/>
  <c r="BE135" i="52"/>
  <c r="BE101" i="52"/>
  <c r="BE113" i="52"/>
  <c r="BE115" i="52"/>
  <c r="BE129" i="52"/>
  <c r="E52" i="52"/>
  <c r="BE110" i="52"/>
  <c r="BE112" i="52"/>
  <c r="BE131" i="52"/>
  <c r="BE106" i="52"/>
  <c r="BE99" i="52"/>
  <c r="BE103" i="52"/>
  <c r="BE118" i="52"/>
  <c r="BE133" i="52"/>
  <c r="J60" i="52"/>
  <c r="BE121" i="52"/>
  <c r="J94" i="50"/>
  <c r="J65" i="50"/>
  <c r="E86" i="51"/>
  <c r="BE103" i="51"/>
  <c r="BE144" i="51"/>
  <c r="BE159" i="51"/>
  <c r="BE162" i="51"/>
  <c r="BE174" i="51"/>
  <c r="BE177" i="51"/>
  <c r="BE189" i="51"/>
  <c r="BE192" i="51"/>
  <c r="BE253" i="51"/>
  <c r="BE259" i="51"/>
  <c r="BE263" i="51"/>
  <c r="BE268" i="51"/>
  <c r="BE271" i="51"/>
  <c r="BE278" i="51"/>
  <c r="BE280" i="51"/>
  <c r="BE286" i="51"/>
  <c r="BE303" i="51"/>
  <c r="BE325" i="51"/>
  <c r="BE328" i="51"/>
  <c r="BE334" i="51"/>
  <c r="BE338" i="51"/>
  <c r="F63" i="51"/>
  <c r="BE129" i="51"/>
  <c r="BE239" i="51"/>
  <c r="BE257" i="51"/>
  <c r="BE293" i="51"/>
  <c r="BE297" i="51"/>
  <c r="BE307" i="51"/>
  <c r="J94" i="51"/>
  <c r="BE106" i="51"/>
  <c r="BE153" i="51"/>
  <c r="BE156" i="51"/>
  <c r="BE165" i="51"/>
  <c r="BE169" i="51"/>
  <c r="BE172" i="51"/>
  <c r="BE223" i="51"/>
  <c r="BE250" i="51"/>
  <c r="BE265" i="51"/>
  <c r="BE283" i="51"/>
  <c r="BE289" i="51"/>
  <c r="BE318" i="51"/>
  <c r="BE236" i="51"/>
  <c r="BE246" i="51"/>
  <c r="BE275" i="51"/>
  <c r="BE314" i="51"/>
  <c r="BE137" i="51"/>
  <c r="BE140" i="51"/>
  <c r="BE198" i="51"/>
  <c r="BE228" i="51"/>
  <c r="BE233" i="51"/>
  <c r="BE261" i="51"/>
  <c r="BE262" i="51"/>
  <c r="BE291" i="51"/>
  <c r="BE295" i="51"/>
  <c r="BE305" i="51"/>
  <c r="BE312" i="51"/>
  <c r="BE115" i="51"/>
  <c r="BE120" i="51"/>
  <c r="BE208" i="51"/>
  <c r="BE213" i="51"/>
  <c r="BE218" i="51"/>
  <c r="BE320" i="51"/>
  <c r="BE111" i="51"/>
  <c r="BE179" i="51"/>
  <c r="BE184" i="51"/>
  <c r="BE195" i="51"/>
  <c r="BE242" i="51"/>
  <c r="BE264" i="51"/>
  <c r="BE267" i="51"/>
  <c r="BE123" i="51"/>
  <c r="BE126" i="51"/>
  <c r="BE132" i="51"/>
  <c r="BE203" i="51"/>
  <c r="BE273" i="51"/>
  <c r="BE300" i="51"/>
  <c r="BE309" i="51"/>
  <c r="E50" i="50"/>
  <c r="BE106" i="50"/>
  <c r="BE109" i="50"/>
  <c r="BE128" i="50"/>
  <c r="F58" i="50"/>
  <c r="J88" i="50"/>
  <c r="BE95" i="50"/>
  <c r="BE111" i="50"/>
  <c r="BE113" i="50"/>
  <c r="J59" i="50"/>
  <c r="BE97" i="50"/>
  <c r="BE99" i="50"/>
  <c r="BE103" i="50"/>
  <c r="BE131" i="50"/>
  <c r="BE101" i="50"/>
  <c r="BE125" i="50"/>
  <c r="BE122" i="50"/>
  <c r="J56" i="50"/>
  <c r="F89" i="50"/>
  <c r="BE115" i="50"/>
  <c r="BE117" i="50"/>
  <c r="BE120" i="50"/>
  <c r="F63" i="49"/>
  <c r="J94" i="49"/>
  <c r="BE107" i="49"/>
  <c r="BE122" i="49"/>
  <c r="BE144" i="49"/>
  <c r="BE145" i="49"/>
  <c r="BE154" i="49"/>
  <c r="BE164" i="49"/>
  <c r="BE207" i="49"/>
  <c r="BE220" i="49"/>
  <c r="J62" i="49"/>
  <c r="BE132" i="49"/>
  <c r="BE170" i="49"/>
  <c r="BE203" i="49"/>
  <c r="BE222" i="49"/>
  <c r="BE272" i="49"/>
  <c r="E52" i="49"/>
  <c r="BE110" i="49"/>
  <c r="BE135" i="49"/>
  <c r="BE160" i="49"/>
  <c r="BE189" i="49"/>
  <c r="BE191" i="49"/>
  <c r="BE194" i="49"/>
  <c r="BE229" i="49"/>
  <c r="BE233" i="49"/>
  <c r="BE239" i="49"/>
  <c r="BE255" i="49"/>
  <c r="BE262" i="49"/>
  <c r="BE264" i="49"/>
  <c r="BE282" i="49"/>
  <c r="BE289" i="49"/>
  <c r="BE292" i="49"/>
  <c r="BE126" i="49"/>
  <c r="BE166" i="49"/>
  <c r="BE176" i="49"/>
  <c r="BE249" i="49"/>
  <c r="BE265" i="49"/>
  <c r="BE267" i="49"/>
  <c r="BE284" i="49"/>
  <c r="J60" i="49"/>
  <c r="BE100" i="49"/>
  <c r="BE109" i="49"/>
  <c r="BE142" i="49"/>
  <c r="BE156" i="49"/>
  <c r="BE182" i="49"/>
  <c r="BE199" i="49"/>
  <c r="BE210" i="49"/>
  <c r="BE217" i="49"/>
  <c r="BE219" i="49"/>
  <c r="BE224" i="49"/>
  <c r="BE243" i="49"/>
  <c r="BE276" i="49"/>
  <c r="J99" i="48"/>
  <c r="J68" i="48"/>
  <c r="BE117" i="49"/>
  <c r="BE149" i="49"/>
  <c r="BE179" i="49"/>
  <c r="BE252" i="49"/>
  <c r="BE298" i="49"/>
  <c r="F62" i="49"/>
  <c r="BE112" i="49"/>
  <c r="BE147" i="49"/>
  <c r="BE162" i="49"/>
  <c r="BE237" i="49"/>
  <c r="BE294" i="49"/>
  <c r="BE192" i="49"/>
  <c r="BE280" i="49"/>
  <c r="F62" i="48"/>
  <c r="BE148" i="48"/>
  <c r="BE151" i="48"/>
  <c r="BE154" i="48"/>
  <c r="BE220" i="48"/>
  <c r="BE248" i="48"/>
  <c r="BE264" i="48"/>
  <c r="BE270" i="48"/>
  <c r="BE307" i="48"/>
  <c r="BE309" i="48"/>
  <c r="BE311" i="48"/>
  <c r="BE342" i="48"/>
  <c r="BE344" i="48"/>
  <c r="BE348" i="48"/>
  <c r="BE349" i="48"/>
  <c r="BE351" i="48"/>
  <c r="BE302" i="48"/>
  <c r="BE304" i="48"/>
  <c r="BE319" i="48"/>
  <c r="BE323" i="48"/>
  <c r="BE358" i="48"/>
  <c r="BE360" i="48"/>
  <c r="BE361" i="48"/>
  <c r="BE374" i="48"/>
  <c r="F95" i="48"/>
  <c r="BE157" i="48"/>
  <c r="BE160" i="48"/>
  <c r="BE163" i="48"/>
  <c r="BE203" i="48"/>
  <c r="BE225" i="48"/>
  <c r="BE244" i="48"/>
  <c r="BE279" i="48"/>
  <c r="BE284" i="48"/>
  <c r="BE287" i="48"/>
  <c r="BE294" i="48"/>
  <c r="BE317" i="48"/>
  <c r="BE338" i="48"/>
  <c r="BE367" i="48"/>
  <c r="J95" i="48"/>
  <c r="BE108" i="48"/>
  <c r="BE169" i="48"/>
  <c r="BE194" i="48"/>
  <c r="BE224" i="48"/>
  <c r="BE228" i="48"/>
  <c r="BE263" i="48"/>
  <c r="BE271" i="48"/>
  <c r="BE275" i="48"/>
  <c r="BE278" i="48"/>
  <c r="BE313" i="48"/>
  <c r="BE340" i="48"/>
  <c r="BE395" i="48"/>
  <c r="BK100" i="47"/>
  <c r="BK99" i="47"/>
  <c r="BK98" i="47" s="1"/>
  <c r="J98" i="47" s="1"/>
  <c r="J67" i="47" s="1"/>
  <c r="E52" i="48"/>
  <c r="J62" i="48"/>
  <c r="J92" i="48"/>
  <c r="BE100" i="48"/>
  <c r="BE114" i="48"/>
  <c r="BE117" i="48"/>
  <c r="BE121" i="48"/>
  <c r="BE175" i="48"/>
  <c r="BE179" i="48"/>
  <c r="BE188" i="48"/>
  <c r="BE222" i="48"/>
  <c r="BE223" i="48"/>
  <c r="BE226" i="48"/>
  <c r="BE227" i="48"/>
  <c r="BE255" i="48"/>
  <c r="BE327" i="48"/>
  <c r="BE332" i="48"/>
  <c r="BE339" i="48"/>
  <c r="BE347" i="48"/>
  <c r="BE136" i="48"/>
  <c r="BE139" i="48"/>
  <c r="BE142" i="48"/>
  <c r="BE145" i="48"/>
  <c r="BE196" i="48"/>
  <c r="BE198" i="48"/>
  <c r="BE201" i="48"/>
  <c r="BE230" i="48"/>
  <c r="BE232" i="48"/>
  <c r="BE261" i="48"/>
  <c r="BE276" i="48"/>
  <c r="BE306" i="48"/>
  <c r="BE315" i="48"/>
  <c r="BE352" i="48"/>
  <c r="BE384" i="48"/>
  <c r="BE391" i="48"/>
  <c r="BE106" i="48"/>
  <c r="BE236" i="48"/>
  <c r="BE239" i="48"/>
  <c r="BE241" i="48"/>
  <c r="BE346" i="48"/>
  <c r="BE368" i="48"/>
  <c r="BE371" i="48"/>
  <c r="BE379" i="48"/>
  <c r="BE381" i="48"/>
  <c r="BE393" i="48"/>
  <c r="BE124" i="48"/>
  <c r="BE127" i="48"/>
  <c r="BE130" i="48"/>
  <c r="BE133" i="48"/>
  <c r="BE166" i="48"/>
  <c r="BE185" i="48"/>
  <c r="BE191" i="48"/>
  <c r="BE210" i="48"/>
  <c r="BE213" i="48"/>
  <c r="BE215" i="48"/>
  <c r="BE252" i="48"/>
  <c r="BE254" i="48"/>
  <c r="BE291" i="48"/>
  <c r="BE299" i="48"/>
  <c r="BE350" i="48"/>
  <c r="BE353" i="48"/>
  <c r="BE355" i="48"/>
  <c r="BE362" i="48"/>
  <c r="BE364" i="48"/>
  <c r="BE366" i="48"/>
  <c r="BE392" i="48"/>
  <c r="BK96" i="46"/>
  <c r="J96" i="46" s="1"/>
  <c r="J68" i="46" s="1"/>
  <c r="F94" i="47"/>
  <c r="BE125" i="47"/>
  <c r="BE145" i="47"/>
  <c r="E52" i="47"/>
  <c r="J92" i="47"/>
  <c r="BE102" i="47"/>
  <c r="J62" i="47"/>
  <c r="F95" i="47"/>
  <c r="J63" i="47"/>
  <c r="BE120" i="47"/>
  <c r="BE147" i="47"/>
  <c r="BE116" i="47"/>
  <c r="BE142" i="47"/>
  <c r="BE144" i="47"/>
  <c r="BE109" i="47"/>
  <c r="BE132" i="47"/>
  <c r="BE139" i="47"/>
  <c r="BE141" i="47"/>
  <c r="E81" i="46"/>
  <c r="BE98" i="46"/>
  <c r="BE131" i="46"/>
  <c r="BE132" i="46"/>
  <c r="BE134" i="46"/>
  <c r="J102" i="45"/>
  <c r="J69" i="45" s="1"/>
  <c r="BK306" i="45"/>
  <c r="J306" i="45"/>
  <c r="J75" i="45" s="1"/>
  <c r="BE113" i="46"/>
  <c r="F92" i="46"/>
  <c r="BE100" i="46"/>
  <c r="BE116" i="46"/>
  <c r="BE127" i="46"/>
  <c r="J60" i="46"/>
  <c r="BE108" i="46"/>
  <c r="BE110" i="46"/>
  <c r="BE119" i="46"/>
  <c r="BE102" i="46"/>
  <c r="BE105" i="46"/>
  <c r="BE129" i="46"/>
  <c r="BE111" i="46"/>
  <c r="J60" i="45"/>
  <c r="BE106" i="45"/>
  <c r="BE129" i="45"/>
  <c r="BE175" i="45"/>
  <c r="BE177" i="45"/>
  <c r="BE185" i="45"/>
  <c r="BE189" i="45"/>
  <c r="BE193" i="45"/>
  <c r="BE206" i="45"/>
  <c r="BE241" i="45"/>
  <c r="BE243" i="45"/>
  <c r="BE250" i="45"/>
  <c r="BE266" i="45"/>
  <c r="BE272" i="45"/>
  <c r="BE275" i="45"/>
  <c r="E86" i="45"/>
  <c r="BE112" i="45"/>
  <c r="BE116" i="45"/>
  <c r="BE120" i="45"/>
  <c r="BE123" i="45"/>
  <c r="BE138" i="45"/>
  <c r="BE165" i="45"/>
  <c r="BE209" i="45"/>
  <c r="BE233" i="45"/>
  <c r="BE298" i="45"/>
  <c r="BE308" i="45"/>
  <c r="BE156" i="45"/>
  <c r="BE159" i="45"/>
  <c r="BE214" i="45"/>
  <c r="BE247" i="45"/>
  <c r="BE253" i="45"/>
  <c r="BE256" i="45"/>
  <c r="BE258" i="45"/>
  <c r="BE260" i="45"/>
  <c r="BE277" i="45"/>
  <c r="BE279" i="45"/>
  <c r="J94" i="44"/>
  <c r="J65" i="44" s="1"/>
  <c r="F63" i="45"/>
  <c r="BE126" i="45"/>
  <c r="BE295" i="45"/>
  <c r="BE141" i="45"/>
  <c r="BE200" i="45"/>
  <c r="BE225" i="45"/>
  <c r="BE228" i="45"/>
  <c r="BE269" i="45"/>
  <c r="BE103" i="45"/>
  <c r="BE168" i="45"/>
  <c r="BE172" i="45"/>
  <c r="BE181" i="45"/>
  <c r="BE197" i="45"/>
  <c r="BE263" i="45"/>
  <c r="BE284" i="45"/>
  <c r="BE288" i="45"/>
  <c r="BE132" i="45"/>
  <c r="BE147" i="45"/>
  <c r="BE162" i="45"/>
  <c r="BE203" i="45"/>
  <c r="BE219" i="45"/>
  <c r="BE222" i="45"/>
  <c r="BE238" i="45"/>
  <c r="BE262" i="45"/>
  <c r="BE282" i="45"/>
  <c r="BE290" i="45"/>
  <c r="BE304" i="45"/>
  <c r="F58" i="44"/>
  <c r="BE106" i="44"/>
  <c r="BE109" i="44"/>
  <c r="BE125" i="44"/>
  <c r="BE131" i="44"/>
  <c r="E50" i="44"/>
  <c r="F59" i="44"/>
  <c r="BE95" i="44"/>
  <c r="BE101" i="44"/>
  <c r="J86" i="44"/>
  <c r="BE113" i="44"/>
  <c r="BE122" i="44"/>
  <c r="J58" i="44"/>
  <c r="BE128" i="44"/>
  <c r="J99" i="43"/>
  <c r="J69" i="43"/>
  <c r="BE117" i="44"/>
  <c r="J89" i="44"/>
  <c r="BE97" i="44"/>
  <c r="BE103" i="44"/>
  <c r="BE111" i="44"/>
  <c r="BE115" i="44"/>
  <c r="BE120" i="44"/>
  <c r="BE99" i="44"/>
  <c r="F62" i="43"/>
  <c r="F94" i="43"/>
  <c r="BE161" i="43"/>
  <c r="BE165" i="43"/>
  <c r="BE198" i="43"/>
  <c r="BE210" i="43"/>
  <c r="BE224" i="43"/>
  <c r="BE231" i="43"/>
  <c r="BE241" i="43"/>
  <c r="BE300" i="43"/>
  <c r="BE302" i="43"/>
  <c r="BE304" i="43"/>
  <c r="BE308" i="43"/>
  <c r="J91" i="43"/>
  <c r="BE119" i="43"/>
  <c r="BE124" i="43"/>
  <c r="BE131" i="43"/>
  <c r="BE132" i="43"/>
  <c r="BE135" i="43"/>
  <c r="BE142" i="43"/>
  <c r="BE154" i="43"/>
  <c r="BE169" i="43"/>
  <c r="BE214" i="43"/>
  <c r="BE289" i="43"/>
  <c r="BK98" i="42"/>
  <c r="J98" i="42" s="1"/>
  <c r="J67" i="42"/>
  <c r="E83" i="43"/>
  <c r="BE110" i="43"/>
  <c r="BE144" i="43"/>
  <c r="BE177" i="43"/>
  <c r="BE236" i="43"/>
  <c r="BE261" i="43"/>
  <c r="BE280" i="43"/>
  <c r="J94" i="43"/>
  <c r="BE149" i="43"/>
  <c r="BE227" i="43"/>
  <c r="BE246" i="43"/>
  <c r="BE263" i="43"/>
  <c r="BE297" i="43"/>
  <c r="J62" i="43"/>
  <c r="BE107" i="43"/>
  <c r="BE115" i="43"/>
  <c r="BE159" i="43"/>
  <c r="BE167" i="43"/>
  <c r="BE182" i="43"/>
  <c r="BE196" i="43"/>
  <c r="BE199" i="43"/>
  <c r="BE267" i="43"/>
  <c r="BE145" i="43"/>
  <c r="BE180" i="43"/>
  <c r="BE186" i="43"/>
  <c r="BE189" i="43"/>
  <c r="BE203" i="43"/>
  <c r="BE217" i="43"/>
  <c r="BE295" i="43"/>
  <c r="BE100" i="43"/>
  <c r="BE109" i="43"/>
  <c r="BE258" i="43"/>
  <c r="BE270" i="43"/>
  <c r="BE284" i="43"/>
  <c r="BE208" i="43"/>
  <c r="BE226" i="43"/>
  <c r="BE250" i="43"/>
  <c r="BE277" i="43"/>
  <c r="BE279" i="43"/>
  <c r="BE291" i="43"/>
  <c r="J95" i="42"/>
  <c r="BE106" i="42"/>
  <c r="BE108" i="42"/>
  <c r="BE134" i="42"/>
  <c r="BE139" i="42"/>
  <c r="BE147" i="42"/>
  <c r="BE163" i="42"/>
  <c r="BE165" i="42"/>
  <c r="BE172" i="42"/>
  <c r="BE174" i="42"/>
  <c r="BE177" i="42"/>
  <c r="BE194" i="42"/>
  <c r="BE256" i="42"/>
  <c r="BE258" i="42"/>
  <c r="BE300" i="42"/>
  <c r="BE305" i="42"/>
  <c r="BE355" i="42"/>
  <c r="BE357" i="42"/>
  <c r="BE360" i="42"/>
  <c r="BE127" i="42"/>
  <c r="BE161" i="42"/>
  <c r="BE210" i="42"/>
  <c r="BE235" i="42"/>
  <c r="BE238" i="42"/>
  <c r="BE240" i="42"/>
  <c r="BE243" i="42"/>
  <c r="BE250" i="42"/>
  <c r="BE262" i="42"/>
  <c r="BE362" i="42"/>
  <c r="J60" i="42"/>
  <c r="BE121" i="42"/>
  <c r="BE190" i="42"/>
  <c r="BE277" i="42"/>
  <c r="BE292" i="42"/>
  <c r="BE312" i="42"/>
  <c r="BE386" i="42"/>
  <c r="BE408" i="42"/>
  <c r="F63" i="42"/>
  <c r="J94" i="42"/>
  <c r="BE149" i="42"/>
  <c r="BE169" i="42"/>
  <c r="BE192" i="42"/>
  <c r="BE213" i="42"/>
  <c r="BE215" i="42"/>
  <c r="BE222" i="42"/>
  <c r="BE232" i="42"/>
  <c r="BE254" i="42"/>
  <c r="BE266" i="42"/>
  <c r="BE279" i="42"/>
  <c r="BE294" i="42"/>
  <c r="BE306" i="42"/>
  <c r="BE318" i="42"/>
  <c r="BE329" i="42"/>
  <c r="BE348" i="42"/>
  <c r="BE367" i="42"/>
  <c r="BE375" i="42"/>
  <c r="BE376" i="42"/>
  <c r="BE380" i="42"/>
  <c r="BE401" i="42"/>
  <c r="BE406" i="42"/>
  <c r="F62" i="42"/>
  <c r="E84" i="42"/>
  <c r="BE112" i="42"/>
  <c r="BE130" i="42"/>
  <c r="BE159" i="42"/>
  <c r="BE160" i="42"/>
  <c r="BE208" i="42"/>
  <c r="BE241" i="42"/>
  <c r="BE271" i="42"/>
  <c r="BE299" i="42"/>
  <c r="BE338" i="42"/>
  <c r="BE339" i="42"/>
  <c r="BE347" i="42"/>
  <c r="BE373" i="42"/>
  <c r="BE118" i="42"/>
  <c r="BE124" i="42"/>
  <c r="BE181" i="42"/>
  <c r="BE185" i="42"/>
  <c r="BE193" i="42"/>
  <c r="BE199" i="42"/>
  <c r="BE200" i="42"/>
  <c r="BE226" i="42"/>
  <c r="BE248" i="42"/>
  <c r="BE291" i="42"/>
  <c r="BE295" i="42"/>
  <c r="BE297" i="42"/>
  <c r="BE313" i="42"/>
  <c r="BE314" i="42"/>
  <c r="BE332" i="42"/>
  <c r="BE337" i="42"/>
  <c r="BE350" i="42"/>
  <c r="BE365" i="42"/>
  <c r="BE366" i="42"/>
  <c r="BE371" i="42"/>
  <c r="BE389" i="42"/>
  <c r="BE397" i="42"/>
  <c r="BE407" i="42"/>
  <c r="BE204" i="42"/>
  <c r="BE205" i="42"/>
  <c r="BE207" i="42"/>
  <c r="BE219" i="42"/>
  <c r="BE252" i="42"/>
  <c r="BE301" i="42"/>
  <c r="BE304" i="42"/>
  <c r="BE309" i="42"/>
  <c r="BE310" i="42"/>
  <c r="BE327" i="42"/>
  <c r="BE351" i="42"/>
  <c r="BE353" i="42"/>
  <c r="BE361" i="42"/>
  <c r="BE363" i="42"/>
  <c r="BE377" i="42"/>
  <c r="BE378" i="42"/>
  <c r="BE393" i="42"/>
  <c r="BE100" i="42"/>
  <c r="BE110" i="42"/>
  <c r="BE142" i="42"/>
  <c r="BE145" i="42"/>
  <c r="BE156" i="42"/>
  <c r="BE158" i="42"/>
  <c r="BE233" i="42"/>
  <c r="BE281" i="42"/>
  <c r="BE286" i="42"/>
  <c r="BE289" i="42"/>
  <c r="BE298" i="42"/>
  <c r="BE302" i="42"/>
  <c r="BE303" i="42"/>
  <c r="BE321" i="42"/>
  <c r="BE342" i="42"/>
  <c r="BE358" i="42"/>
  <c r="BE359" i="42"/>
  <c r="BE364" i="42"/>
  <c r="BE368" i="42"/>
  <c r="BE379" i="42"/>
  <c r="BK94" i="40"/>
  <c r="J94" i="40"/>
  <c r="J67" i="40"/>
  <c r="E52" i="41"/>
  <c r="J63" i="41"/>
  <c r="BE157" i="41"/>
  <c r="F62" i="41"/>
  <c r="BE102" i="41"/>
  <c r="BE154" i="41"/>
  <c r="BE148" i="41"/>
  <c r="BE150" i="41"/>
  <c r="BE145" i="41"/>
  <c r="BE153" i="41"/>
  <c r="F63" i="41"/>
  <c r="J94" i="41"/>
  <c r="BE122" i="41"/>
  <c r="BE136" i="41"/>
  <c r="BE155" i="41"/>
  <c r="J60" i="41"/>
  <c r="BE118" i="41"/>
  <c r="BE147" i="41"/>
  <c r="BE151" i="41"/>
  <c r="BE111" i="41"/>
  <c r="BE127" i="41"/>
  <c r="E80" i="40"/>
  <c r="BE98" i="40"/>
  <c r="BE117" i="40"/>
  <c r="BE129" i="40"/>
  <c r="BE139" i="40"/>
  <c r="BE143" i="40"/>
  <c r="BE144" i="40"/>
  <c r="J98" i="39"/>
  <c r="J68" i="39" s="1"/>
  <c r="F91" i="40"/>
  <c r="BE109" i="40"/>
  <c r="BE115" i="40"/>
  <c r="BE136" i="40"/>
  <c r="BE137" i="40"/>
  <c r="F90" i="40"/>
  <c r="BE96" i="40"/>
  <c r="BE97" i="40"/>
  <c r="BE102" i="40"/>
  <c r="BE105" i="40"/>
  <c r="BE113" i="40"/>
  <c r="BE116" i="40"/>
  <c r="BE118" i="40"/>
  <c r="BE120" i="40"/>
  <c r="BE125" i="40"/>
  <c r="BE138" i="40"/>
  <c r="BE149" i="40"/>
  <c r="BE150" i="40"/>
  <c r="J99" i="39"/>
  <c r="J69" i="39" s="1"/>
  <c r="J129" i="39"/>
  <c r="J73" i="39"/>
  <c r="J60" i="40"/>
  <c r="BE104" i="40"/>
  <c r="BE108" i="40"/>
  <c r="BE112" i="40"/>
  <c r="BE128" i="40"/>
  <c r="BE131" i="40"/>
  <c r="BE132" i="40"/>
  <c r="BE133" i="40"/>
  <c r="BE140" i="40"/>
  <c r="BE151" i="40"/>
  <c r="BE152" i="40"/>
  <c r="J63" i="40"/>
  <c r="BE106" i="40"/>
  <c r="BE107" i="40"/>
  <c r="BE110" i="40"/>
  <c r="BE114" i="40"/>
  <c r="BE121" i="40"/>
  <c r="BE145" i="40"/>
  <c r="BE146" i="40"/>
  <c r="BE147" i="40"/>
  <c r="BE99" i="40"/>
  <c r="BE134" i="40"/>
  <c r="J62" i="40"/>
  <c r="BE100" i="40"/>
  <c r="BE103" i="40"/>
  <c r="BE119" i="40"/>
  <c r="BE122" i="40"/>
  <c r="BE123" i="40"/>
  <c r="BE130" i="40"/>
  <c r="BE101" i="40"/>
  <c r="BE111" i="40"/>
  <c r="BE124" i="40"/>
  <c r="BE135" i="40"/>
  <c r="BE142" i="40"/>
  <c r="BE100" i="39"/>
  <c r="BE102" i="39"/>
  <c r="BE116" i="39"/>
  <c r="E52" i="39"/>
  <c r="F63" i="39"/>
  <c r="BE107" i="39"/>
  <c r="BE113" i="39"/>
  <c r="BE134" i="39"/>
  <c r="J60" i="39"/>
  <c r="BE132" i="39"/>
  <c r="J101" i="38"/>
  <c r="J69" i="38" s="1"/>
  <c r="BK262" i="38"/>
  <c r="J262" i="38"/>
  <c r="J74" i="38" s="1"/>
  <c r="BE104" i="39"/>
  <c r="BE110" i="39"/>
  <c r="BE112" i="39"/>
  <c r="BE118" i="39"/>
  <c r="BE122" i="39"/>
  <c r="BE123" i="39"/>
  <c r="BE124" i="39"/>
  <c r="BE126" i="39"/>
  <c r="BE130" i="39"/>
  <c r="BE113" i="38"/>
  <c r="BE121" i="38"/>
  <c r="BE156" i="38"/>
  <c r="BE168" i="38"/>
  <c r="BE181" i="38"/>
  <c r="BE183" i="38"/>
  <c r="BE199" i="38"/>
  <c r="BE203" i="38"/>
  <c r="E85" i="38"/>
  <c r="F96" i="38"/>
  <c r="BE198" i="38"/>
  <c r="BE232" i="38"/>
  <c r="BE234" i="38"/>
  <c r="BE128" i="38"/>
  <c r="BE130" i="38"/>
  <c r="BE192" i="38"/>
  <c r="BE194" i="38"/>
  <c r="BE226" i="38"/>
  <c r="BE251" i="38"/>
  <c r="BE154" i="38"/>
  <c r="BE160" i="38"/>
  <c r="BE196" i="38"/>
  <c r="BE229" i="38"/>
  <c r="BE230" i="38"/>
  <c r="BE241" i="38"/>
  <c r="BE244" i="38"/>
  <c r="BE260" i="38"/>
  <c r="BE142" i="38"/>
  <c r="BE147" i="38"/>
  <c r="BE152" i="38"/>
  <c r="BE200" i="38"/>
  <c r="BE218" i="38"/>
  <c r="BE239" i="38"/>
  <c r="J93" i="38"/>
  <c r="BE117" i="38"/>
  <c r="BE138" i="38"/>
  <c r="BE164" i="38"/>
  <c r="BE172" i="38"/>
  <c r="BE211" i="38"/>
  <c r="BE214" i="38"/>
  <c r="BE216" i="38"/>
  <c r="BE220" i="38"/>
  <c r="BE221" i="38"/>
  <c r="BE236" i="38"/>
  <c r="BE264" i="38"/>
  <c r="BE102" i="38"/>
  <c r="BE105" i="38"/>
  <c r="BE110" i="38"/>
  <c r="BE126" i="38"/>
  <c r="BE133" i="38"/>
  <c r="BE185" i="38"/>
  <c r="BE190" i="38"/>
  <c r="BE246" i="38"/>
  <c r="BE254" i="38"/>
  <c r="BE176" i="38"/>
  <c r="BE201" i="38"/>
  <c r="BE202" i="38"/>
  <c r="BE205" i="38"/>
  <c r="BE207" i="38"/>
  <c r="J99" i="36"/>
  <c r="J69" i="36" s="1"/>
  <c r="J56" i="37"/>
  <c r="BE103" i="37"/>
  <c r="F58" i="37"/>
  <c r="J88" i="37"/>
  <c r="BE101" i="37"/>
  <c r="BE131" i="37"/>
  <c r="E50" i="37"/>
  <c r="F59" i="37"/>
  <c r="J89" i="37"/>
  <c r="BE99" i="37"/>
  <c r="BE111" i="37"/>
  <c r="BE115" i="37"/>
  <c r="BE120" i="37"/>
  <c r="BE122" i="37"/>
  <c r="BE95" i="37"/>
  <c r="BE113" i="37"/>
  <c r="BE97" i="37"/>
  <c r="BE109" i="37"/>
  <c r="BE125" i="37"/>
  <c r="BE128" i="37"/>
  <c r="BE106" i="37"/>
  <c r="BE117" i="37"/>
  <c r="BK94" i="35"/>
  <c r="J94" i="35"/>
  <c r="J67" i="35" s="1"/>
  <c r="J60" i="36"/>
  <c r="BE111" i="36"/>
  <c r="BE205" i="36"/>
  <c r="BE210" i="36"/>
  <c r="BE215" i="36"/>
  <c r="J62" i="36"/>
  <c r="BE112" i="36"/>
  <c r="BE134" i="36"/>
  <c r="BE151" i="36"/>
  <c r="BE163" i="36"/>
  <c r="BE188" i="36"/>
  <c r="BE198" i="36"/>
  <c r="BE200" i="36"/>
  <c r="BE222" i="36"/>
  <c r="BE229" i="36"/>
  <c r="BE232" i="36"/>
  <c r="BE255" i="36"/>
  <c r="BE266" i="36"/>
  <c r="BE268" i="36"/>
  <c r="E83" i="36"/>
  <c r="BE117" i="36"/>
  <c r="BE219" i="36"/>
  <c r="BE246" i="36"/>
  <c r="J63" i="36"/>
  <c r="F94" i="36"/>
  <c r="BE167" i="36"/>
  <c r="BE289" i="36"/>
  <c r="BE121" i="36"/>
  <c r="BE137" i="36"/>
  <c r="BE144" i="36"/>
  <c r="BE169" i="36"/>
  <c r="BE171" i="36"/>
  <c r="BE179" i="36"/>
  <c r="BE182" i="36"/>
  <c r="BE201" i="36"/>
  <c r="BE236" i="36"/>
  <c r="BE241" i="36"/>
  <c r="BE285" i="36"/>
  <c r="BE313" i="36"/>
  <c r="BE156" i="36"/>
  <c r="BE161" i="36"/>
  <c r="BE251" i="36"/>
  <c r="BE272" i="36"/>
  <c r="BE303" i="36"/>
  <c r="BE308" i="36"/>
  <c r="BE315" i="36"/>
  <c r="BE317" i="36"/>
  <c r="F93" i="36"/>
  <c r="BE109" i="36"/>
  <c r="BE133" i="36"/>
  <c r="BE184" i="36"/>
  <c r="BE191" i="36"/>
  <c r="BE231" i="36"/>
  <c r="BE275" i="36"/>
  <c r="BE282" i="36"/>
  <c r="BE284" i="36"/>
  <c r="BE323" i="36"/>
  <c r="BE100" i="36"/>
  <c r="BE126" i="36"/>
  <c r="BE146" i="36"/>
  <c r="BE147" i="36"/>
  <c r="BE263" i="36"/>
  <c r="BE294" i="36"/>
  <c r="BE299" i="36"/>
  <c r="BE310" i="36"/>
  <c r="BE319" i="36"/>
  <c r="J62" i="35"/>
  <c r="J60" i="35"/>
  <c r="E80" i="35"/>
  <c r="BE101" i="35"/>
  <c r="F91" i="35"/>
  <c r="J63" i="35"/>
  <c r="F62" i="35"/>
  <c r="BE106" i="35"/>
  <c r="BE96" i="35"/>
  <c r="F99" i="34"/>
  <c r="BE143" i="34"/>
  <c r="BE161" i="34"/>
  <c r="BE170" i="34"/>
  <c r="BE201" i="34"/>
  <c r="BE240" i="34"/>
  <c r="BE254" i="34"/>
  <c r="BE266" i="34"/>
  <c r="BE294" i="34"/>
  <c r="BE304" i="34"/>
  <c r="BE321" i="34"/>
  <c r="BE323" i="34"/>
  <c r="BE374" i="34"/>
  <c r="BE432" i="34"/>
  <c r="BE437" i="34"/>
  <c r="BE473" i="34"/>
  <c r="BE513" i="34"/>
  <c r="BE516" i="34"/>
  <c r="BE523" i="34"/>
  <c r="BE572" i="34"/>
  <c r="BE597" i="34"/>
  <c r="BE600" i="34"/>
  <c r="BE626" i="34"/>
  <c r="BE635" i="34"/>
  <c r="BE642" i="34"/>
  <c r="BE653" i="34"/>
  <c r="BE706" i="34"/>
  <c r="BE709" i="34"/>
  <c r="BE711" i="34"/>
  <c r="BE743" i="34"/>
  <c r="BE747" i="34"/>
  <c r="BE749" i="34"/>
  <c r="BE754" i="34"/>
  <c r="J101" i="33"/>
  <c r="J70" i="33"/>
  <c r="J60" i="34"/>
  <c r="BE111" i="34"/>
  <c r="BE190" i="34"/>
  <c r="BE193" i="34"/>
  <c r="BE223" i="34"/>
  <c r="BE225" i="34"/>
  <c r="BE230" i="34"/>
  <c r="BE253" i="34"/>
  <c r="BE255" i="34"/>
  <c r="BE260" i="34"/>
  <c r="BE320" i="34"/>
  <c r="BE331" i="34"/>
  <c r="BE341" i="34"/>
  <c r="BE345" i="34"/>
  <c r="BE386" i="34"/>
  <c r="BE451" i="34"/>
  <c r="BE517" i="34"/>
  <c r="BE532" i="34"/>
  <c r="BE536" i="34"/>
  <c r="BE538" i="34"/>
  <c r="BE543" i="34"/>
  <c r="BE545" i="34"/>
  <c r="BE550" i="34"/>
  <c r="BE551" i="34"/>
  <c r="BE558" i="34"/>
  <c r="BE579" i="34"/>
  <c r="BE583" i="34"/>
  <c r="BE652" i="34"/>
  <c r="BE657" i="34"/>
  <c r="BE670" i="34"/>
  <c r="BE696" i="34"/>
  <c r="BE725" i="34"/>
  <c r="BE726" i="34"/>
  <c r="BE736" i="34"/>
  <c r="E89" i="34"/>
  <c r="J100" i="34"/>
  <c r="BE164" i="34"/>
  <c r="BE173" i="34"/>
  <c r="BE196" i="34"/>
  <c r="BE210" i="34"/>
  <c r="BE256" i="34"/>
  <c r="BE258" i="34"/>
  <c r="BE263" i="34"/>
  <c r="BE277" i="34"/>
  <c r="BE286" i="34"/>
  <c r="BE298" i="34"/>
  <c r="BE314" i="34"/>
  <c r="BE324" i="34"/>
  <c r="BE338" i="34"/>
  <c r="BE352" i="34"/>
  <c r="BE382" i="34"/>
  <c r="BE384" i="34"/>
  <c r="BE388" i="34"/>
  <c r="BE390" i="34"/>
  <c r="BE398" i="34"/>
  <c r="BE407" i="34"/>
  <c r="BE465" i="34"/>
  <c r="BE487" i="34"/>
  <c r="BE492" i="34"/>
  <c r="BE518" i="34"/>
  <c r="BE520" i="34"/>
  <c r="BE525" i="34"/>
  <c r="BE526" i="34"/>
  <c r="BE534" i="34"/>
  <c r="BE537" i="34"/>
  <c r="BE540" i="34"/>
  <c r="BE552" i="34"/>
  <c r="BE553" i="34"/>
  <c r="BE570" i="34"/>
  <c r="BE571" i="34"/>
  <c r="BE625" i="34"/>
  <c r="BE636" i="34"/>
  <c r="BE637" i="34"/>
  <c r="BE638" i="34"/>
  <c r="BE639" i="34"/>
  <c r="BE644" i="34"/>
  <c r="BE659" i="34"/>
  <c r="BE674" i="34"/>
  <c r="BE730" i="34"/>
  <c r="BE741" i="34"/>
  <c r="F100" i="34"/>
  <c r="BE113" i="34"/>
  <c r="BE221" i="34"/>
  <c r="BE227" i="34"/>
  <c r="BE257" i="34"/>
  <c r="BE261" i="34"/>
  <c r="BE262" i="34"/>
  <c r="BE264" i="34"/>
  <c r="BE380" i="34"/>
  <c r="BE418" i="34"/>
  <c r="BE447" i="34"/>
  <c r="BE455" i="34"/>
  <c r="BE456" i="34"/>
  <c r="BE458" i="34"/>
  <c r="BE459" i="34"/>
  <c r="BE490" i="34"/>
  <c r="BE510" i="34"/>
  <c r="BE522" i="34"/>
  <c r="BE539" i="34"/>
  <c r="BE544" i="34"/>
  <c r="BE548" i="34"/>
  <c r="BE555" i="34"/>
  <c r="BE557" i="34"/>
  <c r="BE565" i="34"/>
  <c r="BE569" i="34"/>
  <c r="BE595" i="34"/>
  <c r="BE631" i="34"/>
  <c r="BE633" i="34"/>
  <c r="BE640" i="34"/>
  <c r="BE643" i="34"/>
  <c r="BE645" i="34"/>
  <c r="BE688" i="34"/>
  <c r="BE705" i="34"/>
  <c r="BE717" i="34"/>
  <c r="BE719" i="34"/>
  <c r="BE723" i="34"/>
  <c r="BE183" i="34"/>
  <c r="BE213" i="34"/>
  <c r="BE252" i="34"/>
  <c r="BE269" i="34"/>
  <c r="BE281" i="34"/>
  <c r="BE306" i="34"/>
  <c r="BE308" i="34"/>
  <c r="BE315" i="34"/>
  <c r="BE329" i="34"/>
  <c r="BE358" i="34"/>
  <c r="BE361" i="34"/>
  <c r="BE363" i="34"/>
  <c r="BE424" i="34"/>
  <c r="BE450" i="34"/>
  <c r="BE452" i="34"/>
  <c r="BE468" i="34"/>
  <c r="BE480" i="34"/>
  <c r="BE482" i="34"/>
  <c r="BE500" i="34"/>
  <c r="BE507" i="34"/>
  <c r="BE509" i="34"/>
  <c r="BE512" i="34"/>
  <c r="BE514" i="34"/>
  <c r="BE521" i="34"/>
  <c r="BE562" i="34"/>
  <c r="BE567" i="34"/>
  <c r="BE573" i="34"/>
  <c r="BE589" i="34"/>
  <c r="BE648" i="34"/>
  <c r="BE662" i="34"/>
  <c r="BE680" i="34"/>
  <c r="BE681" i="34"/>
  <c r="BE689" i="34"/>
  <c r="BE690" i="34"/>
  <c r="BE694" i="34"/>
  <c r="BE697" i="34"/>
  <c r="BE703" i="34"/>
  <c r="BE718" i="34"/>
  <c r="BE734" i="34"/>
  <c r="J62" i="34"/>
  <c r="BE118" i="34"/>
  <c r="BE180" i="34"/>
  <c r="BE234" i="34"/>
  <c r="BE238" i="34"/>
  <c r="BE243" i="34"/>
  <c r="BE259" i="34"/>
  <c r="BE267" i="34"/>
  <c r="BE268" i="34"/>
  <c r="BE271" i="34"/>
  <c r="BE307" i="34"/>
  <c r="BE351" i="34"/>
  <c r="BE360" i="34"/>
  <c r="BE396" i="34"/>
  <c r="BE411" i="34"/>
  <c r="BE428" i="34"/>
  <c r="BE454" i="34"/>
  <c r="BE457" i="34"/>
  <c r="BE493" i="34"/>
  <c r="BE515" i="34"/>
  <c r="BE519" i="34"/>
  <c r="BE524" i="34"/>
  <c r="BE546" i="34"/>
  <c r="BE547" i="34"/>
  <c r="BE561" i="34"/>
  <c r="BE615" i="34"/>
  <c r="BE616" i="34"/>
  <c r="BE620" i="34"/>
  <c r="BE628" i="34"/>
  <c r="BE629" i="34"/>
  <c r="BE641" i="34"/>
  <c r="BE650" i="34"/>
  <c r="BE654" i="34"/>
  <c r="BE661" i="34"/>
  <c r="BE699" i="34"/>
  <c r="BE105" i="34"/>
  <c r="BE123" i="34"/>
  <c r="BE128" i="34"/>
  <c r="BE134" i="34"/>
  <c r="BE137" i="34"/>
  <c r="BE140" i="34"/>
  <c r="BE149" i="34"/>
  <c r="BE152" i="34"/>
  <c r="BE155" i="34"/>
  <c r="BE158" i="34"/>
  <c r="BE167" i="34"/>
  <c r="BE177" i="34"/>
  <c r="BE192" i="34"/>
  <c r="BE219" i="34"/>
  <c r="BE246" i="34"/>
  <c r="BE265" i="34"/>
  <c r="BE283" i="34"/>
  <c r="BE356" i="34"/>
  <c r="BE372" i="34"/>
  <c r="BE392" i="34"/>
  <c r="BE445" i="34"/>
  <c r="BE448" i="34"/>
  <c r="BE453" i="34"/>
  <c r="BE460" i="34"/>
  <c r="BE533" i="34"/>
  <c r="BE535" i="34"/>
  <c r="BE541" i="34"/>
  <c r="BE542" i="34"/>
  <c r="BE549" i="34"/>
  <c r="BE559" i="34"/>
  <c r="BE560" i="34"/>
  <c r="BE604" i="34"/>
  <c r="BE607" i="34"/>
  <c r="BE614" i="34"/>
  <c r="BE618" i="34"/>
  <c r="BE678" i="34"/>
  <c r="BE692" i="34"/>
  <c r="BE700" i="34"/>
  <c r="BE712" i="34"/>
  <c r="BE721" i="34"/>
  <c r="BE738" i="34"/>
  <c r="BE146" i="34"/>
  <c r="BE176" i="34"/>
  <c r="BE204" i="34"/>
  <c r="BE207" i="34"/>
  <c r="BE216" i="34"/>
  <c r="BE249" i="34"/>
  <c r="BE251" i="34"/>
  <c r="BE273" i="34"/>
  <c r="BE290" i="34"/>
  <c r="BE297" i="34"/>
  <c r="BE334" i="34"/>
  <c r="BE354" i="34"/>
  <c r="BE369" i="34"/>
  <c r="BE371" i="34"/>
  <c r="BE376" i="34"/>
  <c r="BE378" i="34"/>
  <c r="BE403" i="34"/>
  <c r="BE420" i="34"/>
  <c r="BE422" i="34"/>
  <c r="BE443" i="34"/>
  <c r="BE469" i="34"/>
  <c r="BE511" i="34"/>
  <c r="BE702" i="34"/>
  <c r="BE732" i="34"/>
  <c r="J128" i="32"/>
  <c r="J73" i="32"/>
  <c r="BK164" i="32"/>
  <c r="J164" i="32"/>
  <c r="J76" i="32"/>
  <c r="J237" i="32"/>
  <c r="J85" i="32" s="1"/>
  <c r="E84" i="33"/>
  <c r="F95" i="33"/>
  <c r="BE153" i="33"/>
  <c r="BE171" i="33"/>
  <c r="BE234" i="33"/>
  <c r="BE235" i="33"/>
  <c r="BE240" i="33"/>
  <c r="BK225" i="32"/>
  <c r="J225" i="32" s="1"/>
  <c r="J80" i="32" s="1"/>
  <c r="F62" i="33"/>
  <c r="J94" i="33"/>
  <c r="BE102" i="33"/>
  <c r="BE162" i="33"/>
  <c r="BK110" i="32"/>
  <c r="J63" i="33"/>
  <c r="BE205" i="33"/>
  <c r="BE210" i="33"/>
  <c r="BE137" i="33"/>
  <c r="BE144" i="33"/>
  <c r="BE148" i="33"/>
  <c r="BE220" i="33"/>
  <c r="BE221" i="33"/>
  <c r="BE226" i="33"/>
  <c r="BE227" i="33"/>
  <c r="BE228" i="33"/>
  <c r="BE230" i="33"/>
  <c r="BE231" i="33"/>
  <c r="BE232" i="33"/>
  <c r="BE236" i="33"/>
  <c r="BE237" i="33"/>
  <c r="BE238" i="33"/>
  <c r="J92" i="33"/>
  <c r="BE106" i="33"/>
  <c r="BE245" i="33"/>
  <c r="BE119" i="33"/>
  <c r="BE214" i="33"/>
  <c r="BE215" i="33"/>
  <c r="BE233" i="33"/>
  <c r="BE239" i="33"/>
  <c r="BE241" i="33"/>
  <c r="BE242" i="33"/>
  <c r="BE243" i="33"/>
  <c r="BE188" i="33"/>
  <c r="BE229" i="33"/>
  <c r="J170" i="31"/>
  <c r="J75" i="31" s="1"/>
  <c r="J272" i="31"/>
  <c r="J83" i="31"/>
  <c r="J63" i="32"/>
  <c r="BE116" i="32"/>
  <c r="BE156" i="32"/>
  <c r="BE160" i="32"/>
  <c r="BE184" i="32"/>
  <c r="BE210" i="32"/>
  <c r="BE214" i="32"/>
  <c r="J60" i="32"/>
  <c r="BE149" i="32"/>
  <c r="BE197" i="32"/>
  <c r="BE217" i="32"/>
  <c r="BE227" i="32"/>
  <c r="BE229" i="32"/>
  <c r="BE234" i="32"/>
  <c r="BE242" i="32"/>
  <c r="E52" i="32"/>
  <c r="J62" i="32"/>
  <c r="F105" i="32"/>
  <c r="BE123" i="32"/>
  <c r="BE141" i="32"/>
  <c r="BE173" i="32"/>
  <c r="BE193" i="32"/>
  <c r="BE206" i="32"/>
  <c r="BE238" i="32"/>
  <c r="BE241" i="32"/>
  <c r="BE118" i="32"/>
  <c r="BE120" i="32"/>
  <c r="BE200" i="32"/>
  <c r="BE212" i="32"/>
  <c r="F63" i="32"/>
  <c r="BE202" i="32"/>
  <c r="BE176" i="32"/>
  <c r="BE221" i="32"/>
  <c r="BE112" i="32"/>
  <c r="BE129" i="32"/>
  <c r="BE133" i="32"/>
  <c r="BE144" i="32"/>
  <c r="BE146" i="32"/>
  <c r="BE166" i="32"/>
  <c r="BE190" i="32"/>
  <c r="E94" i="31"/>
  <c r="BE176" i="31"/>
  <c r="BE193" i="31"/>
  <c r="BE200" i="31"/>
  <c r="BE285" i="31"/>
  <c r="BE287" i="31"/>
  <c r="BE290" i="31"/>
  <c r="BE131" i="31"/>
  <c r="BE135" i="31"/>
  <c r="BE149" i="31"/>
  <c r="BE161" i="31"/>
  <c r="BE205" i="31"/>
  <c r="BE207" i="31"/>
  <c r="BE276" i="31"/>
  <c r="BE279" i="31"/>
  <c r="BK110" i="30"/>
  <c r="J63" i="31"/>
  <c r="BE140" i="31"/>
  <c r="BE154" i="31"/>
  <c r="BE202" i="31"/>
  <c r="BE282" i="31"/>
  <c r="F63" i="31"/>
  <c r="J104" i="31"/>
  <c r="BE124" i="31"/>
  <c r="J102" i="31"/>
  <c r="BE165" i="31"/>
  <c r="BE221" i="31"/>
  <c r="BE242" i="31"/>
  <c r="BE262" i="31"/>
  <c r="BE269" i="31"/>
  <c r="BE112" i="31"/>
  <c r="BE115" i="31"/>
  <c r="BE119" i="31"/>
  <c r="BE147" i="31"/>
  <c r="BE171" i="31"/>
  <c r="BE188" i="31"/>
  <c r="BE244" i="31"/>
  <c r="BE246" i="31"/>
  <c r="BE248" i="31"/>
  <c r="BE249" i="31"/>
  <c r="BE254" i="31"/>
  <c r="F104" i="31"/>
  <c r="BE121" i="31"/>
  <c r="BE151" i="31"/>
  <c r="BE179" i="31"/>
  <c r="BE196" i="31"/>
  <c r="BE211" i="31"/>
  <c r="BE214" i="31"/>
  <c r="BE223" i="31"/>
  <c r="BE228" i="31"/>
  <c r="BE230" i="31"/>
  <c r="BE233" i="31"/>
  <c r="BE258" i="31"/>
  <c r="BE264" i="31"/>
  <c r="BE266" i="31"/>
  <c r="BE184" i="31"/>
  <c r="BE191" i="31"/>
  <c r="BE273" i="31"/>
  <c r="BK307" i="29"/>
  <c r="BK490" i="29"/>
  <c r="J492" i="29" s="1"/>
  <c r="J94" i="29" s="1"/>
  <c r="J104" i="30"/>
  <c r="BE115" i="30"/>
  <c r="BE135" i="30"/>
  <c r="BE164" i="30"/>
  <c r="BE182" i="30"/>
  <c r="J63" i="30"/>
  <c r="F104" i="30"/>
  <c r="BE112" i="30"/>
  <c r="BE174" i="30"/>
  <c r="BE229" i="30"/>
  <c r="BE247" i="30"/>
  <c r="BE145" i="30"/>
  <c r="BE154" i="30"/>
  <c r="BE157" i="30"/>
  <c r="BE168" i="30"/>
  <c r="BE223" i="30"/>
  <c r="J60" i="30"/>
  <c r="F105" i="30"/>
  <c r="BE119" i="30"/>
  <c r="BE213" i="30"/>
  <c r="BE215" i="30"/>
  <c r="BE243" i="30"/>
  <c r="BE282" i="30"/>
  <c r="BE285" i="30"/>
  <c r="BE124" i="30"/>
  <c r="BE192" i="30"/>
  <c r="BE196" i="30"/>
  <c r="BE204" i="30"/>
  <c r="BE210" i="30"/>
  <c r="BE245" i="30"/>
  <c r="BE250" i="30"/>
  <c r="BE121" i="30"/>
  <c r="BE199" i="30"/>
  <c r="BE201" i="30"/>
  <c r="BE249" i="30"/>
  <c r="BE265" i="30"/>
  <c r="BE268" i="30"/>
  <c r="BE271" i="30"/>
  <c r="BE274" i="30"/>
  <c r="BE277" i="30"/>
  <c r="E52" i="30"/>
  <c r="BE152" i="30"/>
  <c r="BE179" i="30"/>
  <c r="BE208" i="30"/>
  <c r="BE219" i="30"/>
  <c r="BE231" i="30"/>
  <c r="BE234" i="30"/>
  <c r="BE253" i="30"/>
  <c r="BE257" i="30"/>
  <c r="BE131" i="30"/>
  <c r="BE261" i="30"/>
  <c r="BE279" i="30"/>
  <c r="F63" i="29"/>
  <c r="BE129" i="29"/>
  <c r="BE136" i="29"/>
  <c r="BE166" i="29"/>
  <c r="BE192" i="29"/>
  <c r="BE234" i="29"/>
  <c r="BE243" i="29"/>
  <c r="BE246" i="29"/>
  <c r="BE249" i="29"/>
  <c r="BE284" i="29"/>
  <c r="BE288" i="29"/>
  <c r="BE292" i="29"/>
  <c r="BE305" i="29"/>
  <c r="BE340" i="29"/>
  <c r="BE459" i="29"/>
  <c r="BE468" i="29"/>
  <c r="BE478" i="29"/>
  <c r="BE507" i="29"/>
  <c r="BE515" i="29"/>
  <c r="BE517" i="29"/>
  <c r="BE519" i="29"/>
  <c r="BE521" i="29"/>
  <c r="BE523" i="29"/>
  <c r="BE527" i="29"/>
  <c r="BE537" i="29"/>
  <c r="BE555" i="29"/>
  <c r="BE557" i="29"/>
  <c r="BE582" i="29"/>
  <c r="BE584" i="29"/>
  <c r="BE594" i="29"/>
  <c r="J62" i="29"/>
  <c r="BE124" i="29"/>
  <c r="BE152" i="29"/>
  <c r="BE171" i="29"/>
  <c r="BE198" i="29"/>
  <c r="BE202" i="29"/>
  <c r="BE266" i="29"/>
  <c r="BE375" i="29"/>
  <c r="BE416" i="29"/>
  <c r="BE456" i="29"/>
  <c r="BE465" i="29"/>
  <c r="BE485" i="29"/>
  <c r="BE501" i="29"/>
  <c r="BE597" i="29"/>
  <c r="E52" i="29"/>
  <c r="J63" i="29"/>
  <c r="BE133" i="29"/>
  <c r="BE138" i="29"/>
  <c r="BE181" i="29"/>
  <c r="BE184" i="29"/>
  <c r="BE206" i="29"/>
  <c r="BE217" i="29"/>
  <c r="BE263" i="29"/>
  <c r="BE265" i="29"/>
  <c r="BE311" i="29"/>
  <c r="BE314" i="29"/>
  <c r="BE320" i="29"/>
  <c r="BE346" i="29"/>
  <c r="BE418" i="29"/>
  <c r="BE476" i="29"/>
  <c r="BE588" i="29"/>
  <c r="BE592" i="29"/>
  <c r="BE614" i="29"/>
  <c r="BK95" i="28"/>
  <c r="J95" i="28"/>
  <c r="J68" i="28"/>
  <c r="F62" i="29"/>
  <c r="BE214" i="29"/>
  <c r="BE252" i="29"/>
  <c r="BE258" i="29"/>
  <c r="BE269" i="29"/>
  <c r="BE274" i="29"/>
  <c r="BE300" i="29"/>
  <c r="BE361" i="29"/>
  <c r="BE367" i="29"/>
  <c r="BE448" i="29"/>
  <c r="BE513" i="29"/>
  <c r="BE539" i="29"/>
  <c r="BE595" i="29"/>
  <c r="BE596" i="29"/>
  <c r="J114" i="29"/>
  <c r="BE158" i="29"/>
  <c r="BE163" i="29"/>
  <c r="BE226" i="29"/>
  <c r="BE255" i="29"/>
  <c r="BE316" i="29"/>
  <c r="BE488" i="29"/>
  <c r="BE503" i="29"/>
  <c r="BE505" i="29"/>
  <c r="BE529" i="29"/>
  <c r="BE531" i="29"/>
  <c r="BE609" i="29"/>
  <c r="BE612" i="29"/>
  <c r="BE613" i="29"/>
  <c r="BE141" i="29"/>
  <c r="BE277" i="29"/>
  <c r="BE297" i="29"/>
  <c r="BE333" i="29"/>
  <c r="BE354" i="29"/>
  <c r="BE392" i="29"/>
  <c r="BE471" i="29"/>
  <c r="BE473" i="29"/>
  <c r="BE509" i="29"/>
  <c r="BE533" i="29"/>
  <c r="BE543" i="29"/>
  <c r="BE545" i="29"/>
  <c r="BE553" i="29"/>
  <c r="BE562" i="29"/>
  <c r="BE572" i="29"/>
  <c r="BE598" i="29"/>
  <c r="BE603" i="29"/>
  <c r="BE607" i="29"/>
  <c r="BE148" i="29"/>
  <c r="BE188" i="29"/>
  <c r="BE209" i="29"/>
  <c r="BE229" i="29"/>
  <c r="BE240" i="29"/>
  <c r="BE268" i="29"/>
  <c r="BE280" i="29"/>
  <c r="BE295" i="29"/>
  <c r="BE302" i="29"/>
  <c r="BE308" i="29"/>
  <c r="BE323" i="29"/>
  <c r="BE338" i="29"/>
  <c r="BE348" i="29"/>
  <c r="BE462" i="29"/>
  <c r="BE494" i="29"/>
  <c r="BE497" i="29"/>
  <c r="BE511" i="29"/>
  <c r="BE549" i="29"/>
  <c r="BE576" i="29"/>
  <c r="BE169" i="29"/>
  <c r="BE175" i="29"/>
  <c r="BE178" i="29"/>
  <c r="BE195" i="29"/>
  <c r="BE222" i="29"/>
  <c r="BE224" i="29"/>
  <c r="BE239" i="29"/>
  <c r="BE287" i="29"/>
  <c r="BE326" i="29"/>
  <c r="BE356" i="29"/>
  <c r="BE442" i="29"/>
  <c r="BE445" i="29"/>
  <c r="BE482" i="29"/>
  <c r="BE491" i="29"/>
  <c r="BE499" i="29"/>
  <c r="BE551" i="29"/>
  <c r="BE580" i="29"/>
  <c r="BE586" i="29"/>
  <c r="BE601" i="29"/>
  <c r="BE616" i="29"/>
  <c r="E52" i="28"/>
  <c r="F62" i="28"/>
  <c r="F91" i="28"/>
  <c r="BE100" i="28"/>
  <c r="BE120" i="28"/>
  <c r="BE121" i="28"/>
  <c r="J60" i="28"/>
  <c r="J90" i="28"/>
  <c r="BE106" i="28"/>
  <c r="BE111" i="28"/>
  <c r="J91" i="28"/>
  <c r="BE97" i="28"/>
  <c r="BE109" i="28"/>
  <c r="BE104" i="28"/>
  <c r="BE118" i="28"/>
  <c r="BE114" i="28"/>
  <c r="BE119" i="28"/>
  <c r="BE122" i="28"/>
  <c r="BE123" i="28"/>
  <c r="J63" i="27"/>
  <c r="BE106" i="27"/>
  <c r="BE145" i="27"/>
  <c r="BE147" i="27"/>
  <c r="BE238" i="27"/>
  <c r="BE239" i="27"/>
  <c r="BE245" i="27"/>
  <c r="BE250" i="27"/>
  <c r="BE264" i="27"/>
  <c r="BE278" i="27"/>
  <c r="BE308" i="27"/>
  <c r="BE311" i="27"/>
  <c r="BE315" i="27"/>
  <c r="BE316" i="27"/>
  <c r="BE317" i="27"/>
  <c r="BE318" i="27"/>
  <c r="F62" i="27"/>
  <c r="F95" i="27"/>
  <c r="BE110" i="27"/>
  <c r="BE152" i="27"/>
  <c r="BE154" i="27"/>
  <c r="BE158" i="27"/>
  <c r="BE170" i="27"/>
  <c r="BE200" i="27"/>
  <c r="BE211" i="27"/>
  <c r="BE220" i="27"/>
  <c r="BE232" i="27"/>
  <c r="BE236" i="27"/>
  <c r="BE283" i="27"/>
  <c r="BE298" i="27"/>
  <c r="E84" i="27"/>
  <c r="BE103" i="27"/>
  <c r="BE172" i="27"/>
  <c r="BE173" i="27"/>
  <c r="BE187" i="27"/>
  <c r="BE192" i="27"/>
  <c r="BE196" i="27"/>
  <c r="BE203" i="27"/>
  <c r="BE205" i="27"/>
  <c r="BE223" i="27"/>
  <c r="BE241" i="27"/>
  <c r="BE244" i="27"/>
  <c r="BE263" i="27"/>
  <c r="BE269" i="27"/>
  <c r="BE275" i="27"/>
  <c r="BE281" i="27"/>
  <c r="BE290" i="27"/>
  <c r="BE292" i="27"/>
  <c r="J62" i="27"/>
  <c r="BE115" i="27"/>
  <c r="BE119" i="27"/>
  <c r="BE121" i="27"/>
  <c r="BE123" i="27"/>
  <c r="BE124" i="27"/>
  <c r="BE128" i="27"/>
  <c r="BE137" i="27"/>
  <c r="BE138" i="27"/>
  <c r="BE155" i="27"/>
  <c r="BE189" i="27"/>
  <c r="BE190" i="27"/>
  <c r="BE202" i="27"/>
  <c r="BE230" i="27"/>
  <c r="BE246" i="27"/>
  <c r="BE248" i="27"/>
  <c r="BE258" i="27"/>
  <c r="BE274" i="27"/>
  <c r="BE284" i="27"/>
  <c r="BE286" i="27"/>
  <c r="BE289" i="27"/>
  <c r="BE297" i="27"/>
  <c r="BE299" i="27"/>
  <c r="J60" i="27"/>
  <c r="BE108" i="27"/>
  <c r="BE109" i="27"/>
  <c r="BE127" i="27"/>
  <c r="BE130" i="27"/>
  <c r="BE134" i="27"/>
  <c r="BE140" i="27"/>
  <c r="BE148" i="27"/>
  <c r="BE185" i="27"/>
  <c r="BE206" i="27"/>
  <c r="BE208" i="27"/>
  <c r="BE213" i="27"/>
  <c r="BE219" i="27"/>
  <c r="BE237" i="27"/>
  <c r="BE243" i="27"/>
  <c r="BE249" i="27"/>
  <c r="BE260" i="27"/>
  <c r="BE279" i="27"/>
  <c r="BE288" i="27"/>
  <c r="BE112" i="27"/>
  <c r="BE118" i="27"/>
  <c r="BE122" i="27"/>
  <c r="BE126" i="27"/>
  <c r="BE159" i="27"/>
  <c r="BE162" i="27"/>
  <c r="BE179" i="27"/>
  <c r="BE199" i="27"/>
  <c r="BE209" i="27"/>
  <c r="BE215" i="27"/>
  <c r="BE216" i="27"/>
  <c r="BE217" i="27"/>
  <c r="BE240" i="27"/>
  <c r="BE268" i="27"/>
  <c r="BE101" i="27"/>
  <c r="BE117" i="27"/>
  <c r="BE131" i="27"/>
  <c r="BE144" i="27"/>
  <c r="BE164" i="27"/>
  <c r="BE177" i="27"/>
  <c r="BE188" i="27"/>
  <c r="BE191" i="27"/>
  <c r="BE194" i="27"/>
  <c r="BE222" i="27"/>
  <c r="BE225" i="27"/>
  <c r="BE228" i="27"/>
  <c r="BE234" i="27"/>
  <c r="BE235" i="27"/>
  <c r="BE261" i="27"/>
  <c r="BE270" i="27"/>
  <c r="BE280" i="27"/>
  <c r="BE295" i="27"/>
  <c r="BE301" i="27"/>
  <c r="BE304" i="27"/>
  <c r="BE132" i="27"/>
  <c r="BE141" i="27"/>
  <c r="BE142" i="27"/>
  <c r="BE149" i="27"/>
  <c r="BE151" i="27"/>
  <c r="BE157" i="27"/>
  <c r="BE161" i="27"/>
  <c r="BE165" i="27"/>
  <c r="BE167" i="27"/>
  <c r="BE175" i="27"/>
  <c r="BE181" i="27"/>
  <c r="BE183" i="27"/>
  <c r="BE197" i="27"/>
  <c r="BE212" i="27"/>
  <c r="BE231" i="27"/>
  <c r="BE251" i="27"/>
  <c r="BE253" i="27"/>
  <c r="BE254" i="27"/>
  <c r="BE255" i="27"/>
  <c r="BE257" i="27"/>
  <c r="BE266" i="27"/>
  <c r="BE271" i="27"/>
  <c r="BE272" i="27"/>
  <c r="BE276" i="27"/>
  <c r="BE294" i="27"/>
  <c r="BE302" i="27"/>
  <c r="BE306" i="27"/>
  <c r="F62" i="26"/>
  <c r="J63" i="26"/>
  <c r="BE105" i="26"/>
  <c r="BE106" i="26"/>
  <c r="BE118" i="26"/>
  <c r="BE120" i="26"/>
  <c r="BE122" i="26"/>
  <c r="BE125" i="26"/>
  <c r="BE140" i="26"/>
  <c r="BE141" i="26"/>
  <c r="BE145" i="26"/>
  <c r="BE151" i="26"/>
  <c r="BE152" i="26"/>
  <c r="J94" i="26"/>
  <c r="BE111" i="26"/>
  <c r="BE113" i="26"/>
  <c r="BE119" i="26"/>
  <c r="BE126" i="26"/>
  <c r="BE128" i="26"/>
  <c r="BE134" i="26"/>
  <c r="BE137" i="26"/>
  <c r="BE142" i="26"/>
  <c r="BE148" i="26"/>
  <c r="BE150" i="26"/>
  <c r="BE153" i="26"/>
  <c r="F97" i="26"/>
  <c r="BE133" i="26"/>
  <c r="BE135" i="26"/>
  <c r="BE138" i="26"/>
  <c r="J62" i="26"/>
  <c r="BE114" i="26"/>
  <c r="BE144" i="26"/>
  <c r="BE112" i="26"/>
  <c r="BE121" i="26"/>
  <c r="BE127" i="26"/>
  <c r="BE147" i="26"/>
  <c r="BE149" i="26"/>
  <c r="BE103" i="26"/>
  <c r="BE117" i="26"/>
  <c r="BE143" i="26"/>
  <c r="BK97" i="25"/>
  <c r="BK96" i="25"/>
  <c r="J96" i="25" s="1"/>
  <c r="J67" i="25" s="1"/>
  <c r="E86" i="26"/>
  <c r="BE107" i="26"/>
  <c r="BE108" i="26"/>
  <c r="BE110" i="26"/>
  <c r="BE129" i="26"/>
  <c r="BE130" i="26"/>
  <c r="BE132" i="26"/>
  <c r="BE104" i="26"/>
  <c r="BE115" i="26"/>
  <c r="J62" i="25"/>
  <c r="J90" i="25"/>
  <c r="BE99" i="25"/>
  <c r="BE114" i="25"/>
  <c r="BE115" i="25"/>
  <c r="BE112" i="25"/>
  <c r="BE124" i="25"/>
  <c r="BE126" i="25"/>
  <c r="BE127" i="25"/>
  <c r="BE128" i="25"/>
  <c r="BE132" i="25"/>
  <c r="BE134" i="25"/>
  <c r="E52" i="25"/>
  <c r="BE105" i="25"/>
  <c r="BE106" i="25"/>
  <c r="BE118" i="25"/>
  <c r="BE117" i="25"/>
  <c r="F62" i="25"/>
  <c r="F93" i="25"/>
  <c r="BE100" i="25"/>
  <c r="BE101" i="25"/>
  <c r="BE108" i="25"/>
  <c r="BE109" i="25"/>
  <c r="BE110" i="25"/>
  <c r="BE121" i="25"/>
  <c r="BE122" i="25"/>
  <c r="BE123" i="25"/>
  <c r="BE130" i="25"/>
  <c r="BE102" i="25"/>
  <c r="BE113" i="25"/>
  <c r="BE116" i="25"/>
  <c r="BE120" i="25"/>
  <c r="J63" i="25"/>
  <c r="BE131" i="25"/>
  <c r="BE135" i="25"/>
  <c r="BK99" i="24"/>
  <c r="BK98" i="24"/>
  <c r="J98" i="24" s="1"/>
  <c r="J34" i="24" s="1"/>
  <c r="BE103" i="25"/>
  <c r="BE104" i="25"/>
  <c r="BE107" i="25"/>
  <c r="BE111" i="25"/>
  <c r="BE125" i="25"/>
  <c r="J62" i="24"/>
  <c r="BE101" i="24"/>
  <c r="BE112" i="24"/>
  <c r="BE124" i="24"/>
  <c r="BE109" i="24"/>
  <c r="BE118" i="24"/>
  <c r="BE119" i="24"/>
  <c r="BE122" i="24"/>
  <c r="BE128" i="24"/>
  <c r="F94" i="24"/>
  <c r="J95" i="24"/>
  <c r="BE104" i="24"/>
  <c r="BE106" i="24"/>
  <c r="BE126" i="24"/>
  <c r="BE129" i="24"/>
  <c r="BE103" i="24"/>
  <c r="BE111" i="24"/>
  <c r="BE115" i="24"/>
  <c r="BE116" i="24"/>
  <c r="BE117" i="24"/>
  <c r="BE127" i="24"/>
  <c r="BE105" i="24"/>
  <c r="BE113" i="24"/>
  <c r="J92" i="24"/>
  <c r="BE102" i="24"/>
  <c r="BE114" i="24"/>
  <c r="BE123" i="24"/>
  <c r="F95" i="24"/>
  <c r="BE130" i="24"/>
  <c r="E52" i="24"/>
  <c r="BE108" i="24"/>
  <c r="BE121" i="24"/>
  <c r="BE132" i="24"/>
  <c r="F62" i="23"/>
  <c r="J90" i="23"/>
  <c r="BE105" i="23"/>
  <c r="BE119" i="23"/>
  <c r="J60" i="23"/>
  <c r="F63" i="23"/>
  <c r="BE100" i="23"/>
  <c r="BE101" i="23"/>
  <c r="BE110" i="23"/>
  <c r="BE111" i="23"/>
  <c r="BE116" i="23"/>
  <c r="BE121" i="23"/>
  <c r="BE122" i="23"/>
  <c r="J96" i="22"/>
  <c r="J68" i="22"/>
  <c r="BE117" i="23"/>
  <c r="BE118" i="23"/>
  <c r="BE102" i="23"/>
  <c r="BE106" i="23"/>
  <c r="BE107" i="23"/>
  <c r="BE114" i="23"/>
  <c r="J63" i="23"/>
  <c r="BE96" i="23"/>
  <c r="BE97" i="23"/>
  <c r="BE98" i="23"/>
  <c r="BE104" i="23"/>
  <c r="E52" i="23"/>
  <c r="BE109" i="23"/>
  <c r="BE99" i="23"/>
  <c r="BE103" i="23"/>
  <c r="BE112" i="23"/>
  <c r="BE108" i="23"/>
  <c r="BE113" i="23"/>
  <c r="F62" i="22"/>
  <c r="BE122" i="22"/>
  <c r="BE123" i="22"/>
  <c r="BE127" i="22"/>
  <c r="J98" i="21"/>
  <c r="J68" i="21" s="1"/>
  <c r="BE104" i="22"/>
  <c r="BE118" i="22"/>
  <c r="BE121" i="22"/>
  <c r="BE130" i="22"/>
  <c r="BE134" i="22"/>
  <c r="J91" i="22"/>
  <c r="BE98" i="22"/>
  <c r="BE110" i="22"/>
  <c r="BE131" i="22"/>
  <c r="J63" i="22"/>
  <c r="BE101" i="22"/>
  <c r="BE108" i="22"/>
  <c r="BE125" i="22"/>
  <c r="BE126" i="22"/>
  <c r="BE128" i="22"/>
  <c r="E52" i="22"/>
  <c r="BE97" i="22"/>
  <c r="BE106" i="22"/>
  <c r="BE113" i="22"/>
  <c r="J60" i="22"/>
  <c r="F63" i="22"/>
  <c r="BE114" i="22"/>
  <c r="BE117" i="22"/>
  <c r="BE119" i="22"/>
  <c r="BE129" i="22"/>
  <c r="BE133" i="22"/>
  <c r="BE99" i="22"/>
  <c r="BE132" i="22"/>
  <c r="J91" i="21"/>
  <c r="BE107" i="21"/>
  <c r="BE124" i="21"/>
  <c r="BE128" i="21"/>
  <c r="BE129" i="21"/>
  <c r="BE149" i="21"/>
  <c r="BE189" i="21"/>
  <c r="BE196" i="21"/>
  <c r="J67" i="20"/>
  <c r="J62" i="21"/>
  <c r="J94" i="21"/>
  <c r="BE110" i="21"/>
  <c r="BE141" i="21"/>
  <c r="BE156" i="21"/>
  <c r="BE158" i="21"/>
  <c r="BE162" i="21"/>
  <c r="BE175" i="21"/>
  <c r="BE190" i="21"/>
  <c r="BE193" i="21"/>
  <c r="E83" i="21"/>
  <c r="BE103" i="21"/>
  <c r="BE112" i="21"/>
  <c r="BE115" i="21"/>
  <c r="BE173" i="21"/>
  <c r="BE185" i="21"/>
  <c r="F63" i="21"/>
  <c r="F93" i="21"/>
  <c r="BE99" i="21"/>
  <c r="BE105" i="21"/>
  <c r="BE147" i="21"/>
  <c r="BE154" i="21"/>
  <c r="BE178" i="21"/>
  <c r="BE183" i="21"/>
  <c r="BE188" i="21"/>
  <c r="BE194" i="21"/>
  <c r="BE198" i="21"/>
  <c r="BE101" i="21"/>
  <c r="BE102" i="21"/>
  <c r="BE114" i="21"/>
  <c r="BE116" i="21"/>
  <c r="BE135" i="21"/>
  <c r="BE142" i="21"/>
  <c r="BE143" i="21"/>
  <c r="BE145" i="21"/>
  <c r="BE181" i="21"/>
  <c r="BE186" i="21"/>
  <c r="BE192" i="21"/>
  <c r="BE195" i="21"/>
  <c r="BE104" i="21"/>
  <c r="BE111" i="21"/>
  <c r="BE120" i="21"/>
  <c r="BE122" i="21"/>
  <c r="BE126" i="21"/>
  <c r="BE152" i="21"/>
  <c r="BE171" i="21"/>
  <c r="BE172" i="21"/>
  <c r="BE184" i="21"/>
  <c r="BE108" i="21"/>
  <c r="BE131" i="21"/>
  <c r="BE133" i="21"/>
  <c r="BE137" i="21"/>
  <c r="BE144" i="21"/>
  <c r="BE151" i="21"/>
  <c r="BE166" i="21"/>
  <c r="BE174" i="21"/>
  <c r="BE187" i="21"/>
  <c r="BE191" i="21"/>
  <c r="BE100" i="21"/>
  <c r="BE106" i="21"/>
  <c r="BE113" i="21"/>
  <c r="BE118" i="21"/>
  <c r="BE140" i="21"/>
  <c r="BE160" i="21"/>
  <c r="BE164" i="21"/>
  <c r="BE168" i="21"/>
  <c r="F88" i="20"/>
  <c r="BE96" i="20"/>
  <c r="E77" i="20"/>
  <c r="J62" i="20"/>
  <c r="F87" i="20"/>
  <c r="BE92" i="20"/>
  <c r="BE93" i="20"/>
  <c r="BE94" i="20"/>
  <c r="BE95" i="20"/>
  <c r="J94" i="19"/>
  <c r="J68" i="19" s="1"/>
  <c r="J63" i="20"/>
  <c r="J60" i="20"/>
  <c r="J97" i="18"/>
  <c r="J68" i="18" s="1"/>
  <c r="F62" i="19"/>
  <c r="E79" i="19"/>
  <c r="F90" i="19"/>
  <c r="J62" i="19"/>
  <c r="BE100" i="19"/>
  <c r="J60" i="19"/>
  <c r="J63" i="19"/>
  <c r="BE95" i="19"/>
  <c r="BE96" i="19"/>
  <c r="BE99" i="19"/>
  <c r="BE101" i="19"/>
  <c r="BE105" i="19"/>
  <c r="BE106" i="19"/>
  <c r="BE97" i="19"/>
  <c r="BE98" i="19"/>
  <c r="BE103" i="19"/>
  <c r="BE104" i="19"/>
  <c r="J90" i="18"/>
  <c r="BE102" i="18"/>
  <c r="BE119" i="18"/>
  <c r="BE120" i="18"/>
  <c r="BE131" i="18"/>
  <c r="BE132" i="18"/>
  <c r="BE133" i="18"/>
  <c r="BE134" i="18"/>
  <c r="BE135" i="18"/>
  <c r="BK94" i="17"/>
  <c r="J94" i="17"/>
  <c r="J67" i="17"/>
  <c r="J62" i="18"/>
  <c r="BE99" i="18"/>
  <c r="BE105" i="18"/>
  <c r="BE106" i="18"/>
  <c r="BE117" i="18"/>
  <c r="BE121" i="18"/>
  <c r="BE122" i="18"/>
  <c r="E52" i="18"/>
  <c r="J63" i="18"/>
  <c r="F62" i="18"/>
  <c r="F93" i="18"/>
  <c r="BE100" i="18"/>
  <c r="BE125" i="18"/>
  <c r="BE126" i="18"/>
  <c r="BE101" i="18"/>
  <c r="BE104" i="18"/>
  <c r="BE129" i="18"/>
  <c r="BE130" i="18"/>
  <c r="BE108" i="18"/>
  <c r="BE109" i="18"/>
  <c r="BE110" i="18"/>
  <c r="BE116" i="18"/>
  <c r="BE118" i="18"/>
  <c r="BE128" i="18"/>
  <c r="BE103" i="18"/>
  <c r="BE111" i="18"/>
  <c r="BE112" i="18"/>
  <c r="BE113" i="18"/>
  <c r="BE115" i="18"/>
  <c r="BE123" i="18"/>
  <c r="BE127" i="18"/>
  <c r="J60" i="17"/>
  <c r="BE98" i="17"/>
  <c r="BE99" i="17"/>
  <c r="BE108" i="17"/>
  <c r="BE111" i="17"/>
  <c r="BE112" i="17"/>
  <c r="BE115" i="17"/>
  <c r="BE116" i="17"/>
  <c r="BE125" i="17"/>
  <c r="BE126" i="17"/>
  <c r="BE131" i="17"/>
  <c r="BE136" i="17"/>
  <c r="E52" i="17"/>
  <c r="F63" i="17"/>
  <c r="BE132" i="17"/>
  <c r="BE133" i="17"/>
  <c r="BE135" i="17"/>
  <c r="J91" i="17"/>
  <c r="BE118" i="17"/>
  <c r="BE124" i="17"/>
  <c r="BE130" i="17"/>
  <c r="BE134" i="17"/>
  <c r="BE122" i="17"/>
  <c r="BE128" i="17"/>
  <c r="BE129" i="17"/>
  <c r="J62" i="17"/>
  <c r="F90" i="17"/>
  <c r="BE100" i="17"/>
  <c r="BE101" i="17"/>
  <c r="BE103" i="17"/>
  <c r="BE114" i="17"/>
  <c r="BE123" i="17"/>
  <c r="BE104" i="17"/>
  <c r="BE105" i="17"/>
  <c r="BE106" i="17"/>
  <c r="BE109" i="17"/>
  <c r="BE120" i="17"/>
  <c r="BE121" i="17"/>
  <c r="BE127" i="17"/>
  <c r="BE96" i="17"/>
  <c r="BE97" i="17"/>
  <c r="BE102" i="17"/>
  <c r="BE107" i="17"/>
  <c r="BE110" i="17"/>
  <c r="BE113" i="17"/>
  <c r="F63" i="16"/>
  <c r="BE106" i="16"/>
  <c r="BE108" i="16"/>
  <c r="BE112" i="16"/>
  <c r="BE128" i="16"/>
  <c r="BE131" i="16"/>
  <c r="BE141" i="16"/>
  <c r="J102" i="15"/>
  <c r="J68" i="15" s="1"/>
  <c r="E83" i="16"/>
  <c r="J93" i="16"/>
  <c r="BE105" i="16"/>
  <c r="BE110" i="16"/>
  <c r="BE113" i="16"/>
  <c r="BE116" i="16"/>
  <c r="BE130" i="16"/>
  <c r="BE136" i="16"/>
  <c r="BE120" i="16"/>
  <c r="BE121" i="16"/>
  <c r="BE123" i="16"/>
  <c r="BE124" i="16"/>
  <c r="BE125" i="16"/>
  <c r="BE134" i="16"/>
  <c r="BE139" i="16"/>
  <c r="F62" i="16"/>
  <c r="BE117" i="16"/>
  <c r="BE118" i="16"/>
  <c r="BE133" i="16"/>
  <c r="BE107" i="16"/>
  <c r="BE102" i="16"/>
  <c r="BE103" i="16"/>
  <c r="BE109" i="16"/>
  <c r="BE129" i="16"/>
  <c r="BE132" i="16"/>
  <c r="J60" i="16"/>
  <c r="BE100" i="16"/>
  <c r="BE101" i="16"/>
  <c r="BE114" i="16"/>
  <c r="BE119" i="16"/>
  <c r="BE135" i="16"/>
  <c r="BE137" i="16"/>
  <c r="J63" i="16"/>
  <c r="BE104" i="16"/>
  <c r="BE126" i="16"/>
  <c r="BE138" i="16"/>
  <c r="BE140" i="16"/>
  <c r="BK104" i="14"/>
  <c r="F97" i="15"/>
  <c r="F98" i="15"/>
  <c r="BE106" i="15"/>
  <c r="BE109" i="15"/>
  <c r="BE134" i="15"/>
  <c r="BE137" i="15"/>
  <c r="BE147" i="15"/>
  <c r="BE155" i="15"/>
  <c r="BE163" i="15"/>
  <c r="BE164" i="15"/>
  <c r="BE166" i="15"/>
  <c r="BE168" i="15"/>
  <c r="BE185" i="15"/>
  <c r="BE186" i="15"/>
  <c r="BE188" i="15"/>
  <c r="BE189" i="15"/>
  <c r="BE191" i="15"/>
  <c r="BK178" i="14"/>
  <c r="J178" i="14" s="1"/>
  <c r="J78" i="14" s="1"/>
  <c r="BE107" i="15"/>
  <c r="BE112" i="15"/>
  <c r="BE126" i="15"/>
  <c r="BE144" i="15"/>
  <c r="BE149" i="15"/>
  <c r="BE154" i="15"/>
  <c r="J97" i="15"/>
  <c r="BE103" i="15"/>
  <c r="BE111" i="15"/>
  <c r="BE115" i="15"/>
  <c r="BE118" i="15"/>
  <c r="BE123" i="15"/>
  <c r="BE127" i="15"/>
  <c r="BE130" i="15"/>
  <c r="BE135" i="15"/>
  <c r="BE139" i="15"/>
  <c r="BE145" i="15"/>
  <c r="BE153" i="15"/>
  <c r="BE169" i="15"/>
  <c r="BE170" i="15"/>
  <c r="BE179" i="15"/>
  <c r="BE183" i="15"/>
  <c r="E52" i="15"/>
  <c r="J63" i="15"/>
  <c r="J95" i="15"/>
  <c r="BE108" i="15"/>
  <c r="BE114" i="15"/>
  <c r="BE120" i="15"/>
  <c r="BE121" i="15"/>
  <c r="BE128" i="15"/>
  <c r="BE140" i="15"/>
  <c r="BE142" i="15"/>
  <c r="BE156" i="15"/>
  <c r="BE159" i="15"/>
  <c r="BE181" i="15"/>
  <c r="BE146" i="15"/>
  <c r="BE172" i="15"/>
  <c r="BE175" i="15"/>
  <c r="BE105" i="15"/>
  <c r="BE110" i="15"/>
  <c r="BE119" i="15"/>
  <c r="BE129" i="15"/>
  <c r="BE131" i="15"/>
  <c r="BE133" i="15"/>
  <c r="BE151" i="15"/>
  <c r="BE152" i="15"/>
  <c r="BE157" i="15"/>
  <c r="BE182" i="15"/>
  <c r="BE148" i="15"/>
  <c r="BE150" i="15"/>
  <c r="BE174" i="15"/>
  <c r="BE176" i="15"/>
  <c r="BE177" i="15"/>
  <c r="BE113" i="15"/>
  <c r="BE116" i="15"/>
  <c r="BE117" i="15"/>
  <c r="BE125" i="15"/>
  <c r="BE132" i="15"/>
  <c r="BE136" i="15"/>
  <c r="BE138" i="15"/>
  <c r="BE161" i="15"/>
  <c r="BE162" i="15"/>
  <c r="BE190" i="15"/>
  <c r="BK245" i="13"/>
  <c r="J245" i="13" s="1"/>
  <c r="J73" i="13" s="1"/>
  <c r="E89" i="14"/>
  <c r="J99" i="14"/>
  <c r="BE136" i="14"/>
  <c r="J1500" i="13"/>
  <c r="J137" i="13" s="1"/>
  <c r="BK1606" i="13"/>
  <c r="J1606" i="13"/>
  <c r="J140" i="13" s="1"/>
  <c r="F63" i="14"/>
  <c r="J100" i="14"/>
  <c r="BE106" i="14"/>
  <c r="BE112" i="14"/>
  <c r="BE114" i="14"/>
  <c r="BE123" i="14"/>
  <c r="BE127" i="14"/>
  <c r="BE172" i="14"/>
  <c r="BE176" i="14"/>
  <c r="BE186" i="14"/>
  <c r="J176" i="13"/>
  <c r="J70" i="13" s="1"/>
  <c r="J955" i="13"/>
  <c r="J111" i="13" s="1"/>
  <c r="J60" i="14"/>
  <c r="F99" i="14"/>
  <c r="BE110" i="14"/>
  <c r="BE140" i="14"/>
  <c r="BE117" i="14"/>
  <c r="BE168" i="14"/>
  <c r="BE188" i="14"/>
  <c r="BK661" i="13"/>
  <c r="J661" i="13" s="1"/>
  <c r="J95" i="13" s="1"/>
  <c r="BE142" i="14"/>
  <c r="BE145" i="14"/>
  <c r="BE180" i="14"/>
  <c r="BE183" i="14"/>
  <c r="BE131" i="14"/>
  <c r="BE152" i="14"/>
  <c r="BE156" i="14"/>
  <c r="BE161" i="14"/>
  <c r="R105" i="12"/>
  <c r="R104" i="12"/>
  <c r="J62" i="13"/>
  <c r="J167" i="13"/>
  <c r="BE247" i="13"/>
  <c r="BE345" i="13"/>
  <c r="BE353" i="13"/>
  <c r="BE455" i="13"/>
  <c r="BE457" i="13"/>
  <c r="BE465" i="13"/>
  <c r="BE467" i="13"/>
  <c r="BE469" i="13"/>
  <c r="BE494" i="13"/>
  <c r="BE512" i="13"/>
  <c r="BE539" i="13"/>
  <c r="BE589" i="13"/>
  <c r="BE603" i="13"/>
  <c r="BE612" i="13"/>
  <c r="BE614" i="13"/>
  <c r="BE625" i="13"/>
  <c r="BE674" i="13"/>
  <c r="BE680" i="13"/>
  <c r="BE736" i="13"/>
  <c r="BE741" i="13"/>
  <c r="BE746" i="13"/>
  <c r="BE751" i="13"/>
  <c r="BE871" i="13"/>
  <c r="BE894" i="13"/>
  <c r="BE901" i="13"/>
  <c r="BE915" i="13"/>
  <c r="BE967" i="13"/>
  <c r="BE994" i="13"/>
  <c r="BE1012" i="13"/>
  <c r="BE1021" i="13"/>
  <c r="BE1024" i="13"/>
  <c r="BE1030" i="13"/>
  <c r="BE1037" i="13"/>
  <c r="BE1041" i="13"/>
  <c r="BE1069" i="13"/>
  <c r="BE1095" i="13"/>
  <c r="BE1133" i="13"/>
  <c r="BE1135" i="13"/>
  <c r="BE1148" i="13"/>
  <c r="BE1167" i="13"/>
  <c r="BE1192" i="13"/>
  <c r="BE1195" i="13"/>
  <c r="BE1203" i="13"/>
  <c r="BE1210" i="13"/>
  <c r="BE1215" i="13"/>
  <c r="BE1238" i="13"/>
  <c r="BE1254" i="13"/>
  <c r="BE1262" i="13"/>
  <c r="BE1307" i="13"/>
  <c r="BE1323" i="13"/>
  <c r="BE1413" i="13"/>
  <c r="BE1422" i="13"/>
  <c r="BE1427" i="13"/>
  <c r="BE1436" i="13"/>
  <c r="BE1469" i="13"/>
  <c r="BE1471" i="13"/>
  <c r="BE1626" i="13"/>
  <c r="BE1634" i="13"/>
  <c r="BE1656" i="13"/>
  <c r="BE1685" i="13"/>
  <c r="BE1694" i="13"/>
  <c r="BE1732" i="13"/>
  <c r="BE1741" i="13"/>
  <c r="BE1773" i="13"/>
  <c r="BE1776" i="13"/>
  <c r="BE1811" i="13"/>
  <c r="BE1814" i="13"/>
  <c r="BE1815" i="13"/>
  <c r="BE1817" i="13"/>
  <c r="BE1819" i="13"/>
  <c r="BE1820" i="13"/>
  <c r="BE1821" i="13"/>
  <c r="BE1822" i="13"/>
  <c r="BE1823" i="13"/>
  <c r="BE1824" i="13"/>
  <c r="BE1825" i="13"/>
  <c r="BE1826" i="13"/>
  <c r="BE1828" i="13"/>
  <c r="BE1829" i="13"/>
  <c r="BE1831" i="13"/>
  <c r="BE1832" i="13"/>
  <c r="BE1834" i="13"/>
  <c r="BE1835" i="13"/>
  <c r="BE1837" i="13"/>
  <c r="BE1838" i="13"/>
  <c r="BE1840" i="13"/>
  <c r="BE1841" i="13"/>
  <c r="BE1843" i="13"/>
  <c r="BE1844" i="13"/>
  <c r="BE1846" i="13"/>
  <c r="F170" i="13"/>
  <c r="BE195" i="13"/>
  <c r="BE237" i="13"/>
  <c r="BE288" i="13"/>
  <c r="BE295" i="13"/>
  <c r="BE313" i="13"/>
  <c r="BE317" i="13"/>
  <c r="BE394" i="13"/>
  <c r="BE482" i="13"/>
  <c r="BE489" i="13"/>
  <c r="BE515" i="13"/>
  <c r="BE560" i="13"/>
  <c r="BE670" i="13"/>
  <c r="BE683" i="13"/>
  <c r="BE708" i="13"/>
  <c r="BE716" i="13"/>
  <c r="BE722" i="13"/>
  <c r="BE728" i="13"/>
  <c r="BE767" i="13"/>
  <c r="BE849" i="13"/>
  <c r="BE857" i="13"/>
  <c r="BE881" i="13"/>
  <c r="BE912" i="13"/>
  <c r="BE928" i="13"/>
  <c r="BE964" i="13"/>
  <c r="BE980" i="13"/>
  <c r="BE1016" i="13"/>
  <c r="BE1126" i="13"/>
  <c r="BE1140" i="13"/>
  <c r="BE1145" i="13"/>
  <c r="BE1151" i="13"/>
  <c r="BE1154" i="13"/>
  <c r="BE1157" i="13"/>
  <c r="BE1184" i="13"/>
  <c r="BE1235" i="13"/>
  <c r="BE1244" i="13"/>
  <c r="BE1288" i="13"/>
  <c r="BE1291" i="13"/>
  <c r="BE1294" i="13"/>
  <c r="BE1316" i="13"/>
  <c r="BE1322" i="13"/>
  <c r="BE1338" i="13"/>
  <c r="BE1356" i="13"/>
  <c r="BE1360" i="13"/>
  <c r="BE1401" i="13"/>
  <c r="BE1403" i="13"/>
  <c r="BE1408" i="13"/>
  <c r="BE1410" i="13"/>
  <c r="BE1412" i="13"/>
  <c r="BE1440" i="13"/>
  <c r="BE1442" i="13"/>
  <c r="BE1467" i="13"/>
  <c r="BE1495" i="13"/>
  <c r="BE1595" i="13"/>
  <c r="BE1602" i="13"/>
  <c r="BE1607" i="13"/>
  <c r="BE1612" i="13"/>
  <c r="BE1660" i="13"/>
  <c r="BE1665" i="13"/>
  <c r="BE1684" i="13"/>
  <c r="BE1701" i="13"/>
  <c r="BE1707" i="13"/>
  <c r="BE1752" i="13"/>
  <c r="F169" i="13"/>
  <c r="BE206" i="13"/>
  <c r="BE252" i="13"/>
  <c r="BE268" i="13"/>
  <c r="BE340" i="13"/>
  <c r="BE342" i="13"/>
  <c r="BE350" i="13"/>
  <c r="BE357" i="13"/>
  <c r="BE364" i="13"/>
  <c r="BE385" i="13"/>
  <c r="BE402" i="13"/>
  <c r="BE422" i="13"/>
  <c r="BE453" i="13"/>
  <c r="BE506" i="13"/>
  <c r="BE549" i="13"/>
  <c r="BE631" i="13"/>
  <c r="BE637" i="13"/>
  <c r="BE647" i="13"/>
  <c r="BE719" i="13"/>
  <c r="BE756" i="13"/>
  <c r="BE788" i="13"/>
  <c r="BE813" i="13"/>
  <c r="BE843" i="13"/>
  <c r="BE878" i="13"/>
  <c r="BE891" i="13"/>
  <c r="BE969" i="13"/>
  <c r="BE979" i="13"/>
  <c r="BE1002" i="13"/>
  <c r="BE1047" i="13"/>
  <c r="BE1076" i="13"/>
  <c r="BE1097" i="13"/>
  <c r="BE1119" i="13"/>
  <c r="BE1137" i="13"/>
  <c r="BE1143" i="13"/>
  <c r="BE1185" i="13"/>
  <c r="BE1198" i="13"/>
  <c r="BE1229" i="13"/>
  <c r="BE1245" i="13"/>
  <c r="BE1279" i="13"/>
  <c r="BE1297" i="13"/>
  <c r="BE1386" i="13"/>
  <c r="BE1402" i="13"/>
  <c r="BE1404" i="13"/>
  <c r="BE1406" i="13"/>
  <c r="BE1418" i="13"/>
  <c r="BE1423" i="13"/>
  <c r="BE1432" i="13"/>
  <c r="BE1434" i="13"/>
  <c r="BE1448" i="13"/>
  <c r="BE1453" i="13"/>
  <c r="BE1455" i="13"/>
  <c r="BE1458" i="13"/>
  <c r="BE1515" i="13"/>
  <c r="BE1592" i="13"/>
  <c r="BE1610" i="13"/>
  <c r="BE1637" i="13"/>
  <c r="BE1662" i="13"/>
  <c r="BE1678" i="13"/>
  <c r="BE1720" i="13"/>
  <c r="BE1729" i="13"/>
  <c r="BE1745" i="13"/>
  <c r="J106" i="12"/>
  <c r="J69" i="12" s="1"/>
  <c r="J170" i="13"/>
  <c r="BE215" i="13"/>
  <c r="BE218" i="13"/>
  <c r="BE241" i="13"/>
  <c r="BE256" i="13"/>
  <c r="BE304" i="13"/>
  <c r="BE307" i="13"/>
  <c r="BE333" i="13"/>
  <c r="BE428" i="13"/>
  <c r="BE473" i="13"/>
  <c r="BE475" i="13"/>
  <c r="BE487" i="13"/>
  <c r="BE518" i="13"/>
  <c r="BE522" i="13"/>
  <c r="BE529" i="13"/>
  <c r="BE597" i="13"/>
  <c r="BE694" i="13"/>
  <c r="BE754" i="13"/>
  <c r="BE777" i="13"/>
  <c r="BE846" i="13"/>
  <c r="BE859" i="13"/>
  <c r="BE875" i="13"/>
  <c r="BE923" i="13"/>
  <c r="BE940" i="13"/>
  <c r="BE1108" i="13"/>
  <c r="BE1218" i="13"/>
  <c r="BE1233" i="13"/>
  <c r="BE1248" i="13"/>
  <c r="BE1267" i="13"/>
  <c r="BE1283" i="13"/>
  <c r="BE1346" i="13"/>
  <c r="BE1358" i="13"/>
  <c r="BE1372" i="13"/>
  <c r="BE1377" i="13"/>
  <c r="BE1394" i="13"/>
  <c r="BE1411" i="13"/>
  <c r="BE1425" i="13"/>
  <c r="BE1438" i="13"/>
  <c r="BE1447" i="13"/>
  <c r="BE1450" i="13"/>
  <c r="BE1480" i="13"/>
  <c r="BE1509" i="13"/>
  <c r="BE1520" i="13"/>
  <c r="BE1533" i="13"/>
  <c r="BE1538" i="13"/>
  <c r="BE1593" i="13"/>
  <c r="BE1605" i="13"/>
  <c r="BE1645" i="13"/>
  <c r="BE1649" i="13"/>
  <c r="BE1699" i="13"/>
  <c r="BE1793" i="13"/>
  <c r="BE1799" i="13"/>
  <c r="BE208" i="13"/>
  <c r="BE275" i="13"/>
  <c r="BE323" i="13"/>
  <c r="BE331" i="13"/>
  <c r="BE336" i="13"/>
  <c r="BE347" i="13"/>
  <c r="BE372" i="13"/>
  <c r="BE508" i="13"/>
  <c r="BE520" i="13"/>
  <c r="BE526" i="13"/>
  <c r="BE541" i="13"/>
  <c r="BE552" i="13"/>
  <c r="BE571" i="13"/>
  <c r="BE586" i="13"/>
  <c r="BE593" i="13"/>
  <c r="BE616" i="13"/>
  <c r="BE658" i="13"/>
  <c r="BE689" i="13"/>
  <c r="BE699" i="13"/>
  <c r="BE703" i="13"/>
  <c r="BE771" i="13"/>
  <c r="BE867" i="13"/>
  <c r="BE909" i="13"/>
  <c r="BE920" i="13"/>
  <c r="BE935" i="13"/>
  <c r="BE953" i="13"/>
  <c r="BE961" i="13"/>
  <c r="BE977" i="13"/>
  <c r="BE1008" i="13"/>
  <c r="BE1043" i="13"/>
  <c r="BE1082" i="13"/>
  <c r="BE1093" i="13"/>
  <c r="BE1114" i="13"/>
  <c r="BE1179" i="13"/>
  <c r="BE1230" i="13"/>
  <c r="BE1239" i="13"/>
  <c r="BE1242" i="13"/>
  <c r="BE1305" i="13"/>
  <c r="BE1311" i="13"/>
  <c r="BE1319" i="13"/>
  <c r="BE1341" i="13"/>
  <c r="BE1351" i="13"/>
  <c r="BE1367" i="13"/>
  <c r="BE1397" i="13"/>
  <c r="BE1409" i="13"/>
  <c r="BE1426" i="13"/>
  <c r="BE1430" i="13"/>
  <c r="BE1439" i="13"/>
  <c r="BE1497" i="13"/>
  <c r="BE1501" i="13"/>
  <c r="BE1524" i="13"/>
  <c r="BE1532" i="13"/>
  <c r="BE1594" i="13"/>
  <c r="BE1715" i="13"/>
  <c r="BE1726" i="13"/>
  <c r="BE1734" i="13"/>
  <c r="BE1765" i="13"/>
  <c r="BE1781" i="13"/>
  <c r="BE177" i="13"/>
  <c r="BE203" i="13"/>
  <c r="BE230" i="13"/>
  <c r="BE277" i="13"/>
  <c r="BE448" i="13"/>
  <c r="BE500" i="13"/>
  <c r="BE584" i="13"/>
  <c r="BE672" i="13"/>
  <c r="BE677" i="13"/>
  <c r="BE693" i="13"/>
  <c r="BE734" i="13"/>
  <c r="BE804" i="13"/>
  <c r="BE862" i="13"/>
  <c r="BE888" i="13"/>
  <c r="BE906" i="13"/>
  <c r="BE992" i="13"/>
  <c r="BE1073" i="13"/>
  <c r="BE1090" i="13"/>
  <c r="BE1099" i="13"/>
  <c r="BE1105" i="13"/>
  <c r="BE1177" i="13"/>
  <c r="BE1182" i="13"/>
  <c r="BE1258" i="13"/>
  <c r="BE1265" i="13"/>
  <c r="BE1270" i="13"/>
  <c r="BE1300" i="13"/>
  <c r="BE1380" i="13"/>
  <c r="BE1395" i="13"/>
  <c r="BE1407" i="13"/>
  <c r="BE1424" i="13"/>
  <c r="BE1444" i="13"/>
  <c r="BE1452" i="13"/>
  <c r="BE1457" i="13"/>
  <c r="BE1476" i="13"/>
  <c r="BE1498" i="13"/>
  <c r="BE1505" i="13"/>
  <c r="BE1511" i="13"/>
  <c r="BE1527" i="13"/>
  <c r="BE1530" i="13"/>
  <c r="BE1553" i="13"/>
  <c r="BE1562" i="13"/>
  <c r="BE1588" i="13"/>
  <c r="BE1669" i="13"/>
  <c r="BE1675" i="13"/>
  <c r="BE1689" i="13"/>
  <c r="BE1697" i="13"/>
  <c r="BE1705" i="13"/>
  <c r="BE1749" i="13"/>
  <c r="BE1763" i="13"/>
  <c r="BE1804" i="13"/>
  <c r="BK325" i="12"/>
  <c r="J325" i="12"/>
  <c r="J75" i="12" s="1"/>
  <c r="E52" i="13"/>
  <c r="BE259" i="13"/>
  <c r="BE298" i="13"/>
  <c r="BE310" i="13"/>
  <c r="BE321" i="13"/>
  <c r="BE326" i="13"/>
  <c r="BE359" i="13"/>
  <c r="BE361" i="13"/>
  <c r="BE451" i="13"/>
  <c r="BE551" i="13"/>
  <c r="BE569" i="13"/>
  <c r="BE701" i="13"/>
  <c r="BE725" i="13"/>
  <c r="BE731" i="13"/>
  <c r="BE784" i="13"/>
  <c r="BE830" i="13"/>
  <c r="BE848" i="13"/>
  <c r="BE864" i="13"/>
  <c r="BE865" i="13"/>
  <c r="BE898" i="13"/>
  <c r="BE917" i="13"/>
  <c r="BE930" i="13"/>
  <c r="BE948" i="13"/>
  <c r="BE956" i="13"/>
  <c r="BE985" i="13"/>
  <c r="BE999" i="13"/>
  <c r="BE1027" i="13"/>
  <c r="BE1123" i="13"/>
  <c r="BE1181" i="13"/>
  <c r="BE1221" i="13"/>
  <c r="BE1236" i="13"/>
  <c r="BE1241" i="13"/>
  <c r="BE1266" i="13"/>
  <c r="BE1276" i="13"/>
  <c r="BE1313" i="13"/>
  <c r="BE1364" i="13"/>
  <c r="BE1398" i="13"/>
  <c r="BE1405" i="13"/>
  <c r="BE1414" i="13"/>
  <c r="BE1420" i="13"/>
  <c r="BE1431" i="13"/>
  <c r="BE1437" i="13"/>
  <c r="BE1443" i="13"/>
  <c r="BE1446" i="13"/>
  <c r="BE1454" i="13"/>
  <c r="BE1504" i="13"/>
  <c r="BE1548" i="13"/>
  <c r="BE1599" i="13"/>
  <c r="BE1601" i="13"/>
  <c r="BE1603" i="13"/>
  <c r="BE1654" i="13"/>
  <c r="BE1666" i="13"/>
  <c r="BE1682" i="13"/>
  <c r="BE1691" i="13"/>
  <c r="BE1723" i="13"/>
  <c r="BE1756" i="13"/>
  <c r="BE1767" i="13"/>
  <c r="BE1783" i="13"/>
  <c r="BE185" i="13"/>
  <c r="BE281" i="13"/>
  <c r="BE293" i="13"/>
  <c r="BE301" i="13"/>
  <c r="BE355" i="13"/>
  <c r="BE367" i="13"/>
  <c r="BE369" i="13"/>
  <c r="BE376" i="13"/>
  <c r="BE400" i="13"/>
  <c r="BE437" i="13"/>
  <c r="BE563" i="13"/>
  <c r="BE578" i="13"/>
  <c r="BE642" i="13"/>
  <c r="BE650" i="13"/>
  <c r="BE663" i="13"/>
  <c r="BE712" i="13"/>
  <c r="BE744" i="13"/>
  <c r="BE763" i="13"/>
  <c r="BE792" i="13"/>
  <c r="BE798" i="13"/>
  <c r="BE808" i="13"/>
  <c r="BE821" i="13"/>
  <c r="BE839" i="13"/>
  <c r="BE853" i="13"/>
  <c r="BE860" i="13"/>
  <c r="BE885" i="13"/>
  <c r="BE946" i="13"/>
  <c r="BE951" i="13"/>
  <c r="BE974" i="13"/>
  <c r="BE988" i="13"/>
  <c r="BE996" i="13"/>
  <c r="BE1005" i="13"/>
  <c r="BE1010" i="13"/>
  <c r="BE1039" i="13"/>
  <c r="BE1101" i="13"/>
  <c r="BE1121" i="13"/>
  <c r="BE1163" i="13"/>
  <c r="BE1178" i="13"/>
  <c r="BE1188" i="13"/>
  <c r="BE1227" i="13"/>
  <c r="BE1273" i="13"/>
  <c r="BE1285" i="13"/>
  <c r="BE1354" i="13"/>
  <c r="BE1383" i="13"/>
  <c r="BE1416" i="13"/>
  <c r="BE1421" i="13"/>
  <c r="BE1428" i="13"/>
  <c r="BE1429" i="13"/>
  <c r="BE1433" i="13"/>
  <c r="BE1435" i="13"/>
  <c r="BE1441" i="13"/>
  <c r="BE1449" i="13"/>
  <c r="BE1451" i="13"/>
  <c r="BE1482" i="13"/>
  <c r="BE1488" i="13"/>
  <c r="BE1490" i="13"/>
  <c r="BE1491" i="13"/>
  <c r="BE1493" i="13"/>
  <c r="BE1507" i="13"/>
  <c r="BE1543" i="13"/>
  <c r="BE1558" i="13"/>
  <c r="BE1591" i="13"/>
  <c r="BE1597" i="13"/>
  <c r="BE1658" i="13"/>
  <c r="BE1673" i="13"/>
  <c r="BE1687" i="13"/>
  <c r="BE1778" i="13"/>
  <c r="BE1790" i="13"/>
  <c r="BE1810" i="13"/>
  <c r="J63" i="12"/>
  <c r="BE142" i="12"/>
  <c r="BE151" i="12"/>
  <c r="BE201" i="12"/>
  <c r="BE235" i="12"/>
  <c r="BE256" i="12"/>
  <c r="BE278" i="12"/>
  <c r="BE326" i="12"/>
  <c r="BE379" i="12"/>
  <c r="BE446" i="12"/>
  <c r="BE464" i="12"/>
  <c r="J99" i="11"/>
  <c r="J70" i="11" s="1"/>
  <c r="F62" i="12"/>
  <c r="BE107" i="12"/>
  <c r="BE127" i="12"/>
  <c r="BE173" i="12"/>
  <c r="BE241" i="12"/>
  <c r="BE291" i="12"/>
  <c r="BE296" i="12"/>
  <c r="BE400" i="12"/>
  <c r="BE403" i="12"/>
  <c r="BE408" i="12"/>
  <c r="BE417" i="12"/>
  <c r="BE450" i="12"/>
  <c r="BE490" i="12"/>
  <c r="BE163" i="12"/>
  <c r="BE199" i="12"/>
  <c r="BE245" i="12"/>
  <c r="BE314" i="12"/>
  <c r="BE368" i="12"/>
  <c r="BE381" i="12"/>
  <c r="BE393" i="12"/>
  <c r="BE467" i="12"/>
  <c r="BE493" i="12"/>
  <c r="BE498" i="12"/>
  <c r="BE508" i="12"/>
  <c r="J60" i="12"/>
  <c r="BE196" i="12"/>
  <c r="BE204" i="12"/>
  <c r="BE207" i="12"/>
  <c r="BE232" i="12"/>
  <c r="BE410" i="12"/>
  <c r="J62" i="12"/>
  <c r="F101" i="12"/>
  <c r="BE145" i="12"/>
  <c r="BE156" i="12"/>
  <c r="BE177" i="12"/>
  <c r="BE182" i="12"/>
  <c r="BE185" i="12"/>
  <c r="BE188" i="12"/>
  <c r="BE193" i="12"/>
  <c r="BE211" i="12"/>
  <c r="BE281" i="12"/>
  <c r="BE299" i="12"/>
  <c r="BE360" i="12"/>
  <c r="BE395" i="12"/>
  <c r="BE398" i="12"/>
  <c r="BE470" i="12"/>
  <c r="BE491" i="12"/>
  <c r="BE509" i="12"/>
  <c r="BK95" i="11"/>
  <c r="J95" i="11"/>
  <c r="J67" i="11"/>
  <c r="BE115" i="12"/>
  <c r="BE136" i="12"/>
  <c r="BE138" i="12"/>
  <c r="BE260" i="12"/>
  <c r="BE263" i="12"/>
  <c r="BE302" i="12"/>
  <c r="BE322" i="12"/>
  <c r="BE374" i="12"/>
  <c r="BE432" i="12"/>
  <c r="BE483" i="12"/>
  <c r="BE495" i="12"/>
  <c r="BE502" i="12"/>
  <c r="E52" i="12"/>
  <c r="BE124" i="12"/>
  <c r="BE133" i="12"/>
  <c r="BE161" i="12"/>
  <c r="BE166" i="12"/>
  <c r="BE169" i="12"/>
  <c r="BE223" i="12"/>
  <c r="BE239" i="12"/>
  <c r="BE252" i="12"/>
  <c r="BE273" i="12"/>
  <c r="BE309" i="12"/>
  <c r="BE320" i="12"/>
  <c r="BE339" i="12"/>
  <c r="BE346" i="12"/>
  <c r="BE384" i="12"/>
  <c r="BE121" i="12"/>
  <c r="BE217" i="12"/>
  <c r="BE237" i="12"/>
  <c r="BE363" i="12"/>
  <c r="BE488" i="12"/>
  <c r="BE489" i="12"/>
  <c r="BE505" i="12"/>
  <c r="J62" i="11"/>
  <c r="E52" i="11"/>
  <c r="F62" i="11"/>
  <c r="F92" i="11"/>
  <c r="BE101" i="11"/>
  <c r="BE106" i="11"/>
  <c r="BE108" i="11"/>
  <c r="J63" i="11"/>
  <c r="J89" i="11"/>
  <c r="BE105" i="11"/>
  <c r="BE107" i="11"/>
  <c r="BE100" i="11"/>
  <c r="BE102" i="11"/>
  <c r="BE97" i="11"/>
  <c r="BE103" i="11"/>
  <c r="J60" i="10"/>
  <c r="F95" i="10"/>
  <c r="BE103" i="10"/>
  <c r="BE105" i="10"/>
  <c r="BE110" i="10"/>
  <c r="BE117" i="10"/>
  <c r="BE131" i="10"/>
  <c r="BE133" i="10"/>
  <c r="BE163" i="10"/>
  <c r="BE190" i="10"/>
  <c r="BE195" i="10"/>
  <c r="BE199" i="10"/>
  <c r="BE208" i="10"/>
  <c r="BE238" i="10"/>
  <c r="BE240" i="10"/>
  <c r="BE260" i="10"/>
  <c r="BE277" i="10"/>
  <c r="BE303" i="10"/>
  <c r="BE305" i="10"/>
  <c r="E52" i="10"/>
  <c r="J63" i="10"/>
  <c r="J94" i="10"/>
  <c r="BE145" i="10"/>
  <c r="BE147" i="10"/>
  <c r="BE155" i="10"/>
  <c r="BE192" i="10"/>
  <c r="BE218" i="10"/>
  <c r="BE221" i="10"/>
  <c r="BE222" i="10"/>
  <c r="BE229" i="10"/>
  <c r="BE234" i="10"/>
  <c r="BE275" i="10"/>
  <c r="BE101" i="10"/>
  <c r="BE157" i="10"/>
  <c r="BE164" i="10"/>
  <c r="BE181" i="10"/>
  <c r="BE188" i="10"/>
  <c r="BE189" i="10"/>
  <c r="BE191" i="10"/>
  <c r="BE217" i="10"/>
  <c r="BE227" i="10"/>
  <c r="BE228" i="10"/>
  <c r="BE265" i="10"/>
  <c r="BE287" i="10"/>
  <c r="BE291" i="10"/>
  <c r="J94" i="9"/>
  <c r="J68" i="9" s="1"/>
  <c r="F94" i="10"/>
  <c r="BE120" i="10"/>
  <c r="BE126" i="10"/>
  <c r="BE135" i="10"/>
  <c r="BE143" i="10"/>
  <c r="BE149" i="10"/>
  <c r="BE151" i="10"/>
  <c r="BE153" i="10"/>
  <c r="BE173" i="10"/>
  <c r="BE175" i="10"/>
  <c r="BE179" i="10"/>
  <c r="BE186" i="10"/>
  <c r="BE193" i="10"/>
  <c r="BE211" i="10"/>
  <c r="BE212" i="10"/>
  <c r="BE236" i="10"/>
  <c r="BE242" i="10"/>
  <c r="BE246" i="10"/>
  <c r="BE248" i="10"/>
  <c r="BE250" i="10"/>
  <c r="BE262" i="10"/>
  <c r="BE274" i="10"/>
  <c r="BE279" i="10"/>
  <c r="BE281" i="10"/>
  <c r="BE283" i="10"/>
  <c r="BE289" i="10"/>
  <c r="J95" i="9"/>
  <c r="J69" i="9"/>
  <c r="BE116" i="10"/>
  <c r="BE124" i="10"/>
  <c r="BE139" i="10"/>
  <c r="BE166" i="10"/>
  <c r="BE171" i="10"/>
  <c r="BE182" i="10"/>
  <c r="BE184" i="10"/>
  <c r="BE200" i="10"/>
  <c r="BE210" i="10"/>
  <c r="BE258" i="10"/>
  <c r="BE270" i="10"/>
  <c r="BE108" i="10"/>
  <c r="BE119" i="10"/>
  <c r="BE122" i="10"/>
  <c r="BE127" i="10"/>
  <c r="BE129" i="10"/>
  <c r="BE130" i="10"/>
  <c r="BE201" i="10"/>
  <c r="BE202" i="10"/>
  <c r="BE206" i="10"/>
  <c r="BE214" i="10"/>
  <c r="BE215" i="10"/>
  <c r="BE216" i="10"/>
  <c r="BE223" i="10"/>
  <c r="BE224" i="10"/>
  <c r="BE256" i="10"/>
  <c r="BE301" i="10"/>
  <c r="BE104" i="10"/>
  <c r="BE106" i="10"/>
  <c r="BE111" i="10"/>
  <c r="BE113" i="10"/>
  <c r="BE137" i="10"/>
  <c r="BE159" i="10"/>
  <c r="BE168" i="10"/>
  <c r="BE197" i="10"/>
  <c r="BE198" i="10"/>
  <c r="BE232" i="10"/>
  <c r="BE244" i="10"/>
  <c r="BE141" i="10"/>
  <c r="BE161" i="10"/>
  <c r="BE165" i="10"/>
  <c r="BE169" i="10"/>
  <c r="BE176" i="10"/>
  <c r="BE177" i="10"/>
  <c r="BE204" i="10"/>
  <c r="BE219" i="10"/>
  <c r="BE225" i="10"/>
  <c r="BE230" i="10"/>
  <c r="BE252" i="10"/>
  <c r="BE254" i="10"/>
  <c r="BE264" i="10"/>
  <c r="BE285" i="10"/>
  <c r="BE293" i="10"/>
  <c r="J60" i="9"/>
  <c r="BK94" i="8"/>
  <c r="J94" i="8"/>
  <c r="E52" i="9"/>
  <c r="F62" i="9"/>
  <c r="F90" i="9"/>
  <c r="J62" i="9"/>
  <c r="J63" i="9"/>
  <c r="BE98" i="9"/>
  <c r="BE96" i="9"/>
  <c r="BE100" i="9"/>
  <c r="F62" i="8"/>
  <c r="J88" i="8"/>
  <c r="J91" i="8"/>
  <c r="BE97" i="8"/>
  <c r="BE101" i="8"/>
  <c r="BE112" i="8"/>
  <c r="BE144" i="8"/>
  <c r="BE157" i="8"/>
  <c r="E52" i="8"/>
  <c r="F91" i="8"/>
  <c r="BE103" i="8"/>
  <c r="BE106" i="8"/>
  <c r="BE128" i="8"/>
  <c r="BE143" i="8"/>
  <c r="BE100" i="8"/>
  <c r="BE105" i="8"/>
  <c r="BE114" i="8"/>
  <c r="BE115" i="8"/>
  <c r="BE116" i="8"/>
  <c r="BE117" i="8"/>
  <c r="BE124" i="8"/>
  <c r="BE125" i="8"/>
  <c r="BE130" i="8"/>
  <c r="BE137" i="8"/>
  <c r="BE147" i="8"/>
  <c r="BE151" i="8"/>
  <c r="BE155" i="8"/>
  <c r="BE164" i="8"/>
  <c r="J62" i="8"/>
  <c r="BE96" i="8"/>
  <c r="BE98" i="8"/>
  <c r="BE102" i="8"/>
  <c r="BE104" i="8"/>
  <c r="BE113" i="8"/>
  <c r="BE119" i="8"/>
  <c r="BE154" i="8"/>
  <c r="BE158" i="8"/>
  <c r="BE120" i="8"/>
  <c r="BE127" i="8"/>
  <c r="BE133" i="8"/>
  <c r="BE145" i="8"/>
  <c r="BE146" i="8"/>
  <c r="BE153" i="8"/>
  <c r="BE99" i="8"/>
  <c r="BE107" i="8"/>
  <c r="BE108" i="8"/>
  <c r="BE109" i="8"/>
  <c r="BE110" i="8"/>
  <c r="BE111" i="8"/>
  <c r="BE121" i="8"/>
  <c r="BE126" i="8"/>
  <c r="BE150" i="8"/>
  <c r="BE160" i="8"/>
  <c r="BE163" i="8"/>
  <c r="BE122" i="8"/>
  <c r="BE129" i="8"/>
  <c r="BE131" i="8"/>
  <c r="BE134" i="8"/>
  <c r="BE135" i="8"/>
  <c r="BE136" i="8"/>
  <c r="BE139" i="8"/>
  <c r="BE140" i="8"/>
  <c r="BE149" i="8"/>
  <c r="BE152" i="8"/>
  <c r="BE159" i="8"/>
  <c r="BE118" i="8"/>
  <c r="BE123" i="8"/>
  <c r="BE132" i="8"/>
  <c r="BE138" i="8"/>
  <c r="BE148" i="8"/>
  <c r="BE161" i="8"/>
  <c r="BE162" i="8"/>
  <c r="F90" i="7"/>
  <c r="J246" i="6"/>
  <c r="J76" i="6" s="1"/>
  <c r="J60" i="7"/>
  <c r="E79" i="7"/>
  <c r="F62" i="7"/>
  <c r="J90" i="7"/>
  <c r="BE96" i="7"/>
  <c r="J102" i="6"/>
  <c r="J69" i="6" s="1"/>
  <c r="J62" i="7"/>
  <c r="BE123" i="6"/>
  <c r="BE137" i="6"/>
  <c r="BE152" i="6"/>
  <c r="BE155" i="6"/>
  <c r="BE167" i="6"/>
  <c r="BE188" i="6"/>
  <c r="J102" i="5"/>
  <c r="J71" i="5" s="1"/>
  <c r="F63" i="6"/>
  <c r="J94" i="6"/>
  <c r="BE116" i="6"/>
  <c r="BE121" i="6"/>
  <c r="BE144" i="6"/>
  <c r="BE159" i="6"/>
  <c r="BE179" i="6"/>
  <c r="E86" i="6"/>
  <c r="BE163" i="6"/>
  <c r="BE173" i="6"/>
  <c r="BE177" i="6"/>
  <c r="BE178" i="6"/>
  <c r="BE157" i="6"/>
  <c r="BE165" i="6"/>
  <c r="BE214" i="6"/>
  <c r="BE222" i="6"/>
  <c r="BE224" i="6"/>
  <c r="BE242" i="6"/>
  <c r="BE126" i="6"/>
  <c r="BE129" i="6"/>
  <c r="BE131" i="6"/>
  <c r="BE160" i="6"/>
  <c r="BE162" i="6"/>
  <c r="BE191" i="6"/>
  <c r="BE193" i="6"/>
  <c r="BE211" i="6"/>
  <c r="BE226" i="6"/>
  <c r="BE239" i="6"/>
  <c r="BE247" i="6"/>
  <c r="BE106" i="6"/>
  <c r="BE108" i="6"/>
  <c r="BE134" i="6"/>
  <c r="BE182" i="6"/>
  <c r="BE189" i="6"/>
  <c r="BE203" i="6"/>
  <c r="BE229" i="6"/>
  <c r="BE234" i="6"/>
  <c r="BE237" i="6"/>
  <c r="BE249" i="6"/>
  <c r="BE103" i="6"/>
  <c r="BE113" i="6"/>
  <c r="BE132" i="6"/>
  <c r="BE180" i="6"/>
  <c r="BE186" i="6"/>
  <c r="BE206" i="6"/>
  <c r="BE223" i="6"/>
  <c r="BE139" i="6"/>
  <c r="BE141" i="6"/>
  <c r="BE170" i="6"/>
  <c r="BE181" i="6"/>
  <c r="BE184" i="6"/>
  <c r="BE195" i="6"/>
  <c r="BE197" i="6"/>
  <c r="BE200" i="6"/>
  <c r="BE219" i="6"/>
  <c r="BE225" i="6"/>
  <c r="BE232" i="6"/>
  <c r="BE235" i="6"/>
  <c r="BE251" i="6"/>
  <c r="E52" i="5"/>
  <c r="J60" i="5"/>
  <c r="F92" i="5"/>
  <c r="BE98" i="5"/>
  <c r="BE103" i="5"/>
  <c r="F63" i="4"/>
  <c r="BE136" i="4"/>
  <c r="BE138" i="4"/>
  <c r="BE169" i="4"/>
  <c r="BE177" i="4"/>
  <c r="BE246" i="4"/>
  <c r="BE249" i="4"/>
  <c r="BE276" i="4"/>
  <c r="BE320" i="4"/>
  <c r="BE322" i="4"/>
  <c r="BE377" i="4"/>
  <c r="BE385" i="4"/>
  <c r="BE140" i="4"/>
  <c r="BE187" i="4"/>
  <c r="BE194" i="4"/>
  <c r="BE196" i="4"/>
  <c r="BE200" i="4"/>
  <c r="BE232" i="4"/>
  <c r="BE274" i="4"/>
  <c r="BE296" i="4"/>
  <c r="BE310" i="4"/>
  <c r="BE312" i="4"/>
  <c r="BE317" i="4"/>
  <c r="BE349" i="4"/>
  <c r="BE351" i="4"/>
  <c r="BE363" i="4"/>
  <c r="BE182" i="4"/>
  <c r="BE205" i="4"/>
  <c r="BE207" i="4"/>
  <c r="BE222" i="4"/>
  <c r="BE227" i="4"/>
  <c r="BE237" i="4"/>
  <c r="BE239" i="4"/>
  <c r="BE326" i="4"/>
  <c r="BE368" i="4"/>
  <c r="J60" i="4"/>
  <c r="E88" i="4"/>
  <c r="BE115" i="4"/>
  <c r="BE166" i="4"/>
  <c r="BE192" i="4"/>
  <c r="BE212" i="4"/>
  <c r="BE234" i="4"/>
  <c r="BE243" i="4"/>
  <c r="BE266" i="4"/>
  <c r="BE271" i="4"/>
  <c r="BE304" i="4"/>
  <c r="BE174" i="4"/>
  <c r="BE183" i="4"/>
  <c r="BE217" i="4"/>
  <c r="BE300" i="4"/>
  <c r="BE302" i="4"/>
  <c r="BE314" i="4"/>
  <c r="BE321" i="4"/>
  <c r="BE328" i="4"/>
  <c r="BE330" i="4"/>
  <c r="BE339" i="4"/>
  <c r="BE341" i="4"/>
  <c r="BE366" i="4"/>
  <c r="BE143" i="4"/>
  <c r="BE146" i="4"/>
  <c r="BE198" i="4"/>
  <c r="BE255" i="4"/>
  <c r="BE257" i="4"/>
  <c r="BE259" i="4"/>
  <c r="BE262" i="4"/>
  <c r="BE294" i="4"/>
  <c r="BE298" i="4"/>
  <c r="BE303" i="4"/>
  <c r="BE324" i="4"/>
  <c r="BE149" i="4"/>
  <c r="BE172" i="4"/>
  <c r="BE180" i="4"/>
  <c r="BE252" i="4"/>
  <c r="BE283" i="4"/>
  <c r="BE290" i="4"/>
  <c r="BE306" i="4"/>
  <c r="BE308" i="4"/>
  <c r="BE315" i="4"/>
  <c r="BE316" i="4"/>
  <c r="BE318" i="4"/>
  <c r="BE334" i="4"/>
  <c r="BE343" i="4"/>
  <c r="BE357" i="4"/>
  <c r="BE371" i="4"/>
  <c r="BE105" i="4"/>
  <c r="BE108" i="4"/>
  <c r="BE119" i="4"/>
  <c r="BE123" i="4"/>
  <c r="BE127" i="4"/>
  <c r="BE131" i="4"/>
  <c r="BE154" i="4"/>
  <c r="BE292" i="4"/>
  <c r="BE319" i="4"/>
  <c r="BE332" i="4"/>
  <c r="BE389" i="4"/>
  <c r="J90" i="3"/>
  <c r="J96" i="2"/>
  <c r="J69" i="2" s="1"/>
  <c r="E52" i="3"/>
  <c r="J62" i="3"/>
  <c r="F92" i="3"/>
  <c r="BE103" i="3"/>
  <c r="F63" i="3"/>
  <c r="BE99" i="3"/>
  <c r="BE105" i="3"/>
  <c r="BE110" i="3"/>
  <c r="BE113" i="3"/>
  <c r="J63" i="3"/>
  <c r="BE101" i="3"/>
  <c r="BE107" i="3"/>
  <c r="BE116" i="3"/>
  <c r="J63" i="2"/>
  <c r="BE100" i="2"/>
  <c r="J88" i="2"/>
  <c r="BE97" i="2"/>
  <c r="BE102" i="2"/>
  <c r="J62" i="2"/>
  <c r="BE104" i="2"/>
  <c r="BE113" i="2"/>
  <c r="BE108" i="2"/>
  <c r="E52" i="2"/>
  <c r="F63" i="2"/>
  <c r="BE111" i="2"/>
  <c r="F62" i="2"/>
  <c r="BE106" i="2"/>
  <c r="J38" i="4"/>
  <c r="AW60" i="1" s="1"/>
  <c r="J38" i="20"/>
  <c r="AW83" i="1" s="1"/>
  <c r="J38" i="21"/>
  <c r="AW84" i="1" s="1"/>
  <c r="F40" i="32"/>
  <c r="BC97" i="1" s="1"/>
  <c r="F40" i="48"/>
  <c r="BC132" i="1"/>
  <c r="F38" i="27"/>
  <c r="BA91" i="1" s="1"/>
  <c r="J38" i="48"/>
  <c r="AW132" i="1" s="1"/>
  <c r="J38" i="3"/>
  <c r="AW58" i="1"/>
  <c r="F40" i="12"/>
  <c r="BC74" i="1"/>
  <c r="F39" i="32"/>
  <c r="BB97" i="1" s="1"/>
  <c r="F39" i="45"/>
  <c r="BB124" i="1" s="1"/>
  <c r="F39" i="55"/>
  <c r="BD146" i="1" s="1"/>
  <c r="J38" i="56"/>
  <c r="AW148" i="1" s="1"/>
  <c r="J34" i="8"/>
  <c r="F38" i="24"/>
  <c r="BA88" i="1"/>
  <c r="F39" i="28"/>
  <c r="BB92" i="1"/>
  <c r="F38" i="29"/>
  <c r="BA93" i="1" s="1"/>
  <c r="F39" i="35"/>
  <c r="BB101" i="1" s="1"/>
  <c r="F40" i="36"/>
  <c r="BC102" i="1" s="1"/>
  <c r="F39" i="49"/>
  <c r="BB133" i="1"/>
  <c r="F38" i="3"/>
  <c r="BA58" i="1"/>
  <c r="F40" i="5"/>
  <c r="BC61" i="1"/>
  <c r="F39" i="6"/>
  <c r="BB63" i="1" s="1"/>
  <c r="BB62" i="1" s="1"/>
  <c r="AX62" i="1" s="1"/>
  <c r="F40" i="34"/>
  <c r="BC100" i="1"/>
  <c r="F38" i="7"/>
  <c r="BA66" i="1"/>
  <c r="F39" i="8"/>
  <c r="BB67" i="1" s="1"/>
  <c r="J38" i="32"/>
  <c r="AW97" i="1"/>
  <c r="F40" i="35"/>
  <c r="BC101" i="1"/>
  <c r="F41" i="35"/>
  <c r="BD101" i="1"/>
  <c r="J38" i="35"/>
  <c r="AW101" i="1"/>
  <c r="J38" i="36"/>
  <c r="AW102" i="1"/>
  <c r="F39" i="36"/>
  <c r="BB102" i="1"/>
  <c r="F40" i="53"/>
  <c r="BC143" i="1" s="1"/>
  <c r="F38" i="42"/>
  <c r="BA118" i="1" s="1"/>
  <c r="F40" i="45"/>
  <c r="BC124" i="1"/>
  <c r="AS129" i="1"/>
  <c r="AS128" i="1"/>
  <c r="AS126" i="1"/>
  <c r="AS125" i="1" s="1"/>
  <c r="AS123" i="1" s="1"/>
  <c r="AS122" i="1" s="1"/>
  <c r="AS120" i="1" s="1"/>
  <c r="F38" i="14"/>
  <c r="BA76" i="1" s="1"/>
  <c r="F40" i="16"/>
  <c r="BC79" i="1" s="1"/>
  <c r="F40" i="17"/>
  <c r="BC80" i="1"/>
  <c r="F41" i="19"/>
  <c r="BD82" i="1" s="1"/>
  <c r="F39" i="21"/>
  <c r="BB84" i="1" s="1"/>
  <c r="F38" i="41"/>
  <c r="BA116" i="1"/>
  <c r="F41" i="45"/>
  <c r="BD124" i="1" s="1"/>
  <c r="F39" i="58"/>
  <c r="BB152" i="1" s="1"/>
  <c r="BB151" i="1" s="1"/>
  <c r="AX151" i="1" s="1"/>
  <c r="F41" i="12"/>
  <c r="BD74" i="1" s="1"/>
  <c r="F38" i="39"/>
  <c r="BA110" i="1" s="1"/>
  <c r="J38" i="42"/>
  <c r="AW118" i="1" s="1"/>
  <c r="F39" i="14"/>
  <c r="BB76" i="1" s="1"/>
  <c r="J38" i="16"/>
  <c r="AW79" i="1"/>
  <c r="J38" i="17"/>
  <c r="AW80" i="1" s="1"/>
  <c r="F38" i="19"/>
  <c r="BA82" i="1" s="1"/>
  <c r="F39" i="20"/>
  <c r="BB83" i="1"/>
  <c r="J38" i="22"/>
  <c r="AW85" i="1" s="1"/>
  <c r="F38" i="25"/>
  <c r="BA89" i="1"/>
  <c r="J38" i="41"/>
  <c r="AW116" i="1"/>
  <c r="F37" i="44"/>
  <c r="BB121" i="1"/>
  <c r="F39" i="48"/>
  <c r="BB132" i="1" s="1"/>
  <c r="F38" i="2"/>
  <c r="BA57" i="1"/>
  <c r="F40" i="6"/>
  <c r="BC63" i="1" s="1"/>
  <c r="BC62" i="1" s="1"/>
  <c r="AY62" i="1" s="1"/>
  <c r="F39" i="37"/>
  <c r="BD104" i="1"/>
  <c r="F41" i="43"/>
  <c r="BD119" i="1"/>
  <c r="J38" i="58"/>
  <c r="AW152" i="1" s="1"/>
  <c r="F41" i="24"/>
  <c r="BD88" i="1"/>
  <c r="F41" i="31"/>
  <c r="BD96" i="1" s="1"/>
  <c r="F40" i="43"/>
  <c r="BC119" i="1"/>
  <c r="F40" i="46"/>
  <c r="BC127" i="1"/>
  <c r="F41" i="48"/>
  <c r="BD132" i="1"/>
  <c r="F41" i="58"/>
  <c r="BD152" i="1" s="1"/>
  <c r="BD151" i="1" s="1"/>
  <c r="F38" i="11"/>
  <c r="BA70" i="1" s="1"/>
  <c r="F40" i="13"/>
  <c r="BC75" i="1" s="1"/>
  <c r="F41" i="8"/>
  <c r="BD67" i="1"/>
  <c r="J38" i="15"/>
  <c r="AW77" i="1" s="1"/>
  <c r="F38" i="18"/>
  <c r="BA81" i="1" s="1"/>
  <c r="F41" i="22"/>
  <c r="BD85" i="1"/>
  <c r="F40" i="28"/>
  <c r="BC92" i="1"/>
  <c r="J38" i="31"/>
  <c r="AW96" i="1"/>
  <c r="F41" i="52"/>
  <c r="BD141" i="1" s="1"/>
  <c r="F41" i="54"/>
  <c r="BD144" i="1" s="1"/>
  <c r="F39" i="24"/>
  <c r="BB88" i="1"/>
  <c r="F38" i="30"/>
  <c r="BA95" i="1" s="1"/>
  <c r="F39" i="34"/>
  <c r="BB100" i="1" s="1"/>
  <c r="F39" i="18"/>
  <c r="BB81" i="1" s="1"/>
  <c r="F40" i="23"/>
  <c r="BC86" i="1" s="1"/>
  <c r="F38" i="33"/>
  <c r="BA98" i="1"/>
  <c r="F38" i="50"/>
  <c r="BC135" i="1" s="1"/>
  <c r="F40" i="51"/>
  <c r="BC138" i="1" s="1"/>
  <c r="F39" i="5"/>
  <c r="BB61" i="1"/>
  <c r="F41" i="9"/>
  <c r="BD68" i="1" s="1"/>
  <c r="F39" i="13"/>
  <c r="BB75" i="1" s="1"/>
  <c r="J38" i="12"/>
  <c r="AW74" i="1" s="1"/>
  <c r="F39" i="41"/>
  <c r="BB116" i="1"/>
  <c r="J38" i="45"/>
  <c r="AW124" i="1" s="1"/>
  <c r="F39" i="56"/>
  <c r="BB148" i="1" s="1"/>
  <c r="BB147" i="1" s="1"/>
  <c r="AX147" i="1" s="1"/>
  <c r="F41" i="11"/>
  <c r="BD70" i="1" s="1"/>
  <c r="F40" i="24"/>
  <c r="BC88" i="1" s="1"/>
  <c r="F40" i="30"/>
  <c r="BC95" i="1" s="1"/>
  <c r="F40" i="15"/>
  <c r="BC77" i="1"/>
  <c r="F41" i="18"/>
  <c r="BD81" i="1" s="1"/>
  <c r="F39" i="23"/>
  <c r="BB86" i="1" s="1"/>
  <c r="F40" i="25"/>
  <c r="BC89" i="1" s="1"/>
  <c r="F40" i="38"/>
  <c r="BC107" i="1" s="1"/>
  <c r="F38" i="52"/>
  <c r="BA141" i="1" s="1"/>
  <c r="F38" i="53"/>
  <c r="BA143" i="1" s="1"/>
  <c r="F39" i="31"/>
  <c r="BB96" i="1" s="1"/>
  <c r="F40" i="39"/>
  <c r="BC110" i="1"/>
  <c r="J38" i="40"/>
  <c r="AW113" i="1" s="1"/>
  <c r="F39" i="53"/>
  <c r="BB143" i="1"/>
  <c r="J38" i="14"/>
  <c r="AW76" i="1"/>
  <c r="F41" i="15"/>
  <c r="BD77" i="1"/>
  <c r="F39" i="17"/>
  <c r="BB80" i="1"/>
  <c r="F39" i="19"/>
  <c r="BB82" i="1"/>
  <c r="F41" i="23"/>
  <c r="BD86" i="1" s="1"/>
  <c r="F41" i="29"/>
  <c r="BD93" i="1" s="1"/>
  <c r="F38" i="5"/>
  <c r="BA61" i="1" s="1"/>
  <c r="F41" i="28"/>
  <c r="BD92" i="1" s="1"/>
  <c r="F38" i="31"/>
  <c r="BA96" i="1" s="1"/>
  <c r="J38" i="33"/>
  <c r="AW98" i="1"/>
  <c r="F37" i="37"/>
  <c r="BB104" i="1" s="1"/>
  <c r="F39" i="39"/>
  <c r="BB110" i="1" s="1"/>
  <c r="F38" i="44"/>
  <c r="BC121" i="1"/>
  <c r="F41" i="47"/>
  <c r="BD130" i="1" s="1"/>
  <c r="J38" i="54"/>
  <c r="AW144" i="1"/>
  <c r="F39" i="9"/>
  <c r="BB68" i="1" s="1"/>
  <c r="F41" i="13"/>
  <c r="BD75" i="1" s="1"/>
  <c r="J38" i="51"/>
  <c r="AW138" i="1" s="1"/>
  <c r="AS64" i="1"/>
  <c r="AS115" i="1"/>
  <c r="AS114" i="1"/>
  <c r="AS112" i="1" s="1"/>
  <c r="AS111" i="1"/>
  <c r="AS109" i="1"/>
  <c r="AS108" i="1" s="1"/>
  <c r="AS106" i="1" s="1"/>
  <c r="AS105" i="1" s="1"/>
  <c r="AS103" i="1" s="1"/>
  <c r="AS145" i="1"/>
  <c r="F41" i="3"/>
  <c r="BD58" i="1"/>
  <c r="F40" i="11"/>
  <c r="BC70" i="1"/>
  <c r="F38" i="13"/>
  <c r="BA75" i="1" s="1"/>
  <c r="F38" i="38"/>
  <c r="BA107" i="1" s="1"/>
  <c r="J38" i="43"/>
  <c r="AW119" i="1"/>
  <c r="F39" i="12"/>
  <c r="BB74" i="1"/>
  <c r="F39" i="22"/>
  <c r="BB85" i="1"/>
  <c r="F38" i="28"/>
  <c r="BA92" i="1" s="1"/>
  <c r="J38" i="29"/>
  <c r="AW93" i="1" s="1"/>
  <c r="J38" i="13"/>
  <c r="AW75" i="1" s="1"/>
  <c r="F39" i="26"/>
  <c r="BB90" i="1" s="1"/>
  <c r="F38" i="32"/>
  <c r="BA97" i="1" s="1"/>
  <c r="F38" i="37"/>
  <c r="BC104" i="1" s="1"/>
  <c r="F38" i="40"/>
  <c r="BA113" i="1"/>
  <c r="F38" i="43"/>
  <c r="BA119" i="1"/>
  <c r="F39" i="57"/>
  <c r="BD150" i="1"/>
  <c r="F41" i="2"/>
  <c r="BD57" i="1" s="1"/>
  <c r="J38" i="5"/>
  <c r="AW61" i="1"/>
  <c r="J38" i="6"/>
  <c r="AW63" i="1" s="1"/>
  <c r="F38" i="10"/>
  <c r="BA69" i="1" s="1"/>
  <c r="F41" i="27"/>
  <c r="BD91" i="1" s="1"/>
  <c r="F36" i="44"/>
  <c r="BA121" i="1" s="1"/>
  <c r="F40" i="47"/>
  <c r="BC130" i="1"/>
  <c r="F39" i="52"/>
  <c r="BB141" i="1" s="1"/>
  <c r="F38" i="56"/>
  <c r="BA148" i="1" s="1"/>
  <c r="BA147" i="1" s="1"/>
  <c r="AW147" i="1" s="1"/>
  <c r="J38" i="46"/>
  <c r="AW127" i="1" s="1"/>
  <c r="J38" i="47"/>
  <c r="AW130" i="1"/>
  <c r="F39" i="50"/>
  <c r="BD135" i="1" s="1"/>
  <c r="F41" i="56"/>
  <c r="BD148" i="1" s="1"/>
  <c r="BD147" i="1" s="1"/>
  <c r="F39" i="11"/>
  <c r="BB70" i="1" s="1"/>
  <c r="F41" i="25"/>
  <c r="BD89" i="1" s="1"/>
  <c r="F41" i="33"/>
  <c r="BD98" i="1"/>
  <c r="F36" i="37"/>
  <c r="BA104" i="1"/>
  <c r="F41" i="38"/>
  <c r="BD107" i="1"/>
  <c r="J38" i="49"/>
  <c r="AW133" i="1" s="1"/>
  <c r="F36" i="55"/>
  <c r="BA146" i="1" s="1"/>
  <c r="F38" i="58"/>
  <c r="BA152" i="1" s="1"/>
  <c r="BA151" i="1" s="1"/>
  <c r="AW151" i="1" s="1"/>
  <c r="AS149" i="1"/>
  <c r="F37" i="7"/>
  <c r="AZ66" i="1" s="1"/>
  <c r="F40" i="8"/>
  <c r="BC67" i="1"/>
  <c r="J38" i="30"/>
  <c r="AW95" i="1" s="1"/>
  <c r="F41" i="32"/>
  <c r="BD97" i="1"/>
  <c r="F40" i="14"/>
  <c r="BC76" i="1" s="1"/>
  <c r="F38" i="16"/>
  <c r="BA79" i="1"/>
  <c r="F41" i="17"/>
  <c r="BD80" i="1"/>
  <c r="F40" i="20"/>
  <c r="BC83" i="1"/>
  <c r="F38" i="20"/>
  <c r="BA83" i="1" s="1"/>
  <c r="J38" i="23"/>
  <c r="AW86" i="1"/>
  <c r="J38" i="28"/>
  <c r="AW92" i="1" s="1"/>
  <c r="F41" i="30"/>
  <c r="BD95" i="1"/>
  <c r="F36" i="50"/>
  <c r="BA135" i="1" s="1"/>
  <c r="F40" i="52"/>
  <c r="BC141" i="1"/>
  <c r="J36" i="57"/>
  <c r="AW150" i="1"/>
  <c r="F40" i="2"/>
  <c r="BC57" i="1" s="1"/>
  <c r="J38" i="8"/>
  <c r="AW67" i="1"/>
  <c r="F39" i="25"/>
  <c r="BB89" i="1"/>
  <c r="F39" i="30"/>
  <c r="BB95" i="1"/>
  <c r="J36" i="37"/>
  <c r="AW104" i="1" s="1"/>
  <c r="F39" i="40"/>
  <c r="BB113" i="1" s="1"/>
  <c r="F41" i="51"/>
  <c r="BD138" i="1"/>
  <c r="F38" i="8"/>
  <c r="BA67" i="1" s="1"/>
  <c r="F38" i="15"/>
  <c r="BA77" i="1" s="1"/>
  <c r="F39" i="15"/>
  <c r="BB77" i="1"/>
  <c r="F38" i="17"/>
  <c r="BA80" i="1"/>
  <c r="F40" i="19"/>
  <c r="BC82" i="1"/>
  <c r="F38" i="21"/>
  <c r="BA84" i="1" s="1"/>
  <c r="F38" i="23"/>
  <c r="BA86" i="1" s="1"/>
  <c r="F40" i="26"/>
  <c r="BC90" i="1" s="1"/>
  <c r="F40" i="42"/>
  <c r="BC118" i="1" s="1"/>
  <c r="F38" i="57"/>
  <c r="BC150" i="1" s="1"/>
  <c r="F38" i="6"/>
  <c r="BA63" i="1" s="1"/>
  <c r="BA62" i="1" s="1"/>
  <c r="AW62" i="1" s="1"/>
  <c r="J38" i="39"/>
  <c r="AW110" i="1"/>
  <c r="F40" i="40"/>
  <c r="BC113" i="1" s="1"/>
  <c r="F38" i="47"/>
  <c r="BA130" i="1" s="1"/>
  <c r="F39" i="51"/>
  <c r="BB138" i="1"/>
  <c r="F38" i="9"/>
  <c r="BA68" i="1" s="1"/>
  <c r="F41" i="26"/>
  <c r="BD90" i="1" s="1"/>
  <c r="F40" i="33"/>
  <c r="BC98" i="1"/>
  <c r="F40" i="41"/>
  <c r="BC116" i="1"/>
  <c r="F39" i="43"/>
  <c r="BB119" i="1"/>
  <c r="F41" i="49"/>
  <c r="BD133" i="1" s="1"/>
  <c r="F38" i="51"/>
  <c r="BA138" i="1" s="1"/>
  <c r="F39" i="27"/>
  <c r="BB91" i="1" s="1"/>
  <c r="F41" i="40"/>
  <c r="BD113" i="1" s="1"/>
  <c r="F41" i="42"/>
  <c r="BD118" i="1" s="1"/>
  <c r="F38" i="26"/>
  <c r="BA90" i="1"/>
  <c r="F40" i="31"/>
  <c r="BC96" i="1"/>
  <c r="J38" i="10"/>
  <c r="AW69" i="1"/>
  <c r="J38" i="19"/>
  <c r="AW82" i="1" s="1"/>
  <c r="F41" i="21"/>
  <c r="BD84" i="1" s="1"/>
  <c r="J38" i="34"/>
  <c r="AW100" i="1"/>
  <c r="F41" i="41"/>
  <c r="BD116" i="1" s="1"/>
  <c r="J36" i="50"/>
  <c r="AW135" i="1" s="1"/>
  <c r="J36" i="55"/>
  <c r="AW146" i="1"/>
  <c r="F40" i="56"/>
  <c r="BC148" i="1" s="1"/>
  <c r="BC147" i="1" s="1"/>
  <c r="AY147" i="1" s="1"/>
  <c r="F39" i="10"/>
  <c r="BB69" i="1" s="1"/>
  <c r="F41" i="20"/>
  <c r="BD83" i="1" s="1"/>
  <c r="F40" i="22"/>
  <c r="BC85" i="1"/>
  <c r="J38" i="27"/>
  <c r="AW91" i="1" s="1"/>
  <c r="F39" i="38"/>
  <c r="BB107" i="1" s="1"/>
  <c r="F41" i="53"/>
  <c r="BD143" i="1"/>
  <c r="J34" i="20"/>
  <c r="F40" i="3"/>
  <c r="BC58" i="1" s="1"/>
  <c r="F40" i="9"/>
  <c r="BC68" i="1"/>
  <c r="F41" i="10"/>
  <c r="BD69" i="1" s="1"/>
  <c r="F38" i="46"/>
  <c r="BA127" i="1"/>
  <c r="F38" i="49"/>
  <c r="BA133" i="1"/>
  <c r="F41" i="5"/>
  <c r="BD61" i="1"/>
  <c r="F41" i="6"/>
  <c r="BD63" i="1" s="1"/>
  <c r="BD62" i="1" s="1"/>
  <c r="J38" i="38"/>
  <c r="AW107" i="1"/>
  <c r="F41" i="46"/>
  <c r="BD127" i="1"/>
  <c r="F39" i="47"/>
  <c r="BB130" i="1" s="1"/>
  <c r="J38" i="52"/>
  <c r="AW141" i="1" s="1"/>
  <c r="J38" i="53"/>
  <c r="AW143" i="1" s="1"/>
  <c r="F38" i="55"/>
  <c r="BC146" i="1" s="1"/>
  <c r="F39" i="46"/>
  <c r="BB127" i="1" s="1"/>
  <c r="F38" i="48"/>
  <c r="BA132" i="1"/>
  <c r="F38" i="54"/>
  <c r="BA144" i="1"/>
  <c r="F40" i="54"/>
  <c r="BC144" i="1"/>
  <c r="J38" i="11"/>
  <c r="AW70" i="1" s="1"/>
  <c r="J38" i="24"/>
  <c r="AW88" i="1"/>
  <c r="F39" i="29"/>
  <c r="BB93" i="1" s="1"/>
  <c r="F39" i="44"/>
  <c r="BD121" i="1"/>
  <c r="F40" i="49"/>
  <c r="BC133" i="1"/>
  <c r="F38" i="12"/>
  <c r="BA74" i="1"/>
  <c r="F40" i="27"/>
  <c r="BC91" i="1" s="1"/>
  <c r="AS73" i="1"/>
  <c r="AS72" i="1"/>
  <c r="AS71" i="1" s="1"/>
  <c r="F41" i="14"/>
  <c r="BD76" i="1" s="1"/>
  <c r="F39" i="16"/>
  <c r="BB79" i="1"/>
  <c r="F41" i="16"/>
  <c r="BD79" i="1" s="1"/>
  <c r="F40" i="18"/>
  <c r="BC81" i="1" s="1"/>
  <c r="F38" i="22"/>
  <c r="BA85" i="1"/>
  <c r="J38" i="26"/>
  <c r="AW90" i="1"/>
  <c r="F39" i="42"/>
  <c r="BB118" i="1"/>
  <c r="AS140" i="1"/>
  <c r="AS139" i="1" s="1"/>
  <c r="AS137" i="1" s="1"/>
  <c r="AS136" i="1" s="1"/>
  <c r="AS134" i="1" s="1"/>
  <c r="F38" i="4"/>
  <c r="BA60" i="1" s="1"/>
  <c r="F40" i="10"/>
  <c r="BC69" i="1"/>
  <c r="F39" i="33"/>
  <c r="BB98" i="1"/>
  <c r="F41" i="39"/>
  <c r="BD110" i="1"/>
  <c r="F38" i="45"/>
  <c r="BA124" i="1" s="1"/>
  <c r="F37" i="57"/>
  <c r="BB150" i="1"/>
  <c r="F39" i="2"/>
  <c r="BB57" i="1" s="1"/>
  <c r="F40" i="4"/>
  <c r="BC60" i="1" s="1"/>
  <c r="J38" i="18"/>
  <c r="AW81" i="1"/>
  <c r="F40" i="21"/>
  <c r="BC84" i="1"/>
  <c r="F41" i="34"/>
  <c r="BD100" i="1" s="1"/>
  <c r="F38" i="35"/>
  <c r="BA101" i="1"/>
  <c r="F38" i="36"/>
  <c r="BA102" i="1" s="1"/>
  <c r="F37" i="50"/>
  <c r="BB135" i="1"/>
  <c r="F39" i="54"/>
  <c r="BB144" i="1" s="1"/>
  <c r="J38" i="9"/>
  <c r="AW68" i="1"/>
  <c r="J38" i="25"/>
  <c r="AW89" i="1"/>
  <c r="F40" i="29"/>
  <c r="BC93" i="1" s="1"/>
  <c r="F36" i="57"/>
  <c r="BA150" i="1" s="1"/>
  <c r="F40" i="58"/>
  <c r="BC152" i="1" s="1"/>
  <c r="BC151" i="1" s="1"/>
  <c r="AY151" i="1" s="1"/>
  <c r="J38" i="2"/>
  <c r="AW57" i="1"/>
  <c r="F39" i="3"/>
  <c r="BB58" i="1" s="1"/>
  <c r="F41" i="4"/>
  <c r="BD60" i="1" s="1"/>
  <c r="F41" i="36"/>
  <c r="BD102" i="1"/>
  <c r="F37" i="55"/>
  <c r="BB146" i="1"/>
  <c r="F39" i="4"/>
  <c r="BB60" i="1" s="1"/>
  <c r="F38" i="34"/>
  <c r="BA100" i="1"/>
  <c r="J36" i="44"/>
  <c r="AW121" i="1" s="1"/>
  <c r="J919" i="13" l="1"/>
  <c r="J109" i="13" s="1"/>
  <c r="T1393" i="13"/>
  <c r="J866" i="13"/>
  <c r="J105" i="13" s="1"/>
  <c r="J1445" i="13"/>
  <c r="J135" i="13" s="1"/>
  <c r="R1176" i="13"/>
  <c r="P1176" i="13"/>
  <c r="T995" i="13"/>
  <c r="R952" i="13"/>
  <c r="BK156" i="29"/>
  <c r="J156" i="29" s="1"/>
  <c r="J73" i="29" s="1"/>
  <c r="BK322" i="29"/>
  <c r="J322" i="29" s="1"/>
  <c r="J88" i="29" s="1"/>
  <c r="P156" i="29"/>
  <c r="P121" i="29" s="1"/>
  <c r="J165" i="29"/>
  <c r="J75" i="29" s="1"/>
  <c r="T441" i="29"/>
  <c r="R322" i="29"/>
  <c r="P441" i="29"/>
  <c r="BK205" i="29"/>
  <c r="J205" i="29" s="1"/>
  <c r="J79" i="29" s="1"/>
  <c r="BK441" i="29"/>
  <c r="J441" i="29" s="1"/>
  <c r="J91" i="29" s="1"/>
  <c r="T205" i="29"/>
  <c r="T490" i="29"/>
  <c r="BK101" i="26"/>
  <c r="J102" i="26"/>
  <c r="J69" i="26" s="1"/>
  <c r="R101" i="6"/>
  <c r="R100" i="6" s="1"/>
  <c r="T99" i="27"/>
  <c r="J314" i="27"/>
  <c r="J74" i="27" s="1"/>
  <c r="J100" i="27"/>
  <c r="J69" i="27" s="1"/>
  <c r="J310" i="27"/>
  <c r="J72" i="27" s="1"/>
  <c r="P103" i="4"/>
  <c r="P102" i="4" s="1"/>
  <c r="AU60" i="1" s="1"/>
  <c r="AU59" i="1" s="1"/>
  <c r="BK387" i="4"/>
  <c r="J387" i="4" s="1"/>
  <c r="J77" i="4" s="1"/>
  <c r="BK420" i="13"/>
  <c r="J420" i="13" s="1"/>
  <c r="J82" i="13" s="1"/>
  <c r="T94" i="23"/>
  <c r="P100" i="58"/>
  <c r="P99" i="58" s="1"/>
  <c r="AU152" i="1" s="1"/>
  <c r="AU151" i="1" s="1"/>
  <c r="AU149" i="1" s="1"/>
  <c r="J94" i="37"/>
  <c r="J65" i="37" s="1"/>
  <c r="BK93" i="37"/>
  <c r="BK92" i="37" s="1"/>
  <c r="J92" i="37" s="1"/>
  <c r="J32" i="37" s="1"/>
  <c r="AG104" i="1" s="1"/>
  <c r="BK96" i="5"/>
  <c r="J209" i="49"/>
  <c r="J72" i="49" s="1"/>
  <c r="BK98" i="49"/>
  <c r="J98" i="49" s="1"/>
  <c r="J68" i="49" s="1"/>
  <c r="J115" i="10"/>
  <c r="J72" i="10" s="1"/>
  <c r="BK114" i="10"/>
  <c r="J114" i="10" s="1"/>
  <c r="J71" i="10" s="1"/>
  <c r="J67" i="9"/>
  <c r="J115" i="23"/>
  <c r="J69" i="23" s="1"/>
  <c r="BK94" i="23"/>
  <c r="J94" i="23" s="1"/>
  <c r="J67" i="23" s="1"/>
  <c r="J191" i="4"/>
  <c r="J72" i="4" s="1"/>
  <c r="BK103" i="4"/>
  <c r="J103" i="4" s="1"/>
  <c r="J68" i="4" s="1"/>
  <c r="J636" i="13"/>
  <c r="J94" i="13" s="1"/>
  <c r="BK596" i="13"/>
  <c r="J596" i="13" s="1"/>
  <c r="J93" i="13" s="1"/>
  <c r="BK472" i="13"/>
  <c r="J472" i="13" s="1"/>
  <c r="J85" i="13" s="1"/>
  <c r="J124" i="55"/>
  <c r="J68" i="55" s="1"/>
  <c r="BK93" i="55"/>
  <c r="J93" i="55" s="1"/>
  <c r="J64" i="55" s="1"/>
  <c r="J1139" i="13"/>
  <c r="J121" i="13" s="1"/>
  <c r="BK1020" i="13"/>
  <c r="J1020" i="13" s="1"/>
  <c r="J118" i="13" s="1"/>
  <c r="T98" i="27"/>
  <c r="BK99" i="41"/>
  <c r="J99" i="41" s="1"/>
  <c r="J68" i="41" s="1"/>
  <c r="J307" i="29"/>
  <c r="J86" i="29" s="1"/>
  <c r="J256" i="51"/>
  <c r="J72" i="51" s="1"/>
  <c r="J95" i="2"/>
  <c r="J68" i="2" s="1"/>
  <c r="BK94" i="2"/>
  <c r="J94" i="2" s="1"/>
  <c r="J67" i="2" s="1"/>
  <c r="P105" i="12"/>
  <c r="P104" i="12" s="1"/>
  <c r="AU74" i="1" s="1"/>
  <c r="J998" i="13"/>
  <c r="J116" i="13" s="1"/>
  <c r="BK995" i="13"/>
  <c r="J995" i="13" s="1"/>
  <c r="J115" i="13" s="1"/>
  <c r="BK98" i="16"/>
  <c r="J98" i="16" s="1"/>
  <c r="J68" i="16" s="1"/>
  <c r="BK103" i="34"/>
  <c r="J103" i="34" s="1"/>
  <c r="J67" i="34" s="1"/>
  <c r="BK169" i="31"/>
  <c r="J169" i="31" s="1"/>
  <c r="J74" i="31" s="1"/>
  <c r="BK95" i="22"/>
  <c r="J95" i="22" s="1"/>
  <c r="BK122" i="29"/>
  <c r="J122" i="29" s="1"/>
  <c r="J69" i="29" s="1"/>
  <c r="BK98" i="54"/>
  <c r="BK97" i="54" s="1"/>
  <c r="J97" i="54" s="1"/>
  <c r="J67" i="54" s="1"/>
  <c r="BK1261" i="13"/>
  <c r="J1261" i="13" s="1"/>
  <c r="J127" i="13" s="1"/>
  <c r="T1176" i="13"/>
  <c r="R441" i="29"/>
  <c r="P995" i="13"/>
  <c r="R1261" i="13"/>
  <c r="R995" i="13"/>
  <c r="P952" i="13"/>
  <c r="P205" i="29"/>
  <c r="R205" i="29"/>
  <c r="T952" i="13"/>
  <c r="P1393" i="13"/>
  <c r="P99" i="41"/>
  <c r="P98" i="41"/>
  <c r="AU116" i="1" s="1"/>
  <c r="BK100" i="33"/>
  <c r="J100" i="33"/>
  <c r="J69" i="33" s="1"/>
  <c r="T110" i="31"/>
  <c r="P109" i="30"/>
  <c r="P108" i="30" s="1"/>
  <c r="AU95" i="1" s="1"/>
  <c r="P99" i="24"/>
  <c r="P98" i="24"/>
  <c r="AU88" i="1" s="1"/>
  <c r="P98" i="54"/>
  <c r="P97" i="54"/>
  <c r="AU144" i="1"/>
  <c r="P169" i="31"/>
  <c r="P97" i="52"/>
  <c r="P96" i="52"/>
  <c r="AU141" i="1"/>
  <c r="P93" i="50"/>
  <c r="P92" i="50"/>
  <c r="AU135" i="1"/>
  <c r="P99" i="47"/>
  <c r="P98" i="47"/>
  <c r="AU130" i="1"/>
  <c r="BK93" i="44"/>
  <c r="J93" i="44" s="1"/>
  <c r="J64" i="44" s="1"/>
  <c r="R97" i="21"/>
  <c r="R420" i="13"/>
  <c r="R375" i="13" s="1"/>
  <c r="P95" i="2"/>
  <c r="P94" i="2" s="1"/>
  <c r="AU57" i="1" s="1"/>
  <c r="AU56" i="1" s="1"/>
  <c r="R101" i="45"/>
  <c r="R100" i="45" s="1"/>
  <c r="BK110" i="31"/>
  <c r="J110" i="31"/>
  <c r="J69" i="31" s="1"/>
  <c r="T110" i="30"/>
  <c r="R156" i="29"/>
  <c r="BK952" i="13"/>
  <c r="J952" i="13" s="1"/>
  <c r="J110" i="13" s="1"/>
  <c r="T103" i="4"/>
  <c r="T102" i="4" s="1"/>
  <c r="R101" i="51"/>
  <c r="R100" i="51" s="1"/>
  <c r="P164" i="32"/>
  <c r="P126" i="32"/>
  <c r="P109" i="32" s="1"/>
  <c r="AU97" i="1" s="1"/>
  <c r="T98" i="49"/>
  <c r="T97" i="49" s="1"/>
  <c r="P99" i="56"/>
  <c r="P98" i="56" s="1"/>
  <c r="AU148" i="1" s="1"/>
  <c r="AU147" i="1" s="1"/>
  <c r="R98" i="42"/>
  <c r="T98" i="36"/>
  <c r="T97" i="36"/>
  <c r="R1020" i="13"/>
  <c r="BK93" i="50"/>
  <c r="BK92" i="50"/>
  <c r="J92" i="50" s="1"/>
  <c r="J32" i="50" s="1"/>
  <c r="AG135" i="1" s="1"/>
  <c r="P99" i="27"/>
  <c r="P98" i="27" s="1"/>
  <c r="AU91" i="1" s="1"/>
  <c r="P95" i="22"/>
  <c r="AU85" i="1"/>
  <c r="P420" i="13"/>
  <c r="P375" i="13" s="1"/>
  <c r="P114" i="10"/>
  <c r="P98" i="10"/>
  <c r="AU69" i="1" s="1"/>
  <c r="R94" i="40"/>
  <c r="R99" i="27"/>
  <c r="R98" i="27"/>
  <c r="P101" i="15"/>
  <c r="AU77" i="1"/>
  <c r="P472" i="13"/>
  <c r="T98" i="48"/>
  <c r="T94" i="40"/>
  <c r="T169" i="31"/>
  <c r="T172" i="30"/>
  <c r="R94" i="28"/>
  <c r="R94" i="23"/>
  <c r="BK101" i="45"/>
  <c r="J101" i="45"/>
  <c r="J68" i="45"/>
  <c r="P101" i="26"/>
  <c r="P100" i="26" s="1"/>
  <c r="AU90" i="1" s="1"/>
  <c r="P97" i="18"/>
  <c r="P96" i="18" s="1"/>
  <c r="AU81" i="1" s="1"/>
  <c r="R94" i="8"/>
  <c r="T99" i="56"/>
  <c r="T98" i="56"/>
  <c r="BK98" i="48"/>
  <c r="J98" i="48"/>
  <c r="P94" i="23"/>
  <c r="AU86" i="1" s="1"/>
  <c r="R96" i="18"/>
  <c r="T98" i="53"/>
  <c r="R96" i="46"/>
  <c r="R95" i="46" s="1"/>
  <c r="R120" i="14"/>
  <c r="R103" i="14"/>
  <c r="BK175" i="13"/>
  <c r="J175" i="13" s="1"/>
  <c r="J69" i="13" s="1"/>
  <c r="T101" i="6"/>
  <c r="T100" i="6" s="1"/>
  <c r="R101" i="15"/>
  <c r="R99" i="56"/>
  <c r="R98" i="56" s="1"/>
  <c r="T93" i="44"/>
  <c r="T92" i="44"/>
  <c r="R103" i="34"/>
  <c r="T97" i="18"/>
  <c r="T96" i="18" s="1"/>
  <c r="R95" i="2"/>
  <c r="R94" i="2"/>
  <c r="T95" i="22"/>
  <c r="P121" i="14"/>
  <c r="P120" i="14"/>
  <c r="P103" i="14" s="1"/>
  <c r="AU76" i="1" s="1"/>
  <c r="P1020" i="13"/>
  <c r="P490" i="29"/>
  <c r="T97" i="21"/>
  <c r="T1020" i="13"/>
  <c r="R472" i="13"/>
  <c r="T103" i="34"/>
  <c r="T103" i="14"/>
  <c r="T93" i="57"/>
  <c r="T92" i="57"/>
  <c r="P98" i="48"/>
  <c r="AU132" i="1"/>
  <c r="R98" i="10"/>
  <c r="T98" i="54"/>
  <c r="T97" i="54" s="1"/>
  <c r="P98" i="43"/>
  <c r="P97" i="43"/>
  <c r="AU119" i="1" s="1"/>
  <c r="T101" i="51"/>
  <c r="T100" i="51"/>
  <c r="R661" i="13"/>
  <c r="R595" i="13" s="1"/>
  <c r="T245" i="13"/>
  <c r="R98" i="36"/>
  <c r="R97" i="36" s="1"/>
  <c r="R172" i="30"/>
  <c r="R109" i="30"/>
  <c r="R108" i="30"/>
  <c r="T101" i="26"/>
  <c r="T100" i="26"/>
  <c r="T99" i="24"/>
  <c r="T98" i="24"/>
  <c r="P98" i="39"/>
  <c r="P97" i="39" s="1"/>
  <c r="AU110" i="1" s="1"/>
  <c r="T93" i="37"/>
  <c r="T92" i="37" s="1"/>
  <c r="T114" i="10"/>
  <c r="T98" i="10"/>
  <c r="P98" i="42"/>
  <c r="AU118" i="1" s="1"/>
  <c r="R110" i="31"/>
  <c r="P245" i="13"/>
  <c r="BK97" i="21"/>
  <c r="J97" i="21" s="1"/>
  <c r="J34" i="21" s="1"/>
  <c r="AG84" i="1" s="1"/>
  <c r="BK101" i="6"/>
  <c r="J101" i="6" s="1"/>
  <c r="J68" i="6" s="1"/>
  <c r="P98" i="36"/>
  <c r="P97" i="36" s="1"/>
  <c r="AU102" i="1" s="1"/>
  <c r="T100" i="33"/>
  <c r="T99" i="33" s="1"/>
  <c r="T98" i="33" s="1"/>
  <c r="T95" i="2"/>
  <c r="T94" i="2"/>
  <c r="P101" i="45"/>
  <c r="P100" i="45"/>
  <c r="AU124" i="1"/>
  <c r="BK98" i="43"/>
  <c r="BK97" i="43" s="1"/>
  <c r="J97" i="43" s="1"/>
  <c r="J67" i="43" s="1"/>
  <c r="R169" i="31"/>
  <c r="P94" i="28"/>
  <c r="AU92" i="1" s="1"/>
  <c r="T94" i="8"/>
  <c r="P100" i="38"/>
  <c r="P99" i="38" s="1"/>
  <c r="AU107" i="1" s="1"/>
  <c r="BK1456" i="13"/>
  <c r="J1456" i="13"/>
  <c r="J136" i="13" s="1"/>
  <c r="P101" i="6"/>
  <c r="P100" i="6"/>
  <c r="AU63" i="1" s="1"/>
  <c r="AU62" i="1" s="1"/>
  <c r="T97" i="52"/>
  <c r="T96" i="52"/>
  <c r="R98" i="49"/>
  <c r="R97" i="49"/>
  <c r="P103" i="34"/>
  <c r="AU100" i="1" s="1"/>
  <c r="T122" i="29"/>
  <c r="P1456" i="13"/>
  <c r="P175" i="13"/>
  <c r="BK97" i="39"/>
  <c r="J97" i="39"/>
  <c r="J67" i="39" s="1"/>
  <c r="T100" i="58"/>
  <c r="T99" i="58" s="1"/>
  <c r="R175" i="13"/>
  <c r="P96" i="46"/>
  <c r="P95" i="46"/>
  <c r="AU127" i="1" s="1"/>
  <c r="R127" i="32"/>
  <c r="P110" i="31"/>
  <c r="P109" i="31" s="1"/>
  <c r="P108" i="31" s="1"/>
  <c r="AU96" i="1" s="1"/>
  <c r="BK93" i="19"/>
  <c r="J93" i="19"/>
  <c r="P1261" i="13"/>
  <c r="R98" i="11"/>
  <c r="R95" i="11" s="1"/>
  <c r="R93" i="44"/>
  <c r="R92" i="44"/>
  <c r="BK98" i="36"/>
  <c r="BK97" i="36" s="1"/>
  <c r="J97" i="36" s="1"/>
  <c r="J34" i="36" s="1"/>
  <c r="AG102" i="1" s="1"/>
  <c r="P100" i="33"/>
  <c r="P99" i="33"/>
  <c r="P98" i="33"/>
  <c r="AU98" i="1" s="1"/>
  <c r="T97" i="25"/>
  <c r="T96" i="25"/>
  <c r="R95" i="22"/>
  <c r="R98" i="54"/>
  <c r="R97" i="54"/>
  <c r="R98" i="53"/>
  <c r="T98" i="43"/>
  <c r="T97" i="43"/>
  <c r="R98" i="39"/>
  <c r="R97" i="39"/>
  <c r="R103" i="4"/>
  <c r="R102" i="4" s="1"/>
  <c r="P98" i="53"/>
  <c r="AU143" i="1"/>
  <c r="R100" i="38"/>
  <c r="R99" i="38" s="1"/>
  <c r="P93" i="37"/>
  <c r="P92" i="37"/>
  <c r="AU104" i="1" s="1"/>
  <c r="R97" i="25"/>
  <c r="R96" i="25"/>
  <c r="BK101" i="15"/>
  <c r="J101" i="15" s="1"/>
  <c r="J34" i="15" s="1"/>
  <c r="AG77" i="1" s="1"/>
  <c r="T661" i="13"/>
  <c r="T595" i="13" s="1"/>
  <c r="T94" i="28"/>
  <c r="P661" i="13"/>
  <c r="P595" i="13" s="1"/>
  <c r="R245" i="13"/>
  <c r="T101" i="45"/>
  <c r="T100" i="45"/>
  <c r="BK127" i="32"/>
  <c r="J127" i="32"/>
  <c r="J72" i="32"/>
  <c r="T156" i="29"/>
  <c r="P93" i="19"/>
  <c r="AU82" i="1"/>
  <c r="BK100" i="38"/>
  <c r="BK99" i="38" s="1"/>
  <c r="J99" i="38" s="1"/>
  <c r="J67" i="38" s="1"/>
  <c r="T109" i="32"/>
  <c r="R100" i="58"/>
  <c r="R99" i="58" s="1"/>
  <c r="R93" i="55"/>
  <c r="R92" i="55" s="1"/>
  <c r="BK93" i="57"/>
  <c r="BK92" i="57"/>
  <c r="J92" i="57" s="1"/>
  <c r="J63" i="57" s="1"/>
  <c r="R101" i="26"/>
  <c r="R100" i="26" s="1"/>
  <c r="T98" i="16"/>
  <c r="T97" i="16"/>
  <c r="BK99" i="56"/>
  <c r="BK98" i="56" s="1"/>
  <c r="J98" i="56" s="1"/>
  <c r="J34" i="56" s="1"/>
  <c r="AG148" i="1" s="1"/>
  <c r="AG147" i="1" s="1"/>
  <c r="T100" i="38"/>
  <c r="T99" i="38"/>
  <c r="T472" i="13"/>
  <c r="P93" i="55"/>
  <c r="P92" i="55" s="1"/>
  <c r="AU146" i="1" s="1"/>
  <c r="P98" i="49"/>
  <c r="P97" i="49" s="1"/>
  <c r="AU133" i="1" s="1"/>
  <c r="P98" i="16"/>
  <c r="P97" i="16" s="1"/>
  <c r="AU79" i="1" s="1"/>
  <c r="R164" i="32"/>
  <c r="R122" i="29"/>
  <c r="R99" i="24"/>
  <c r="R98" i="24"/>
  <c r="P94" i="8"/>
  <c r="AU67" i="1"/>
  <c r="T93" i="50"/>
  <c r="T92" i="50"/>
  <c r="T96" i="46"/>
  <c r="T95" i="46" s="1"/>
  <c r="R98" i="43"/>
  <c r="R97" i="43"/>
  <c r="P322" i="29"/>
  <c r="T101" i="15"/>
  <c r="T420" i="13"/>
  <c r="T375" i="13" s="1"/>
  <c r="AG83" i="1"/>
  <c r="BK121" i="14"/>
  <c r="J121" i="14"/>
  <c r="J72" i="14" s="1"/>
  <c r="BK172" i="30"/>
  <c r="J172" i="30" s="1"/>
  <c r="J74" i="30" s="1"/>
  <c r="BK100" i="58"/>
  <c r="BK94" i="7"/>
  <c r="J94" i="7"/>
  <c r="J68" i="7"/>
  <c r="BK97" i="3"/>
  <c r="J97" i="3"/>
  <c r="J68" i="3"/>
  <c r="BK238" i="58"/>
  <c r="J238" i="58" s="1"/>
  <c r="J74" i="58" s="1"/>
  <c r="BK92" i="55"/>
  <c r="J92" i="55"/>
  <c r="J98" i="54"/>
  <c r="J68" i="54"/>
  <c r="J97" i="52"/>
  <c r="J68" i="52"/>
  <c r="J101" i="51"/>
  <c r="J68" i="51" s="1"/>
  <c r="BK97" i="49"/>
  <c r="J97" i="49"/>
  <c r="J100" i="47"/>
  <c r="J69" i="47"/>
  <c r="J99" i="47"/>
  <c r="J68" i="47"/>
  <c r="BK95" i="46"/>
  <c r="J95" i="46"/>
  <c r="J100" i="41"/>
  <c r="J69" i="41"/>
  <c r="BK98" i="41"/>
  <c r="J98" i="41"/>
  <c r="J93" i="37"/>
  <c r="J64" i="37" s="1"/>
  <c r="J110" i="32"/>
  <c r="J68" i="32"/>
  <c r="J110" i="30"/>
  <c r="J69" i="30" s="1"/>
  <c r="BK121" i="29"/>
  <c r="J121" i="29" s="1"/>
  <c r="J68" i="29" s="1"/>
  <c r="BK94" i="28"/>
  <c r="J94" i="28"/>
  <c r="BK98" i="27"/>
  <c r="J98" i="27"/>
  <c r="J34" i="27" s="1"/>
  <c r="AG91" i="1" s="1"/>
  <c r="J97" i="25"/>
  <c r="J68" i="25"/>
  <c r="AG88" i="1"/>
  <c r="J67" i="24"/>
  <c r="J99" i="24"/>
  <c r="J68" i="24"/>
  <c r="BK96" i="18"/>
  <c r="J96" i="18"/>
  <c r="J67" i="18"/>
  <c r="BK97" i="16"/>
  <c r="J97" i="16" s="1"/>
  <c r="J67" i="16" s="1"/>
  <c r="J104" i="14"/>
  <c r="J68" i="14"/>
  <c r="BK595" i="13"/>
  <c r="J595" i="13" s="1"/>
  <c r="J92" i="13" s="1"/>
  <c r="BK375" i="13"/>
  <c r="J375" i="13" s="1"/>
  <c r="J81" i="13" s="1"/>
  <c r="BK105" i="12"/>
  <c r="BK104" i="12"/>
  <c r="J104" i="12"/>
  <c r="J67" i="12" s="1"/>
  <c r="BK98" i="10"/>
  <c r="J98" i="10" s="1"/>
  <c r="J67" i="10" s="1"/>
  <c r="AG68" i="1"/>
  <c r="AG67" i="1"/>
  <c r="J67" i="8"/>
  <c r="J37" i="21"/>
  <c r="AV84" i="1"/>
  <c r="AT84" i="1" s="1"/>
  <c r="F37" i="51"/>
  <c r="AZ138" i="1" s="1"/>
  <c r="F37" i="25"/>
  <c r="AZ89" i="1" s="1"/>
  <c r="F37" i="39"/>
  <c r="AZ110" i="1" s="1"/>
  <c r="F37" i="46"/>
  <c r="AZ127" i="1"/>
  <c r="J34" i="47"/>
  <c r="AG130" i="1"/>
  <c r="J37" i="49"/>
  <c r="AV133" i="1" s="1"/>
  <c r="AT133" i="1" s="1"/>
  <c r="F37" i="43"/>
  <c r="AZ119" i="1"/>
  <c r="BC87" i="1"/>
  <c r="AY87" i="1" s="1"/>
  <c r="J37" i="34"/>
  <c r="AV100" i="1" s="1"/>
  <c r="AT100" i="1" s="1"/>
  <c r="J37" i="51"/>
  <c r="AV138" i="1" s="1"/>
  <c r="AT138" i="1" s="1"/>
  <c r="BC56" i="1"/>
  <c r="AY56" i="1"/>
  <c r="J37" i="14"/>
  <c r="AV76" i="1"/>
  <c r="AT76" i="1"/>
  <c r="J37" i="25"/>
  <c r="AV89" i="1" s="1"/>
  <c r="AT89" i="1" s="1"/>
  <c r="BD99" i="1"/>
  <c r="BC99" i="1"/>
  <c r="AY99" i="1" s="1"/>
  <c r="F37" i="38"/>
  <c r="AZ107" i="1" s="1"/>
  <c r="BD149" i="1"/>
  <c r="J37" i="2"/>
  <c r="AV57" i="1"/>
  <c r="AT57" i="1" s="1"/>
  <c r="BD59" i="1"/>
  <c r="J37" i="9"/>
  <c r="AV68" i="1"/>
  <c r="AT68" i="1" s="1"/>
  <c r="J37" i="15"/>
  <c r="AV77" i="1" s="1"/>
  <c r="AT77" i="1" s="1"/>
  <c r="J37" i="22"/>
  <c r="AV85" i="1" s="1"/>
  <c r="AT85" i="1" s="1"/>
  <c r="J37" i="35"/>
  <c r="AV101" i="1"/>
  <c r="AT101" i="1"/>
  <c r="BD117" i="1"/>
  <c r="F35" i="44"/>
  <c r="AZ121" i="1"/>
  <c r="F37" i="3"/>
  <c r="AZ58" i="1" s="1"/>
  <c r="F37" i="26"/>
  <c r="AZ90" i="1"/>
  <c r="BB94" i="1"/>
  <c r="AX94" i="1" s="1"/>
  <c r="BA94" i="1"/>
  <c r="AW94" i="1" s="1"/>
  <c r="F37" i="34"/>
  <c r="AZ100" i="1"/>
  <c r="J37" i="12"/>
  <c r="AV74" i="1" s="1"/>
  <c r="AT74" i="1" s="1"/>
  <c r="J37" i="32"/>
  <c r="AV97" i="1" s="1"/>
  <c r="AT97" i="1" s="1"/>
  <c r="F37" i="16"/>
  <c r="AZ79" i="1" s="1"/>
  <c r="F37" i="17"/>
  <c r="AZ80" i="1"/>
  <c r="J34" i="28"/>
  <c r="AG92" i="1" s="1"/>
  <c r="F37" i="33"/>
  <c r="AZ98" i="1" s="1"/>
  <c r="J37" i="42"/>
  <c r="AV118" i="1" s="1"/>
  <c r="AT118" i="1" s="1"/>
  <c r="J37" i="48"/>
  <c r="AV132" i="1"/>
  <c r="AT132" i="1" s="1"/>
  <c r="BB87" i="1"/>
  <c r="AX87" i="1"/>
  <c r="F37" i="31"/>
  <c r="AZ96" i="1" s="1"/>
  <c r="F37" i="40"/>
  <c r="AZ113" i="1"/>
  <c r="BA117" i="1"/>
  <c r="AW117" i="1" s="1"/>
  <c r="F37" i="49"/>
  <c r="AZ133" i="1" s="1"/>
  <c r="J37" i="11"/>
  <c r="AV70" i="1" s="1"/>
  <c r="AT70" i="1" s="1"/>
  <c r="F37" i="30"/>
  <c r="AZ95" i="1"/>
  <c r="BD145" i="1"/>
  <c r="J37" i="58"/>
  <c r="AV152" i="1" s="1"/>
  <c r="AT152" i="1" s="1"/>
  <c r="J37" i="20"/>
  <c r="AV83" i="1"/>
  <c r="AT83" i="1"/>
  <c r="AN83" i="1" s="1"/>
  <c r="BA78" i="1"/>
  <c r="AW78" i="1"/>
  <c r="F37" i="23"/>
  <c r="AZ86" i="1" s="1"/>
  <c r="J37" i="36"/>
  <c r="AV102" i="1"/>
  <c r="AT102" i="1" s="1"/>
  <c r="BC142" i="1"/>
  <c r="AY142" i="1"/>
  <c r="BB142" i="1"/>
  <c r="AX142" i="1" s="1"/>
  <c r="F35" i="55"/>
  <c r="AZ146" i="1"/>
  <c r="F37" i="58"/>
  <c r="AZ152" i="1" s="1"/>
  <c r="AZ151" i="1" s="1"/>
  <c r="AV151" i="1" s="1"/>
  <c r="AT151" i="1" s="1"/>
  <c r="BA65" i="1"/>
  <c r="AW65" i="1"/>
  <c r="F37" i="13"/>
  <c r="AZ75" i="1" s="1"/>
  <c r="BC65" i="1"/>
  <c r="AY65" i="1"/>
  <c r="F37" i="20"/>
  <c r="AZ83" i="1"/>
  <c r="J37" i="28"/>
  <c r="AV92" i="1" s="1"/>
  <c r="AT92" i="1" s="1"/>
  <c r="J37" i="30"/>
  <c r="AV95" i="1" s="1"/>
  <c r="AT95" i="1" s="1"/>
  <c r="BB145" i="1"/>
  <c r="AX145" i="1"/>
  <c r="BA56" i="1"/>
  <c r="AW56" i="1" s="1"/>
  <c r="J37" i="3"/>
  <c r="AV58" i="1"/>
  <c r="AT58" i="1" s="1"/>
  <c r="F37" i="8"/>
  <c r="AZ67" i="1"/>
  <c r="F37" i="22"/>
  <c r="AZ85" i="1" s="1"/>
  <c r="F37" i="28"/>
  <c r="AZ92" i="1" s="1"/>
  <c r="J37" i="39"/>
  <c r="AV110" i="1" s="1"/>
  <c r="AT110" i="1" s="1"/>
  <c r="F37" i="42"/>
  <c r="AZ118" i="1" s="1"/>
  <c r="BA131" i="1"/>
  <c r="AW131" i="1" s="1"/>
  <c r="J34" i="49"/>
  <c r="AG133" i="1"/>
  <c r="J35" i="50"/>
  <c r="AV135" i="1"/>
  <c r="AT135" i="1"/>
  <c r="F37" i="5"/>
  <c r="AZ61" i="1" s="1"/>
  <c r="BD65" i="1"/>
  <c r="F37" i="11"/>
  <c r="AZ70" i="1"/>
  <c r="BD78" i="1"/>
  <c r="J37" i="23"/>
  <c r="AV86" i="1" s="1"/>
  <c r="AT86" i="1" s="1"/>
  <c r="F37" i="32"/>
  <c r="AZ97" i="1" s="1"/>
  <c r="J37" i="16"/>
  <c r="AV79" i="1"/>
  <c r="AT79" i="1" s="1"/>
  <c r="F37" i="19"/>
  <c r="AZ82" i="1"/>
  <c r="J37" i="26"/>
  <c r="AV90" i="1" s="1"/>
  <c r="AT90" i="1" s="1"/>
  <c r="BA99" i="1"/>
  <c r="AW99" i="1" s="1"/>
  <c r="BB99" i="1"/>
  <c r="AX99" i="1" s="1"/>
  <c r="F35" i="37"/>
  <c r="AZ104" i="1"/>
  <c r="J37" i="54"/>
  <c r="AV144" i="1"/>
  <c r="AT144" i="1"/>
  <c r="J37" i="7"/>
  <c r="AV66" i="1"/>
  <c r="AT66" i="1"/>
  <c r="F37" i="10"/>
  <c r="AZ69" i="1" s="1"/>
  <c r="BC78" i="1"/>
  <c r="AY78" i="1" s="1"/>
  <c r="F37" i="24"/>
  <c r="AZ88" i="1" s="1"/>
  <c r="BC94" i="1"/>
  <c r="AY94" i="1" s="1"/>
  <c r="F37" i="35"/>
  <c r="AZ101" i="1"/>
  <c r="J34" i="41"/>
  <c r="AG116" i="1"/>
  <c r="BB117" i="1"/>
  <c r="AX117" i="1" s="1"/>
  <c r="F37" i="45"/>
  <c r="AZ124" i="1"/>
  <c r="BA149" i="1"/>
  <c r="AW149" i="1" s="1"/>
  <c r="AS55" i="1"/>
  <c r="AS54" i="1" s="1"/>
  <c r="F37" i="12"/>
  <c r="AZ74" i="1" s="1"/>
  <c r="F37" i="15"/>
  <c r="AZ77" i="1" s="1"/>
  <c r="J37" i="33"/>
  <c r="AV98" i="1"/>
  <c r="AT98" i="1" s="1"/>
  <c r="F37" i="47"/>
  <c r="AZ130" i="1"/>
  <c r="F37" i="52"/>
  <c r="AZ141" i="1"/>
  <c r="J35" i="57"/>
  <c r="AV150" i="1" s="1"/>
  <c r="AT150" i="1" s="1"/>
  <c r="BA59" i="1"/>
  <c r="AW59" i="1" s="1"/>
  <c r="F37" i="6"/>
  <c r="AZ63" i="1" s="1"/>
  <c r="AZ62" i="1" s="1"/>
  <c r="AV62" i="1" s="1"/>
  <c r="AT62" i="1" s="1"/>
  <c r="F37" i="41"/>
  <c r="AZ116" i="1" s="1"/>
  <c r="J34" i="51"/>
  <c r="AG138" i="1"/>
  <c r="J37" i="52"/>
  <c r="AV141" i="1"/>
  <c r="AT141" i="1"/>
  <c r="BD56" i="1"/>
  <c r="J37" i="8"/>
  <c r="AV67" i="1" s="1"/>
  <c r="AT67" i="1" s="1"/>
  <c r="AN67" i="1" s="1"/>
  <c r="BB65" i="1"/>
  <c r="J37" i="19"/>
  <c r="AV82" i="1" s="1"/>
  <c r="AT82" i="1" s="1"/>
  <c r="J37" i="24"/>
  <c r="AV88" i="1" s="1"/>
  <c r="AT88" i="1" s="1"/>
  <c r="AN88" i="1" s="1"/>
  <c r="BD131" i="1"/>
  <c r="F35" i="50"/>
  <c r="AZ135" i="1"/>
  <c r="J35" i="55"/>
  <c r="AV146" i="1"/>
  <c r="AT146" i="1" s="1"/>
  <c r="J34" i="2"/>
  <c r="AG57" i="1" s="1"/>
  <c r="F37" i="14"/>
  <c r="AZ76" i="1"/>
  <c r="F37" i="21"/>
  <c r="AZ84" i="1"/>
  <c r="F37" i="29"/>
  <c r="AZ93" i="1" s="1"/>
  <c r="J34" i="40"/>
  <c r="AG113" i="1"/>
  <c r="J34" i="46"/>
  <c r="AG127" i="1"/>
  <c r="J37" i="47"/>
  <c r="AV130" i="1"/>
  <c r="AT130" i="1" s="1"/>
  <c r="BB149" i="1"/>
  <c r="AX149" i="1" s="1"/>
  <c r="J37" i="4"/>
  <c r="AV60" i="1" s="1"/>
  <c r="AT60" i="1" s="1"/>
  <c r="J37" i="43"/>
  <c r="AV119" i="1" s="1"/>
  <c r="AT119" i="1" s="1"/>
  <c r="F37" i="48"/>
  <c r="AZ132" i="1"/>
  <c r="BA87" i="1"/>
  <c r="AW87" i="1"/>
  <c r="BD94" i="1"/>
  <c r="F37" i="36"/>
  <c r="AZ102" i="1"/>
  <c r="BC117" i="1"/>
  <c r="AY117" i="1"/>
  <c r="BC131" i="1"/>
  <c r="AY131" i="1" s="1"/>
  <c r="F37" i="53"/>
  <c r="AZ143" i="1"/>
  <c r="BC59" i="1"/>
  <c r="AY59" i="1" s="1"/>
  <c r="J37" i="18"/>
  <c r="AV81" i="1"/>
  <c r="AT81" i="1"/>
  <c r="J37" i="31"/>
  <c r="AV96" i="1"/>
  <c r="AT96" i="1" s="1"/>
  <c r="BB59" i="1"/>
  <c r="AX59" i="1" s="1"/>
  <c r="J37" i="10"/>
  <c r="AV69" i="1"/>
  <c r="AT69" i="1"/>
  <c r="J37" i="40"/>
  <c r="AV113" i="1"/>
  <c r="AT113" i="1"/>
  <c r="J34" i="52"/>
  <c r="AG141" i="1" s="1"/>
  <c r="BD142" i="1"/>
  <c r="BA142" i="1"/>
  <c r="AW142" i="1"/>
  <c r="J34" i="54"/>
  <c r="AG144" i="1"/>
  <c r="BC145" i="1"/>
  <c r="AY145" i="1"/>
  <c r="F35" i="57"/>
  <c r="AZ150" i="1" s="1"/>
  <c r="F37" i="2"/>
  <c r="AZ57" i="1"/>
  <c r="J34" i="11"/>
  <c r="AG70" i="1"/>
  <c r="J34" i="42"/>
  <c r="AG118" i="1" s="1"/>
  <c r="J37" i="45"/>
  <c r="AV124" i="1"/>
  <c r="AT124" i="1"/>
  <c r="J34" i="25"/>
  <c r="AG89" i="1" s="1"/>
  <c r="J37" i="27"/>
  <c r="AV91" i="1" s="1"/>
  <c r="AT91" i="1" s="1"/>
  <c r="J35" i="37"/>
  <c r="AV104" i="1" s="1"/>
  <c r="AT104" i="1" s="1"/>
  <c r="BC149" i="1"/>
  <c r="AY149" i="1" s="1"/>
  <c r="J34" i="48"/>
  <c r="AG132" i="1"/>
  <c r="J37" i="13"/>
  <c r="AV75" i="1" s="1"/>
  <c r="AT75" i="1" s="1"/>
  <c r="J34" i="19"/>
  <c r="AG82" i="1"/>
  <c r="J37" i="6"/>
  <c r="AV63" i="1" s="1"/>
  <c r="AT63" i="1" s="1"/>
  <c r="BB131" i="1"/>
  <c r="AX131" i="1" s="1"/>
  <c r="J34" i="53"/>
  <c r="AG143" i="1"/>
  <c r="BA145" i="1"/>
  <c r="AW145" i="1" s="1"/>
  <c r="J32" i="55"/>
  <c r="AG146" i="1"/>
  <c r="J37" i="56"/>
  <c r="AV148" i="1" s="1"/>
  <c r="AT148" i="1" s="1"/>
  <c r="J37" i="17"/>
  <c r="AV80" i="1"/>
  <c r="AT80" i="1"/>
  <c r="BD87" i="1"/>
  <c r="J37" i="29"/>
  <c r="AV93" i="1" s="1"/>
  <c r="AT93" i="1" s="1"/>
  <c r="J37" i="53"/>
  <c r="AV143" i="1"/>
  <c r="AT143" i="1" s="1"/>
  <c r="F37" i="56"/>
  <c r="AZ148" i="1"/>
  <c r="AZ147" i="1" s="1"/>
  <c r="AV147" i="1" s="1"/>
  <c r="AT147" i="1" s="1"/>
  <c r="F37" i="4"/>
  <c r="AZ60" i="1" s="1"/>
  <c r="BB56" i="1"/>
  <c r="AX56" i="1"/>
  <c r="J37" i="41"/>
  <c r="AV116" i="1"/>
  <c r="AT116" i="1"/>
  <c r="J37" i="46"/>
  <c r="AV127" i="1"/>
  <c r="AT127" i="1"/>
  <c r="F37" i="54"/>
  <c r="AZ144" i="1" s="1"/>
  <c r="J37" i="5"/>
  <c r="AV61" i="1"/>
  <c r="AT61" i="1"/>
  <c r="F37" i="9"/>
  <c r="AZ68" i="1"/>
  <c r="J34" i="17"/>
  <c r="AG80" i="1"/>
  <c r="F37" i="18"/>
  <c r="AZ81" i="1" s="1"/>
  <c r="BB78" i="1"/>
  <c r="AX78" i="1"/>
  <c r="F37" i="27"/>
  <c r="AZ91" i="1" s="1"/>
  <c r="J34" i="34"/>
  <c r="AG100" i="1"/>
  <c r="J34" i="35"/>
  <c r="AG101" i="1"/>
  <c r="J37" i="38"/>
  <c r="AV107" i="1"/>
  <c r="AT107" i="1"/>
  <c r="J35" i="44"/>
  <c r="AV121" i="1" s="1"/>
  <c r="AT121" i="1" s="1"/>
  <c r="BK904" i="13" l="1"/>
  <c r="J904" i="13" s="1"/>
  <c r="J107" i="13" s="1"/>
  <c r="P904" i="13"/>
  <c r="P173" i="13" s="1"/>
  <c r="AU75" i="1" s="1"/>
  <c r="R904" i="13"/>
  <c r="R173" i="13" s="1"/>
  <c r="T904" i="13"/>
  <c r="R204" i="29"/>
  <c r="P204" i="29"/>
  <c r="P120" i="29" s="1"/>
  <c r="AU93" i="1" s="1"/>
  <c r="T204" i="29"/>
  <c r="BK204" i="29"/>
  <c r="J204" i="29" s="1"/>
  <c r="J78" i="29" s="1"/>
  <c r="R121" i="29"/>
  <c r="J101" i="26"/>
  <c r="J68" i="26" s="1"/>
  <c r="BK100" i="26"/>
  <c r="J100" i="26" s="1"/>
  <c r="J34" i="23"/>
  <c r="AG86" i="1" s="1"/>
  <c r="AN86" i="1" s="1"/>
  <c r="BK102" i="4"/>
  <c r="J102" i="4" s="1"/>
  <c r="J67" i="4" s="1"/>
  <c r="AN68" i="1"/>
  <c r="AN104" i="1"/>
  <c r="J100" i="38"/>
  <c r="J68" i="38" s="1"/>
  <c r="J63" i="37"/>
  <c r="BK95" i="5"/>
  <c r="J95" i="5" s="1"/>
  <c r="J96" i="5"/>
  <c r="J68" i="5" s="1"/>
  <c r="J34" i="22"/>
  <c r="AG85" i="1" s="1"/>
  <c r="AN85" i="1" s="1"/>
  <c r="J67" i="22"/>
  <c r="BK99" i="58"/>
  <c r="J99" i="58" s="1"/>
  <c r="R126" i="32"/>
  <c r="R109" i="32"/>
  <c r="P174" i="13"/>
  <c r="T121" i="29"/>
  <c r="R174" i="13"/>
  <c r="R109" i="31"/>
  <c r="R108" i="31" s="1"/>
  <c r="T174" i="13"/>
  <c r="T173" i="13" s="1"/>
  <c r="T109" i="30"/>
  <c r="T108" i="30"/>
  <c r="T109" i="31"/>
  <c r="T108" i="31" s="1"/>
  <c r="J67" i="21"/>
  <c r="J63" i="50"/>
  <c r="BK93" i="7"/>
  <c r="J93" i="7"/>
  <c r="J67" i="7"/>
  <c r="BK100" i="45"/>
  <c r="J100" i="45"/>
  <c r="J67" i="45" s="1"/>
  <c r="BK126" i="32"/>
  <c r="J126" i="32" s="1"/>
  <c r="J71" i="32" s="1"/>
  <c r="J98" i="36"/>
  <c r="J68" i="36"/>
  <c r="BK92" i="44"/>
  <c r="J92" i="44"/>
  <c r="J63" i="44" s="1"/>
  <c r="J100" i="58"/>
  <c r="J68" i="58" s="1"/>
  <c r="J99" i="56"/>
  <c r="J68" i="56"/>
  <c r="J67" i="15"/>
  <c r="J67" i="36"/>
  <c r="BK96" i="3"/>
  <c r="J96" i="3" s="1"/>
  <c r="J34" i="3" s="1"/>
  <c r="AG58" i="1" s="1"/>
  <c r="AG56" i="1" s="1"/>
  <c r="BK109" i="31"/>
  <c r="BK108" i="31" s="1"/>
  <c r="J108" i="31" s="1"/>
  <c r="J34" i="31" s="1"/>
  <c r="AG96" i="1" s="1"/>
  <c r="BK120" i="14"/>
  <c r="J120" i="14"/>
  <c r="J71" i="14"/>
  <c r="J67" i="56"/>
  <c r="J67" i="19"/>
  <c r="J93" i="50"/>
  <c r="J64" i="50" s="1"/>
  <c r="BK109" i="30"/>
  <c r="J109" i="30"/>
  <c r="J68" i="30"/>
  <c r="J93" i="57"/>
  <c r="J64" i="57"/>
  <c r="J98" i="43"/>
  <c r="J68" i="43"/>
  <c r="BK99" i="33"/>
  <c r="BK98" i="33" s="1"/>
  <c r="J98" i="33" s="1"/>
  <c r="J67" i="33" s="1"/>
  <c r="BK100" i="6"/>
  <c r="J100" i="6" s="1"/>
  <c r="J67" i="6" s="1"/>
  <c r="J67" i="48"/>
  <c r="AN146" i="1"/>
  <c r="J63" i="55"/>
  <c r="J43" i="56"/>
  <c r="AN144" i="1"/>
  <c r="J41" i="55"/>
  <c r="AN143" i="1"/>
  <c r="J43" i="54"/>
  <c r="AN141" i="1"/>
  <c r="J43" i="53"/>
  <c r="AN138" i="1"/>
  <c r="J43" i="52"/>
  <c r="J43" i="51"/>
  <c r="AN133" i="1"/>
  <c r="J41" i="50"/>
  <c r="J67" i="49"/>
  <c r="J43" i="49"/>
  <c r="AN130" i="1"/>
  <c r="J43" i="48"/>
  <c r="AN127" i="1"/>
  <c r="J43" i="47"/>
  <c r="J67" i="46"/>
  <c r="J43" i="46"/>
  <c r="AN118" i="1"/>
  <c r="AN116" i="1"/>
  <c r="J43" i="42"/>
  <c r="J67" i="41"/>
  <c r="AN113" i="1"/>
  <c r="J43" i="41"/>
  <c r="J43" i="40"/>
  <c r="J41" i="37"/>
  <c r="AN101" i="1"/>
  <c r="J43" i="36"/>
  <c r="AN100" i="1"/>
  <c r="J43" i="35"/>
  <c r="J43" i="34"/>
  <c r="BK120" i="29"/>
  <c r="J120" i="29"/>
  <c r="J34" i="29" s="1"/>
  <c r="AG93" i="1" s="1"/>
  <c r="AN93" i="1" s="1"/>
  <c r="AN92" i="1"/>
  <c r="J67" i="28"/>
  <c r="AN91" i="1"/>
  <c r="J67" i="27"/>
  <c r="J43" i="28"/>
  <c r="J43" i="27"/>
  <c r="AN89" i="1"/>
  <c r="J43" i="25"/>
  <c r="J43" i="24"/>
  <c r="J43" i="21"/>
  <c r="J43" i="20"/>
  <c r="J43" i="19"/>
  <c r="AN80" i="1"/>
  <c r="J43" i="17"/>
  <c r="J43" i="15"/>
  <c r="BK174" i="13"/>
  <c r="J174" i="13" s="1"/>
  <c r="J68" i="13" s="1"/>
  <c r="J105" i="12"/>
  <c r="J68" i="12" s="1"/>
  <c r="AN70" i="1"/>
  <c r="J43" i="11"/>
  <c r="J43" i="9"/>
  <c r="J43" i="8"/>
  <c r="AN57" i="1"/>
  <c r="J43" i="2"/>
  <c r="AN84" i="1"/>
  <c r="AN148" i="1"/>
  <c r="AN102" i="1"/>
  <c r="AN135" i="1"/>
  <c r="AN147" i="1"/>
  <c r="AN132" i="1"/>
  <c r="AN77" i="1"/>
  <c r="AN82" i="1"/>
  <c r="AG145" i="1"/>
  <c r="AU131" i="1"/>
  <c r="BD140" i="1"/>
  <c r="BD139" i="1" s="1"/>
  <c r="BD137" i="1" s="1"/>
  <c r="BD136" i="1" s="1"/>
  <c r="BD134" i="1" s="1"/>
  <c r="BD115" i="1"/>
  <c r="BD114" i="1"/>
  <c r="BD112" i="1" s="1"/>
  <c r="BD111" i="1" s="1"/>
  <c r="BD109" i="1" s="1"/>
  <c r="BD108" i="1" s="1"/>
  <c r="BD106" i="1" s="1"/>
  <c r="BD105" i="1" s="1"/>
  <c r="BD103" i="1" s="1"/>
  <c r="BA140" i="1"/>
  <c r="AW140" i="1" s="1"/>
  <c r="AU142" i="1"/>
  <c r="BD73" i="1"/>
  <c r="AG131" i="1"/>
  <c r="AG129" i="1"/>
  <c r="AG128" i="1" s="1"/>
  <c r="AG126" i="1" s="1"/>
  <c r="AG125" i="1" s="1"/>
  <c r="BA64" i="1"/>
  <c r="AW64" i="1"/>
  <c r="AU99" i="1"/>
  <c r="AX65" i="1"/>
  <c r="AZ65" i="1"/>
  <c r="J34" i="10"/>
  <c r="AG69" i="1"/>
  <c r="AU94" i="1"/>
  <c r="J34" i="43"/>
  <c r="AG119" i="1"/>
  <c r="AG117" i="1" s="1"/>
  <c r="AZ117" i="1"/>
  <c r="AV117" i="1"/>
  <c r="AT117" i="1"/>
  <c r="BC129" i="1"/>
  <c r="AY129" i="1" s="1"/>
  <c r="J34" i="12"/>
  <c r="AG74" i="1"/>
  <c r="AU117" i="1"/>
  <c r="AU115" i="1"/>
  <c r="AU114" i="1"/>
  <c r="AU112" i="1" s="1"/>
  <c r="AU111" i="1" s="1"/>
  <c r="AU109" i="1" s="1"/>
  <c r="AU108" i="1" s="1"/>
  <c r="AU106" i="1" s="1"/>
  <c r="AU105" i="1" s="1"/>
  <c r="AU103" i="1" s="1"/>
  <c r="BC73" i="1"/>
  <c r="AY73" i="1" s="1"/>
  <c r="BA115" i="1"/>
  <c r="AW115" i="1" s="1"/>
  <c r="AU145" i="1"/>
  <c r="AZ94" i="1"/>
  <c r="AV94" i="1"/>
  <c r="AT94" i="1"/>
  <c r="BB140" i="1"/>
  <c r="BB139" i="1" s="1"/>
  <c r="AX139" i="1" s="1"/>
  <c r="BB115" i="1"/>
  <c r="BB114" i="1" s="1"/>
  <c r="AX114" i="1" s="1"/>
  <c r="AZ131" i="1"/>
  <c r="AV131" i="1"/>
  <c r="AT131" i="1"/>
  <c r="AN131" i="1" s="1"/>
  <c r="BC115" i="1"/>
  <c r="BC114" i="1" s="1"/>
  <c r="BC112" i="1" s="1"/>
  <c r="AY112" i="1" s="1"/>
  <c r="AZ145" i="1"/>
  <c r="AV145" i="1"/>
  <c r="AT145" i="1" s="1"/>
  <c r="BD129" i="1"/>
  <c r="BD128" i="1" s="1"/>
  <c r="BD126" i="1" s="1"/>
  <c r="BD125" i="1" s="1"/>
  <c r="BD123" i="1" s="1"/>
  <c r="BD122" i="1" s="1"/>
  <c r="BD120" i="1" s="1"/>
  <c r="BD64" i="1"/>
  <c r="BA129" i="1"/>
  <c r="AW129" i="1" s="1"/>
  <c r="BC64" i="1"/>
  <c r="AY64" i="1"/>
  <c r="BB64" i="1"/>
  <c r="AX64" i="1"/>
  <c r="BA73" i="1"/>
  <c r="AW73" i="1" s="1"/>
  <c r="J34" i="38"/>
  <c r="AG107" i="1" s="1"/>
  <c r="AN107" i="1" s="1"/>
  <c r="AG99" i="1"/>
  <c r="BC140" i="1"/>
  <c r="BC139" i="1"/>
  <c r="AY139" i="1"/>
  <c r="AZ87" i="1"/>
  <c r="AV87" i="1" s="1"/>
  <c r="AT87" i="1" s="1"/>
  <c r="BB73" i="1"/>
  <c r="AZ99" i="1"/>
  <c r="AV99" i="1"/>
  <c r="AT99" i="1"/>
  <c r="AZ142" i="1"/>
  <c r="AV142" i="1"/>
  <c r="AT142" i="1" s="1"/>
  <c r="AU87" i="1"/>
  <c r="AZ149" i="1"/>
  <c r="AV149" i="1" s="1"/>
  <c r="AT149" i="1" s="1"/>
  <c r="AG142" i="1"/>
  <c r="AU65" i="1"/>
  <c r="AU64" i="1"/>
  <c r="AZ56" i="1"/>
  <c r="AZ59" i="1"/>
  <c r="AV59" i="1" s="1"/>
  <c r="AT59" i="1" s="1"/>
  <c r="J34" i="39"/>
  <c r="AG110" i="1"/>
  <c r="AU78" i="1"/>
  <c r="J34" i="16"/>
  <c r="AG79" i="1" s="1"/>
  <c r="J34" i="18"/>
  <c r="AG81" i="1"/>
  <c r="AN81" i="1"/>
  <c r="J32" i="57"/>
  <c r="AG150" i="1"/>
  <c r="BB129" i="1"/>
  <c r="AX129" i="1" s="1"/>
  <c r="AZ78" i="1"/>
  <c r="AV78" i="1"/>
  <c r="AT78" i="1"/>
  <c r="T120" i="29" l="1"/>
  <c r="R120" i="29"/>
  <c r="J67" i="26"/>
  <c r="J34" i="26"/>
  <c r="J43" i="23"/>
  <c r="J34" i="4"/>
  <c r="AG60" i="1" s="1"/>
  <c r="AN60" i="1" s="1"/>
  <c r="AN145" i="1"/>
  <c r="J67" i="58"/>
  <c r="J34" i="58"/>
  <c r="AG152" i="1" s="1"/>
  <c r="AG151" i="1" s="1"/>
  <c r="AG149" i="1" s="1"/>
  <c r="AN149" i="1" s="1"/>
  <c r="AG115" i="1"/>
  <c r="AG114" i="1" s="1"/>
  <c r="AG112" i="1" s="1"/>
  <c r="AG111" i="1" s="1"/>
  <c r="AG109" i="1" s="1"/>
  <c r="AG108" i="1" s="1"/>
  <c r="AG106" i="1" s="1"/>
  <c r="AN117" i="1"/>
  <c r="J67" i="5"/>
  <c r="J34" i="5"/>
  <c r="J43" i="22"/>
  <c r="J43" i="3"/>
  <c r="J43" i="58"/>
  <c r="J43" i="31"/>
  <c r="J43" i="43"/>
  <c r="J43" i="39"/>
  <c r="J41" i="57"/>
  <c r="J67" i="3"/>
  <c r="BK109" i="32"/>
  <c r="J109" i="32"/>
  <c r="J67" i="32"/>
  <c r="J67" i="31"/>
  <c r="BK103" i="14"/>
  <c r="J103" i="14"/>
  <c r="J99" i="33"/>
  <c r="J68" i="33"/>
  <c r="J109" i="31"/>
  <c r="J68" i="31"/>
  <c r="BK108" i="30"/>
  <c r="J108" i="30"/>
  <c r="J67" i="30"/>
  <c r="AN142" i="1"/>
  <c r="J43" i="38"/>
  <c r="AN99" i="1"/>
  <c r="J43" i="29"/>
  <c r="J67" i="29"/>
  <c r="J43" i="18"/>
  <c r="J43" i="16"/>
  <c r="AN79" i="1"/>
  <c r="BK173" i="13"/>
  <c r="J173" i="13"/>
  <c r="J43" i="12"/>
  <c r="AN74" i="1"/>
  <c r="J43" i="10"/>
  <c r="AN69" i="1"/>
  <c r="AN96" i="1"/>
  <c r="AN152" i="1"/>
  <c r="AN58" i="1"/>
  <c r="AN110" i="1"/>
  <c r="AN150" i="1"/>
  <c r="AN119" i="1"/>
  <c r="AZ64" i="1"/>
  <c r="AV64" i="1"/>
  <c r="AU129" i="1"/>
  <c r="AU128" i="1"/>
  <c r="AU126" i="1"/>
  <c r="AU125" i="1"/>
  <c r="AU123" i="1"/>
  <c r="AU122" i="1"/>
  <c r="AU120" i="1"/>
  <c r="J34" i="13"/>
  <c r="AG75" i="1" s="1"/>
  <c r="AN75" i="1" s="1"/>
  <c r="AZ140" i="1"/>
  <c r="AZ139" i="1"/>
  <c r="AV139" i="1" s="1"/>
  <c r="BC137" i="1"/>
  <c r="AY137" i="1" s="1"/>
  <c r="AZ115" i="1"/>
  <c r="AZ114" i="1"/>
  <c r="AV114" i="1"/>
  <c r="AZ73" i="1"/>
  <c r="AV73" i="1" s="1"/>
  <c r="AT73" i="1" s="1"/>
  <c r="BC72" i="1"/>
  <c r="AY72" i="1" s="1"/>
  <c r="BB72" i="1"/>
  <c r="AX72" i="1" s="1"/>
  <c r="AX115" i="1"/>
  <c r="J34" i="33"/>
  <c r="AG98" i="1"/>
  <c r="AN98" i="1"/>
  <c r="J34" i="7"/>
  <c r="AG66" i="1"/>
  <c r="AX73" i="1"/>
  <c r="BC128" i="1"/>
  <c r="AY128" i="1"/>
  <c r="AV65" i="1"/>
  <c r="BB112" i="1"/>
  <c r="AX112" i="1"/>
  <c r="J32" i="44"/>
  <c r="AG121" i="1"/>
  <c r="AN121" i="1"/>
  <c r="BA139" i="1"/>
  <c r="AW139" i="1" s="1"/>
  <c r="BB128" i="1"/>
  <c r="BB137" i="1"/>
  <c r="BB136" i="1"/>
  <c r="BB134" i="1"/>
  <c r="AX134" i="1"/>
  <c r="AV56" i="1"/>
  <c r="AT56" i="1"/>
  <c r="AN56" i="1"/>
  <c r="AU140" i="1"/>
  <c r="AU139" i="1"/>
  <c r="AU137" i="1"/>
  <c r="AU136" i="1"/>
  <c r="AU134" i="1"/>
  <c r="AZ129" i="1"/>
  <c r="AV129" i="1"/>
  <c r="AT129" i="1" s="1"/>
  <c r="AN129" i="1" s="1"/>
  <c r="BA72" i="1"/>
  <c r="AY115" i="1"/>
  <c r="AY114" i="1"/>
  <c r="AY140" i="1"/>
  <c r="AU73" i="1"/>
  <c r="AU72" i="1" s="1"/>
  <c r="AU71" i="1" s="1"/>
  <c r="J34" i="14"/>
  <c r="AG76" i="1"/>
  <c r="AN76" i="1"/>
  <c r="BD72" i="1"/>
  <c r="BD71" i="1" s="1"/>
  <c r="BD55" i="1" s="1"/>
  <c r="BD54" i="1" s="1"/>
  <c r="W33" i="1" s="1"/>
  <c r="AG78" i="1"/>
  <c r="AG140" i="1"/>
  <c r="AG139" i="1"/>
  <c r="AG137" i="1"/>
  <c r="AG136" i="1"/>
  <c r="AG134" i="1"/>
  <c r="BC111" i="1"/>
  <c r="AY111" i="1"/>
  <c r="J34" i="45"/>
  <c r="AG124" i="1"/>
  <c r="AN124" i="1"/>
  <c r="BA128" i="1"/>
  <c r="J34" i="6"/>
  <c r="AG63" i="1"/>
  <c r="AG62" i="1" s="1"/>
  <c r="AN62" i="1" s="1"/>
  <c r="BA114" i="1"/>
  <c r="AW114" i="1"/>
  <c r="AX140" i="1"/>
  <c r="AG90" i="1" l="1"/>
  <c r="J43" i="26"/>
  <c r="J43" i="4"/>
  <c r="AN151" i="1"/>
  <c r="AG61" i="1"/>
  <c r="J43" i="5"/>
  <c r="AN63" i="1"/>
  <c r="J43" i="6"/>
  <c r="J41" i="44"/>
  <c r="J67" i="14"/>
  <c r="J43" i="14"/>
  <c r="J43" i="45"/>
  <c r="J43" i="7"/>
  <c r="J43" i="33"/>
  <c r="AN78" i="1"/>
  <c r="J43" i="13"/>
  <c r="J67" i="13"/>
  <c r="AN66" i="1"/>
  <c r="AG65" i="1"/>
  <c r="AN65" i="1" s="1"/>
  <c r="AG64" i="1"/>
  <c r="AZ112" i="1"/>
  <c r="AV112" i="1" s="1"/>
  <c r="AT114" i="1"/>
  <c r="AN114" i="1"/>
  <c r="BC126" i="1"/>
  <c r="BC125" i="1"/>
  <c r="AY125" i="1"/>
  <c r="AT64" i="1"/>
  <c r="AW72" i="1"/>
  <c r="AV140" i="1"/>
  <c r="AT140" i="1"/>
  <c r="AN140" i="1"/>
  <c r="AV115" i="1"/>
  <c r="AT115" i="1"/>
  <c r="AN115" i="1"/>
  <c r="AX137" i="1"/>
  <c r="BB126" i="1"/>
  <c r="AX126" i="1"/>
  <c r="AG105" i="1"/>
  <c r="AG123" i="1"/>
  <c r="AG122" i="1"/>
  <c r="AG120" i="1"/>
  <c r="BA71" i="1"/>
  <c r="AW71" i="1" s="1"/>
  <c r="BB71" i="1"/>
  <c r="AX71" i="1" s="1"/>
  <c r="AZ128" i="1"/>
  <c r="AZ72" i="1"/>
  <c r="AV72" i="1" s="1"/>
  <c r="J34" i="32"/>
  <c r="AG97" i="1"/>
  <c r="AN97" i="1"/>
  <c r="BB111" i="1"/>
  <c r="AX111" i="1"/>
  <c r="AX128" i="1"/>
  <c r="AW128" i="1"/>
  <c r="AT139" i="1"/>
  <c r="AU55" i="1"/>
  <c r="AU54" i="1" s="1"/>
  <c r="J34" i="30"/>
  <c r="AG95" i="1"/>
  <c r="AN95" i="1"/>
  <c r="BA126" i="1"/>
  <c r="BA125" i="1"/>
  <c r="BA123" i="1"/>
  <c r="AW123" i="1"/>
  <c r="BC71" i="1"/>
  <c r="AY71" i="1" s="1"/>
  <c r="BA112" i="1"/>
  <c r="AW112" i="1"/>
  <c r="AZ137" i="1"/>
  <c r="AV137" i="1"/>
  <c r="BA137" i="1"/>
  <c r="AW137" i="1"/>
  <c r="AT65" i="1"/>
  <c r="BC136" i="1"/>
  <c r="BC134" i="1"/>
  <c r="AY134" i="1"/>
  <c r="AX136" i="1"/>
  <c r="BC109" i="1"/>
  <c r="AY109" i="1"/>
  <c r="AG87" i="1" l="1"/>
  <c r="AN90" i="1"/>
  <c r="AN61" i="1"/>
  <c r="AG59" i="1"/>
  <c r="AN59" i="1" s="1"/>
  <c r="J43" i="32"/>
  <c r="J43" i="30"/>
  <c r="AN139" i="1"/>
  <c r="AN64" i="1"/>
  <c r="AG103" i="1"/>
  <c r="AZ111" i="1"/>
  <c r="AV111" i="1"/>
  <c r="AT111" i="1" s="1"/>
  <c r="AN111" i="1" s="1"/>
  <c r="AV128" i="1"/>
  <c r="BB109" i="1"/>
  <c r="AX109" i="1"/>
  <c r="BC123" i="1"/>
  <c r="AY123" i="1"/>
  <c r="BB55" i="1"/>
  <c r="AX55" i="1" s="1"/>
  <c r="AT137" i="1"/>
  <c r="AN137" i="1"/>
  <c r="AG94" i="1"/>
  <c r="AN94" i="1"/>
  <c r="AY136" i="1"/>
  <c r="AT72" i="1"/>
  <c r="AY126" i="1"/>
  <c r="BC55" i="1"/>
  <c r="AY55" i="1" s="1"/>
  <c r="BB125" i="1"/>
  <c r="AX125" i="1"/>
  <c r="AT112" i="1"/>
  <c r="AN112" i="1"/>
  <c r="BA122" i="1"/>
  <c r="AW122" i="1"/>
  <c r="AW125" i="1"/>
  <c r="BA55" i="1"/>
  <c r="AW55" i="1" s="1"/>
  <c r="AW126" i="1"/>
  <c r="BA111" i="1"/>
  <c r="AW111" i="1"/>
  <c r="BA136" i="1"/>
  <c r="BC108" i="1"/>
  <c r="AY108" i="1"/>
  <c r="AZ71" i="1"/>
  <c r="AV71" i="1" s="1"/>
  <c r="AT71" i="1" s="1"/>
  <c r="AZ136" i="1"/>
  <c r="AZ126" i="1"/>
  <c r="AZ125" i="1" s="1"/>
  <c r="AV125" i="1" s="1"/>
  <c r="AN87" i="1" l="1"/>
  <c r="AG73" i="1"/>
  <c r="BB108" i="1"/>
  <c r="AX108" i="1"/>
  <c r="BC106" i="1"/>
  <c r="AY106" i="1" s="1"/>
  <c r="BA120" i="1"/>
  <c r="AW120" i="1"/>
  <c r="AV126" i="1"/>
  <c r="AZ55" i="1"/>
  <c r="AV55" i="1" s="1"/>
  <c r="AT55" i="1" s="1"/>
  <c r="AZ123" i="1"/>
  <c r="AV123" i="1" s="1"/>
  <c r="AT123" i="1" s="1"/>
  <c r="AN123" i="1" s="1"/>
  <c r="AV136" i="1"/>
  <c r="BC122" i="1"/>
  <c r="AY122" i="1"/>
  <c r="BA109" i="1"/>
  <c r="AW109" i="1"/>
  <c r="AT128" i="1"/>
  <c r="AN128" i="1"/>
  <c r="AZ109" i="1"/>
  <c r="AV109" i="1"/>
  <c r="AZ134" i="1"/>
  <c r="AV134" i="1" s="1"/>
  <c r="BA134" i="1"/>
  <c r="AW134" i="1"/>
  <c r="BB123" i="1"/>
  <c r="AX123" i="1"/>
  <c r="AT125" i="1"/>
  <c r="AN125" i="1"/>
  <c r="AW136" i="1"/>
  <c r="AG72" i="1" l="1"/>
  <c r="AN73" i="1"/>
  <c r="AT109" i="1"/>
  <c r="AN109" i="1"/>
  <c r="BC105" i="1"/>
  <c r="BB122" i="1"/>
  <c r="AX122" i="1"/>
  <c r="AT134" i="1"/>
  <c r="AN134" i="1"/>
  <c r="AZ108" i="1"/>
  <c r="AV108" i="1"/>
  <c r="BB106" i="1"/>
  <c r="AX106" i="1"/>
  <c r="AT136" i="1"/>
  <c r="AN136" i="1"/>
  <c r="BA108" i="1"/>
  <c r="AT126" i="1"/>
  <c r="AN126" i="1" s="1"/>
  <c r="BC120" i="1"/>
  <c r="AY120" i="1"/>
  <c r="AZ122" i="1"/>
  <c r="AN72" i="1" l="1"/>
  <c r="AG71" i="1"/>
  <c r="BC103" i="1"/>
  <c r="AY103" i="1" s="1"/>
  <c r="BA106" i="1"/>
  <c r="BA105" i="1"/>
  <c r="BA103" i="1"/>
  <c r="AW103" i="1"/>
  <c r="AY105" i="1"/>
  <c r="AW108" i="1"/>
  <c r="AT108" i="1"/>
  <c r="AN108" i="1"/>
  <c r="AZ106" i="1"/>
  <c r="AZ105" i="1"/>
  <c r="AV105" i="1" s="1"/>
  <c r="AZ120" i="1"/>
  <c r="AV120" i="1"/>
  <c r="AT120" i="1" s="1"/>
  <c r="AN120" i="1" s="1"/>
  <c r="BB105" i="1"/>
  <c r="BB120" i="1"/>
  <c r="AX120" i="1" s="1"/>
  <c r="AV122" i="1"/>
  <c r="AT122" i="1"/>
  <c r="AN122" i="1"/>
  <c r="AG55" i="1" l="1"/>
  <c r="AN71" i="1"/>
  <c r="AW105" i="1"/>
  <c r="AT105" i="1"/>
  <c r="AN105" i="1"/>
  <c r="AV106" i="1"/>
  <c r="AX105" i="1"/>
  <c r="AZ103" i="1"/>
  <c r="AV103" i="1" s="1"/>
  <c r="AT103" i="1" s="1"/>
  <c r="AN103" i="1" s="1"/>
  <c r="AW106" i="1"/>
  <c r="AT106" i="1"/>
  <c r="AN106" i="1" s="1"/>
  <c r="BC54" i="1"/>
  <c r="W32" i="1" s="1"/>
  <c r="BB103" i="1"/>
  <c r="AX103" i="1" s="1"/>
  <c r="BA54" i="1"/>
  <c r="AW54" i="1" s="1"/>
  <c r="AK30" i="1" s="1"/>
  <c r="AG54" i="1" l="1"/>
  <c r="AK26" i="1" s="1"/>
  <c r="AN55" i="1"/>
  <c r="BB54" i="1"/>
  <c r="AX54" i="1" s="1"/>
  <c r="AY54" i="1"/>
  <c r="AZ54" i="1"/>
  <c r="AV54" i="1" s="1"/>
  <c r="AK29" i="1" s="1"/>
  <c r="W30" i="1"/>
  <c r="AK35" i="1" l="1"/>
  <c r="W31" i="1"/>
  <c r="AT54" i="1"/>
  <c r="W29" i="1"/>
  <c r="AN54" i="1" l="1"/>
</calcChain>
</file>

<file path=xl/sharedStrings.xml><?xml version="1.0" encoding="utf-8"?>
<sst xmlns="http://schemas.openxmlformats.org/spreadsheetml/2006/main" count="98163" uniqueCount="10540">
  <si>
    <t>Export Komplet</t>
  </si>
  <si>
    <t>VZ</t>
  </si>
  <si>
    <t>2.0</t>
  </si>
  <si>
    <t/>
  </si>
  <si>
    <t>False</t>
  </si>
  <si>
    <t>{aabb683f-01c5-4cec-9787-810882a92a54}</t>
  </si>
  <si>
    <t>&gt;&gt;  skryté sloupce  &lt;&lt;</t>
  </si>
  <si>
    <t>0,01</t>
  </si>
  <si>
    <t>21</t>
  </si>
  <si>
    <t>12</t>
  </si>
  <si>
    <t>REKAPITULACE STAVBY</t>
  </si>
  <si>
    <t>v ---  níže se nacházejí doplnkové a pomocné údaje k sestavám  --- v</t>
  </si>
  <si>
    <t>Návod na vyplnění</t>
  </si>
  <si>
    <t>0,001</t>
  </si>
  <si>
    <t>Kód:</t>
  </si>
  <si>
    <t>roz08xx</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</si>
  <si>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</si>
  <si>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</si>
  <si>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Revitalizace multimodálního uzlu ve Dvoře Králové nad Labem - etapa I-VI.</t>
  </si>
  <si>
    <t>KSO:</t>
  </si>
  <si>
    <t>CC-CZ:</t>
  </si>
  <si>
    <t>Místo:</t>
  </si>
  <si>
    <t xml:space="preserve"> </t>
  </si>
  <si>
    <t>Datum:</t>
  </si>
  <si>
    <t>26. 8. 2025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</si>
  <si>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</si>
  <si>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</si>
  <si>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</si>
  <si>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</si>
  <si>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</si>
  <si>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</si>
  <si>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</si>
  <si>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</si>
  <si>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</si>
  <si>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</si>
  <si>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</si>
  <si>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</si>
  <si>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</si>
  <si>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</si>
  <si>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</si>
  <si>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</si>
  <si>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</si>
  <si>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</si>
  <si>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</si>
  <si>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</si>
  <si>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</si>
  <si>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</si>
  <si>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</si>
  <si>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</si>
  <si>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</si>
  <si>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</si>
  <si>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</si>
  <si>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</si>
  <si>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</si>
  <si>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</si>
  <si>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</si>
  <si>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</si>
  <si>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</si>
  <si>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</si>
  <si>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</si>
  <si>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</si>
  <si>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</si>
  <si>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</si>
  <si>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</si>
  <si>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</si>
  <si>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</si>
  <si>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</si>
  <si>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</si>
  <si>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</si>
  <si>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</si>
  <si>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</si>
  <si>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</si>
  <si>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</si>
  <si>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roz08_1</t>
  </si>
  <si>
    <t>Revitalizace multimodálního uzlu ve Dvoře Králové nad Labem - etapa 1</t>
  </si>
  <si>
    <t>STA</t>
  </si>
  <si>
    <t>1</t>
  </si>
  <si>
    <t>{4d1d9348-0ec6-4062-9d32-c35f4fdbb214}</t>
  </si>
  <si>
    <t>801 69</t>
  </si>
  <si>
    <t>2</t>
  </si>
  <si>
    <t>SO00</t>
  </si>
  <si>
    <t>Objekty přípravy staveniště</t>
  </si>
  <si>
    <t>Soupis</t>
  </si>
  <si>
    <t>{d421e3df-0a35-447a-815d-1c49ceb8c1be}</t>
  </si>
  <si>
    <t>/</t>
  </si>
  <si>
    <t>SO00cc</t>
  </si>
  <si>
    <t>Obejkty přípravy staveniště - Nezpůsobilé</t>
  </si>
  <si>
    <t>3</t>
  </si>
  <si>
    <t>{19d68618-e760-4e85-898a-fa83d9e8d50c}</t>
  </si>
  <si>
    <t>SO00x</t>
  </si>
  <si>
    <t>Objekty přípravy staveniště - Způsobilé</t>
  </si>
  <si>
    <t>{1f2864d4-166f-4046-be0d-229cb9e665bb}</t>
  </si>
  <si>
    <t>SO100</t>
  </si>
  <si>
    <t>Objekty pozemních komunikací</t>
  </si>
  <si>
    <t>{717d3363-7d82-4384-b4e9-829c87749c31}</t>
  </si>
  <si>
    <t>SO 101.1</t>
  </si>
  <si>
    <t>Etapa I. způsobilé</t>
  </si>
  <si>
    <t>{34000010-57a2-42de-b3aa-a606743a05d3}</t>
  </si>
  <si>
    <t>SO 101.1.1</t>
  </si>
  <si>
    <t>Etapa I - Nezpůsobilé</t>
  </si>
  <si>
    <t>{e0ae3596-68bc-4989-a84e-4c2d259902ea}</t>
  </si>
  <si>
    <t>SO200</t>
  </si>
  <si>
    <t>Vodohospodářské objekty</t>
  </si>
  <si>
    <t>{1b053e15-4d02-432d-a2f8-d129c95503ea}</t>
  </si>
  <si>
    <t>22109P-I</t>
  </si>
  <si>
    <t>300 Vodohospodářské objekty - etapa I</t>
  </si>
  <si>
    <t>{58936a5d-864d-4f6c-b93a-a00ce093b09b}</t>
  </si>
  <si>
    <t>SO400</t>
  </si>
  <si>
    <t>Elektro a sdělovací objekty</t>
  </si>
  <si>
    <t>{5c22c166-a9c3-48da-a897-73562717b9cf}</t>
  </si>
  <si>
    <t>44</t>
  </si>
  <si>
    <t>Způsobilé</t>
  </si>
  <si>
    <t>{d517ef56-7a9a-4d04-a2d7-90f5c6b6e8f3}</t>
  </si>
  <si>
    <t>4</t>
  </si>
  <si>
    <t>Přeložka vedení</t>
  </si>
  <si>
    <t>{bbd7d670-140f-4a8e-a69c-1967e8866f1f}</t>
  </si>
  <si>
    <t>401</t>
  </si>
  <si>
    <t>VO MMU</t>
  </si>
  <si>
    <t>{5b35145c-80dc-44bb-8723-23f3494ebf45}</t>
  </si>
  <si>
    <t>402-1</t>
  </si>
  <si>
    <t>VRN</t>
  </si>
  <si>
    <t>{643e3560-a5d7-45a4-9be9-17bd2ad787d5}</t>
  </si>
  <si>
    <t>402-2</t>
  </si>
  <si>
    <t>SSZ TEST</t>
  </si>
  <si>
    <t>{448b4731-0acb-44ee-8b49-a6eedd8bc526}</t>
  </si>
  <si>
    <t>45</t>
  </si>
  <si>
    <t>NEZpůsobilé</t>
  </si>
  <si>
    <t>{a11fb322-8b2d-423f-9d83-00a76f9a57cf}</t>
  </si>
  <si>
    <t>SO700</t>
  </si>
  <si>
    <t>Objekty pozemních staveb</t>
  </si>
  <si>
    <t>{7e82daa2-17d2-4618-a2cf-f8cd2f701b83}</t>
  </si>
  <si>
    <t>D701</t>
  </si>
  <si>
    <t xml:space="preserve">budova čp. 1076 a zastřešení nástupišť  </t>
  </si>
  <si>
    <t>{7221f03b-3ebe-4e69-8645-5f7b92f077d2}</t>
  </si>
  <si>
    <t>aa</t>
  </si>
  <si>
    <t>Budova čp. 1076 - způsobilé</t>
  </si>
  <si>
    <t>{34839be3-bc97-4aab-9f7c-cbb23ac90fc6}</t>
  </si>
  <si>
    <t>Bourací práce</t>
  </si>
  <si>
    <t>5</t>
  </si>
  <si>
    <t>{4da868a8-c391-4224-a29e-cefcf1cca5d4}</t>
  </si>
  <si>
    <t>Stavební práce</t>
  </si>
  <si>
    <t>{0bff80d7-18ef-4cca-b438-9b6be6c0e429}</t>
  </si>
  <si>
    <t>Opěrná stěna OZ11</t>
  </si>
  <si>
    <t>{f1a89110-4988-4121-a4d9-84d694954ad8}</t>
  </si>
  <si>
    <t>VZT</t>
  </si>
  <si>
    <t>{40176621-e0da-4caf-a910-5b167c63f021}</t>
  </si>
  <si>
    <t>Slaboproud</t>
  </si>
  <si>
    <t>{c336c654-e6c3-4cc1-82e6-624e43d54553}</t>
  </si>
  <si>
    <t>51</t>
  </si>
  <si>
    <t>PZTS</t>
  </si>
  <si>
    <t>6</t>
  </si>
  <si>
    <t>{20c205d1-0398-414f-8bd8-1b9b6f53e5b0}</t>
  </si>
  <si>
    <t>52</t>
  </si>
  <si>
    <t>UKS</t>
  </si>
  <si>
    <t>{cff49d06-6b16-498a-bbbb-554d6fad1f76}</t>
  </si>
  <si>
    <t>53</t>
  </si>
  <si>
    <t>CCTV</t>
  </si>
  <si>
    <t>{c99cce43-090e-4797-aa15-817d2f2d3bb4}</t>
  </si>
  <si>
    <t>54</t>
  </si>
  <si>
    <t>KT</t>
  </si>
  <si>
    <t>{b3a31185-ea87-4f83-8287-a9e8693a39c7}</t>
  </si>
  <si>
    <t>55</t>
  </si>
  <si>
    <t>{027fa134-90ac-464e-9d40-0799783ee591}</t>
  </si>
  <si>
    <t>ÚT - zdroj</t>
  </si>
  <si>
    <t>{aae18570-0197-4098-8bc0-ef1796282076}</t>
  </si>
  <si>
    <t>61</t>
  </si>
  <si>
    <t>ÚT - otopná soustava</t>
  </si>
  <si>
    <t>{a95d25d6-873c-4883-b0ef-ba4c7b75ca4f}</t>
  </si>
  <si>
    <t>7</t>
  </si>
  <si>
    <t xml:space="preserve">FVE </t>
  </si>
  <si>
    <t>{e34b21c7-4e4f-4b65-90a7-8a8357b3333f}</t>
  </si>
  <si>
    <t>8</t>
  </si>
  <si>
    <t>ZTI</t>
  </si>
  <si>
    <t>{64bd1491-1319-4a76-917d-16168a112c93}</t>
  </si>
  <si>
    <t>81</t>
  </si>
  <si>
    <t>Kanalizace</t>
  </si>
  <si>
    <t>{c99b54d4-02b8-4b36-ad3a-a3b147af01d4}</t>
  </si>
  <si>
    <t>82</t>
  </si>
  <si>
    <t>Vodovod</t>
  </si>
  <si>
    <t>{413072ea-86b2-4d81-90eb-5934cb441bb5}</t>
  </si>
  <si>
    <t>83</t>
  </si>
  <si>
    <t>Zařizovací předměty</t>
  </si>
  <si>
    <t>{588790a1-81c5-4d4c-b0e0-b4795cffcc2d}</t>
  </si>
  <si>
    <t>9</t>
  </si>
  <si>
    <t>elektro</t>
  </si>
  <si>
    <t>{03b22c1a-7c36-43c3-ba87-955693b61d97}</t>
  </si>
  <si>
    <t>ab</t>
  </si>
  <si>
    <t>Budova č.p. 1076 - nezpůsobilé</t>
  </si>
  <si>
    <t>{97dee426-af2f-42e3-a41c-214fbfdc5c32}</t>
  </si>
  <si>
    <t>b</t>
  </si>
  <si>
    <t>Přestřešení nástupišť</t>
  </si>
  <si>
    <t>{1842d3fb-699f-4f37-9d72-1d1aefbbbda0}</t>
  </si>
  <si>
    <t>D702</t>
  </si>
  <si>
    <t>Opěrné zdi a schody</t>
  </si>
  <si>
    <t>{9106dc03-9953-4340-8824-c53022e1aaaf}</t>
  </si>
  <si>
    <t>Opěrná stěna OZ1</t>
  </si>
  <si>
    <t>{c4116d74-0da9-4f10-b71f-26587285a337}</t>
  </si>
  <si>
    <t>Opěrná stěna OZ2</t>
  </si>
  <si>
    <t>{6ec270ac-cd18-4b21-8110-6a36a78d4ad4}</t>
  </si>
  <si>
    <t>Schodiště</t>
  </si>
  <si>
    <t>{48795c24-4ba3-48f4-804b-058b17c3fc70}</t>
  </si>
  <si>
    <t>D703</t>
  </si>
  <si>
    <t>Mobiliář</t>
  </si>
  <si>
    <t>{4c6a0142-9824-4eac-bf8d-b284ec8221b2}</t>
  </si>
  <si>
    <t>SO800</t>
  </si>
  <si>
    <t>Sadové úpravy</t>
  </si>
  <si>
    <t>{0ddc8783-397a-4d67-b4b6-b7fb0772f1f4}</t>
  </si>
  <si>
    <t>Objekt0</t>
  </si>
  <si>
    <t>Vegetační úpravy Etapa 1 - způsobilé</t>
  </si>
  <si>
    <t>{f44e3025-4380-4883-99d0-e16ac0e44f60}</t>
  </si>
  <si>
    <t>objekt1</t>
  </si>
  <si>
    <t>Vegetační úpravy Etapa I - nezpůsobilé</t>
  </si>
  <si>
    <t>{0517638d-deea-4cbf-b247-d85825bf33fa}</t>
  </si>
  <si>
    <t>Objekt5</t>
  </si>
  <si>
    <t xml:space="preserve"> Vegetační úpravy - Následná péče Etapa 1</t>
  </si>
  <si>
    <t>{c8557dbc-9c19-4926-b209-86760a4bc0e7}</t>
  </si>
  <si>
    <t>roz08_2</t>
  </si>
  <si>
    <t>Revitalizace multimodálního uzlu ve Dvoře Králové nad Labem etapaII</t>
  </si>
  <si>
    <t>{b7927761-7d57-4d51-81e3-3ef54689c72c}</t>
  </si>
  <si>
    <t>{a092f9df-a9ca-4609-8ec3-85267569fdb9}</t>
  </si>
  <si>
    <t>{4137dde0-f5d8-4b69-ae41-d5fdb4d25a81}</t>
  </si>
  <si>
    <t>SO 101.2</t>
  </si>
  <si>
    <t>Etapa II.</t>
  </si>
  <si>
    <t>{7f85c830-c2b9-4055-8229-3a48288e2362}</t>
  </si>
  <si>
    <t>###NOINSERT###</t>
  </si>
  <si>
    <t>{f0b2b5d9-37f7-4bfa-8479-a655b9c16830}</t>
  </si>
  <si>
    <t>22109P-II</t>
  </si>
  <si>
    <t>300 Vodohospodářské objekty - etapa II</t>
  </si>
  <si>
    <t>{9f8ab5c1-195b-4892-b3e3-44c42273c91f}</t>
  </si>
  <si>
    <t>{477817a9-ca49-4497-bf95-82704a042831}</t>
  </si>
  <si>
    <t>401.</t>
  </si>
  <si>
    <t>VO_STEZKA</t>
  </si>
  <si>
    <t>{0eec84e3-3797-4c87-b1f6-06731dd0faf0}</t>
  </si>
  <si>
    <t>{ab462e04-3f53-4a5f-8692-6fe4dfbe1ac5}</t>
  </si>
  <si>
    <t>{f47c913c-9a34-4d23-9c5f-39c00faef9b9}</t>
  </si>
  <si>
    <t>10</t>
  </si>
  <si>
    <t>{b2c57260-06cc-42fd-922d-3ba327c282ff}</t>
  </si>
  <si>
    <t>Objekt1</t>
  </si>
  <si>
    <t>Vegetační úpravy Etapa 2</t>
  </si>
  <si>
    <t>11</t>
  </si>
  <si>
    <t>{17603178-f691-40d6-be7b-e476e17e8be3}</t>
  </si>
  <si>
    <t>Objekt6</t>
  </si>
  <si>
    <t xml:space="preserve"> Vegetační úpravy - Následná péče Etapa 2</t>
  </si>
  <si>
    <t>{3e443e60-8c8a-4522-8052-5beda63a4739}</t>
  </si>
  <si>
    <t>roz08_3</t>
  </si>
  <si>
    <t>Revitalizace multimodálního uzlu ve Dvoře Králové nad Labem etapa III</t>
  </si>
  <si>
    <t>{94b39018-2ef8-42d9-9ef4-0e0e6cd24d18}</t>
  </si>
  <si>
    <t>{d9f594f2-3928-434c-952d-20589f758b84}</t>
  </si>
  <si>
    <t>{046d6656-cd03-46ba-8dc1-b93ddec8bce7}</t>
  </si>
  <si>
    <t>SO 101.3</t>
  </si>
  <si>
    <t>Etapa III.</t>
  </si>
  <si>
    <t>{71f4bf88-989e-4b25-978f-5bfd3915bde3}</t>
  </si>
  <si>
    <t>{685df0d8-b3e7-4a1c-bb88-a163008f4fb9}</t>
  </si>
  <si>
    <t>22109P-III</t>
  </si>
  <si>
    <t>300 Vodohospodářské objekty - etapa III</t>
  </si>
  <si>
    <t>{9e0d0a05-9b67-4b7d-ae73-8655e9cea3c7}</t>
  </si>
  <si>
    <t>{bc9c9110-85a7-479f-9a35-9a8bd45a2399}</t>
  </si>
  <si>
    <t>{84535c1c-9de4-4244-8f0c-b4f0324009a4}</t>
  </si>
  <si>
    <t>{13b54000-cb66-4f5a-8a3f-630659e290bf}</t>
  </si>
  <si>
    <t>Objekt2</t>
  </si>
  <si>
    <t>Vegetační úpravy Etapa 3</t>
  </si>
  <si>
    <t>{9cf04146-bfad-489b-bfb2-8d1592e0202c}</t>
  </si>
  <si>
    <t>Objekt7</t>
  </si>
  <si>
    <t xml:space="preserve"> Vegetační úpravy - Následná péče Etapa 3</t>
  </si>
  <si>
    <t>{4dd54f9d-e6bc-4438-8440-5925f31e8b76}</t>
  </si>
  <si>
    <t>roz08_4</t>
  </si>
  <si>
    <t>Revitalizace multimodálního uzlu ve Dvoře Králové nad Labem etapa IV</t>
  </si>
  <si>
    <t>{5e3226bd-5268-44b8-8bb5-02e95fec9457}</t>
  </si>
  <si>
    <t>{87be8488-5fbd-4b4b-817d-4c42974112bd}</t>
  </si>
  <si>
    <t>{671d6834-4a87-4817-a2de-34e2b3591f49}</t>
  </si>
  <si>
    <t>SO 101.4</t>
  </si>
  <si>
    <t>Etapa IV.</t>
  </si>
  <si>
    <t>{9eeb1829-a20c-4dd8-a01f-3df73f459f2c}</t>
  </si>
  <si>
    <t>{e3e150d4-57bb-4f16-920e-dc7eeac08102}</t>
  </si>
  <si>
    <t>22109P-IV</t>
  </si>
  <si>
    <t>300 Vodohospodářské objekty - etapa IV</t>
  </si>
  <si>
    <t>{d17405dd-c2a5-40e5-9979-15e6b63799d3}</t>
  </si>
  <si>
    <t>{ad09173c-2974-4dc6-a9ee-5275e295268e}</t>
  </si>
  <si>
    <t>Objekt3</t>
  </si>
  <si>
    <t>Vegetační úpravy Etapa 4</t>
  </si>
  <si>
    <t>{b7578065-b659-48be-8c25-0dca1e7b6cd9}</t>
  </si>
  <si>
    <t>Objekt8</t>
  </si>
  <si>
    <t xml:space="preserve"> Vegetační úpravy - Následná péče Etapa 4</t>
  </si>
  <si>
    <t>{eb44dad8-5cff-491f-b4a5-c08f33c1ea83}</t>
  </si>
  <si>
    <t>roz08_5</t>
  </si>
  <si>
    <t>Revitalizace multimodálního uzlu ve Dvoře Králové nad Labem etapa V</t>
  </si>
  <si>
    <t>{47c0a83d-ebc3-4047-b33d-c5dc49423e8e}</t>
  </si>
  <si>
    <t>{c76ce360-b184-49e8-8c5c-12f0105be855}</t>
  </si>
  <si>
    <t>{6e81b1f8-acfe-41f1-92ac-868bb28ddb9d}</t>
  </si>
  <si>
    <t>SO 101.5</t>
  </si>
  <si>
    <t>Etapa V.</t>
  </si>
  <si>
    <t>{ac440a87-63b2-41a8-81ee-727c881ccb3c}</t>
  </si>
  <si>
    <t>roz08_6</t>
  </si>
  <si>
    <t>Revitalizace multimodálního uzlu ve Dvoře Králové nad Labem etapa VI</t>
  </si>
  <si>
    <t>{8e231c7e-e5df-4dd5-b4a0-77ce9f665984}</t>
  </si>
  <si>
    <t>{074e57b8-c960-468d-a791-cc6560fbb560}</t>
  </si>
  <si>
    <t>{5343b861-de92-4811-907b-7881a2027455}</t>
  </si>
  <si>
    <t>SO 101.6</t>
  </si>
  <si>
    <t>Etapa VI. - mimo zájmové území</t>
  </si>
  <si>
    <t>{eb529122-03fb-4eeb-acd8-ddd2cba2d1ce}</t>
  </si>
  <si>
    <t>KRYCÍ LIST SOUPISU PRACÍ</t>
  </si>
  <si>
    <t>Objekt:</t>
  </si>
  <si>
    <t>roz08_1 - Revitalizace multimodálního uzlu ve Dvoře Králové nad Labem - etapa 1</t>
  </si>
  <si>
    <t>Soupis:</t>
  </si>
  <si>
    <t>SO00 - Objekty přípravy staveniště</t>
  </si>
  <si>
    <t>Úroveň 3:</t>
  </si>
  <si>
    <t>SO00cc - Obejkty přípravy staveniště - Nezpůsobilé</t>
  </si>
  <si>
    <t>REKAPITULACE ČLENĚNÍ SOUPISU PRACÍ</t>
  </si>
  <si>
    <t>Kód dílu - Popis</t>
  </si>
  <si>
    <t>Cena celkem [CZK]</t>
  </si>
  <si>
    <t>-1</t>
  </si>
  <si>
    <t>VRN - Vedlejší rozpočtové náklady</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</si>
  <si>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</si>
  <si>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</si>
  <si>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</si>
  <si>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</si>
  <si>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</si>
  <si>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</si>
  <si>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</si>
  <si>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</si>
  <si>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</si>
  <si>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</si>
  <si>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</si>
  <si>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</si>
  <si>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</si>
  <si>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</si>
  <si>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</si>
  <si>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</si>
  <si>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ROZPOCET</t>
  </si>
  <si>
    <t>VRN3</t>
  </si>
  <si>
    <t>Zařízení staveniště</t>
  </si>
  <si>
    <t>K</t>
  </si>
  <si>
    <t>030001000</t>
  </si>
  <si>
    <t>Zařízení staveniště, vč. jeřábu nebo jiného způsobu svislé přepravy</t>
  </si>
  <si>
    <t>soubor</t>
  </si>
  <si>
    <t>CS ÚRS 2025 01</t>
  </si>
  <si>
    <t>1024</t>
  </si>
  <si>
    <t>365221430</t>
  </si>
  <si>
    <t>Online PSC</t>
  </si>
  <si>
    <t>https://podminky.urs.cz/item/CS_URS_2025_01/030001000</t>
  </si>
  <si>
    <t>P</t>
  </si>
  <si>
    <t xml:space="preserve">Poznámka k položce:_x000D_
Současně kryje náklady na zdvihací prostředky po celou dobu stavby. </t>
  </si>
  <si>
    <t>033002000</t>
  </si>
  <si>
    <t>Připojení staveniště na inženýrské sítě</t>
  </si>
  <si>
    <t>-1595228045</t>
  </si>
  <si>
    <t>https://podminky.urs.cz/item/CS_URS_2025_01/033002000</t>
  </si>
  <si>
    <t>034103000</t>
  </si>
  <si>
    <t>Oplocení staveniště</t>
  </si>
  <si>
    <t>-606123475</t>
  </si>
  <si>
    <t>https://podminky.urs.cz/item/CS_URS_2025_01/034103000</t>
  </si>
  <si>
    <t>039002000</t>
  </si>
  <si>
    <t>Zrušení zařízení staveniště</t>
  </si>
  <si>
    <t>-1596509364</t>
  </si>
  <si>
    <t>https://podminky.urs.cz/item/CS_URS_2025_01/039002000</t>
  </si>
  <si>
    <t>041403000</t>
  </si>
  <si>
    <t>Bezpečnost a ochrana zdraví při práci na staveništi</t>
  </si>
  <si>
    <t>kpl</t>
  </si>
  <si>
    <t>-392116436</t>
  </si>
  <si>
    <t>https://podminky.urs.cz/item/CS_URS_2025_01/041403000</t>
  </si>
  <si>
    <t>091002000</t>
  </si>
  <si>
    <t>Ostatní náklady související s objektem - ochrana neřešených částí stavby</t>
  </si>
  <si>
    <t>-975458782</t>
  </si>
  <si>
    <t>https://podminky.urs.cz/item/CS_URS_2025_01/091002000</t>
  </si>
  <si>
    <t>VRN4</t>
  </si>
  <si>
    <t>Inženýrská činnost</t>
  </si>
  <si>
    <t>044002000</t>
  </si>
  <si>
    <t>Revize</t>
  </si>
  <si>
    <t>ks</t>
  </si>
  <si>
    <t>-908002071</t>
  </si>
  <si>
    <t>https://podminky.urs.cz/item/CS_URS_2025_01/044002000</t>
  </si>
  <si>
    <t>045002000</t>
  </si>
  <si>
    <t>Kompletační a koordinační činnost</t>
  </si>
  <si>
    <t>1908836595</t>
  </si>
  <si>
    <t>https://podminky.urs.cz/item/CS_URS_2025_01/045002000</t>
  </si>
  <si>
    <t>SO00x - Objekty přípravy staveniště - Způsobilé</t>
  </si>
  <si>
    <t xml:space="preserve">    VRN1 - Průzkumné, geodetické a projektové práce</t>
  </si>
  <si>
    <t xml:space="preserve">    VRN7 - Provozní vlivy</t>
  </si>
  <si>
    <t xml:space="preserve">    VRN8 - Přesun stavebních kapacit</t>
  </si>
  <si>
    <t xml:space="preserve">    VRN9 - Ostatní náklady</t>
  </si>
  <si>
    <t>VRN1</t>
  </si>
  <si>
    <t>Průzkumné, geodetické a projektové práce</t>
  </si>
  <si>
    <t>012103000</t>
  </si>
  <si>
    <t>Geodetické práce před výstavbou</t>
  </si>
  <si>
    <t>-1971188827</t>
  </si>
  <si>
    <t>https://podminky.urs.cz/item/CS_URS_2025_01/012103000</t>
  </si>
  <si>
    <t>012303000</t>
  </si>
  <si>
    <t>Geodetické práce po výstavbě</t>
  </si>
  <si>
    <t>-323671104</t>
  </si>
  <si>
    <t>https://podminky.urs.cz/item/CS_URS_2025_01/012303000</t>
  </si>
  <si>
    <t>013254000</t>
  </si>
  <si>
    <t>Dokumentace skutečného provedení stavby</t>
  </si>
  <si>
    <t>-1292618948</t>
  </si>
  <si>
    <t>https://podminky.urs.cz/item/CS_URS_2025_01/013254000</t>
  </si>
  <si>
    <t>013294000</t>
  </si>
  <si>
    <t>Ostatní dokumentace - dílenská</t>
  </si>
  <si>
    <t>1908010095</t>
  </si>
  <si>
    <t>https://podminky.urs.cz/item/CS_URS_2025_01/013294000</t>
  </si>
  <si>
    <t>091003000</t>
  </si>
  <si>
    <t xml:space="preserve">Ostatní náklady - vzorokování </t>
  </si>
  <si>
    <t>-931865389</t>
  </si>
  <si>
    <t>https://podminky.urs.cz/item/CS_URS_2025_01/091003000</t>
  </si>
  <si>
    <t>VRN7</t>
  </si>
  <si>
    <t>Provozní vlivy</t>
  </si>
  <si>
    <t>072002000</t>
  </si>
  <si>
    <t>Silniční provoz, provizorní dopravní značení</t>
  </si>
  <si>
    <t>-1570851871</t>
  </si>
  <si>
    <t>https://podminky.urs.cz/item/CS_URS_2025_01/072002000</t>
  </si>
  <si>
    <t>VRN8</t>
  </si>
  <si>
    <t>Přesun stavebních kapacit</t>
  </si>
  <si>
    <t>081002000</t>
  </si>
  <si>
    <t>Doprava zaměstnanců</t>
  </si>
  <si>
    <t>-1211491948</t>
  </si>
  <si>
    <t>https://podminky.urs.cz/item/CS_URS_2025_01/081002000</t>
  </si>
  <si>
    <t>VRN9</t>
  </si>
  <si>
    <t>Ostatní náklady</t>
  </si>
  <si>
    <t>091503000</t>
  </si>
  <si>
    <t>Náklady související s publikační činností - publicita projektu</t>
  </si>
  <si>
    <t>694958594</t>
  </si>
  <si>
    <t>https://podminky.urs.cz/item/CS_URS_2025_01/091503000</t>
  </si>
  <si>
    <t>SO100 - Objekty pozemních komunikací</t>
  </si>
  <si>
    <t>SO 101.1 - Etapa I. způsobilé</t>
  </si>
  <si>
    <t>00277819</t>
  </si>
  <si>
    <t>Město Dvůr Králové nad Labem</t>
  </si>
  <si>
    <t>03020223</t>
  </si>
  <si>
    <t>VECTURA Pardubice s.r.o.</t>
  </si>
  <si>
    <t>HSV - Práce a dodávky HSV</t>
  </si>
  <si>
    <t xml:space="preserve">    1 - Zemní práce</t>
  </si>
  <si>
    <t xml:space="preserve">    2 - Zakládání</t>
  </si>
  <si>
    <t xml:space="preserve">    4 - Vodorovné konstrukce</t>
  </si>
  <si>
    <t xml:space="preserve">    5 - Komunikace pozemní</t>
  </si>
  <si>
    <t xml:space="preserve">    8 - Vedení trubní dálková a přípojná</t>
  </si>
  <si>
    <t xml:space="preserve">    9 - Ostatní konstrukce a práce, bourání</t>
  </si>
  <si>
    <t xml:space="preserve">    997 - Přesun sutě</t>
  </si>
  <si>
    <t xml:space="preserve">    998 - Přesun hmot</t>
  </si>
  <si>
    <t>HSV</t>
  </si>
  <si>
    <t>Práce a dodávky HSV</t>
  </si>
  <si>
    <t>Zemní práce</t>
  </si>
  <si>
    <t>113106134</t>
  </si>
  <si>
    <t>Rozebrání dlažeb ze zámkových dlaždic komunikací pro pěší strojně pl do 50 m2</t>
  </si>
  <si>
    <t>m2</t>
  </si>
  <si>
    <t>-1970365383</t>
  </si>
  <si>
    <t>https://podminky.urs.cz/item/CS_URS_2025_01/113106134</t>
  </si>
  <si>
    <t>VV</t>
  </si>
  <si>
    <t>"Dlažba Etapa I." 880</t>
  </si>
  <si>
    <t>113107163</t>
  </si>
  <si>
    <t>Odstranění podkladu z kameniva drceného tl přes 200 do 300 mm strojně pl přes 50 do 200 m2</t>
  </si>
  <si>
    <t>665151414</t>
  </si>
  <si>
    <t>https://podminky.urs.cz/item/CS_URS_2025_01/113107163</t>
  </si>
  <si>
    <t>"Odstranění podkladu plochy pochozí živice" 1210</t>
  </si>
  <si>
    <t>"Odstranění podkladu dlažby"880</t>
  </si>
  <si>
    <t>"Odstranění podkladu pod asf. pojížděný" 3500</t>
  </si>
  <si>
    <t>"Nezpevněné plochy - štěrk" 330</t>
  </si>
  <si>
    <t>Součet</t>
  </si>
  <si>
    <t>113154528</t>
  </si>
  <si>
    <t>Frézování živičného krytu tl 100 mm pruh š přes 0,5 m pl do 500 m2</t>
  </si>
  <si>
    <t>1707908484</t>
  </si>
  <si>
    <t>https://podminky.urs.cz/item/CS_URS_2025_01/113154528</t>
  </si>
  <si>
    <t>"Frezování pro nap. asf. vrstev" 80 *2</t>
  </si>
  <si>
    <t>"dle vyhl. 283/2021 Sb. a jejích novel bude asfalt využit v obalovně pro výrobu nové směsi, případně pro vytvoření stmelené směsi"</t>
  </si>
  <si>
    <t>113154548</t>
  </si>
  <si>
    <t>Frézování živičného krytu tl 100 mm pruh š přes 1 m pl přes 500 do 2000 m2</t>
  </si>
  <si>
    <t>-1549387985</t>
  </si>
  <si>
    <t>https://podminky.urs.cz/item/CS_URS_2025_01/113154548</t>
  </si>
  <si>
    <t>"Plocha živičných pochozích ploch - tl. vrstvy 200mm" 1210*2</t>
  </si>
  <si>
    <t>113154558</t>
  </si>
  <si>
    <t>Frézování živičného krytu tl 100 mm pl přes 2000 do 10000 m2</t>
  </si>
  <si>
    <t>-1786191050</t>
  </si>
  <si>
    <t>https://podminky.urs.cz/item/CS_URS_2025_01/113154558</t>
  </si>
  <si>
    <t>"Zpevněna plocha autobusového nádraží - tl. vrstvy 300mm" 3500*3</t>
  </si>
  <si>
    <t>113154518</t>
  </si>
  <si>
    <t>Frézování živičného krytu tl 100 mm pruh š do 0,5 m pl do 500 m2</t>
  </si>
  <si>
    <t>327858267</t>
  </si>
  <si>
    <t>https://podminky.urs.cz/item/CS_URS_2025_01/113154518</t>
  </si>
  <si>
    <t>25</t>
  </si>
  <si>
    <t>113202111</t>
  </si>
  <si>
    <t>Vytrhání obrub krajníků obrubníků stojatých</t>
  </si>
  <si>
    <t>m</t>
  </si>
  <si>
    <t>617629622</t>
  </si>
  <si>
    <t>https://podminky.urs.cz/item/CS_URS_2025_01/113202111</t>
  </si>
  <si>
    <t>"Silniční krajník" 458</t>
  </si>
  <si>
    <t>"Silniční obrubník" 720</t>
  </si>
  <si>
    <t>113204111</t>
  </si>
  <si>
    <t>Vytrhání obrub záhonových</t>
  </si>
  <si>
    <t>-719838563</t>
  </si>
  <si>
    <t>https://podminky.urs.cz/item/CS_URS_2025_01/113204111</t>
  </si>
  <si>
    <t>121151103</t>
  </si>
  <si>
    <t>Sejmutí ornice plochy do 100 m2 tl vrstvy do 200 mm strojně</t>
  </si>
  <si>
    <t>-324673787</t>
  </si>
  <si>
    <t>https://podminky.urs.cz/item/CS_URS_2025_01/121151103</t>
  </si>
  <si>
    <t>122251104</t>
  </si>
  <si>
    <t>Odkopávky a prokopávky nezapažené v hornině třídy těžitelnosti I skupiny 3 objem do 500 m3 strojně</t>
  </si>
  <si>
    <t>m3</t>
  </si>
  <si>
    <t>-600762571</t>
  </si>
  <si>
    <t>https://podminky.urs.cz/item/CS_URS_2025_01/122251104</t>
  </si>
  <si>
    <t>"Vykopávky vč. výkopu pro výměnu aktivní zóny v tl. 500mm" 1908</t>
  </si>
  <si>
    <t>132351102</t>
  </si>
  <si>
    <t>Hloubení rýh nezapažených š do 800 mm v hornině třídy těžitelnosti II skupiny 4 objem do 50 m3 strojně</t>
  </si>
  <si>
    <t>-1136399479</t>
  </si>
  <si>
    <t>https://podminky.urs.cz/item/CS_URS_2025_01/132351102</t>
  </si>
  <si>
    <t>"drenaz = delka * plocha z rezu" 186*0,29</t>
  </si>
  <si>
    <t>171151103</t>
  </si>
  <si>
    <t>Uložení sypaniny z hornin soudržných do násypů zhutněných strojně</t>
  </si>
  <si>
    <t>-410639315</t>
  </si>
  <si>
    <t>https://podminky.urs.cz/item/CS_URS_2025_01/171151103</t>
  </si>
  <si>
    <t>"Násyp se zhutněním" 589,96</t>
  </si>
  <si>
    <t>13</t>
  </si>
  <si>
    <t>171251101</t>
  </si>
  <si>
    <t>Uložení sypaniny do násypů nezhutněných strojně</t>
  </si>
  <si>
    <t>-1217873605</t>
  </si>
  <si>
    <t>https://podminky.urs.cz/item/CS_URS_2025_01/171251101</t>
  </si>
  <si>
    <t>"Uložení sypaniny do násypů na skládce - odhumusování" 3320*0,15</t>
  </si>
  <si>
    <t>"Vykop drenaz" 53,94</t>
  </si>
  <si>
    <t>14</t>
  </si>
  <si>
    <t>181951112</t>
  </si>
  <si>
    <t>Úprava pláně v hornině třídy těžitelnosti I skupiny 1 až 3 se zhutněním strojně</t>
  </si>
  <si>
    <t>1934162892</t>
  </si>
  <si>
    <t>https://podminky.urs.cz/item/CS_URS_2025_01/181951112</t>
  </si>
  <si>
    <t>"bet. dlažba" 675</t>
  </si>
  <si>
    <t>"park. zaliv" 135</t>
  </si>
  <si>
    <t>"chodník žul. kostka" 681</t>
  </si>
  <si>
    <t>"česany beton" 650</t>
  </si>
  <si>
    <t>"zastavkovy panel" 67</t>
  </si>
  <si>
    <t>"CB Kryt" 1445</t>
  </si>
  <si>
    <t>"asf. plocha" 2166</t>
  </si>
  <si>
    <t>"hmatové prvky" 223</t>
  </si>
  <si>
    <t>Zakládání</t>
  </si>
  <si>
    <t>15</t>
  </si>
  <si>
    <t>211561111</t>
  </si>
  <si>
    <t>Výplň odvodňovacích žeber nebo trativodů kamenivem hrubým drceným frakce 4 až 16 mm</t>
  </si>
  <si>
    <t>708495938</t>
  </si>
  <si>
    <t>https://podminky.urs.cz/item/CS_URS_2025_01/211561111</t>
  </si>
  <si>
    <t>186*0,16</t>
  </si>
  <si>
    <t>16</t>
  </si>
  <si>
    <t>211971121</t>
  </si>
  <si>
    <t>Zřízení opláštění žeber nebo trativodů geotextilií v rýze nebo zářezu sklonu přes 1:2 š do 2,5 m</t>
  </si>
  <si>
    <t>-1278455252</t>
  </si>
  <si>
    <t>https://podminky.urs.cz/item/CS_URS_2025_01/211971121</t>
  </si>
  <si>
    <t>186*1,9</t>
  </si>
  <si>
    <t>17</t>
  </si>
  <si>
    <t>M</t>
  </si>
  <si>
    <t>69311080</t>
  </si>
  <si>
    <t>geotextilie netkaná separační, ochranná, filtrační, drenážní PES 200g/m2</t>
  </si>
  <si>
    <t>1259951804</t>
  </si>
  <si>
    <t>353,4*1,1845 "Přepočtené koeficientem množství</t>
  </si>
  <si>
    <t>18</t>
  </si>
  <si>
    <t>212572111</t>
  </si>
  <si>
    <t>Lože pro trativody ze štěrkopísku tříděného</t>
  </si>
  <si>
    <t>-886261646</t>
  </si>
  <si>
    <t>https://podminky.urs.cz/item/CS_URS_2025_01/212572111</t>
  </si>
  <si>
    <t>186*0,04</t>
  </si>
  <si>
    <t>19</t>
  </si>
  <si>
    <t>212752112</t>
  </si>
  <si>
    <t>Trativod z drenážních trubek korugovaných PE-HD SN 4 perforace 220° včetně lože otevřený výkop DN 150 pro liniové stavby</t>
  </si>
  <si>
    <t>148326568</t>
  </si>
  <si>
    <t>https://podminky.urs.cz/item/CS_URS_2025_01/212752112</t>
  </si>
  <si>
    <t>186</t>
  </si>
  <si>
    <t>20</t>
  </si>
  <si>
    <t>213221111</t>
  </si>
  <si>
    <t>Nájezd k dočasným nástupištím z betonu prostého se zvýšenými nároky na prostředí tl do 150 mm tř. C 25/30</t>
  </si>
  <si>
    <t>-1241451239</t>
  </si>
  <si>
    <t>https://podminky.urs.cz/item/CS_URS_2025_01/213221111</t>
  </si>
  <si>
    <t>58932936</t>
  </si>
  <si>
    <t>beton C 25/30 X0,XC1-4,XD1-2,XA1-2,XF1 kamenivo frakce 0/16</t>
  </si>
  <si>
    <t>1941819440</t>
  </si>
  <si>
    <t>22</t>
  </si>
  <si>
    <t>291211111</t>
  </si>
  <si>
    <t>Zřízení plochy ze silničních panelů do lože tl 50 mm z kameniva</t>
  </si>
  <si>
    <t>926307798</t>
  </si>
  <si>
    <t>https://podminky.urs.cz/item/CS_URS_2025_01/291211111</t>
  </si>
  <si>
    <t>"dočasná stanoviště v ulici Dobrovského"</t>
  </si>
  <si>
    <t>108</t>
  </si>
  <si>
    <t>23</t>
  </si>
  <si>
    <t>59381003</t>
  </si>
  <si>
    <t>panel silniční 3,00x1,50x0,15m</t>
  </si>
  <si>
    <t>kus</t>
  </si>
  <si>
    <t>-1982924278</t>
  </si>
  <si>
    <t>24</t>
  </si>
  <si>
    <t>Vodorovné konstrukce</t>
  </si>
  <si>
    <t>Komunikace pozemní</t>
  </si>
  <si>
    <t>561081111</t>
  </si>
  <si>
    <t>Zřízení podkladu ze zeminy upravené vápnem, cementem, směsnými pojivy tl přes 450 do 500 mm pl do 1000 m2</t>
  </si>
  <si>
    <t>293257412</t>
  </si>
  <si>
    <t>https://podminky.urs.cz/item/CS_URS_2025_01/561081111</t>
  </si>
  <si>
    <t>58530171</t>
  </si>
  <si>
    <t>vápno nehašené CL 90-Q pro úpravu zemin bezprašné</t>
  </si>
  <si>
    <t>t</t>
  </si>
  <si>
    <t>1077336554</t>
  </si>
  <si>
    <t>"Doporučené množství pojiva v % vůči objemové hmotnosti zeminy jsou 3%" 6042*0,5*1,85*3/100</t>
  </si>
  <si>
    <t>26</t>
  </si>
  <si>
    <t>577134111</t>
  </si>
  <si>
    <t>Asfaltový beton vrstva obrusná ACO 11+ (ABS) tř. I tl 40 mm š do 3 m z nemodifikovaného asfaltu</t>
  </si>
  <si>
    <t>2126614328</t>
  </si>
  <si>
    <t>https://podminky.urs.cz/item/CS_URS_2025_01/577134111</t>
  </si>
  <si>
    <t>27</t>
  </si>
  <si>
    <t>565135101</t>
  </si>
  <si>
    <t>Asfaltový beton vrstva podkladní ACP 16 (obalované kamenivo OKS) tl 50 mm š do 1,5 m</t>
  </si>
  <si>
    <t>-913447978</t>
  </si>
  <si>
    <t>https://podminky.urs.cz/item/CS_URS_2025_01/565135101</t>
  </si>
  <si>
    <t>28</t>
  </si>
  <si>
    <t>576133211</t>
  </si>
  <si>
    <t>Asfaltový koberec mastixový SMA 11 (AKMS) tl 40 mm š do 3 m</t>
  </si>
  <si>
    <t>882681153</t>
  </si>
  <si>
    <t>https://podminky.urs.cz/item/CS_URS_2025_01/576133211</t>
  </si>
  <si>
    <t>"napojení asf. vrstev" 80</t>
  </si>
  <si>
    <t>2165</t>
  </si>
  <si>
    <t>29</t>
  </si>
  <si>
    <t>577155112</t>
  </si>
  <si>
    <t>Asfaltový beton vrstva ložní ACL 16 (ABH) tl 60 mm š do 3 m z nemodifikovaného asfaltu</t>
  </si>
  <si>
    <t>-31413072</t>
  </si>
  <si>
    <t>https://podminky.urs.cz/item/CS_URS_2025_01/577155112</t>
  </si>
  <si>
    <t>30</t>
  </si>
  <si>
    <t>577165032</t>
  </si>
  <si>
    <t>Asfaltový beton vrstva ložní ACL 16 (ABVH) tl 70 mm š do 1,5 m z modifikovaného asfaltu</t>
  </si>
  <si>
    <t>1035338509</t>
  </si>
  <si>
    <t>https://podminky.urs.cz/item/CS_URS_2025_01/577165032</t>
  </si>
  <si>
    <t>"Plocha SMA" 2165</t>
  </si>
  <si>
    <t>31</t>
  </si>
  <si>
    <t>565166102</t>
  </si>
  <si>
    <t>Asfaltový beton vrstva podkladní ACP 22 (obalované kamenivo OKH) tl 90 mm š do 1,5 m</t>
  </si>
  <si>
    <t>-1451570724</t>
  </si>
  <si>
    <t>https://podminky.urs.cz/item/CS_URS_2025_01/565166102</t>
  </si>
  <si>
    <t>32</t>
  </si>
  <si>
    <t>564962111</t>
  </si>
  <si>
    <t>Podklad z mechanicky zpevněného kameniva MZK tl 200 mm</t>
  </si>
  <si>
    <t>-738593903</t>
  </si>
  <si>
    <t>https://podminky.urs.cz/item/CS_URS_2025_01/564962111</t>
  </si>
  <si>
    <t>33</t>
  </si>
  <si>
    <t>573111112</t>
  </si>
  <si>
    <t>Postřik živičný infiltrační s posypem z asfaltu množství 1 kg/m2</t>
  </si>
  <si>
    <t>-1161061409</t>
  </si>
  <si>
    <t>https://podminky.urs.cz/item/CS_URS_2025_01/573111112</t>
  </si>
  <si>
    <t>34</t>
  </si>
  <si>
    <t>573211109</t>
  </si>
  <si>
    <t>Postřik živičný spojovací z asfaltu v množství 0,50 kg/m2</t>
  </si>
  <si>
    <t>-927634887</t>
  </si>
  <si>
    <t>https://podminky.urs.cz/item/CS_URS_2025_01/573211109</t>
  </si>
  <si>
    <t>"napojení asf. vrstev" 80*2</t>
  </si>
  <si>
    <t>"Plocha SMA" 2165*2</t>
  </si>
  <si>
    <t>35</t>
  </si>
  <si>
    <t>579231352</t>
  </si>
  <si>
    <t>Ručně litý pryžový povrch stabilizační a 3-vrstvý tl 13 mm 1 ostatní barva na terén do 300 m2</t>
  </si>
  <si>
    <t>604884050</t>
  </si>
  <si>
    <t>https://podminky.urs.cz/item/CS_URS_2025_01/579231352</t>
  </si>
  <si>
    <t>36</t>
  </si>
  <si>
    <t>457572111</t>
  </si>
  <si>
    <t>Filtrační vrstvy ze štěrkopísku se zhutněním frakce od 0 až 8 do 0 až 32 mm</t>
  </si>
  <si>
    <t>-1313689879</t>
  </si>
  <si>
    <t>https://podminky.urs.cz/item/CS_URS_2025_01/457572111</t>
  </si>
  <si>
    <t>62*0,05</t>
  </si>
  <si>
    <t>37</t>
  </si>
  <si>
    <t>564760101</t>
  </si>
  <si>
    <t>Podklad z kameniva hrubého drceného vel. 16-32 mm plochy do 100 m2 tl 200 mm</t>
  </si>
  <si>
    <t>-47084708</t>
  </si>
  <si>
    <t>https://podminky.urs.cz/item/CS_URS_2025_01/564760101</t>
  </si>
  <si>
    <t>38</t>
  </si>
  <si>
    <t>564952111</t>
  </si>
  <si>
    <t>Podklad z mechanicky zpevněného kameniva MZK tl 150 mm</t>
  </si>
  <si>
    <t>1774336436</t>
  </si>
  <si>
    <t>https://podminky.urs.cz/item/CS_URS_2025_01/564952111</t>
  </si>
  <si>
    <t>"vrchní vrstva dětského hřiště v parku"</t>
  </si>
  <si>
    <t>405</t>
  </si>
  <si>
    <t>39</t>
  </si>
  <si>
    <t>581141113</t>
  </si>
  <si>
    <t>Kryt cementobetonový vozovek skupiny CB I tl 240 mm</t>
  </si>
  <si>
    <t>317660512</t>
  </si>
  <si>
    <t>https://podminky.urs.cz/item/CS_URS_2025_01/581141113</t>
  </si>
  <si>
    <t>40</t>
  </si>
  <si>
    <t>567122114</t>
  </si>
  <si>
    <t>Podklad ze směsi stmelené cementem SC C 8/10 (KSC I) tl 150 mm</t>
  </si>
  <si>
    <t>-1837682506</t>
  </si>
  <si>
    <t>https://podminky.urs.cz/item/CS_URS_2025_01/567122114</t>
  </si>
  <si>
    <t>41</t>
  </si>
  <si>
    <t>564871112</t>
  </si>
  <si>
    <t>Podklad ze štěrkodrtě ŠD plochy přes 100 m2 tl. 260 mm</t>
  </si>
  <si>
    <t>551564469</t>
  </si>
  <si>
    <t>https://podminky.urs.cz/item/CS_URS_2025_01/564871112</t>
  </si>
  <si>
    <t>42</t>
  </si>
  <si>
    <t>582126114</t>
  </si>
  <si>
    <t>Kryt cementobetonový vyztužený letišť tl 140 mm</t>
  </si>
  <si>
    <t>-784483423</t>
  </si>
  <si>
    <t>https://podminky.urs.cz/item/CS_URS_2025_01/582126114</t>
  </si>
  <si>
    <t>"Česaný beton - položka výztuže bude doplněna ve stupni DPS" 650</t>
  </si>
  <si>
    <t>43</t>
  </si>
  <si>
    <t>591141111</t>
  </si>
  <si>
    <t>Kladení dlažby z kostek velkých z kamene na MC tl 50 mm</t>
  </si>
  <si>
    <t>960503293</t>
  </si>
  <si>
    <t>https://podminky.urs.cz/item/CS_URS_2025_01/591141111</t>
  </si>
  <si>
    <t>RMAT0002</t>
  </si>
  <si>
    <t>dlažba žulová hladká řezaná - lemování reliéfní úprav</t>
  </si>
  <si>
    <t>-832617876</t>
  </si>
  <si>
    <t>40*1,01 "Přepočtené koeficientem množství</t>
  </si>
  <si>
    <t>591211111</t>
  </si>
  <si>
    <t>Kladení dlažby z kostek drobných z kamene do lože z kameniva těženého tl 50 mm</t>
  </si>
  <si>
    <t>-218956737</t>
  </si>
  <si>
    <t>https://podminky.urs.cz/item/CS_URS_2025_01/591211111</t>
  </si>
  <si>
    <t>"parkovaci zaliv K+R" 133</t>
  </si>
  <si>
    <t>46</t>
  </si>
  <si>
    <t>58381015</t>
  </si>
  <si>
    <t>kostka řezanoštípaná dlažební žula 10x10x10cm</t>
  </si>
  <si>
    <t>-963289200</t>
  </si>
  <si>
    <t xml:space="preserve">"parkovací záliv K+R" </t>
  </si>
  <si>
    <t>133</t>
  </si>
  <si>
    <t>133*1,02 "Přepočtené koeficientem množství</t>
  </si>
  <si>
    <t>47</t>
  </si>
  <si>
    <t>564871111</t>
  </si>
  <si>
    <t>Podklad ze štěrkodrtě ŠD plochy přes 100 m2 tl 250 mm</t>
  </si>
  <si>
    <t>-1970157853</t>
  </si>
  <si>
    <t>https://podminky.urs.cz/item/CS_URS_2025_01/564871111</t>
  </si>
  <si>
    <t>"Česaný beton" 650</t>
  </si>
  <si>
    <t>"Park. zaliv" 135</t>
  </si>
  <si>
    <t>48</t>
  </si>
  <si>
    <t>-581442117</t>
  </si>
  <si>
    <t>"žul. kostka 8/8 - centrální prostor kolem výpravní budovy a výstupní hrany" 779</t>
  </si>
  <si>
    <t>49</t>
  </si>
  <si>
    <t>58381012</t>
  </si>
  <si>
    <t>kostka řezanoštípaná dlažební žula 8x8x8cm</t>
  </si>
  <si>
    <t>1523925125</t>
  </si>
  <si>
    <t>779*1,02 "Přepočtené koeficientem množství</t>
  </si>
  <si>
    <t>50</t>
  </si>
  <si>
    <t>564861111</t>
  </si>
  <si>
    <t>Podklad ze štěrkodrtě ŠD plochy přes 100 m2 tl 200 mm</t>
  </si>
  <si>
    <t>1149612770</t>
  </si>
  <si>
    <t>https://podminky.urs.cz/item/CS_URS_2025_01/564861111</t>
  </si>
  <si>
    <t>"Hmatové úpravy" 223</t>
  </si>
  <si>
    <t>"Chodník bet. dlažba" 668</t>
  </si>
  <si>
    <t>"Chodník žul. kostka 8/8" 779</t>
  </si>
  <si>
    <t>"podkladní vrstva dětského hřiště v parku" 405</t>
  </si>
  <si>
    <t>596211112</t>
  </si>
  <si>
    <t>Kladení zámkové dlažby komunikací pro pěší ručně tl 60 mm skupiny A pl přes 100 do 300 m2</t>
  </si>
  <si>
    <t>-1508566218</t>
  </si>
  <si>
    <t>https://podminky.urs.cz/item/CS_URS_2025_01/596211112</t>
  </si>
  <si>
    <t>"bet. dlažba chodník" 668</t>
  </si>
  <si>
    <t>"reliéfní dlažba" 108</t>
  </si>
  <si>
    <t>"barevná dlažba u nástupní hrany" 24,850</t>
  </si>
  <si>
    <t>"umělá vodící linie" 44,9</t>
  </si>
  <si>
    <t>59245021</t>
  </si>
  <si>
    <t>dlažba tvar čtverec betonová 200x200x60mm přírodní</t>
  </si>
  <si>
    <t>1185745383</t>
  </si>
  <si>
    <t>59245008</t>
  </si>
  <si>
    <t>dlažba skladebná betonová 200x100mm tl 60mm barevná</t>
  </si>
  <si>
    <t>1814622460</t>
  </si>
  <si>
    <t>23241002</t>
  </si>
  <si>
    <t>linie vodicí pro orientaci nevidomých na přechodu bílá š 170mm</t>
  </si>
  <si>
    <t>1999053362</t>
  </si>
  <si>
    <t>59212315</t>
  </si>
  <si>
    <t>dlaždice betonová pro nástupiště s varovným pásem sloučeným s vodící linií 495x400x60mm</t>
  </si>
  <si>
    <t>-646654467</t>
  </si>
  <si>
    <t>56</t>
  </si>
  <si>
    <t>59245019</t>
  </si>
  <si>
    <t>dlažba tvar obdélník betonová pro nevidomé 200x100x60mm přírodní</t>
  </si>
  <si>
    <t>-2002830079</t>
  </si>
  <si>
    <t>57</t>
  </si>
  <si>
    <t>RMAT0001</t>
  </si>
  <si>
    <t>Montáž zastávkového panelu</t>
  </si>
  <si>
    <t>281405841</t>
  </si>
  <si>
    <t>https://podminky.urs.cz/item/CS_URS_2025_01/RMAT0001</t>
  </si>
  <si>
    <t>58</t>
  </si>
  <si>
    <t>59381016</t>
  </si>
  <si>
    <t>panel zastávkový nájezdový s nástupní hranou 200mm</t>
  </si>
  <si>
    <t>2134402939</t>
  </si>
  <si>
    <t>59</t>
  </si>
  <si>
    <t>59381019</t>
  </si>
  <si>
    <t>panel zastávkový výjezdový s nástupní hranou 200mm</t>
  </si>
  <si>
    <t>-1787172766</t>
  </si>
  <si>
    <t>60</t>
  </si>
  <si>
    <t>59381021</t>
  </si>
  <si>
    <t>panel zastávkový základní s nástupní hranou 200mm</t>
  </si>
  <si>
    <t>279411607</t>
  </si>
  <si>
    <t>Vedení trubní dálková a přípojná</t>
  </si>
  <si>
    <t>895941341</t>
  </si>
  <si>
    <t>Osazení vpusti uliční DN 500 z betonových dílců dno s výtokem</t>
  </si>
  <si>
    <t>1283544270</t>
  </si>
  <si>
    <t>https://podminky.urs.cz/item/CS_URS_2025_01/895941341</t>
  </si>
  <si>
    <t>62</t>
  </si>
  <si>
    <t>59224472</t>
  </si>
  <si>
    <t>vpusť uliční DN 500 kaliště s odtokem 150mm 500/245x65mm</t>
  </si>
  <si>
    <t>-421335129</t>
  </si>
  <si>
    <t>Ostatní konstrukce a práce, bourání</t>
  </si>
  <si>
    <t>63</t>
  </si>
  <si>
    <t>914111111</t>
  </si>
  <si>
    <t>Montáž svislé dopravní značky do velikosti 1 m2 objímkami na sloupek nebo konzolu</t>
  </si>
  <si>
    <t>-738067403</t>
  </si>
  <si>
    <t>https://podminky.urs.cz/item/CS_URS_2025_01/914111111</t>
  </si>
  <si>
    <t>64</t>
  </si>
  <si>
    <t>914511112</t>
  </si>
  <si>
    <t>Montáž sloupku dopravních značek délky do 3,5 m s betonovým základem a patkou D 60 mm</t>
  </si>
  <si>
    <t>-1245886402</t>
  </si>
  <si>
    <t>https://podminky.urs.cz/item/CS_URS_2025_01/914511112</t>
  </si>
  <si>
    <t>65</t>
  </si>
  <si>
    <t>40445650</t>
  </si>
  <si>
    <t>dodatkové tabulky E7, E12, E13 500x300mm</t>
  </si>
  <si>
    <t>-1136191750</t>
  </si>
  <si>
    <t>66</t>
  </si>
  <si>
    <t>40445626</t>
  </si>
  <si>
    <t>informativní značky provozní IP14-IP29, IP31 750x1000mm</t>
  </si>
  <si>
    <t>-33415213</t>
  </si>
  <si>
    <t>67</t>
  </si>
  <si>
    <t>40445620</t>
  </si>
  <si>
    <t>zákazové, příkazové dopravní značky B1-B34, C1-15 700mm</t>
  </si>
  <si>
    <t>1845475220</t>
  </si>
  <si>
    <t>68</t>
  </si>
  <si>
    <t>40445613</t>
  </si>
  <si>
    <t>značky upravující přednost P2, P3, P8 1250mm retroreflexní</t>
  </si>
  <si>
    <t>2125824321</t>
  </si>
  <si>
    <t>69</t>
  </si>
  <si>
    <t>40445649</t>
  </si>
  <si>
    <t>dodatkové tabulky E3-E5, E8, E14-E16 500x150mm</t>
  </si>
  <si>
    <t>-2030954404</t>
  </si>
  <si>
    <t>70</t>
  </si>
  <si>
    <t>40445625</t>
  </si>
  <si>
    <t>informativní značky provozní IP8, IP9, IP11-IP13 500x700mm</t>
  </si>
  <si>
    <t>643953973</t>
  </si>
  <si>
    <t>71</t>
  </si>
  <si>
    <t>40445609</t>
  </si>
  <si>
    <t>značky upravující přednost P1, P4 900mm</t>
  </si>
  <si>
    <t>1592925569</t>
  </si>
  <si>
    <t>72</t>
  </si>
  <si>
    <t>40445643</t>
  </si>
  <si>
    <t>informativní značky jiné IJ1-IJ3, IJ4c-IJ16 500x700mm</t>
  </si>
  <si>
    <t>1500503738</t>
  </si>
  <si>
    <t>73</t>
  </si>
  <si>
    <t>915211111</t>
  </si>
  <si>
    <t>Vodorovné dopravní značení dělící čáry souvislé š 125 mm bílý plast</t>
  </si>
  <si>
    <t>-1459169259</t>
  </si>
  <si>
    <t>https://podminky.urs.cz/item/CS_URS_2025_01/915211111</t>
  </si>
  <si>
    <t>74</t>
  </si>
  <si>
    <t>915211115</t>
  </si>
  <si>
    <t>Vodorovné dopravní značení dělící čáry souvislé š 125 mm žlutý plast</t>
  </si>
  <si>
    <t>93451504</t>
  </si>
  <si>
    <t>https://podminky.urs.cz/item/CS_URS_2025_01/915211115</t>
  </si>
  <si>
    <t>75</t>
  </si>
  <si>
    <t>915223121</t>
  </si>
  <si>
    <t>Vodicí linie z plastu pro orientaci nevidomých na přechodu šířky 170 mm</t>
  </si>
  <si>
    <t>-660407186</t>
  </si>
  <si>
    <t>https://podminky.urs.cz/item/CS_URS_2025_01/915223121</t>
  </si>
  <si>
    <t>76</t>
  </si>
  <si>
    <t>915231111</t>
  </si>
  <si>
    <t>Vodorovné dopravní značení přechody pro chodce, šipky, symboly bílý plast</t>
  </si>
  <si>
    <t>1522469964</t>
  </si>
  <si>
    <t>https://podminky.urs.cz/item/CS_URS_2025_01/915231111</t>
  </si>
  <si>
    <t>77</t>
  </si>
  <si>
    <t>916131213</t>
  </si>
  <si>
    <t>Osazení silničního obrubníku betonového stojatého s boční opěrou do lože z betonu prostého</t>
  </si>
  <si>
    <t>1927067089</t>
  </si>
  <si>
    <t>https://podminky.urs.cz/item/CS_URS_2025_01/916131213</t>
  </si>
  <si>
    <t>78</t>
  </si>
  <si>
    <t>59217031</t>
  </si>
  <si>
    <t>obrubník betonový silniční 1000x150x250mm</t>
  </si>
  <si>
    <t>1107138788</t>
  </si>
  <si>
    <t>700*1,02 "Přepočtené koeficientem množství</t>
  </si>
  <si>
    <t>79</t>
  </si>
  <si>
    <t>916231213</t>
  </si>
  <si>
    <t>Osazení chodníkového obrubníku betonového stojatého s boční opěrou do lože z betonu prostého</t>
  </si>
  <si>
    <t>-788457077</t>
  </si>
  <si>
    <t>https://podminky.urs.cz/item/CS_URS_2025_01/916231213</t>
  </si>
  <si>
    <t>"Bet. obrubník" 213</t>
  </si>
  <si>
    <t>"ocelový obrubník" 324</t>
  </si>
  <si>
    <t>80</t>
  </si>
  <si>
    <t>13432000</t>
  </si>
  <si>
    <t>úhelník ocelový nerovnostranný jakost S235JR (11 375) 200x100x10mm</t>
  </si>
  <si>
    <t>756764339</t>
  </si>
  <si>
    <t>"obrubník ocelový"324*23,2/1000</t>
  </si>
  <si>
    <t>59217016</t>
  </si>
  <si>
    <t>obrubník betonový chodníkový 1000x80x250mm</t>
  </si>
  <si>
    <t>-1118105518</t>
  </si>
  <si>
    <t>213*1,02 "Přepočtené koeficientem množství</t>
  </si>
  <si>
    <t>919735114</t>
  </si>
  <si>
    <t>Řezání stávajícího živičného krytu hl přes 150 do 200 mm</t>
  </si>
  <si>
    <t>192959060</t>
  </si>
  <si>
    <t>https://podminky.urs.cz/item/CS_URS_2025_01/919735114</t>
  </si>
  <si>
    <t>935923111</t>
  </si>
  <si>
    <t>Vpusť pro obrubníkový odvodňovací žlab hloubky 750 mm s odtokem DN 160</t>
  </si>
  <si>
    <t>-917829557</t>
  </si>
  <si>
    <t>https://podminky.urs.cz/item/CS_URS_2025_01/935923111</t>
  </si>
  <si>
    <t>84</t>
  </si>
  <si>
    <t>962041211</t>
  </si>
  <si>
    <t>Bourání mostních zdí a pilířů z betonu prostého</t>
  </si>
  <si>
    <t>-1416989528</t>
  </si>
  <si>
    <t>https://podminky.urs.cz/item/CS_URS_2025_01/962041211</t>
  </si>
  <si>
    <t>"Opěrná zeď sever" 17,5*0,6*2,5</t>
  </si>
  <si>
    <t>"Opěrná zeď západ" 23*0,6*2,5</t>
  </si>
  <si>
    <t>"Schodiště" 52*0,3</t>
  </si>
  <si>
    <t>85</t>
  </si>
  <si>
    <t>919716111</t>
  </si>
  <si>
    <t>Výztuž cementobetonového krytu ze svařovaných sítí hmotnosti do 7,5 kg/m2</t>
  </si>
  <si>
    <t>-2066506547</t>
  </si>
  <si>
    <t>https://podminky.urs.cz/item/CS_URS_2025_01/919716111</t>
  </si>
  <si>
    <t>"šikmá betonová plocha dlouhého příčného prahu"</t>
  </si>
  <si>
    <t>7,5*194*0,001</t>
  </si>
  <si>
    <t>"česaný beton - pochozí plochy a přejezdný práh"</t>
  </si>
  <si>
    <t>7,5*650*0,001</t>
  </si>
  <si>
    <t>86</t>
  </si>
  <si>
    <t>966006132</t>
  </si>
  <si>
    <t>Odstranění značek dopravních nebo orientačních se sloupky s betonovými patkami</t>
  </si>
  <si>
    <t>-1246582676</t>
  </si>
  <si>
    <t>https://podminky.urs.cz/item/CS_URS_2025_01/966006132</t>
  </si>
  <si>
    <t>997</t>
  </si>
  <si>
    <t>Přesun sutě</t>
  </si>
  <si>
    <t>87</t>
  </si>
  <si>
    <t>997221571</t>
  </si>
  <si>
    <t>Vodorovná doprava vybouraných hmot do 1 km</t>
  </si>
  <si>
    <t>-866470525</t>
  </si>
  <si>
    <t>https://podminky.urs.cz/item/CS_URS_2025_01/997221571</t>
  </si>
  <si>
    <t>88</t>
  </si>
  <si>
    <t>997221579</t>
  </si>
  <si>
    <t>Příplatek ZKD 1 km u vodorovné dopravy vybouraných hmot</t>
  </si>
  <si>
    <t>1422643456</t>
  </si>
  <si>
    <t>https://podminky.urs.cz/item/CS_URS_2025_01/997221579</t>
  </si>
  <si>
    <t>6272,066*9 "Přepočtené koeficientem množství</t>
  </si>
  <si>
    <t>89</t>
  </si>
  <si>
    <t>997221861</t>
  </si>
  <si>
    <t>Poplatek za uložení stavebního odpadu na recyklační skládce (skládkovné) z prostého betonu zatříděného do Katalogu odpadů pod kódem 17 01 01</t>
  </si>
  <si>
    <t>1399137160</t>
  </si>
  <si>
    <t>https://podminky.urs.cz/item/CS_URS_2025_01/997221861</t>
  </si>
  <si>
    <t>"bet. dlažba" 228,80</t>
  </si>
  <si>
    <t>"obruby" 241,490+14,2</t>
  </si>
  <si>
    <t>"frezovaní bet. zpevnění" 6,40</t>
  </si>
  <si>
    <t>90</t>
  </si>
  <si>
    <t>997221873</t>
  </si>
  <si>
    <t>Poplatek za uložení stavebního odpadu na recyklační skládce (skládkovné) zeminy a kamení zatříděného do Katalogu odpadů pod kódem 17 05 04</t>
  </si>
  <si>
    <t>CS ÚRS 2025 02</t>
  </si>
  <si>
    <t>-1981121330</t>
  </si>
  <si>
    <t>https://podminky.urs.cz/item/CS_URS_2025_02/997221873</t>
  </si>
  <si>
    <t>"podkladni vrstvy zpevněných ploch" 2604,8</t>
  </si>
  <si>
    <t>"zemina vykop"1317,68*1,65</t>
  </si>
  <si>
    <t>"vzhledem k aktualizaci 243/24 Novela vyhl. č. 273/2021 Sb., o podrobnostech nakládání s odpady;T:19.11.2024"</t>
  </si>
  <si>
    <t>" bude na dodavateli aby rozhodnul o využití přebytečné zeminy s obsahem PAU"</t>
  </si>
  <si>
    <t>998</t>
  </si>
  <si>
    <t>Přesun hmot</t>
  </si>
  <si>
    <t>91</t>
  </si>
  <si>
    <t>998225111</t>
  </si>
  <si>
    <t>Přesun hmot pro pozemní komunikace s krytem z kamene, monolitickým betonovým nebo živičným</t>
  </si>
  <si>
    <t>-988028018</t>
  </si>
  <si>
    <t>https://podminky.urs.cz/item/CS_URS_2025_01/998225111</t>
  </si>
  <si>
    <t>92</t>
  </si>
  <si>
    <t>072203000</t>
  </si>
  <si>
    <t>Silniční provoz - zajištění DIO (dopravní značení)</t>
  </si>
  <si>
    <t>356939712</t>
  </si>
  <si>
    <t>https://podminky.urs.cz/item/CS_URS_2025_01/072203000</t>
  </si>
  <si>
    <t>SO 101.1.1 - Etapa I - Nezpůsobilé</t>
  </si>
  <si>
    <t>997221665</t>
  </si>
  <si>
    <t>Poplatek za uložení na skládce (skládkovné) odpadu asfaltového s dehtem kód odpadu 17 03 01</t>
  </si>
  <si>
    <t>1834796880</t>
  </si>
  <si>
    <t>"Asfalt s obsahem PAU" 36,80+556,60+2415</t>
  </si>
  <si>
    <t>043154000</t>
  </si>
  <si>
    <t>Zkoušky hutnicí</t>
  </si>
  <si>
    <t>-441314612</t>
  </si>
  <si>
    <t>"počet ks - přesné místa vytipuje geodet na míště" 30</t>
  </si>
  <si>
    <t>SO200 - Vodohospodářské objekty</t>
  </si>
  <si>
    <t>22109P-I - 300 Vodohospodářské objekty - etapa I</t>
  </si>
  <si>
    <t>28088638</t>
  </si>
  <si>
    <t>Grania s.r.o.</t>
  </si>
  <si>
    <t>CZ28088638</t>
  </si>
  <si>
    <t>Ing. Vít Rous</t>
  </si>
  <si>
    <t xml:space="preserve">    3 - Svislé a kompletní konstrukce</t>
  </si>
  <si>
    <t xml:space="preserve">    8 - Trubní vedení</t>
  </si>
  <si>
    <t>PSV - Práce a dodávky PSV</t>
  </si>
  <si>
    <t xml:space="preserve">    711 - Izolace proti vodě, vlhkosti a plynům</t>
  </si>
  <si>
    <t>131251104</t>
  </si>
  <si>
    <t>Hloubení nezapažených jam a zářezů strojně s urovnáním dna do předepsaného profilu a spádu v hornině třídy těžitelnosti I skupiny 3 přes 100 do 500 m3</t>
  </si>
  <si>
    <t>595755054</t>
  </si>
  <si>
    <t>https://podminky.urs.cz/item/CS_URS_2025_01/131251104</t>
  </si>
  <si>
    <t>340,39</t>
  </si>
  <si>
    <t>132251254</t>
  </si>
  <si>
    <t>Hloubení nezapažených rýh šířky přes 800 do 2 000 mm strojně s urovnáním dna do předepsaného profilu a spádu v hornině třídy těžitelnosti I skupiny 3 přes 100 do 500 m3</t>
  </si>
  <si>
    <t>-828964014</t>
  </si>
  <si>
    <t>https://podminky.urs.cz/item/CS_URS_2025_01/132251254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</si>
  <si>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</si>
  <si>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</si>
  <si>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-1507513039</t>
  </si>
  <si>
    <t>https://podminky.urs.cz/item/CS_URS_2025_01/162751117</t>
  </si>
  <si>
    <t>"výkop jámy" 340,39</t>
  </si>
  <si>
    <t>"výkop rýhy" 126,21</t>
  </si>
  <si>
    <t>166151101</t>
  </si>
  <si>
    <t>Přehození neulehlého výkopku strojně z horniny třídy těžitelnosti I, skupiny 1 až 3</t>
  </si>
  <si>
    <t>-560153140</t>
  </si>
  <si>
    <t>https://podminky.urs.cz/item/CS_URS_2025_01/166151101</t>
  </si>
  <si>
    <t>340,39/3</t>
  </si>
  <si>
    <t>167151111</t>
  </si>
  <si>
    <t>Nakládání, skládání a překládání neulehlého výkopku nebo sypaniny strojně nakládání, množství přes 100 m3, z hornin třídy těžitelnosti I, skupiny 1 až 3</t>
  </si>
  <si>
    <t>-1025803523</t>
  </si>
  <si>
    <t>https://podminky.urs.cz/item/CS_URS_2025_01/167151111</t>
  </si>
  <si>
    <t>"výkop jámy" 340,93</t>
  </si>
  <si>
    <t>"výkop rýhy" 126,2</t>
  </si>
  <si>
    <t>Uložení sypanin do násypů strojně s rozprostřením sypaniny ve vrstvách a s hrubým urovnáním zhutněných z hornin soudržných jakékoliv třídy těžitelnosti</t>
  </si>
  <si>
    <t>-810901662</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</si>
  <si>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</si>
  <si>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</si>
  <si>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-1850412687</t>
  </si>
  <si>
    <t>https://podminky.urs.cz/item/CS_URS_2025_01/175151101</t>
  </si>
  <si>
    <t>65*0,8*0,4</t>
  </si>
  <si>
    <t>58337303</t>
  </si>
  <si>
    <t>štěrkopísek frakce 0/8</t>
  </si>
  <si>
    <t>3687711</t>
  </si>
  <si>
    <t>20,8*2 "Přepočtené koeficientem množství</t>
  </si>
  <si>
    <t>182111112</t>
  </si>
  <si>
    <t>Zpevnění svahu tkaninou nebo rohoží na svahu sklonu přes 1:1 do 1:0,7</t>
  </si>
  <si>
    <t>1934085822</t>
  </si>
  <si>
    <t>https://podminky.urs.cz/item/CS_URS_2025_01/182111112</t>
  </si>
  <si>
    <t>61894013</t>
  </si>
  <si>
    <t>síť protierozní z kokosových vláken 700g/m2</t>
  </si>
  <si>
    <t>-1898561013</t>
  </si>
  <si>
    <t>21153111.R1</t>
  </si>
  <si>
    <t>Výplň kamenivem obohaceným do rýh odvodňovacích žeber nebo trativodů bez zhutnění, s úpravou povrchu výplně kamenivem hrubým drceným frakce 16 až 63 mm. 1 m3 směsi se skládá z 85% kameniva drceného 32/63, z 10% z biouhlu s kompostem a z 5% písčitohlinité zeminy. V ceně položky je započítán materiál i jeho míchání na místě.</t>
  </si>
  <si>
    <t>931410884</t>
  </si>
  <si>
    <t>384</t>
  </si>
  <si>
    <t>211531111</t>
  </si>
  <si>
    <t>Výplň kamenivem do rýh odvodňovacích žeber nebo trativodů bez zhutnění, s úpravou povrchu výplně kamenivem hrubým drceným frakce 16 až 63 mm</t>
  </si>
  <si>
    <t>-537475628</t>
  </si>
  <si>
    <t>https://podminky.urs.cz/item/CS_URS_2025_01/211531111</t>
  </si>
  <si>
    <t>197,85</t>
  </si>
  <si>
    <t>212755216</t>
  </si>
  <si>
    <t>Trativody bez lože z drenážních trubek plastových flexibilních D 160 mm</t>
  </si>
  <si>
    <t>-1630823999</t>
  </si>
  <si>
    <t>https://podminky.urs.cz/item/CS_URS_2025_01/212755216</t>
  </si>
  <si>
    <t>273322511</t>
  </si>
  <si>
    <t>Základy z betonu železového (bez výztuže) desky z betonu se zvýšenými nároky na prostředí tř. C 25/30</t>
  </si>
  <si>
    <t>-623297035</t>
  </si>
  <si>
    <t>https://podminky.urs.cz/item/CS_URS_2025_01/273322511</t>
  </si>
  <si>
    <t>273362021</t>
  </si>
  <si>
    <t>Výztuž základů desek ze svařovaných sítí z drátů typu KARI</t>
  </si>
  <si>
    <t>301901588</t>
  </si>
  <si>
    <t>https://podminky.urs.cz/item/CS_URS_2025_01/273362021</t>
  </si>
  <si>
    <t>2*((PI*0.004*0.004*9,8)*100)*7,86</t>
  </si>
  <si>
    <t>457532111</t>
  </si>
  <si>
    <t>Filtrační vrstvy jakékoliv tloušťky a sklonu z hrubého drceného kameniva se zhutněním do 10 pojezdů/m3, frakce od 4-8 do 22-32 mm</t>
  </si>
  <si>
    <t>61109075</t>
  </si>
  <si>
    <t>https://podminky.urs.cz/item/CS_URS_2025_01/457532111</t>
  </si>
  <si>
    <t>"podkladní vrstva"</t>
  </si>
  <si>
    <t>20,96</t>
  </si>
  <si>
    <t>"přechodová vrstva"</t>
  </si>
  <si>
    <t>29,09</t>
  </si>
  <si>
    <t>Svislé a kompletní konstrukce</t>
  </si>
  <si>
    <t>271542211</t>
  </si>
  <si>
    <t>Podsyp pod základové konstrukce se zhutněním a urovnáním povrchu ze štěrkodrtě netříděné</t>
  </si>
  <si>
    <t>-573311496</t>
  </si>
  <si>
    <t>https://podminky.urs.cz/item/CS_URS_2025_01/271542211</t>
  </si>
  <si>
    <t>8,8*6,5*0,25*1,1</t>
  </si>
  <si>
    <t>327211123</t>
  </si>
  <si>
    <t>Zdivo nadzákladové opěrných zdí a valů z lomového kamene štípaného nebo ručně vybíraného na maltu z nepravidelných kamenů objemu 1 kusu kamene přes 0,02 m3, šířka spáry přes 10 do 20 mm</t>
  </si>
  <si>
    <t>-1942166928</t>
  </si>
  <si>
    <t>https://podminky.urs.cz/item/CS_URS_2025_01/327211123</t>
  </si>
  <si>
    <t>382122134</t>
  </si>
  <si>
    <t>Montáž dílců prefabrikovaných pravoúhlých nádrží ze železobetonu šířky do 3 m dna včetně těsnění výšky přes 1 do 3 m hmotnosti přes 22 t, délky přes 6,5 do 8,5 m, prostupy těsněné pro potrubí dle dokumentace</t>
  </si>
  <si>
    <t>-250564733</t>
  </si>
  <si>
    <t>https://podminky.urs.cz/item/CS_URS_2025_01/382122134</t>
  </si>
  <si>
    <t>59226267</t>
  </si>
  <si>
    <t>dno pravoúhlé nádrže vysoké 2800x8100x1930 stěna tl 140mm užitný objem 42,41m3</t>
  </si>
  <si>
    <t>954705537</t>
  </si>
  <si>
    <t>382122314</t>
  </si>
  <si>
    <t>Montáž dílců prefabrikovaných pravoúhlých nádrží ze železobetonu šířky do 3 m zákrytové desky, délky přes 6,5 do 8,5 m, osazení poklopem litinovým B125 DN 800 na přechodovou desku a vyrovnávací prstenec</t>
  </si>
  <si>
    <t>-27727644</t>
  </si>
  <si>
    <t>https://podminky.urs.cz/item/CS_URS_2025_01/382122314</t>
  </si>
  <si>
    <t>59226312</t>
  </si>
  <si>
    <t>deska zákrytová pravoúhlé nádrže vysoké se stěnou tl 140mm 2800x8100x250mm otvor 1x d 600mm</t>
  </si>
  <si>
    <t>368171362</t>
  </si>
  <si>
    <t>386110105</t>
  </si>
  <si>
    <t>Montáž odlučovačů ropných látek, průtoku 20 l/s</t>
  </si>
  <si>
    <t>-122493573</t>
  </si>
  <si>
    <t>https://podminky.urs.cz/item/CS_URS_2025_01/386110105</t>
  </si>
  <si>
    <t>56241520</t>
  </si>
  <si>
    <t>odlučovač ropných látek plastový (PP), průtok max 20L/s, plocha do 2000m2, 2 poklopy do 15t</t>
  </si>
  <si>
    <t>415288594</t>
  </si>
  <si>
    <t>451573111</t>
  </si>
  <si>
    <t>Lože pod potrubí, stoky a drobné objekty v otevřeném výkopu z písku a štěrkopísku do 63 mm</t>
  </si>
  <si>
    <t>-391139924</t>
  </si>
  <si>
    <t>https://podminky.urs.cz/item/CS_URS_2025_01/451573111</t>
  </si>
  <si>
    <t>65*0,8*0,1</t>
  </si>
  <si>
    <t>451577777</t>
  </si>
  <si>
    <t>Podklad nebo lože pod dlažbu (přídlažbu) v ploše vodorovné nebo ve sklonu do 1:5, tloušťky od 30 do 100 mm z kameniva těženého</t>
  </si>
  <si>
    <t>84957665</t>
  </si>
  <si>
    <t>https://podminky.urs.cz/item/CS_URS_2025_01/451577777</t>
  </si>
  <si>
    <t>40*0,5*0,5*0,25</t>
  </si>
  <si>
    <t>463212111</t>
  </si>
  <si>
    <t>Rovnanina z lomového kamene upraveného, tříděného jakékoliv tloušťky rovnaniny s vyklínováním spár a dutin úlomky kamene. Úprava a zpevnění vtoků vody do zeleně.</t>
  </si>
  <si>
    <t>1310698354</t>
  </si>
  <si>
    <t>https://podminky.urs.cz/item/CS_URS_2025_01/463212111</t>
  </si>
  <si>
    <t>Trubní vedení</t>
  </si>
  <si>
    <t>724149101.R1</t>
  </si>
  <si>
    <t>Montáž čerpadel ponorných s potrubím a příslušenstvím s QH křivkou 5 l/s při Hd 4 m, se spínačem</t>
  </si>
  <si>
    <t>1095317348</t>
  </si>
  <si>
    <t>42610403</t>
  </si>
  <si>
    <t>čerpadlo ponorné kalové Qmax 5l/s při H=4m, 230V, s manuálním spínáním, s potrubím a příslušenstvím</t>
  </si>
  <si>
    <t>1982368574</t>
  </si>
  <si>
    <t>871.R1</t>
  </si>
  <si>
    <t>Montáž a dodávka bezpečnostních přelivů DN 160, provětrávací potrubí, litinová mřížka, košík na splaveniny, děrované KG potrubí DN 160</t>
  </si>
  <si>
    <t>-54013035</t>
  </si>
  <si>
    <t>871315221</t>
  </si>
  <si>
    <t>Kanalizační potrubí z tvrdého PVC v otevřeném výkopu ve sklonu do 20 %, hladkého plnostěnného jednovrstvého, tuhost třídy SN 8 DN 160</t>
  </si>
  <si>
    <t>-1821868465</t>
  </si>
  <si>
    <t>871315251</t>
  </si>
  <si>
    <t>Kanalizační potrubí z tvrdého PVC v otevřeném výkopu ve sklonu do 20 %, hladkého plnostěnného vícevrstvého, tuhost třídy SN 16 DN 150</t>
  </si>
  <si>
    <t>920230692</t>
  </si>
  <si>
    <t>871353121</t>
  </si>
  <si>
    <t>Montáž kanalizačního potrubí z tvrdého PVC-U hladkého plnostěnného tuhost SN 8 DN 200</t>
  </si>
  <si>
    <t>1737620796</t>
  </si>
  <si>
    <t>https://podminky.urs.cz/item/CS_URS_2025_01/871353121</t>
  </si>
  <si>
    <t>28611168</t>
  </si>
  <si>
    <t>trubka kanalizační PVC-U plnostěnná jednovrstvá DN 200x3000mm SN8</t>
  </si>
  <si>
    <t>2102481202</t>
  </si>
  <si>
    <t>132,15*1,03 "Přepočtené koeficientem množství</t>
  </si>
  <si>
    <t>891355111</t>
  </si>
  <si>
    <t>Montáž vodovodních armatur na potrubí koncových klapek (žabích) hrdlových DN 200</t>
  </si>
  <si>
    <t>1209608028</t>
  </si>
  <si>
    <t>https://podminky.urs.cz/item/CS_URS_2025_01/891355111</t>
  </si>
  <si>
    <t>HLE.HL7200</t>
  </si>
  <si>
    <t>Koncová - "žabí" klapka DN200 s klapkou a hrdlem pro plastové potrubí</t>
  </si>
  <si>
    <t>2032217205</t>
  </si>
  <si>
    <t>893812225</t>
  </si>
  <si>
    <t>Ventilová šachta zátěžová obdélníková, výšky 30 cm rozměru do 50x38 cm</t>
  </si>
  <si>
    <t>1261215730</t>
  </si>
  <si>
    <t>https://podminky.urs.cz/item/CS_URS_2025_01/893812225</t>
  </si>
  <si>
    <t>89481.R1</t>
  </si>
  <si>
    <t>Regulační šachta v otevřeném výkopu min. DN 400/160, bez dna, regulovaný odtok, bezpečnostní přeliv, litinová vtoková mříž s kalovým košem</t>
  </si>
  <si>
    <t>1768277504</t>
  </si>
  <si>
    <t>"regulční šachty RŠxx se vtokovou mříží" 5</t>
  </si>
  <si>
    <t>89481.R2</t>
  </si>
  <si>
    <t>Regulační šachta v otevřeném výkopu min. DN 400/160, bez dna, regulovaný odtok, bezpečnostní přeliv, litinový poklop</t>
  </si>
  <si>
    <t>550500845</t>
  </si>
  <si>
    <t>"regulační šachty RŠxx s poklopem" 6</t>
  </si>
  <si>
    <t>89481.R3</t>
  </si>
  <si>
    <t>Dešťová vpusť DN 600 s regulovaným odtokem, bez dna, bezpečnostní přeliv, litinový mříž s kalovým košem</t>
  </si>
  <si>
    <t>369577649</t>
  </si>
  <si>
    <t>"vpusti DV" 6</t>
  </si>
  <si>
    <t>894812203</t>
  </si>
  <si>
    <t>Revizní a čistící šachta z polypropylenu PP pro hladké trouby DN 425 šachtové dno (DN šachty / DN trubního vedení) DN 425/150 s přítokem tvaru T</t>
  </si>
  <si>
    <t>169975343</t>
  </si>
  <si>
    <t>https://podminky.urs.cz/item/CS_URS_2025_01/894812203</t>
  </si>
  <si>
    <t>"šachty Rev." 2</t>
  </si>
  <si>
    <t>894812205</t>
  </si>
  <si>
    <t>Revizní a čistící šachta z polypropylenu PP pro hladké trouby DN 425 šachtové dno (DN šachty / DN trubního vedení) DN 425/200 průtočné</t>
  </si>
  <si>
    <t>-1318428667</t>
  </si>
  <si>
    <t>https://podminky.urs.cz/item/CS_URS_2025_01/894812205</t>
  </si>
  <si>
    <t>"šachty DK" 3</t>
  </si>
  <si>
    <t>894812206</t>
  </si>
  <si>
    <t>Revizní a čistící šachta z polypropylenu PP pro hladké trouby DN 425 šachtové dno (DN šachty / DN trubního vedení) DN 425/200 průtočné 30°,60°,90°</t>
  </si>
  <si>
    <t>1815582130</t>
  </si>
  <si>
    <t>https://podminky.urs.cz/item/CS_URS_2025_01/894812206</t>
  </si>
  <si>
    <t>"šachta DK" 1</t>
  </si>
  <si>
    <t>894812231</t>
  </si>
  <si>
    <t>Revizní a čistící šachta z polypropylenu PP pro hladké trouby DN 425 roura šachtová korugovaná bez hrdla, světlé hloubky 1500 mm</t>
  </si>
  <si>
    <t>1647021965</t>
  </si>
  <si>
    <t>https://podminky.urs.cz/item/CS_URS_2025_01/894812231</t>
  </si>
  <si>
    <t>"šachty DK" 4</t>
  </si>
  <si>
    <t>894812241</t>
  </si>
  <si>
    <t>Revizní a čistící šachta z polypropylenu PP pro hladké trouby DN 425 roura šachtová korugovaná teleskopická (včetně těsnění) 375 mm</t>
  </si>
  <si>
    <t>1919755301</t>
  </si>
  <si>
    <t>https://podminky.urs.cz/item/CS_URS_2025_01/894812241</t>
  </si>
  <si>
    <t>894812249</t>
  </si>
  <si>
    <t>Revizní a čistící šachta z polypropylenu PP pro hladké trouby DN 425 roura šachtová korugovaná Příplatek k cenám 2231 - 2242 za uříznutí šachtové roury</t>
  </si>
  <si>
    <t>-2060155227</t>
  </si>
  <si>
    <t>https://podminky.urs.cz/item/CS_URS_2025_01/894812249</t>
  </si>
  <si>
    <t>894812262</t>
  </si>
  <si>
    <t xml:space="preserve">Revizní a čistící šachta z polypropylenu PP pro hladké trouby DN 425 poklop litinový (pro třídu zatížení B125) plný do teleskopické trubky </t>
  </si>
  <si>
    <t>-863056190</t>
  </si>
  <si>
    <t>https://podminky.urs.cz/item/CS_URS_2025_01/894812262</t>
  </si>
  <si>
    <t>895.R1</t>
  </si>
  <si>
    <t>Dešťová vpusť do dešťové zahrádky se sedimentační vanou, dodávka a montáž</t>
  </si>
  <si>
    <t>1878000914</t>
  </si>
  <si>
    <t>895.R2</t>
  </si>
  <si>
    <t>Lapol kruhový do dešťové vpusti, dodávka a montáž</t>
  </si>
  <si>
    <t>1034810558</t>
  </si>
  <si>
    <t>895.R3</t>
  </si>
  <si>
    <t>Biologický filtr pro přečištění dešťové vody č. 1 - dodávka a montáž kompletu</t>
  </si>
  <si>
    <t>-716110027</t>
  </si>
  <si>
    <t>895.R4</t>
  </si>
  <si>
    <t>Biologický filtr pro přečištění dešťové vody č. 2 - dodávka a montáž kompletu</t>
  </si>
  <si>
    <t>911889031</t>
  </si>
  <si>
    <t>899103112</t>
  </si>
  <si>
    <t>Osazení poklopů šachtových litinových, ocelových nebo železobetonových včetně rámů pro třídu zatížení B125, C250</t>
  </si>
  <si>
    <t>-1199770439</t>
  </si>
  <si>
    <t>https://podminky.urs.cz/item/CS_URS_2025_01/899103112</t>
  </si>
  <si>
    <t>28661760.R1</t>
  </si>
  <si>
    <t>poklop šachtový litinový, litinový rám na betonový kónus DN 425 (atyp) pro třídu zatížení B125</t>
  </si>
  <si>
    <t>1208913698</t>
  </si>
  <si>
    <t>899204112</t>
  </si>
  <si>
    <t>Osazení mříží litinových včetně rámů a košů na bahno pro třídu zatížení D400, E600</t>
  </si>
  <si>
    <t>-2088199953</t>
  </si>
  <si>
    <t>https://podminky.urs.cz/item/CS_URS_2025_01/899204112</t>
  </si>
  <si>
    <t>55242330</t>
  </si>
  <si>
    <t>mříž D 400 - konkávní 600x600 4-stranný rám</t>
  </si>
  <si>
    <t>178525506</t>
  </si>
  <si>
    <t>899623171</t>
  </si>
  <si>
    <t>Obetonování potrubí nebo zdiva stok betonem prostým v otevřeném výkopu, betonem tř. C 25/30</t>
  </si>
  <si>
    <t>-227626945</t>
  </si>
  <si>
    <t>https://podminky.urs.cz/item/CS_URS_2025_01/899623171</t>
  </si>
  <si>
    <t>998276101</t>
  </si>
  <si>
    <t>Přesun hmot pro trubní vedení hloubené z trub z plastických hmot nebo sklolaminátových pro vodovody, kanalizace, teplovody, produktovody v otevřeném výkopu dopravní vzdálenost do 15 m</t>
  </si>
  <si>
    <t>1558818037</t>
  </si>
  <si>
    <t>https://podminky.urs.cz/item/CS_URS_2025_01/998276101</t>
  </si>
  <si>
    <t>998276124</t>
  </si>
  <si>
    <t>Přesun hmot pro trubní vedení hloubené z trub z plastických hmot nebo sklolaminátových Příplatek k cenám za zvětšený přesun přes vymezenou největší dopravní vzdálenost do 500 m</t>
  </si>
  <si>
    <t>-862562086</t>
  </si>
  <si>
    <t>https://podminky.urs.cz/item/CS_URS_2025_01/998276124</t>
  </si>
  <si>
    <t>981511113</t>
  </si>
  <si>
    <t>Demolice konstrukcí objektů postupným rozebíráním zdiva na maltu cementovou z kamene</t>
  </si>
  <si>
    <t>-996272467</t>
  </si>
  <si>
    <t>https://podminky.urs.cz/item/CS_URS_2025_01/981511113</t>
  </si>
  <si>
    <t>2*0,4</t>
  </si>
  <si>
    <t>PSV</t>
  </si>
  <si>
    <t>Práce a dodávky PSV</t>
  </si>
  <si>
    <t>711</t>
  </si>
  <si>
    <t>Izolace proti vodě, vlhkosti a plynům</t>
  </si>
  <si>
    <t>711151101</t>
  </si>
  <si>
    <t>Provedení izolace proti zemní vlhkosti bentonitovou rohoží na ploše vodorovné V</t>
  </si>
  <si>
    <t>-188998603</t>
  </si>
  <si>
    <t>https://podminky.urs.cz/item/CS_URS_2025_01/711151101</t>
  </si>
  <si>
    <t>56284515</t>
  </si>
  <si>
    <t>rohož bentonitová 3,5 kg/m2</t>
  </si>
  <si>
    <t>-1273792263</t>
  </si>
  <si>
    <t>162,67*1,1655 "Přepočtené koeficientem množství</t>
  </si>
  <si>
    <t>998711101</t>
  </si>
  <si>
    <t>Přesun hmot pro izolace proti vodě, vlhkosti a plynům stanovený z hmotnosti přesunovaného materiálu vodorovná dopravní vzdálenost do 50 m základní v objektech výšky do 6 m</t>
  </si>
  <si>
    <t>-1310045398</t>
  </si>
  <si>
    <t>https://podminky.urs.cz/item/CS_URS_2025_01/998711101</t>
  </si>
  <si>
    <t>SO400 - Elektro a sdělovací objekty</t>
  </si>
  <si>
    <t>Úroveň 4:</t>
  </si>
  <si>
    <t>4 - Přeložka vedení</t>
  </si>
  <si>
    <t>OST - Ostatní</t>
  </si>
  <si>
    <t xml:space="preserve">    O01 - Ostatní</t>
  </si>
  <si>
    <t>OST</t>
  </si>
  <si>
    <t>Ostatní</t>
  </si>
  <si>
    <t>O01</t>
  </si>
  <si>
    <t>K115</t>
  </si>
  <si>
    <t>512</t>
  </si>
  <si>
    <t>-1652732422</t>
  </si>
  <si>
    <t>401 - VO MMU</t>
  </si>
  <si>
    <t>0 - Elektroinstalace</t>
  </si>
  <si>
    <t>D1 - ZEMNÍ PRÁCE</t>
  </si>
  <si>
    <t>D2 - PŘIDRUŽENÉ NÁKLADY</t>
  </si>
  <si>
    <t>Elektroinstalace</t>
  </si>
  <si>
    <t>Pol63</t>
  </si>
  <si>
    <t>trubka oheb.el.inst.(pod) typ 23- 16mm</t>
  </si>
  <si>
    <t>Pol64</t>
  </si>
  <si>
    <t>chránička kabelová zemní DN40</t>
  </si>
  <si>
    <t>Pol65</t>
  </si>
  <si>
    <t>ukonč.vod.v rozv.vč.zap.a konc.do 2.5mm2</t>
  </si>
  <si>
    <t>Pol66</t>
  </si>
  <si>
    <t>ukonč.vod.v rozv.vc.zap.a konc.do 16mm2</t>
  </si>
  <si>
    <t>Pol67</t>
  </si>
  <si>
    <t>svítidlo uliční LED/86,0W/9441Lm/2700K/IP66 s fukncí CLO, DALI, kon.NEMA, dle Výpočtu osvětlení, ozn.SA</t>
  </si>
  <si>
    <t>Pol68</t>
  </si>
  <si>
    <t>svítidlo uliční LED/61,5W/7138Lm/2700K/IP66 s fukncí CLO, DALI, kon.NEMA, dle Výpočtu osvětlení, ozn.SB</t>
  </si>
  <si>
    <t>Pol69</t>
  </si>
  <si>
    <t>svítidlo uliční LED/43,0W/5447Lm/2700K/IP66 s fukncí CLO, DALI, kon.NEMA, dle Výpočtu osvětlení, ozn.SC</t>
  </si>
  <si>
    <t>Pol70</t>
  </si>
  <si>
    <t>svítidlo uliční LED/26,2W/3245Lm/2700K/IP66 s fukncí CLO, DALI, kon.NEMA, dle Výpočtu osvětlení, ozn.SD</t>
  </si>
  <si>
    <t>Pol71</t>
  </si>
  <si>
    <t>svítidlo uliční LED/17,1W/1964Lm/2700K/IP66 s fukncí CLO, DALI, kon.NEMA, dle Výpočtu osvětlení, ozn.SE</t>
  </si>
  <si>
    <t>Pol72</t>
  </si>
  <si>
    <t>stožár bezpaticový ocelový žár.pozink. 7,2 m, JB9T-159/133/114mm</t>
  </si>
  <si>
    <t>Pol73</t>
  </si>
  <si>
    <t>stožár bezpaticový ocelový žár.pozink. 6,2 m, JB8ST-159/108/89mm</t>
  </si>
  <si>
    <t>Pol74</t>
  </si>
  <si>
    <t>stožár bezpaticový ocelový žár.pozink. 7,0 m, K7-133/89/60mm</t>
  </si>
  <si>
    <t>Pol75</t>
  </si>
  <si>
    <t>stožár bezpaticový ocelový žár.pozink. 5,0 m, K5 -133/89/60mm</t>
  </si>
  <si>
    <t>Pol76</t>
  </si>
  <si>
    <t>výložník obloukový ocel.pozink 1,8m/1,5m, V-1/114-1500mm</t>
  </si>
  <si>
    <t>Pol77</t>
  </si>
  <si>
    <t>výložník obloukový ocel.pozink 1,8m/2,0m, V-1/114-2000mm</t>
  </si>
  <si>
    <t>Pol78</t>
  </si>
  <si>
    <t>výložník obloukový ocel.pozink 1,8m/2,5m, V-1/114-2500mm</t>
  </si>
  <si>
    <t>Pol79</t>
  </si>
  <si>
    <t>výložník obloukový dvojitý ocel.pozink 1,8m/2x1,5m, V-2/90/114-1500mm</t>
  </si>
  <si>
    <t>Pol80</t>
  </si>
  <si>
    <t>výložník obloukový ocel.pozink 1,8m/1,5m, V-1/89-1500mm</t>
  </si>
  <si>
    <t>Pol81</t>
  </si>
  <si>
    <t>výložník obloukový ocel.pozink 1,8m/2,5m, V-1/89-2500mm</t>
  </si>
  <si>
    <t>Pol82</t>
  </si>
  <si>
    <t>výložník obloukový dvojitý ocel.pozink 1,8m/2x1,5m, V-2/90/89-1500mm</t>
  </si>
  <si>
    <t>Pol83</t>
  </si>
  <si>
    <t>výložník lomený ocel.pozink 1,0m, SK-1/60 -1000mm</t>
  </si>
  <si>
    <t>Pol84</t>
  </si>
  <si>
    <t>řídící jednotka svítidla DATMOS, konektor NEMA, DALI</t>
  </si>
  <si>
    <t>Pol85</t>
  </si>
  <si>
    <t>stožárová svorkovnice SV 6.16.4</t>
  </si>
  <si>
    <t>Pol86</t>
  </si>
  <si>
    <t>stožárová svorkovnice SV 9.16.4</t>
  </si>
  <si>
    <t>Pol87</t>
  </si>
  <si>
    <t>Pojistka trubičkova 5x20, 2A</t>
  </si>
  <si>
    <t>Pol88</t>
  </si>
  <si>
    <t>Pojistka trubičkova 5x20, 6A</t>
  </si>
  <si>
    <t>Pol89</t>
  </si>
  <si>
    <t>uzemn. v zemi FeZn 30x4 mm vč.svorek; držáků</t>
  </si>
  <si>
    <t>Pol90</t>
  </si>
  <si>
    <t>uzemn. v zemi FeZn/PVC 10 mm vč.svorek;propoj.aj.</t>
  </si>
  <si>
    <t>Pol91</t>
  </si>
  <si>
    <t>položení výstražné folie PVC s=330mm</t>
  </si>
  <si>
    <t>Pol92</t>
  </si>
  <si>
    <t>vodič CY 6 mm2 z/z</t>
  </si>
  <si>
    <t>Pol93</t>
  </si>
  <si>
    <t>kabel CYKY 3-Jx1.5 mm2 750V (TR)</t>
  </si>
  <si>
    <t>Pol94</t>
  </si>
  <si>
    <t>kabel CYKY 3-Jx2.5 mm2 750V (TR)</t>
  </si>
  <si>
    <t>Pol95</t>
  </si>
  <si>
    <t>kabel CYKY 4-Jx16 mm2 750V (VU)</t>
  </si>
  <si>
    <t>Pol96</t>
  </si>
  <si>
    <t>kabel AYKY 4-Jx16 mm2 750V (VU)</t>
  </si>
  <si>
    <t>Pol97</t>
  </si>
  <si>
    <t>kabelová spojka Al 4x16</t>
  </si>
  <si>
    <t>Pol98</t>
  </si>
  <si>
    <t>betonová směs C25/30</t>
  </si>
  <si>
    <t>Pol99</t>
  </si>
  <si>
    <t>stožárové pouzdro SP-250/1000</t>
  </si>
  <si>
    <t>Pol100</t>
  </si>
  <si>
    <t>stožárové pouzdro SP-300/1000</t>
  </si>
  <si>
    <t>Pol101</t>
  </si>
  <si>
    <t>beton deska D=60cm</t>
  </si>
  <si>
    <t>Pol102</t>
  </si>
  <si>
    <t>písek pro kabelové lože</t>
  </si>
  <si>
    <t>Pol103</t>
  </si>
  <si>
    <t>demontáž svítidla do 6m výšky</t>
  </si>
  <si>
    <t>Pol104</t>
  </si>
  <si>
    <t>demontáž svítidla do 10m výšky</t>
  </si>
  <si>
    <t>Pol105</t>
  </si>
  <si>
    <t>demontáž osvětlovacího bodu do 6m výšky</t>
  </si>
  <si>
    <t>Pol106</t>
  </si>
  <si>
    <t>demontáž osvětlovacího bodu do 10m výšky</t>
  </si>
  <si>
    <t>Pol107</t>
  </si>
  <si>
    <t>dodávka rozvaděče RVO27.1 (podle D.1.4.17.05)</t>
  </si>
  <si>
    <t>Poznámka k položce:_x000D_
Součet</t>
  </si>
  <si>
    <t>D1</t>
  </si>
  <si>
    <t>ZEMNÍ PRÁCE</t>
  </si>
  <si>
    <t>Pol108</t>
  </si>
  <si>
    <t>vytyč.trati kab.vedeni v zastavěném prostoru</t>
  </si>
  <si>
    <t>km</t>
  </si>
  <si>
    <t>96</t>
  </si>
  <si>
    <t>Pol109</t>
  </si>
  <si>
    <t>kabel.rýha 30cm/šíř., do70cm/hl. zem.tr.4</t>
  </si>
  <si>
    <t>98</t>
  </si>
  <si>
    <t>Pol110</t>
  </si>
  <si>
    <t>ruč.zához.kab.rýhy 30cm šiř., do70cm hl.zem.tr.4</t>
  </si>
  <si>
    <t>100</t>
  </si>
  <si>
    <t>Pol111</t>
  </si>
  <si>
    <t>kabel.rýha 30cm/šíř., do90cm/hl. zem.tr.4</t>
  </si>
  <si>
    <t>102</t>
  </si>
  <si>
    <t>Pol112</t>
  </si>
  <si>
    <t>ruč.zához.kab.rýhy 30cm šiř., do90cm hl.zem.tr.4</t>
  </si>
  <si>
    <t>104</t>
  </si>
  <si>
    <t>Pol113</t>
  </si>
  <si>
    <t>kabel.rýha 50cm/šíř., 110cm/hl. zem.tr.4</t>
  </si>
  <si>
    <t>106</t>
  </si>
  <si>
    <t>Pol114</t>
  </si>
  <si>
    <t>ruč.zához.kab.rýhy 50cm/šiř., 110Cm/hl.zem.tr.4</t>
  </si>
  <si>
    <t>Pol115</t>
  </si>
  <si>
    <t>výkop jámy ručně, zem.tr.3-4</t>
  </si>
  <si>
    <t>110</t>
  </si>
  <si>
    <t>Pol116</t>
  </si>
  <si>
    <t>zához jámy, zem.tr.3-4</t>
  </si>
  <si>
    <t>112</t>
  </si>
  <si>
    <t>Pol117</t>
  </si>
  <si>
    <t>hutnění zeminy strojem, tl.20cm</t>
  </si>
  <si>
    <t>114</t>
  </si>
  <si>
    <t>Pol118</t>
  </si>
  <si>
    <t>lože z kop.písku</t>
  </si>
  <si>
    <t>116</t>
  </si>
  <si>
    <t>Pol119</t>
  </si>
  <si>
    <t>beton.základ do bednění</t>
  </si>
  <si>
    <t>118</t>
  </si>
  <si>
    <t>Pol120</t>
  </si>
  <si>
    <t>odvoz zeminy vč.naložení,úpravy povrchů</t>
  </si>
  <si>
    <t>120</t>
  </si>
  <si>
    <t>D2</t>
  </si>
  <si>
    <t>PŘIDRUŽENÉ NÁKLADY</t>
  </si>
  <si>
    <t>Pol121</t>
  </si>
  <si>
    <t>Doprava a přesun</t>
  </si>
  <si>
    <t>124</t>
  </si>
  <si>
    <t>Pol122</t>
  </si>
  <si>
    <t>Podružný materiál</t>
  </si>
  <si>
    <t>126</t>
  </si>
  <si>
    <t>Pol124</t>
  </si>
  <si>
    <t>Práce plošiny, jeřábu apod.</t>
  </si>
  <si>
    <t>hod</t>
  </si>
  <si>
    <t>130</t>
  </si>
  <si>
    <t>Pol125</t>
  </si>
  <si>
    <t>Dopravní značení a zajištění dopravy na komunikaci</t>
  </si>
  <si>
    <t>132</t>
  </si>
  <si>
    <t>Pol127</t>
  </si>
  <si>
    <t>Vytyčení zemních sítí</t>
  </si>
  <si>
    <t>136</t>
  </si>
  <si>
    <t>Pol128</t>
  </si>
  <si>
    <t>Likvidace odpadu (obaly, demontovaný materiál,…)</t>
  </si>
  <si>
    <t>kg</t>
  </si>
  <si>
    <t>138</t>
  </si>
  <si>
    <t>Pol129</t>
  </si>
  <si>
    <t>Dokumentace skutečného provedení</t>
  </si>
  <si>
    <t>140</t>
  </si>
  <si>
    <t>Pol130</t>
  </si>
  <si>
    <t>Revizní zpráva</t>
  </si>
  <si>
    <t>142</t>
  </si>
  <si>
    <t>402-1 - VRN</t>
  </si>
  <si>
    <t>013203000</t>
  </si>
  <si>
    <t>Dokumentace stavby bez rozlišení - vypracování dílenské dokumentace SSZ</t>
  </si>
  <si>
    <t>https://podminky.urs.cz/item/CS_URS_2025_01/013203000</t>
  </si>
  <si>
    <t>402-2 - SSZ TEST</t>
  </si>
  <si>
    <t>10 - Ostatní konstrukce a práce - Dopravní značení</t>
  </si>
  <si>
    <t>21-M - Elektromontáže</t>
  </si>
  <si>
    <t>M - Práce a dodávky M</t>
  </si>
  <si>
    <t xml:space="preserve">    22-M - Montáže technologických zařízení pro dopravní stavby</t>
  </si>
  <si>
    <t xml:space="preserve">    D-11 - Ostatní - Technologie</t>
  </si>
  <si>
    <t xml:space="preserve">    46-M - Zemní práce při extr.mont.pracích</t>
  </si>
  <si>
    <t>Ostatní konstrukce a práce - Dopravní značení</t>
  </si>
  <si>
    <t>914111112</t>
  </si>
  <si>
    <t>Montáž svislé dopravní značky základní velikosti do 1 m2 páskováním na sloupy</t>
  </si>
  <si>
    <t>https://podminky.urs.cz/item/CS_URS_2025_01/914111112</t>
  </si>
  <si>
    <t>40445611</t>
  </si>
  <si>
    <t>značky upravující přednost P2, P3, P8 500mm</t>
  </si>
  <si>
    <t>40445608</t>
  </si>
  <si>
    <t>značky upravující přednost P1, P4 700mm</t>
  </si>
  <si>
    <t>40445260</t>
  </si>
  <si>
    <t>páska upínací 12,7x0,75mm</t>
  </si>
  <si>
    <t>40445261</t>
  </si>
  <si>
    <t>spona upínací 12,7mm</t>
  </si>
  <si>
    <t>100 kus</t>
  </si>
  <si>
    <t>21-M</t>
  </si>
  <si>
    <t>Elektromontáže</t>
  </si>
  <si>
    <t>210100014</t>
  </si>
  <si>
    <t>Ukončení vodičů v rozváděči nebo na přístroji včetně zapojení průřezu žíly do 10 mm2</t>
  </si>
  <si>
    <t>https://podminky.urs.cz/item/CS_URS_2025_01/210100014</t>
  </si>
  <si>
    <t>35711672</t>
  </si>
  <si>
    <t>skříň rozváděče elektroměrového pro přímé měření kompaktní pilíř celoplastové provedení pro 1x jednosazbový třífázový elektroměr přístroje na elektroměrové desce s plombovatelným krytem jističů (ER112/PKP7P)</t>
  </si>
  <si>
    <t>256</t>
  </si>
  <si>
    <t>210191516</t>
  </si>
  <si>
    <t>Montáž skříní pojistkových tenkocementových rozpojovacích v pilíři SR 3.1, 7.1, S/1, 1SRV 3/1 bez zapojení vodičů</t>
  </si>
  <si>
    <t>https://podminky.urs.cz/item/CS_URS_2025_01/210191516</t>
  </si>
  <si>
    <t>406100009</t>
  </si>
  <si>
    <t>Elektroinstalační materiál</t>
  </si>
  <si>
    <t>Práce a dodávky M</t>
  </si>
  <si>
    <t>22-M</t>
  </si>
  <si>
    <t>Montáže technologických zařízení pro dopravní stavby</t>
  </si>
  <si>
    <t>34143306</t>
  </si>
  <si>
    <t>kabel ovládací flexibilní jádro Cu lanované izolace PVC plášť PVC 300/500V (CMSM) 5x1,50mm2</t>
  </si>
  <si>
    <t>210812061</t>
  </si>
  <si>
    <t>Montáž kabelu Cu plného nebo laněného do 1 kV žíly 5x1,5 až 2,5 mm2 (např. CYKY) bez ukončení uloženého volně nebo v liště</t>
  </si>
  <si>
    <t>https://podminky.urs.cz/item/CS_URS_2025_01/210812061</t>
  </si>
  <si>
    <t>34143322</t>
  </si>
  <si>
    <t>kabel ovládací flexibilní jádro Cu lanované izolace PVC plášť PVC 300/500V (CMSM) 7x1,50mm2</t>
  </si>
  <si>
    <t>210812071</t>
  </si>
  <si>
    <t>Montáž kabelu Cu plného nebo laněného do 1 kV žíly 7x1,5až 2,5 mm2 (např. CYKY) bez ukončení uloženého volně nebo v liště</t>
  </si>
  <si>
    <t>https://podminky.urs.cz/item/CS_URS_2025_01/210812071</t>
  </si>
  <si>
    <t>220300533</t>
  </si>
  <si>
    <t>Ukončení vodiče na svorkovnici na kabelu CMSM do 7 žil 1,50 mm2</t>
  </si>
  <si>
    <t>https://podminky.urs.cz/item/CS_URS_2025_01/220300533</t>
  </si>
  <si>
    <t>210220002</t>
  </si>
  <si>
    <t>Montáž uzemňovacích vedení vodičů FeZn pomocí svorek na povrchu drátem nebo lanem do průměru 10 mm</t>
  </si>
  <si>
    <t>https://podminky.urs.cz/item/CS_URS_2025_01/210220002</t>
  </si>
  <si>
    <t>35441073.1</t>
  </si>
  <si>
    <t>drát D 10mm FeZn</t>
  </si>
  <si>
    <t>210220304</t>
  </si>
  <si>
    <t>Montáž svorka hromosvodná na konstrukce</t>
  </si>
  <si>
    <t>https://podminky.urs.cz/item/CS_URS_2025_01/210220304</t>
  </si>
  <si>
    <t>35431023</t>
  </si>
  <si>
    <t>svorka uzemnění nerez připojovací na kovové části pro vodiče D 7-10mm</t>
  </si>
  <si>
    <t>341111691R</t>
  </si>
  <si>
    <t>kabel silový s Cu jádrem CYKY 37x1,5 mm2</t>
  </si>
  <si>
    <t>210812121</t>
  </si>
  <si>
    <t>Montáž kabelu Cu plného nebo laněného do 1 kV žíly 37x1,5 mm2 (např. CYKY) bez ukončení uloženého volně nebo v liště</t>
  </si>
  <si>
    <t>https://podminky.urs.cz/item/CS_URS_2025_01/210812121</t>
  </si>
  <si>
    <t>210812081</t>
  </si>
  <si>
    <t>Montáž kabelu Cu plného nebo laněného do 1 kV žíly 12x1,5 mm2 (např. CYKY) bez ukončení uloženého volně nebo v liště</t>
  </si>
  <si>
    <t>https://podminky.urs.cz/item/CS_URS_2025_01/210812081</t>
  </si>
  <si>
    <t>34111130</t>
  </si>
  <si>
    <t>kabel instalační jádro Cu plné izolace PVC plášť PVC 450/750V (CYKY) 12x1,5mm2</t>
  </si>
  <si>
    <t>Poznámka k položce:_x000D_
Poznámka k položce: CYKY, průměr kabelu 14,6mm</t>
  </si>
  <si>
    <t>220300623</t>
  </si>
  <si>
    <t>Ukončení kabelu návěstního nelepicí páskou do 12x1/1,5</t>
  </si>
  <si>
    <t>https://podminky.urs.cz/item/CS_URS_2025_01/220300623</t>
  </si>
  <si>
    <t>220960401</t>
  </si>
  <si>
    <t>Zjištění průchodnosti kabelu SSZ 12žilového včetně změření izolačního stavu</t>
  </si>
  <si>
    <t>https://podminky.urs.cz/item/CS_URS_2025_01/220960401</t>
  </si>
  <si>
    <t>210812101</t>
  </si>
  <si>
    <t>Montáž kabelu Cu plného nebo laněného do 1 kV žíly 19x1,5 až 2,5 mm2 (např. CYKY) bez ukončení uloženého volně nebo v liště</t>
  </si>
  <si>
    <t>https://podminky.urs.cz/item/CS_URS_2025_01/210812101</t>
  </si>
  <si>
    <t>34111150</t>
  </si>
  <si>
    <t>kabel instalační jádro Cu plné izolace PVC plášť PVC 450/750V (CYKY) 19x1,5mm2</t>
  </si>
  <si>
    <t>Poznámka k položce:_x000D_
Poznámka k položce: CYKY, průměr kabelu 18mm</t>
  </si>
  <si>
    <t>220960403</t>
  </si>
  <si>
    <t>Zjištění průchodnosti kabelu SSZ 19žilového včetně změření izolačního stavu</t>
  </si>
  <si>
    <t>https://podminky.urs.cz/item/CS_URS_2025_01/220960403</t>
  </si>
  <si>
    <t>220300624</t>
  </si>
  <si>
    <t>Ukončení kabelu návěstního nelepicí páskou do 19x1/1,5</t>
  </si>
  <si>
    <t>https://podminky.urs.cz/item/CS_URS_2025_01/220300624</t>
  </si>
  <si>
    <t>210812111</t>
  </si>
  <si>
    <t>Montáž kabelu Cu plného nebo laněného do 1 kV žíly 24x1,5 mm2 (např. CYKY) bez ukončení uloženého volně nebo v liště</t>
  </si>
  <si>
    <t>https://podminky.urs.cz/item/CS_URS_2025_01/210812111</t>
  </si>
  <si>
    <t>34111165.1</t>
  </si>
  <si>
    <t>kabel instalační jádro Cu plné izolace PVC plášť PVC 450/750V (CYKY) 24x1,5mm2</t>
  </si>
  <si>
    <t>Poznámka k položce:_x000D_
Poznámka k položce: CYKY, průměr kabelu 20,1mm</t>
  </si>
  <si>
    <t>220300625</t>
  </si>
  <si>
    <t>Ukončení kabelu návěstního nelepicí páskou do 24x1/1,5</t>
  </si>
  <si>
    <t>https://podminky.urs.cz/item/CS_URS_2025_01/220300625</t>
  </si>
  <si>
    <t>220960404</t>
  </si>
  <si>
    <t>Zjištění průchodnosti kabelu SSZ 24žilového včetně změření izolačního stavu</t>
  </si>
  <si>
    <t>https://podminky.urs.cz/item/CS_URS_2025_01/220960404</t>
  </si>
  <si>
    <t>210812033</t>
  </si>
  <si>
    <t>Montáž kabelu Cu plného nebo laněného do 1 kV žíly 4x6 až 10 mm2 (např. CYKY) bez ukončení uloženého volně nebo v liště</t>
  </si>
  <si>
    <t>https://podminky.urs.cz/item/CS_URS_2025_01/210812033</t>
  </si>
  <si>
    <t>34111076</t>
  </si>
  <si>
    <t>kabel instalační jádro Cu plné izolace PVC plášť PVC 450/750V (CYKY) 4x10mm2</t>
  </si>
  <si>
    <t>Poznámka k položce:_x000D_
Poznámka k položce: CYKY, průměr kabelu 16,1mm</t>
  </si>
  <si>
    <t>220300621</t>
  </si>
  <si>
    <t>Ukončení kabelu návěstního nelepicí páskou do 5x1/1,5</t>
  </si>
  <si>
    <t>https://podminky.urs.cz/item/CS_URS_2025_01/220300621</t>
  </si>
  <si>
    <t>1219313</t>
  </si>
  <si>
    <t>KABEL TCEKFE 2PX1</t>
  </si>
  <si>
    <t>34123560-R.1</t>
  </si>
  <si>
    <t>KABEL TCEKFE 3PX1</t>
  </si>
  <si>
    <t>220061531.1</t>
  </si>
  <si>
    <t>Montáž kabelu návěstního volně uloženého s jádrem 1 mm Cu TCEKEZE, TCEKFE, TCEKPFLEY, TCEKPFLEZE 1-3 P</t>
  </si>
  <si>
    <t>220300451</t>
  </si>
  <si>
    <t>Montáž formy pro kabely TCEKE, TCEKFY, TCEKY, TCEKEZE, TCEKEY včetně odstranění pláště, zhotovení vodní zábrany, zformování a konečné úpravy kabelu na kabelu do 3 P 1,0</t>
  </si>
  <si>
    <t>https://podminky.urs.cz/item/CS_URS_2025_01/220300451</t>
  </si>
  <si>
    <t>34571351</t>
  </si>
  <si>
    <t>trubka elektroinstalační ohebná dvouplášťová korugovaná (chránička) D 41/50mm, HDPE+LDPE</t>
  </si>
  <si>
    <t>460791212</t>
  </si>
  <si>
    <t>Montáž trubek ochranných plastových uložených volně do rýhy ohebných přes 32 do 50 mm</t>
  </si>
  <si>
    <t>https://podminky.urs.cz/item/CS_URS_2025_01/460791212</t>
  </si>
  <si>
    <t>460791214</t>
  </si>
  <si>
    <t>Montáž trubek ochranných plastových uložených volně do rýhy ohebných přes 90 do 110 mm</t>
  </si>
  <si>
    <t>https://podminky.urs.cz/item/CS_URS_2025_01/460791214</t>
  </si>
  <si>
    <t>34571355</t>
  </si>
  <si>
    <t>trubka elektroinstalační ohebná dvouplášťová korugovaná (chránička)  min. vnitřní průměr 94 mm (např. D 94/110mm), HDPE+LDPE</t>
  </si>
  <si>
    <t>D-11</t>
  </si>
  <si>
    <t>Ostatní - Technologie</t>
  </si>
  <si>
    <t>404451642.1</t>
  </si>
  <si>
    <t>Chodecký výšky 3,4 m - na patku</t>
  </si>
  <si>
    <t>404451644.1</t>
  </si>
  <si>
    <t>Stožár výložníkový s výložníkem délky 4,5 m - (STa 4500)</t>
  </si>
  <si>
    <t>220960003</t>
  </si>
  <si>
    <t>Montáž stožáru nebo sloupku včetně postavení stožáru, usazení nebo zabetonování základu, zatažení kabelu do stožáru, připojení kabelu, připojení uzemnění vyložníkového zapuštěného</t>
  </si>
  <si>
    <t>https://podminky.urs.cz/item/CS_URS_2025_01/220960003</t>
  </si>
  <si>
    <t>220960002</t>
  </si>
  <si>
    <t>Montáž stožáru nebo sloupku včetně postavení stožáru, usazení nebo zabetonování základu, zatažení kabelu do stožáru, připojení kabelu, připojení uzemnění přímého na základovém rámu</t>
  </si>
  <si>
    <t>94</t>
  </si>
  <si>
    <t>https://podminky.urs.cz/item/CS_URS_2025_01/220960002</t>
  </si>
  <si>
    <t>404451648</t>
  </si>
  <si>
    <t>Stožárová svorkovnice</t>
  </si>
  <si>
    <t>220960021</t>
  </si>
  <si>
    <t>Montáž stožárové svorkovnice s připevněním</t>
  </si>
  <si>
    <t>https://podminky.urs.cz/item/CS_URS_2025_01/220960021</t>
  </si>
  <si>
    <t>220960133</t>
  </si>
  <si>
    <t>Zapojení stožárové svorkovnice do 19 žil</t>
  </si>
  <si>
    <t>https://podminky.urs.cz/item/CS_URS_2025_01/220960133</t>
  </si>
  <si>
    <t>220960134</t>
  </si>
  <si>
    <t>Zapojení stožárové svorkovnice do 34 žil</t>
  </si>
  <si>
    <t>https://podminky.urs.cz/item/CS_URS_2025_01/220960134</t>
  </si>
  <si>
    <t>220960097-R</t>
  </si>
  <si>
    <t>Montáž nosiče na výložník nebo na převěs</t>
  </si>
  <si>
    <t>404135599.1</t>
  </si>
  <si>
    <t>Návěstidlo chodecké 2x200 (červená a zelená) - bez světelného zdroje</t>
  </si>
  <si>
    <t>404135596-R</t>
  </si>
  <si>
    <t>Návěstidlo chodecké 2x200 - světelný zdroj LED</t>
  </si>
  <si>
    <t>404611001-R</t>
  </si>
  <si>
    <t>Symbol stojící chodec</t>
  </si>
  <si>
    <t>404611002-R</t>
  </si>
  <si>
    <t>Symbol kráčející chodec</t>
  </si>
  <si>
    <t>220960096</t>
  </si>
  <si>
    <t>Smontování dopravního návěstidla včetně sestavení návěstidla s elektrickým propojením, montáže upevňovací konzoly pro upevnění na stožár nebo montáže nosiče pro upevnění na výložník dvoukomorového pro montáž na stožár</t>
  </si>
  <si>
    <t>https://podminky.urs.cz/item/CS_URS_2025_01/220960096</t>
  </si>
  <si>
    <t>220960036</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</si>
  <si>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t>
  </si>
  <si>
    <t>https://podminky.urs.cz/item/CS_URS_2025_01/220960036</t>
  </si>
  <si>
    <t>404135562.1</t>
  </si>
  <si>
    <t>Návěstidlo 3 světlové 200 - bez světelného zdroje</t>
  </si>
  <si>
    <t>404135565.1</t>
  </si>
  <si>
    <t>Návěstidlo 3 světlové 300 - bez světelného zdroje</t>
  </si>
  <si>
    <t>Návěstidlo 3 světlové 200 - světelný zdroj LED</t>
  </si>
  <si>
    <t>122</t>
  </si>
  <si>
    <t>RMAT00021</t>
  </si>
  <si>
    <t>Návěstidlo 3 světlové 300 - světelný zdroj LED</t>
  </si>
  <si>
    <t>404135566</t>
  </si>
  <si>
    <t>Nosič návěstidla na výložník 3x300</t>
  </si>
  <si>
    <t>220960101</t>
  </si>
  <si>
    <t>Smontování dopravního návěstidla včetně sestavení návěstidla s elektrickým propojením, montáže upevňovací konzoly pro upevnění na stožár nebo montáže nosiče pro upevnění na výložník tříkomorového pro montáž na stožár</t>
  </si>
  <si>
    <t>128</t>
  </si>
  <si>
    <t>https://podminky.urs.cz/item/CS_URS_2025_01/220960101</t>
  </si>
  <si>
    <t>220960102</t>
  </si>
  <si>
    <t>Smontování dopravního návěstidla včetně sestavení návěstidla s elektrickým propojením, montáže upevňovací konzoly pro upevnění na stožár nebo montáže nosiče pro upevnění na výložník tříkomorového pro montáž na výložník</t>
  </si>
  <si>
    <t>https://podminky.urs.cz/item/CS_URS_2025_01/220960102</t>
  </si>
  <si>
    <t>220960041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</si>
  <si>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t>
  </si>
  <si>
    <t>https://podminky.urs.cz/item/CS_URS_2025_01/220960041</t>
  </si>
  <si>
    <t>220960042</t>
  </si>
  <si>
    <t>134</t>
  </si>
  <si>
    <t>https://podminky.urs.cz/item/CS_URS_2025_01/220960042</t>
  </si>
  <si>
    <t>404135571</t>
  </si>
  <si>
    <t>Držák návěstidla (AL)</t>
  </si>
  <si>
    <t>404611515-R</t>
  </si>
  <si>
    <t>Akustická signalizace pro nevidomé (20-30V)</t>
  </si>
  <si>
    <t>220960113</t>
  </si>
  <si>
    <t>Montáž signalizačního zařízení pro nevidomé na návěstidlo</t>
  </si>
  <si>
    <t>https://podminky.urs.cz/item/CS_URS_2025_01/220960113</t>
  </si>
  <si>
    <t>404611407</t>
  </si>
  <si>
    <t>Projekt instalace akustické signalizace pro nevidomé</t>
  </si>
  <si>
    <t>404611506-R</t>
  </si>
  <si>
    <t>Jednotka pro aktivaci akustické signalizace pro nevidomé</t>
  </si>
  <si>
    <t>144</t>
  </si>
  <si>
    <t>404611508</t>
  </si>
  <si>
    <t>Přijímač pro aktivaci signalizace pro nevidomé</t>
  </si>
  <si>
    <t>146</t>
  </si>
  <si>
    <t>220960116-R</t>
  </si>
  <si>
    <t>Montáž přijímače pro aktivaci signalizace pro nevidomé včetně rozměření a označení místa pro vyvrtání otvorů, vyvrtání otvorů, vyříznutí závitů, montáže skříňky se zapojením, nastavení a vyzkoušení</t>
  </si>
  <si>
    <t>148</t>
  </si>
  <si>
    <t>404611309</t>
  </si>
  <si>
    <t>Videodetektor</t>
  </si>
  <si>
    <t>150</t>
  </si>
  <si>
    <t>220960120</t>
  </si>
  <si>
    <t>Montáž dopravního detektoru včetně rozměření a označení místa pro vyvrtání otvorů, vyvrtání otvorů, vyříznutí závitů, montáže skříňky se zapojením, nastavení a vyzkoušení, připojení uzemnění videodetektoru na výložník</t>
  </si>
  <si>
    <t>152</t>
  </si>
  <si>
    <t>https://podminky.urs.cz/item/CS_URS_2025_01/220960120</t>
  </si>
  <si>
    <t>220960121R</t>
  </si>
  <si>
    <t>Konfigurace virtuálních detekčních smyček</t>
  </si>
  <si>
    <t>154</t>
  </si>
  <si>
    <t>404611501</t>
  </si>
  <si>
    <t>Tlačítko pro chodce</t>
  </si>
  <si>
    <t>156</t>
  </si>
  <si>
    <t>220960126.1</t>
  </si>
  <si>
    <t>Montáž tlačítka pro chodce na stožár</t>
  </si>
  <si>
    <t>158</t>
  </si>
  <si>
    <t>404611201-R.1</t>
  </si>
  <si>
    <t>mikroprocesorový řadič SSZ</t>
  </si>
  <si>
    <t>160</t>
  </si>
  <si>
    <t>220960182</t>
  </si>
  <si>
    <t>Montáž řadiče včetně usazení, zatažení kabelů do řadiče, připojení uzemnění přes šest světelných skupin</t>
  </si>
  <si>
    <t>162</t>
  </si>
  <si>
    <t>https://podminky.urs.cz/item/CS_URS_2025_01/220960182</t>
  </si>
  <si>
    <t>406100068-R</t>
  </si>
  <si>
    <t>skříň řadiče</t>
  </si>
  <si>
    <t>164</t>
  </si>
  <si>
    <t>406100047</t>
  </si>
  <si>
    <t>Základový rám pod řadič - plastový</t>
  </si>
  <si>
    <t>166</t>
  </si>
  <si>
    <t>35822111</t>
  </si>
  <si>
    <t>jistič 1-pólový 16 A vypínací charakteristika B vypínací schopnost 10 kA</t>
  </si>
  <si>
    <t>168</t>
  </si>
  <si>
    <t>741320105</t>
  </si>
  <si>
    <t>Montáž jističů jednopólových nn do 25 A ve skříni se zapojením vodičů</t>
  </si>
  <si>
    <t>170</t>
  </si>
  <si>
    <t>https://podminky.urs.cz/item/CS_URS_2025_01/741320105</t>
  </si>
  <si>
    <t>220960192</t>
  </si>
  <si>
    <t>Regulace a aktivace jedné signální skupiny mikroprocesorového řadiče</t>
  </si>
  <si>
    <t>172</t>
  </si>
  <si>
    <t>https://podminky.urs.cz/item/CS_URS_2025_01/220960192</t>
  </si>
  <si>
    <t>220960196</t>
  </si>
  <si>
    <t>Regulace a aktivace každé další signální skupiny s použitím montážní plošiny</t>
  </si>
  <si>
    <t>174</t>
  </si>
  <si>
    <t>https://podminky.urs.cz/item/CS_URS_2025_01/220960196</t>
  </si>
  <si>
    <t>220960197</t>
  </si>
  <si>
    <t>Regulace a aktivace každé další signální skupiny bez použití montážní plošiny</t>
  </si>
  <si>
    <t>176</t>
  </si>
  <si>
    <t>https://podminky.urs.cz/item/CS_URS_2025_01/220960197</t>
  </si>
  <si>
    <t>220960222</t>
  </si>
  <si>
    <t>Programování řadiče MR přes deset světelných skupin</t>
  </si>
  <si>
    <t>178</t>
  </si>
  <si>
    <t>https://podminky.urs.cz/item/CS_URS_2025_01/220960222</t>
  </si>
  <si>
    <t>220960301</t>
  </si>
  <si>
    <t>Příprava ke komplexnímu vyzkoušení křižovatky s mikroprocesorovým řadičem MR za první signální skupinu</t>
  </si>
  <si>
    <t>180</t>
  </si>
  <si>
    <t>https://podminky.urs.cz/item/CS_URS_2025_01/220960301</t>
  </si>
  <si>
    <t>220960302</t>
  </si>
  <si>
    <t>Příprava ke komplexnímu vyzkoušení křižovatky s mikroprocesorovým řadičem MR za každou další signální skupinu</t>
  </si>
  <si>
    <t>182</t>
  </si>
  <si>
    <t>https://podminky.urs.cz/item/CS_URS_2025_01/220960302</t>
  </si>
  <si>
    <t>220960311</t>
  </si>
  <si>
    <t>Komplexní vyzkoušení křižovatky s mikroprocesorovým řadičem MR před uvedením zařízení do provozu do pěti signálních skupin</t>
  </si>
  <si>
    <t>184</t>
  </si>
  <si>
    <t>https://podminky.urs.cz/item/CS_URS_2025_01/220960311</t>
  </si>
  <si>
    <t>93</t>
  </si>
  <si>
    <t>220960422</t>
  </si>
  <si>
    <t>Uvedení silničního signalizačního zařízení do provozu po přepnutí na blikající žlutou</t>
  </si>
  <si>
    <t>https://podminky.urs.cz/item/CS_URS_2025_01/220960422</t>
  </si>
  <si>
    <t>220960441</t>
  </si>
  <si>
    <t>Uvedení silničního signalizačního zařízení do provozu po přepnutí na blikající žlutou se zajištěním v řadiči MR</t>
  </si>
  <si>
    <t>188</t>
  </si>
  <si>
    <t>https://podminky.urs.cz/item/CS_URS_2025_01/220960441</t>
  </si>
  <si>
    <t>95</t>
  </si>
  <si>
    <t>220960444</t>
  </si>
  <si>
    <t>Kontrola silničního signalizačního zařízení včetně kotroly přicházejících koordinačních povelů a impulsů, kontroly reakce zařízení na příslušné povely, prověření obvodů pro volby programu, prověření obvodů pro výběr impulsů v podřízeném koordinovaném reži</t>
  </si>
  <si>
    <t>190</t>
  </si>
  <si>
    <t>https://podminky.urs.cz/item/CS_URS_2025_01/220960444</t>
  </si>
  <si>
    <t>945421110</t>
  </si>
  <si>
    <t>Hydraulická zvedací plošina na automobilovém podvozku výška zdvihu do 18 m včetně obsluhy</t>
  </si>
  <si>
    <t>192</t>
  </si>
  <si>
    <t>https://podminky.urs.cz/item/CS_URS_2025_01/945421110</t>
  </si>
  <si>
    <t>97</t>
  </si>
  <si>
    <t>194</t>
  </si>
  <si>
    <t>46-M</t>
  </si>
  <si>
    <t>Zemní práce při extr.mont.pracích</t>
  </si>
  <si>
    <t>460010025</t>
  </si>
  <si>
    <t>Vytyčení trasy inženýrských sítí v zastavěném prostoru</t>
  </si>
  <si>
    <t>196</t>
  </si>
  <si>
    <t>https://podminky.urs.cz/item/CS_URS_2025_01/460010025</t>
  </si>
  <si>
    <t>99</t>
  </si>
  <si>
    <t>460632113</t>
  </si>
  <si>
    <t>Startovací jáma pro protlak výkop včetně zásypu ručně v hornině tř. těžitelnosti I skupiny 3</t>
  </si>
  <si>
    <t>198</t>
  </si>
  <si>
    <t>https://podminky.urs.cz/item/CS_URS_2025_01/460632113</t>
  </si>
  <si>
    <t>460632213</t>
  </si>
  <si>
    <t>Koncová jáma pro protlak výkop včetně zásypu ručně v hornině tř. těžitelnosti I skupiny 3</t>
  </si>
  <si>
    <t>200</t>
  </si>
  <si>
    <t>https://podminky.urs.cz/item/CS_URS_2025_01/460632213</t>
  </si>
  <si>
    <t>101</t>
  </si>
  <si>
    <t>460631212</t>
  </si>
  <si>
    <t>Řízené horizontální vrtání při elektromontážích v hornině tř. těžitelnosti I a II skupiny 1 až 4 vnějšího průměru přes 90 do 110 mm</t>
  </si>
  <si>
    <t>202</t>
  </si>
  <si>
    <t>https://podminky.urs.cz/item/CS_URS_2025_01/460631212</t>
  </si>
  <si>
    <t>204</t>
  </si>
  <si>
    <t>103</t>
  </si>
  <si>
    <t>460131113</t>
  </si>
  <si>
    <t>Hloubení nezapažených jam ručně včetně urovnání dna s přemístěním výkopku do vzdálenosti 3 m od okraje jámy nebo s naložením na dopravní prostředek v hornině třídy těžitelnosti I skupiny 3</t>
  </si>
  <si>
    <t>206</t>
  </si>
  <si>
    <t>https://podminky.urs.cz/item/CS_URS_2025_01/460131113</t>
  </si>
  <si>
    <t>0,6*0,6*1,6*1,3*2</t>
  </si>
  <si>
    <t>0,6*0,6*0,6*1,3*8</t>
  </si>
  <si>
    <t>460391123</t>
  </si>
  <si>
    <t>Zásyp jam při elektromontážích ručně se zhutněním z hornin třídy I skupiny 3</t>
  </si>
  <si>
    <t>208</t>
  </si>
  <si>
    <t>https://podminky.urs.cz/item/CS_URS_2025_01/460391123</t>
  </si>
  <si>
    <t>3,744*0,3</t>
  </si>
  <si>
    <t>105</t>
  </si>
  <si>
    <t>69311311</t>
  </si>
  <si>
    <t>pás varovný plný do výkopu š 330mm s potiskem</t>
  </si>
  <si>
    <t>210</t>
  </si>
  <si>
    <t>460161152</t>
  </si>
  <si>
    <t>Hloubení zapažených i nezapažených kabelových rýh ručně včetně urovnání dna s přemístěním výkopku do vzdálenosti 3 m od okraje jámy nebo s naložením na dopravní prostředek šířky 35 cm hloubky 60 cm v hornině třídy těžitelnosti I skupiny 3</t>
  </si>
  <si>
    <t>212</t>
  </si>
  <si>
    <t>https://podminky.urs.cz/item/CS_URS_2025_01/460161152</t>
  </si>
  <si>
    <t>107</t>
  </si>
  <si>
    <t>460431162</t>
  </si>
  <si>
    <t>Zásyp kabelových rýh ručně s přemístění sypaniny ze vzdálenosti do 10 m, s uložením výkopku ve vrstvách včetně zhutnění a úpravy povrchu šířky 35 cm hloubky 60 cm z horniny třídy těžitelnosti I skupiny 3</t>
  </si>
  <si>
    <t>214</t>
  </si>
  <si>
    <t>https://podminky.urs.cz/item/CS_URS_2025_01/460431162</t>
  </si>
  <si>
    <t>460661512</t>
  </si>
  <si>
    <t>Kabelové lože z písku včetně podsypu, zhutnění a urovnání povrchu pro kabely nn zakryté plastovou fólií, šířky přes 25 do 50 cm</t>
  </si>
  <si>
    <t>216</t>
  </si>
  <si>
    <t>https://podminky.urs.cz/item/CS_URS_2025_01/460661512</t>
  </si>
  <si>
    <t>109</t>
  </si>
  <si>
    <t>460161252</t>
  </si>
  <si>
    <t>Hloubení kabelových rýh ručně š 50 cm hl 60 cm v hornině tř I skupiny 3</t>
  </si>
  <si>
    <t>218</t>
  </si>
  <si>
    <t>https://podminky.urs.cz/item/CS_URS_2025_01/460161252</t>
  </si>
  <si>
    <t>460161422</t>
  </si>
  <si>
    <t>Hloubení kabelových rýh ručně š 65 cm hl 60 cm v hornině tř I skupiny 3</t>
  </si>
  <si>
    <t>220</t>
  </si>
  <si>
    <t>https://podminky.urs.cz/item/CS_URS_2025_01/460161422</t>
  </si>
  <si>
    <t>111</t>
  </si>
  <si>
    <t>460661112</t>
  </si>
  <si>
    <t>Kabelové lože z písku pro kabely nn bez zakrytí š lože přes 35 do 50 cm</t>
  </si>
  <si>
    <t>222</t>
  </si>
  <si>
    <t>https://podminky.urs.cz/item/CS_URS_2025_01/460661112</t>
  </si>
  <si>
    <t>460661113</t>
  </si>
  <si>
    <t>Kabelové lože z písku pro kabely nn bez zakrytí š lože přes 50 do 65 cm</t>
  </si>
  <si>
    <t>224</t>
  </si>
  <si>
    <t>https://podminky.urs.cz/item/CS_URS_2025_01/460661113</t>
  </si>
  <si>
    <t>113</t>
  </si>
  <si>
    <t>460431262</t>
  </si>
  <si>
    <t>Zásyp kabelových rýh ručně se zhutněním š 50 cm hl 60 cm z horniny tř I skupiny 3</t>
  </si>
  <si>
    <t>226</t>
  </si>
  <si>
    <t>https://podminky.urs.cz/item/CS_URS_2025_01/460431262</t>
  </si>
  <si>
    <t>460431442</t>
  </si>
  <si>
    <t>Zásyp kabelových rýh ručně se zhutněním š 65 cm hl 60 cm z horniny tř I skupiny 3</t>
  </si>
  <si>
    <t>228</t>
  </si>
  <si>
    <t>https://podminky.urs.cz/item/CS_URS_2025_01/460431442</t>
  </si>
  <si>
    <t>115</t>
  </si>
  <si>
    <t>460341113</t>
  </si>
  <si>
    <t>Vodorovné přemístění horniny jakékoliv třídy dopravními prostředky při elektromontážích přes 500 do 1000 m</t>
  </si>
  <si>
    <t>230</t>
  </si>
  <si>
    <t>https://podminky.urs.cz/item/CS_URS_2025_01/460341113</t>
  </si>
  <si>
    <t>0,6*0,6*1,6*2</t>
  </si>
  <si>
    <t>0,6*0,6*0,6*8</t>
  </si>
  <si>
    <t>0,35*0,2*30,6</t>
  </si>
  <si>
    <t>0,5*0,2*11,5</t>
  </si>
  <si>
    <t>0,65*0,2*13,7</t>
  </si>
  <si>
    <t>460341121</t>
  </si>
  <si>
    <t>Příplatek k vodorovnému přemístění horniny dopravními prostředky při elektromontážích za každých dalších i započatých 1000 m</t>
  </si>
  <si>
    <t>232</t>
  </si>
  <si>
    <t>https://podminky.urs.cz/item/CS_URS_2025_01/460341121</t>
  </si>
  <si>
    <t>117</t>
  </si>
  <si>
    <t>171251201</t>
  </si>
  <si>
    <t>Uložení sypaniny na skládky nebo meziskládky</t>
  </si>
  <si>
    <t>234</t>
  </si>
  <si>
    <t>https://podminky.urs.cz/item/CS_URS_2025_01/171251201</t>
  </si>
  <si>
    <t>171201231</t>
  </si>
  <si>
    <t>Poplatek za uložení zeminy a kamení na recyklační skládce (skládkovné) kód odpadu 17 05 04</t>
  </si>
  <si>
    <t>236</t>
  </si>
  <si>
    <t>https://podminky.urs.cz/item/CS_URS_2025_01/171201231</t>
  </si>
  <si>
    <t>45 - NEZpůsobilé</t>
  </si>
  <si>
    <t>Pol126</t>
  </si>
  <si>
    <t>1118061604</t>
  </si>
  <si>
    <t>032002000</t>
  </si>
  <si>
    <t>Vybavení staveniště</t>
  </si>
  <si>
    <t>-91625409</t>
  </si>
  <si>
    <t>034203000</t>
  </si>
  <si>
    <t>Opatření na ochranu dle vyhl. 398/2009 Sb.</t>
  </si>
  <si>
    <t>-1628503210</t>
  </si>
  <si>
    <t>034303000</t>
  </si>
  <si>
    <t>Dopravní značení na staveništi</t>
  </si>
  <si>
    <t>1651395639</t>
  </si>
  <si>
    <t>034503000</t>
  </si>
  <si>
    <t>Informační tabule na staveništi</t>
  </si>
  <si>
    <t>-632397646</t>
  </si>
  <si>
    <t>041103000</t>
  </si>
  <si>
    <t>Autorský dozor projektanta</t>
  </si>
  <si>
    <t>307405676</t>
  </si>
  <si>
    <t>1947187134</t>
  </si>
  <si>
    <t>045303000</t>
  </si>
  <si>
    <t>Koordinační a inženýrská činnost spojená s realizací stavby</t>
  </si>
  <si>
    <t>1854698557</t>
  </si>
  <si>
    <t>Silniční provoz - rušení prací silničním provozem</t>
  </si>
  <si>
    <t>1309525399</t>
  </si>
  <si>
    <t>podlaha1</t>
  </si>
  <si>
    <t xml:space="preserve">plocha 1 NP </t>
  </si>
  <si>
    <t>124,52</t>
  </si>
  <si>
    <t>podlaha2</t>
  </si>
  <si>
    <t>plocha podlahy 2 NP</t>
  </si>
  <si>
    <t>podlaha3</t>
  </si>
  <si>
    <t xml:space="preserve">Plocha podlahy 3 NP </t>
  </si>
  <si>
    <t>103,55</t>
  </si>
  <si>
    <t>strop</t>
  </si>
  <si>
    <t>Plocha stropu k odstranění</t>
  </si>
  <si>
    <t>104,773</t>
  </si>
  <si>
    <t>strop2</t>
  </si>
  <si>
    <t>Plocha stropu k demolici - klenba</t>
  </si>
  <si>
    <t>17,595</t>
  </si>
  <si>
    <t>střecha</t>
  </si>
  <si>
    <t>Plocha střechy k demolici</t>
  </si>
  <si>
    <t>267,02</t>
  </si>
  <si>
    <t>SO700 - Objekty pozemních staveb</t>
  </si>
  <si>
    <t>Úroveň 5:</t>
  </si>
  <si>
    <t>1 - Bourací práce</t>
  </si>
  <si>
    <t xml:space="preserve">    961 - Střecha</t>
  </si>
  <si>
    <t xml:space="preserve">    762 - Stropy</t>
  </si>
  <si>
    <t xml:space="preserve">    963 - Podlahy</t>
  </si>
  <si>
    <t xml:space="preserve">    964 - Otvorové výplně, ostatní</t>
  </si>
  <si>
    <t xml:space="preserve">    965 - Omítky, podhledy</t>
  </si>
  <si>
    <t xml:space="preserve">    966 - Ostatní drobné kce</t>
  </si>
  <si>
    <t xml:space="preserve">    968 - Svislé konstrukce</t>
  </si>
  <si>
    <t xml:space="preserve">      99686 - Nové otvory</t>
  </si>
  <si>
    <t xml:space="preserve">    968b - Spodní stavba</t>
  </si>
  <si>
    <t xml:space="preserve">    969 - Profese - odpojení</t>
  </si>
  <si>
    <t>961</t>
  </si>
  <si>
    <t>Střecha</t>
  </si>
  <si>
    <t>762331812</t>
  </si>
  <si>
    <t>Demontáž vázaných konstrukcí krovů sklonu do 60° z hranolů, hranolků, fošen, průřezové plochy přes 120 do 224 cm2</t>
  </si>
  <si>
    <t>2094575879</t>
  </si>
  <si>
    <t>https://podminky.urs.cz/item/CS_URS_2025_01/762331812</t>
  </si>
  <si>
    <t>"krokve"((11,903*17)/cos(30))</t>
  </si>
  <si>
    <t>(5,391*6)/cos(40)</t>
  </si>
  <si>
    <t>"vikýře"15</t>
  </si>
  <si>
    <t>"další dřev. prvky"20</t>
  </si>
  <si>
    <t>"pozednice"15,343*2+4,5*2</t>
  </si>
  <si>
    <t>762331814</t>
  </si>
  <si>
    <t>Demontáž vázaných konstrukcí krovů sklonu do 60° z hranolů, hranolků, fošen, průřezové plochy přes 288 do 450 cm2</t>
  </si>
  <si>
    <t>-253898913</t>
  </si>
  <si>
    <t>https://podminky.urs.cz/item/CS_URS_2025_01/762331814</t>
  </si>
  <si>
    <t>"vaznice"</t>
  </si>
  <si>
    <t>15,343*2+1,5*2</t>
  </si>
  <si>
    <t>4,5</t>
  </si>
  <si>
    <t>762342811</t>
  </si>
  <si>
    <t>Demontáž bednění a laťování laťování střech sklonu do 60° se všemi nadstřešními konstrukcemi, z latí průřezové plochy do 25 cm2 při osové vzdálenosti do 0,22 m</t>
  </si>
  <si>
    <t>1321870961</t>
  </si>
  <si>
    <t>https://podminky.urs.cz/item/CS_URS_2025_01/762342811</t>
  </si>
  <si>
    <t>765111805</t>
  </si>
  <si>
    <t>Demontáž krytiny keramické drážkové, sklonu do 30° se zvětralou maltou do suti</t>
  </si>
  <si>
    <t>-821170859</t>
  </si>
  <si>
    <t>https://podminky.urs.cz/item/CS_URS_2025_01/765111805</t>
  </si>
  <si>
    <t>765111811</t>
  </si>
  <si>
    <t>Demontáž krytiny keramické Příplatek k cenám za sklon přes 30° do suti</t>
  </si>
  <si>
    <t>1371622088</t>
  </si>
  <si>
    <t>https://podminky.urs.cz/item/CS_URS_2025_01/765111811</t>
  </si>
  <si>
    <t>(3,4*4)/cos(59)</t>
  </si>
  <si>
    <t>(1,2*3*2)/cos(47)</t>
  </si>
  <si>
    <t>(4,072*5,391)/cos(40)</t>
  </si>
  <si>
    <t>765111869</t>
  </si>
  <si>
    <t>Demontáž krytiny keramické hřebenů a nároží, sklonu do 30° z hřebenáčů s tvrdou maltou do suti</t>
  </si>
  <si>
    <t>431498431</t>
  </si>
  <si>
    <t>https://podminky.urs.cz/item/CS_URS_2025_01/765111869</t>
  </si>
  <si>
    <t>15,343+3,5+4,072+3,9</t>
  </si>
  <si>
    <t>765111881</t>
  </si>
  <si>
    <t>263887371</t>
  </si>
  <si>
    <t>https://podminky.urs.cz/item/CS_URS_2025_01/765111881</t>
  </si>
  <si>
    <t>765192001</t>
  </si>
  <si>
    <t>Nouzové zakrytí střechy plachtou</t>
  </si>
  <si>
    <t>-1175847163</t>
  </si>
  <si>
    <t>https://podminky.urs.cz/item/CS_URS_2025_01/765192001</t>
  </si>
  <si>
    <t>střecha*3</t>
  </si>
  <si>
    <t>762</t>
  </si>
  <si>
    <t>Stropy</t>
  </si>
  <si>
    <t>762822820</t>
  </si>
  <si>
    <t>Demontáž stropních trámů z hraněného řeziva, průřezové plochy přes 144 do 288 cm2</t>
  </si>
  <si>
    <t>838188631</t>
  </si>
  <si>
    <t>https://podminky.urs.cz/item/CS_URS_2025_01/762822820</t>
  </si>
  <si>
    <t>strop*1,3</t>
  </si>
  <si>
    <t>762841811</t>
  </si>
  <si>
    <t>Demontáž podbíjení obkladů stropů a střech sklonu do 60° z hrubých prken tl. do 35 mm bez omítky</t>
  </si>
  <si>
    <t>-636397048</t>
  </si>
  <si>
    <t>https://podminky.urs.cz/item/CS_URS_2025_01/762841811</t>
  </si>
  <si>
    <t>"podhled 3 NP</t>
  </si>
  <si>
    <t>podlaha3/cos(35)</t>
  </si>
  <si>
    <t>964035111</t>
  </si>
  <si>
    <t>Bourání cihelných klenbových pásů jakéhokoliv průřezu</t>
  </si>
  <si>
    <t>-1750208249</t>
  </si>
  <si>
    <t>https://podminky.urs.cz/item/CS_URS_2025_01/964035111</t>
  </si>
  <si>
    <t>strop*0,15</t>
  </si>
  <si>
    <t>"výtah"3*3*0,15</t>
  </si>
  <si>
    <t>964072331</t>
  </si>
  <si>
    <t>Vybourání válcovaných nosníků uložených ve zdivu smíšeném nebo kamenném délky do 6 m, hmotnosti do 35 kg/m</t>
  </si>
  <si>
    <t>1525382062</t>
  </si>
  <si>
    <t>https://podminky.urs.cz/item/CS_URS_2025_01/964072331</t>
  </si>
  <si>
    <t>"výtah"10*(25/1000)</t>
  </si>
  <si>
    <t>strop2*0,9*(25/1000)</t>
  </si>
  <si>
    <t>972033341</t>
  </si>
  <si>
    <t>Vybourání otvorů v klenbách z cihel bez odstranění podlahy a násypu, plochy do 0,25 m2, tl. do 150 mm</t>
  </si>
  <si>
    <t>-789692231</t>
  </si>
  <si>
    <t>https://podminky.urs.cz/item/CS_URS_2025_01/972033341</t>
  </si>
  <si>
    <t>975043111</t>
  </si>
  <si>
    <t>Jednořadové podchycení stropů pro osazení nosníků dřevěnou výztuhou v. podchycení do 3,5 m, a při zatížení hmotností do 750 kg/m</t>
  </si>
  <si>
    <t>-1991317342</t>
  </si>
  <si>
    <t>https://podminky.urs.cz/item/CS_URS_2025_01/975043111</t>
  </si>
  <si>
    <t>"provádění otvorů v klenbě, bourání v blízkosti klenby"1+2*2</t>
  </si>
  <si>
    <t>977151224</t>
  </si>
  <si>
    <t>Jádrové vrty diamantovými korunkami do stavebních materiálů (železobetonu, betonu, cihel, obkladů, dlažeb, kamene) dovrchní (směrem vzhůru), průměru přes 150 do 180 mm</t>
  </si>
  <si>
    <t>-2073033117</t>
  </si>
  <si>
    <t>https://podminky.urs.cz/item/CS_URS_2025_01/977151224</t>
  </si>
  <si>
    <t>0,3*6</t>
  </si>
  <si>
    <t>977271112</t>
  </si>
  <si>
    <t>Řezání ocelových profilů na staveništi úhlovou bruskou průřezu přes 500 do 1000 mm2</t>
  </si>
  <si>
    <t>-1997970716</t>
  </si>
  <si>
    <t>https://podminky.urs.cz/item/CS_URS_2025_01/977271112</t>
  </si>
  <si>
    <t>"ocel nosník u výtahu"2</t>
  </si>
  <si>
    <t>963</t>
  </si>
  <si>
    <t>Podlahy</t>
  </si>
  <si>
    <t>965081213</t>
  </si>
  <si>
    <t>Bourání podlah z dlaždic bez podkladního lože nebo mazaniny, s jakoukoliv výplní spár keramických nebo xylolitových tl. do 10 mm, plochy přes 1 m2</t>
  </si>
  <si>
    <t>-1368853667</t>
  </si>
  <si>
    <t>https://podminky.urs.cz/item/CS_URS_2025_01/965081213</t>
  </si>
  <si>
    <t xml:space="preserve">"2 NP </t>
  </si>
  <si>
    <t>12,21+5,87+3,28</t>
  </si>
  <si>
    <t>776201812</t>
  </si>
  <si>
    <t>Demontáž povlakových podlahovin lepených ručně s podložkou</t>
  </si>
  <si>
    <t>1903076780</t>
  </si>
  <si>
    <t>https://podminky.urs.cz/item/CS_URS_2025_01/776201812</t>
  </si>
  <si>
    <t>podlaha1+podlaha2+podlaha3</t>
  </si>
  <si>
    <t>"odpočet dlažby"-21,36</t>
  </si>
  <si>
    <t>762811811</t>
  </si>
  <si>
    <t>Demontáž záklopů stropů vrchních a zapuštěných z hrubých prken, tl. do 32 mm</t>
  </si>
  <si>
    <t>-1267068616</t>
  </si>
  <si>
    <t>https://podminky.urs.cz/item/CS_URS_2025_01/762811811</t>
  </si>
  <si>
    <t>podlaha3*2</t>
  </si>
  <si>
    <t>965042141</t>
  </si>
  <si>
    <t>Bourání mazanin betonových nebo z litého asfaltu tl. do 100 mm, plochy přes 4 m2</t>
  </si>
  <si>
    <t>1361943604</t>
  </si>
  <si>
    <t>https://podminky.urs.cz/item/CS_URS_2025_01/965042141</t>
  </si>
  <si>
    <t>podlaha1*0,1</t>
  </si>
  <si>
    <t>965049111</t>
  </si>
  <si>
    <t>Bourání mazanin Příplatek k cenám za bourání mazanin betonových se svařovanou sítí, tl. do 100 mm</t>
  </si>
  <si>
    <t>-170634824</t>
  </si>
  <si>
    <t>https://podminky.urs.cz/item/CS_URS_2025_01/965049111</t>
  </si>
  <si>
    <t>podlaha1*0,08</t>
  </si>
  <si>
    <t>podlaha3*0,09</t>
  </si>
  <si>
    <t>965045113</t>
  </si>
  <si>
    <t>Bourání potěrů tl. do 50 mm cementových nebo pískocementových, plochy přes 4 m2</t>
  </si>
  <si>
    <t>-761967512</t>
  </si>
  <si>
    <t>https://podminky.urs.cz/item/CS_URS_2025_01/965045113</t>
  </si>
  <si>
    <t>965045123</t>
  </si>
  <si>
    <t>Bourání potěrů tl. do 50 mm anhydritových, plochy přes 4 m2</t>
  </si>
  <si>
    <t>-452347604</t>
  </si>
  <si>
    <t>https://podminky.urs.cz/item/CS_URS_2025_01/965045123</t>
  </si>
  <si>
    <t>965083111</t>
  </si>
  <si>
    <t>Odstranění násypu mezi stropními trámy tl. do 100 mm, plochy do 2 m2</t>
  </si>
  <si>
    <t>1947919154</t>
  </si>
  <si>
    <t>https://podminky.urs.cz/item/CS_URS_2025_01/965083111</t>
  </si>
  <si>
    <t>762522811</t>
  </si>
  <si>
    <t>Demontáž podlah s polštáři z prken tl. do 32 mm</t>
  </si>
  <si>
    <t>-355996781</t>
  </si>
  <si>
    <t>https://podminky.urs.cz/item/CS_URS_2025_01/762522811</t>
  </si>
  <si>
    <t>762511867</t>
  </si>
  <si>
    <t>Demontáž podlahové konstrukce podkladové z dřevoštěpkových desek jednovrstvých šroubovaných na pero drážku, tloušťka desky přes 15 mm</t>
  </si>
  <si>
    <t>-1328881181</t>
  </si>
  <si>
    <t>https://podminky.urs.cz/item/CS_URS_2025_01/762511867</t>
  </si>
  <si>
    <t>711141821</t>
  </si>
  <si>
    <t>Odstranění izolace proti vodě, vlhkosti a plynům z přitavených pásů NAIP z plochy vodorovné V dvouvrstvé</t>
  </si>
  <si>
    <t>1025567441</t>
  </si>
  <si>
    <t>https://podminky.urs.cz/item/CS_URS_2025_01/711141821</t>
  </si>
  <si>
    <t>964</t>
  </si>
  <si>
    <t>Otvorové výplně, ostatní</t>
  </si>
  <si>
    <t>968062374</t>
  </si>
  <si>
    <t>Vybourání dřevěných rámů oken s křídly, dveřních zárubní, vrat, stěn, ostění nebo obkladů rámů oken s křídly zdvojených, plochy do 1 m2</t>
  </si>
  <si>
    <t>-1161013137</t>
  </si>
  <si>
    <t>https://podminky.urs.cz/item/CS_URS_2025_01/968062374</t>
  </si>
  <si>
    <t>"1 NP"0,56*0,55*2+0,565*0,65*2+0,558*1+0,558*0,6*6+0,4*0,6</t>
  </si>
  <si>
    <t>"2 NP"0,5*0,5*4+0,5*1*2</t>
  </si>
  <si>
    <t>"3 NP"1,38*0,48</t>
  </si>
  <si>
    <t>968062375</t>
  </si>
  <si>
    <t>Vybourání dřevěných rámů oken s křídly, dveřních zárubní, vrat, stěn, ostění nebo obkladů rámů oken s křídly zdvojených, plochy do 2 m2</t>
  </si>
  <si>
    <t>1080313791</t>
  </si>
  <si>
    <t>https://podminky.urs.cz/item/CS_URS_2025_01/968062375</t>
  </si>
  <si>
    <t>"1 NP"1,15*1,44*9</t>
  </si>
  <si>
    <t>"2 NP"1,15*1,44*12</t>
  </si>
  <si>
    <t>"3 NP"1,1*1,45*4+0,78*1,5*2</t>
  </si>
  <si>
    <t>968062455</t>
  </si>
  <si>
    <t>Vybourání dřevěných rámů oken s křídly, dveřních zárubní, vrat, stěn, ostění nebo obkladů dveřních zárubní, plochy do 2 m2</t>
  </si>
  <si>
    <t>1538336837</t>
  </si>
  <si>
    <t>https://podminky.urs.cz/item/CS_URS_2025_01/968062455</t>
  </si>
  <si>
    <t xml:space="preserve">"vnější </t>
  </si>
  <si>
    <t>"1 NP"1,02*2,1</t>
  </si>
  <si>
    <t xml:space="preserve">"vnitřní </t>
  </si>
  <si>
    <t>"1 NP"1,14*2,08+1*2,02*3+0,8*2,02+0,6*2,02*7+0,8*2,02*3+0,9*2,02</t>
  </si>
  <si>
    <t>"2 NP"0,6*2,02*5+0,8*2,02*7</t>
  </si>
  <si>
    <t>"3 NP"0,8*2,02*5</t>
  </si>
  <si>
    <t>968062456</t>
  </si>
  <si>
    <t>Vybourání dřevěných rámů oken s křídly, dveřních zárubní, vrat, stěn, ostění nebo obkladů dveřních zárubní, plochy přes 2 m2</t>
  </si>
  <si>
    <t>2100969525</t>
  </si>
  <si>
    <t>https://podminky.urs.cz/item/CS_URS_2025_01/968062456</t>
  </si>
  <si>
    <t>"1 NP" 1,45*2,43+1,3*2,08</t>
  </si>
  <si>
    <t>725110811</t>
  </si>
  <si>
    <t>Demontáž klozetů splachovacíchch s nádrží nebo tlakovým splachovačem</t>
  </si>
  <si>
    <t>1972086114</t>
  </si>
  <si>
    <t>https://podminky.urs.cz/item/CS_URS_2025_01/725110811</t>
  </si>
  <si>
    <t>725210821</t>
  </si>
  <si>
    <t>Demontáž umyvadel bez výtokových armatur umyvadel</t>
  </si>
  <si>
    <t>1570964534</t>
  </si>
  <si>
    <t>https://podminky.urs.cz/item/CS_URS_2025_01/725210821</t>
  </si>
  <si>
    <t>725240811</t>
  </si>
  <si>
    <t>Demontáž sprchových kabin a vaniček bez výtokových armatur kabin</t>
  </si>
  <si>
    <t>990252640</t>
  </si>
  <si>
    <t>https://podminky.urs.cz/item/CS_URS_2025_01/725240811</t>
  </si>
  <si>
    <t>HZS1292</t>
  </si>
  <si>
    <t>Hodinové zúčtovací sazby profesí HSV zemní a pomocné práce stavební dělník</t>
  </si>
  <si>
    <t>1753481877</t>
  </si>
  <si>
    <t>https://podminky.urs.cz/item/CS_URS_2025_01/HZS1292</t>
  </si>
  <si>
    <t>"drobné kce v interieru i exterieru, vybavení aj."100</t>
  </si>
  <si>
    <t>965</t>
  </si>
  <si>
    <t>Omítky, podhledy</t>
  </si>
  <si>
    <t>978012191</t>
  </si>
  <si>
    <t>Otlučení vápenných nebo vápenocementových omítek vnitřních ploch stropů rákosovaných, v rozsahu přes 50 do 100 %</t>
  </si>
  <si>
    <t>-798530840</t>
  </si>
  <si>
    <t>https://podminky.urs.cz/item/CS_URS_2025_01/978012191</t>
  </si>
  <si>
    <t>713110812</t>
  </si>
  <si>
    <t>Odstranění tepelné izolace stropů nebo podhledů z rohoží, pásů, dílců, desek, bloků volně kladených z vláknitých materiálů nasáklých vodou, tloušťka izolace do 100 mm</t>
  </si>
  <si>
    <t>-604014855</t>
  </si>
  <si>
    <t>https://podminky.urs.cz/item/CS_URS_2025_01/713110812</t>
  </si>
  <si>
    <t>978011191</t>
  </si>
  <si>
    <t>Otlučení vápenných nebo vápenocementových omítek vnitřních ploch stropů, v rozsahu přes 50 do 100 %</t>
  </si>
  <si>
    <t>-1679979370</t>
  </si>
  <si>
    <t>https://podminky.urs.cz/item/CS_URS_2025_01/978011191</t>
  </si>
  <si>
    <t>"klenba</t>
  </si>
  <si>
    <t>podlaha1*1,2</t>
  </si>
  <si>
    <t>985132211</t>
  </si>
  <si>
    <t>Očištění ploch líce kleneb a podhledů tryskání pískem sušeným</t>
  </si>
  <si>
    <t>-859581463</t>
  </si>
  <si>
    <t>https://podminky.urs.cz/item/CS_URS_2025_01/985132211</t>
  </si>
  <si>
    <t>978013191</t>
  </si>
  <si>
    <t>Otlučení vápenných nebo vápenocementových omítek vnitřních ploch stěn s vyškrabáním spar, s očištěním zdiva, v rozsahu přes 50 do 100 %</t>
  </si>
  <si>
    <t>-144282810</t>
  </si>
  <si>
    <t>https://podminky.urs.cz/item/CS_URS_2025_01/978013191</t>
  </si>
  <si>
    <t xml:space="preserve">"okno neodpočítáno - slouží jako náhrada za plochu ostění </t>
  </si>
  <si>
    <t xml:space="preserve">"1 NP </t>
  </si>
  <si>
    <t>(3,1)*(5,44+0,35+1,937+0,35+5,51+4,2+4,8+4,441+3,95+0,95+1,4+2,757+4,42+4,8)*2</t>
  </si>
  <si>
    <t>3,2*(4,43+4,8+2,741+5,4+4,9+4,4+4,3+5,2+1,9+4,5+4,3+5,3)*2</t>
  </si>
  <si>
    <t xml:space="preserve">" 3 NP </t>
  </si>
  <si>
    <t>2,8*(5,47+2,76+2,4+0,9+1,8+1)*2</t>
  </si>
  <si>
    <t>978015391</t>
  </si>
  <si>
    <t>Otlučení vápenných nebo vápenocementových omítek vnějších ploch s vyškrabáním spar a s očištěním zdiva stupně členitosti 1 a 2, v rozsahu přes 80 do 100 %</t>
  </si>
  <si>
    <t>1517557590</t>
  </si>
  <si>
    <t>https://podminky.urs.cz/item/CS_URS_2025_01/978015391</t>
  </si>
  <si>
    <t xml:space="preserve">"fasáda </t>
  </si>
  <si>
    <t>(6,7+0,2)*(15,14+10,715+1,045+0,2)*2</t>
  </si>
  <si>
    <t>"okno slou ží jako náhrada za pracnost u ostění/nadpraží</t>
  </si>
  <si>
    <t>978059541</t>
  </si>
  <si>
    <t>Odsekání obkladů stěn včetně otlučení podkladní omítky až na zdivo z obkládaček vnitřních, z jakýchkoliv materiálů, plochy přes 1 m2</t>
  </si>
  <si>
    <t>1136454061</t>
  </si>
  <si>
    <t>https://podminky.urs.cz/item/CS_URS_2025_01/978059541</t>
  </si>
  <si>
    <t>"fragmenty po odstranění příček"50</t>
  </si>
  <si>
    <t>966080101</t>
  </si>
  <si>
    <t>Bourání kontaktního zateplení včetně povrchové úpravy omítkou nebo nátěrem z polystyrénových desek, tloušťky do 60 mm</t>
  </si>
  <si>
    <t>-1194583702</t>
  </si>
  <si>
    <t>https://podminky.urs.cz/item/CS_URS_2025_01/966080101</t>
  </si>
  <si>
    <t xml:space="preserve">"okna neodečtena, slouží jako náhrada plochy pro ostění </t>
  </si>
  <si>
    <t>(0,3+7,81)*(5,335+5,438+10,265+14,736+10,265)</t>
  </si>
  <si>
    <t>(10,265/2)*(11,5-7,8)*2</t>
  </si>
  <si>
    <t xml:space="preserve">"bouraný zadní trakt </t>
  </si>
  <si>
    <t>(0,3+3,9)*(0,51+0,566+1,2+0,552+1,5+4,54+1,4+0,5+1,179+0,578+0,4+0,382+0,445+0,3+0,445)</t>
  </si>
  <si>
    <t>(4,5/2)*1,2</t>
  </si>
  <si>
    <t>966</t>
  </si>
  <si>
    <t>Ostatní drobné kce</t>
  </si>
  <si>
    <t>764002801</t>
  </si>
  <si>
    <t>Demontáž klempířských konstrukcí závětrné lišty do suti</t>
  </si>
  <si>
    <t>2082046234</t>
  </si>
  <si>
    <t>https://podminky.urs.cz/item/CS_URS_2025_01/764002801</t>
  </si>
  <si>
    <t>(11,903*2)/cos(30)</t>
  </si>
  <si>
    <t>(3,4+1+5,9*2)/cos(40)</t>
  </si>
  <si>
    <t>764001891</t>
  </si>
  <si>
    <t>Demontáž klempířských konstrukcí oplechování úžlabí do suti</t>
  </si>
  <si>
    <t>2105176720</t>
  </si>
  <si>
    <t>https://podminky.urs.cz/item/CS_URS_2025_01/764001891</t>
  </si>
  <si>
    <t>(7,5+9)/cos(30)</t>
  </si>
  <si>
    <t>764002871</t>
  </si>
  <si>
    <t>Demontáž klempířských konstrukcí lemování zdí do suti</t>
  </si>
  <si>
    <t>-2029739233</t>
  </si>
  <si>
    <t>https://podminky.urs.cz/item/CS_URS_2025_01/764002871</t>
  </si>
  <si>
    <t>(5,391)/cos(40)</t>
  </si>
  <si>
    <t>764004801</t>
  </si>
  <si>
    <t>Demontáž klempířských konstrukcí žlabu podokapního do suti</t>
  </si>
  <si>
    <t>1768261443</t>
  </si>
  <si>
    <t>https://podminky.urs.cz/item/CS_URS_2025_01/764004801</t>
  </si>
  <si>
    <t>4,072*2</t>
  </si>
  <si>
    <t>2,4*2</t>
  </si>
  <si>
    <t>15,343-3,4</t>
  </si>
  <si>
    <t>4,88+5,138</t>
  </si>
  <si>
    <t>764004861</t>
  </si>
  <si>
    <t>Demontáž klempířských konstrukcí svodu do suti</t>
  </si>
  <si>
    <t>-2082654315</t>
  </si>
  <si>
    <t>https://podminky.urs.cz/item/CS_URS_2025_01/764004861</t>
  </si>
  <si>
    <t>(7,96*4)</t>
  </si>
  <si>
    <t>4,5*2</t>
  </si>
  <si>
    <t>764002851</t>
  </si>
  <si>
    <t>Demontáž klempířských konstrukcí oplechování parapetů do suti</t>
  </si>
  <si>
    <t>-962807411</t>
  </si>
  <si>
    <t>https://podminky.urs.cz/item/CS_URS_2025_01/764002851</t>
  </si>
  <si>
    <t>"1 NP"0,56+0,56+0,56+0,58+0,55+1,106+1,09+1,1+1,12+1,108+1,18*2+1,1+1,1+0,58*7+0,45</t>
  </si>
  <si>
    <t>"2 NP"0,56*2+0,59+0,55+0,55+0,55+1,1+1,1*10+0,4</t>
  </si>
  <si>
    <t>"3 NP"1,1*4+0,8*2+1,33</t>
  </si>
  <si>
    <t>766691812</t>
  </si>
  <si>
    <t>Demontáž parapetních desek šířky přes 300 mm</t>
  </si>
  <si>
    <t>1941254789</t>
  </si>
  <si>
    <t>https://podminky.urs.cz/item/CS_URS_2025_01/766691812</t>
  </si>
  <si>
    <t>163233984</t>
  </si>
  <si>
    <t>"další drobné kce na střeše"10</t>
  </si>
  <si>
    <t>968</t>
  </si>
  <si>
    <t>Svislé konstrukce</t>
  </si>
  <si>
    <t>962031132</t>
  </si>
  <si>
    <t>Bourání příček nebo přizdívek z cihel pálených plných nebo dutých, tl. do 100 mm</t>
  </si>
  <si>
    <t>286110998</t>
  </si>
  <si>
    <t>https://podminky.urs.cz/item/CS_URS_2025_01/962031132</t>
  </si>
  <si>
    <t>"1 NP</t>
  </si>
  <si>
    <t>3,1*(4,42+2,356*2+1,83+0,1+0,963+0,6+1,5+0,11+1,828+1,77+1,787+1,65+1,5)</t>
  </si>
  <si>
    <t>"odpočet dveří"</t>
  </si>
  <si>
    <t>-0,6*2,02*8</t>
  </si>
  <si>
    <t>-0,8*2,02</t>
  </si>
  <si>
    <t>3*(1,599+0,12+0,88+0,135+0,767+1,55+1,4+1,7+1,763+4,946+1,034+61,88+1,88)</t>
  </si>
  <si>
    <t>-0,6*2,02*5</t>
  </si>
  <si>
    <t>-0,8*2,02*2</t>
  </si>
  <si>
    <t>962031133</t>
  </si>
  <si>
    <t>Bourání příček nebo přizdívek z cihel pálených plných nebo dutých, tl. přes 100 do 150 mm</t>
  </si>
  <si>
    <t>651547835</t>
  </si>
  <si>
    <t>https://podminky.urs.cz/item/CS_URS_2025_01/962031133</t>
  </si>
  <si>
    <t xml:space="preserve">"3 NP, průměrná výška </t>
  </si>
  <si>
    <t>2,9*(3,2+0,88+2,9+0,88+0,3+5,5)</t>
  </si>
  <si>
    <t xml:space="preserve">"odpočet dveří" </t>
  </si>
  <si>
    <t>-0,88*2,02*2</t>
  </si>
  <si>
    <t>962032230</t>
  </si>
  <si>
    <t>Bourání zdiva nadzákladového z cihel pálených plných nebo lícových nebo vápenopískových na maltu vápennou nebo vápenocementovou, objemu do 1 m3</t>
  </si>
  <si>
    <t>567109152</t>
  </si>
  <si>
    <t>https://podminky.urs.cz/item/CS_URS_2025_01/962032230</t>
  </si>
  <si>
    <t xml:space="preserve">"3 NP </t>
  </si>
  <si>
    <t>(7,8+0,3-6,92)*(14,686+14,736+9,183-2,5)*0,5</t>
  </si>
  <si>
    <t>2,9*2,7*2*0,37</t>
  </si>
  <si>
    <t>(10,4/2)*(11,561-7,81)*2*0,5</t>
  </si>
  <si>
    <t>1*0,8*2*0,5</t>
  </si>
  <si>
    <t xml:space="preserve">"zadní trakt v celém rozsahu </t>
  </si>
  <si>
    <t>(3,8+0,3)*0,35*(4,073*2)</t>
  </si>
  <si>
    <t>(3,8+0,3)*0,5*(4,55)</t>
  </si>
  <si>
    <t>(4,55/2)*1,2*0,5</t>
  </si>
  <si>
    <t xml:space="preserve">"odpočet oken" </t>
  </si>
  <si>
    <t>-0,45*(0,55*0,55*4+0,5*0,6*2+0,5*0,6*4+0,56*0,65*2+1*2,1)</t>
  </si>
  <si>
    <t>977151121</t>
  </si>
  <si>
    <t>Jádrové vrty diamantovými korunkami do stavebních materiálů (železobetonu, betonu, cihel, obkladů, dlažeb, kamene) průměru přes 110 do 120 mm</t>
  </si>
  <si>
    <t>-1991186595</t>
  </si>
  <si>
    <t>https://podminky.urs.cz/item/CS_URS_2025_01/977151121</t>
  </si>
  <si>
    <t>"radon, vodovod"7*0,7</t>
  </si>
  <si>
    <t>977151125</t>
  </si>
  <si>
    <t>Jádrové vrty diamantovými korunkami do stavebních materiálů (železobetonu, betonu, cihel, obkladů, dlažeb, kamene) průměru přes 180 do 200 mm</t>
  </si>
  <si>
    <t>-698318134</t>
  </si>
  <si>
    <t>https://podminky.urs.cz/item/CS_URS_2025_01/977151125</t>
  </si>
  <si>
    <t>"1 PP"0,64</t>
  </si>
  <si>
    <t>"2 NP"0,4*2</t>
  </si>
  <si>
    <t>977151127</t>
  </si>
  <si>
    <t>Jádrové vrty diamantovými korunkami do stavebních materiálů (železobetonu, betonu, cihel, obkladů, dlažeb, kamene) průměru přes 225 do 250 mm</t>
  </si>
  <si>
    <t>1399362181</t>
  </si>
  <si>
    <t>https://podminky.urs.cz/item/CS_URS_2025_01/977151127</t>
  </si>
  <si>
    <t>"1 NP"0,5</t>
  </si>
  <si>
    <t>"2 NP"0,5</t>
  </si>
  <si>
    <t>"3 NP"0,5*2</t>
  </si>
  <si>
    <t>977151128</t>
  </si>
  <si>
    <t>Jádrové vrty diamantovými korunkami do stavebních materiálů (železobetonu, betonu, cihel, obkladů, dlažeb, kamene) průměru přes 250 do 300 mm</t>
  </si>
  <si>
    <t>1855532253</t>
  </si>
  <si>
    <t>https://podminky.urs.cz/item/CS_URS_2025_01/977151128</t>
  </si>
  <si>
    <t>0,5*2</t>
  </si>
  <si>
    <t>0,51*2</t>
  </si>
  <si>
    <t>977151131</t>
  </si>
  <si>
    <t>Jádrové vrty diamantovými korunkami do stavebních materiálů (železobetonu, betonu, cihel, obkladů, dlažeb, kamene) průměru přes 350 do 400 mm</t>
  </si>
  <si>
    <t>-1312716982</t>
  </si>
  <si>
    <t>https://podminky.urs.cz/item/CS_URS_2025_01/977151131</t>
  </si>
  <si>
    <t>977151132</t>
  </si>
  <si>
    <t>Jádrové vrty diamantovými korunkami do stavebních materiálů (železobetonu, betonu, cihel, obkladů, dlažeb, kamene) průměru přes 400 do 450 mm</t>
  </si>
  <si>
    <t>616138015</t>
  </si>
  <si>
    <t>https://podminky.urs.cz/item/CS_URS_2025_01/977151132</t>
  </si>
  <si>
    <t>99686</t>
  </si>
  <si>
    <t>Nové otvory</t>
  </si>
  <si>
    <t>971033361</t>
  </si>
  <si>
    <t>Vybourání otvorů ve zdivu základovém nebo nadzákladovém z cihel, tvárnic, příčkovek z cihel pálených na maltu vápennou nebo vápenocementovou plochy do 0,09 m2, tl. do 600 mm</t>
  </si>
  <si>
    <t>1508816146</t>
  </si>
  <si>
    <t>https://podminky.urs.cz/item/CS_URS_2025_01/971033361</t>
  </si>
  <si>
    <t>3+5</t>
  </si>
  <si>
    <t>"2 NP</t>
  </si>
  <si>
    <t>2+1+4+2</t>
  </si>
  <si>
    <t>"3 NP</t>
  </si>
  <si>
    <t>971033461</t>
  </si>
  <si>
    <t>Vybourání otvorů ve zdivu základovém nebo nadzákladovém z cihel, tvárnic, příčkovek z cihel pálených na maltu vápennou nebo vápenocementovou plochy do 0,25 m2, tl. do 600 mm</t>
  </si>
  <si>
    <t>1044781150</t>
  </si>
  <si>
    <t>https://podminky.urs.cz/item/CS_URS_2025_01/971033461</t>
  </si>
  <si>
    <t>971033561</t>
  </si>
  <si>
    <t>Vybourání otvorů ve zdivu základovém nebo nadzákladovém z cihel, tvárnic, příčkovek z cihel pálených na maltu vápennou nebo vápenocementovou plochy do 1 m2, tl. do 600 mm</t>
  </si>
  <si>
    <t>852486690</t>
  </si>
  <si>
    <t>https://podminky.urs.cz/item/CS_URS_2025_01/971033561</t>
  </si>
  <si>
    <t>"2 NP"0,87*0,51*0,6</t>
  </si>
  <si>
    <t>974031154</t>
  </si>
  <si>
    <t>Vysekání rýh ve zdivu cihelném na maltu vápennou nebo vápenocementovou do hl. 100 mm a šířky do 150 mm</t>
  </si>
  <si>
    <t>-1907885168</t>
  </si>
  <si>
    <t>https://podminky.urs.cz/item/CS_URS_2025_01/974031154</t>
  </si>
  <si>
    <t>425507483</t>
  </si>
  <si>
    <t>"uložené stropu do schod. zdi"4,4*2-2,2</t>
  </si>
  <si>
    <t>973031335</t>
  </si>
  <si>
    <t>Vysekání výklenků nebo kapes ve zdivu z cihel na maltu vápennou nebo vápenocementovou kapes, plochy do 0,16 m2, hl. do 300 mm</t>
  </si>
  <si>
    <t>2059993506</t>
  </si>
  <si>
    <t>https://podminky.urs.cz/item/CS_URS_2025_01/973031335</t>
  </si>
  <si>
    <t>"2NP"1</t>
  </si>
  <si>
    <t>"3NP"1</t>
  </si>
  <si>
    <t>972033241</t>
  </si>
  <si>
    <t>Vybourání otvorů v klenbách z cihel bez odstranění podlahy a násypu, plochy do 0,09 m2, tl. do 150 mm</t>
  </si>
  <si>
    <t>-431234340</t>
  </si>
  <si>
    <t>https://podminky.urs.cz/item/CS_URS_2025_01/972033241</t>
  </si>
  <si>
    <t>971033631</t>
  </si>
  <si>
    <t>Vybourání otvorů ve zdivu základovém nebo nadzákladovém z cihel, tvárnic, příčkovek z cihel pálených na maltu vápennou nebo vápenocementovou plochy do 4 m2, tl. do 150 mm</t>
  </si>
  <si>
    <t>-1709691823</t>
  </si>
  <si>
    <t>https://podminky.urs.cz/item/CS_URS_2025_01/971033631</t>
  </si>
  <si>
    <t>1,56*2,2-1*2,02</t>
  </si>
  <si>
    <t>1,65*2,4-1*2,02</t>
  </si>
  <si>
    <t>"další drobné bourání"1</t>
  </si>
  <si>
    <t>-433683845</t>
  </si>
  <si>
    <t>"vybourní parapetů</t>
  </si>
  <si>
    <t>0,35*(1,1+1,15+1,119+1,318+1,234+0,95)*0,5</t>
  </si>
  <si>
    <t>1,1*(0,98+0,15)*0,5</t>
  </si>
  <si>
    <t>0,4*(1,13*6)*0,5</t>
  </si>
  <si>
    <t>0,5*(1,2*1,63)</t>
  </si>
  <si>
    <t>0,921*1,5*0,5</t>
  </si>
  <si>
    <t>"drobné bourání"2</t>
  </si>
  <si>
    <t>"zarovnání otvorů"</t>
  </si>
  <si>
    <t>0,1*0,5*(1,45*2)*8</t>
  </si>
  <si>
    <t>0,12*0,5*(1,45*2)*8</t>
  </si>
  <si>
    <t>971033651</t>
  </si>
  <si>
    <t>Vybourání otvorů ve zdivu základovém nebo nadzákladovém z cihel, tvárnic, příčkovek z cihel pálených na maltu vápennou nebo vápenocementovou plochy do 4 m2, tl. do 600 mm</t>
  </si>
  <si>
    <t>420702656</t>
  </si>
  <si>
    <t>https://podminky.urs.cz/item/CS_URS_2025_01/971033651</t>
  </si>
  <si>
    <t xml:space="preserve">"ostatní otvory </t>
  </si>
  <si>
    <t>0,37*((1,385+1,323+1)*2,5-2,1*1*2)</t>
  </si>
  <si>
    <t>0,35*1,1*2,3</t>
  </si>
  <si>
    <t>0,5*0,9*2,45</t>
  </si>
  <si>
    <t>0,345*(1*2,1*3)</t>
  </si>
  <si>
    <t>0,315*(0,96*2,6)</t>
  </si>
  <si>
    <t>0,3*(2,5*(0,7+0,88+0,8)-0,88*2,1)</t>
  </si>
  <si>
    <t>"další drobné bourání"2</t>
  </si>
  <si>
    <t>967031132</t>
  </si>
  <si>
    <t>Přisekání (špicování) plošné nebo rovných ostění zdiva z cihel pálených rovných ostění, bez odstupu, po hrubém vybourání otvorů, na maltu vápennou nebo vápenocementovou</t>
  </si>
  <si>
    <t>517586144</t>
  </si>
  <si>
    <t>https://podminky.urs.cz/item/CS_URS_2025_01/967031132</t>
  </si>
  <si>
    <t xml:space="preserve">"úprava šířky ostění </t>
  </si>
  <si>
    <t>0,6*(1,4*2)*16</t>
  </si>
  <si>
    <t>974031666</t>
  </si>
  <si>
    <t>Vysekání rýh ve zdivu cihelném na maltu vápennou nebo vápenocementovou pro vtahování nosníků do zdí, před vybouráním otvoru do hl. 150 mm, při v. nosníku do 250 mm</t>
  </si>
  <si>
    <t>-661754616</t>
  </si>
  <si>
    <t>https://podminky.urs.cz/item/CS_URS_2025_01/974031666</t>
  </si>
  <si>
    <t>3,9*3*2</t>
  </si>
  <si>
    <t>2,5*3*2</t>
  </si>
  <si>
    <t>1,5*3</t>
  </si>
  <si>
    <t>1*3</t>
  </si>
  <si>
    <t>1,6*4</t>
  </si>
  <si>
    <t>1,5*3*4</t>
  </si>
  <si>
    <t>1,5*4</t>
  </si>
  <si>
    <t>973031325</t>
  </si>
  <si>
    <t>Vysekání výklenků nebo kapes ve zdivu z cihel na maltu vápennou nebo vápenocementovou kapes, plochy do 0,10 m2, hl. do 300 mm</t>
  </si>
  <si>
    <t>-1976823748</t>
  </si>
  <si>
    <t>https://podminky.urs.cz/item/CS_URS_2025_01/973031325</t>
  </si>
  <si>
    <t>"ička pro přestřšení"12</t>
  </si>
  <si>
    <t>975022251</t>
  </si>
  <si>
    <t>Podchycení nadzákladového zdiva dřevěnou výztuhou v. podchycení do 3 m, při tl. zdiva do 450 mm a délce podchycení přes 3 do 5 m</t>
  </si>
  <si>
    <t>1105566014</t>
  </si>
  <si>
    <t>https://podminky.urs.cz/item/CS_URS_2025_01/975022251</t>
  </si>
  <si>
    <t>3,9*2</t>
  </si>
  <si>
    <t>975022341</t>
  </si>
  <si>
    <t>Podchycení nadzákladového zdiva dřevěnou výztuhou v. podchycení do 3 m, při tl. zdiva přes 450 do 600 mm a délce podchycení do 3 m</t>
  </si>
  <si>
    <t>1096310405</t>
  </si>
  <si>
    <t>https://podminky.urs.cz/item/CS_URS_2025_01/975022341</t>
  </si>
  <si>
    <t>1,5</t>
  </si>
  <si>
    <t>1,6</t>
  </si>
  <si>
    <t>968b</t>
  </si>
  <si>
    <t>Spodní stavba</t>
  </si>
  <si>
    <t>961043111</t>
  </si>
  <si>
    <t>Bourání základů z betonu proloženého kamenem</t>
  </si>
  <si>
    <t>-1397287397</t>
  </si>
  <si>
    <t>https://podminky.urs.cz/item/CS_URS_2025_01/961043111</t>
  </si>
  <si>
    <t xml:space="preserve">"zadní trakz </t>
  </si>
  <si>
    <t>(1,25-0,12)*(3,411*2+4,649)*0,6</t>
  </si>
  <si>
    <t>969</t>
  </si>
  <si>
    <t>Profese - odpojení</t>
  </si>
  <si>
    <t>K005</t>
  </si>
  <si>
    <t>Odpojení a demontáž elektroinstalace</t>
  </si>
  <si>
    <t>vlastní</t>
  </si>
  <si>
    <t>1882905400</t>
  </si>
  <si>
    <t>K008</t>
  </si>
  <si>
    <t>Odpojení a demontáž vodoinstalace</t>
  </si>
  <si>
    <t>-850677048</t>
  </si>
  <si>
    <t>K009</t>
  </si>
  <si>
    <t>Odpojení a demontáž kanalizace</t>
  </si>
  <si>
    <t>822043340</t>
  </si>
  <si>
    <t>K012</t>
  </si>
  <si>
    <t>Odpojení a demontáž vytápění</t>
  </si>
  <si>
    <t>182741085</t>
  </si>
  <si>
    <t>997013153</t>
  </si>
  <si>
    <t>Vnitrostaveništní doprava suti a vybouraných hmot vodorovně do 50 m s naložením s omezením mechanizace pro budovy a haly výšky přes 9 do 12 m</t>
  </si>
  <si>
    <t>2120562883</t>
  </si>
  <si>
    <t>https://podminky.urs.cz/item/CS_URS_2025_01/997013153</t>
  </si>
  <si>
    <t>997013501</t>
  </si>
  <si>
    <t>Odvoz suti a vybouraných hmot na skládku nebo meziskládku se složením, na vzdálenost do 1 km</t>
  </si>
  <si>
    <t>562743823</t>
  </si>
  <si>
    <t>https://podminky.urs.cz/item/CS_URS_2025_01/997013501</t>
  </si>
  <si>
    <t>416+0,5</t>
  </si>
  <si>
    <t>997013509</t>
  </si>
  <si>
    <t>Odvoz suti a vybouraných hmot na skládku nebo meziskládku se složením, na vzdálenost Příplatek k ceně za každý další započatý 1 km přes 1 km</t>
  </si>
  <si>
    <t>-522706445</t>
  </si>
  <si>
    <t>https://podminky.urs.cz/item/CS_URS_2025_01/997013509</t>
  </si>
  <si>
    <t>416,55</t>
  </si>
  <si>
    <t>416,55*24 'Přepočtené koeficientem množství</t>
  </si>
  <si>
    <t>997013871</t>
  </si>
  <si>
    <t>Poplatek za uložení stavebního odpadu na recyklační skládce (skládkovné) směsného stavebního a demoličního zatříděného do Katalogu odpadů pod kódem 17 09 04</t>
  </si>
  <si>
    <t>-757966088</t>
  </si>
  <si>
    <t>https://podminky.urs.cz/item/CS_URS_2025_01/997013871</t>
  </si>
  <si>
    <t>512,3-30-0,5-15-0,5-0,25-50</t>
  </si>
  <si>
    <t>K014</t>
  </si>
  <si>
    <t>Výkup kovů</t>
  </si>
  <si>
    <t>-285713671</t>
  </si>
  <si>
    <t>"klempířské kce"0,5</t>
  </si>
  <si>
    <t>K013</t>
  </si>
  <si>
    <t xml:space="preserve">Statické zajištění při bouracích pracech </t>
  </si>
  <si>
    <t>352223133</t>
  </si>
  <si>
    <t>K015</t>
  </si>
  <si>
    <t>Protiprašné opatření</t>
  </si>
  <si>
    <t>-1558710539</t>
  </si>
  <si>
    <t>drenáž</t>
  </si>
  <si>
    <t>Délka drenáže vč. náběhů u zlomů vedení</t>
  </si>
  <si>
    <t>bm</t>
  </si>
  <si>
    <t>49,545</t>
  </si>
  <si>
    <t>DVEŘE1</t>
  </si>
  <si>
    <t>SOUČTOVÁ dveře ve vnitřních stěnách 1 NP</t>
  </si>
  <si>
    <t>31,104</t>
  </si>
  <si>
    <t>dveře2</t>
  </si>
  <si>
    <t>SOUČTOVÁ dveře ve vnitřních stěnach 2 NP</t>
  </si>
  <si>
    <t>31,523</t>
  </si>
  <si>
    <t>dveře3</t>
  </si>
  <si>
    <t>SOUČTOVÁ dveře ve vnitřních stěnách 3 NP</t>
  </si>
  <si>
    <t>16,824</t>
  </si>
  <si>
    <t>F01</t>
  </si>
  <si>
    <t>Plochy místností 1 NP</t>
  </si>
  <si>
    <t>112,67</t>
  </si>
  <si>
    <t>F01_1</t>
  </si>
  <si>
    <t>SOUČTOVÁ Plocha podlah 1 NP vč. plochy mezi dveřmi a u fr. oken</t>
  </si>
  <si>
    <t>113,675</t>
  </si>
  <si>
    <t>F012</t>
  </si>
  <si>
    <t>Plochy místností 1 NP - lité teraco (P1), vč. prostoru mezi dveřmi</t>
  </si>
  <si>
    <t>110,485</t>
  </si>
  <si>
    <t>F013</t>
  </si>
  <si>
    <t xml:space="preserve">Plochy místností 1 NP - PU stěrka (P2) </t>
  </si>
  <si>
    <t>3,19</t>
  </si>
  <si>
    <t>F02</t>
  </si>
  <si>
    <t>Plochy místností 2 NP</t>
  </si>
  <si>
    <t>107,11</t>
  </si>
  <si>
    <t>F02_1</t>
  </si>
  <si>
    <t>SOUČTOVÁ  Plocha podlah 2 NP vč. plochy mezi dveřmi a u fr. oken</t>
  </si>
  <si>
    <t>108,135</t>
  </si>
  <si>
    <t>F023</t>
  </si>
  <si>
    <t>Plochy místností 2 NP - PU stěrka (P3, P4)</t>
  </si>
  <si>
    <t>2 - Stavební práce</t>
  </si>
  <si>
    <t>F03</t>
  </si>
  <si>
    <t>Plochy místností 3 NP</t>
  </si>
  <si>
    <t>120,55</t>
  </si>
  <si>
    <t>F03_1</t>
  </si>
  <si>
    <t>SOUČTOVÁ Plocha podlah 3 NP vč. plochy mezi dveřmi a u fr. oken</t>
  </si>
  <si>
    <t>121,735</t>
  </si>
  <si>
    <t>F033</t>
  </si>
  <si>
    <t>Plochy místností 3 NP - PU stěrka</t>
  </si>
  <si>
    <t>fasáda</t>
  </si>
  <si>
    <t>Plocha fasády mimo sokl, vč. odpočtu otvorů</t>
  </si>
  <si>
    <t>404,426</t>
  </si>
  <si>
    <t>hrana</t>
  </si>
  <si>
    <t>Schodištová hrana - délka</t>
  </si>
  <si>
    <t>4,3</t>
  </si>
  <si>
    <t>hřeben</t>
  </si>
  <si>
    <t>Délka hřebene</t>
  </si>
  <si>
    <t>16,14</t>
  </si>
  <si>
    <t>hřeben2</t>
  </si>
  <si>
    <t>hřeben pro šikmá2</t>
  </si>
  <si>
    <t>7,165</t>
  </si>
  <si>
    <t>hydro1</t>
  </si>
  <si>
    <t>Vodorovná hydroizolace (plocha podklaního betonu)</t>
  </si>
  <si>
    <t>hydro2</t>
  </si>
  <si>
    <t xml:space="preserve">plocha hydroizolace - soklív v 1 NP </t>
  </si>
  <si>
    <t>25,995</t>
  </si>
  <si>
    <t>hydro3</t>
  </si>
  <si>
    <t>PLOCHA svislé hydroizolace</t>
  </si>
  <si>
    <t>76,146</t>
  </si>
  <si>
    <t>klenba</t>
  </si>
  <si>
    <t>Pocha klenby k opravě</t>
  </si>
  <si>
    <t>85,84</t>
  </si>
  <si>
    <t>lešení</t>
  </si>
  <si>
    <t>Plocha lešení</t>
  </si>
  <si>
    <t>620,689</t>
  </si>
  <si>
    <t>nadpraží1</t>
  </si>
  <si>
    <t xml:space="preserve">Nadpraží otvorů 1 NP </t>
  </si>
  <si>
    <t>12,13</t>
  </si>
  <si>
    <t>nadpraží2</t>
  </si>
  <si>
    <t>Nadpraží otvorů 2 NP</t>
  </si>
  <si>
    <t>nadpraží3</t>
  </si>
  <si>
    <t>Nadpraží otvorů 3 NP</t>
  </si>
  <si>
    <t>16,6</t>
  </si>
  <si>
    <t>obklad</t>
  </si>
  <si>
    <t>Plocha ker. obkladu 1-3 NP</t>
  </si>
  <si>
    <t>219,291</t>
  </si>
  <si>
    <t>Obklad01</t>
  </si>
  <si>
    <t>Keramický obklad 1 NP, výšky 2,0m , obvod</t>
  </si>
  <si>
    <t>43,545</t>
  </si>
  <si>
    <t>Obklad02</t>
  </si>
  <si>
    <t>Keramický obklad 2 NP, výšky 2,0m, obvod</t>
  </si>
  <si>
    <t>34,011</t>
  </si>
  <si>
    <t>Obklad03</t>
  </si>
  <si>
    <t>Keramický obklad 3 NP, výšky 2,0m, obvod</t>
  </si>
  <si>
    <t>43,8</t>
  </si>
  <si>
    <t>Obvod01</t>
  </si>
  <si>
    <t xml:space="preserve">SOUČTOVÁ Obvody místností 1 NP </t>
  </si>
  <si>
    <t>190,951</t>
  </si>
  <si>
    <t>Obvod012</t>
  </si>
  <si>
    <t>Obvod místností 1 NP - soklík lité teraco (P1)</t>
  </si>
  <si>
    <t>125,842</t>
  </si>
  <si>
    <t>Obvod02</t>
  </si>
  <si>
    <t>SOUČTOVÁ Obvody místností 2 NP</t>
  </si>
  <si>
    <t>181,651</t>
  </si>
  <si>
    <t>obvod03</t>
  </si>
  <si>
    <t xml:space="preserve">Součet obvodů místností </t>
  </si>
  <si>
    <t>173,299</t>
  </si>
  <si>
    <t>okno1</t>
  </si>
  <si>
    <t xml:space="preserve">Otvory v obvodové stěně 1 NP </t>
  </si>
  <si>
    <t>23,358</t>
  </si>
  <si>
    <t>okno2</t>
  </si>
  <si>
    <t>Otvory v obvodové stěně 2 NP</t>
  </si>
  <si>
    <t>26,336</t>
  </si>
  <si>
    <t>okno3</t>
  </si>
  <si>
    <t>Otvory v obvodové stěně 3 NP</t>
  </si>
  <si>
    <t>25,81</t>
  </si>
  <si>
    <t>omítka</t>
  </si>
  <si>
    <t>Plocha omítky 1-2 NP na stáv. zdivo</t>
  </si>
  <si>
    <t>684,652</t>
  </si>
  <si>
    <t>omítka3</t>
  </si>
  <si>
    <t xml:space="preserve">Plocha omítky 3 NP </t>
  </si>
  <si>
    <t>139,12</t>
  </si>
  <si>
    <t>ostění1</t>
  </si>
  <si>
    <t xml:space="preserve">Ostění otvorů 1 NP </t>
  </si>
  <si>
    <t>38,4</t>
  </si>
  <si>
    <t>ostění2</t>
  </si>
  <si>
    <t>Ostění otvorů 2 NP</t>
  </si>
  <si>
    <t>40,1</t>
  </si>
  <si>
    <t>ostění3</t>
  </si>
  <si>
    <t>Ostění otvorů 3 NP</t>
  </si>
  <si>
    <t>45,368</t>
  </si>
  <si>
    <t>parapet1</t>
  </si>
  <si>
    <t>Délka parapetu 1 NP</t>
  </si>
  <si>
    <t>8,4</t>
  </si>
  <si>
    <t>parapet2</t>
  </si>
  <si>
    <t>Délka parapetu 2 NP</t>
  </si>
  <si>
    <t>parapet3</t>
  </si>
  <si>
    <t>Délka parapetu 3 NP</t>
  </si>
  <si>
    <t>plochá1</t>
  </si>
  <si>
    <t>Plocha ploché střechy</t>
  </si>
  <si>
    <t>12,6</t>
  </si>
  <si>
    <t>plochá11</t>
  </si>
  <si>
    <t>Obvod ploché střechy nebo závětrná lišta</t>
  </si>
  <si>
    <t>12,68</t>
  </si>
  <si>
    <t>plochá12</t>
  </si>
  <si>
    <t>Délka ukončení HI ploché střechy na stěně</t>
  </si>
  <si>
    <t>12,64</t>
  </si>
  <si>
    <t>podhled1</t>
  </si>
  <si>
    <t>Střešní podhled z palubek</t>
  </si>
  <si>
    <t>31,781</t>
  </si>
  <si>
    <t>předstěny_SDK</t>
  </si>
  <si>
    <t xml:space="preserve">Plocha SDK předstěn </t>
  </si>
  <si>
    <t>86,485</t>
  </si>
  <si>
    <t>radon</t>
  </si>
  <si>
    <t>Délka radonového potrubí</t>
  </si>
  <si>
    <t>radon2</t>
  </si>
  <si>
    <t>Délka páteřního potrubí - mimo budovu</t>
  </si>
  <si>
    <t>SDK3</t>
  </si>
  <si>
    <t>Plocha SDK podhledu, bez zateplení</t>
  </si>
  <si>
    <t>48,85</t>
  </si>
  <si>
    <t>SDK4</t>
  </si>
  <si>
    <t>Plocha SDK podhledu - impregnovaného</t>
  </si>
  <si>
    <t>60,87</t>
  </si>
  <si>
    <t>sokl</t>
  </si>
  <si>
    <t xml:space="preserve">Plocha soklu </t>
  </si>
  <si>
    <t>15,75</t>
  </si>
  <si>
    <t>stěna_sdk</t>
  </si>
  <si>
    <t>PLocha SDK stěny tl. 100 mm</t>
  </si>
  <si>
    <t>78,727</t>
  </si>
  <si>
    <t>stěna_sdk2</t>
  </si>
  <si>
    <t>Plocha SDK stěny tl. 150 mm</t>
  </si>
  <si>
    <t>77,199</t>
  </si>
  <si>
    <t>šikmá1</t>
  </si>
  <si>
    <t>Plocha šikmé střechy</t>
  </si>
  <si>
    <t>204,589</t>
  </si>
  <si>
    <t>šikmá11</t>
  </si>
  <si>
    <t>Okapová hrana šikmé střechy</t>
  </si>
  <si>
    <t>25,55</t>
  </si>
  <si>
    <t>šikmá2</t>
  </si>
  <si>
    <t>Plocha šikmé střechy 2 - vikýře</t>
  </si>
  <si>
    <t>20,295</t>
  </si>
  <si>
    <t>šikmá21</t>
  </si>
  <si>
    <t>Okapová hrana pro šikmá2</t>
  </si>
  <si>
    <t>1,31</t>
  </si>
  <si>
    <t>úžlabí</t>
  </si>
  <si>
    <t>Délka úžlabí pro šikmou1</t>
  </si>
  <si>
    <t>17,009</t>
  </si>
  <si>
    <t>věnec</t>
  </si>
  <si>
    <t>Délka věnce na stěně tl. 300 mm - výtahováv šachta</t>
  </si>
  <si>
    <t>věnec2</t>
  </si>
  <si>
    <t>Délka věnce na stěně 2 NP - srovnání pod strop š. do 500 mnm</t>
  </si>
  <si>
    <t>34,95</t>
  </si>
  <si>
    <t>věnec3</t>
  </si>
  <si>
    <t xml:space="preserve">Délka věnce na novém zdivu </t>
  </si>
  <si>
    <t>52,965</t>
  </si>
  <si>
    <t>věnec4</t>
  </si>
  <si>
    <t xml:space="preserve">Věnec na stávající zdivo 3 NP </t>
  </si>
  <si>
    <t>18,6</t>
  </si>
  <si>
    <t xml:space="preserve">      12 - Zemní práce - odkopávky a prokopávky</t>
  </si>
  <si>
    <t xml:space="preserve">      13 - Zemní práce -zásypy</t>
  </si>
  <si>
    <t xml:space="preserve">      15 - Zemní práce - odvoz zeminy</t>
  </si>
  <si>
    <t xml:space="preserve">      21.1 - Podkladní vrstvy</t>
  </si>
  <si>
    <t xml:space="preserve">      22 - Základové pasy</t>
  </si>
  <si>
    <t xml:space="preserve">      23 - Zakládové desky + výtah</t>
  </si>
  <si>
    <t xml:space="preserve">      24 - Podkladní beton</t>
  </si>
  <si>
    <t xml:space="preserve">      25 - Zakládání - ostatní</t>
  </si>
  <si>
    <t xml:space="preserve">      26 - Zakládání - drenáže</t>
  </si>
  <si>
    <t xml:space="preserve">      27 - Zakládání - radon</t>
  </si>
  <si>
    <t xml:space="preserve">      32 - Překlady</t>
  </si>
  <si>
    <t xml:space="preserve">        32-2 - Překlady ocelové</t>
  </si>
  <si>
    <t xml:space="preserve">        32-1 - Překlady systémové</t>
  </si>
  <si>
    <t xml:space="preserve">      40-1 - Věnce výtahová šachta</t>
  </si>
  <si>
    <t xml:space="preserve">      40-11 - Věnce 2+3 NP</t>
  </si>
  <si>
    <t xml:space="preserve">      41-1 - Prefa stropy</t>
  </si>
  <si>
    <t xml:space="preserve">      41-2 - Monolitické stropy</t>
  </si>
  <si>
    <t xml:space="preserve">      42 - Nosníky</t>
  </si>
  <si>
    <t xml:space="preserve">      43-2 - Přímé schodiště</t>
  </si>
  <si>
    <t xml:space="preserve">    6 - Úpravy povrchů, podlahy a osazování výplní</t>
  </si>
  <si>
    <t xml:space="preserve">      61 - Úprava povrchů vnitřních</t>
  </si>
  <si>
    <t xml:space="preserve">        61-1 - Štuková omítka</t>
  </si>
  <si>
    <t xml:space="preserve">      62 - Úprava povrchů vnějších</t>
  </si>
  <si>
    <t xml:space="preserve">        621 - Příprava podkladů</t>
  </si>
  <si>
    <t xml:space="preserve">        622 - Lištový systém</t>
  </si>
  <si>
    <t xml:space="preserve">        62-1 - ETICS - eps</t>
  </si>
  <si>
    <t xml:space="preserve">        6222 - Ostění, nadpraží  a parapety</t>
  </si>
  <si>
    <t xml:space="preserve">        62-3 - Sokl a nadstřešní část</t>
  </si>
  <si>
    <t xml:space="preserve">        62-4 - Finální omítka</t>
  </si>
  <si>
    <t xml:space="preserve">      63 - Podlahy a podlahové konstrukce</t>
  </si>
  <si>
    <t xml:space="preserve">        63-2 - Betonové podlahy lité</t>
  </si>
  <si>
    <t xml:space="preserve">      94 - Lešení a stavební výtahy</t>
  </si>
  <si>
    <t xml:space="preserve">      711-1 - Asfaltový pas</t>
  </si>
  <si>
    <t xml:space="preserve">    712 - Povlakové krytiny</t>
  </si>
  <si>
    <t xml:space="preserve">      712-1 - Parozábrana</t>
  </si>
  <si>
    <t xml:space="preserve">      712-3 - Skladba s folií - kotvená</t>
  </si>
  <si>
    <t xml:space="preserve">      712-6 - Detaily</t>
  </si>
  <si>
    <t xml:space="preserve">      712-7 - Vpusť</t>
  </si>
  <si>
    <t xml:space="preserve">    713 - Izolace tepelné</t>
  </si>
  <si>
    <t xml:space="preserve">      713-4 - Nadkrokevní izolace TI</t>
  </si>
  <si>
    <t xml:space="preserve">      713-1 - Podlahy</t>
  </si>
  <si>
    <t xml:space="preserve">    762 - Konstrukce tesařské</t>
  </si>
  <si>
    <t xml:space="preserve">      762-1 - Krov</t>
  </si>
  <si>
    <t xml:space="preserve">      762-1-1 - Přestřešení v 1 NP </t>
  </si>
  <si>
    <t xml:space="preserve">      762-2 - Latě a bednění</t>
  </si>
  <si>
    <t xml:space="preserve">      762-4 - Přesah střechy</t>
  </si>
  <si>
    <t xml:space="preserve">    763 - Konstrukce suché výstavby</t>
  </si>
  <si>
    <t xml:space="preserve">      763-1 - Podhledy</t>
  </si>
  <si>
    <t xml:space="preserve">      763-2 - Příčky a předstěny</t>
  </si>
  <si>
    <t xml:space="preserve">      763-21 - Předstěny</t>
  </si>
  <si>
    <t xml:space="preserve">    764 - Konstrukce klempířské</t>
  </si>
  <si>
    <t xml:space="preserve">      764-1 - Krytina</t>
  </si>
  <si>
    <t xml:space="preserve">      764-2 - Ostatní klemp. prvky</t>
  </si>
  <si>
    <t xml:space="preserve">      764-3 - Okap</t>
  </si>
  <si>
    <t xml:space="preserve">    765 - Krytina skládaná</t>
  </si>
  <si>
    <t xml:space="preserve">      765-1 - DHV</t>
  </si>
  <si>
    <t xml:space="preserve">    766 - Konstrukce truhlářské</t>
  </si>
  <si>
    <t xml:space="preserve">      766-1 - Výplně otvorů vnitřních</t>
  </si>
  <si>
    <t xml:space="preserve">      766-5 - Výplně v otvorů v obvodových stěnách - hliníkové/dřevohliníkové</t>
  </si>
  <si>
    <t xml:space="preserve">    767 - Konstrukce zámečnické</t>
  </si>
  <si>
    <t xml:space="preserve">      767-1 - Atypické konstrukce</t>
  </si>
  <si>
    <t xml:space="preserve">      767-2 - Zábradlí</t>
  </si>
  <si>
    <t xml:space="preserve">      767-5 - Ochrana proti pádu</t>
  </si>
  <si>
    <t xml:space="preserve">    771 - Podlahy z dlaždic</t>
  </si>
  <si>
    <t xml:space="preserve">      771-1 - Hydroizolace pod dlažbu a obklad</t>
  </si>
  <si>
    <t xml:space="preserve">    773 - Podlahy z litého teraca</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</si>
  <si>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</si>
  <si>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</si>
  <si>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</si>
  <si>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</si>
  <si>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</si>
  <si>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OST2 - Prvky viz. výpis</t>
  </si>
  <si>
    <t>Zemní práce - odkopávky a prokopávky</t>
  </si>
  <si>
    <t>131213701</t>
  </si>
  <si>
    <t>Hloubení nezapažených jam ručně s urovnáním dna do předepsaného profilu a spádu v hornině třídy těžitelnosti I skupiny 3 soudržných</t>
  </si>
  <si>
    <t>1252579745</t>
  </si>
  <si>
    <t>https://podminky.urs.cz/item/CS_URS_2025_01/131213701</t>
  </si>
  <si>
    <t>"srovnání podlahy 1 NP"F01_1*0,15</t>
  </si>
  <si>
    <t xml:space="preserve">"výtahová šachta </t>
  </si>
  <si>
    <t>1,3*(2,45*(0,3+1,6+0,3+0,48))</t>
  </si>
  <si>
    <t>"pracovní prostor"</t>
  </si>
  <si>
    <t>1,3*0,8*(1,07+1,2+1,3+1,9+2,45+0,8*2)</t>
  </si>
  <si>
    <t>132212331</t>
  </si>
  <si>
    <t>Hloubení nezapažených rýh šířky přes 800 do 2 000 mm ručně s urovnáním dna do předepsaného profilu a spádu v hornině třídy těžitelnosti I skupiny 3 soudržných</t>
  </si>
  <si>
    <t>1279569958</t>
  </si>
  <si>
    <t>https://podminky.urs.cz/item/CS_URS_2025_01/132212331</t>
  </si>
  <si>
    <t>"ZP1,2</t>
  </si>
  <si>
    <t>1,1*4,31*1,2*2</t>
  </si>
  <si>
    <t>1,2*1,5*0,3</t>
  </si>
  <si>
    <t>"pod OR12</t>
  </si>
  <si>
    <t>1,3*1,115*2,4</t>
  </si>
  <si>
    <t>1,2*0,7*(1,1*2+4,3+0,7*2)*2</t>
  </si>
  <si>
    <t>132212131</t>
  </si>
  <si>
    <t>Hloubení nezapažených rýh šířky do 800 mm ručně s urovnáním dna do předepsaného profilu a spádu v hornině třídy těžitelnosti I skupiny 3 soudržných</t>
  </si>
  <si>
    <t>451665302</t>
  </si>
  <si>
    <t>https://podminky.urs.cz/item/CS_URS_2025_01/132212131</t>
  </si>
  <si>
    <t xml:space="preserve">"odkop pro drenáž po obvodu budovy </t>
  </si>
  <si>
    <t>1,4*0,8*(10,495+1,04)</t>
  </si>
  <si>
    <t>1*0,7*(14,72)</t>
  </si>
  <si>
    <t>1,4*0,8*(14,585+0,3*2)</t>
  </si>
  <si>
    <t>1,6*0,9*(10,495+1,04)</t>
  </si>
  <si>
    <t>132211401</t>
  </si>
  <si>
    <t>Hloubená vykopávka pod základy ručně s přehozením výkopku na vzdálenost 3 m nebo s naložením na dopravní prostředek v hornině třídy těžitelnosti I skupiny 3</t>
  </si>
  <si>
    <t>1800528951</t>
  </si>
  <si>
    <t>https://podminky.urs.cz/item/CS_URS_2025_01/132211401</t>
  </si>
  <si>
    <t>"u výtahové šachty"1*0,5*2,44</t>
  </si>
  <si>
    <t>975011231</t>
  </si>
  <si>
    <t>Podpěrné dřevení při podezdívání základového zdiva při výšce vyzdívky do 2 m, při tl. zdiva 450 mm a délce podchycení přes 1 do 3 m</t>
  </si>
  <si>
    <t>-1527906139</t>
  </si>
  <si>
    <t>https://podminky.urs.cz/item/CS_URS_2025_01/975011231</t>
  </si>
  <si>
    <t>162211311</t>
  </si>
  <si>
    <t>Vodorovné přemístění výkopku nebo sypaniny stavebním kolečkem s vyprázdněním kolečka na hromady nebo do dopravního prostředku na vzdálenost do 10 m z horniny třídy těžitelnosti I, skupiny 1 až 3</t>
  </si>
  <si>
    <t>1651811530</t>
  </si>
  <si>
    <t>https://podminky.urs.cz/item/CS_URS_2025_01/162211311</t>
  </si>
  <si>
    <t>35,488+28,6+1,22</t>
  </si>
  <si>
    <t>"pracovní prostor - zásyp "</t>
  </si>
  <si>
    <t>-1,3*0,8*(1,07+1,2+1,3+1,9+2,45+0,8*2)</t>
  </si>
  <si>
    <t>-1,2*0,7*(1,1*2+4,3+0,7*2)*2</t>
  </si>
  <si>
    <t>162211319</t>
  </si>
  <si>
    <t>Vodorovné přemístění výkopku nebo sypaniny stavebním kolečkem s vyprázdněním kolečka na hromady nebo do dopravního prostředku na vzdálenost do 10 m Příplatek za každých dalších 10 m k ceně -1311</t>
  </si>
  <si>
    <t>2021754254</t>
  </si>
  <si>
    <t>https://podminky.urs.cz/item/CS_URS_2025_01/162211319</t>
  </si>
  <si>
    <t>Zemní práce -zásypy</t>
  </si>
  <si>
    <t>174111101</t>
  </si>
  <si>
    <t>Zásyp sypaninou z jakékoliv horniny ručně s uložením výkopku ve vrstvách se zhutněním jam, šachet, rýh nebo kolem objektů v těchto vykopávkách</t>
  </si>
  <si>
    <t>2089036766</t>
  </si>
  <si>
    <t>https://podminky.urs.cz/item/CS_URS_2025_01/174111101</t>
  </si>
  <si>
    <t>1,4*0,8*(10,495+1,04)*0,75</t>
  </si>
  <si>
    <t>1*0,7*(14,72)*0,75</t>
  </si>
  <si>
    <t>1,4*0,8*(14,585+0,3*2)*0,75</t>
  </si>
  <si>
    <t>1,6*0,9*(10,495+1,04)*0,75</t>
  </si>
  <si>
    <t>Zemní práce - odvoz zeminy</t>
  </si>
  <si>
    <t>-2123661395</t>
  </si>
  <si>
    <t>"nakypření se neuvažuje</t>
  </si>
  <si>
    <t xml:space="preserve">"bilance výkopových prací </t>
  </si>
  <si>
    <t>"výkop"+(35,488+28,669+56,84+1,22)</t>
  </si>
  <si>
    <t>"zásyp"-(65,803)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</si>
  <si>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</si>
  <si>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</si>
  <si>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-326561713</t>
  </si>
  <si>
    <t>https://podminky.urs.cz/item/CS_URS_2025_01/162751119</t>
  </si>
  <si>
    <t>Poznámka k položce:_x000D_
rozpočtový předpoklad15 Km, bude upřesněno dne skut. vzdálenosti</t>
  </si>
  <si>
    <t>56,414*5 'Přepočtené koeficientem množství</t>
  </si>
  <si>
    <t>997013873</t>
  </si>
  <si>
    <t>-1342494751</t>
  </si>
  <si>
    <t>https://podminky.urs.cz/item/CS_URS_2025_01/997013873</t>
  </si>
  <si>
    <t>Poznámka k položce:_x000D_
Rozpočtový předpoklad hmotnost 1,8/m3 - mokrá zemina_x000D_
Uložení vyúčtovat dle vážních lístků a skut. nákladů na uložení</t>
  </si>
  <si>
    <t>56,414*1,8 'Přepočtené koeficientem množství</t>
  </si>
  <si>
    <t>21.1</t>
  </si>
  <si>
    <t>Podkladní vrstvy</t>
  </si>
  <si>
    <t>271532212</t>
  </si>
  <si>
    <t>Podsyp pod základové konstrukce se zhutněním a urovnáním povrchu z kameniva hrubého, frakce 16 - 32 mm</t>
  </si>
  <si>
    <t>740861446</t>
  </si>
  <si>
    <t>https://podminky.urs.cz/item/CS_URS_2025_01/271532212</t>
  </si>
  <si>
    <t>"1NP"</t>
  </si>
  <si>
    <t>F01_1*0,15</t>
  </si>
  <si>
    <t>213141111</t>
  </si>
  <si>
    <t>Zřízení vrstvy z geotextilie filtrační, separační, odvodňovací, ochranné, výztužné nebo protierozní v rovině nebo ve sklonu do 1:5, šířky do 3 m</t>
  </si>
  <si>
    <t>-995133098</t>
  </si>
  <si>
    <t>https://podminky.urs.cz/item/CS_URS_2025_01/213141111</t>
  </si>
  <si>
    <t>69311068</t>
  </si>
  <si>
    <t>geotextilie netkaná separační, ochranná, filtrační, drenážní PP 300g/m2</t>
  </si>
  <si>
    <t>-776174013</t>
  </si>
  <si>
    <t>113,675*1,1845 'Přepočtené koeficientem množství</t>
  </si>
  <si>
    <t>Základové pasy</t>
  </si>
  <si>
    <t>274321511</t>
  </si>
  <si>
    <t>Základy z betonu železového (bez výztuže) pasy z betonu bez zvláštních nároků na prostředí tř. C 25/30</t>
  </si>
  <si>
    <t>-114320146</t>
  </si>
  <si>
    <t>https://podminky.urs.cz/item/CS_URS_2025_01/274321511</t>
  </si>
  <si>
    <t>15,397*1,05 'Přepočtené koeficientem množství</t>
  </si>
  <si>
    <t>274351121</t>
  </si>
  <si>
    <t>Bednění základů pasů rovné zřízení</t>
  </si>
  <si>
    <t>-688657118</t>
  </si>
  <si>
    <t>https://podminky.urs.cz/item/CS_URS_2025_01/274351121</t>
  </si>
  <si>
    <t>1,2*1,1*2</t>
  </si>
  <si>
    <t>1,3*1,1</t>
  </si>
  <si>
    <t>1,2*(1,1+4,31+1,1)*2</t>
  </si>
  <si>
    <t>"rýha"1,1*0,5*2</t>
  </si>
  <si>
    <t>274351122</t>
  </si>
  <si>
    <t>Bednění základů pasů rovné odstranění</t>
  </si>
  <si>
    <t>-1614331811</t>
  </si>
  <si>
    <t>https://podminky.urs.cz/item/CS_URS_2025_01/274351122</t>
  </si>
  <si>
    <t>279361821</t>
  </si>
  <si>
    <t>Výztuž základových zdí nosných svislých nebo odkloněných od svislice, rovinných nebo oblých, deskových nebo žebrových, včetně výztuže jejich žeber z betonářské oceli 10 505 (R) nebo BSt 500</t>
  </si>
  <si>
    <t>1273360600</t>
  </si>
  <si>
    <t>https://podminky.urs.cz/item/CS_URS_2025_01/279361821</t>
  </si>
  <si>
    <t>126,3/1000</t>
  </si>
  <si>
    <t>Zakládové desky + výtah</t>
  </si>
  <si>
    <t>273323511</t>
  </si>
  <si>
    <t>Základy z betonu železového (bez výztuže) desky z betonu pro konstrukce bílých van tř. C 25/30</t>
  </si>
  <si>
    <t>589330780</t>
  </si>
  <si>
    <t>https://podminky.urs.cz/item/CS_URS_2025_01/273323511</t>
  </si>
  <si>
    <t xml:space="preserve">"výtah + okolní kce </t>
  </si>
  <si>
    <t>2,45*(0,3+1,65+0,3+0,34+0,48)*(1,45-0,11)</t>
  </si>
  <si>
    <t>"odpočet výtahu</t>
  </si>
  <si>
    <t>-(1,8*1,6*1,04)</t>
  </si>
  <si>
    <t>273351121</t>
  </si>
  <si>
    <t>Bednění základů desek zřízení</t>
  </si>
  <si>
    <t>361509961</t>
  </si>
  <si>
    <t>https://podminky.urs.cz/item/CS_URS_2025_01/273351121</t>
  </si>
  <si>
    <t>1,2*(2,45+0,3+1,6+0,3+0,34+0,8+1,2+1,07)</t>
  </si>
  <si>
    <t>1,04*(1,8+1,6)*2</t>
  </si>
  <si>
    <t>273351122</t>
  </si>
  <si>
    <t>Bednění základů desek odstranění</t>
  </si>
  <si>
    <t>-1836924342</t>
  </si>
  <si>
    <t>https://podminky.urs.cz/item/CS_URS_2025_01/273351122</t>
  </si>
  <si>
    <t>273361821</t>
  </si>
  <si>
    <t>Výztuž základů desek z betonářské oceli 10 505 (R) nebo BSt 500</t>
  </si>
  <si>
    <t>-1643845486</t>
  </si>
  <si>
    <t>https://podminky.urs.cz/item/CS_URS_2025_01/273361821</t>
  </si>
  <si>
    <t>404,6/1000</t>
  </si>
  <si>
    <t>953312125</t>
  </si>
  <si>
    <t>Vložky svislé do dilatačních spár z polystyrenových desek extrudovaných včetně dodání a osazení, v jakémkoliv zdivu přes 40 do 50 mm</t>
  </si>
  <si>
    <t>-1435554004</t>
  </si>
  <si>
    <t>https://podminky.urs.cz/item/CS_URS_2025_01/953312125</t>
  </si>
  <si>
    <t>"dilatace ke stáv. kci" 1,5*(0,3+1,6+0,3+0,34)</t>
  </si>
  <si>
    <t>953334617</t>
  </si>
  <si>
    <t>Těsnící křížový plech do řízených smršťovacích spar betonových konstrukcí k vytvoření a utěsnění plánovaných spar šířky přes 150 do 200 mm</t>
  </si>
  <si>
    <t>302622389</t>
  </si>
  <si>
    <t>https://podminky.urs.cz/item/CS_URS_2025_01/953334617</t>
  </si>
  <si>
    <t>"P4"1,5*3</t>
  </si>
  <si>
    <t>953334315</t>
  </si>
  <si>
    <t>Kombinovaný těsnící pás do pracovních spar betonových konstrukcí PVC pás s bobtnavým kruhovým profilem šířky 150 mm</t>
  </si>
  <si>
    <t>-1564257566</t>
  </si>
  <si>
    <t>https://podminky.urs.cz/item/CS_URS_2025_01/953334315</t>
  </si>
  <si>
    <t>"P3"(2,45+2,2)*2</t>
  </si>
  <si>
    <t>953334413</t>
  </si>
  <si>
    <t>Těsnící plech do pracovních spar betonových konstrukcí horizontálních i vertikálních (podlaha - zeď, zeď - strop a technologických) délky do 2,5 m s nožičkou s bitumenovým povrchem jednostranným, šířky 150 mm</t>
  </si>
  <si>
    <t>1423695572</t>
  </si>
  <si>
    <t>https://podminky.urs.cz/item/CS_URS_2025_01/953334413</t>
  </si>
  <si>
    <t>"P2"2,45</t>
  </si>
  <si>
    <t>953961113</t>
  </si>
  <si>
    <t>Kotva chemická s vyvrtáním otvoru do betonu, železobetonu nebo tvrdého kamene tmel, velikost M 12, hloubka 110 mm</t>
  </si>
  <si>
    <t>-1664960306</t>
  </si>
  <si>
    <t>https://podminky.urs.cz/item/CS_URS_2025_01/953961113</t>
  </si>
  <si>
    <t>"navrtání výztuže"14*2</t>
  </si>
  <si>
    <t>632451456</t>
  </si>
  <si>
    <t>Potěr pískocementový běžný tl. přes 40 do 50 mm tř. C 25</t>
  </si>
  <si>
    <t>-1369482660</t>
  </si>
  <si>
    <t>https://podminky.urs.cz/item/CS_URS_2025_01/632451456</t>
  </si>
  <si>
    <t>"pod šachtu" 2,45*2,4</t>
  </si>
  <si>
    <t>Podkladní beton</t>
  </si>
  <si>
    <t>631311116</t>
  </si>
  <si>
    <t>Mazanina z betonu prostého bez zvýšených nároků na prostředí tl. přes 50 do 80 mm tř. C 25/30</t>
  </si>
  <si>
    <t>895101015</t>
  </si>
  <si>
    <t>https://podminky.urs.cz/item/CS_URS_2025_01/631311116</t>
  </si>
  <si>
    <t>F01_1*0,07</t>
  </si>
  <si>
    <t>631319011</t>
  </si>
  <si>
    <t>Příplatek k cenám mazanin za úpravu povrchu mazaniny přehlazením, mazanina tl. přes 50 do 80 mm</t>
  </si>
  <si>
    <t>41172457</t>
  </si>
  <si>
    <t>https://podminky.urs.cz/item/CS_URS_2025_01/631319011</t>
  </si>
  <si>
    <t>631319171</t>
  </si>
  <si>
    <t>Příplatek k cenám mazanin za stržení povrchu spodní vrstvy mazaniny latí před vložením výztuže nebo pletiva pro tl. obou vrstev mazaniny přes 50 do 80 mm</t>
  </si>
  <si>
    <t>1062765631</t>
  </si>
  <si>
    <t>https://podminky.urs.cz/item/CS_URS_2025_01/631319171</t>
  </si>
  <si>
    <t>631362021.2</t>
  </si>
  <si>
    <t>Výztuž mazanin ze svařovaných sítí z drátů typu KARI</t>
  </si>
  <si>
    <t>-614235255</t>
  </si>
  <si>
    <t>https://podminky.urs.cz/item/CS_URS_2025_01/631362021.2</t>
  </si>
  <si>
    <t xml:space="preserve">"15 % na přesahy </t>
  </si>
  <si>
    <t>F01_1*(4,04/1000)*1,15</t>
  </si>
  <si>
    <t>Zakládání - ostatní</t>
  </si>
  <si>
    <t>270002133</t>
  </si>
  <si>
    <t>Vložení trub (chrániček) do otvorů vytvořených v základových konstrukcích včetně utěsnění vnější průřezové plochy přes 0,1 do 0,25 m2, tloušťky zdi přes 1,0 do 1,5 m</t>
  </si>
  <si>
    <t>1971076563</t>
  </si>
  <si>
    <t>https://podminky.urs.cz/item/CS_URS_2025_01/270002133</t>
  </si>
  <si>
    <t>28611140</t>
  </si>
  <si>
    <t>trubka kanalizační PVC DN 250x1000mm SN4</t>
  </si>
  <si>
    <t>-1109489999</t>
  </si>
  <si>
    <t>1*1,5 'Přepočtené koeficientem množství</t>
  </si>
  <si>
    <t>Zakládání - drenáže</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</si>
  <si>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</si>
  <si>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</si>
  <si>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-1863995718</t>
  </si>
  <si>
    <t>https://podminky.urs.cz/item/CS_URS_2025_01/175111101</t>
  </si>
  <si>
    <t>"obsyp trubky - vytvoření drenu cca 500*400</t>
  </si>
  <si>
    <t>drenáž*0,5*0,4</t>
  </si>
  <si>
    <t>58343930</t>
  </si>
  <si>
    <t>kamenivo drcené hrubé frakce 16/32</t>
  </si>
  <si>
    <t>-910296524</t>
  </si>
  <si>
    <t>9,909*1,6 'Přepočtené koeficientem množství</t>
  </si>
  <si>
    <t>Zřízení opláštění výplně z geotextilie odvodňovacích žeber nebo trativodů v rýze nebo zářezu se stěnami svislými nebo šikmými o sklonu přes 1:2 při rozvinuté šířce opláštění do 2,5 m</t>
  </si>
  <si>
    <t>-1594308034</t>
  </si>
  <si>
    <t>drenáž*2</t>
  </si>
  <si>
    <t>1592563622</t>
  </si>
  <si>
    <t>99,09*1,1845 'Přepočtené koeficientem množství</t>
  </si>
  <si>
    <t>212312111</t>
  </si>
  <si>
    <t>Lože pro trativody z betonu prostého</t>
  </si>
  <si>
    <t>-514261699</t>
  </si>
  <si>
    <t>https://podminky.urs.cz/item/CS_URS_2025_01/212312111</t>
  </si>
  <si>
    <t>drenáž*0,15*0,6</t>
  </si>
  <si>
    <t>212755214</t>
  </si>
  <si>
    <t>Trativody bez lože z drenážních trubek plastových flexibilních D 100 mm</t>
  </si>
  <si>
    <t>323410847</t>
  </si>
  <si>
    <t>https://podminky.urs.cz/item/CS_URS_2025_01/212755214</t>
  </si>
  <si>
    <t>894812155</t>
  </si>
  <si>
    <t>Revizní a čistící šachta z polypropylenu PP pro hladké trouby DN 315 poklop plastový pachotěsný s madlem</t>
  </si>
  <si>
    <t>-408824396</t>
  </si>
  <si>
    <t>https://podminky.urs.cz/item/CS_URS_2025_01/894812155</t>
  </si>
  <si>
    <t>895270001</t>
  </si>
  <si>
    <t>Proplachovací a kontrolní šachta z PVC-U pro drenáže budov vnějšího průměru 315 mm pro napojení potrubí DN 200 s lapačem písku užitné výšky 350 mm</t>
  </si>
  <si>
    <t>1951930491</t>
  </si>
  <si>
    <t>https://podminky.urs.cz/item/CS_URS_2025_01/895270001</t>
  </si>
  <si>
    <t>895270021</t>
  </si>
  <si>
    <t>Proplachovací a kontrolní šachta z PVC-U pro drenáže budov vnějšího průměru 315 mm šachtové prodloužení světlé hloubky 800 mm</t>
  </si>
  <si>
    <t>-189605283</t>
  </si>
  <si>
    <t>https://podminky.urs.cz/item/CS_URS_2025_01/895270021</t>
  </si>
  <si>
    <t>895270031</t>
  </si>
  <si>
    <t>Proplachovací a kontrolní šachta z PVC-U pro drenáže budov vnějšího průměru 315 mm redukce DN 200/100-150</t>
  </si>
  <si>
    <t>-1731421828</t>
  </si>
  <si>
    <t>https://podminky.urs.cz/item/CS_URS_2025_01/895270031</t>
  </si>
  <si>
    <t>895270067</t>
  </si>
  <si>
    <t>Proplachovací a kontrolní šachta z PVC-U pro drenáže budov vnějšího průměru 315 mm Příplatek k ceně -0021 za uříznutí šachtového prodloužení</t>
  </si>
  <si>
    <t>-1763164252</t>
  </si>
  <si>
    <t>https://podminky.urs.cz/item/CS_URS_2025_01/895270067</t>
  </si>
  <si>
    <t>Zakládání - radon</t>
  </si>
  <si>
    <t>-1378346471</t>
  </si>
  <si>
    <t>(radon+radon2)*0,15*0,15</t>
  </si>
  <si>
    <t>2076066220</t>
  </si>
  <si>
    <t>1,215*1,6 'Přepočtené koeficientem množství</t>
  </si>
  <si>
    <t>218111112</t>
  </si>
  <si>
    <t>Odvětrání radonu vodorovné kladené do štěrkového podsypu drenážní z plastových perforovaných trubek, vnitřní průměr přes 60 do 80 mm</t>
  </si>
  <si>
    <t>715039810</t>
  </si>
  <si>
    <t>https://podminky.urs.cz/item/CS_URS_2025_01/218111112</t>
  </si>
  <si>
    <t>218111122</t>
  </si>
  <si>
    <t>Odvětrání radonu vodorovné kladené do štěrkového podsypu sběrné z plastových trubek, vnitřní průměr přes 110 do 125 mm</t>
  </si>
  <si>
    <t>1177972120</t>
  </si>
  <si>
    <t>https://podminky.urs.cz/item/CS_URS_2025_01/218111122</t>
  </si>
  <si>
    <t>311231116</t>
  </si>
  <si>
    <t>Zdivo z cihel pálených nosné z cihel plných dl. 290 mm P 7 až 15, na maltu MC-5 nebo MC-10</t>
  </si>
  <si>
    <t>-1228323338</t>
  </si>
  <si>
    <t>https://podminky.urs.cz/item/CS_URS_2025_01/311231116</t>
  </si>
  <si>
    <t>"zdivo šachty</t>
  </si>
  <si>
    <t>0,3*((1,8+0,3+0,3)*2+1,6*2)*(0,24+10,37-0,1-0,15-0,3-0,35)</t>
  </si>
  <si>
    <t xml:space="preserve">"odpočet dveří </t>
  </si>
  <si>
    <t>-1,2*2,18*3*0,3</t>
  </si>
  <si>
    <t xml:space="preserve">"dozdívka 3 NP nad věnec </t>
  </si>
  <si>
    <t>3*0,45*2</t>
  </si>
  <si>
    <t>311272224</t>
  </si>
  <si>
    <t>Zdivo z pórobetonových tvárnic na tenké maltové lože, tl. zdiva 300 mm pevnost tvárnic do P2, objemová hmotnost přes 450 do 600 kg/m3 na pero a drážku</t>
  </si>
  <si>
    <t>1292467024</t>
  </si>
  <si>
    <t>https://podminky.urs.cz/item/CS_URS_2025_01/311272224</t>
  </si>
  <si>
    <t>"3 NP po věnec</t>
  </si>
  <si>
    <t>(0,14+0,51+1,35+0,25)*(5,385+5,18+10,175*2+14,6+0,3*2)</t>
  </si>
  <si>
    <t>"štít"(10,175/2)*(12,62-8,79+0,25)*2</t>
  </si>
  <si>
    <t>(3,14/2)*(10,925-8,49+0,25)</t>
  </si>
  <si>
    <t>"odpočet překladů"-12*0,25*0,175</t>
  </si>
  <si>
    <t>-okno3</t>
  </si>
  <si>
    <t>311273955</t>
  </si>
  <si>
    <t>Založení pórobetonového zdiva na zakládací maltu, tlouštky zdiva 300 mm</t>
  </si>
  <si>
    <t>1900012584</t>
  </si>
  <si>
    <t>https://podminky.urs.cz/item/CS_URS_2025_01/311273955</t>
  </si>
  <si>
    <t>14,87-4,035+14,87</t>
  </si>
  <si>
    <t>10,175*2</t>
  </si>
  <si>
    <t>K016</t>
  </si>
  <si>
    <t>D+M vyčištění a zaslepení komínových těles betonem</t>
  </si>
  <si>
    <t xml:space="preserve">vlastní </t>
  </si>
  <si>
    <t>-1449153535</t>
  </si>
  <si>
    <t>310238211</t>
  </si>
  <si>
    <t>Zazdívka otvorů ve zdivu nadzákladovém cihlami pálenými plochy přes 0,25 m2 do 1 m2 na maltu vápenocementovou</t>
  </si>
  <si>
    <t>-574631415</t>
  </si>
  <si>
    <t>https://podminky.urs.cz/item/CS_URS_2025_01/310238211</t>
  </si>
  <si>
    <t>"1 NP"</t>
  </si>
  <si>
    <t>0,4*0,9</t>
  </si>
  <si>
    <t>0,55*(0,62*0,6*3+0,61*0,6*4+0,6*0,35*2)</t>
  </si>
  <si>
    <t>0,55*(1,185*1,44*2)</t>
  </si>
  <si>
    <t>0,4*2,5*(0,25+0,74+0,4)</t>
  </si>
  <si>
    <t>0,5*1,08*2,05</t>
  </si>
  <si>
    <t>3*0,45*0,25*2*2</t>
  </si>
  <si>
    <t>"2 NP"</t>
  </si>
  <si>
    <t>1,185*1,5*0,45*4</t>
  </si>
  <si>
    <t>1,03*2,05*0,3*2</t>
  </si>
  <si>
    <t>0,5*0,3*0,6*2</t>
  </si>
  <si>
    <t>0,3*0,895*1,1</t>
  </si>
  <si>
    <t>"3 NP"</t>
  </si>
  <si>
    <t>0,575*0,5*1,5</t>
  </si>
  <si>
    <t>"další drobné přizdívky, zarovnání rohů aj."2</t>
  </si>
  <si>
    <t>Překlady</t>
  </si>
  <si>
    <t>32-2</t>
  </si>
  <si>
    <t>Překlady ocelové</t>
  </si>
  <si>
    <t>317944321</t>
  </si>
  <si>
    <t>Válcované nosníky dodatečně osazované do připravených otvorů bez zazdění hlav do č. 12</t>
  </si>
  <si>
    <t>1758230715</t>
  </si>
  <si>
    <t>https://podminky.urs.cz/item/CS_URS_2025_01/317944321</t>
  </si>
  <si>
    <t>"101"31,1*1,05/1000</t>
  </si>
  <si>
    <t>"102"68,8*1,05/1000</t>
  </si>
  <si>
    <t>"105"40,4*1,05/1000</t>
  </si>
  <si>
    <t>317944323</t>
  </si>
  <si>
    <t>Válcované nosníky dodatečně osazované do připravených otvorů bez zazdění hlav č. 14 až 22</t>
  </si>
  <si>
    <t>-1162159271</t>
  </si>
  <si>
    <t>https://podminky.urs.cz/item/CS_URS_2025_01/317944323</t>
  </si>
  <si>
    <t>"104"75*1,05/1000</t>
  </si>
  <si>
    <t>"103"46,1*1,05/1000</t>
  </si>
  <si>
    <t>"201"80,6*1,05/1000</t>
  </si>
  <si>
    <t>"202"86,4*1,05/1000</t>
  </si>
  <si>
    <t>"203"92,2*1,05/1000</t>
  </si>
  <si>
    <t>"204"49*1,05/1000</t>
  </si>
  <si>
    <t>346244381</t>
  </si>
  <si>
    <t>Plentování ocelových válcovaných nosníků jednostranné cihlami na maltu, výška stojiny do 200 mm</t>
  </si>
  <si>
    <t>2016896675</t>
  </si>
  <si>
    <t>https://podminky.urs.cz/item/CS_URS_2025_01/346244381</t>
  </si>
  <si>
    <t>1,4*0,12*2</t>
  </si>
  <si>
    <t>1,55*0,12*2</t>
  </si>
  <si>
    <t>1,6*0,14*2</t>
  </si>
  <si>
    <t>2,85*2*0,2</t>
  </si>
  <si>
    <t>0,85*0,08*4</t>
  </si>
  <si>
    <t>0,14*(1,4*2+1,5*2+1,6*2+1,7)*2</t>
  </si>
  <si>
    <t>317234410</t>
  </si>
  <si>
    <t>Vyzdívka mezi nosníky cihlami pálenými na maltu cementovou</t>
  </si>
  <si>
    <t>1325690388</t>
  </si>
  <si>
    <t>https://podminky.urs.cz/item/CS_URS_2025_01/317234410</t>
  </si>
  <si>
    <t>"dle potřeby u ocel. nosníku"1</t>
  </si>
  <si>
    <t>K063</t>
  </si>
  <si>
    <t>D+M aktivace nosníků dodatečně vložených do zdiva, např. klíny, expanzní maltou</t>
  </si>
  <si>
    <t>330262208</t>
  </si>
  <si>
    <t>32-1</t>
  </si>
  <si>
    <t>Překlady systémové</t>
  </si>
  <si>
    <t>317121101</t>
  </si>
  <si>
    <t>Montáž prefabrikovaných překladů délky do 1500 mm</t>
  </si>
  <si>
    <t>-738706046</t>
  </si>
  <si>
    <t>https://podminky.urs.cz/item/CS_URS_2025_01/317121101</t>
  </si>
  <si>
    <t>317121103</t>
  </si>
  <si>
    <t>Montáž prefabrikovaných překladů délky přes 2200 do 4200 mm</t>
  </si>
  <si>
    <t>1998227752</t>
  </si>
  <si>
    <t>https://podminky.urs.cz/item/CS_URS_2025_01/317121103</t>
  </si>
  <si>
    <t>59321101</t>
  </si>
  <si>
    <t>překlad železobetonový RZP vylehčený 1490x140x140mm</t>
  </si>
  <si>
    <t>-679166644</t>
  </si>
  <si>
    <t>"RZP149"2</t>
  </si>
  <si>
    <t>59321151</t>
  </si>
  <si>
    <t>překlad železobetonový RZP vylehčený 1490x115x240mm</t>
  </si>
  <si>
    <t>616090104</t>
  </si>
  <si>
    <t>"RZP b,c"8+6</t>
  </si>
  <si>
    <t>59321154</t>
  </si>
  <si>
    <t>překlad železobetonový RZP vylehčený 2390x115x240mm</t>
  </si>
  <si>
    <t>-68361680</t>
  </si>
  <si>
    <t>"RZP 239"3</t>
  </si>
  <si>
    <t>317143453</t>
  </si>
  <si>
    <t>Překlady nosné z pórobetonu osazené do tenkého maltového lože, pro zdi tl. 300 mm, délky překladu přes 1500 do 1800 mm</t>
  </si>
  <si>
    <t>-486376368</t>
  </si>
  <si>
    <t>https://podminky.urs.cz/item/CS_URS_2025_01/317143453</t>
  </si>
  <si>
    <t>"NOP175"12</t>
  </si>
  <si>
    <t>K007</t>
  </si>
  <si>
    <t>D+M lemování prostupu klenbou vč. dodání betonu, bednění, výztuže aj.</t>
  </si>
  <si>
    <t>1721023741</t>
  </si>
  <si>
    <t>40-1</t>
  </si>
  <si>
    <t>Věnce výtahová šachta</t>
  </si>
  <si>
    <t>417321515</t>
  </si>
  <si>
    <t>Ztužující pásy a věnce z betonu železového (bez výztuže) tř. C 25/30</t>
  </si>
  <si>
    <t>683282584</t>
  </si>
  <si>
    <t>https://podminky.urs.cz/item/CS_URS_2025_01/417321515</t>
  </si>
  <si>
    <t>věnec*0,3*0,34</t>
  </si>
  <si>
    <t>věnec*0,3*0,15</t>
  </si>
  <si>
    <t>417351115</t>
  </si>
  <si>
    <t>Bednění bočnic ztužujících pásů a věnců včetně vzpěr zřízení</t>
  </si>
  <si>
    <t>1867168964</t>
  </si>
  <si>
    <t>https://podminky.urs.cz/item/CS_URS_2025_01/417351115</t>
  </si>
  <si>
    <t>věnec*0,7*2</t>
  </si>
  <si>
    <t>věnec*0,5*2</t>
  </si>
  <si>
    <t>417351116</t>
  </si>
  <si>
    <t>Bednění bočnic ztužujících pásů a věnců včetně vzpěr odstranění</t>
  </si>
  <si>
    <t>-1514364216</t>
  </si>
  <si>
    <t>https://podminky.urs.cz/item/CS_URS_2025_01/417351116</t>
  </si>
  <si>
    <t>417361821</t>
  </si>
  <si>
    <t>Výztuž ztužujících pásů a věnců z betonářské oceli 10 505 (R) nebo BSt 500</t>
  </si>
  <si>
    <t>1804247424</t>
  </si>
  <si>
    <t>https://podminky.urs.cz/item/CS_URS_2025_01/417361821</t>
  </si>
  <si>
    <t>23,2/1000</t>
  </si>
  <si>
    <t>0,023*1,1 'Přepočtené koeficientem množství</t>
  </si>
  <si>
    <t>40-11</t>
  </si>
  <si>
    <t>Věnce 2+3 NP</t>
  </si>
  <si>
    <t>-1185879070</t>
  </si>
  <si>
    <t>věnec2*0,5*0,16</t>
  </si>
  <si>
    <t>věnec3*0,3*0,25</t>
  </si>
  <si>
    <t>věnec4*0,5*0,25</t>
  </si>
  <si>
    <t>270238670</t>
  </si>
  <si>
    <t>věnec2*0,5*2</t>
  </si>
  <si>
    <t>věnec3*0,5*2</t>
  </si>
  <si>
    <t>věnec4*0,5*2</t>
  </si>
  <si>
    <t>-1824106373</t>
  </si>
  <si>
    <t>175472529</t>
  </si>
  <si>
    <t>521,1/1000</t>
  </si>
  <si>
    <t>0,521*1,1 'Přepočtené koeficientem množství</t>
  </si>
  <si>
    <t>413352111</t>
  </si>
  <si>
    <t>Podpěrná konstrukce nosníků a průvlaků výšky podepření do 4 m výšky nosníku (po spodní hranu stropní desky) do 100 cm zřízení</t>
  </si>
  <si>
    <t>464097782</t>
  </si>
  <si>
    <t>https://podminky.urs.cz/item/CS_URS_2025_01/413352111</t>
  </si>
  <si>
    <t>"kruhové okno"0,75</t>
  </si>
  <si>
    <t>413352112</t>
  </si>
  <si>
    <t>Podpěrná konstrukce nosníků a průvlaků výšky podepření do 4 m výšky nosníku (po spodní hranu stropní desky) do 100 cm odstranění</t>
  </si>
  <si>
    <t>-1006114555</t>
  </si>
  <si>
    <t>https://podminky.urs.cz/item/CS_URS_2025_01/413352112</t>
  </si>
  <si>
    <t>41-1</t>
  </si>
  <si>
    <t>Prefa stropy</t>
  </si>
  <si>
    <t>411133903</t>
  </si>
  <si>
    <t>Montáž stropních panelů z předpjatého betonu bez závěsných háků, v budovách výšky do 18 m, hmotnosti přes 3 do 5 t</t>
  </si>
  <si>
    <t>-576066092</t>
  </si>
  <si>
    <t>https://podminky.urs.cz/item/CS_URS_2025_01/411133903</t>
  </si>
  <si>
    <t>K011</t>
  </si>
  <si>
    <t>Výroba a dodání hmot pro ŽB desku 301 - strop výtahové šachty</t>
  </si>
  <si>
    <t>-1481058418</t>
  </si>
  <si>
    <t>41-2</t>
  </si>
  <si>
    <t>Monolitické stropy</t>
  </si>
  <si>
    <t>411321414</t>
  </si>
  <si>
    <t>Stropy z betonu železového (bez výztuže) stropů deskových, plochých střech, desek balkonových, desek hřibových stropů včetně hlavic hřibových sloupů tř. C 25/30</t>
  </si>
  <si>
    <t>-1511003291</t>
  </si>
  <si>
    <t>https://podminky.urs.cz/item/CS_URS_2025_01/411321414</t>
  </si>
  <si>
    <t>"D201</t>
  </si>
  <si>
    <t>(10,175*14,6-2,2*2,4-(0,4*1,2+0,33+1,2+0,4)*(4,955))*0,16</t>
  </si>
  <si>
    <t>411361821.1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</si>
  <si>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</si>
  <si>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1877965056</t>
  </si>
  <si>
    <t>https://podminky.urs.cz/item/CS_URS_2025_01/411361821.1</t>
  </si>
  <si>
    <t>1309/1000</t>
  </si>
  <si>
    <t>411351011</t>
  </si>
  <si>
    <t>Bednění stropních konstrukcí - bez podpěrné konstrukce desek tloušťky stropní desky přes 5 do 25 cm zřízení</t>
  </si>
  <si>
    <t>321877920</t>
  </si>
  <si>
    <t>https://podminky.urs.cz/item/CS_URS_2025_01/411351011</t>
  </si>
  <si>
    <t>4,86*4,435</t>
  </si>
  <si>
    <t>4,469*(2,4+2,455)-2,2*2,4</t>
  </si>
  <si>
    <t>5,385*4,355</t>
  </si>
  <si>
    <t>1,95*4,355</t>
  </si>
  <si>
    <t>5,44*4,355</t>
  </si>
  <si>
    <t>"čelo stropu - po obvodu</t>
  </si>
  <si>
    <t>0,5*(10,175*2+14,6+0,3*2+5,335+5,45+1,2+0,33+1,2)</t>
  </si>
  <si>
    <t>411351012</t>
  </si>
  <si>
    <t>Bednění stropních konstrukcí - bez podpěrné konstrukce desek tloušťky stropní desky přes 5 do 25 cm odstranění</t>
  </si>
  <si>
    <t>684757093</t>
  </si>
  <si>
    <t>https://podminky.urs.cz/item/CS_URS_2025_01/411351012</t>
  </si>
  <si>
    <t>411354313</t>
  </si>
  <si>
    <t>Podpěrná konstrukce stropů - desek, kleneb a skořepin výška podepření do 4 m tloušťka stropu přes 15 do 25 cm zřízení</t>
  </si>
  <si>
    <t>1866638018</t>
  </si>
  <si>
    <t>https://podminky.urs.cz/item/CS_URS_2025_01/411354313</t>
  </si>
  <si>
    <t>411354314</t>
  </si>
  <si>
    <t>Podpěrná konstrukce stropů - desek, kleneb a skořepin výška podepření do 4 m tloušťka stropu přes 15 do 25 cm odstranění</t>
  </si>
  <si>
    <t>1146075922</t>
  </si>
  <si>
    <t>https://podminky.urs.cz/item/CS_URS_2025_01/411354314</t>
  </si>
  <si>
    <t>prostup4</t>
  </si>
  <si>
    <t>Provedení prostupu stropní konstrukcí do průřezu 0,09 m2</t>
  </si>
  <si>
    <t>2112404223</t>
  </si>
  <si>
    <t>783826605</t>
  </si>
  <si>
    <t>Hydrofobizační nátěr omítek silikonový, transparentní, povrchů hladkých betonových povrchů nebo povrchů z desek na bázi dřeva (dřevovláknitých apod.)</t>
  </si>
  <si>
    <t>-1843554042</t>
  </si>
  <si>
    <t>https://podminky.urs.cz/item/CS_URS_2025_01/783826605</t>
  </si>
  <si>
    <t>"204"14,02</t>
  </si>
  <si>
    <t>"205"16,48</t>
  </si>
  <si>
    <t>"210"13,25</t>
  </si>
  <si>
    <t>"šachta"2,79</t>
  </si>
  <si>
    <t>611111001</t>
  </si>
  <si>
    <t>Ubroušení výstupků betonu po odbednění neomítaných vnitřních ploch ze spár bednicích desek do roviny povrchu stropů</t>
  </si>
  <si>
    <t>1465106450</t>
  </si>
  <si>
    <t>https://podminky.urs.cz/item/CS_URS_2025_01/611111001</t>
  </si>
  <si>
    <t>Nosníky</t>
  </si>
  <si>
    <t>413351111</t>
  </si>
  <si>
    <t>Bednění nosníků a průvlaků - bez podpěrné konstrukce výška nosníku po spodní líc stropní desky do 100 cm zřízení</t>
  </si>
  <si>
    <t>264368982</t>
  </si>
  <si>
    <t>https://podminky.urs.cz/item/CS_URS_2025_01/413351111</t>
  </si>
  <si>
    <t>"OR12+11 - obetonování rámu"</t>
  </si>
  <si>
    <t>3,8*(2*0,6)*2</t>
  </si>
  <si>
    <t>2,5*(2*0,6)</t>
  </si>
  <si>
    <t>413351112</t>
  </si>
  <si>
    <t>Bednění nosníků a průvlaků - bez podpěrné konstrukce výška nosníku po spodní líc stropní desky do 100 cm odstranění</t>
  </si>
  <si>
    <t>-1278893734</t>
  </si>
  <si>
    <t>https://podminky.urs.cz/item/CS_URS_2025_01/413351112</t>
  </si>
  <si>
    <t>413321515</t>
  </si>
  <si>
    <t>Nosníky z betonu železového (bez výztuže) včetně stěnových i jeřábových drah, volných trámů, průvlaků, rámových příčlí, ztužidel, konzol, vodorovných táhel apod., tyčových konstrukcí tř. C 20/25</t>
  </si>
  <si>
    <t>1906935937</t>
  </si>
  <si>
    <t>https://podminky.urs.cz/item/CS_URS_2025_01/413321515</t>
  </si>
  <si>
    <t>3,8*(0,35*0,5)*2</t>
  </si>
  <si>
    <t>2,5*(0,35*0,5)</t>
  </si>
  <si>
    <t>43-2</t>
  </si>
  <si>
    <t>Přímé schodiště</t>
  </si>
  <si>
    <t>430321515</t>
  </si>
  <si>
    <t>Schodišťové konstrukce a rampy z betonu železového (bez výztuže) stupně, schodnice, ramena, podesty s nosníky tř. C 20/25</t>
  </si>
  <si>
    <t>835043370</t>
  </si>
  <si>
    <t>https://podminky.urs.cz/item/CS_URS_2025_01/430321515</t>
  </si>
  <si>
    <t>"vyrovnávací schodiště 1 NP</t>
  </si>
  <si>
    <t>1,2*0,5*0,15</t>
  </si>
  <si>
    <t>1,2*0,75*0,15</t>
  </si>
  <si>
    <t>430361821</t>
  </si>
  <si>
    <t>Výztuž schodišťových konstrukcí a ramp stupňů, schodnic, ramen, podest s nosníky z betonářské oceli 10 505 (R) nebo BSt 500</t>
  </si>
  <si>
    <t>541706236</t>
  </si>
  <si>
    <t>https://podminky.urs.cz/item/CS_URS_2025_01/430361821</t>
  </si>
  <si>
    <t>434311115</t>
  </si>
  <si>
    <t>Stupně dusané z betonu prostého nebo prokládaného kamenem na terén nebo na desku bez potěru, se zahlazením povrchu tř. C 20/25</t>
  </si>
  <si>
    <t>-1822525030</t>
  </si>
  <si>
    <t>https://podminky.urs.cz/item/CS_URS_2025_01/434311115</t>
  </si>
  <si>
    <t>434351141</t>
  </si>
  <si>
    <t>Bednění stupňů betonovaných na podstupňové desce nebo na terénu půdorysně přímočarých zřízení</t>
  </si>
  <si>
    <t>1404296249</t>
  </si>
  <si>
    <t>https://podminky.urs.cz/item/CS_URS_2025_01/434351141</t>
  </si>
  <si>
    <t>hrana*0,2</t>
  </si>
  <si>
    <t>434351142</t>
  </si>
  <si>
    <t>Bednění stupňů betonovaných na podstupňové desce nebo na terénu půdorysně přímočarých odstranění</t>
  </si>
  <si>
    <t>-1540371082</t>
  </si>
  <si>
    <t>https://podminky.urs.cz/item/CS_URS_2025_01/434351142</t>
  </si>
  <si>
    <t>Úpravy povrchů, podlahy a osazování výplní</t>
  </si>
  <si>
    <t>Úprava povrchů vnitřních</t>
  </si>
  <si>
    <t>629991012</t>
  </si>
  <si>
    <t>Zakrytí vnějších ploch před znečištěním včetně pozdějšího odkrytí výplní otvorů a svislých ploch fólií přilepenou na začišťovací lištu</t>
  </si>
  <si>
    <t>2092051590</t>
  </si>
  <si>
    <t>https://podminky.urs.cz/item/CS_URS_2025_01/629991012</t>
  </si>
  <si>
    <t>622143004</t>
  </si>
  <si>
    <t>Montáž omítkových profilů plastových, pozinkovaných nebo dřevěných upevněných vtlačením do podkladní vrstvy nebo přibitím začišťovacích samolepících pro vytvoření dilatujícího spoje s okenním rámem</t>
  </si>
  <si>
    <t>74967425</t>
  </si>
  <si>
    <t>https://podminky.urs.cz/item/CS_URS_2025_01/622143004</t>
  </si>
  <si>
    <t xml:space="preserve">"k rámu a k obložení ostění </t>
  </si>
  <si>
    <t>ostění1+ostění2+ostění3</t>
  </si>
  <si>
    <t>nadpraží1+nadpraží2+nadpraží3</t>
  </si>
  <si>
    <t>parapet1+parapet2+parapet3</t>
  </si>
  <si>
    <t>59051516</t>
  </si>
  <si>
    <t>profil začišťovací PVC pro ostění vnitřních omítek</t>
  </si>
  <si>
    <t>387835609</t>
  </si>
  <si>
    <t>369,196*1,1 'Přepočtené koeficientem množství</t>
  </si>
  <si>
    <t>622143005</t>
  </si>
  <si>
    <t>Montáž omítkových profilů plastových, pozinkovaných nebo dřevěných upevněných vtlačením do podkladní vrstvy nebo přibitím omítníků</t>
  </si>
  <si>
    <t>1641171081</t>
  </si>
  <si>
    <t>https://podminky.urs.cz/item/CS_URS_2025_01/622143005</t>
  </si>
  <si>
    <t>55343022</t>
  </si>
  <si>
    <t>profil rohový Pz s kulatou úzkou hlavou pro vnitřní omítky tl 12mm</t>
  </si>
  <si>
    <t>-1541157540</t>
  </si>
  <si>
    <t>"1 NP"3*14</t>
  </si>
  <si>
    <t>"2 NP"2*(2,5+1,9+2,5)+3*3</t>
  </si>
  <si>
    <t>"3 NP"3,5*2</t>
  </si>
  <si>
    <t>"výtahové dveře" (1,2+2,18*2)*3</t>
  </si>
  <si>
    <t>254,078*1,1 'Přepočtené koeficientem množství</t>
  </si>
  <si>
    <t>612142001</t>
  </si>
  <si>
    <t>Pletivo vnitřních ploch v ploše nebo pruzích, na plném podkladu sklovláknité vtlačené do tmelu včetně tmelu stěn</t>
  </si>
  <si>
    <t>-300132870</t>
  </si>
  <si>
    <t>https://podminky.urs.cz/item/CS_URS_2025_01/612142001</t>
  </si>
  <si>
    <t xml:space="preserve">"pro zvýšení vzduchotěsnosti" </t>
  </si>
  <si>
    <t xml:space="preserve">0,25*(ostění1+nadpraží1+ostění2+nadpraží2+ostění3+nadpraží3) </t>
  </si>
  <si>
    <t>"detaily"45</t>
  </si>
  <si>
    <t>632450121</t>
  </si>
  <si>
    <t>Potěr cementový vyrovnávací ze suchých směsí v pásu o průměrné (střední) tl. od 10 do 20 mm</t>
  </si>
  <si>
    <t>-102890923</t>
  </si>
  <si>
    <t>https://podminky.urs.cz/item/CS_URS_2025_01/632450121</t>
  </si>
  <si>
    <t>"vnitřní parapet"(parapet1+parapet2)*0,4</t>
  </si>
  <si>
    <t>parapet3*0,25</t>
  </si>
  <si>
    <t>61-1</t>
  </si>
  <si>
    <t>Štuková omítka</t>
  </si>
  <si>
    <t>612131101</t>
  </si>
  <si>
    <t>Podkladní a spojovací vrstva vnitřních omítaných ploch cementový postřik nanášený ručně celoplošně stěn</t>
  </si>
  <si>
    <t>-1815670198</t>
  </si>
  <si>
    <t>https://podminky.urs.cz/item/CS_URS_2025_01/612131101</t>
  </si>
  <si>
    <t>612321311</t>
  </si>
  <si>
    <t>Omítka vápenocementová vnitřních ploch nanášená strojně jednovrstvá, tloušťky do 10 mm hrubá zatřená svislých konstrukcí stěn</t>
  </si>
  <si>
    <t>1919440309</t>
  </si>
  <si>
    <t>https://podminky.urs.cz/item/CS_URS_2025_01/612321311</t>
  </si>
  <si>
    <t>612321391</t>
  </si>
  <si>
    <t>Omítka vápenocementová vnitřních ploch nanášená strojně Příplatek k cenám za každých dalších i započatých 5 mm tloušťky omítky přes 10 mm stěn</t>
  </si>
  <si>
    <t>1230482893</t>
  </si>
  <si>
    <t>https://podminky.urs.cz/item/CS_URS_2025_01/612321391</t>
  </si>
  <si>
    <t>omítka*3</t>
  </si>
  <si>
    <t>612321131</t>
  </si>
  <si>
    <t>Vápenocementový štuk vnitřních ploch tloušťky do 3 mm svislých konstrukcí stěn</t>
  </si>
  <si>
    <t>-1395518070</t>
  </si>
  <si>
    <t>https://podminky.urs.cz/item/CS_URS_2025_01/612321131</t>
  </si>
  <si>
    <t>omítka+omítka3</t>
  </si>
  <si>
    <t xml:space="preserve">"odpočet obkaldu </t>
  </si>
  <si>
    <t>-2*(2,09+0,1+1,05+0,1+1,1+0,2+1,5+0,1+1,77+0,18+1,1+2+0,1+2,1+1,5+1,55+1,9+1,3+1+1)</t>
  </si>
  <si>
    <t>-2*(0,89+0,1+1,1+0,1+1,05+0,1+1,095+0,15+1,545+0,1+1,7+0,2+1,16)*2</t>
  </si>
  <si>
    <t>-2*(1,5+0,15+1,2+0,15+1,95+1,875+0,2+1,5+0,1+1,33)*2</t>
  </si>
  <si>
    <t>611631001</t>
  </si>
  <si>
    <t>Spárování vnitřních ploch pohledového zdiva z cihel, spárovací maltou stropů</t>
  </si>
  <si>
    <t>-1482461643</t>
  </si>
  <si>
    <t>https://podminky.urs.cz/item/CS_URS_2025_01/611631001</t>
  </si>
  <si>
    <t>Úprava povrchů vnějších</t>
  </si>
  <si>
    <t>621</t>
  </si>
  <si>
    <t>Příprava podkladů</t>
  </si>
  <si>
    <t>622131101</t>
  </si>
  <si>
    <t>Podkladní a spojovací vrstva vnějších omítaných ploch cementový postřik nanášený ručně celoplošně stěn</t>
  </si>
  <si>
    <t>1698959047</t>
  </si>
  <si>
    <t>https://podminky.urs.cz/item/CS_URS_2025_01/622131101</t>
  </si>
  <si>
    <t>"i pod HI</t>
  </si>
  <si>
    <t>622321111</t>
  </si>
  <si>
    <t>Omítka vápenocementová vnějších ploch nanášená ručně jednovrstvá, tloušťky do 15 mm hrubá zatřená stěn</t>
  </si>
  <si>
    <t>-734644149</t>
  </si>
  <si>
    <t>https://podminky.urs.cz/item/CS_URS_2025_01/622321111</t>
  </si>
  <si>
    <t>622321191</t>
  </si>
  <si>
    <t>Omítka vápenocementová vnějších ploch nanášená ručně Příplatek k cenám za každých dalších i započatých 5 mm tloušťky omítky přes 15 mm stěn</t>
  </si>
  <si>
    <t>1106356735</t>
  </si>
  <si>
    <t>https://podminky.urs.cz/item/CS_URS_2025_01/622321191</t>
  </si>
  <si>
    <t>622131121</t>
  </si>
  <si>
    <t>Podkladní a spojovací vrstva vnějších omítaných ploch penetrace nanášená ručně stěn</t>
  </si>
  <si>
    <t>-1807282354</t>
  </si>
  <si>
    <t>https://podminky.urs.cz/item/CS_URS_2025_01/622131121</t>
  </si>
  <si>
    <t>622135011</t>
  </si>
  <si>
    <t>Vyrovnání nerovností podkladu vnějších omítaných ploch tmelem, tl. do 2 mm stěn</t>
  </si>
  <si>
    <t>-1960432491</t>
  </si>
  <si>
    <t>https://podminky.urs.cz/item/CS_URS_2025_01/622135011</t>
  </si>
  <si>
    <t>629995101</t>
  </si>
  <si>
    <t>Očištění vnějších ploch tlakovou vodou omytím tlakovou vodou</t>
  </si>
  <si>
    <t>-139646669</t>
  </si>
  <si>
    <t>https://podminky.urs.cz/item/CS_URS_2025_01/629995101</t>
  </si>
  <si>
    <t>-56340790</t>
  </si>
  <si>
    <t>629991011</t>
  </si>
  <si>
    <t>Zakrytí vnějších ploch před znečištěním včetně pozdějšího odkrytí výplní otvorů a svislých ploch fólií přilepenou lepící páskou</t>
  </si>
  <si>
    <t>-1619643794</t>
  </si>
  <si>
    <t>https://podminky.urs.cz/item/CS_URS_2025_01/629991011</t>
  </si>
  <si>
    <t>"ochrana vestavěných částí stavby"fasáda*0,05</t>
  </si>
  <si>
    <t>622</t>
  </si>
  <si>
    <t>Lištový systém</t>
  </si>
  <si>
    <t>K074</t>
  </si>
  <si>
    <t>Příplatek za provedení kruhového okna - apulišty, rohové lišty (Int. a ext.)</t>
  </si>
  <si>
    <t>479084724</t>
  </si>
  <si>
    <t>115465453</t>
  </si>
  <si>
    <t>28342205</t>
  </si>
  <si>
    <t>profil napojovací okenní PVC s výztužnou tkaninou 6mm</t>
  </si>
  <si>
    <t>2082677040</t>
  </si>
  <si>
    <t>165,598*1,1 'Přepočtené koeficientem množství</t>
  </si>
  <si>
    <t>119</t>
  </si>
  <si>
    <t>622252002</t>
  </si>
  <si>
    <t>Montáž profilů kontaktního zateplení ostatních stěnových, dilatačních apod. lepených do tmelu</t>
  </si>
  <si>
    <t>864174761</t>
  </si>
  <si>
    <t>https://podminky.urs.cz/item/CS_URS_2025_01/622252002</t>
  </si>
  <si>
    <t>63127464</t>
  </si>
  <si>
    <t>profil rohový Al s výztužnou tkaninou š 100/100mm</t>
  </si>
  <si>
    <t>-1655680438</t>
  </si>
  <si>
    <t>"nároží stavby"8*(3,1+0,02)+8*(8,94-3,56)</t>
  </si>
  <si>
    <t>191,868*1,1 'Přepočtené koeficientem množství</t>
  </si>
  <si>
    <t>121</t>
  </si>
  <si>
    <t>59051510</t>
  </si>
  <si>
    <t>profil napojovací nadokenní PVC s okapnicí s výztužnou tkaninou</t>
  </si>
  <si>
    <t>-160124200</t>
  </si>
  <si>
    <t>41,73*1,1 'Přepočtené koeficientem množství</t>
  </si>
  <si>
    <t>59051512</t>
  </si>
  <si>
    <t>profil napojovací parapetní PVC s okapnicí a výztužnou tkaninou</t>
  </si>
  <si>
    <t>950360850</t>
  </si>
  <si>
    <t>Poznámka k položce:_x000D_
připojení parapetního plechu nebo desky k fasádě - podélný rozměr</t>
  </si>
  <si>
    <t>38*1,1 'Přepočtené koeficientem množství</t>
  </si>
  <si>
    <t>123</t>
  </si>
  <si>
    <t>28341044</t>
  </si>
  <si>
    <t>profil napojovací parapetní PVC úhlově stavitelný s okapnicí a výztužnou tkaninou</t>
  </si>
  <si>
    <t>1263467260</t>
  </si>
  <si>
    <t>622252001</t>
  </si>
  <si>
    <t>Montáž profilů kontaktního zateplení zakládacích soklových připevněných hmoždinkami</t>
  </si>
  <si>
    <t>519421759</t>
  </si>
  <si>
    <t>https://podminky.urs.cz/item/CS_URS_2025_01/622252001</t>
  </si>
  <si>
    <t>(15,14+10,715)*2*2</t>
  </si>
  <si>
    <t>125</t>
  </si>
  <si>
    <t>28342210</t>
  </si>
  <si>
    <t>profil zakládací PVC s výztužnou tkaninou pro izolant tl 80-300mm</t>
  </si>
  <si>
    <t>-978357407</t>
  </si>
  <si>
    <t>103,42*1,1 'Přepočtené koeficientem množství</t>
  </si>
  <si>
    <t>62-1</t>
  </si>
  <si>
    <t>ETICS - eps</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</si>
  <si>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</si>
  <si>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</si>
  <si>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537932945</t>
  </si>
  <si>
    <t>https://podminky.urs.cz/item/CS_URS_2025_01/622211031</t>
  </si>
  <si>
    <t>127</t>
  </si>
  <si>
    <t>28375959</t>
  </si>
  <si>
    <t>deska EPS 70 fasádní λ=0,039 tl 250mm</t>
  </si>
  <si>
    <t>832357441</t>
  </si>
  <si>
    <t>Poznámka k položce:_x000D_
Izolační desky z pěnového polystyrenu pro kontaktní zateplovací systémy ETICS.</t>
  </si>
  <si>
    <t>404,426*1,05 'Přepočtené koeficientem množství</t>
  </si>
  <si>
    <t>622251101</t>
  </si>
  <si>
    <t>Montáž kontaktního zateplení lepením a mechanickým kotvením Příplatek k cenám za zápustnou montáž kotev s použitím tepelněizolačních zátek na vnější stěny z polystyrenu</t>
  </si>
  <si>
    <t>1098324150</t>
  </si>
  <si>
    <t>https://podminky.urs.cz/item/CS_URS_2025_01/622251101</t>
  </si>
  <si>
    <t>129</t>
  </si>
  <si>
    <t>K075</t>
  </si>
  <si>
    <t>Provedení výtrhové zkoušky</t>
  </si>
  <si>
    <t>992969265</t>
  </si>
  <si>
    <t>6222</t>
  </si>
  <si>
    <t>Ostění, nadpraží  a parapety</t>
  </si>
  <si>
    <t>622212051</t>
  </si>
  <si>
    <t>Montáž kontaktního zateplení vnějšího ostění, nadpraží nebo parapetu lepením z polystyrenových desek (dodávka ve specifikaci) hloubky špalet přes 200 do 400 mm, tloušťky desek do 40 mm</t>
  </si>
  <si>
    <t>382399772</t>
  </si>
  <si>
    <t>https://podminky.urs.cz/item/CS_URS_2025_01/622212051</t>
  </si>
  <si>
    <t>Poznámka k položce:_x000D_
provedení ostění - srovnání, lepidlo, perlinka</t>
  </si>
  <si>
    <t>(ostění1+ostění2+ostění3+nadpraží1+nadpraží2+nadpraží3)</t>
  </si>
  <si>
    <t>131</t>
  </si>
  <si>
    <t>-1793988400</t>
  </si>
  <si>
    <t>28376415</t>
  </si>
  <si>
    <t>deska XPS hrana polodrážková a hladký povrch 300kPA λ=0,035 tl 30mm</t>
  </si>
  <si>
    <t>-905023631</t>
  </si>
  <si>
    <t>38*0,28 'Přepočtené koeficientem množství</t>
  </si>
  <si>
    <t>622251211</t>
  </si>
  <si>
    <t>Montáž kontaktního zateplení lepením a mechanickým kotvením Příplatek k cenám za zesílené vyztužení druhou vrstvou sklovláknitého pletiva vnějších stěn</t>
  </si>
  <si>
    <t>1797359689</t>
  </si>
  <si>
    <t>https://podminky.urs.cz/item/CS_URS_2025_01/622251211</t>
  </si>
  <si>
    <t>"řešení detailů v místě přechodů mateirálu, u kastlíků aj."</t>
  </si>
  <si>
    <t>fasáda*0,1</t>
  </si>
  <si>
    <t>62-3</t>
  </si>
  <si>
    <t>Sokl a nadstřešní část</t>
  </si>
  <si>
    <t>622142001</t>
  </si>
  <si>
    <t>Pletivo vnějších ploch v ploše nebo pruzích, na plném podkladu sklovláknité vtlačené do tmelu stěn</t>
  </si>
  <si>
    <t>352614165</t>
  </si>
  <si>
    <t>https://podminky.urs.cz/item/CS_URS_2025_01/622142001</t>
  </si>
  <si>
    <t xml:space="preserve">sokl </t>
  </si>
  <si>
    <t>135</t>
  </si>
  <si>
    <t>713131145</t>
  </si>
  <si>
    <t>Montáž tepelné izolace stěn rohožemi, pásy, deskami, dílci, bloky (izolační materiál ve specifikaci) lepením bodově bez mechanického kotvení</t>
  </si>
  <si>
    <t>-1242820399</t>
  </si>
  <si>
    <t>https://podminky.urs.cz/item/CS_URS_2025_01/713131145</t>
  </si>
  <si>
    <t>28376023</t>
  </si>
  <si>
    <t>deska perimetrická fasádní soklová 150kPa λ=0,035 tl 200mm</t>
  </si>
  <si>
    <t>316045537</t>
  </si>
  <si>
    <t>"pod úrovní terénu průměrná hl. "</t>
  </si>
  <si>
    <t>1,2*(5,355+2,45+0,855+1,045*2+5,18+10,715+6,05+3,14+5,95+10,715)</t>
  </si>
  <si>
    <t>-6,5*1</t>
  </si>
  <si>
    <t>72,25*1,05 'Přepočtené koeficientem množství</t>
  </si>
  <si>
    <t>137</t>
  </si>
  <si>
    <t>28376018</t>
  </si>
  <si>
    <t>deska perimetrická fasádní soklová 150kPa λ=0,035 tl 120mm</t>
  </si>
  <si>
    <t>220275764</t>
  </si>
  <si>
    <t>"lokální použití perimetru v místě styku se střechou (celková tl. 240 + Hi)</t>
  </si>
  <si>
    <t>0,3*(5,355+5,18+10,715+15,14)*2</t>
  </si>
  <si>
    <t>21,834*1,05 'Přepočtené koeficientem množství</t>
  </si>
  <si>
    <t>28376017</t>
  </si>
  <si>
    <t>deska perimetrická fasádní soklová 150kPa λ=0,035 tl 100mm</t>
  </si>
  <si>
    <t>-1157150061</t>
  </si>
  <si>
    <t>"lokální změna tloušťky"6,5*1</t>
  </si>
  <si>
    <t>6,5*1,05 'Přepočtené koeficientem množství</t>
  </si>
  <si>
    <t>62-4</t>
  </si>
  <si>
    <t>Finální omítka</t>
  </si>
  <si>
    <t>139</t>
  </si>
  <si>
    <t>622151031</t>
  </si>
  <si>
    <t>Penetrační nátěr vnějších pastovitých tenkovrstvých omítek silikonový stěn</t>
  </si>
  <si>
    <t>-2084511465</t>
  </si>
  <si>
    <t>https://podminky.urs.cz/item/CS_URS_2025_01/622151031</t>
  </si>
  <si>
    <t>(ostění1+ostění2+ostění3+nadpraží1+nadpraží2+nadpraží3)*0,25</t>
  </si>
  <si>
    <t>622541032R</t>
  </si>
  <si>
    <t>Hrubozrná fasádní omítka, probarvená, silikonová báze, lotosový efekt, zvýšená mechanická odolnost tl. 2,5 mm, viz podrobně výpis skladeb, obsah fungicidních přísad</t>
  </si>
  <si>
    <t>-1194760633</t>
  </si>
  <si>
    <t>-(ostění1+ostění2+ostění3+nadpraží1+nadpraží2+nadpraží3)*0,35</t>
  </si>
  <si>
    <t>-(parapet1+parapet2+parapet3)*0,1</t>
  </si>
  <si>
    <t>141</t>
  </si>
  <si>
    <t>622541032RR</t>
  </si>
  <si>
    <t>Hrubozrná fasádní omítka, probarvená, silikonová báze, lotosový efekt, zvýšená mechanická odolnost tl. 1,5 mm, viz podrobně výpis skladeb, obsah fungicidních přísad</t>
  </si>
  <si>
    <t>-1507665584</t>
  </si>
  <si>
    <t>(ostění1+ostění2+ostění3+nadpraží1+nadpraží2+nadpraží3)*0,35</t>
  </si>
  <si>
    <t>(parapet1+parapet2+parapet3)*0,1</t>
  </si>
  <si>
    <t>783826675</t>
  </si>
  <si>
    <t>Hydrofobizační nátěr omítek silikonový, transparentní, povrchů hrubých betonových povrchů nebo omítek hrubých, rýhovaných tenkovrstvých nebo škrábaných (břízolitových)</t>
  </si>
  <si>
    <t>1314440977</t>
  </si>
  <si>
    <t>https://podminky.urs.cz/item/CS_URS_2025_01/783826675</t>
  </si>
  <si>
    <t>Podlahy a podlahové konstrukce</t>
  </si>
  <si>
    <t>143</t>
  </si>
  <si>
    <t>632481213</t>
  </si>
  <si>
    <t>Separační vrstva k oddělení podlahových vrstev z polyetylénové fólie</t>
  </si>
  <si>
    <t>-755578386</t>
  </si>
  <si>
    <t>https://podminky.urs.cz/item/CS_URS_2025_01/632481213</t>
  </si>
  <si>
    <t>634112113</t>
  </si>
  <si>
    <t>Obvodová dilatace mezi stěnou a mazaninou nebo potěrem podlahovým páskem z pěnového PE tl. do 10 mm, výšky 80 mm</t>
  </si>
  <si>
    <t>-1782807810</t>
  </si>
  <si>
    <t>https://podminky.urs.cz/item/CS_URS_2025_01/634112113</t>
  </si>
  <si>
    <t>145</t>
  </si>
  <si>
    <t>635111311</t>
  </si>
  <si>
    <t>Násyp ze štěrkopísku, písku nebo kameniva pod podlahy pod plovoucí nebo tepelně izolační vrstvy podlah o tl. do 20 mm (lože) z písku prosátého</t>
  </si>
  <si>
    <t>-2033080402</t>
  </si>
  <si>
    <t>https://podminky.urs.cz/item/CS_URS_2025_01/635111311</t>
  </si>
  <si>
    <t>"pouze 1 NP na hydro</t>
  </si>
  <si>
    <t>635211121</t>
  </si>
  <si>
    <t>Násyp lehký pod podlahy s udusáním a urovnáním povrchu z keramzitu</t>
  </si>
  <si>
    <t>27712433</t>
  </si>
  <si>
    <t>https://podminky.urs.cz/item/CS_URS_2025_01/635211121</t>
  </si>
  <si>
    <t xml:space="preserve">"srovnání klenby, průměrná výška </t>
  </si>
  <si>
    <t>F02_1*0,1</t>
  </si>
  <si>
    <t>63-2</t>
  </si>
  <si>
    <t>Betonové podlahy lité</t>
  </si>
  <si>
    <t>147</t>
  </si>
  <si>
    <t>632451254</t>
  </si>
  <si>
    <t>Potěr cementový samonivelační litý tř. C 30, tl. přes 45 do 50 mm</t>
  </si>
  <si>
    <t>1946421417</t>
  </si>
  <si>
    <t>https://podminky.urs.cz/item/CS_URS_2025_01/632451254</t>
  </si>
  <si>
    <t>"korekce za schodišťovou chodbu"</t>
  </si>
  <si>
    <t>(-9)</t>
  </si>
  <si>
    <t>632451293</t>
  </si>
  <si>
    <t>Potěr cementový samonivelační litý Příplatek k cenám za každých dalších i započatých 5 mm tloušťky přes 50 mm tř. C 30</t>
  </si>
  <si>
    <t>-1072379863</t>
  </si>
  <si>
    <t>https://podminky.urs.cz/item/CS_URS_2025_01/632451293</t>
  </si>
  <si>
    <t xml:space="preserve">"požadavek na navýšení rozpočtu o 15 % = zatečení mezi nopy aj. </t>
  </si>
  <si>
    <t>F01_1*2</t>
  </si>
  <si>
    <t>F03_1*1</t>
  </si>
  <si>
    <t>2*(F01_1+F02_1+F03_1)</t>
  </si>
  <si>
    <t>(-9)*3</t>
  </si>
  <si>
    <t>149</t>
  </si>
  <si>
    <t>631362021</t>
  </si>
  <si>
    <t>-523715597</t>
  </si>
  <si>
    <t>https://podminky.urs.cz/item/CS_URS_2025_01/631362021</t>
  </si>
  <si>
    <t xml:space="preserve">"+ 15 % na přesahy </t>
  </si>
  <si>
    <t>(F01_1)*(4,04/1000)*1,15</t>
  </si>
  <si>
    <t>(F02_1)*(4,04/1000)*1,15</t>
  </si>
  <si>
    <t>(F03_1)*(4,04/1000)*1,15</t>
  </si>
  <si>
    <t>(-9)*(4,04/1000)*1,15</t>
  </si>
  <si>
    <t>632451101</t>
  </si>
  <si>
    <t>Potěr cementový samonivelační ze suchých směsí tloušťky přes 2 do 5 mm</t>
  </si>
  <si>
    <t>-652516182</t>
  </si>
  <si>
    <t>https://podminky.urs.cz/item/CS_URS_2025_01/632451101</t>
  </si>
  <si>
    <t>"schodišťová choba</t>
  </si>
  <si>
    <t>151</t>
  </si>
  <si>
    <t>771121011</t>
  </si>
  <si>
    <t>Příprava podkladu - nátěr penetrační na podlahu</t>
  </si>
  <si>
    <t>803386217</t>
  </si>
  <si>
    <t>https://podminky.urs.cz/item/CS_URS_2025_01/771121011</t>
  </si>
  <si>
    <t>742210121</t>
  </si>
  <si>
    <t>Montáž hlásiče automatického bodového</t>
  </si>
  <si>
    <t>-1049577537</t>
  </si>
  <si>
    <t>https://podminky.urs.cz/item/CS_URS_2025_01/742210121</t>
  </si>
  <si>
    <t>153</t>
  </si>
  <si>
    <t>59081430</t>
  </si>
  <si>
    <t>hlásič kouře optický konvenční</t>
  </si>
  <si>
    <t>-370864409</t>
  </si>
  <si>
    <t>952901111</t>
  </si>
  <si>
    <t>Vyčištění budov nebo objektů před předáním do užívání budov bytové nebo občanské výstavby, světlé výšky podlaží do 4 m</t>
  </si>
  <si>
    <t>1231079288</t>
  </si>
  <si>
    <t>https://podminky.urs.cz/item/CS_URS_2025_01/952901111</t>
  </si>
  <si>
    <t>"plocha z vnějších rozměrů</t>
  </si>
  <si>
    <t>(14,6*10,75*3+1,03*3,795*3)</t>
  </si>
  <si>
    <t>155</t>
  </si>
  <si>
    <t>953321113</t>
  </si>
  <si>
    <t>Vložky svislé do dilatačních spár z minerální plsti včetně dodání a osazení, v jakémkoliv zdivu přes 40 do 50 mm</t>
  </si>
  <si>
    <t>1252055585</t>
  </si>
  <si>
    <t>https://podminky.urs.cz/item/CS_URS_2025_01/953321113</t>
  </si>
  <si>
    <t>"výtahová š</t>
  </si>
  <si>
    <t>(0,24+2,92+0,255+0,115+3,14+0,16+0,14+3,74)*2,4</t>
  </si>
  <si>
    <t>953943211</t>
  </si>
  <si>
    <t>Osazování drobných kovových předmětů kotvených do stěny hasicího přístroje</t>
  </si>
  <si>
    <t>2136866358</t>
  </si>
  <si>
    <t>https://podminky.urs.cz/item/CS_URS_2025_01/953943211</t>
  </si>
  <si>
    <t>157</t>
  </si>
  <si>
    <t>44932114</t>
  </si>
  <si>
    <t>přístroj hasicí ruční práškový PG 6 LE 21A</t>
  </si>
  <si>
    <t>857634584</t>
  </si>
  <si>
    <t>722254126</t>
  </si>
  <si>
    <t>Požární příslušenství a armatury hydrantové skříně vnitřní s výzbrojí C 52 (s hydrantovým nástavcem a klíčem, polyesterová hadice)</t>
  </si>
  <si>
    <t>1830072860</t>
  </si>
  <si>
    <t>https://podminky.urs.cz/item/CS_URS_2025_01/722254126</t>
  </si>
  <si>
    <t>159</t>
  </si>
  <si>
    <t>953993311</t>
  </si>
  <si>
    <t>Osazení bezpečnostní, orientační nebo informační tabulky samolepicí</t>
  </si>
  <si>
    <t>-1157351300</t>
  </si>
  <si>
    <t>https://podminky.urs.cz/item/CS_URS_2025_01/953993311</t>
  </si>
  <si>
    <t>73534511</t>
  </si>
  <si>
    <t>tabulka bezpečnostní s tiskem 2 barvy A4 210x297mm samolepící</t>
  </si>
  <si>
    <t>-626230580</t>
  </si>
  <si>
    <t>161</t>
  </si>
  <si>
    <t>K072</t>
  </si>
  <si>
    <t>D+M systém generálního klíče</t>
  </si>
  <si>
    <t>2010815599</t>
  </si>
  <si>
    <t>Lešení a stavební výtahy</t>
  </si>
  <si>
    <t>163</t>
  </si>
  <si>
    <t>941111111</t>
  </si>
  <si>
    <t>Lešení řadové trubkové lehké pracovní s podlahami s provozním zatížením tř. 3 do 200 kg/m2 šířky tř. W06 od 0,6 do 0,9 m výšky do 10 m montáž</t>
  </si>
  <si>
    <t>-897173342</t>
  </si>
  <si>
    <t>https://podminky.urs.cz/item/CS_URS_2025_01/941111111</t>
  </si>
  <si>
    <t>941111211</t>
  </si>
  <si>
    <t>Lešení řadové trubkové lehké pracovní s podlahami s provozním zatížením tř. 3 do 200 kg/m2 šířky tř. W06 od 0,6 do 0,9 m výšky do 10 m příplatek k ceně za každý den použití</t>
  </si>
  <si>
    <t>626718477</t>
  </si>
  <si>
    <t>https://podminky.urs.cz/item/CS_URS_2025_01/941111211</t>
  </si>
  <si>
    <t>620,689*90 'Přepočtené koeficientem množství</t>
  </si>
  <si>
    <t>165</t>
  </si>
  <si>
    <t>941111811</t>
  </si>
  <si>
    <t>Lešení řadové trubkové lehké pracovní s podlahami s provozním zatížením tř. 3 do 200 kg/m2 šířky tř. W06 od 0,6 do 0,9 m výšky do 10 m demontáž</t>
  </si>
  <si>
    <t>-857775266</t>
  </si>
  <si>
    <t>https://podminky.urs.cz/item/CS_URS_2025_01/941111811</t>
  </si>
  <si>
    <t>944511111</t>
  </si>
  <si>
    <t>Síť ochranná zavěšená na konstrukci lešení z textilie z umělých vláken montáž</t>
  </si>
  <si>
    <t>305596270</t>
  </si>
  <si>
    <t>https://podminky.urs.cz/item/CS_URS_2025_01/944511111</t>
  </si>
  <si>
    <t>167</t>
  </si>
  <si>
    <t>944511211</t>
  </si>
  <si>
    <t>Síť ochranná zavěšená na konstrukci lešení z textilie z umělých vláken příplatek k ceně za každý den použití</t>
  </si>
  <si>
    <t>639310841</t>
  </si>
  <si>
    <t>https://podminky.urs.cz/item/CS_URS_2025_01/944511211</t>
  </si>
  <si>
    <t>944511811</t>
  </si>
  <si>
    <t>Síť ochranná zavěšená na konstrukci lešení z textilie z umělých vláken demontáž</t>
  </si>
  <si>
    <t>-2011814878</t>
  </si>
  <si>
    <t>https://podminky.urs.cz/item/CS_URS_2025_01/944511811</t>
  </si>
  <si>
    <t>169</t>
  </si>
  <si>
    <t>949101111</t>
  </si>
  <si>
    <t>Lešení pomocné pracovní pro objekty pozemních staveb pro zatížení do 150 kg/m2, o výšce lešeňové podlahy do 1,9 m</t>
  </si>
  <si>
    <t>-1576040342</t>
  </si>
  <si>
    <t>https://podminky.urs.cz/item/CS_URS_2025_01/949101111</t>
  </si>
  <si>
    <t>F01+F02+F03</t>
  </si>
  <si>
    <t>993111111</t>
  </si>
  <si>
    <t>Dovoz a odvoz lešení včetně naložení a složení řadového, na vzdálenost do 10 km</t>
  </si>
  <si>
    <t>1580889609</t>
  </si>
  <si>
    <t>https://podminky.urs.cz/item/CS_URS_2025_01/993111111</t>
  </si>
  <si>
    <t>171</t>
  </si>
  <si>
    <t>993111119</t>
  </si>
  <si>
    <t>Dovoz a odvoz lešení včetně naložení a složení řadového, na vzdálenost Příplatek k ceně za každých dalších i započatých 10 km přes 10 km</t>
  </si>
  <si>
    <t>-358798296</t>
  </si>
  <si>
    <t>https://podminky.urs.cz/item/CS_URS_2025_01/993111119</t>
  </si>
  <si>
    <t>998011009</t>
  </si>
  <si>
    <t>Přesun hmot pro budovy občanské výstavby, bydlení, výrobu a služby s nosnou svislou konstrukcí zděnou z cihel, tvárnic nebo kamene vodorovná dopravní vzdálenost do 100 m s omezením mechanizace pro budovy výšky přes 6 do 12 m</t>
  </si>
  <si>
    <t>-1275753260</t>
  </si>
  <si>
    <t>https://podminky.urs.cz/item/CS_URS_2025_01/998011009</t>
  </si>
  <si>
    <t>450,39*0,4 'Přepočtené koeficientem množství</t>
  </si>
  <si>
    <t>173</t>
  </si>
  <si>
    <t>998011002</t>
  </si>
  <si>
    <t>Přesun hmot pro budovy občanské výstavby, bydlení, výrobu a služby s nosnou svislou konstrukcí zděnou z cihel, tvárnic nebo kamene vodorovná dopravní vzdálenost do 100 m základní pro budovy výšky přes 6 do 12 m</t>
  </si>
  <si>
    <t>-423094064</t>
  </si>
  <si>
    <t>https://podminky.urs.cz/item/CS_URS_2025_01/998011002</t>
  </si>
  <si>
    <t>450,39*0,6 'Přepočtené koeficientem množství</t>
  </si>
  <si>
    <t>711161212</t>
  </si>
  <si>
    <t>Izolace proti zemní vlhkosti a beztlakové vodě nopovými fóliemi na ploše svislé S vrstva ochranná, odvětrávací a drenážní výška nopu 8,0 mm, tl. fólie do 0,6 mm</t>
  </si>
  <si>
    <t>1137887462</t>
  </si>
  <si>
    <t>https://podminky.urs.cz/item/CS_URS_2025_01/711161212</t>
  </si>
  <si>
    <t>175</t>
  </si>
  <si>
    <t>711161383</t>
  </si>
  <si>
    <t>Izolace proti zemní vlhkosti a beztlakové vodě nopovými fóliemi ostatní ukončení izolace lištou</t>
  </si>
  <si>
    <t>-436061821</t>
  </si>
  <si>
    <t>https://podminky.urs.cz/item/CS_URS_2025_01/711161383</t>
  </si>
  <si>
    <t>(15,14+10,715+1,04+0,3)*2</t>
  </si>
  <si>
    <t>711491272</t>
  </si>
  <si>
    <t>Provedení doplňků izolace proti vodě textilií na ploše svislé S vrstva ochranná</t>
  </si>
  <si>
    <t>218276314</t>
  </si>
  <si>
    <t>https://podminky.urs.cz/item/CS_URS_2025_01/711491272</t>
  </si>
  <si>
    <t>177</t>
  </si>
  <si>
    <t>69311172</t>
  </si>
  <si>
    <t>geotextilie PP s ÚV stabilizací 300g/m2</t>
  </si>
  <si>
    <t>-38522529</t>
  </si>
  <si>
    <t>76,146*1,05 'Přepočtené koeficientem množství</t>
  </si>
  <si>
    <t>998711102</t>
  </si>
  <si>
    <t>Přesun hmot pro izolace proti vodě, vlhkosti a plynům stanovený z hmotnosti přesunovaného materiálu vodorovná dopravní vzdálenost do 50 m základní v objektech výšky přes 6 do 12 m</t>
  </si>
  <si>
    <t>442451628</t>
  </si>
  <si>
    <t>https://podminky.urs.cz/item/CS_URS_2025_01/998711102</t>
  </si>
  <si>
    <t>711-1</t>
  </si>
  <si>
    <t>Asfaltový pas</t>
  </si>
  <si>
    <t>179</t>
  </si>
  <si>
    <t>711111001</t>
  </si>
  <si>
    <t>Provedení izolace proti zemní vlhkosti natěradly a tmely za studena na ploše vodorovné V nátěrem penetračním</t>
  </si>
  <si>
    <t>-389517092</t>
  </si>
  <si>
    <t>https://podminky.urs.cz/item/CS_URS_2025_01/711111001</t>
  </si>
  <si>
    <t>711112001</t>
  </si>
  <si>
    <t>Provedení izolace proti zemní vlhkosti natěradly a tmely za studena na ploše svislé S nátěrem penetračním</t>
  </si>
  <si>
    <t>-888421328</t>
  </si>
  <si>
    <t>https://podminky.urs.cz/item/CS_URS_2025_01/711112001</t>
  </si>
  <si>
    <t>181</t>
  </si>
  <si>
    <t>11163153</t>
  </si>
  <si>
    <t>emulze asfaltová penetrační</t>
  </si>
  <si>
    <t>litr</t>
  </si>
  <si>
    <t>1975157210</t>
  </si>
  <si>
    <t>215,816*0,6 'Přepočtené koeficientem množství</t>
  </si>
  <si>
    <t>711141559</t>
  </si>
  <si>
    <t>Provedení izolace proti zemní vlhkosti pásy přitavením NAIP na ploše vodorovné V</t>
  </si>
  <si>
    <t>1845146412</t>
  </si>
  <si>
    <t>https://podminky.urs.cz/item/CS_URS_2025_01/711141559</t>
  </si>
  <si>
    <t>hydro1*2</t>
  </si>
  <si>
    <t>"zkontrolovat počet vrstev</t>
  </si>
  <si>
    <t>183</t>
  </si>
  <si>
    <t>711142559</t>
  </si>
  <si>
    <t>Provedení izolace proti zemní vlhkosti pásy přitavením NAIP na ploše svislé S</t>
  </si>
  <si>
    <t>-2018350186</t>
  </si>
  <si>
    <t>https://podminky.urs.cz/item/CS_URS_2025_01/711142559</t>
  </si>
  <si>
    <t>hydro3*2</t>
  </si>
  <si>
    <t>hydro2*2</t>
  </si>
  <si>
    <t>62855001</t>
  </si>
  <si>
    <t>pás asfaltový natavitelný modifikovaný SBS s vložkou z polyesterové rohože a spalitelnou PE fólií nebo jemnozrnným minerálním posypem na horním povrchu tl 4,0mm</t>
  </si>
  <si>
    <t>-1261676245</t>
  </si>
  <si>
    <t>215,816*1,165 'Přepočtené koeficientem množství</t>
  </si>
  <si>
    <t>185</t>
  </si>
  <si>
    <t>62853004</t>
  </si>
  <si>
    <t>pás asfaltový natavitelný modifikovaný SBS s vložkou ze skleněné tkaniny a spalitelnou PE fólií nebo jemnozrnným minerálním posypem na horním povrchu tl 4,0mm</t>
  </si>
  <si>
    <t>-975788676</t>
  </si>
  <si>
    <t>711747067</t>
  </si>
  <si>
    <t>Provedení detailů pásy přitavením opracování trubních prostupů pod těsnící objímkou, průměru do 300 mm, NAIP</t>
  </si>
  <si>
    <t>-1333243822</t>
  </si>
  <si>
    <t>https://podminky.urs.cz/item/CS_URS_2025_01/711747067</t>
  </si>
  <si>
    <t>"upřesní se dle skut"8</t>
  </si>
  <si>
    <t>187</t>
  </si>
  <si>
    <t>62851017</t>
  </si>
  <si>
    <t>prostupová tvarovka do spodní stavby s manžetou z asfaltového pásu DN 110</t>
  </si>
  <si>
    <t>634337250</t>
  </si>
  <si>
    <t>712</t>
  </si>
  <si>
    <t>Povlakové krytiny</t>
  </si>
  <si>
    <t>998712102</t>
  </si>
  <si>
    <t>Přesun hmot pro povlakové krytiny stanovený z hmotnosti přesunovaného materiálu vodorovná dopravní vzdálenost do 50 m základní v objektech výšky přes 6 do 12 m</t>
  </si>
  <si>
    <t>-1229791392</t>
  </si>
  <si>
    <t>https://podminky.urs.cz/item/CS_URS_2025_01/998712102</t>
  </si>
  <si>
    <t>712-1</t>
  </si>
  <si>
    <t>Parozábrana</t>
  </si>
  <si>
    <t>189</t>
  </si>
  <si>
    <t>712631111</t>
  </si>
  <si>
    <t>Provedení povlakové krytiny střech šikmých přes 30° pásy na sucho na dřevěném podkladě s lištami podkladní samolepící asfaltový pás</t>
  </si>
  <si>
    <t>854100088</t>
  </si>
  <si>
    <t>https://podminky.urs.cz/item/CS_URS_2025_01/712631111</t>
  </si>
  <si>
    <t>62866281</t>
  </si>
  <si>
    <t>pás asfaltový samolepicí modifikovaný SBS s vložkou ze skleněné tkaniny se spalitelnou fólií nebo jemnozrnným minerálním posypem nebo textilií na horním povrchu tl 3,0mm</t>
  </si>
  <si>
    <t>-1166078559</t>
  </si>
  <si>
    <t>224,884*1,1655 'Přepočtené koeficientem množství</t>
  </si>
  <si>
    <t>712-3</t>
  </si>
  <si>
    <t>Skladba s folií - kotvená</t>
  </si>
  <si>
    <t>191</t>
  </si>
  <si>
    <t>712363412</t>
  </si>
  <si>
    <t>Provedení povlakové krytiny střech plochých do 10° z mechanicky kotvených hydroizolačních fólií včetně položení fólie a horkovzdušného svaření tl. tepelné izolace do 100 mm budovy výšky do 18 m, kotvené do trapézového plechu nebo do dřeva krajní pole</t>
  </si>
  <si>
    <t>-767422664</t>
  </si>
  <si>
    <t>https://podminky.urs.cz/item/CS_URS_2025_01/712363412</t>
  </si>
  <si>
    <t>28322012</t>
  </si>
  <si>
    <t>fólie hydroizolační střešní mPVC mechanicky kotvená šedá tl 1,5mm</t>
  </si>
  <si>
    <t>1767925008</t>
  </si>
  <si>
    <t>12,6*1,1655 'Přepočtené koeficientem množství</t>
  </si>
  <si>
    <t>193</t>
  </si>
  <si>
    <t>712861702</t>
  </si>
  <si>
    <t>Provedení povlakové krytiny střech samostatným vytažením izolačního povlaku fólií na konstrukce převyšující úroveň střechy, přilepenou bodově</t>
  </si>
  <si>
    <t>-691287337</t>
  </si>
  <si>
    <t>https://podminky.urs.cz/item/CS_URS_2025_01/712861702</t>
  </si>
  <si>
    <t>plochá11*0,3</t>
  </si>
  <si>
    <t>plochá12*0,5</t>
  </si>
  <si>
    <t>1146277442</t>
  </si>
  <si>
    <t>10,124*1,165 'Přepočtené koeficientem množství</t>
  </si>
  <si>
    <t>712-6</t>
  </si>
  <si>
    <t>Detaily</t>
  </si>
  <si>
    <t>195</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</si>
  <si>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</si>
  <si>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</si>
  <si>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2022602692</t>
  </si>
  <si>
    <t>https://podminky.urs.cz/item/CS_URS_2025_01/712363122</t>
  </si>
  <si>
    <t>28322070</t>
  </si>
  <si>
    <t>roh vnitřní pro střešní fólie mPVC šedé</t>
  </si>
  <si>
    <t>-1446679857</t>
  </si>
  <si>
    <t>197</t>
  </si>
  <si>
    <t>712363352</t>
  </si>
  <si>
    <t>Povlakové krytiny střech plochých do 10° z tvarovaných poplastovaných lišt pro mPVC vnitřní koutová lišta rš 100 mm</t>
  </si>
  <si>
    <t>-1582606072</t>
  </si>
  <si>
    <t>https://podminky.urs.cz/item/CS_URS_2025_01/712363352</t>
  </si>
  <si>
    <t>712363353</t>
  </si>
  <si>
    <t>Povlakové krytiny střech plochých do 10° z tvarovaných poplastovaných lišt pro mPVC vnější koutová lišta rš 100 mm</t>
  </si>
  <si>
    <t>-1610836921</t>
  </si>
  <si>
    <t>https://podminky.urs.cz/item/CS_URS_2025_01/712363353</t>
  </si>
  <si>
    <t>199</t>
  </si>
  <si>
    <t>712363354</t>
  </si>
  <si>
    <t>Povlakové krytiny střech plochých do 10° z tvarovaných poplastovaných lišt pro mPVC stěnová lišta vyhnutá rš 71 mm</t>
  </si>
  <si>
    <t>718570782</t>
  </si>
  <si>
    <t>https://podminky.urs.cz/item/CS_URS_2025_01/712363354</t>
  </si>
  <si>
    <t>712-7</t>
  </si>
  <si>
    <t>Vpusť</t>
  </si>
  <si>
    <t>721239114</t>
  </si>
  <si>
    <t>Střešní vtoky (vpusti) montáž střešních vtoků ostatních typů se svislým odtokem do DN 160</t>
  </si>
  <si>
    <t>-2054366411</t>
  </si>
  <si>
    <t>https://podminky.urs.cz/item/CS_URS_2025_01/721239114</t>
  </si>
  <si>
    <t>201</t>
  </si>
  <si>
    <t>56231103</t>
  </si>
  <si>
    <t>vtok střešní svislý s vyhříváním s manžetou pro PVC-P hydroizolaci pochůzných plochých střech DN 75, DN 110</t>
  </si>
  <si>
    <t>-969616013</t>
  </si>
  <si>
    <t>713</t>
  </si>
  <si>
    <t>Izolace tepelné</t>
  </si>
  <si>
    <t>998713102</t>
  </si>
  <si>
    <t>Přesun hmot pro izolace tepelné stanovený z hmotnosti přesunovaného materiálu vodorovná dopravní vzdálenost do 50 m s užitím mechanizace v objektech výšky přes 6 m do 12 m</t>
  </si>
  <si>
    <t>-2004432827</t>
  </si>
  <si>
    <t>https://podminky.urs.cz/item/CS_URS_2025_01/998713102</t>
  </si>
  <si>
    <t>713-4</t>
  </si>
  <si>
    <t>Nadkrokevní izolace TI</t>
  </si>
  <si>
    <t>203</t>
  </si>
  <si>
    <t>713151131</t>
  </si>
  <si>
    <t>Montáž tepelné izolace střech šikmých rohožemi, pásy, deskami (izolační materiál ve specifikaci) kladenými volně nad krokve, sklonu střechy do 30°</t>
  </si>
  <si>
    <t>-810856248</t>
  </si>
  <si>
    <t>https://podminky.urs.cz/item/CS_URS_2025_01/713151131</t>
  </si>
  <si>
    <t>šikmá1+šikmá2</t>
  </si>
  <si>
    <t>28376536</t>
  </si>
  <si>
    <t>deska izolační PIR s oboustrannou kompozitní fólií s hliníkovou vložkou pro šikmé střechy λ=0,022 tl 180mm</t>
  </si>
  <si>
    <t>-1166607831</t>
  </si>
  <si>
    <t>224,884*1,05 'Přepočtené koeficientem množství</t>
  </si>
  <si>
    <t>713-1</t>
  </si>
  <si>
    <t>205</t>
  </si>
  <si>
    <t>713121111</t>
  </si>
  <si>
    <t>Montáž tepelné izolace podlah rohožemi, pásy, deskami, dílci, bloky (izolační materiál ve specifikaci) kladenými volně jednovrstvá</t>
  </si>
  <si>
    <t>-1075235696</t>
  </si>
  <si>
    <t>https://podminky.urs.cz/item/CS_URS_2025_01/713121111</t>
  </si>
  <si>
    <t>63231205</t>
  </si>
  <si>
    <t>deska čedičová minerální pro snížení kročejového hluku (max. zatížení 4 kN/m2) tl 30mm</t>
  </si>
  <si>
    <t>346343824</t>
  </si>
  <si>
    <t>121,735*1,05 'Přepočtené koeficientem množství</t>
  </si>
  <si>
    <t>207</t>
  </si>
  <si>
    <t>1004712860</t>
  </si>
  <si>
    <t>28375922</t>
  </si>
  <si>
    <t>deska EPS 200 pro konstrukce s velmi vysokým zatížením λ=0,034 tl 60mm</t>
  </si>
  <si>
    <t>-809437711</t>
  </si>
  <si>
    <t>Poznámka k položce:_x000D_
Elastifikované desky z EPS s kročejovým útlumem. Desky jsou určeny pro akustické izolace podlah s užitným zatížením max. 4 kN/m2 tj. běžné bytové a kancelářské prostory při stlačení 3-4 mm (dle konkrétní tloušťky navržené desky)</t>
  </si>
  <si>
    <t>113,675*1,05 'Přepočtené koeficientem množství</t>
  </si>
  <si>
    <t>209</t>
  </si>
  <si>
    <t>28375920</t>
  </si>
  <si>
    <t>deska EPS 200 pro konstrukce s velmi vysokým zatížením λ=0,034 tl 40mm</t>
  </si>
  <si>
    <t>-257428538</t>
  </si>
  <si>
    <t>Poznámka k položce:_x000D_
Tepelněizolační desky ze stabilizovaného pěnového polystyrenu pro všeobecné použití v konstrukcích s běžnými požadavky na zatížení tlakem.</t>
  </si>
  <si>
    <t>Konstrukce tesařské</t>
  </si>
  <si>
    <t>998762102</t>
  </si>
  <si>
    <t>Přesun hmot pro konstrukce tesařské stanovený z hmotnosti přesunovaného materiálu vodorovná dopravní vzdálenost do 50 m základní v objektech výšky přes 6 do 12 m</t>
  </si>
  <si>
    <t>-96140208</t>
  </si>
  <si>
    <t>https://podminky.urs.cz/item/CS_URS_2025_01/998762102</t>
  </si>
  <si>
    <t>762-1</t>
  </si>
  <si>
    <t>Krov</t>
  </si>
  <si>
    <t>211</t>
  </si>
  <si>
    <t>762082120</t>
  </si>
  <si>
    <t>Profilování zhlaví trámů a ozdobných konců jednoduché seříznutí jedním řezem, plochy do 160 cm2</t>
  </si>
  <si>
    <t>-615875107</t>
  </si>
  <si>
    <t>https://podminky.urs.cz/item/CS_URS_2025_01/762082120</t>
  </si>
  <si>
    <t>"kleština"28*2</t>
  </si>
  <si>
    <t>762082220</t>
  </si>
  <si>
    <t>Profilování zhlaví trámů a ozdobných konců jednoduché seříznutí dvěma řezy, plochy do 160 cm2</t>
  </si>
  <si>
    <t>1100292435</t>
  </si>
  <si>
    <t>https://podminky.urs.cz/item/CS_URS_2025_01/762082220</t>
  </si>
  <si>
    <t>"krokve" 28</t>
  </si>
  <si>
    <t>213</t>
  </si>
  <si>
    <t>762085112</t>
  </si>
  <si>
    <t>Montáž ocelových spojovacích prostředků (materiál ve specifikaci) svorníků nebo šroubů délky přes 150 do 300 mm</t>
  </si>
  <si>
    <t>550697794</t>
  </si>
  <si>
    <t>https://podminky.urs.cz/item/CS_URS_2025_01/762085112</t>
  </si>
  <si>
    <t>"vrchol krokve"</t>
  </si>
  <si>
    <t>17+7</t>
  </si>
  <si>
    <t>"kleštiny"</t>
  </si>
  <si>
    <t>30+10</t>
  </si>
  <si>
    <t>31197006</t>
  </si>
  <si>
    <t>tyč závitová Pz 4.6 M16</t>
  </si>
  <si>
    <t>840297725</t>
  </si>
  <si>
    <t>64*0,4 'Přepočtené koeficientem množství</t>
  </si>
  <si>
    <t>215</t>
  </si>
  <si>
    <t>31111008</t>
  </si>
  <si>
    <t>matice přesná šestihranná Pz DIN 934-8 M16</t>
  </si>
  <si>
    <t>453973293</t>
  </si>
  <si>
    <t>64*0,02 'Přepočtené koeficientem množství</t>
  </si>
  <si>
    <t>31120008</t>
  </si>
  <si>
    <t>podložka DIN 125-A ZB D 16mm</t>
  </si>
  <si>
    <t>577882449</t>
  </si>
  <si>
    <t>217</t>
  </si>
  <si>
    <t>762332631</t>
  </si>
  <si>
    <t>Montáž vázaných konstrukcí krovů střech pultových, sedlových, valbových, stanových čtvercového nebo obdélníkového půdorysu z lepených hranolů pomocí tesařských spojů průřezové plochy přes 50 do 120 cm2</t>
  </si>
  <si>
    <t>-69179488</t>
  </si>
  <si>
    <t>https://podminky.urs.cz/item/CS_URS_2025_01/762332631</t>
  </si>
  <si>
    <t>"štítová krokev 1.9"27,32</t>
  </si>
  <si>
    <t>762332632</t>
  </si>
  <si>
    <t>Montáž vázaných konstrukcí krovů střech pultových, sedlových, valbových, stanových čtvercového nebo obdélníkového půdorysu z lepených hranolů pomocí tesařských spojů průřezové plochy přes 120 do 224 cm2</t>
  </si>
  <si>
    <t>-1567240604</t>
  </si>
  <si>
    <t>https://podminky.urs.cz/item/CS_URS_2025_01/762332632</t>
  </si>
  <si>
    <t>"krokev 1.1"191,24</t>
  </si>
  <si>
    <t>"krokev 1.2"9,66</t>
  </si>
  <si>
    <t>"krokev 1.3"3,53</t>
  </si>
  <si>
    <t>"krokev 1.4"11,32</t>
  </si>
  <si>
    <t>"krokev 1.5"3,53</t>
  </si>
  <si>
    <t>"pozednice 1.7"27,58</t>
  </si>
  <si>
    <t>"štítový žebřík 1.8"45,36</t>
  </si>
  <si>
    <t>"krokev 2.1"4,50</t>
  </si>
  <si>
    <t>"krokev 2.2"3,32</t>
  </si>
  <si>
    <t>"krokev 2.3"1,90</t>
  </si>
  <si>
    <t>"vrcholová vaznice 2.4"3,20</t>
  </si>
  <si>
    <t>"krokev 2.6"7,40</t>
  </si>
  <si>
    <t>"krokev 3.1"3,50</t>
  </si>
  <si>
    <t>"krokev 3.2"2,60</t>
  </si>
  <si>
    <t>"krokev 3.3"1,70</t>
  </si>
  <si>
    <t>"krokev 3.5"6,14</t>
  </si>
  <si>
    <t xml:space="preserve">"kleštiny 1.6"98,84 </t>
  </si>
  <si>
    <t>"kleštiny - vikýř S 2.5"7,38</t>
  </si>
  <si>
    <t>"kleštiny - vikýř J 3.4"5,70</t>
  </si>
  <si>
    <t>219</t>
  </si>
  <si>
    <t>61223210</t>
  </si>
  <si>
    <t>hranol konstrukční BSH vrstvený lepený pohledový</t>
  </si>
  <si>
    <t>-87367040</t>
  </si>
  <si>
    <t>8,085</t>
  </si>
  <si>
    <t>8,085*1,1 'Přepočtené koeficientem množství</t>
  </si>
  <si>
    <t>762395000</t>
  </si>
  <si>
    <t>Spojovací prostředky krovů, bednění a laťování, nadstřešních konstrukcí svorníky, prkna, hřebíky, pásová ocel, vruty</t>
  </si>
  <si>
    <t>1137604325</t>
  </si>
  <si>
    <t>https://podminky.urs.cz/item/CS_URS_2025_01/762395000</t>
  </si>
  <si>
    <t>221</t>
  </si>
  <si>
    <t>953961114</t>
  </si>
  <si>
    <t>Kotva chemická s vyvrtáním otvoru do betonu, železobetonu nebo tvrdého kamene tmel, velikost M 16, hloubka 125 mm</t>
  </si>
  <si>
    <t>992195230</t>
  </si>
  <si>
    <t>https://podminky.urs.cz/item/CS_URS_2025_01/953961114</t>
  </si>
  <si>
    <t>"rozpočtový předpoklad 1ks/bm"</t>
  </si>
  <si>
    <t>"27,58m"28</t>
  </si>
  <si>
    <t>762-1-1</t>
  </si>
  <si>
    <t xml:space="preserve">Přestřešení v 1 NP </t>
  </si>
  <si>
    <t>762341270</t>
  </si>
  <si>
    <t>Montáž bednění střech rovných a šikmých sklonu do 60° s vyřezáním otvorů z desek dřevotřískových nebo dřevoštěpkových na sraz</t>
  </si>
  <si>
    <t>1424343035</t>
  </si>
  <si>
    <t>https://podminky.urs.cz/item/CS_URS_2025_01/762341270</t>
  </si>
  <si>
    <t>"25"15,63</t>
  </si>
  <si>
    <t>"26"4,54</t>
  </si>
  <si>
    <t>"27"2,16</t>
  </si>
  <si>
    <t>"35"13,5</t>
  </si>
  <si>
    <t>"41"2,4</t>
  </si>
  <si>
    <t>223</t>
  </si>
  <si>
    <t>762342511</t>
  </si>
  <si>
    <t>Montáž laťování montáž kontralatí na podklad bez tepelné izolace</t>
  </si>
  <si>
    <t>1166122753</t>
  </si>
  <si>
    <t>https://podminky.urs.cz/item/CS_URS_2025_01/762342511</t>
  </si>
  <si>
    <t>plochá1*1,1</t>
  </si>
  <si>
    <t>61223262</t>
  </si>
  <si>
    <t>hranol konstrukční KVH lepený průřezu 60x60-280mm nepohledový</t>
  </si>
  <si>
    <t>235412657</t>
  </si>
  <si>
    <t>13,86*0,004 'Přepočtené koeficientem množství</t>
  </si>
  <si>
    <t>225</t>
  </si>
  <si>
    <t>60621155</t>
  </si>
  <si>
    <t>překližka vodovzdorná protiskl/hladká bříza tl 24mm</t>
  </si>
  <si>
    <t>1968498201</t>
  </si>
  <si>
    <t>38,23*1,1 'Přepočtené koeficientem množství</t>
  </si>
  <si>
    <t>762341260</t>
  </si>
  <si>
    <t>Montáž bednění střech rovných a šikmých sklonu do 60° s vyřezáním otvorů z palubek</t>
  </si>
  <si>
    <t>-1946352926</t>
  </si>
  <si>
    <t>https://podminky.urs.cz/item/CS_URS_2025_01/762341260</t>
  </si>
  <si>
    <t>227</t>
  </si>
  <si>
    <t>61189995</t>
  </si>
  <si>
    <t>palubky smrk tl 25mm A/B</t>
  </si>
  <si>
    <t>1545383115</t>
  </si>
  <si>
    <t>12,6*1,1 'Přepočtené koeficientem množství</t>
  </si>
  <si>
    <t>762723311</t>
  </si>
  <si>
    <t>Montáž prostorových vázaných konstrukcí z lepených hranolů pomocí tesařských spojů průřezové plochy do 120 cm2</t>
  </si>
  <si>
    <t>-1172766064</t>
  </si>
  <si>
    <t>https://podminky.urs.cz/item/CS_URS_2025_01/762723311</t>
  </si>
  <si>
    <t>"21"47,04</t>
  </si>
  <si>
    <t>229</t>
  </si>
  <si>
    <t>762723321</t>
  </si>
  <si>
    <t>Montáž prostorových vázaných konstrukcí z lepených hranolů pomocí tesařských spojů průřezové plochy přes 120 do 224 cm2</t>
  </si>
  <si>
    <t>-1773834622</t>
  </si>
  <si>
    <t>https://podminky.urs.cz/item/CS_URS_2025_01/762723321</t>
  </si>
  <si>
    <t>"22"21,6</t>
  </si>
  <si>
    <t>762713110</t>
  </si>
  <si>
    <t>Montáž prostorových vázaných konstrukcí z řeziva hraněného nebo polohraněného pomocí tesařských spojů průřezové plochy do 120 cm2</t>
  </si>
  <si>
    <t>-1134582909</t>
  </si>
  <si>
    <t>https://podminky.urs.cz/item/CS_URS_2025_01/762713110</t>
  </si>
  <si>
    <t>"23"22,4</t>
  </si>
  <si>
    <t>"33"17,5</t>
  </si>
  <si>
    <t>"34"3,4</t>
  </si>
  <si>
    <t>231</t>
  </si>
  <si>
    <t>762713120</t>
  </si>
  <si>
    <t>Montáž prostorových vázaných konstrukcí z řeziva hraněného nebo polohraněného pomocí tesařských spojů průřezové plochy přes 120 do 224 cm2</t>
  </si>
  <si>
    <t>2124823245</t>
  </si>
  <si>
    <t>https://podminky.urs.cz/item/CS_URS_2025_01/762713120</t>
  </si>
  <si>
    <t>"31"15</t>
  </si>
  <si>
    <t>"32"15</t>
  </si>
  <si>
    <t>-1202343872</t>
  </si>
  <si>
    <t>0,339*1,1 'Přepočtené koeficientem množství</t>
  </si>
  <si>
    <t>233</t>
  </si>
  <si>
    <t>61223110</t>
  </si>
  <si>
    <t>hranol konstrukční BSH vrstvený lepený nepohledový</t>
  </si>
  <si>
    <t>-1316562628</t>
  </si>
  <si>
    <t>0,518*1,1 'Přepočtené koeficientem množství</t>
  </si>
  <si>
    <t>60512130</t>
  </si>
  <si>
    <t>hranol stavební řezivo průřezu do 224cm2 do dl 6m</t>
  </si>
  <si>
    <t>308112657</t>
  </si>
  <si>
    <t>0,081+0,3+0,258+0,112+0,022</t>
  </si>
  <si>
    <t>0,773*1,1 'Přepočtené koeficientem množství</t>
  </si>
  <si>
    <t>235</t>
  </si>
  <si>
    <t>762795000</t>
  </si>
  <si>
    <t>Spojovací prostředky prostorových vázaných konstrukcí hřebíky, svorníky, fixační prkna</t>
  </si>
  <si>
    <t>-1687163054</t>
  </si>
  <si>
    <t>https://podminky.urs.cz/item/CS_URS_2025_01/762795000</t>
  </si>
  <si>
    <t>1,629</t>
  </si>
  <si>
    <t>12,6*0,024</t>
  </si>
  <si>
    <t>38,23*0,024</t>
  </si>
  <si>
    <t>0,05</t>
  </si>
  <si>
    <t>762083111</t>
  </si>
  <si>
    <t>Impregnace řeziva máčením proti dřevokaznému hmyzu a houbám, třída ohrožení 1 a 2 (dřevo v interiéru)</t>
  </si>
  <si>
    <t>-977635854</t>
  </si>
  <si>
    <t>https://podminky.urs.cz/item/CS_URS_2025_01/762083111</t>
  </si>
  <si>
    <t>237</t>
  </si>
  <si>
    <t>1791626631</t>
  </si>
  <si>
    <t>238</t>
  </si>
  <si>
    <t>953965122</t>
  </si>
  <si>
    <t>Kotva chemická s vyvrtáním otvoru kotevní šrouby pro chemické kotvy, velikost M 12, délka 220 mm</t>
  </si>
  <si>
    <t>492747150</t>
  </si>
  <si>
    <t>https://podminky.urs.cz/item/CS_URS_2025_01/953965122</t>
  </si>
  <si>
    <t>762-2</t>
  </si>
  <si>
    <t>Latě a bednění</t>
  </si>
  <si>
    <t>239</t>
  </si>
  <si>
    <t>1637577158</t>
  </si>
  <si>
    <t>240</t>
  </si>
  <si>
    <t>1244689549</t>
  </si>
  <si>
    <t>224,884*1,1 'Přepočtené koeficientem množství</t>
  </si>
  <si>
    <t>241</t>
  </si>
  <si>
    <t>762341210</t>
  </si>
  <si>
    <t>Montáž bednění střech rovných a šikmých sklonu do 60° s vyřezáním otvorů z prken hrubých na sraz tl. do 32 mm</t>
  </si>
  <si>
    <t>-413773087</t>
  </si>
  <si>
    <t>https://podminky.urs.cz/item/CS_URS_2025_01/762341210</t>
  </si>
  <si>
    <t>242</t>
  </si>
  <si>
    <t>60511093</t>
  </si>
  <si>
    <t>řezivo jehličnaté boční omítané š 80-160mm tl 23mm dl 4-6m</t>
  </si>
  <si>
    <t>819092443</t>
  </si>
  <si>
    <t>(šikmá1+šikmá2)</t>
  </si>
  <si>
    <t>224,884*0,024 'Přepočtené koeficientem množství</t>
  </si>
  <si>
    <t>243</t>
  </si>
  <si>
    <t>762342523</t>
  </si>
  <si>
    <t>Montáž laťování montáž kontralatí přes tepelnou izolaci tloušťky přes 140 mm do 200 mm</t>
  </si>
  <si>
    <t>-532929834</t>
  </si>
  <si>
    <t>https://podminky.urs.cz/item/CS_URS_2025_01/762342523</t>
  </si>
  <si>
    <t>244</t>
  </si>
  <si>
    <t>60514114</t>
  </si>
  <si>
    <t>řezivo jehličnaté lať impregnovaná dl 4 m</t>
  </si>
  <si>
    <t>-1308931979</t>
  </si>
  <si>
    <t>224,884*0,013 'Přepočtené koeficientem množství</t>
  </si>
  <si>
    <t>245</t>
  </si>
  <si>
    <t>1425056858</t>
  </si>
  <si>
    <t>"palubky"247,372*0,025</t>
  </si>
  <si>
    <t>"kontralať"2,923</t>
  </si>
  <si>
    <t>"bednění"5,397</t>
  </si>
  <si>
    <t>246</t>
  </si>
  <si>
    <t>-1851346343</t>
  </si>
  <si>
    <t>"prkna"(šikmá1+šikmá2)*0,025</t>
  </si>
  <si>
    <t>762-4</t>
  </si>
  <si>
    <t>Přesah střechy</t>
  </si>
  <si>
    <t>247</t>
  </si>
  <si>
    <t>762495000</t>
  </si>
  <si>
    <t>Spojovací prostředky olištování spár, obložení stropů, střešních podhledů a stěn hřebíky, vruty</t>
  </si>
  <si>
    <t>970988860</t>
  </si>
  <si>
    <t>https://podminky.urs.cz/item/CS_URS_2025_01/762495000</t>
  </si>
  <si>
    <t>"konce krokví"</t>
  </si>
  <si>
    <t>(14+14)*1*(0,1+0,2*2)</t>
  </si>
  <si>
    <t>(11,15*2/cos(30))*(0,1+0,2*2)</t>
  </si>
  <si>
    <t>14*2*(0,5*0,1+0,16*2)</t>
  </si>
  <si>
    <t>"detaily"5</t>
  </si>
  <si>
    <t>763</t>
  </si>
  <si>
    <t>Konstrukce suché výstavby</t>
  </si>
  <si>
    <t>248</t>
  </si>
  <si>
    <t>763172351R</t>
  </si>
  <si>
    <t>Montáž dvířek pro konstrukce ze sádrokartonových desek revizních jednoplášťových pro podhledy velikost (šxv) 150 x 150 mm</t>
  </si>
  <si>
    <t>-422847904</t>
  </si>
  <si>
    <t>249</t>
  </si>
  <si>
    <t>59030710R</t>
  </si>
  <si>
    <t>dvířka revizní jednokřídlá s automatickým zámkem 150x150mm</t>
  </si>
  <si>
    <t>1549736200</t>
  </si>
  <si>
    <t>250</t>
  </si>
  <si>
    <t>763172351</t>
  </si>
  <si>
    <t>Montáž dvířek pro konstrukce ze sádrokartonových desek revizních jednoplášťových pro podhledy velikost (šxv) 200 x 200 mm</t>
  </si>
  <si>
    <t>1241264228</t>
  </si>
  <si>
    <t>https://podminky.urs.cz/item/CS_URS_2025_01/763172351</t>
  </si>
  <si>
    <t>251</t>
  </si>
  <si>
    <t>59030710</t>
  </si>
  <si>
    <t>dvířka revizní jednokřídlá s automatickým zámkem 200x200mm</t>
  </si>
  <si>
    <t>-1462901342</t>
  </si>
  <si>
    <t>252</t>
  </si>
  <si>
    <t>763172352</t>
  </si>
  <si>
    <t>Montáž dvířek pro konstrukce ze sádrokartonových desek revizních jednoplášťových pro podhledy velikost (šxv) 300 x 300 mm</t>
  </si>
  <si>
    <t>106888237</t>
  </si>
  <si>
    <t>https://podminky.urs.cz/item/CS_URS_2025_01/763172352</t>
  </si>
  <si>
    <t>253</t>
  </si>
  <si>
    <t>59030711</t>
  </si>
  <si>
    <t>dvířka revizní jednokřídlá s automatickým zámkem 300x300mm</t>
  </si>
  <si>
    <t>-2044154280</t>
  </si>
  <si>
    <t>254</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</si>
  <si>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</si>
  <si>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</si>
  <si>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1128709942</t>
  </si>
  <si>
    <t>https://podminky.urs.cz/item/CS_URS_2025_01/998763302</t>
  </si>
  <si>
    <t>763-1</t>
  </si>
  <si>
    <t>Podhledy</t>
  </si>
  <si>
    <t>255</t>
  </si>
  <si>
    <t>763131411</t>
  </si>
  <si>
    <t>Podhled ze sádrokartonových desek dvouvrstvá zavěšená spodní konstrukce z ocelových profilů CD, UD jednoduše opláštěná deskou standardní A, tl. 12,5 mm, bez izolace</t>
  </si>
  <si>
    <t>-1525475345</t>
  </si>
  <si>
    <t>https://podminky.urs.cz/item/CS_URS_2025_01/763131411</t>
  </si>
  <si>
    <t>763131451</t>
  </si>
  <si>
    <t>Podhled ze sádrokartonových desek dvouvrstvá zavěšená spodní konstrukce z ocelových profilů CD, UD jednoduše opláštěná deskou impregnovanou H2, tl. 12,5 mm, bez izolace</t>
  </si>
  <si>
    <t>192715541</t>
  </si>
  <si>
    <t>https://podminky.urs.cz/item/CS_URS_2025_01/763131451</t>
  </si>
  <si>
    <t>257</t>
  </si>
  <si>
    <t>763131431</t>
  </si>
  <si>
    <t>Podhled ze sádrokartonových desek dvouvrstvá zavěšená spodní konstrukce z ocelových profilů CD, UD jednoduše opláštěná deskou protipožární DF, tl. 12,5 mm, bez izolace, REI do 90</t>
  </si>
  <si>
    <t>-1609677770</t>
  </si>
  <si>
    <t>https://podminky.urs.cz/item/CS_URS_2025_01/763131431</t>
  </si>
  <si>
    <t>"211"1,81</t>
  </si>
  <si>
    <t>258</t>
  </si>
  <si>
    <t>763131714</t>
  </si>
  <si>
    <t>Podhled ze sádrokartonových desek ostatní práce a konstrukce na podhledech ze sádrokartonových desek základní penetrační nátěr</t>
  </si>
  <si>
    <t>-955304104</t>
  </si>
  <si>
    <t>https://podminky.urs.cz/item/CS_URS_2025_01/763131714</t>
  </si>
  <si>
    <t>259</t>
  </si>
  <si>
    <t>763131761</t>
  </si>
  <si>
    <t>Podhled ze sádrokartonových desek Příplatek k cenám za plochu do 3 m2 jednotlivě</t>
  </si>
  <si>
    <t>-341749696</t>
  </si>
  <si>
    <t>https://podminky.urs.cz/item/CS_URS_2025_01/763131761</t>
  </si>
  <si>
    <t>"104"1,71</t>
  </si>
  <si>
    <t>"106"2,51</t>
  </si>
  <si>
    <t>763-2</t>
  </si>
  <si>
    <t>Příčky a předstěny</t>
  </si>
  <si>
    <t>260</t>
  </si>
  <si>
    <t>763111717</t>
  </si>
  <si>
    <t>Příčka ze sádrokartonových desek ostatní konstrukce a práce na příčkách ze sádrokartonových desek základní penetrační nátěr (oboustranný)</t>
  </si>
  <si>
    <t>-924320651</t>
  </si>
  <si>
    <t>https://podminky.urs.cz/item/CS_URS_2025_01/763111717</t>
  </si>
  <si>
    <t>261</t>
  </si>
  <si>
    <t>763111314</t>
  </si>
  <si>
    <t>Příčka ze sádrokartonových desek s nosnou konstrukcí z jednoduchých ocelových profilů UW, CW jednoduše opláštěná deskou standardní A tl. 12,5 mm, příčka tl. 100 mm, profil 75, s izolací, EI 30, Rw do 45 dB</t>
  </si>
  <si>
    <t>442567006</t>
  </si>
  <si>
    <t>https://podminky.urs.cz/item/CS_URS_2025_01/763111314</t>
  </si>
  <si>
    <t>262</t>
  </si>
  <si>
    <t>763111417</t>
  </si>
  <si>
    <t>Příčka ze sádrokartonových desek s nosnou konstrukcí z jednoduchých ocelových profilů UW, CW dvojitě opláštěná deskami standardními A tl. 2 x 12,5 mm s izolací, EI 60, příčka tl. 150 mm, profil 100, Rw do 56 dB</t>
  </si>
  <si>
    <t>-1608085168</t>
  </si>
  <si>
    <t>https://podminky.urs.cz/item/CS_URS_2025_01/763111417</t>
  </si>
  <si>
    <t>263</t>
  </si>
  <si>
    <t>763181411</t>
  </si>
  <si>
    <t>Výplně otvorů konstrukcí ze sádrokartonových desek ztužující výplň otvoru pro dveře s CW a UW profilem, výšky příčky do 2,60 m</t>
  </si>
  <si>
    <t>-1552281692</t>
  </si>
  <si>
    <t>https://podminky.urs.cz/item/CS_URS_2025_01/763181411</t>
  </si>
  <si>
    <t>"1 NP"7</t>
  </si>
  <si>
    <t>"2 NP"7+1</t>
  </si>
  <si>
    <t>"3 NP"10</t>
  </si>
  <si>
    <t>264</t>
  </si>
  <si>
    <t>763183111</t>
  </si>
  <si>
    <t>Výplně otvorů konstrukcí ze sádrokartonových desek montáž stavebního pouzdra posuvných dveří do sádrokartonové příčky s jednou kapsou pro jedno dveřní křídlo, průchozí šířky do 800 mm</t>
  </si>
  <si>
    <t>-1124133345</t>
  </si>
  <si>
    <t>https://podminky.urs.cz/item/CS_URS_2025_01/763183111</t>
  </si>
  <si>
    <t>265</t>
  </si>
  <si>
    <t>55331613</t>
  </si>
  <si>
    <t>pouzdro stavební do zdiva pro 1 křídlo posuvných dveří š 900mm v do 2100mm</t>
  </si>
  <si>
    <t>-1755436690</t>
  </si>
  <si>
    <t>266</t>
  </si>
  <si>
    <t>763111720</t>
  </si>
  <si>
    <t>Příčka ze sádrokartonových desek ostatní konstrukce a práce na příčkách ze sádrokartonových desek vyztužení příčky pro osazení skříněk, polic atd.</t>
  </si>
  <si>
    <t>1748859375</t>
  </si>
  <si>
    <t>https://podminky.urs.cz/item/CS_URS_2025_01/763111720</t>
  </si>
  <si>
    <t>"kuch. linka, drobné vybavení"20</t>
  </si>
  <si>
    <t>267</t>
  </si>
  <si>
    <t>763173111</t>
  </si>
  <si>
    <t>Montáž nosičů zařizovacích předmětů pro konstrukce ze sádrokartonových desek úchytu pro umyvadlo</t>
  </si>
  <si>
    <t>1791861107</t>
  </si>
  <si>
    <t>https://podminky.urs.cz/item/CS_URS_2025_01/763173111</t>
  </si>
  <si>
    <t>268</t>
  </si>
  <si>
    <t>59030729</t>
  </si>
  <si>
    <t>konstrukce pro uchycení umyvadla s nástěnnými bateriemi osová rozteč CW profilů 450-625mm</t>
  </si>
  <si>
    <t>-1741432825</t>
  </si>
  <si>
    <t>269</t>
  </si>
  <si>
    <t>763173112</t>
  </si>
  <si>
    <t>Montáž nosičů zařizovacích předmětů pro konstrukce ze sádrokartonových desek úchytu pro pisoár</t>
  </si>
  <si>
    <t>-1720552801</t>
  </si>
  <si>
    <t>https://podminky.urs.cz/item/CS_URS_2025_01/763173112</t>
  </si>
  <si>
    <t>270</t>
  </si>
  <si>
    <t>59030728</t>
  </si>
  <si>
    <t>konstrukce pro uchycení pisoáru osová rozteč CW profilů 450-625mm</t>
  </si>
  <si>
    <t>1834708537</t>
  </si>
  <si>
    <t>271</t>
  </si>
  <si>
    <t>763173114</t>
  </si>
  <si>
    <t>Montáž nosičů zařizovacích předmětů pro konstrukce ze sádrokartonových desek úchytu pro potrubí</t>
  </si>
  <si>
    <t>-28252558</t>
  </si>
  <si>
    <t>https://podminky.urs.cz/item/CS_URS_2025_01/763173114</t>
  </si>
  <si>
    <t>272</t>
  </si>
  <si>
    <t>59030723</t>
  </si>
  <si>
    <t>konstrukce k uchycení odpadního potrubí D 40mm osová rozteč CW profilů 460-625mm</t>
  </si>
  <si>
    <t>1316380853</t>
  </si>
  <si>
    <t>273</t>
  </si>
  <si>
    <t>763173132</t>
  </si>
  <si>
    <t>Montáž nosičů zařizovacích předmětů pro konstrukce ze sádrokartonových desek držáku baterie</t>
  </si>
  <si>
    <t>-1581202107</t>
  </si>
  <si>
    <t>https://podminky.urs.cz/item/CS_URS_2025_01/763173132</t>
  </si>
  <si>
    <t>274</t>
  </si>
  <si>
    <t>59030720</t>
  </si>
  <si>
    <t>konstrukce pro uchycení baterií osová rozteč CW profilů 460-625mm</t>
  </si>
  <si>
    <t>1060351647</t>
  </si>
  <si>
    <t>275</t>
  </si>
  <si>
    <t>763111761</t>
  </si>
  <si>
    <t>Příčka ze sádrokartonových desek Příplatek k cenám za zahuštění profilů u příček s nosnou konstrukcí z jednoduchých profilů na vzdálenost 31 cm</t>
  </si>
  <si>
    <t>-1091599042</t>
  </si>
  <si>
    <t>https://podminky.urs.cz/item/CS_URS_2025_01/763111761</t>
  </si>
  <si>
    <t>"lokální ztužení stěn přes výšku 3 m "50</t>
  </si>
  <si>
    <t>276</t>
  </si>
  <si>
    <t>impreg.</t>
  </si>
  <si>
    <t>Příplatek za použití desek impregnovaných H2</t>
  </si>
  <si>
    <t>-1265053273</t>
  </si>
  <si>
    <t>obklad01*(0,24+3,1)</t>
  </si>
  <si>
    <t>obklad02*(0,16+3,14)</t>
  </si>
  <si>
    <t>obklad03*(0,14+3)</t>
  </si>
  <si>
    <t>763-21</t>
  </si>
  <si>
    <t>Předstěny</t>
  </si>
  <si>
    <t>277</t>
  </si>
  <si>
    <t>763121424</t>
  </si>
  <si>
    <t>Stěna předsazená ze sádrokartonových desek s nosnou konstrukcí z ocelových profilů CW, UW jednoduše opláštěná deskou impregnovanou H2 tl. 12,5 mm bez izolace, EI 15, stěna tl. 87,5 mm, profil 75</t>
  </si>
  <si>
    <t>-2138449413</t>
  </si>
  <si>
    <t>https://podminky.urs.cz/item/CS_URS_2025_01/763121424</t>
  </si>
  <si>
    <t>278</t>
  </si>
  <si>
    <t>763121714</t>
  </si>
  <si>
    <t>Stěna předsazená ze sádrokartonových desek ostatní konstrukce a práce na předsazených stěnách ze sádrokartonových desek základní penetrační nátěr</t>
  </si>
  <si>
    <t>800658859</t>
  </si>
  <si>
    <t>https://podminky.urs.cz/item/CS_URS_2025_01/763121714</t>
  </si>
  <si>
    <t>764</t>
  </si>
  <si>
    <t>Konstrukce klempířské</t>
  </si>
  <si>
    <t>279</t>
  </si>
  <si>
    <t>764203156</t>
  </si>
  <si>
    <t>Montáž oplechování střešních prvků sněhového zachytávače průbežného dvoutrubkového</t>
  </si>
  <si>
    <t>2066421357</t>
  </si>
  <si>
    <t>https://podminky.urs.cz/item/CS_URS_2025_01/764203156</t>
  </si>
  <si>
    <t>"O07"25</t>
  </si>
  <si>
    <t>280</t>
  </si>
  <si>
    <t xml:space="preserve">zachytávač sněhový dle specifikace O07 vč. montážního materiálu </t>
  </si>
  <si>
    <t>-1192753915</t>
  </si>
  <si>
    <t>281</t>
  </si>
  <si>
    <t>K060</t>
  </si>
  <si>
    <t>D+M stoupací plošina 1000x250mm dle specifikace PD, O12</t>
  </si>
  <si>
    <t>-1212524653</t>
  </si>
  <si>
    <t>282</t>
  </si>
  <si>
    <t>998764102</t>
  </si>
  <si>
    <t>Přesun hmot pro konstrukce klempířské stanovený z hmotnosti přesunovaného materiálu vodorovná dopravní vzdálenost do 50 m základní v objektech výšky přes 6 do 12 m</t>
  </si>
  <si>
    <t>1719110418</t>
  </si>
  <si>
    <t>https://podminky.urs.cz/item/CS_URS_2025_01/998764102</t>
  </si>
  <si>
    <t>764-1</t>
  </si>
  <si>
    <t>Krytina</t>
  </si>
  <si>
    <t>283</t>
  </si>
  <si>
    <t>764111641</t>
  </si>
  <si>
    <t>Krytina ze svitků, ze šablon nebo taškových tabulí z pozinkovaného plechu s povrchovou úpravou s úpravou u okapů, prostupů a výčnělků střechy rovné drážkováním ze svitků do rš 670 mm, sklon střechy do 30°</t>
  </si>
  <si>
    <t>1502479410</t>
  </si>
  <si>
    <t>https://podminky.urs.cz/item/CS_URS_2025_01/764111641</t>
  </si>
  <si>
    <t>284</t>
  </si>
  <si>
    <t>764111643</t>
  </si>
  <si>
    <t>Krytina ze svitků, ze šablon nebo taškových tabulí z pozinkovaného plechu s povrchovou úpravou s úpravou u okapů, prostupů a výčnělků střechy rovné drážkováním ze svitků do rš 670 mm, sklon střechy přes 30 do 60°</t>
  </si>
  <si>
    <t>701321832</t>
  </si>
  <si>
    <t>https://podminky.urs.cz/item/CS_URS_2025_01/764111643</t>
  </si>
  <si>
    <t>285</t>
  </si>
  <si>
    <t>764212606</t>
  </si>
  <si>
    <t>Oplechování střešních prvků z pozinkovaného plechu s povrchovou úpravou úžlabí rš 500 mm</t>
  </si>
  <si>
    <t>1540534531</t>
  </si>
  <si>
    <t>https://podminky.urs.cz/item/CS_URS_2025_01/764212606</t>
  </si>
  <si>
    <t>"K10"16,4</t>
  </si>
  <si>
    <t>286</t>
  </si>
  <si>
    <t>764211616</t>
  </si>
  <si>
    <t>Oplechování střešních prvků z pozinkovaného plechu s povrchovou úpravou hřebene větraného s použitím hřebenového plechu s těsněním a perforovaným plechem rš 500 mm</t>
  </si>
  <si>
    <t>941437541</t>
  </si>
  <si>
    <t>https://podminky.urs.cz/item/CS_URS_2025_01/764211616</t>
  </si>
  <si>
    <t>23,4</t>
  </si>
  <si>
    <t>"K07</t>
  </si>
  <si>
    <t>287</t>
  </si>
  <si>
    <t>764212634.</t>
  </si>
  <si>
    <t>Oplechování střešních prvků z pozinkovaného plechu s povrchovou úpravou štítu závětrnou lištou rš 309 mm</t>
  </si>
  <si>
    <t>-2067074991</t>
  </si>
  <si>
    <t>"K05"27,2</t>
  </si>
  <si>
    <t>288</t>
  </si>
  <si>
    <t>764212634</t>
  </si>
  <si>
    <t>Oplechování střešních prvků z pozinkovaného plechu s povrchovou úpravou štítu závětrnou lištou rš 330 mm</t>
  </si>
  <si>
    <t>-1773472455</t>
  </si>
  <si>
    <t>https://podminky.urs.cz/item/CS_URS_2025_01/764212634</t>
  </si>
  <si>
    <t>"K06"11</t>
  </si>
  <si>
    <t>289</t>
  </si>
  <si>
    <t>764011616</t>
  </si>
  <si>
    <t>Podkladní plech z pozinkovaného plechu s povrchovou úpravou rš 485 mm</t>
  </si>
  <si>
    <t>1093250657</t>
  </si>
  <si>
    <t>https://podminky.urs.cz/item/CS_URS_2025_01/764011616</t>
  </si>
  <si>
    <t>290</t>
  </si>
  <si>
    <t>764011614</t>
  </si>
  <si>
    <t>Podkladní plech z pozinkovaného plechu s povrchovou úpravou rš 330 mm</t>
  </si>
  <si>
    <t>1545848504</t>
  </si>
  <si>
    <t>https://podminky.urs.cz/item/CS_URS_2025_01/764011614</t>
  </si>
  <si>
    <t>291</t>
  </si>
  <si>
    <t>764212664</t>
  </si>
  <si>
    <t>Oplechování střešních prvků z pozinkovaného plechu s povrchovou úpravou okapu střechy rovné okapovým plechem rš 308 mm</t>
  </si>
  <si>
    <t>-156902440</t>
  </si>
  <si>
    <t>https://podminky.urs.cz/item/CS_URS_2025_01/764212664</t>
  </si>
  <si>
    <t>"K04"26,8</t>
  </si>
  <si>
    <t>292</t>
  </si>
  <si>
    <t>764011615</t>
  </si>
  <si>
    <t>Podkladní plech z pozinkovaného plechu s povrchovou úpravou rš 350 mm</t>
  </si>
  <si>
    <t>-1647913828</t>
  </si>
  <si>
    <t>https://podminky.urs.cz/item/CS_URS_2025_01/764011615</t>
  </si>
  <si>
    <t>293</t>
  </si>
  <si>
    <t>764002414</t>
  </si>
  <si>
    <t>Montáž strukturované oddělovací rohože jakékoli rš</t>
  </si>
  <si>
    <t>1465021078</t>
  </si>
  <si>
    <t>https://podminky.urs.cz/item/CS_URS_2025_01/764002414</t>
  </si>
  <si>
    <t>294</t>
  </si>
  <si>
    <t>28329043</t>
  </si>
  <si>
    <t>fólie PUR/PP difuzně propustná s nakašírovanou PP strukturovanou rohoží v 8 mm pod hladkou plechovou krytinu, integrovaná samolepící páska, 380 g/m2</t>
  </si>
  <si>
    <t>-1482447228</t>
  </si>
  <si>
    <t>295</t>
  </si>
  <si>
    <t>765111201</t>
  </si>
  <si>
    <t>Montáž krytiny okapové hrany s okapním větracím pásem</t>
  </si>
  <si>
    <t>-1176751435</t>
  </si>
  <si>
    <t>https://podminky.urs.cz/item/CS_URS_2025_01/765111201</t>
  </si>
  <si>
    <t>pokud není systémové řešení u krytiny!!!!</t>
  </si>
  <si>
    <t>296</t>
  </si>
  <si>
    <t>59660027</t>
  </si>
  <si>
    <t>pás Al okapní ochranný a větrací šířky 100mm</t>
  </si>
  <si>
    <t>2097548891</t>
  </si>
  <si>
    <t>24,545*1,1 'Přepočtené koeficientem množství</t>
  </si>
  <si>
    <t>297</t>
  </si>
  <si>
    <t>764315621</t>
  </si>
  <si>
    <t>Lemování trub, konzol, držáků a ostatních kusových prvků z pozinkovaného plechu s povrchovou úpravou střech s krytinou skládanou mimo prejzovou nebo z plechu, průměr do 75 mm</t>
  </si>
  <si>
    <t>-548119261</t>
  </si>
  <si>
    <t>https://podminky.urs.cz/item/CS_URS_2025_01/764315621</t>
  </si>
  <si>
    <t>"záchytný systém"3</t>
  </si>
  <si>
    <t>298</t>
  </si>
  <si>
    <t>764315623</t>
  </si>
  <si>
    <t>Lemování trub, konzol, držáků a ostatních kusových prvků z pozinkovaného plechu s povrchovou úpravou střech s krytinou skládanou mimo prejzovou nebo z plechu, průměr přes 100 do 150 mm</t>
  </si>
  <si>
    <t>-310786380</t>
  </si>
  <si>
    <t>https://podminky.urs.cz/item/CS_URS_2025_01/764315623</t>
  </si>
  <si>
    <t>"ZTI DN 110"5</t>
  </si>
  <si>
    <t>299</t>
  </si>
  <si>
    <t>764315625</t>
  </si>
  <si>
    <t>Lemování trub, konzol, držáků a ostatních kusových prvků z pozinkovaného plechu s povrchovou úpravou střech s krytinou skládanou mimo prejzovou nebo z plechu, průměr přes 200 do 300 mm</t>
  </si>
  <si>
    <t>-1211854265</t>
  </si>
  <si>
    <t>https://podminky.urs.cz/item/CS_URS_2025_01/764315625</t>
  </si>
  <si>
    <t>"odvětrání VZT"2</t>
  </si>
  <si>
    <t>300</t>
  </si>
  <si>
    <t>764315625R</t>
  </si>
  <si>
    <t>Lemování trub, konzol, držáků a ostatních kusových prvků z pozinkovaného plechu s povrchovou úpravou střech s krytinou skládanou mimo prejzovou nebo z plechu, průměr přes 300 do 400 mm</t>
  </si>
  <si>
    <t>2020329157</t>
  </si>
  <si>
    <t>301</t>
  </si>
  <si>
    <t>764218611RR</t>
  </si>
  <si>
    <t>Oplechování říms a ozdobných prvků a ostatních atypických prvků z pozinkovaného plechu s povrchovou úpravou rovných, vč. spojovacích prostředků a navazností na okolní kce</t>
  </si>
  <si>
    <t>770115014</t>
  </si>
  <si>
    <t>"K11"12,2*0,725</t>
  </si>
  <si>
    <t>12,4*0,445</t>
  </si>
  <si>
    <t>12,4*0,465</t>
  </si>
  <si>
    <t>"K12</t>
  </si>
  <si>
    <t>3,2*0,525</t>
  </si>
  <si>
    <t>3,2*0,445</t>
  </si>
  <si>
    <t>3,2*0,265</t>
  </si>
  <si>
    <t>"K13</t>
  </si>
  <si>
    <t>10,7*0,77</t>
  </si>
  <si>
    <t>"K14</t>
  </si>
  <si>
    <t>13*0,79</t>
  </si>
  <si>
    <t>13*0,14</t>
  </si>
  <si>
    <t>764-2</t>
  </si>
  <si>
    <t>Ostatní klemp. prvky</t>
  </si>
  <si>
    <t>302</t>
  </si>
  <si>
    <t>764216645</t>
  </si>
  <si>
    <t>Oplechování parapetů z pozinkovaného plechu s povrchovou úpravou rovných celoplošně lepené, bez rohů rš 360 mm</t>
  </si>
  <si>
    <t>-656702274</t>
  </si>
  <si>
    <t>https://podminky.urs.cz/item/CS_URS_2025_01/764216645</t>
  </si>
  <si>
    <t>"k01"36,8</t>
  </si>
  <si>
    <t>303</t>
  </si>
  <si>
    <t>764216665</t>
  </si>
  <si>
    <t>Oplechování parapetů z pozinkovaného plechu s povrchovou úpravou rovných celoplošně lepené, bez rohů Příplatek k cenám za zvýšenou pracnost při provedení rohu nebo koutu do rš 400 mm</t>
  </si>
  <si>
    <t>2028369298</t>
  </si>
  <si>
    <t>https://podminky.urs.cz/item/CS_URS_2025_01/764216665</t>
  </si>
  <si>
    <t>"1,2m"27*2</t>
  </si>
  <si>
    <t>"1,1m"4*2</t>
  </si>
  <si>
    <t>304</t>
  </si>
  <si>
    <t>764218605</t>
  </si>
  <si>
    <t>Oplechování říms a ozdobných prvků z pozinkovaného plechu s povrchovou úpravou rovných, bez rohů mechanicky kotvené rš 360 mm</t>
  </si>
  <si>
    <t>-263445812</t>
  </si>
  <si>
    <t>https://podminky.urs.cz/item/CS_URS_2025_01/764218605</t>
  </si>
  <si>
    <t>"K03"3,75</t>
  </si>
  <si>
    <t>764-3</t>
  </si>
  <si>
    <t>Okap</t>
  </si>
  <si>
    <t>305</t>
  </si>
  <si>
    <t>764511602</t>
  </si>
  <si>
    <t>Žlab podokapní z pozinkovaného plechu s povrchovou úpravou včetně háků a čel půlkruhový rš 330 mm</t>
  </si>
  <si>
    <t>-573168149</t>
  </si>
  <si>
    <t>https://podminky.urs.cz/item/CS_URS_2025_01/764511602</t>
  </si>
  <si>
    <t>306</t>
  </si>
  <si>
    <t>764511642</t>
  </si>
  <si>
    <t>Žlab podokapní z pozinkovaného plechu s povrchovou úpravou kotlík oválný (trychtýřový), rš žlabu/průměr svodu 330/100 mm</t>
  </si>
  <si>
    <t>228057369</t>
  </si>
  <si>
    <t>https://podminky.urs.cz/item/CS_URS_2025_01/764511642</t>
  </si>
  <si>
    <t>307</t>
  </si>
  <si>
    <t>764511622</t>
  </si>
  <si>
    <t>Žlab podokapní z pozinkovaného plechu s povrchovou úpravou roh nebo kout, žlabu půlkruhového rš 330 mm</t>
  </si>
  <si>
    <t>1852450056</t>
  </si>
  <si>
    <t>https://podminky.urs.cz/item/CS_URS_2025_01/764511622</t>
  </si>
  <si>
    <t>308</t>
  </si>
  <si>
    <t>764518632</t>
  </si>
  <si>
    <t>Svod z pozinkovaného plechu s upraveným povrchem včetně objímek, kolen a odskoků čistící kus kruhového svodu, průměru 100 mm</t>
  </si>
  <si>
    <t>-85186924</t>
  </si>
  <si>
    <t>https://podminky.urs.cz/item/CS_URS_2025_01/764518632</t>
  </si>
  <si>
    <t>309</t>
  </si>
  <si>
    <t>764518622</t>
  </si>
  <si>
    <t>Svod z pozinkovaného plechu s upraveným povrchem včetně objímek, kolen a odskoků kruhový, průměru 100 mm</t>
  </si>
  <si>
    <t>-1241229357</t>
  </si>
  <si>
    <t>https://podminky.urs.cz/item/CS_URS_2025_01/764518622</t>
  </si>
  <si>
    <t>2*9,8+2,*9,5</t>
  </si>
  <si>
    <t>765</t>
  </si>
  <si>
    <t>Krytina skládaná</t>
  </si>
  <si>
    <t>310</t>
  </si>
  <si>
    <t>998765102</t>
  </si>
  <si>
    <t>Přesun hmot pro krytiny skládané stanovený z hmotnosti přesunovaného materiálu vodorovná dopravní vzdálenost do 50 m základní na objektech výšky přes 6 do 12 m</t>
  </si>
  <si>
    <t>298795741</t>
  </si>
  <si>
    <t>https://podminky.urs.cz/item/CS_URS_2025_01/998765102</t>
  </si>
  <si>
    <t>765-1</t>
  </si>
  <si>
    <t>DHV</t>
  </si>
  <si>
    <t>311</t>
  </si>
  <si>
    <t>764212662</t>
  </si>
  <si>
    <t>Oplechování střešních prvků z pozinkovaného plechu s povrchovou úpravou okapu střechy rovné okapovým plechem rš 200 mm</t>
  </si>
  <si>
    <t>-936103825</t>
  </si>
  <si>
    <t>https://podminky.urs.cz/item/CS_URS_2025_01/764212662</t>
  </si>
  <si>
    <t>312</t>
  </si>
  <si>
    <t>765191023</t>
  </si>
  <si>
    <t>Montáž pojistné hydroizolační nebo parotěsné fólie kladené ve sklonu přes 20° s lepenými přesahy na bednění nebo tepelnou izolaci</t>
  </si>
  <si>
    <t>1035148654</t>
  </si>
  <si>
    <t>https://podminky.urs.cz/item/CS_URS_2025_01/765191023</t>
  </si>
  <si>
    <t>313</t>
  </si>
  <si>
    <t>765191051</t>
  </si>
  <si>
    <t>Montáž pojistné hydroizolační nebo parotěsné fólie hřebene nebo nároží, střechy větrané</t>
  </si>
  <si>
    <t>1595949668</t>
  </si>
  <si>
    <t>https://podminky.urs.cz/item/CS_URS_2025_01/765191051</t>
  </si>
  <si>
    <t>hřeben+hřeben2</t>
  </si>
  <si>
    <t>314</t>
  </si>
  <si>
    <t>765191061</t>
  </si>
  <si>
    <t>Montáž pojistné hydroizolační nebo parotěsné fólie úžlabí, střechy větrané</t>
  </si>
  <si>
    <t>-1998958651</t>
  </si>
  <si>
    <t>https://podminky.urs.cz/item/CS_URS_2025_01/765191061</t>
  </si>
  <si>
    <t>315</t>
  </si>
  <si>
    <t>765191071</t>
  </si>
  <si>
    <t>Montáž pojistné hydroizolační nebo parotěsné fólie okapu přesahem na okapnici</t>
  </si>
  <si>
    <t>-1564157778</t>
  </si>
  <si>
    <t>https://podminky.urs.cz/item/CS_URS_2025_01/765191071</t>
  </si>
  <si>
    <t>šikmá11+šikmá21</t>
  </si>
  <si>
    <t>316</t>
  </si>
  <si>
    <t>28329220</t>
  </si>
  <si>
    <t>fólie kontaktní difuzně propustná pro doplňkovou hydroizolační vrstvu, monolitická dvouvrstvá PES 270g/m2</t>
  </si>
  <si>
    <t>-472472864</t>
  </si>
  <si>
    <t>Poznámka k položce:_x000D_
Kontaktní pojistná hydroizolace určená pro šikmé střechy a aplikaci na bednění. Dále je možné ji použít jako separační nesmáčivou vrstvu na XPS v inverzních a vegetačních.
střechách.</t>
  </si>
  <si>
    <t>hřeben*0,5+úžlabí*0,5</t>
  </si>
  <si>
    <t>hřeben2*0,5+0*0,5</t>
  </si>
  <si>
    <t>245,042*1,165 'Přepočtené koeficientem množství</t>
  </si>
  <si>
    <t>766</t>
  </si>
  <si>
    <t>Konstrukce truhlářské</t>
  </si>
  <si>
    <t>317</t>
  </si>
  <si>
    <t>766_vlastní</t>
  </si>
  <si>
    <t>Dřevěný rám pro zavěšení schodů</t>
  </si>
  <si>
    <t>1079157476</t>
  </si>
  <si>
    <t>318</t>
  </si>
  <si>
    <t>766231113</t>
  </si>
  <si>
    <t>Montáž sklápěcích schodů na půdu s vyřezáním otvoru a kompletizací</t>
  </si>
  <si>
    <t>335313483</t>
  </si>
  <si>
    <t>https://podminky.urs.cz/item/CS_URS_2025_01/766231113</t>
  </si>
  <si>
    <t>319</t>
  </si>
  <si>
    <t>55347585</t>
  </si>
  <si>
    <t>schody skládací dle specifikace O11</t>
  </si>
  <si>
    <t>-1364500049</t>
  </si>
  <si>
    <t>320</t>
  </si>
  <si>
    <t>766671002</t>
  </si>
  <si>
    <t>Montáž střešních oken dřevěných nebo plastových kyvných, výklopných/kyvných s okenním rámem a lemováním, s plisovaným límcem, s napojením na krytinu do krytiny ploché, rozměru 66 x 118 cm</t>
  </si>
  <si>
    <t>1967397920</t>
  </si>
  <si>
    <t>https://podminky.urs.cz/item/CS_URS_2025_01/766671002</t>
  </si>
  <si>
    <t>"O10"1</t>
  </si>
  <si>
    <t>321</t>
  </si>
  <si>
    <t>61124495R</t>
  </si>
  <si>
    <t>střešní výlez, izolační trojsklo 66x118cm, dle specifikace O10</t>
  </si>
  <si>
    <t>1837495594</t>
  </si>
  <si>
    <t>322</t>
  </si>
  <si>
    <t>61124161</t>
  </si>
  <si>
    <t>lemování střešních oken 66x118cm</t>
  </si>
  <si>
    <t>-1655961353</t>
  </si>
  <si>
    <t>323</t>
  </si>
  <si>
    <t>61124086</t>
  </si>
  <si>
    <t>zateplovací sada střešních oken manžeta z hydroizolační fólie 66x118cm</t>
  </si>
  <si>
    <t>sada</t>
  </si>
  <si>
    <t>-1746455600</t>
  </si>
  <si>
    <t>324</t>
  </si>
  <si>
    <t>K045</t>
  </si>
  <si>
    <t>D+M masivní dřevěné ostění oken z interiéru na celou hloubku ostění, včetně parapetu a nadpraží dle specifikace PD. T01</t>
  </si>
  <si>
    <t>2007656228</t>
  </si>
  <si>
    <t>325</t>
  </si>
  <si>
    <t>K046</t>
  </si>
  <si>
    <t>D+M masivní dřevěné ostění dveří u vstupu na celou hloubku ostění, včetně nadpraží dle specifikace PD. T02</t>
  </si>
  <si>
    <t>-1493042648</t>
  </si>
  <si>
    <t>326</t>
  </si>
  <si>
    <t>K047</t>
  </si>
  <si>
    <t>D+M masivní dřevěné ostění dveří u vstupu na celou hloubku ostění, včetně nadpraží dle specifikace PD. T03</t>
  </si>
  <si>
    <t>-144974408</t>
  </si>
  <si>
    <t>327</t>
  </si>
  <si>
    <t>K048</t>
  </si>
  <si>
    <t>D+M masivní dřevěné ostění dveří do zděné stěny na celou hloubku ostění, včetně nadpraží dle specifikace PD. T04</t>
  </si>
  <si>
    <t>-1767366015</t>
  </si>
  <si>
    <t>328</t>
  </si>
  <si>
    <t>K049</t>
  </si>
  <si>
    <t>D+M masivní dřevěné ostění dveří do zděné stěny na celou hloubku ostění, včetně nadpraží dle specifikace PD. T05</t>
  </si>
  <si>
    <t>-107382471</t>
  </si>
  <si>
    <t>329</t>
  </si>
  <si>
    <t>K050</t>
  </si>
  <si>
    <t>D+M masivní dřevěné ostění dveří do zděné stěny na celou hloubku ostění, včetně nadpraží dle specifikace PD. T06</t>
  </si>
  <si>
    <t>-878441347</t>
  </si>
  <si>
    <t>330</t>
  </si>
  <si>
    <t>K051</t>
  </si>
  <si>
    <t>D+M masivní dřevěné ostění posuvné stěny na celou hloubku ostění, včetně nadpraží dle specifikace PD, T07</t>
  </si>
  <si>
    <t>-1089614607</t>
  </si>
  <si>
    <t>331</t>
  </si>
  <si>
    <t>K052</t>
  </si>
  <si>
    <t>D+M masivní dřevěné ostění oken z interiéru na celou hloubku ostění, včetně parapetu a nadpraží dle specifikace PD, T08</t>
  </si>
  <si>
    <t>-620681398</t>
  </si>
  <si>
    <t>332</t>
  </si>
  <si>
    <t>K053</t>
  </si>
  <si>
    <t>D+M masivní dřevěné ostění oken z interiéru na celou hloubku ostění, včetně parapetu a nadpraží dle specifikace PD, T09</t>
  </si>
  <si>
    <t>1344233070</t>
  </si>
  <si>
    <t>333</t>
  </si>
  <si>
    <t>K054</t>
  </si>
  <si>
    <t>D+M masivní dřevěné ostění oken z interiéru na celou hloubku ostění, včetně parapetu a nadpraží dle specifikace PD, T10</t>
  </si>
  <si>
    <t>476294139</t>
  </si>
  <si>
    <t>334</t>
  </si>
  <si>
    <t>998766101</t>
  </si>
  <si>
    <t>Přesun hmot pro konstrukce truhlářské stanovený z hmotnosti přesunovaného materiálu vodorovná dopravní vzdálenost do 50 m základní v objektech výšky do 6 m</t>
  </si>
  <si>
    <t>833962184</t>
  </si>
  <si>
    <t>https://podminky.urs.cz/item/CS_URS_2025_01/998766101</t>
  </si>
  <si>
    <t>335</t>
  </si>
  <si>
    <t>998766102</t>
  </si>
  <si>
    <t>Přesun hmot pro konstrukce truhlářské stanovený z hmotnosti přesunovaného materiálu vodorovná dopravní vzdálenost do 50 m základní v objektech výšky přes 6 do 12 m</t>
  </si>
  <si>
    <t>-961433125</t>
  </si>
  <si>
    <t>https://podminky.urs.cz/item/CS_URS_2025_01/998766102</t>
  </si>
  <si>
    <t>336</t>
  </si>
  <si>
    <t>K054x</t>
  </si>
  <si>
    <t>D+M masivní dřevěné ostění oken z interiéru na celou hloubku ostění, včetně parapetu a nadpraží dle specifikace PD, T11 - kruhové</t>
  </si>
  <si>
    <t>-366757023</t>
  </si>
  <si>
    <t>766-1</t>
  </si>
  <si>
    <t>Výplně otvorů vnitřních</t>
  </si>
  <si>
    <t>337</t>
  </si>
  <si>
    <t>K020</t>
  </si>
  <si>
    <t>D+M vnitřní dveře jednokřídlé plné bezfalcové otočné, pravé, obložková zárubeň vč. kování a příslušenství dle specifikace PD, 700/2000mm, D01</t>
  </si>
  <si>
    <t>-1744768986</t>
  </si>
  <si>
    <t>338</t>
  </si>
  <si>
    <t>K021</t>
  </si>
  <si>
    <t>D+M vnitřní dveře jednokřídlé plné bezfalcové otočné, levé, obložková zárubeň vč. kování a příslušenství dle specifikace PD, 700/2000mm, D01</t>
  </si>
  <si>
    <t>2047465587</t>
  </si>
  <si>
    <t>339</t>
  </si>
  <si>
    <t>K022</t>
  </si>
  <si>
    <t>D+M vnitřní dveře jednokřídlé plné bezfalcové otočné, levé, obložková zárubeň vč. kování a příslušenství dle specifikace PD, 800/2000mm, D02</t>
  </si>
  <si>
    <t>-1558940793</t>
  </si>
  <si>
    <t>340</t>
  </si>
  <si>
    <t>K023</t>
  </si>
  <si>
    <t>D+M vnitřní dveře jednokřídlé plné bezfalcové otočné s nadsvětlíkem, pravé, obložková zárubeň vč. kování a příslušenství dle specifikace PD, 800/2000mm + 800/440mm, D03</t>
  </si>
  <si>
    <t>951895122</t>
  </si>
  <si>
    <t>341</t>
  </si>
  <si>
    <t>K024</t>
  </si>
  <si>
    <t>D+M vnitřní dveře jednokřídlé plné bezfalcové otočné s nadsvětlíkem, levé, obložková zárubeň vč. kování a příslušenství dle specifikace PD, 800/2000mm + 800/470mm, D04</t>
  </si>
  <si>
    <t>479090533</t>
  </si>
  <si>
    <t>342</t>
  </si>
  <si>
    <t>K025</t>
  </si>
  <si>
    <t>D+M vnitřní dveře jednokřídlé plné bezfalcové otočné s nadsvětlíkem, levé, obložková zárubeň vč. kování a příslušenství dle specifikace PD, 800/2000mm + 800/440mm, D05</t>
  </si>
  <si>
    <t>-926493156</t>
  </si>
  <si>
    <t>343</t>
  </si>
  <si>
    <t>K026</t>
  </si>
  <si>
    <t>D+M vnitřní dveře jednokřídlé plné bezfalcové otočné, levé, obložková zárubeň vč. kování a příslušenství dle specifikace PD, 700/2000mm, D06</t>
  </si>
  <si>
    <t>-358580095</t>
  </si>
  <si>
    <t>344</t>
  </si>
  <si>
    <t>K027</t>
  </si>
  <si>
    <t>D+M vnitřní dveře jednokřídlé plné bezfalcové otočné, pravé, obložková zárubeň vč. kování a příslušenství dle specifikace PD, 700/2000mm, D06</t>
  </si>
  <si>
    <t>-1041851854</t>
  </si>
  <si>
    <t>345</t>
  </si>
  <si>
    <t>K029</t>
  </si>
  <si>
    <t>D+M vnitřní dveře dvoukřídlé plné bezfalcové otočné s nadsvětlíkem, pravé, obložkové zárubeň vč. kování a příslušenství dle specifikace PD, 1440/2000mm + 1500/440mm, D07</t>
  </si>
  <si>
    <t>-156442945</t>
  </si>
  <si>
    <t>346</t>
  </si>
  <si>
    <t>K030</t>
  </si>
  <si>
    <t>D+M vnitřní dveře jednokřídlé plné posuvné na stěnu, levé, obložková zárubeň vč. kování a příslušenství dle specifikace PD 800/2000mm, D08</t>
  </si>
  <si>
    <t>-1809492402</t>
  </si>
  <si>
    <t>347</t>
  </si>
  <si>
    <t>K031</t>
  </si>
  <si>
    <t>D+M posuvné dřevěné rámy s výplní vlněným sklem parkování na stěnu, vč. kování a příslušenství dle specifikace PD, 2200/1475mm, D09</t>
  </si>
  <si>
    <t>-1704947304</t>
  </si>
  <si>
    <t>348</t>
  </si>
  <si>
    <t>K032</t>
  </si>
  <si>
    <t>D+M vnitřní dveře jednokřídlé plné bezfalcové otočné, levé, obložková zárubeň vč. kování a příslušenství dle specifikace PD, 800/2200mm, D10</t>
  </si>
  <si>
    <t>1495388764</t>
  </si>
  <si>
    <t>349</t>
  </si>
  <si>
    <t>K033</t>
  </si>
  <si>
    <t>D+M vnitřní dveře jednokřídlé plné bezfalcové otočné, levé, obložková zárubeň vč. kování a příslušenství dle specifikace PD, 850/2200mm, D11</t>
  </si>
  <si>
    <t>-1554115711</t>
  </si>
  <si>
    <t>350</t>
  </si>
  <si>
    <t>K034</t>
  </si>
  <si>
    <t>D+M vnitřní dveře jednokřídlé plné bezfalcové otočné, pravé, obložková zárubeň vč. kování a příslušenství dle specifikace PD, 850/2200mm, D11</t>
  </si>
  <si>
    <t>-1106160731</t>
  </si>
  <si>
    <t>351</t>
  </si>
  <si>
    <t>K035</t>
  </si>
  <si>
    <t>D+M vnitřní dveře jednokřídlé plné bezfalcové otočné, levé, obložková zárubeň vč. kování a příslušenství dle specifikace PD, 900/2200mm, D12</t>
  </si>
  <si>
    <t>-1551566669</t>
  </si>
  <si>
    <t>352</t>
  </si>
  <si>
    <t>K036</t>
  </si>
  <si>
    <t>D+M vnitřní dveře jednokřídlé plné bezfalcové otočné s nadsvětlíkem, levé, obložková zárubeň vč. kování a příslušenství dle specifikace PD, 700/2000mm + 700/640mm, D13</t>
  </si>
  <si>
    <t>564511891</t>
  </si>
  <si>
    <t>353</t>
  </si>
  <si>
    <t>K037</t>
  </si>
  <si>
    <t>D+M vnitřní dveře jednokřídlé plné bezfalcové otočné s nadsvětlíkem, pravé, obložková zárubeň vč. kování a příslušenství dle specifikace PD, 700/2000mm + 700/640mm, D13</t>
  </si>
  <si>
    <t>-1049533939</t>
  </si>
  <si>
    <t>354</t>
  </si>
  <si>
    <t>K038</t>
  </si>
  <si>
    <t>D+M vnitřní dveře jednokřídlé plné bezfalcové otočné s nadsvětlíkem, pravé, obložková zárubeň vč. kování a příslušenství dle specifikace PD, 700/2000mm + 700/640mm, D14</t>
  </si>
  <si>
    <t>1947528262</t>
  </si>
  <si>
    <t>355</t>
  </si>
  <si>
    <t>K039</t>
  </si>
  <si>
    <t>D+M vnitřní dveře jednokřídlé plné bezfalcové otočné s nadsvětlíkem, levé, obložková zárubeň vč. kování a příslušenství dle specifikace PD, 700/2000mm + 700/640mm, D14</t>
  </si>
  <si>
    <t>1831058054</t>
  </si>
  <si>
    <t>356</t>
  </si>
  <si>
    <t>K040</t>
  </si>
  <si>
    <t>D+M vnitřní dveře jednokřídlé plné bezfalcové otočné, levé, obložková zárubeň vč. kování a příslušenství dle specifikace PD, 900/2200mm, D15</t>
  </si>
  <si>
    <t>-2105194124</t>
  </si>
  <si>
    <t>357</t>
  </si>
  <si>
    <t>K041</t>
  </si>
  <si>
    <t>D+M vnitřní dveře jednokřídlé plné bezfalcové otočné, pravé, obložková zárubeň vč. kování a příslušenství dle specifikace PD, 900/2200mm, D15</t>
  </si>
  <si>
    <t>408824180</t>
  </si>
  <si>
    <t>358</t>
  </si>
  <si>
    <t>K042</t>
  </si>
  <si>
    <t>D+M vnitřní dveře jednokřídlé plné bezfalcové otočné, levé, obložková zárubeň vč. kování a příslušenství dle specifikace PD, 800/2000mm, D16</t>
  </si>
  <si>
    <t>-1757419295</t>
  </si>
  <si>
    <t>359</t>
  </si>
  <si>
    <t>K043</t>
  </si>
  <si>
    <t>D+M dveře vnitřní posuvné do stavebního pouzdra, levé, vč. kování a příslušenství dle specifikace PD, 800/2000mm, D17 vč. pouzdra</t>
  </si>
  <si>
    <t>-251215048</t>
  </si>
  <si>
    <t>360</t>
  </si>
  <si>
    <t>K116</t>
  </si>
  <si>
    <t>D+M vnitřní dveře jednokřídlé plné bezfalcové otočné s nadsvětlíkem, pravé, obložková zárubeň vč. kování a příslušenství dle specifikace PD, 800/2000mm + 800/640mm, D19</t>
  </si>
  <si>
    <t>575784115</t>
  </si>
  <si>
    <t>361</t>
  </si>
  <si>
    <t>K117</t>
  </si>
  <si>
    <t>D+M vnitřní dveře jednokřídlé plné bezfalcové otočné, vč. zárubně, požární odolnost, vč. kování dle specifikace D18</t>
  </si>
  <si>
    <t>2100591774</t>
  </si>
  <si>
    <t>766-5</t>
  </si>
  <si>
    <t>Výplně v otvorů v obvodových stěnách - hliníkové/dřevohliníkové</t>
  </si>
  <si>
    <t>362</t>
  </si>
  <si>
    <t>K001</t>
  </si>
  <si>
    <t>D+M jednokřídlé dřevohliníkové okno, izolační trojsklo vč. úpravy připojovací spáry. 1200/1800mm, OV01</t>
  </si>
  <si>
    <t>935546192</t>
  </si>
  <si>
    <t>363</t>
  </si>
  <si>
    <t>K002</t>
  </si>
  <si>
    <t>D+M jednokřídlé vstupní dřevohliníkové dveře s fixním přísvětlíkem, levé, izolační trojsklo vč. úpravy připojovací spáry, 1500/2250mm, OV02</t>
  </si>
  <si>
    <t>184536037</t>
  </si>
  <si>
    <t>364</t>
  </si>
  <si>
    <t>K003</t>
  </si>
  <si>
    <t>D+M jednokřídlé vstupní dřevohliníkové dveře, levé, izolační trojsklo vč. úpravy připojovací spáry, 1200/2250mm, OV03</t>
  </si>
  <si>
    <t>1993494979</t>
  </si>
  <si>
    <t>365</t>
  </si>
  <si>
    <t>K004</t>
  </si>
  <si>
    <t>D+M jednokřídlé vstupní dřevohliníkové dveře, pravé, izolační trojsklo vč. úpravy připojovací spáry, 1030/2100mm, OV04</t>
  </si>
  <si>
    <t>119577283</t>
  </si>
  <si>
    <t>366</t>
  </si>
  <si>
    <t>D+M dvoukřídlé dřevohliníkové okno, izolační trojsklo vč. úpravy připojovací spáry, 1200/1850mm, OV05</t>
  </si>
  <si>
    <t>270526818</t>
  </si>
  <si>
    <t>367</t>
  </si>
  <si>
    <t>K006</t>
  </si>
  <si>
    <t>D+M dvoukřídlé dřevohliníkové okno, izolační trojsklo vč. úpravy připojovací spáry, 1200/1350mm, OV06</t>
  </si>
  <si>
    <t>1911955470</t>
  </si>
  <si>
    <t>368</t>
  </si>
  <si>
    <t>K010</t>
  </si>
  <si>
    <t>D+M dvoukřídlé dřevohliníkové okno, izolační trojsklo vč. úpravy připojovací spáry, 1100/1400mm, OV07</t>
  </si>
  <si>
    <t>-1121139844</t>
  </si>
  <si>
    <t>369</t>
  </si>
  <si>
    <t>D+M dvoukřídlé dřevohliníkové okno, izolační trojsklo vč. úpravy připojovací spáry, 1100/1700mm, OV08</t>
  </si>
  <si>
    <t>163246470</t>
  </si>
  <si>
    <t>370</t>
  </si>
  <si>
    <t>D+M dvoukřídlé dřevohliníkové okno, izolační trojsklo vč. úpravy připojovací spáry, 1200/1800mm, OV09</t>
  </si>
  <si>
    <t>-851463430</t>
  </si>
  <si>
    <t>371</t>
  </si>
  <si>
    <t>K019</t>
  </si>
  <si>
    <t>D+M kruhové dřevohliníkové okno, izolační trojsklo vč. úpravy připojovací spáry, pruměr 1200mm, OV10</t>
  </si>
  <si>
    <t>1184326041</t>
  </si>
  <si>
    <t>767</t>
  </si>
  <si>
    <t>Konstrukce zámečnické</t>
  </si>
  <si>
    <t>372</t>
  </si>
  <si>
    <t>K057</t>
  </si>
  <si>
    <t>D+M zabudované přídavné ocelové schodky s konstrukcí pro výlez na střechu dle specifikace PD, Z07</t>
  </si>
  <si>
    <t>-275252638</t>
  </si>
  <si>
    <t>373</t>
  </si>
  <si>
    <t>767531121</t>
  </si>
  <si>
    <t>Montáž vstupních čisticích zón z rohoží osazení rámu mosazného nebo hliníkového zapuštěného z L profilů</t>
  </si>
  <si>
    <t>1874354998</t>
  </si>
  <si>
    <t>https://podminky.urs.cz/item/CS_URS_2025_01/767531121</t>
  </si>
  <si>
    <t>"O4"(1,5+2)*2</t>
  </si>
  <si>
    <t>"O5"(1,25+1,14)*2</t>
  </si>
  <si>
    <t>"O6"(1,55+0,97)*2</t>
  </si>
  <si>
    <t>"Z03"(1,44+1,25)*2</t>
  </si>
  <si>
    <t>"Z04"(1,14+1,25)*2</t>
  </si>
  <si>
    <t>"Z05"(0,97+1,25)*2</t>
  </si>
  <si>
    <t>374</t>
  </si>
  <si>
    <t>69752160</t>
  </si>
  <si>
    <t>rám pro zapuštění profil L-30/30 25/25 20/30 15/30-Al</t>
  </si>
  <si>
    <t>-1180622185</t>
  </si>
  <si>
    <t>31,42*1,1 'Přepočtené koeficientem množství</t>
  </si>
  <si>
    <t>375</t>
  </si>
  <si>
    <t>767531213</t>
  </si>
  <si>
    <t>Montáž vstupních čisticích zón z rohoží kovových nebo plastových plochy přes 1 do 1,5 m2</t>
  </si>
  <si>
    <t>920005742</t>
  </si>
  <si>
    <t>https://podminky.urs.cz/item/CS_URS_2025_01/767531213</t>
  </si>
  <si>
    <t>376</t>
  </si>
  <si>
    <t>69752003</t>
  </si>
  <si>
    <t>rohož vstupní provedení hliník super 27 mm</t>
  </si>
  <si>
    <t>-1379952970</t>
  </si>
  <si>
    <t>"O5"1,25*1,14</t>
  </si>
  <si>
    <t>"O6"1,55*0,97</t>
  </si>
  <si>
    <t>2,929*1,1 'Přepočtené koeficientem množství</t>
  </si>
  <si>
    <t>377</t>
  </si>
  <si>
    <t>767531215</t>
  </si>
  <si>
    <t>Montáž vstupních čisticích zón z rohoží kovových nebo plastových plochy přes 2 m2</t>
  </si>
  <si>
    <t>807426412</t>
  </si>
  <si>
    <t>https://podminky.urs.cz/item/CS_URS_2025_01/767531215</t>
  </si>
  <si>
    <t>"O7"1,5*2</t>
  </si>
  <si>
    <t>378</t>
  </si>
  <si>
    <t>695574571</t>
  </si>
  <si>
    <t>3*1,1 'Přepočtené koeficientem množství</t>
  </si>
  <si>
    <t>379</t>
  </si>
  <si>
    <t>767531214</t>
  </si>
  <si>
    <t>Montáž vstupních čisticích zón z rohoží kovových nebo plastových plochy přes 1,5 do 2 m2</t>
  </si>
  <si>
    <t>1716565710</t>
  </si>
  <si>
    <t>https://podminky.urs.cz/item/CS_URS_2025_01/767531214</t>
  </si>
  <si>
    <t>"Z03"1,44*1,25</t>
  </si>
  <si>
    <t>"Z04"1,25*1,14</t>
  </si>
  <si>
    <t>"Z05"0,967*1,25</t>
  </si>
  <si>
    <t>380</t>
  </si>
  <si>
    <t>69752035</t>
  </si>
  <si>
    <t>rohož vstupní samonosná kovová - dle specifikace Z03-05</t>
  </si>
  <si>
    <t>41033598</t>
  </si>
  <si>
    <t>4,434*1,1 'Přepočtené koeficientem množství</t>
  </si>
  <si>
    <t>381</t>
  </si>
  <si>
    <t>K062</t>
  </si>
  <si>
    <t>D+M podkladná betonová vana pro čistící rošt dle specifikace PD, Z03, Z04, Z05,</t>
  </si>
  <si>
    <t>-1101629215</t>
  </si>
  <si>
    <t>382</t>
  </si>
  <si>
    <t>K064</t>
  </si>
  <si>
    <t>D+M dilatační profil dle specifikace O16 - stěna</t>
  </si>
  <si>
    <t xml:space="preserve">bm </t>
  </si>
  <si>
    <t>-1974940910</t>
  </si>
  <si>
    <t>2,18*6</t>
  </si>
  <si>
    <t>383</t>
  </si>
  <si>
    <t>K065</t>
  </si>
  <si>
    <t>D+M dilatační profil dle specifikace O16 - strop</t>
  </si>
  <si>
    <t>2114682955</t>
  </si>
  <si>
    <t>1,2*3</t>
  </si>
  <si>
    <t>K066</t>
  </si>
  <si>
    <t>D+M dilatační profil dle specifikace O16 - podlaha</t>
  </si>
  <si>
    <t>273586543</t>
  </si>
  <si>
    <t>1,2*2</t>
  </si>
  <si>
    <t>385</t>
  </si>
  <si>
    <t>K068</t>
  </si>
  <si>
    <t>D+M přístřešek technologií dle Z10, vč. kotvení, povrchové úpravy nosné kce, opláštění, spoj. prostředků</t>
  </si>
  <si>
    <t>18716777</t>
  </si>
  <si>
    <t>386</t>
  </si>
  <si>
    <t>998767102</t>
  </si>
  <si>
    <t>Přesun hmot pro zámečnické konstrukce stanovený z hmotnosti přesunovaného materiálu vodorovná dopravní vzdálenost do 50 m základní v objektech výšky přes 6 do 12 m</t>
  </si>
  <si>
    <t>-487222049</t>
  </si>
  <si>
    <t>https://podminky.urs.cz/item/CS_URS_2025_01/998767102</t>
  </si>
  <si>
    <t>767-1</t>
  </si>
  <si>
    <t>Atypické konstrukce</t>
  </si>
  <si>
    <t>387</t>
  </si>
  <si>
    <t>767995106R00</t>
  </si>
  <si>
    <t>Výroba a montáž kov. atypických konstr. do 250 kg</t>
  </si>
  <si>
    <t>1154661391</t>
  </si>
  <si>
    <t>Poznámka k položce:_x000D_
Položka je převzata z cenové soustavy RTS a zahrnuje pomocný materiál, krácení a vrtání materiálu, svařování, bez dodání hlavního materiálu nebo výrobku</t>
  </si>
  <si>
    <t>0,4305*1000 'Přepočtené koeficientem množství</t>
  </si>
  <si>
    <t>388</t>
  </si>
  <si>
    <t>767951112R00</t>
  </si>
  <si>
    <t>Pozinkování ocelových výrobků, hmotnost celková od 10 do 50 kg</t>
  </si>
  <si>
    <t>-976380247</t>
  </si>
  <si>
    <t>389</t>
  </si>
  <si>
    <t>13010744</t>
  </si>
  <si>
    <t>ocel profilová jakost S235JR (11 375) průřez IPE 120</t>
  </si>
  <si>
    <t>2022039430</t>
  </si>
  <si>
    <t>180,96/1000</t>
  </si>
  <si>
    <t>390</t>
  </si>
  <si>
    <t>13010930</t>
  </si>
  <si>
    <t>ocel profilová jakost S235JR (11 375) průřez UPE 120</t>
  </si>
  <si>
    <t>-1341344477</t>
  </si>
  <si>
    <t>249,5/1000</t>
  </si>
  <si>
    <t>391</t>
  </si>
  <si>
    <t>953943114</t>
  </si>
  <si>
    <t>Osazování drobných kovových předmětů výrobků ostatních jinde neuvedených do vynechaných či vysekaných kapes zdiva, se zajištěním polohy se zalitím maltou cementovou, hmotnosti přes 15 do 30 kg/kus</t>
  </si>
  <si>
    <t>1326415084</t>
  </si>
  <si>
    <t>https://podminky.urs.cz/item/CS_URS_2025_01/953943114</t>
  </si>
  <si>
    <t>392</t>
  </si>
  <si>
    <t>767995107R00</t>
  </si>
  <si>
    <t>Výroba a montáž kov. atypických konstr. do 500 kg</t>
  </si>
  <si>
    <t>89174858</t>
  </si>
  <si>
    <t xml:space="preserve">"3 NP - kce střechy </t>
  </si>
  <si>
    <t>2041,5</t>
  </si>
  <si>
    <t>393</t>
  </si>
  <si>
    <t>13010816</t>
  </si>
  <si>
    <t>ocel profilová jakost S235JR (11 375) průřez U (UPN) 100</t>
  </si>
  <si>
    <t>-663312519</t>
  </si>
  <si>
    <t>"301"185,3/1000</t>
  </si>
  <si>
    <t>"302"216,2/1000</t>
  </si>
  <si>
    <t>0,401*1,05 'Přepočtené koeficientem množství</t>
  </si>
  <si>
    <t>394</t>
  </si>
  <si>
    <t>13010826</t>
  </si>
  <si>
    <t>ocel profilová jakost S235JR (11 375) průřez U (UPN) 200</t>
  </si>
  <si>
    <t>-2114705007</t>
  </si>
  <si>
    <t>"302"726,1/1000</t>
  </si>
  <si>
    <t>"304"736,2/1000</t>
  </si>
  <si>
    <t>395</t>
  </si>
  <si>
    <t>13010714</t>
  </si>
  <si>
    <t>ocel profilová jakost S235JR (11 375) průřez I (IPN) 120</t>
  </si>
  <si>
    <t>829619996</t>
  </si>
  <si>
    <t>"308"13,9/1000</t>
  </si>
  <si>
    <t>0,014*1,05 'Přepočtené koeficientem množství</t>
  </si>
  <si>
    <t>396</t>
  </si>
  <si>
    <t>13611248</t>
  </si>
  <si>
    <t>plech ocelový hladký jakost S235JR tl 20mm tabule</t>
  </si>
  <si>
    <t>1872681493</t>
  </si>
  <si>
    <t>"305-307"(19,8+6,3+23,6)/1000</t>
  </si>
  <si>
    <t>0,05*1,05 'Přepočtené koeficientem množství</t>
  </si>
  <si>
    <t>397</t>
  </si>
  <si>
    <t>13611232</t>
  </si>
  <si>
    <t>plech ocelový hladký jakost S235JR tl 12mm tabule</t>
  </si>
  <si>
    <t>1703599587</t>
  </si>
  <si>
    <t>"308"17/1000</t>
  </si>
  <si>
    <t>398</t>
  </si>
  <si>
    <t>K073</t>
  </si>
  <si>
    <t>D+M žiletky pro kotvení krokví</t>
  </si>
  <si>
    <t>-901398362</t>
  </si>
  <si>
    <t>399</t>
  </si>
  <si>
    <t>-378223346</t>
  </si>
  <si>
    <t>"OR11"1964,5</t>
  </si>
  <si>
    <t>"OR12"491,3</t>
  </si>
  <si>
    <t>400</t>
  </si>
  <si>
    <t>13010728</t>
  </si>
  <si>
    <t>ocel profilová jakost S235JR (11 375) průřez I (IPN) 260</t>
  </si>
  <si>
    <t>-2088507923</t>
  </si>
  <si>
    <t>"OR11"323*4/1000</t>
  </si>
  <si>
    <t>"OR12"105,5*2/1000</t>
  </si>
  <si>
    <t>1,503*1,05 'Přepočtené koeficientem množství</t>
  </si>
  <si>
    <t>1805079152</t>
  </si>
  <si>
    <t>"OR11"115,5*4/1000</t>
  </si>
  <si>
    <t>"OR12"105,1*2/1000</t>
  </si>
  <si>
    <t>0,672*1,05 'Přepočtené koeficientem množství</t>
  </si>
  <si>
    <t>402</t>
  </si>
  <si>
    <t>13010242</t>
  </si>
  <si>
    <t>tyč ocelová plochá jakost S235JR (11 375) 60x6mm</t>
  </si>
  <si>
    <t>1380036526</t>
  </si>
  <si>
    <t>"OR11"6,9*4/1000</t>
  </si>
  <si>
    <t>"OR12"4,8*2/1000</t>
  </si>
  <si>
    <t>0,038*1,05 'Přepočtené koeficientem množství</t>
  </si>
  <si>
    <t>403</t>
  </si>
  <si>
    <t>13611228</t>
  </si>
  <si>
    <t>plech ocelový hladký jakost S235JR tl 10mm tabule</t>
  </si>
  <si>
    <t>-1886626488</t>
  </si>
  <si>
    <t>"OR11"15,1*4/1000</t>
  </si>
  <si>
    <t>"OR12"11,3*2/1000</t>
  </si>
  <si>
    <t>0,083*1,05 'Přepočtené koeficientem množství</t>
  </si>
  <si>
    <t>404</t>
  </si>
  <si>
    <t>13611238</t>
  </si>
  <si>
    <t>plech ocelový hladký jakost S235JR tl 16mm tabule</t>
  </si>
  <si>
    <t>-758670846</t>
  </si>
  <si>
    <t>"OR11"7,2*4/1000</t>
  </si>
  <si>
    <t>"OR12"7,2*2/1000</t>
  </si>
  <si>
    <t>783301313</t>
  </si>
  <si>
    <t>Příprava podkladu zámečnických konstrukcí před provedením nátěru odmaštění odmašťovačem ředidlovým</t>
  </si>
  <si>
    <t>-1892648447</t>
  </si>
  <si>
    <t>https://podminky.urs.cz/item/CS_URS_2025_01/783301313</t>
  </si>
  <si>
    <t>"OR11"</t>
  </si>
  <si>
    <t>3,855*2*4*0,906</t>
  </si>
  <si>
    <t>2,723*4*4*0,402</t>
  </si>
  <si>
    <t>0,24*0,05*16*4*2</t>
  </si>
  <si>
    <t>0,12*0,12*4*4*2</t>
  </si>
  <si>
    <t>0,06*0,25*10*4*2</t>
  </si>
  <si>
    <t>"detaily"2</t>
  </si>
  <si>
    <t>Mezisoučet</t>
  </si>
  <si>
    <t>2,5*2*2*0,775</t>
  </si>
  <si>
    <t>2,478*4*2*0,402</t>
  </si>
  <si>
    <t>0,06*0,25*7*2*2</t>
  </si>
  <si>
    <t>0,2*0,45*18*2*2</t>
  </si>
  <si>
    <t>0,12*0,12*4*2*2</t>
  </si>
  <si>
    <t>"detaily"1</t>
  </si>
  <si>
    <t xml:space="preserve">"střecha </t>
  </si>
  <si>
    <t>(4,37*4+5,1*4)*0,402</t>
  </si>
  <si>
    <t>(7,175*4+7,275*4)*0,697</t>
  </si>
  <si>
    <t>1,25*0,434</t>
  </si>
  <si>
    <t>(0,25*0,25*2+0,14*0,14*2+0,3*0,25*2+0,3*0,3*2)*2</t>
  </si>
  <si>
    <t>"detaily 2"</t>
  </si>
  <si>
    <t>406</t>
  </si>
  <si>
    <t>783314101</t>
  </si>
  <si>
    <t>Základní nátěr zámečnických konstrukcí jednonásobný syntetický</t>
  </si>
  <si>
    <t>944508795</t>
  </si>
  <si>
    <t>https://podminky.urs.cz/item/CS_URS_2025_01/783314101</t>
  </si>
  <si>
    <t>767-2</t>
  </si>
  <si>
    <t>Zábradlí</t>
  </si>
  <si>
    <t>407</t>
  </si>
  <si>
    <t>K055</t>
  </si>
  <si>
    <t>D+M předokenní zábradlí dle specifikace PD, Z01</t>
  </si>
  <si>
    <t>608545953</t>
  </si>
  <si>
    <t>408</t>
  </si>
  <si>
    <t>K056</t>
  </si>
  <si>
    <t>D+M předokenní zábradlí dle specifikace PD, Z02</t>
  </si>
  <si>
    <t>1164002466</t>
  </si>
  <si>
    <t>409</t>
  </si>
  <si>
    <t>K058</t>
  </si>
  <si>
    <t>D+M vnitřní ocelové schodišťové madlo dle specifikace PD, Z08</t>
  </si>
  <si>
    <t>2036952322</t>
  </si>
  <si>
    <t>410</t>
  </si>
  <si>
    <t>K059</t>
  </si>
  <si>
    <t>D+M vnitřní ocelové schodišťové madlo dle specifikace PD, Z09</t>
  </si>
  <si>
    <t>-2020276156</t>
  </si>
  <si>
    <t>411</t>
  </si>
  <si>
    <t>K067</t>
  </si>
  <si>
    <t>D+M zámečnický výrobek dle Z06</t>
  </si>
  <si>
    <t>367462570</t>
  </si>
  <si>
    <t>767-5</t>
  </si>
  <si>
    <t>Ochrana proti pádu</t>
  </si>
  <si>
    <t>412</t>
  </si>
  <si>
    <t>767881128</t>
  </si>
  <si>
    <t>Montáž záchytného systému proti pádu bodů samostatných nebo v systému s poddajným kotvícím vedením do dřevěných trámových konstrukcí sevřením, kotvení svrchní, objímkou</t>
  </si>
  <si>
    <t>-753279830</t>
  </si>
  <si>
    <t>https://podminky.urs.cz/item/CS_URS_2025_01/767881128</t>
  </si>
  <si>
    <t>413</t>
  </si>
  <si>
    <t>767881132</t>
  </si>
  <si>
    <t>Montáž záchytného systému proti pádu bodů samostatných nebo v systému s poddajným kotvícím vedením na šikmé střechy (přes 15 °) se střešní krytinou drážkovanou</t>
  </si>
  <si>
    <t>-1980598348</t>
  </si>
  <si>
    <t>https://podminky.urs.cz/item/CS_URS_2025_01/767881132</t>
  </si>
  <si>
    <t>414</t>
  </si>
  <si>
    <t>70921424</t>
  </si>
  <si>
    <t>kotvicí bod pro šikmé střechy s falcovanou krytinou</t>
  </si>
  <si>
    <t>-789163703</t>
  </si>
  <si>
    <t>415</t>
  </si>
  <si>
    <t>70921355</t>
  </si>
  <si>
    <t>kotvicí bod pro tenké dřevěné konstrukce pomocí 16ti vrutů dl 300mm</t>
  </si>
  <si>
    <t>-510070166</t>
  </si>
  <si>
    <t>416</t>
  </si>
  <si>
    <t>767881161</t>
  </si>
  <si>
    <t>Montáž záchytného systému proti pádu nástavců určených k upevnění na sloupky nebo body v systému poddajného kotvícího vedení montáž lana uchycení lana k nástavcům</t>
  </si>
  <si>
    <t>450271874</t>
  </si>
  <si>
    <t>https://podminky.urs.cz/item/CS_URS_2025_01/767881161</t>
  </si>
  <si>
    <t>417</t>
  </si>
  <si>
    <t>31452201</t>
  </si>
  <si>
    <t>nerezové lano určené pro systémy s požadavkem na permanentní kotvicí vedení tl 8mm</t>
  </si>
  <si>
    <t>-725263604</t>
  </si>
  <si>
    <t>771</t>
  </si>
  <si>
    <t>Podlahy z dlaždic</t>
  </si>
  <si>
    <t>418</t>
  </si>
  <si>
    <t>998771102</t>
  </si>
  <si>
    <t>Přesun hmot pro podlahy z dlaždic stanovený z hmotnosti přesunovaného materiálu vodorovná dopravní vzdálenost do 50 m základní v objektech výšky přes 6 do 12 m</t>
  </si>
  <si>
    <t>-1703556751</t>
  </si>
  <si>
    <t>https://podminky.urs.cz/item/CS_URS_2025_01/998771102</t>
  </si>
  <si>
    <t>771-1</t>
  </si>
  <si>
    <t>Hydroizolace pod dlažbu a obklad</t>
  </si>
  <si>
    <t>419</t>
  </si>
  <si>
    <t>632902221</t>
  </si>
  <si>
    <t>Příprava zatvrdlého povrchu betonových mazanin pro cementový potěr spojovacím (adhezním) můstkem</t>
  </si>
  <si>
    <t>-1893105330</t>
  </si>
  <si>
    <t>https://podminky.urs.cz/item/CS_URS_2025_01/632902221</t>
  </si>
  <si>
    <t>420</t>
  </si>
  <si>
    <t>771591207</t>
  </si>
  <si>
    <t>Izolace podlahy pod dlažbu montáž izolace nátěrem nebo stěrkou ve dvou vrstvách</t>
  </si>
  <si>
    <t>817561217</t>
  </si>
  <si>
    <t>https://podminky.urs.cz/item/CS_URS_2025_01/771591207</t>
  </si>
  <si>
    <t>"107"5,69</t>
  </si>
  <si>
    <t>"108"3,82</t>
  </si>
  <si>
    <t>"109"6,75</t>
  </si>
  <si>
    <t>"110"3,10</t>
  </si>
  <si>
    <t>"207"3,26</t>
  </si>
  <si>
    <t>"208"7,39</t>
  </si>
  <si>
    <t>"209"2,43</t>
  </si>
  <si>
    <t>"305"4,55</t>
  </si>
  <si>
    <t>"306"5,68</t>
  </si>
  <si>
    <t>"307"9,30</t>
  </si>
  <si>
    <t>421</t>
  </si>
  <si>
    <t>781131207</t>
  </si>
  <si>
    <t>Izolace stěny pod obklad montáž izolace nátěrem nebo stěrkou ve dvou vrstvách</t>
  </si>
  <si>
    <t>1660743620</t>
  </si>
  <si>
    <t>https://podminky.urs.cz/item/CS_URS_2025_01/781131207</t>
  </si>
  <si>
    <t>Obklad01*0,15</t>
  </si>
  <si>
    <t>Obklad02*0,15</t>
  </si>
  <si>
    <t>Obklad03*0,15</t>
  </si>
  <si>
    <t xml:space="preserve">"sprcha </t>
  </si>
  <si>
    <t>2,1*(0,9+0,89+0,9)</t>
  </si>
  <si>
    <t>422</t>
  </si>
  <si>
    <t>58581246</t>
  </si>
  <si>
    <t>stěrka hydroizolační jednosložková do interiéru pod dlažbu</t>
  </si>
  <si>
    <t>-1894722737</t>
  </si>
  <si>
    <t>Poznámka k položce:_x000D_
Stěrka hydroizolační vnitřní</t>
  </si>
  <si>
    <t>77,533*1,9 'Přepočtené koeficientem množství</t>
  </si>
  <si>
    <t>423</t>
  </si>
  <si>
    <t>781131237</t>
  </si>
  <si>
    <t>Izolace stěny pod obklad montáž těsnícího pásu pro styčné nebo dilatační spáry</t>
  </si>
  <si>
    <t>2134169448</t>
  </si>
  <si>
    <t>https://podminky.urs.cz/item/CS_URS_2025_01/781131237</t>
  </si>
  <si>
    <t>obklad01</t>
  </si>
  <si>
    <t>obklad02</t>
  </si>
  <si>
    <t>obklad03</t>
  </si>
  <si>
    <t>"sprcha"2,1*2</t>
  </si>
  <si>
    <t>"svislé kouty"7</t>
  </si>
  <si>
    <t>424</t>
  </si>
  <si>
    <t>28355022</t>
  </si>
  <si>
    <t>páska pružná těsnící hydroizolační š do 125mm</t>
  </si>
  <si>
    <t>935990374</t>
  </si>
  <si>
    <t>Poznámka k položce:_x000D_
Pás pogumovaný</t>
  </si>
  <si>
    <t>132,556*1,15 'Přepočtené koeficientem množství</t>
  </si>
  <si>
    <t>773</t>
  </si>
  <si>
    <t>Podlahy z litého teraca</t>
  </si>
  <si>
    <t>425</t>
  </si>
  <si>
    <t>777111111</t>
  </si>
  <si>
    <t>Příprava podkladu před provedením litých podlah vysátí</t>
  </si>
  <si>
    <t>952388233</t>
  </si>
  <si>
    <t>https://podminky.urs.cz/item/CS_URS_2025_01/777111111</t>
  </si>
  <si>
    <t>"soklíky"0,1*(obvod012)</t>
  </si>
  <si>
    <t>426</t>
  </si>
  <si>
    <t>773521260</t>
  </si>
  <si>
    <t>Podlaha z barevného litého teraca prostá tloušťky do 20 mm</t>
  </si>
  <si>
    <t>238678340</t>
  </si>
  <si>
    <t>https://podminky.urs.cz/item/CS_URS_2025_01/773521260</t>
  </si>
  <si>
    <t>427</t>
  </si>
  <si>
    <t>773591171</t>
  </si>
  <si>
    <t>Příprava podkladu před provedením teracových podlah podlah penetrační nátěr</t>
  </si>
  <si>
    <t>-1489555512</t>
  </si>
  <si>
    <t>https://podminky.urs.cz/item/CS_URS_2025_01/773591171</t>
  </si>
  <si>
    <t>428</t>
  </si>
  <si>
    <t>773992011</t>
  </si>
  <si>
    <t>Ostatní práce vyplnění dilatačních spár teraca (materiál ve specifikaci) vložkami z barevných kovů nebo z PVC</t>
  </si>
  <si>
    <t>509745699</t>
  </si>
  <si>
    <t>https://podminky.urs.cz/item/CS_URS_2025_01/773992011</t>
  </si>
  <si>
    <t>429</t>
  </si>
  <si>
    <t>19713001</t>
  </si>
  <si>
    <t>profil plochý dilatační 15x3mm</t>
  </si>
  <si>
    <t>262563739</t>
  </si>
  <si>
    <t>50*1,05 'Přepočtené koeficientem množství</t>
  </si>
  <si>
    <t>430</t>
  </si>
  <si>
    <t>775429124</t>
  </si>
  <si>
    <t>Montáž lišty přechodové (vyrovnávací) zaklapnuté</t>
  </si>
  <si>
    <t>-627530216</t>
  </si>
  <si>
    <t>https://podminky.urs.cz/item/CS_URS_2025_01/775429124</t>
  </si>
  <si>
    <t>"O09"0,9</t>
  </si>
  <si>
    <t>431</t>
  </si>
  <si>
    <t>lišta přechodová, nerezová dle specifikace O09</t>
  </si>
  <si>
    <t>-745078030</t>
  </si>
  <si>
    <t>432</t>
  </si>
  <si>
    <t>773413200</t>
  </si>
  <si>
    <t>Soklíky z přírodního litého teraca tloušťky do 20 mm rovné s požlábkem (fabionem), výšky přes 50 do 150 mm - zapuštěné do omítky</t>
  </si>
  <si>
    <t>-1357688343</t>
  </si>
  <si>
    <t>https://podminky.urs.cz/item/CS_URS_2025_01/773413200</t>
  </si>
  <si>
    <t>obvod012</t>
  </si>
  <si>
    <t>433</t>
  </si>
  <si>
    <t>K069</t>
  </si>
  <si>
    <t>D+M vyspravení a plošná povrchová úprava schodiště</t>
  </si>
  <si>
    <t>-1933668911</t>
  </si>
  <si>
    <t>13*1,22</t>
  </si>
  <si>
    <t>21*1,22</t>
  </si>
  <si>
    <t>434</t>
  </si>
  <si>
    <t>K070</t>
  </si>
  <si>
    <t>Leštící brus s fluatací povrchu</t>
  </si>
  <si>
    <t>-817603847</t>
  </si>
  <si>
    <t>435</t>
  </si>
  <si>
    <t>998773102</t>
  </si>
  <si>
    <t>Přesun hmot pro podlahy teracové lité stanovený z hmotnosti přesunovaného materiálu vodorovná dopravní vzdálenost do 50 m základní v objektech výšky přes 6 do 12 m</t>
  </si>
  <si>
    <t>292340522</t>
  </si>
  <si>
    <t>https://podminky.urs.cz/item/CS_URS_2025_01/998773102</t>
  </si>
  <si>
    <t>777</t>
  </si>
  <si>
    <t>Podlahy lité</t>
  </si>
  <si>
    <t>436</t>
  </si>
  <si>
    <t>797354662</t>
  </si>
  <si>
    <t>F013+F023+F033</t>
  </si>
  <si>
    <t>437</t>
  </si>
  <si>
    <t>777131113</t>
  </si>
  <si>
    <t>Penetrační nátěr podlahy polyuretanový na podklad vlhký nebo s nízkou nasákavostí</t>
  </si>
  <si>
    <t>928085052</t>
  </si>
  <si>
    <t>https://podminky.urs.cz/item/CS_URS_2025_01/777131113</t>
  </si>
  <si>
    <t>438</t>
  </si>
  <si>
    <t>777521105R</t>
  </si>
  <si>
    <t>Krycí stěrka dekorativní polyuretanová, tloušťky 6mm</t>
  </si>
  <si>
    <t>733891244</t>
  </si>
  <si>
    <t>439</t>
  </si>
  <si>
    <t>777622103</t>
  </si>
  <si>
    <t>Uzavírací nátěr podlahy polyuretanový transparentní</t>
  </si>
  <si>
    <t>128898598</t>
  </si>
  <si>
    <t>https://podminky.urs.cz/item/CS_URS_2025_01/777622103</t>
  </si>
  <si>
    <t>440</t>
  </si>
  <si>
    <t>775413411R</t>
  </si>
  <si>
    <t>Montáž podlahové lišty obvodové připevněné mechanicky, vč. přípravy podkladu a víceprací spojených se zapuštěním do omítky</t>
  </si>
  <si>
    <t>-755321299</t>
  </si>
  <si>
    <t>144,42+4,75+3,25+8</t>
  </si>
  <si>
    <t>441</t>
  </si>
  <si>
    <t>28341072RR</t>
  </si>
  <si>
    <t>lišta soklová dle specifikace INP 39, zapuštění do omítky vč. profilu k zaomítání</t>
  </si>
  <si>
    <t>1250309001</t>
  </si>
  <si>
    <t>160,42*1,08 'Přepočtené koeficientem množství</t>
  </si>
  <si>
    <t>442</t>
  </si>
  <si>
    <t>998777102</t>
  </si>
  <si>
    <t>Přesun hmot pro podlahy lité stanovený z hmotnosti přesunovaného materiálu vodorovná dopravní vzdálenost do 50 m základní v objektech výšky přes 6 do 12 m</t>
  </si>
  <si>
    <t>175267393</t>
  </si>
  <si>
    <t>https://podminky.urs.cz/item/CS_URS_2025_01/998777102</t>
  </si>
  <si>
    <t>781</t>
  </si>
  <si>
    <t>Dokončovací práce - obklady</t>
  </si>
  <si>
    <t>443</t>
  </si>
  <si>
    <t>781121011</t>
  </si>
  <si>
    <t>Příprava podkladu před provedením obkladu nátěr penetrační na stěnu</t>
  </si>
  <si>
    <t>436354837</t>
  </si>
  <si>
    <t>https://podminky.urs.cz/item/CS_URS_2025_01/781121011</t>
  </si>
  <si>
    <t>444</t>
  </si>
  <si>
    <t>781472224</t>
  </si>
  <si>
    <t>Montáž keramických obkladů stěn lepených cementovým flexibilním lepidlem hladkých přes 85 do 100 ks/m2</t>
  </si>
  <si>
    <t>1428366709</t>
  </si>
  <si>
    <t>https://podminky.urs.cz/item/CS_URS_2025_01/781472224</t>
  </si>
  <si>
    <t>445</t>
  </si>
  <si>
    <t>59761707R</t>
  </si>
  <si>
    <t>obklad keramický nemrazuvzdorný povrch hladký/lesklý tl do 10mm přes 85 do 100ks/m2 dle specifikace PD</t>
  </si>
  <si>
    <t>1071116831</t>
  </si>
  <si>
    <t>219,291*1,1 'Přepočtené koeficientem množství</t>
  </si>
  <si>
    <t>446</t>
  </si>
  <si>
    <t>781492211</t>
  </si>
  <si>
    <t>Obklad - dokončující práce montáž profilu lepeného flexibilním cementovým lepidlem rohového</t>
  </si>
  <si>
    <t>1803570957</t>
  </si>
  <si>
    <t>https://podminky.urs.cz/item/CS_URS_2025_01/781492211</t>
  </si>
  <si>
    <t>"INP32</t>
  </si>
  <si>
    <t>10*2,5</t>
  </si>
  <si>
    <t>447</t>
  </si>
  <si>
    <t>59054132R</t>
  </si>
  <si>
    <t>profil ukončovací pro vnější hrany obkladů, kartáč. nerez, dle specifikace INP32</t>
  </si>
  <si>
    <t>-160711488</t>
  </si>
  <si>
    <t>25*1,1 'Přepočtené koeficientem množství</t>
  </si>
  <si>
    <t>448</t>
  </si>
  <si>
    <t>781495115</t>
  </si>
  <si>
    <t>Obklad - dokončující práce ostatní práce spárování silikonem</t>
  </si>
  <si>
    <t>268772941</t>
  </si>
  <si>
    <t>https://podminky.urs.cz/item/CS_URS_2025_01/781495115</t>
  </si>
  <si>
    <t>"svislé kouty"</t>
  </si>
  <si>
    <t>2*28+2*24+2*24+1,2*4</t>
  </si>
  <si>
    <t>449</t>
  </si>
  <si>
    <t>781495142</t>
  </si>
  <si>
    <t>Obklad - dokončující práce průnik obkladem kruhový, bez izolace přes DN 30 do DN 90</t>
  </si>
  <si>
    <t>427889593</t>
  </si>
  <si>
    <t>https://podminky.urs.cz/item/CS_URS_2025_01/781495142</t>
  </si>
  <si>
    <t>"umyvadlo"3*(7+5+6)</t>
  </si>
  <si>
    <t>"elektro"4*(7+6+7)</t>
  </si>
  <si>
    <t>450</t>
  </si>
  <si>
    <t>781495143</t>
  </si>
  <si>
    <t>Obklad - dokončující práce průnik obkladem kruhový, bez izolace přes DN 90</t>
  </si>
  <si>
    <t>-983662644</t>
  </si>
  <si>
    <t>https://podminky.urs.cz/item/CS_URS_2025_01/781495143</t>
  </si>
  <si>
    <t>"WC"4+4+4</t>
  </si>
  <si>
    <t>451</t>
  </si>
  <si>
    <t>781495153</t>
  </si>
  <si>
    <t>Obklad - dokončující práce průnik obkladem hranatý, bez izolace, o delší straně přes 90 mm</t>
  </si>
  <si>
    <t>496078184</t>
  </si>
  <si>
    <t>https://podminky.urs.cz/item/CS_URS_2025_01/781495153</t>
  </si>
  <si>
    <t>"WC, tlačítko"12</t>
  </si>
  <si>
    <t>452</t>
  </si>
  <si>
    <t>998781102</t>
  </si>
  <si>
    <t>Přesun hmot pro obklady keramické stanovený z hmotnosti přesunovaného materiálu vodorovná dopravní vzdálenost do 50 m základní v objektech výšky přes 6 do 12 m</t>
  </si>
  <si>
    <t>-2146088586</t>
  </si>
  <si>
    <t>https://podminky.urs.cz/item/CS_URS_2025_01/998781102</t>
  </si>
  <si>
    <t>783</t>
  </si>
  <si>
    <t>Dokončovací práce - nátěry</t>
  </si>
  <si>
    <t>453</t>
  </si>
  <si>
    <t>783301303</t>
  </si>
  <si>
    <t>Příprava podkladu zámečnických konstrukcí před provedením nátěru odrezivění odrezovačem bezoplachovým</t>
  </si>
  <si>
    <t>-468333303</t>
  </si>
  <si>
    <t>https://podminky.urs.cz/item/CS_URS_2025_01/783301303</t>
  </si>
  <si>
    <t>"válcované profily ve stropě 1 NP"5</t>
  </si>
  <si>
    <t>454</t>
  </si>
  <si>
    <t>783306801</t>
  </si>
  <si>
    <t>Odstranění nátěrů ze zámečnických konstrukcí obroušením</t>
  </si>
  <si>
    <t>562315912</t>
  </si>
  <si>
    <t>https://podminky.urs.cz/item/CS_URS_2025_01/783306801</t>
  </si>
  <si>
    <t>455</t>
  </si>
  <si>
    <t>783823141</t>
  </si>
  <si>
    <t>Penetrační nátěr omítek hladkých zdiva lícového akrylátový</t>
  </si>
  <si>
    <t>-1491443655</t>
  </si>
  <si>
    <t>https://podminky.urs.cz/item/CS_URS_2025_01/783823141</t>
  </si>
  <si>
    <t xml:space="preserve">"klenba </t>
  </si>
  <si>
    <t>"101"58,37</t>
  </si>
  <si>
    <t>"102"15,87</t>
  </si>
  <si>
    <t>"105"11,60</t>
  </si>
  <si>
    <t>456</t>
  </si>
  <si>
    <t>783827201</t>
  </si>
  <si>
    <t>Krycí (ochranný) nátěr omítek jednonásobný hladkých zdiva lícového akrylátový</t>
  </si>
  <si>
    <t>1120167233</t>
  </si>
  <si>
    <t>https://podminky.urs.cz/item/CS_URS_2025_01/783827201</t>
  </si>
  <si>
    <t>85,84*2 'Přepočtené koeficientem množství</t>
  </si>
  <si>
    <t>457</t>
  </si>
  <si>
    <t>783901451</t>
  </si>
  <si>
    <t>Příprava podkladu betonových podlah před provedením nátěru zametením</t>
  </si>
  <si>
    <t>-659659397</t>
  </si>
  <si>
    <t>https://podminky.urs.cz/item/CS_URS_2025_01/783901451</t>
  </si>
  <si>
    <t>2,88</t>
  </si>
  <si>
    <t>458</t>
  </si>
  <si>
    <t>783923161</t>
  </si>
  <si>
    <t>Penetrační nátěr betonových podlah pórovitých ( např. z cihelné dlažby, betonu apod.) akrylátový</t>
  </si>
  <si>
    <t>-961547003</t>
  </si>
  <si>
    <t>https://podminky.urs.cz/item/CS_URS_2025_01/783923161</t>
  </si>
  <si>
    <t>459</t>
  </si>
  <si>
    <t>783927161</t>
  </si>
  <si>
    <t>Krycí (uzavírací) nátěr betonových podlah dvojnásobný akrylátový</t>
  </si>
  <si>
    <t>1400541366</t>
  </si>
  <si>
    <t>https://podminky.urs.cz/item/CS_URS_2025_01/783927161</t>
  </si>
  <si>
    <t>784</t>
  </si>
  <si>
    <t>Dokončovací práce - malby a tapety</t>
  </si>
  <si>
    <t>460</t>
  </si>
  <si>
    <t>784111001</t>
  </si>
  <si>
    <t>Oprášení (ometení) podkladu v místnostech výšky do 3,80 m</t>
  </si>
  <si>
    <t>-759204024</t>
  </si>
  <si>
    <t>https://podminky.urs.cz/item/CS_URS_2025_01/784111001</t>
  </si>
  <si>
    <t>"omtíka bez obkladů"omítka-obklad+omítka3</t>
  </si>
  <si>
    <t>"SDK podhledy"(sdk4+sdk3)</t>
  </si>
  <si>
    <t>"sdk příčky"stěna_sdk*2+stěna_sdk2*2</t>
  </si>
  <si>
    <t>461</t>
  </si>
  <si>
    <t>784181101</t>
  </si>
  <si>
    <t>Penetrace podkladu jednonásobná základní akrylátová bezbarvá v místnostech výšky do 3,80 m</t>
  </si>
  <si>
    <t>-62403995</t>
  </si>
  <si>
    <t>https://podminky.urs.cz/item/CS_URS_2025_01/784181101</t>
  </si>
  <si>
    <t>462</t>
  </si>
  <si>
    <t>784211101</t>
  </si>
  <si>
    <t xml:space="preserve">Malby z malířských směsí oděruvzdorných za mokra dvojnásobné, bílé za mokra oděruvzdorné výborně v místnostech výšky do 3,80 m - omyvatelný povrch </t>
  </si>
  <si>
    <t>1653558973</t>
  </si>
  <si>
    <t>https://podminky.urs.cz/item/CS_URS_2025_01/784211101</t>
  </si>
  <si>
    <t>463</t>
  </si>
  <si>
    <t>784161001</t>
  </si>
  <si>
    <t>Tmelení spar a rohů, šířky do 3 mm akrylátovým tmelem v místnostech výšky do 3,80 m</t>
  </si>
  <si>
    <t>-2071950707</t>
  </si>
  <si>
    <t>https://podminky.urs.cz/item/CS_URS_2025_01/784161001</t>
  </si>
  <si>
    <t>"obvody místností" obvod01+obvod02+obvod03</t>
  </si>
  <si>
    <t>"k zárubním" (dveře1+dveře2+dveře3)*5</t>
  </si>
  <si>
    <t>"lokální trhliny" (F01+F02+F03)*0,15</t>
  </si>
  <si>
    <t>464</t>
  </si>
  <si>
    <t>784171001</t>
  </si>
  <si>
    <t>Olepování vnitřních ploch (materiál ve specifikaci) včetně pozdějšího odlepení páskou nebo fólií v místnostech výšky do 3,80 m</t>
  </si>
  <si>
    <t>-1647515975</t>
  </si>
  <si>
    <t>https://podminky.urs.cz/item/CS_URS_2025_01/784171001</t>
  </si>
  <si>
    <t>(F01+F02+F03)*0,25</t>
  </si>
  <si>
    <t>465</t>
  </si>
  <si>
    <t>58124833</t>
  </si>
  <si>
    <t>páska pro malířské potřeby maskovací krepová 19mmx50m</t>
  </si>
  <si>
    <t>-535544410</t>
  </si>
  <si>
    <t>85,083*1,1 'Přepočtené koeficientem množství</t>
  </si>
  <si>
    <t>466</t>
  </si>
  <si>
    <t>784171101</t>
  </si>
  <si>
    <t>Zakrytí nemalovaných ploch (materiál ve specifikaci) včetně pozdějšího odkrytí podlah</t>
  </si>
  <si>
    <t>-74980480</t>
  </si>
  <si>
    <t>https://podminky.urs.cz/item/CS_URS_2025_01/784171101</t>
  </si>
  <si>
    <t>467</t>
  </si>
  <si>
    <t>58124842</t>
  </si>
  <si>
    <t>fólie pro malířské potřeby zakrývací tl 7µ 4x5m</t>
  </si>
  <si>
    <t>684602548</t>
  </si>
  <si>
    <t>340,33*1,1 'Přepočtené koeficientem množství</t>
  </si>
  <si>
    <t>468</t>
  </si>
  <si>
    <t>784171121</t>
  </si>
  <si>
    <t>Zakrytí nemalovaných ploch (materiál ve specifikaci) včetně pozdějšího odkrytí konstrukcí nebo samostatných prvků např. schodišť, nábytku, radiátorů, zábradlí v místnostech výšky do 3,80</t>
  </si>
  <si>
    <t>-717117775</t>
  </si>
  <si>
    <t>https://podminky.urs.cz/item/CS_URS_2025_01/784171121</t>
  </si>
  <si>
    <t>"zařizovací předměty</t>
  </si>
  <si>
    <t>(F01+F02+F03)*0,4</t>
  </si>
  <si>
    <t xml:space="preserve">"okna, dveře" </t>
  </si>
  <si>
    <t>(okno1+okno2+okno3+dveře1*2+dveře2*2+dveře3)</t>
  </si>
  <si>
    <t>469</t>
  </si>
  <si>
    <t>532436762</t>
  </si>
  <si>
    <t>353,714*1,1 'Přepočtené koeficientem množství</t>
  </si>
  <si>
    <t>786</t>
  </si>
  <si>
    <t>Dokončovací práce - čalounické úpravy</t>
  </si>
  <si>
    <t>470</t>
  </si>
  <si>
    <t>786623011</t>
  </si>
  <si>
    <t>Montáž venkovních žaluzií do okenního nebo dveřního otvoru ovládaných motorem, upevněných na rám nebo do žaluziově schránky, plochy do 4 m2</t>
  </si>
  <si>
    <t>-1032324649</t>
  </si>
  <si>
    <t>https://podminky.urs.cz/item/CS_URS_2025_01/786623011</t>
  </si>
  <si>
    <t>"O01"11</t>
  </si>
  <si>
    <t>"O02"9</t>
  </si>
  <si>
    <t>"O03"8</t>
  </si>
  <si>
    <t>471</t>
  </si>
  <si>
    <t>55342526</t>
  </si>
  <si>
    <t>žaluzie Z-90 ovládaná základním motorem včetně příslušenství plochy do 2,5m2</t>
  </si>
  <si>
    <t>611584916</t>
  </si>
  <si>
    <t>"O01"1,14*1,77*11</t>
  </si>
  <si>
    <t>"O02"1,14*1,82*9</t>
  </si>
  <si>
    <t>"O03"1,14*1,37*8</t>
  </si>
  <si>
    <t>472</t>
  </si>
  <si>
    <t>786623039</t>
  </si>
  <si>
    <t>Montáž venkovních žaluzií do okenního nebo dveřního otvoru žaluziové schránky, délky do 1300 mm</t>
  </si>
  <si>
    <t>757008910</t>
  </si>
  <si>
    <t>https://podminky.urs.cz/item/CS_URS_2025_01/786623039</t>
  </si>
  <si>
    <t>473</t>
  </si>
  <si>
    <t>28376719</t>
  </si>
  <si>
    <t>kryt podomítkový PUR s izolací XPS 30 mm včetně kotvení pro žaluzii plochy do 3,0m2 š do 2,0m</t>
  </si>
  <si>
    <t>-536464076</t>
  </si>
  <si>
    <t>474</t>
  </si>
  <si>
    <t>HZS2231</t>
  </si>
  <si>
    <t>Hodinové zúčtovací sazby profesí PSV provádění stavebních instalací elektrikář</t>
  </si>
  <si>
    <t>774448740</t>
  </si>
  <si>
    <t>https://podminky.urs.cz/item/CS_URS_2025_01/HZS2231</t>
  </si>
  <si>
    <t>"příslušenství žaluzií"3</t>
  </si>
  <si>
    <t>475</t>
  </si>
  <si>
    <t>40461070</t>
  </si>
  <si>
    <t>čidlo větru univerzální pro ovládání žaluzií, napětí 230V, relé s LED, bílé</t>
  </si>
  <si>
    <t>1914034658</t>
  </si>
  <si>
    <t>476</t>
  </si>
  <si>
    <t>40461073</t>
  </si>
  <si>
    <t>jednotka řídicí žaluziová pro ovládání žaluzií, markýz, rolet, oken a stínících zařízení na pohon 230V, spínací výkon 700W, paměť, do stěny, plast, černá, IP20</t>
  </si>
  <si>
    <t>-2002199727</t>
  </si>
  <si>
    <t>477</t>
  </si>
  <si>
    <t>K076</t>
  </si>
  <si>
    <t>D+M Výtah vč. technologie dle specifikace PD</t>
  </si>
  <si>
    <t>-949465457</t>
  </si>
  <si>
    <t>OST2</t>
  </si>
  <si>
    <t>Prvky viz. výpis</t>
  </si>
  <si>
    <t>478</t>
  </si>
  <si>
    <t>K118</t>
  </si>
  <si>
    <t>D+M osoušeč rukou dle specifikace INP15</t>
  </si>
  <si>
    <t>2050339485</t>
  </si>
  <si>
    <t>479</t>
  </si>
  <si>
    <t>K017</t>
  </si>
  <si>
    <t>D+M háček dle INP 31, kartáčovaná nerez</t>
  </si>
  <si>
    <t>-1533739191</t>
  </si>
  <si>
    <t>480</t>
  </si>
  <si>
    <t>K119</t>
  </si>
  <si>
    <t>D+M signalizační tlačítko imobilní dle INP21</t>
  </si>
  <si>
    <t>663383712</t>
  </si>
  <si>
    <t>481</t>
  </si>
  <si>
    <t>K044</t>
  </si>
  <si>
    <t>D+M osoušeč rukou dle specifikace INP14</t>
  </si>
  <si>
    <t>-1954764965</t>
  </si>
  <si>
    <t>482</t>
  </si>
  <si>
    <t>K061</t>
  </si>
  <si>
    <t>D+M dávkovač mýdla dle specifikace INP 15</t>
  </si>
  <si>
    <t>-1065258571</t>
  </si>
  <si>
    <t>483</t>
  </si>
  <si>
    <t>K077</t>
  </si>
  <si>
    <t>D+M dávkovač mýdla dle specifikace INP 16</t>
  </si>
  <si>
    <t>-1664821631</t>
  </si>
  <si>
    <t>484</t>
  </si>
  <si>
    <t>K081</t>
  </si>
  <si>
    <t>D+M zrcadlo dle specifikace INP 27</t>
  </si>
  <si>
    <t>-1974750331</t>
  </si>
  <si>
    <t>485</t>
  </si>
  <si>
    <t>725291667</t>
  </si>
  <si>
    <t>Montáž doplňků zařízení koupelen a záchodů piktogramu</t>
  </si>
  <si>
    <t>340208687</t>
  </si>
  <si>
    <t>https://podminky.urs.cz/item/CS_URS_2025_01/725291667</t>
  </si>
  <si>
    <t>486</t>
  </si>
  <si>
    <t>73558009</t>
  </si>
  <si>
    <t>piktogram dle INP 26</t>
  </si>
  <si>
    <t>1017095943</t>
  </si>
  <si>
    <t>487</t>
  </si>
  <si>
    <t>725291668</t>
  </si>
  <si>
    <t>Montáž doplňků zařízení koupelen a záchodů madla invalidního rovného</t>
  </si>
  <si>
    <t>-533272917</t>
  </si>
  <si>
    <t>https://podminky.urs.cz/item/CS_URS_2025_01/725291668</t>
  </si>
  <si>
    <t>488</t>
  </si>
  <si>
    <t>55147134</t>
  </si>
  <si>
    <t>madlo invalidní rovné nerez mat 530mm dle specifikace INP 178</t>
  </si>
  <si>
    <t>2052397882</t>
  </si>
  <si>
    <t>489</t>
  </si>
  <si>
    <t>725291673</t>
  </si>
  <si>
    <t>Montáž doplňků zařízení koupelen a záchodů madla podpěrného do zdi</t>
  </si>
  <si>
    <t>-1747113997</t>
  </si>
  <si>
    <t>https://podminky.urs.cz/item/CS_URS_2025_01/725291673</t>
  </si>
  <si>
    <t>490</t>
  </si>
  <si>
    <t>55147128</t>
  </si>
  <si>
    <t>madlo invalidní rovné nerez lesk 680mm dle specifikace INP 19</t>
  </si>
  <si>
    <t>1068167308</t>
  </si>
  <si>
    <t>491</t>
  </si>
  <si>
    <t>725291670</t>
  </si>
  <si>
    <t>Montáž doplňků zařízení koupelen a záchodů madla invalidního krakorcového sklopného</t>
  </si>
  <si>
    <t>-1243095114</t>
  </si>
  <si>
    <t>https://podminky.urs.cz/item/CS_URS_2025_01/725291670</t>
  </si>
  <si>
    <t>492</t>
  </si>
  <si>
    <t>55147114</t>
  </si>
  <si>
    <t>madlo invalidní krakorcové sklopné nerez 616mm, dle specifikace INP 20</t>
  </si>
  <si>
    <t>529353073</t>
  </si>
  <si>
    <t>493</t>
  </si>
  <si>
    <t>725291664</t>
  </si>
  <si>
    <t>Montáž doplňků zařízení koupelen a záchodů štětky závěsné</t>
  </si>
  <si>
    <t>649901341</t>
  </si>
  <si>
    <t>https://podminky.urs.cz/item/CS_URS_2025_01/725291664</t>
  </si>
  <si>
    <t>494</t>
  </si>
  <si>
    <t>55779012</t>
  </si>
  <si>
    <t>štětka na WC závěsná nebo na podlahu kartáč nylon nerezové záchytné pouzdro dle specifikace INP 24</t>
  </si>
  <si>
    <t>1793307962</t>
  </si>
  <si>
    <t>495</t>
  </si>
  <si>
    <t>725291655</t>
  </si>
  <si>
    <t>Montáž doplňků zařízení koupelen a záchodů přebalovacího pultu závěsného</t>
  </si>
  <si>
    <t>1986639988</t>
  </si>
  <si>
    <t>https://podminky.urs.cz/item/CS_URS_2025_01/725291655</t>
  </si>
  <si>
    <t>496</t>
  </si>
  <si>
    <t>55441008R</t>
  </si>
  <si>
    <t>pult přebalovací horizontální závěsný dle specifikace INP 22</t>
  </si>
  <si>
    <t>565084938</t>
  </si>
  <si>
    <t>497</t>
  </si>
  <si>
    <t>725291653</t>
  </si>
  <si>
    <t>Montáž doplňků zařízení koupelen a záchodů zásobníku toaletních papírů</t>
  </si>
  <si>
    <t>1754797373</t>
  </si>
  <si>
    <t>https://podminky.urs.cz/item/CS_URS_2025_01/725291653</t>
  </si>
  <si>
    <t>498</t>
  </si>
  <si>
    <t>55431090</t>
  </si>
  <si>
    <t>zásobník toaletních papírů nerez dle specifikace INP 23</t>
  </si>
  <si>
    <t>1907724534</t>
  </si>
  <si>
    <t>3 - Opěrná stěna OZ11</t>
  </si>
  <si>
    <t>A-HSV - Bourací práce</t>
  </si>
  <si>
    <t>A-HSV</t>
  </si>
  <si>
    <t>971042551</t>
  </si>
  <si>
    <t>Vybourání otvorů v betonových příčkách a zdech základových nebo nadzákladových plochy do 1 m2, tl. jakékoliv</t>
  </si>
  <si>
    <t>-1214692699</t>
  </si>
  <si>
    <t>https://podminky.urs.cz/item/CS_URS_2025_01/971042551</t>
  </si>
  <si>
    <t>"odboruná části opěrné stěny"7*0,5*0,5</t>
  </si>
  <si>
    <t>997013111</t>
  </si>
  <si>
    <t>Vnitrostaveništní doprava suti a vybouraných hmot vodorovně do 50 m s naložením základní pro budovy a haly výšky do 6 m</t>
  </si>
  <si>
    <t>220647185</t>
  </si>
  <si>
    <t>https://podminky.urs.cz/item/CS_URS_2025_01/997013111</t>
  </si>
  <si>
    <t>1645973847</t>
  </si>
  <si>
    <t>325854931</t>
  </si>
  <si>
    <t>3,85*25 'Přepočtené koeficientem množství</t>
  </si>
  <si>
    <t>940610442</t>
  </si>
  <si>
    <t>3,85*0,2 'Přepočtené koeficientem množství</t>
  </si>
  <si>
    <t>-1206535924</t>
  </si>
  <si>
    <t>"dočištění a drobné odkopávky" 2</t>
  </si>
  <si>
    <t>-361310702</t>
  </si>
  <si>
    <t>132212221</t>
  </si>
  <si>
    <t>Hloubení zapažených rýh šířky přes 800 do 2 000 mm ručně s urovnáním dna do předepsaného profilu a spádu v hornině třídy těžitelnosti I skupiny 3 soudržných</t>
  </si>
  <si>
    <t>391949057</t>
  </si>
  <si>
    <t>https://podminky.urs.cz/item/CS_URS_2025_01/132212221</t>
  </si>
  <si>
    <t xml:space="preserve">"základový pas - pohledová plocha </t>
  </si>
  <si>
    <t>9,85*1,3</t>
  </si>
  <si>
    <t>-221646754</t>
  </si>
  <si>
    <t>"pracovní prostor</t>
  </si>
  <si>
    <t>(6,25+0,75+0,5+1,175)*(0,8*1,5)*0,9</t>
  </si>
  <si>
    <t>162251101</t>
  </si>
  <si>
    <t>Vodorovné přemístění výkopku nebo sypaniny po suchu na obvyklém dopravním prostředku, bez naložení výkopku, avšak se složením bez rozhrnutí z horniny třídy těžitelnosti I skupiny 1 až 3 na vzdálenost do 20 m</t>
  </si>
  <si>
    <t>-1727166335</t>
  </si>
  <si>
    <t>https://podminky.urs.cz/item/CS_URS_2025_01/162251101</t>
  </si>
  <si>
    <t>Nakládání, skládání a překládání neulehlého výkopku nebo sypaniny strojně nakládání, množství přes 100 m3, z hornin třídy těžitelnosti I, skupiny 1 až 3</t>
  </si>
  <si>
    <t>1819936190</t>
  </si>
  <si>
    <t>-974430592</t>
  </si>
  <si>
    <t>"výkop"+12,226+2</t>
  </si>
  <si>
    <t>"zásyp"-9,369</t>
  </si>
  <si>
    <t>107951603</t>
  </si>
  <si>
    <t>4,857*5 'Přepočtené koeficientem množství</t>
  </si>
  <si>
    <t>-1476646387</t>
  </si>
  <si>
    <t>4,857*1,8 'Přepočtené koeficientem množství</t>
  </si>
  <si>
    <t>274313811</t>
  </si>
  <si>
    <t>Základy z betonu prostého pasy betonu kamenem neprokládaného tř. C 25/30</t>
  </si>
  <si>
    <t>828627113</t>
  </si>
  <si>
    <t>https://podminky.urs.cz/item/CS_URS_2025_01/274313811</t>
  </si>
  <si>
    <t>"zákl pas</t>
  </si>
  <si>
    <t>0,3*0,5*(6,25)</t>
  </si>
  <si>
    <t>0,6*0,5*(1,675+1,25)</t>
  </si>
  <si>
    <t>1,816*1,05 'Přepočtené koeficientem množství</t>
  </si>
  <si>
    <t>279113153</t>
  </si>
  <si>
    <t>Základové zdi z tvárnic ztraceného bednění včetně výplně z betonu bez zvláštních nároků na vliv prostředí třídy C 25/30, tloušťky zdiva přes 200 do 250 mm</t>
  </si>
  <si>
    <t>-1229652498</t>
  </si>
  <si>
    <t>https://podminky.urs.cz/item/CS_URS_2025_01/279113153</t>
  </si>
  <si>
    <t>"průměrná výška 1,5 m</t>
  </si>
  <si>
    <t xml:space="preserve"> 1,5*(6,25+0,75+0,25+0,25+1,675)</t>
  </si>
  <si>
    <t>-1874163834</t>
  </si>
  <si>
    <t>308,7/1000</t>
  </si>
  <si>
    <t>998011001</t>
  </si>
  <si>
    <t>Přesun hmot pro budovy občanské výstavby, bydlení, výrobu a služby s nosnou svislou konstrukcí zděnou z cihel, tvárnic nebo kamene vodorovná dopravní vzdálenost do 100 m základní pro budovy výšky do 6 m</t>
  </si>
  <si>
    <t>-1358804647</t>
  </si>
  <si>
    <t>https://podminky.urs.cz/item/CS_URS_2025_01/998011001</t>
  </si>
  <si>
    <t>-653125809</t>
  </si>
  <si>
    <t>-22528249</t>
  </si>
  <si>
    <t>-2083035249</t>
  </si>
  <si>
    <t>15*1,05 'Přepočtené koeficientem množství</t>
  </si>
  <si>
    <t>-146377898</t>
  </si>
  <si>
    <t>4 - VZT</t>
  </si>
  <si>
    <t>1 - Větrání 1.NP</t>
  </si>
  <si>
    <t>2 - Větrání 2.NP</t>
  </si>
  <si>
    <t>3 - Větrání 3.NP</t>
  </si>
  <si>
    <t>10 - Klimatizace 1.NP</t>
  </si>
  <si>
    <t>11 - Klimatizace 2.NP</t>
  </si>
  <si>
    <t>12 - Klimatizace 3.NP</t>
  </si>
  <si>
    <t>13 - Montážní materiál</t>
  </si>
  <si>
    <t>15 - Izolace</t>
  </si>
  <si>
    <t xml:space="preserve">16 - Přesuny strojů, zařízení a potrubí, přidružené výkony </t>
  </si>
  <si>
    <t xml:space="preserve">17 - Komplexní zkoušky, zaregulování a obsluha </t>
  </si>
  <si>
    <t>Větrání 1.NP</t>
  </si>
  <si>
    <t>1.1</t>
  </si>
  <si>
    <t>Bloková typová jednotka ve vnitřním stojatém provedení s EC motory a rekuperací tepla - 900m3/h při 350 Pa; pro přívod a odvod ve složení: filtry M 5 a F7, ZZT deskový s obtokem, ohřívač vodní a směšovací uzel, ventilátory s EC motory, včetně typového regulačního systému s ovladačem, manžety, sifon s podtlakovým uzávěrem a s dalšími nezbytnými komponenty a kabeláží + zprovoznění jednotky</t>
  </si>
  <si>
    <t>Poznámka k položce:_x000D_
(složení a parametry dle techniky v příloze č.6 TPZ a tab.č.2 v TZ)</t>
  </si>
  <si>
    <t>1.1a</t>
  </si>
  <si>
    <t>Kouřové čidlo do vzduch. Potrubí vč nezbytného příslušenství a krátké filtr.kazety pro osazení</t>
  </si>
  <si>
    <t>1.2</t>
  </si>
  <si>
    <t>Tlumič hluku kruhový D=250mm, flexibilní 1000mm</t>
  </si>
  <si>
    <t>1.3</t>
  </si>
  <si>
    <t>Tlumič hluku kruhový D=250mm, flexibilní 600mm</t>
  </si>
  <si>
    <t>1.5</t>
  </si>
  <si>
    <t>Nasávací protidešťová žaluzie 710/350mm</t>
  </si>
  <si>
    <t>1.6</t>
  </si>
  <si>
    <t>Protipožární klapka D=250mm s teplotním čidlem dle PBŘ</t>
  </si>
  <si>
    <t>1.8</t>
  </si>
  <si>
    <t>Flexibilní AL hadice s vysokým útlumem hluku d=127mm (balení po 10m)</t>
  </si>
  <si>
    <t>1.9</t>
  </si>
  <si>
    <t>Talířový ventil kovový D=200mm + kroužek</t>
  </si>
  <si>
    <t>1.10</t>
  </si>
  <si>
    <t>Talířový ventil kovový D=125mm + kroužek</t>
  </si>
  <si>
    <t>1.11</t>
  </si>
  <si>
    <t>Talířový ventil kovový D=100mm + kroužek</t>
  </si>
  <si>
    <t>1.12</t>
  </si>
  <si>
    <t>Stěnová dýza přívodní D=160mm + kroužek (dofuk 4m)</t>
  </si>
  <si>
    <t>1.13</t>
  </si>
  <si>
    <t>Regulační klapka do potrubí d=200mm</t>
  </si>
  <si>
    <t>1.14</t>
  </si>
  <si>
    <t>Regulační klapka do potrubí d=160mm</t>
  </si>
  <si>
    <t>1.14.1</t>
  </si>
  <si>
    <t>Přívodní vyústka dvouřadá 425/75 s regulací</t>
  </si>
  <si>
    <t>1.15</t>
  </si>
  <si>
    <t>Výfukový kus s úkosem 45° D=225mm</t>
  </si>
  <si>
    <t>1.30</t>
  </si>
  <si>
    <t>Potrubí SPIRO do průměru 160 mm/30% tvar.</t>
  </si>
  <si>
    <t>Pol138</t>
  </si>
  <si>
    <t>Potrubí SPIRO do průměru 250 mm/30% tvar.</t>
  </si>
  <si>
    <t>1.50</t>
  </si>
  <si>
    <t>Čtyřhranné potrubí do obvodu 2500 mm/ 100% tvar. sk.I pozink ON 12 0403</t>
  </si>
  <si>
    <t>Větrání 2.NP</t>
  </si>
  <si>
    <t>2.1</t>
  </si>
  <si>
    <t>2.1a</t>
  </si>
  <si>
    <t>2.2</t>
  </si>
  <si>
    <t>2.3</t>
  </si>
  <si>
    <t>Tlumič hluku kruhový D=225mm, flexibilní 1000mm</t>
  </si>
  <si>
    <t>2.4</t>
  </si>
  <si>
    <t>Výfukový kus s úkosem 45° D=315mm</t>
  </si>
  <si>
    <t>2.5</t>
  </si>
  <si>
    <t>Protipožární klapka D=225mm s teplotním čidlem dle PBŘ</t>
  </si>
  <si>
    <t>2.6</t>
  </si>
  <si>
    <t>Flexibilní AL hadice s vysokým útlumem hluku d=160mm (balení po 10m)</t>
  </si>
  <si>
    <t>2.7</t>
  </si>
  <si>
    <t>2.9</t>
  </si>
  <si>
    <t>Talířový ventil kovový D=160mm + kroužek</t>
  </si>
  <si>
    <t>2.10</t>
  </si>
  <si>
    <t>2.14</t>
  </si>
  <si>
    <t>Přívodní vyústka dvouřadá 325/75 s regulací</t>
  </si>
  <si>
    <t>2.15</t>
  </si>
  <si>
    <t>Přívodní vyústka dvouřadá 225/75 s regulací</t>
  </si>
  <si>
    <t>2.16</t>
  </si>
  <si>
    <t>Odvodní vyústka jednořadá 325/75 s regulací</t>
  </si>
  <si>
    <t>2.17</t>
  </si>
  <si>
    <t>Odvodní vyústka jednořadá 225/75 s regulací</t>
  </si>
  <si>
    <t>2.19</t>
  </si>
  <si>
    <t>2.30</t>
  </si>
  <si>
    <t>Větrání 3.NP</t>
  </si>
  <si>
    <t>3.1</t>
  </si>
  <si>
    <t>3.1a</t>
  </si>
  <si>
    <t>3.2</t>
  </si>
  <si>
    <t>3.3</t>
  </si>
  <si>
    <t>3.3b</t>
  </si>
  <si>
    <t>3.5</t>
  </si>
  <si>
    <t>3.6</t>
  </si>
  <si>
    <t>3.7</t>
  </si>
  <si>
    <t>3.8</t>
  </si>
  <si>
    <t>3.9</t>
  </si>
  <si>
    <t>3.10</t>
  </si>
  <si>
    <t>3.11</t>
  </si>
  <si>
    <t>3.12</t>
  </si>
  <si>
    <t>3.30</t>
  </si>
  <si>
    <t>Klimatizace 1.NP</t>
  </si>
  <si>
    <t>10.1</t>
  </si>
  <si>
    <t>Split systém kondenzační jednotka; Qch=14,7 kW, Qt=16 kW; garantovaný chod: chlazení -15 až 48°C, topení -15 až 18°C (max délka chladiva 85m)</t>
  </si>
  <si>
    <t>Poznámka k položce:_x000D_
(složení a parametry dle tab.č.2,3 v TZ)</t>
  </si>
  <si>
    <t>10.1a</t>
  </si>
  <si>
    <t>Kabelový ovladač standart</t>
  </si>
  <si>
    <t>10.2</t>
  </si>
  <si>
    <t>Nástěnná jednotka včetně čelního panelu; Qch=2,1 kW Qt=2,5 kW</t>
  </si>
  <si>
    <t>10.3</t>
  </si>
  <si>
    <t>Nástěnná jednotka včetně čelního panelu; Qch=4,2 kW Qt=5,4 kW</t>
  </si>
  <si>
    <t>10.50</t>
  </si>
  <si>
    <t>Potrubí chladiva (svazek)+ kabel</t>
  </si>
  <si>
    <t>Klimatizace 2.NP</t>
  </si>
  <si>
    <t>11.1</t>
  </si>
  <si>
    <t>Split systém kondenzační jednotka; Qch=6,3 kW, Qt=7,3 kW; garantovaný chod: chlazení -15 až 48°C, topení -15 až 18°C (max. délka chladiva 50m)</t>
  </si>
  <si>
    <t>11.1a</t>
  </si>
  <si>
    <t>11.3</t>
  </si>
  <si>
    <t>Nástěnná jednotka včetně čelního panelu; Qch=2,5 kW Qt=3,2 kW</t>
  </si>
  <si>
    <t>11.50</t>
  </si>
  <si>
    <t>Klimatizace 3.NP</t>
  </si>
  <si>
    <t>12.1</t>
  </si>
  <si>
    <t>Split systém kondenzační jednotka; Qch=10,6 kW, Qt=12,1 kW; garantovaný chod: chlazení -15 až 48°C, topení -15 až 18°C (max délka chladiva 75m)</t>
  </si>
  <si>
    <t>12.1a</t>
  </si>
  <si>
    <t>12.2</t>
  </si>
  <si>
    <t>12.3</t>
  </si>
  <si>
    <t>Nástěnná jednotka včetně čelního panelu; Qch=3,5 kW Qt=4,0 kW</t>
  </si>
  <si>
    <t>12.50</t>
  </si>
  <si>
    <t>Montážní materiál</t>
  </si>
  <si>
    <t>Pol139</t>
  </si>
  <si>
    <t>Montážní, těsnící a spojovací material</t>
  </si>
  <si>
    <t>Izolace</t>
  </si>
  <si>
    <t>Pol141</t>
  </si>
  <si>
    <t>Tepelná izolace z miner.vlny v Al-fólii 6 cm + oplechování</t>
  </si>
  <si>
    <t>Pol142</t>
  </si>
  <si>
    <t>Tepelná izolace z miner.vlny v Al-fólii 4 cm</t>
  </si>
  <si>
    <t>Pol143</t>
  </si>
  <si>
    <t>Protipožární izolace oboustranná dle PBŘ</t>
  </si>
  <si>
    <t xml:space="preserve">Přesuny strojů, zařízení a potrubí, přidružené výkony </t>
  </si>
  <si>
    <t>Pol144</t>
  </si>
  <si>
    <t xml:space="preserve">Přesuny strojů, zařízení a potrubí </t>
  </si>
  <si>
    <t>Pol145</t>
  </si>
  <si>
    <t>Podíl přidružených výkonů (1,6 % z ceny montáže)</t>
  </si>
  <si>
    <t xml:space="preserve">Komplexní zkoušky, zaregulování a obsluha </t>
  </si>
  <si>
    <t>Pol146</t>
  </si>
  <si>
    <t>Komplexní vyzkoušení</t>
  </si>
  <si>
    <t>Pol147</t>
  </si>
  <si>
    <t>Zaregulování zařízení</t>
  </si>
  <si>
    <t>Pol148</t>
  </si>
  <si>
    <t>Zaškolení obsluhy</t>
  </si>
  <si>
    <t>Pol149</t>
  </si>
  <si>
    <t>Doprava</t>
  </si>
  <si>
    <t>Úroveň 6:</t>
  </si>
  <si>
    <t>51 - PZTS</t>
  </si>
  <si>
    <t>D1 - Dodávka</t>
  </si>
  <si>
    <t xml:space="preserve">    D2 - Ústředna PZS</t>
  </si>
  <si>
    <t xml:space="preserve">    D3 - Komponenty EKV</t>
  </si>
  <si>
    <t xml:space="preserve">    D4 - Komponenty PZS</t>
  </si>
  <si>
    <t xml:space="preserve">    D5 - Instalační materiál</t>
  </si>
  <si>
    <t>D6 - Montáž:</t>
  </si>
  <si>
    <t>Dodávka</t>
  </si>
  <si>
    <t>Ústředna PZS</t>
  </si>
  <si>
    <t>N013850</t>
  </si>
  <si>
    <t>Ústředna 4000 Procesorová deska zabezpečovacího systému. Systém PZTS je moderní kombinovaný systém zabezpečení a kontroly vstupu. Vyznačuje velkou variabilitou v programování. Licenční systém rozšiřování funkcí zajišťuje flexibilitu a úsporu nákladů v budoucnu. Max. počet podsystémů 64 Max.počet uživatelů kontr.přístupu 512 , Licencovaný systém až 2048 zón, Detektorové skupiny 512 BUS2 sběrnice 4</t>
  </si>
  <si>
    <t>N059651</t>
  </si>
  <si>
    <t>Licence - 64 uživatelů</t>
  </si>
  <si>
    <t>N013596</t>
  </si>
  <si>
    <t>SW pro správu uživatelů EKV a PZS</t>
  </si>
  <si>
    <t>N013970</t>
  </si>
  <si>
    <t>Syst. napájecí zdroj do ústředny 12V DC/18Ah, AUX 1,5A</t>
  </si>
  <si>
    <t>N013730</t>
  </si>
  <si>
    <t>Kryt ústředny nebo koncentrátoru, zdroje</t>
  </si>
  <si>
    <t>Pol150</t>
  </si>
  <si>
    <t>Volitelný LTE/UMTS/GPRS modem</t>
  </si>
  <si>
    <t>N013940.10</t>
  </si>
  <si>
    <t>Koncentrátor 16in/16out, PCB bez krytu, BUS2/IB2</t>
  </si>
  <si>
    <t>HUB PRO BOX</t>
  </si>
  <si>
    <t>Kovový kryt pro koncentrátor</t>
  </si>
  <si>
    <t>N010130.10</t>
  </si>
  <si>
    <t>Koncentrátor DUO 4in/2out, větší provedení krytu, povrchová montáž BUS2/BUS1</t>
  </si>
  <si>
    <t>N013001</t>
  </si>
  <si>
    <t>LCD/LED Klávesnice (komplet), bílá, 19 tlačítek</t>
  </si>
  <si>
    <t>PS12170 VdS</t>
  </si>
  <si>
    <t>Akumulátor 12V/17Ah</t>
  </si>
  <si>
    <t>D3</t>
  </si>
  <si>
    <t>Komponenty EKV</t>
  </si>
  <si>
    <t>N023350.17</t>
  </si>
  <si>
    <t>Dveřní modul pro jedny dveře, max. 2 čtečky s rozhranním RS-485, pouze funkce kontroly vstupu - režim: pouze karta/PIN/PIN+karta/biometrika, možnost spouštění sw. maker, tento modul neumožňuje funkci ovládání oblasti kartou</t>
  </si>
  <si>
    <t>N027910</t>
  </si>
  <si>
    <t>Čtečka kompatibilní s kartami EM 125. Provedení bez klávesnice, komunikační rozhraní RS-485. Barevná indikace stavu zastřežení.</t>
  </si>
  <si>
    <t>effeff E7-E4</t>
  </si>
  <si>
    <t>Elektrický otvírač nízkoodběrový, 12V ss</t>
  </si>
  <si>
    <t>D4</t>
  </si>
  <si>
    <t>Komponenty PZS</t>
  </si>
  <si>
    <t>PARADOXPRO</t>
  </si>
  <si>
    <t>PIR detektor s dosahem 11m</t>
  </si>
  <si>
    <t>MAS203</t>
  </si>
  <si>
    <t>MG kontakt čtyřdrátový s pracovní mezerou 25mm</t>
  </si>
  <si>
    <t>MX40QZ</t>
  </si>
  <si>
    <t>Duální detektor PIR+MW s dosahem 12m</t>
  </si>
  <si>
    <t>Pol151</t>
  </si>
  <si>
    <t>Konvenční multisenzorový hlásič (optickokouřový a teplotní - tř. A1R) včetně std. Patice</t>
  </si>
  <si>
    <t>Pol152</t>
  </si>
  <si>
    <t>Konvenční opticko-kouřový hlásič včetně std. patice</t>
  </si>
  <si>
    <t>Pol153</t>
  </si>
  <si>
    <t>Zálohovaná plastová siréna venkovní 110dB/1m s majákem a akumulátorem</t>
  </si>
  <si>
    <t>D5</t>
  </si>
  <si>
    <t>Instalační materiál</t>
  </si>
  <si>
    <t>Pol154</t>
  </si>
  <si>
    <t>Sdělovací nízkofrekvenční kabel stíněný čtyřžilový</t>
  </si>
  <si>
    <t>Pol155</t>
  </si>
  <si>
    <t>Sdělovací nízkofrekvenční kabel stíněný šestižílový</t>
  </si>
  <si>
    <t>Pol156</t>
  </si>
  <si>
    <t>Sdělovací kabel stíněný 4x2x0.55</t>
  </si>
  <si>
    <t>Pol157</t>
  </si>
  <si>
    <t>Přepěťová ochrana 3 stupně</t>
  </si>
  <si>
    <t>D6</t>
  </si>
  <si>
    <t>Montáž:</t>
  </si>
  <si>
    <t>220 71-1102.R00</t>
  </si>
  <si>
    <t>Montáž poplachové a nouzové ústředny, kat.II</t>
  </si>
  <si>
    <t>220 71-1115.R00</t>
  </si>
  <si>
    <t>Montáž komunikačního modulu</t>
  </si>
  <si>
    <t>220 71-1113.R00</t>
  </si>
  <si>
    <t>Montáž bezúdržbového akumulátoru</t>
  </si>
  <si>
    <t>220 71-1111.R00</t>
  </si>
  <si>
    <t>Montáž klávesinice pro zvolený systém</t>
  </si>
  <si>
    <t>220 71-1305.R00</t>
  </si>
  <si>
    <t>Montáž pohybového detektoru včetně držáku</t>
  </si>
  <si>
    <t>222 32-5013.R00</t>
  </si>
  <si>
    <t>Montáž magnetický kontakt do nedřevěných zárubní</t>
  </si>
  <si>
    <t>220 71-1112.R00</t>
  </si>
  <si>
    <t>Montáž sběrnicového modulu</t>
  </si>
  <si>
    <t>220 71-1401.R00</t>
  </si>
  <si>
    <t>Montáž poplachové sirény</t>
  </si>
  <si>
    <t>220 71-1114.R00</t>
  </si>
  <si>
    <t>Montáž zálohového zdroje</t>
  </si>
  <si>
    <t>222 32-5292.R00</t>
  </si>
  <si>
    <t>Měření smyčky</t>
  </si>
  <si>
    <t>222 28-0213.R00</t>
  </si>
  <si>
    <t>Kabel EZS, EPS, DT do 9 mm v trubkách</t>
  </si>
  <si>
    <t>220 71-1601.R00</t>
  </si>
  <si>
    <t>Programování ústředny, uvedení do provozu</t>
  </si>
  <si>
    <t>h</t>
  </si>
  <si>
    <t>220 71-1602.R00</t>
  </si>
  <si>
    <t>Zpracování a příprava programu</t>
  </si>
  <si>
    <t>220 71-1604.R00</t>
  </si>
  <si>
    <t>Provozní kniha EZS - zavedení</t>
  </si>
  <si>
    <t>52 - UKS</t>
  </si>
  <si>
    <t xml:space="preserve">    D2 - Aktivní síťové prvky</t>
  </si>
  <si>
    <t>D3 - Montáž:</t>
  </si>
  <si>
    <t>Pol158</t>
  </si>
  <si>
    <t>Rozvaděč stojanový, 33U, 600x600 RAL 7035, skleněné dveře</t>
  </si>
  <si>
    <t>Pol159</t>
  </si>
  <si>
    <t>Ventilační jednotka univ. 2 vent. s termostatem RAL7035 do stropu i do dna VJ-R2</t>
  </si>
  <si>
    <t>Pol160</t>
  </si>
  <si>
    <t>Prodlužka 3m 8 pozic BK, s přep. ochranou vč. držáků do 19" lišt 1U</t>
  </si>
  <si>
    <t>Pol161</t>
  </si>
  <si>
    <t>Patch panel 24 x RJ45 CAT6 UTP</t>
  </si>
  <si>
    <t>Pol162</t>
  </si>
  <si>
    <t>Vyvazovací panel 19" 1U</t>
  </si>
  <si>
    <t>Pol163</t>
  </si>
  <si>
    <t>Osvětlovací jednotka LED diodová</t>
  </si>
  <si>
    <t>Pol164</t>
  </si>
  <si>
    <t>montážní sada M5, 4ks matice, 4ks šroubky, 4ks plastové podložky, SM5</t>
  </si>
  <si>
    <t>Pol165</t>
  </si>
  <si>
    <t>Uzemňovací vodič CY 16 zelenožlutý</t>
  </si>
  <si>
    <t>Pol166</t>
  </si>
  <si>
    <t>Vana optická 19" 1U</t>
  </si>
  <si>
    <t>Pol167</t>
  </si>
  <si>
    <t>Čelo optické vany 1U pro 12 SC simplex/LC duplex</t>
  </si>
  <si>
    <t>Pol168</t>
  </si>
  <si>
    <t>Optická kazeta pro 24 svárů SXOK-24</t>
  </si>
  <si>
    <t>Pol169</t>
  </si>
  <si>
    <t>Ochrana sváru</t>
  </si>
  <si>
    <t>Pol170</t>
  </si>
  <si>
    <t>Pigtail 9/125 LCupc SM OS2 1,5m G.657A2</t>
  </si>
  <si>
    <t>Pol171</t>
  </si>
  <si>
    <t>Adaptér LC SM OS duplex</t>
  </si>
  <si>
    <t>Pol172</t>
  </si>
  <si>
    <t>Záslepka SM</t>
  </si>
  <si>
    <t>Pol173</t>
  </si>
  <si>
    <t>Datová zásuvka 1xRJ45 Cat. 6 UTP</t>
  </si>
  <si>
    <t>Pol174</t>
  </si>
  <si>
    <t>Datová zásuvka 2xRJ45 Cat. 6 UTP</t>
  </si>
  <si>
    <t>Pol175</t>
  </si>
  <si>
    <t>Datová zásuvka 3xRJ45 Cat. 6 UTP</t>
  </si>
  <si>
    <t>Pol176</t>
  </si>
  <si>
    <t>Instalační kabel CAT6 UTP PVC Eca</t>
  </si>
  <si>
    <t>Pol177</t>
  </si>
  <si>
    <t>Patch kabel CAT6 UTP PVC 0,5m</t>
  </si>
  <si>
    <t>Pol178</t>
  </si>
  <si>
    <t>Podružný instalační materiál</t>
  </si>
  <si>
    <t>Aktivní síťové prvky</t>
  </si>
  <si>
    <t>Pol179</t>
  </si>
  <si>
    <t>WiFi Access Point s WiFi 5, 802.11s/b/g/n/ac, PoE</t>
  </si>
  <si>
    <t>222 26-0456.R00</t>
  </si>
  <si>
    <t>Stojanový 19" rozvaděč 32U-42U do 600x800 mm</t>
  </si>
  <si>
    <t>Pol180</t>
  </si>
  <si>
    <t>Uzemnění na uzemňovací bod, změření zemního odporu</t>
  </si>
  <si>
    <t>222 29-0971.R00</t>
  </si>
  <si>
    <t>Patch panel</t>
  </si>
  <si>
    <t>222 31-0011.R00</t>
  </si>
  <si>
    <t>Optická vana</t>
  </si>
  <si>
    <t>222 31-0031.R00</t>
  </si>
  <si>
    <t>Svar opt.vlákna vč.ochrany a pigtailu</t>
  </si>
  <si>
    <t>222 29-0007.R00</t>
  </si>
  <si>
    <t>Zásuvka 2xRJ45 UTP kat.6 pod omítku</t>
  </si>
  <si>
    <t>222 29-0007.R00.1</t>
  </si>
  <si>
    <t>Zásuvka 3xRJ45 UTP kat.6 pod omítku</t>
  </si>
  <si>
    <t>222 29-0005.R00</t>
  </si>
  <si>
    <t>Zásuvka 1xRJ45 UTP kat.6 pod omítku</t>
  </si>
  <si>
    <t>Pol181</t>
  </si>
  <si>
    <t>Ukončení kabelu UTP vč. označení</t>
  </si>
  <si>
    <t>Pol182</t>
  </si>
  <si>
    <t>Montáž aktivního prvku</t>
  </si>
  <si>
    <t>Pol183</t>
  </si>
  <si>
    <t>Součinnost provozovatele metropolitní optické sítě - vyfouknutí a zafouknutí optického kabelu</t>
  </si>
  <si>
    <t>222 08-0201.R00</t>
  </si>
  <si>
    <t>Optický kabel v trubce/liště</t>
  </si>
  <si>
    <t>222 28-0211.R00</t>
  </si>
  <si>
    <t>Kabel EZS, EPS, DT do 6 mm</t>
  </si>
  <si>
    <t>Pol184</t>
  </si>
  <si>
    <t>Měření jednoho optického vlákna (ISO)</t>
  </si>
  <si>
    <t>222 31-0991.R00</t>
  </si>
  <si>
    <t>Vyhotovení protokolu o měření optických kabelů</t>
  </si>
  <si>
    <t>222 17-0101.R00</t>
  </si>
  <si>
    <t>Vyhotovení protokolu o měření metal. míst. kabelů</t>
  </si>
  <si>
    <t>222 29-3012.R00</t>
  </si>
  <si>
    <t>Certifikační měření jedné metalické linky (ISO 11801)</t>
  </si>
  <si>
    <t>53 - CCTV</t>
  </si>
  <si>
    <t xml:space="preserve">    D2 - Kamerový systém</t>
  </si>
  <si>
    <t xml:space="preserve">    D3 - Napajecí skříň kamery</t>
  </si>
  <si>
    <t xml:space="preserve">    D4 - Instalační materiál</t>
  </si>
  <si>
    <t>D5 - Montáž:</t>
  </si>
  <si>
    <t>Kamerový systém</t>
  </si>
  <si>
    <t>Pol185</t>
  </si>
  <si>
    <t>IP bullet kamera, 8MP, 2.8mm, WDR 120dB, IR 40m, audio, VA, IP67</t>
  </si>
  <si>
    <t>Pol186</t>
  </si>
  <si>
    <t>Instalační krabice pro kamery</t>
  </si>
  <si>
    <t>Pol187</t>
  </si>
  <si>
    <t>PTZ kamera, 4MP, WDR, IR100m, IP66, PoE+</t>
  </si>
  <si>
    <t>Pol188</t>
  </si>
  <si>
    <t>Záznamové zařízení NVR pro 16 IP kamer, až 12MP, 16x PoE, VA, bez HDD</t>
  </si>
  <si>
    <t>Pol189</t>
  </si>
  <si>
    <t>Přídavný HDD k rekordérům, 6TB</t>
  </si>
  <si>
    <t>Pol190</t>
  </si>
  <si>
    <t>SFP 1x 10 Gbps LC SM, 20 km, WDM - pár</t>
  </si>
  <si>
    <t>Pol191</t>
  </si>
  <si>
    <t>SFP 1x 1 Gbps RJ45</t>
  </si>
  <si>
    <t>Pol192</t>
  </si>
  <si>
    <t>Administrovatelný IPv4/IPv6 switch, 8 pozic pro SFP moduly</t>
  </si>
  <si>
    <t>Napajecí skříň kamery</t>
  </si>
  <si>
    <t>Pol193</t>
  </si>
  <si>
    <t>Rozvaděč 600 x 400 x 210, IP66, průchodky</t>
  </si>
  <si>
    <t>Pol194</t>
  </si>
  <si>
    <t>Baterie 12v/50 Ah, LiFePO4, -25 - 80 C</t>
  </si>
  <si>
    <t>Pol195</t>
  </si>
  <si>
    <t>Regulátor 12/24 V DC, 10/10 A nabíjecí vybíjecí proud, MPPT</t>
  </si>
  <si>
    <t>Pol196</t>
  </si>
  <si>
    <t>Průmyslový zdroj 12/24V</t>
  </si>
  <si>
    <t>Pol197</t>
  </si>
  <si>
    <t>Průmyslový neřiditelný PoE 802.3af/at switch, 2x 1G SFP port, 4x Eth port</t>
  </si>
  <si>
    <t>Pol198</t>
  </si>
  <si>
    <t>Optický box pro 4 vlákna</t>
  </si>
  <si>
    <t>Pol199</t>
  </si>
  <si>
    <t>Kabel optický k zafouknutí do mikrotrubiček, 4 vl SM9/125</t>
  </si>
  <si>
    <t>Pol200</t>
  </si>
  <si>
    <t>Patch kabel LC/LC simplex 1m</t>
  </si>
  <si>
    <t>Pol201</t>
  </si>
  <si>
    <t>Patch kabel CAT6 UTP PVC 1,5m, venkovní</t>
  </si>
  <si>
    <t>Pol202</t>
  </si>
  <si>
    <t>Patch kabel CAT6 UTP PVC 1m</t>
  </si>
  <si>
    <t>Pol203</t>
  </si>
  <si>
    <t>Přepěťová ochrana pro Ethernet Cat.6</t>
  </si>
  <si>
    <t>Pol204</t>
  </si>
  <si>
    <t>Kamerová zkouška</t>
  </si>
  <si>
    <t>222 73-1261.R00</t>
  </si>
  <si>
    <t>IP videorekordér</t>
  </si>
  <si>
    <t>222 73-1501.R00</t>
  </si>
  <si>
    <t>Instalace SW, konfigurace a uvedení do provozu</t>
  </si>
  <si>
    <t>Pol205</t>
  </si>
  <si>
    <t>Napajecí skříň kamery - kompletace, uchycení</t>
  </si>
  <si>
    <t>222 73-1101.R00</t>
  </si>
  <si>
    <t>Vnitřní kamera na připravené úchytné body</t>
  </si>
  <si>
    <t>222 73-1206.R00</t>
  </si>
  <si>
    <t>Venkovní IP kompakt.kamera na úchytné body</t>
  </si>
  <si>
    <t>54 - KT</t>
  </si>
  <si>
    <t>D2 - Montáž:</t>
  </si>
  <si>
    <t>Pol206</t>
  </si>
  <si>
    <t>Elektroinstalační trubka ohebná, vnější průměr 26 mm</t>
  </si>
  <si>
    <t>Pol207</t>
  </si>
  <si>
    <t>Mikrotrubička HDPE zemní tlustostěnná 12/8mm, pro přímou pokládku do země,</t>
  </si>
  <si>
    <t>Pol208</t>
  </si>
  <si>
    <t>Mikrotrubička HDPE tenkostěnná 05/3,5mm</t>
  </si>
  <si>
    <t>Pol209</t>
  </si>
  <si>
    <t>HDPE trubka</t>
  </si>
  <si>
    <t>Pol210</t>
  </si>
  <si>
    <t>HDPE obočovací kus</t>
  </si>
  <si>
    <t>Pol211</t>
  </si>
  <si>
    <t>Spojka mikrotrubiček redukční</t>
  </si>
  <si>
    <t>Pol212</t>
  </si>
  <si>
    <t>HDPE trubka do výkopu</t>
  </si>
  <si>
    <t>Pol213</t>
  </si>
  <si>
    <t>Mikrotrubička do výkopu/ trubky</t>
  </si>
  <si>
    <t>Pol214</t>
  </si>
  <si>
    <t>Mikrotrubička po omítku</t>
  </si>
  <si>
    <t>Pol215</t>
  </si>
  <si>
    <t>Trubka PVC pod omítku, vnější průměr 25 mm</t>
  </si>
  <si>
    <t>55 - VRN</t>
  </si>
  <si>
    <t>220 71-1606.R00</t>
  </si>
  <si>
    <t>Zkušební provoz, zaškolení obsluhy, předání</t>
  </si>
  <si>
    <t>Pol216</t>
  </si>
  <si>
    <t>Příprava zakázky</t>
  </si>
  <si>
    <t>Pol218</t>
  </si>
  <si>
    <t>Realizační projektová dokumentace</t>
  </si>
  <si>
    <t>Pol219</t>
  </si>
  <si>
    <t>Dokumentace skutečného provedení, vč. předání projektové dokumentace, v tištěné (3 paré) i elektronické pdobě</t>
  </si>
  <si>
    <t>Pol220</t>
  </si>
  <si>
    <t>GZS</t>
  </si>
  <si>
    <t>6 - ÚT - zdroj</t>
  </si>
  <si>
    <t>D1 - Strojovna</t>
  </si>
  <si>
    <t>D2 - Potrubí</t>
  </si>
  <si>
    <t>D3 - Armatury</t>
  </si>
  <si>
    <t>D4 - Tepelné izolace</t>
  </si>
  <si>
    <t>D5 - Stavba</t>
  </si>
  <si>
    <t>D6 - Ostatní</t>
  </si>
  <si>
    <t>Strojovna</t>
  </si>
  <si>
    <t>7325221x1</t>
  </si>
  <si>
    <t>Nízkoteplotní stacionární tepelné čerpadlo systém vzduch/voda venkovní provedení získávající proporciální teplo z venkovního vzduchu, tepelný výkon při A -7/W35 12,86kW, při A 7/W35 7,84kW, topný faktor A-7/W35 COP 2,93, topný faktor A7/W35 COP 5,09 hladina akustického výkonu dle EN12102 55dB(A), třída energetické účinnosti W35 A+++, střední jmenovité napětí kompresoru 400V, jmenovité napětí řízení 230V, fáze kompresoru 3/N/PE, náběhový proud 4A, chladící médium R410A, elektrické krytí IP14B, provozní proud 7,9A</t>
  </si>
  <si>
    <t>7325117x1</t>
  </si>
  <si>
    <t>Regulátor tepelného čerpadla dvoustupňové řízení, integrované zjišťování množství vyrobeného tepla, 3 ponorná/příložná čidla, 1 vnější venkovní čidlo, 230V, IP21</t>
  </si>
  <si>
    <t>7325117x2</t>
  </si>
  <si>
    <t>Rozšiřovací modul pro regulátor provozu TČ, pro další topné okruhy, k instalaci na zeď s možností vzdálené správy</t>
  </si>
  <si>
    <t>7325117x3</t>
  </si>
  <si>
    <t>Brána pro lokální komunikaci a připojení regulátoru tepelného čerpadla k internetu, automatické ovládání údajů o přístroji do servisního portálu typu ISG web, vlastní připojení či uvedení do provozu součástí projektové dokumentace měření a regulace</t>
  </si>
  <si>
    <t>436330x1</t>
  </si>
  <si>
    <t>Armatura ke změkčení topné vody pro dodatečné dopouštění topného systému max.průtok 0,3m3/hod, do 40°C, 0,8MPa, 3kg, DN15(1/2")</t>
  </si>
  <si>
    <t>436330x2</t>
  </si>
  <si>
    <t>Jednotka proti zpětnému toku, max 10bar, max. 65°C, DN20</t>
  </si>
  <si>
    <t>5805073x1</t>
  </si>
  <si>
    <t>Uvedení jednotky TČ vzduch/voda do provozu autorizovanou osobou, včetně dopravy osob</t>
  </si>
  <si>
    <t>7322301x1</t>
  </si>
  <si>
    <t>Akumulační nádoba ocelová svařovaná, stacionární zásobník topné vody o objemu 207l, max. provozní teplota 95°C, max. provozní tlak 0,4MPa, průměr nádrže s izolací 630mm, výška 1535mm, hmotnost 58kg</t>
  </si>
  <si>
    <t>7322111x1</t>
  </si>
  <si>
    <t>Nepřímotopný systémový zásobníkový ohřívač na teplou vodu, o objemu 301l, plocha výměníku 3,2m2, průměr 700mm, výška 1710mm, hmotnost 156kg, včetně PU izolace, max. provozní teplota 85°C, max. provozní tlak 1,0MPa</t>
  </si>
  <si>
    <t>732331213</t>
  </si>
  <si>
    <t>Nádoba tlaková expanzní pro topnou a chladicí soustavu s vyměnitelným vakem závitové připojení PN 0,6 o objemu 80 l</t>
  </si>
  <si>
    <t>https://podminky.urs.cz/item/CS_URS_2025_01/732331213</t>
  </si>
  <si>
    <t>7321122x1</t>
  </si>
  <si>
    <t>Rozdělovač s izolací pro připojení 4 otopných okruhů, vhodný pro max. průtok 3 m3/h, umožňuje osazení čerpadlových skupin otopných okruhů a připojení zdroje tepla 5/4", max. provozní teplota 90°c, max. provozní tlak 0,6MPa, EPS izolace + pozink. plech, délka 1008mm</t>
  </si>
  <si>
    <t>7324214x1</t>
  </si>
  <si>
    <t>Č1, Č2 - Oběhové čerpadlo úsporné s energetickou účinností "A", s plynulou regulací dle tlakového spádu, dopravní výška max. 10m, včetně EPP tepelné izolace, Qmax=4,0m3/hod, Max provozní přetlak 10 Mpa, příkon 10-60W, 230V 50 HZ, 1/N/PE, ovládání možné přes PWM signál</t>
  </si>
  <si>
    <t>7325116x1</t>
  </si>
  <si>
    <t>KS1 - Kotlová sestava vybavená úsporným čerpadlem s energetickou účinností "A", včetně směšování, uzávěry a teploměry připojovací potrubí G1", dopravní výška 1,5m, včetně EPP tepelné izolace, Qpož=0,5m3/hod, plynulá elektronická regulace</t>
  </si>
  <si>
    <t>7325116x2</t>
  </si>
  <si>
    <t>KS2 - Kotlová sestava vybavená úsporným čerpadlem s energetickou účinností "A", včetně směšování, uzávěry a teploměry připojovací potrubí G1", dopravní výška 2,7m, včetně EPP tepelné izolace, Qpož=0,45m3/hod, plynulá elektronická regulace</t>
  </si>
  <si>
    <t>7325116x3</t>
  </si>
  <si>
    <t>KS3 - Kotlová sestava vybavená úsporným čerpadlem s energetickou účinností "A", včetně směšování, uzávěry a teploměry připojovací potrubí G1", dopravní výška 2,9m, včetně EPP tepelné izolace, Qpož=0,58m3/hod, plynulá elektronická regulace</t>
  </si>
  <si>
    <t>7325116x4</t>
  </si>
  <si>
    <t>KS4 - Kotlová sestava vybavená úsporným čerpadlem s energetickou účinností "A", bez směšování, uzávěry a teploměry připojovací potrubí G1", dopravní výška 2,7m, včetně EPP tepelné izolace, Qpož=0,7m3/hod, plynulá elektronická regulace</t>
  </si>
  <si>
    <t>731341130</t>
  </si>
  <si>
    <t>Hadice napouštěcí pryžová ČSN 63 5360 Průměru 16/23mm</t>
  </si>
  <si>
    <t>https://podminky.urs.cz/item/CS_URS_2025_01/731341130</t>
  </si>
  <si>
    <t>998732202</t>
  </si>
  <si>
    <t>Přesun hmot procentní pro strojovny v objektech v přes 6 do 12 m</t>
  </si>
  <si>
    <t>%</t>
  </si>
  <si>
    <t>https://podminky.urs.cz/item/CS_URS_2025_01/998732202</t>
  </si>
  <si>
    <t>7324214x2</t>
  </si>
  <si>
    <t>Č3-oběhové čerpadlo s integrovanou plynulou elektronickou regulací, max. dopravní výška 6m, ovládání je volitelně možné přes signál PWM nebo diferenční tlak, příkon 15W, připojení 1~230 V ±10%, 50/60 hz, Qpož=0,24m3/hod</t>
  </si>
  <si>
    <t>Potrubí</t>
  </si>
  <si>
    <t>733223106</t>
  </si>
  <si>
    <t>Potrubí měděné tvrdé spojované měkkým pájením D 35x1,5 mm</t>
  </si>
  <si>
    <t>https://podminky.urs.cz/item/CS_URS_2025_01/733223106</t>
  </si>
  <si>
    <t>733223105</t>
  </si>
  <si>
    <t>Potrubí měděné tvrdé spojované měkkým pájením D 28x1,5 mm</t>
  </si>
  <si>
    <t>https://podminky.urs.cz/item/CS_URS_2025_01/733223105</t>
  </si>
  <si>
    <t>733222104</t>
  </si>
  <si>
    <t>Potrubí měděné polotvrdé spojované měkkým pájením D 22x1 mm</t>
  </si>
  <si>
    <t>https://podminky.urs.cz/item/CS_URS_2025_01/733222104</t>
  </si>
  <si>
    <t>7325111x1</t>
  </si>
  <si>
    <t>Potrubí z vlnovcových trubek z nerezové oceli připojení VZT jednotky opletení nerez PN10, DN20 délky 500mm</t>
  </si>
  <si>
    <t>733224205</t>
  </si>
  <si>
    <t>Příplatek k potrubí měděnému za potrubí vedené v kotelnách nebo strojovnách D 22x1 mm</t>
  </si>
  <si>
    <t>https://podminky.urs.cz/item/CS_URS_2025_01/733224205</t>
  </si>
  <si>
    <t>733224206</t>
  </si>
  <si>
    <t>Příplatek k potrubí měděnému za potrubí vedené v kotelnách nebo strojovnách D 28x1,5 mm</t>
  </si>
  <si>
    <t>https://podminky.urs.cz/item/CS_URS_2025_01/733224206</t>
  </si>
  <si>
    <t>733224207</t>
  </si>
  <si>
    <t>Příplatek k potrubí měděnému za potrubí vedené v kotelnách nebo strojovnách D 35x1,5 mm</t>
  </si>
  <si>
    <t>https://podminky.urs.cz/item/CS_URS_2025_01/733224207</t>
  </si>
  <si>
    <t>733224224</t>
  </si>
  <si>
    <t>Příplatek k potrubí měděnému za zhotovení přípojky z trubek měděných D 22x1 mm</t>
  </si>
  <si>
    <t>https://podminky.urs.cz/item/CS_URS_2025_01/733224224</t>
  </si>
  <si>
    <t>998733202</t>
  </si>
  <si>
    <t>Přesun hmot procentní pro rozvody potrubí v objektech v přes 6 do 12 m</t>
  </si>
  <si>
    <t>https://podminky.urs.cz/item/CS_URS_2025_01/998733202</t>
  </si>
  <si>
    <t>Armatury</t>
  </si>
  <si>
    <t>7222342x1</t>
  </si>
  <si>
    <t>Magnetický odlučovač nečistot, závitový, možnost vertikální i horizontální montáže, tmax=120°c, PN10, DN32</t>
  </si>
  <si>
    <t>7325114x1</t>
  </si>
  <si>
    <t>Bezpečnostní pojistná skupina pro horizontální distribuční rozdělovač v kombinaci se separátorem vzduchu pro uzavřené systémy DN 25</t>
  </si>
  <si>
    <t>7342952x1</t>
  </si>
  <si>
    <t>Ventil servisní pro expanzní nádoby, 3/4" s vypouštěním a zajištěním proti manipulaci, PN10, 120°C</t>
  </si>
  <si>
    <t>7342201x1</t>
  </si>
  <si>
    <t>Tlakově nezávislý seřizovací ventil be z vypouštění s regulační funkcí DN10, PN 25 max. teplota 120°C</t>
  </si>
  <si>
    <t>7342201x2</t>
  </si>
  <si>
    <t>Dvoucestný regulační ventil DN15, PN16, kvs= 2,0m3/h s elektrickým pohonem AC 230 V řízení tříbodové</t>
  </si>
  <si>
    <t>734292714</t>
  </si>
  <si>
    <t>Kohout kulový přímý G 3/4 PN 42 do 185°C vnitřní závit</t>
  </si>
  <si>
    <t>https://podminky.urs.cz/item/CS_URS_2025_01/734292714</t>
  </si>
  <si>
    <t>734292715</t>
  </si>
  <si>
    <t>Kohout kulový přímý G 1 PN 42 do 185°C vnitřní závit</t>
  </si>
  <si>
    <t>https://podminky.urs.cz/item/CS_URS_2025_01/734292715</t>
  </si>
  <si>
    <t>734292716</t>
  </si>
  <si>
    <t>Kohout kulový přímý G 1 1/4 PN 42 do 185°C vnitřní závit</t>
  </si>
  <si>
    <t>https://podminky.urs.cz/item/CS_URS_2025_01/734292716</t>
  </si>
  <si>
    <t>7342927x1</t>
  </si>
  <si>
    <t>Kulový kohout s filtrem v kouli PN16 do 100°C porozita sítka 0,7mm připojení vnitřní závit, provedení páka materiál mosaz, bez silikonu DN 25(1“)</t>
  </si>
  <si>
    <t>734291123</t>
  </si>
  <si>
    <t>Kohout plnící a vypouštěcí G 1/2 PN 10 do 90°C závitový</t>
  </si>
  <si>
    <t>https://podminky.urs.cz/item/CS_URS_2025_01/734291123</t>
  </si>
  <si>
    <t>734211119</t>
  </si>
  <si>
    <t>Ventil závitový odvzdušňovací G 3/8 PN 14 do 120°C automatický</t>
  </si>
  <si>
    <t>https://podminky.urs.cz/item/CS_URS_2025_01/734211119</t>
  </si>
  <si>
    <t>722231073</t>
  </si>
  <si>
    <t>Ventil zpětný mosazný G 3/4" PN 10 do 110°C se dvěma závity</t>
  </si>
  <si>
    <t>https://podminky.urs.cz/item/CS_URS_2025_01/722231073</t>
  </si>
  <si>
    <t>722231074</t>
  </si>
  <si>
    <t>Ventil zpětný mosazný G 1" PN 10 do 110°C se dvěma závity</t>
  </si>
  <si>
    <t>https://podminky.urs.cz/item/CS_URS_2025_01/722231074</t>
  </si>
  <si>
    <t>722231075</t>
  </si>
  <si>
    <t>Ventil zpětný mosazný G 5/4" PN 10 do 110°C se dvěma závity</t>
  </si>
  <si>
    <t>https://podminky.urs.cz/item/CS_URS_2025_01/722231075</t>
  </si>
  <si>
    <t>734291263</t>
  </si>
  <si>
    <t>Filtr závitový pro topné a chladicí systémy přímý G 3/4 PN 30 do 110°C s vnitřními závity</t>
  </si>
  <si>
    <t>https://podminky.urs.cz/item/CS_URS_2025_01/734291263</t>
  </si>
  <si>
    <t>734411101</t>
  </si>
  <si>
    <t>Teploměr technický s pevným stonkem a jímkou zadní připojení průměr 63 mm délky 50 mm</t>
  </si>
  <si>
    <t>https://podminky.urs.cz/item/CS_URS_2025_01/734411101</t>
  </si>
  <si>
    <t>734421101</t>
  </si>
  <si>
    <t>Tlakoměr s pevným stonkem a zpětnou klapkou tlak 0-16 bar průměr 50 mm spodní připojení</t>
  </si>
  <si>
    <t>https://podminky.urs.cz/item/CS_URS_2025_01/734421101</t>
  </si>
  <si>
    <t>998734202</t>
  </si>
  <si>
    <t>Přesun hmot procentní pro armatury v objektech v přes 6 do 12 m</t>
  </si>
  <si>
    <t>https://podminky.urs.cz/item/CS_URS_2025_01/998734202</t>
  </si>
  <si>
    <t>Tepelné izolace</t>
  </si>
  <si>
    <t>7338112x1</t>
  </si>
  <si>
    <t>Tep. izolace z minerálního vlákna, kašírovaná vyztuženou Al folií, vniřní pr./tl. 35/30 mm</t>
  </si>
  <si>
    <t>7338112x2</t>
  </si>
  <si>
    <t>Tep. izolace z minerálního vlákna, kašírovaná vyztuženou Al folií, vniřní pr./tl. 28/30 mm</t>
  </si>
  <si>
    <t>7338112x3</t>
  </si>
  <si>
    <t>Tep. izolace z minerálního vlákna, kašírovaná vyztuženou Al folií, vniřní pr./tl. 22/20 mm</t>
  </si>
  <si>
    <t>7333901x1</t>
  </si>
  <si>
    <t>Ochrana potrubí primárních okruhů tepelně izolačními trubicemi z kaučuku tl 20 mm D do 38 mm, vč. oplechování</t>
  </si>
  <si>
    <t>Stavba</t>
  </si>
  <si>
    <t>733390510</t>
  </si>
  <si>
    <t>Těsnicí vložka potrubí pro vývrt/pažnici DN 100 potrubí d 2x32</t>
  </si>
  <si>
    <t>https://podminky.urs.cz/item/CS_URS_2025_01/733390510</t>
  </si>
  <si>
    <t>733291101</t>
  </si>
  <si>
    <t>Zkouška těsnosti potrubí měděné D do 35x1,5</t>
  </si>
  <si>
    <t>https://podminky.urs.cz/item/CS_URS_2025_01/733291101</t>
  </si>
  <si>
    <t>7332911x1</t>
  </si>
  <si>
    <t>Zkouška těsnosti potrubí potvrzená protokolem ocelového, měděného i plastového dle ČSN 06 0310 do DN50</t>
  </si>
  <si>
    <t>7332911x2</t>
  </si>
  <si>
    <t>Zkouška dilatační před osazením tepelné izolace s ohřátím potrubí na nejvyšší provozní teplotu a následné ochlazení s uvedením do stavebního deníku dle ČSN 06 0310 čl.8.3.2potrubí do DN50</t>
  </si>
  <si>
    <t>7332911x3</t>
  </si>
  <si>
    <t>Topná zkouška funkce, nastavení a seřízení zařízení, kontrola funkce armatur dle ČSN 06 0310 čl.8.3.3</t>
  </si>
  <si>
    <t>7332911x4</t>
  </si>
  <si>
    <t>Topná zkouška funkce, nastavení a seřízení zařízení, zařízení, rovnoměrné ohřívání otopných těles a podlahového vytápění dle ČSN 06 0310 čl.8.3.3</t>
  </si>
  <si>
    <t>7332911x5</t>
  </si>
  <si>
    <t>Topná zkouška funkce, nastavení a seřízení zařízení, dosažení technických předpokladů dle ČSN 06 0310 čl.8.3.3</t>
  </si>
  <si>
    <t>7332911x6</t>
  </si>
  <si>
    <t>Topná zkouška funkce, nastavení a seřízení zařízení, správná funkce regulačních a měřících zařízení dle ČSN 06 0310 čl.8.3.3</t>
  </si>
  <si>
    <t>7332911x7</t>
  </si>
  <si>
    <t>Topná zkouška funkce, nastavení a seřízení zařízení, správná funkce správná funkce zabezpečovacího zařízení dle ČSN 06 0310 čl.8.3.3</t>
  </si>
  <si>
    <t>7332911x8</t>
  </si>
  <si>
    <t>Topná zkouška funkce, nastavení a seřízení zařízení s ohledem na tepelný výkon topné soustavy s ohledem dle ČSN 06 0310 čl.8.3.3</t>
  </si>
  <si>
    <t>7332911x9</t>
  </si>
  <si>
    <t>Topná zkouška funkce, nastavení a seřízení zařízení s ohledem na tepelný výkon zdrojů tepla s ohledem dle ČSN 06 0310 čl.8.3.3</t>
  </si>
  <si>
    <t>7332911x10</t>
  </si>
  <si>
    <t>Topná zkouška funkce, nastavení a seřízení zařízení, kontrola výkonu zdroje tepla pro přípravu teplé vody při max.odběru vody dle ČSN 06 0310 čl.8.3.3</t>
  </si>
  <si>
    <t>7351919x1</t>
  </si>
  <si>
    <t>Napuštění systému vodou o předepsaných parametrech a odvzdušnění systému</t>
  </si>
  <si>
    <t>7833431x1</t>
  </si>
  <si>
    <t>Nátěry pomocných konstrukcí, 2x základní barva, 1x email</t>
  </si>
  <si>
    <t>5805072x1</t>
  </si>
  <si>
    <t>Zaškolení obsluhy, uvedení do provozu</t>
  </si>
  <si>
    <t>230120071</t>
  </si>
  <si>
    <t>Značení potrubí smaltovým štítkem nerezovým drátem D 0,5 mm</t>
  </si>
  <si>
    <t>https://podminky.urs.cz/item/CS_URS_2025_01/230120071</t>
  </si>
  <si>
    <t>5805072x2</t>
  </si>
  <si>
    <t>Nastavení provozních parametrů zdroje tepla(ekvitermní křivky, pracovní bod oběhových čerpadel apod.) během zkušebního provozu, včetně dopravy osob</t>
  </si>
  <si>
    <t>61 - ÚT - otopná soustava</t>
  </si>
  <si>
    <t>Zn. - Otopná tělesa</t>
  </si>
  <si>
    <t>D1 - Potrubí</t>
  </si>
  <si>
    <t>D2 - Tepelné izolace</t>
  </si>
  <si>
    <t>D3 - Podlahové vytápění</t>
  </si>
  <si>
    <t>Zn.</t>
  </si>
  <si>
    <t>Otopná tělesa</t>
  </si>
  <si>
    <t>7351642x1</t>
  </si>
  <si>
    <t>Ocelové těleso trubkové elektrické přímotopné s rovnými profily a elektronickým regulátorem prostorové teploty vzduchu,P= 400W,rozměry 1220/450</t>
  </si>
  <si>
    <t>484410x1</t>
  </si>
  <si>
    <t>Upevňovací sada otopného tělesa trubkového bílé provedení</t>
  </si>
  <si>
    <t>735164511</t>
  </si>
  <si>
    <t>Montáž otopného tělesa trubkového na stěnu výšky tělesa do 1500 mm</t>
  </si>
  <si>
    <t>https://podminky.urs.cz/item/CS_URS_2025_01/735164511</t>
  </si>
  <si>
    <t>998735202</t>
  </si>
  <si>
    <t>Přesun hmot procentní pro otopná tělesa v objektech v přes 6 do 12 m</t>
  </si>
  <si>
    <t>https://podminky.urs.cz/item/CS_URS_2025_01/998735202</t>
  </si>
  <si>
    <t>733224225</t>
  </si>
  <si>
    <t>Příplatek k potrubí měděnému za zhotovení přípojky z trubek měděných D 28x1,5 mm</t>
  </si>
  <si>
    <t>https://podminky.urs.cz/item/CS_URS_2025_01/733224225</t>
  </si>
  <si>
    <t>733811252</t>
  </si>
  <si>
    <t>Ochrana potrubí ústředního vytápění termoizolačními trubicemi z PE tl přes 20 do 25 mm DN přes 22 do 45 mm</t>
  </si>
  <si>
    <t>https://podminky.urs.cz/item/CS_URS_2025_01/733811252</t>
  </si>
  <si>
    <t>Podlahové vytápění</t>
  </si>
  <si>
    <t>7333221x1</t>
  </si>
  <si>
    <t>Plastová trubka PEX-Xa pro rozvody podlahového vytápění podle DIN 16892, ochranná vrstva proti kyslíku ve smyslu DIN 4726, 0,103kg/m průměru 17x2mm</t>
  </si>
  <si>
    <t>7361106x1</t>
  </si>
  <si>
    <t>Ochranná trubka v oblasti připojení rozdělovačů a sběračů PV nebo při přechodu přes dilatační pásy podle DIN 18560, polyethylén přes dilatační pásy podle DIN 18560, polyethylén do 105°C, barva červená, 0,067kg/m průměru 25/20mm</t>
  </si>
  <si>
    <t>736110652</t>
  </si>
  <si>
    <t>Dilatační pás 15x0,8cm9 8mm šířka 150mm m.j na 1m2 1,1</t>
  </si>
  <si>
    <t>https://podminky.urs.cz/item/CS_URS_2025_01/736110652</t>
  </si>
  <si>
    <t>7361106x1.1</t>
  </si>
  <si>
    <t>Dilatační profil z pěnového polyethylenu na systémové desky 10mm šířka 130mm</t>
  </si>
  <si>
    <t>245525x1</t>
  </si>
  <si>
    <t>Plastifikátor do betonu balení po 10litrech pokud nebude do podlahové konstrukce použit anhydrit mísící poměr 1litr na 100kg cementu</t>
  </si>
  <si>
    <t>736111034</t>
  </si>
  <si>
    <t>Podlahové vytápění - svěrné šroubení se závitem EK 3/4" pro připojení potrubí 17x2,0 mm na rozdělovač</t>
  </si>
  <si>
    <t>https://podminky.urs.cz/item/CS_URS_2025_01/736111034</t>
  </si>
  <si>
    <t>7361102x1</t>
  </si>
  <si>
    <t>Izolační deska pro podlahové vytápění s montážními výstupky rozměry 1400x800mm celkové výšky 50mm, tloušťka izolace 30mm rozteč 50mm s ochrannou hydroizolační fólií 0,6mm, kročejový útlum</t>
  </si>
  <si>
    <t>7361110x1</t>
  </si>
  <si>
    <t>Kompletní sestava rozdělovače a sběrače podlah.vytápění bez mísící sady či oběhového čerpadla pro napojení 9 topných okruhů s uzavíracími ventily bez termostatických hlavic, včetně šroubení, odvzdušňovacích a vypouštěcích armatur, průtokoměrů, ocelové skříně s montáží pod omítku rozměry 800x460x120mm se zajištěnými krycími dvířky bílé barvy,včetně montáže</t>
  </si>
  <si>
    <t>7361110x2</t>
  </si>
  <si>
    <t>Kompletní sestava rozdělovače a sběrače podlah.vytápění bez mísící sady či oběhového čerpadla pro napojení 8 topných okruhů s uzavíracími ventily bez termostatických hlavic, včetně šroubení, odvzdušňovacích a vypouštěcích armatur, průtokoměrů, ocelové skříně s montáží pod omítku rozměry 800x460x120mm se zajištěnými krycími dvířky bílé barvy,včetně montáže</t>
  </si>
  <si>
    <t>7361110x3</t>
  </si>
  <si>
    <t>Kompletní sestava rozdělovače a sběrače podlah.vytápění bez mísící sady či oběhového čerpadla pro napojení 6 topných okruhů s uzavíracími ventily bez termostatických hlavic, včetně šroubení, odvzdušňovacích a vypouštěcích armatur, průtokoměrů, ocelové skříně s montáží pod omítku rozměry 600x460x120mm se zajištěnými krycími dvířky bílé barvy,včetně montáže</t>
  </si>
  <si>
    <t>7131221x1</t>
  </si>
  <si>
    <t>Tepelně izolační deska za skříň rozdělovače a sběrače podlahového vytápění</t>
  </si>
  <si>
    <t>7361111x1</t>
  </si>
  <si>
    <t>Termoelektrická hlava s mikrospínačem pro rozdělovač a sběrač podlahového vytápění bez proudu uzavřeno 24V, řídící napětí 0-10V nebo 230V upřesnit v PD měření a regulace včetně montáže délka dvoužilového kabelu 1,5m připojovací rozměr M30x1,5, bez proudu otevřeno</t>
  </si>
  <si>
    <t>7361111x1.1</t>
  </si>
  <si>
    <t>Prostorový termostat týdenní s možností programu pro podlahové vytápění, napájení 230V, s zabespečním proti neoprávněné manipulaci</t>
  </si>
  <si>
    <t>7361111x1.2</t>
  </si>
  <si>
    <t>Rozvodnice pro komunikaci mezi prostorovými termostaty a elektronickými hlavicemi oběhovým čerpadlem daného topného okruhu 230V zpožděné řízení tepelného čerpadla o 4 minuty max.8 termostatů a 12 termostatických hlavic bez havarijního čidla</t>
  </si>
  <si>
    <t>7513109x1</t>
  </si>
  <si>
    <t>Seřízení a uvedení do provozu elektroregulace podlahového vytápění a prostorovými termostaty, rozvaděčem a termopohonem v koordinaci s oddílem měření a regulace</t>
  </si>
  <si>
    <t>998736202</t>
  </si>
  <si>
    <t>Přesun hmot procentní pro tepelnou techniku v objektech v přes 6 do 12 m</t>
  </si>
  <si>
    <t>https://podminky.urs.cz/item/CS_URS_2025_01/998736202</t>
  </si>
  <si>
    <t xml:space="preserve">7 - FVE </t>
  </si>
  <si>
    <t>Díl 1 - Technologie, komponenty, materiál</t>
  </si>
  <si>
    <t>Díl 2 - Montážní práce a instalace</t>
  </si>
  <si>
    <t>Díl 3 - VRN</t>
  </si>
  <si>
    <t>Díl 1</t>
  </si>
  <si>
    <t>Technologie, komponenty, materiál</t>
  </si>
  <si>
    <t>1.1.1</t>
  </si>
  <si>
    <t>FV panel, 435Wp + konektory MC4</t>
  </si>
  <si>
    <t>432650215</t>
  </si>
  <si>
    <t>1.2.1</t>
  </si>
  <si>
    <t>Síťový střídač, výkon 15 kW, hybridní, 100% asymetrie</t>
  </si>
  <si>
    <t>2076342077</t>
  </si>
  <si>
    <t>1.3.1</t>
  </si>
  <si>
    <t>Bateriové úložiště</t>
  </si>
  <si>
    <t>1017799321</t>
  </si>
  <si>
    <t>1.4.1</t>
  </si>
  <si>
    <t>Systémová Alu konstr. na plochou střechu , + šroubové úchyty pro FV panely, vč. Příslušenství</t>
  </si>
  <si>
    <t>572413422</t>
  </si>
  <si>
    <t>1.5.1</t>
  </si>
  <si>
    <t>Optimizér s bezpečnostní funkcí snižení napětí</t>
  </si>
  <si>
    <t>333119981</t>
  </si>
  <si>
    <t>1.6.1</t>
  </si>
  <si>
    <t>Gateway k optimizérům</t>
  </si>
  <si>
    <t>-99851355</t>
  </si>
  <si>
    <t>1.7.1</t>
  </si>
  <si>
    <t>Vodič solární uložený pevně, včetně dodávky solárního vodiče</t>
  </si>
  <si>
    <t>800346594</t>
  </si>
  <si>
    <t>1.8.1</t>
  </si>
  <si>
    <t>Žlab, drátový, včetně úchytů, spojek příslušenství</t>
  </si>
  <si>
    <t>-1506990211</t>
  </si>
  <si>
    <t>1.9.1</t>
  </si>
  <si>
    <t>Rozvaděčová skříň, IP 44 s prostupy a vývodkami na jednotlivé kabely, s ventilační mřížkou a přípojnicemi PE a N - vyzbrojená</t>
  </si>
  <si>
    <t>-296242830</t>
  </si>
  <si>
    <t>1.10.1</t>
  </si>
  <si>
    <t>Ochranná trubka, včetně úchytů, spojek příslušenství</t>
  </si>
  <si>
    <t>-907046331</t>
  </si>
  <si>
    <t>1.11.1</t>
  </si>
  <si>
    <t>Ethernetový modul + síťový zdroj 12V 2A</t>
  </si>
  <si>
    <t>2032535456</t>
  </si>
  <si>
    <t>1.12.1</t>
  </si>
  <si>
    <t>Kabel síťoví, sdělovací, pevně uložený, včetně dodávky kabelu</t>
  </si>
  <si>
    <t>-989035636</t>
  </si>
  <si>
    <t>1.13.1</t>
  </si>
  <si>
    <t>Vodič zemnící uložený pevně, včetně dodávky</t>
  </si>
  <si>
    <t>-669153266</t>
  </si>
  <si>
    <t>1.14.2</t>
  </si>
  <si>
    <t>Kabel AC strany, volně uložený, včetně dodávky kabelu</t>
  </si>
  <si>
    <t>-1718366364</t>
  </si>
  <si>
    <t>1.15.1</t>
  </si>
  <si>
    <t>Skříňka svodičů přepětí s přepěťovou ochranou</t>
  </si>
  <si>
    <t>236973225</t>
  </si>
  <si>
    <t>1.16</t>
  </si>
  <si>
    <t>Kabel s požární odolností, pevně uložený, včetně dodávky kabelu a příchytek</t>
  </si>
  <si>
    <t>-91273737</t>
  </si>
  <si>
    <t>1.17</t>
  </si>
  <si>
    <t>Prolamovací tlačítko s aretací (FVE STOP)</t>
  </si>
  <si>
    <t>-1016261072</t>
  </si>
  <si>
    <t>1.18</t>
  </si>
  <si>
    <t>Propojovací kabel baterie - střídač + MC4 (Umístění technologie - Var.1)</t>
  </si>
  <si>
    <t>625648853</t>
  </si>
  <si>
    <t>1.19</t>
  </si>
  <si>
    <t>Nosný podstavec pro baterie s příslušenstvím (Umístění technologie - Var.2)</t>
  </si>
  <si>
    <t>-1381087735</t>
  </si>
  <si>
    <t>Díl 2</t>
  </si>
  <si>
    <t>Montážní práce a instalace</t>
  </si>
  <si>
    <t>2.1.1</t>
  </si>
  <si>
    <t>Montáž sys. konstr. pro FV panely, vč. osazení a zapojení panelů + Zámečnická konstrukce kotvení střídače</t>
  </si>
  <si>
    <t>-661973077</t>
  </si>
  <si>
    <t>2.2.1</t>
  </si>
  <si>
    <t>Úpravy, demontáž ve stávajících rozváděčích</t>
  </si>
  <si>
    <t>-1595481541</t>
  </si>
  <si>
    <t>2.3.1</t>
  </si>
  <si>
    <t>Elektro instalace a napojení na stávající elektroinstalaci objektu</t>
  </si>
  <si>
    <t>668063444</t>
  </si>
  <si>
    <t>2.4.1</t>
  </si>
  <si>
    <t>Prostupy a těsnění prostupů na střechu</t>
  </si>
  <si>
    <t>-1767301447</t>
  </si>
  <si>
    <t>Díl 3</t>
  </si>
  <si>
    <t>3.1.1</t>
  </si>
  <si>
    <t>Likvidace odpadu</t>
  </si>
  <si>
    <t>Soubor</t>
  </si>
  <si>
    <t>-947916959</t>
  </si>
  <si>
    <t>3.2.1</t>
  </si>
  <si>
    <t>Doprava materiálu</t>
  </si>
  <si>
    <t>868169512</t>
  </si>
  <si>
    <t>81 - Kanalizace</t>
  </si>
  <si>
    <t>OST - KANALIZACE</t>
  </si>
  <si>
    <t xml:space="preserve">    11 - PŘIPOJOVACÍ POTRUBÍ</t>
  </si>
  <si>
    <t xml:space="preserve">    12 - STOUPACÍ POTRUBÍ</t>
  </si>
  <si>
    <t xml:space="preserve">    13 - LEŽATÉ ROZVODY</t>
  </si>
  <si>
    <t xml:space="preserve">    14 - ARMATURY</t>
  </si>
  <si>
    <t xml:space="preserve">    15 - OSTATNÍ</t>
  </si>
  <si>
    <t xml:space="preserve">    16 - DALŠÍ POLOŽKY</t>
  </si>
  <si>
    <t>KANALIZACE</t>
  </si>
  <si>
    <t>PŘIPOJOVACÍ POTRUBÍ</t>
  </si>
  <si>
    <t>M004</t>
  </si>
  <si>
    <t>Hadice pro odvod kondenzátu ø 16</t>
  </si>
  <si>
    <t>1464856498</t>
  </si>
  <si>
    <t>M005</t>
  </si>
  <si>
    <t>Potrubí kanalizační hrdlové PP - HT ø 32</t>
  </si>
  <si>
    <t>127812727</t>
  </si>
  <si>
    <t>M006</t>
  </si>
  <si>
    <t>Potrubí kanalizační hrdlové PP - HT ø 40</t>
  </si>
  <si>
    <t>1424615022</t>
  </si>
  <si>
    <t>M007</t>
  </si>
  <si>
    <t>Potrubí kanalizační hrdlové PP - HT ø 50</t>
  </si>
  <si>
    <t>-2036503786</t>
  </si>
  <si>
    <t>M008</t>
  </si>
  <si>
    <t>Potrubí kanalizační hrdlové PP - HT ø 75</t>
  </si>
  <si>
    <t>1867833128</t>
  </si>
  <si>
    <t>M009</t>
  </si>
  <si>
    <t>Potrubí kanalizační hrdlové PP - HT ø 110</t>
  </si>
  <si>
    <t>1984396016</t>
  </si>
  <si>
    <t>STOUPACÍ POTRUBÍ</t>
  </si>
  <si>
    <t>M010</t>
  </si>
  <si>
    <t>Tiché stoupací potrubí DN 110 včetně příslušenství</t>
  </si>
  <si>
    <t>-892535866</t>
  </si>
  <si>
    <t>M011</t>
  </si>
  <si>
    <t>Návleková izolace 5 mm - např.: MIRELON</t>
  </si>
  <si>
    <t>-1306907222</t>
  </si>
  <si>
    <t>LEŽATÉ ROZVODY</t>
  </si>
  <si>
    <t>M012</t>
  </si>
  <si>
    <t>Potrubí PVC KG SN8 ø 110 v zemi</t>
  </si>
  <si>
    <t>1488402062</t>
  </si>
  <si>
    <t>M013</t>
  </si>
  <si>
    <t>Potrubí PVC KG SN8 ø 125 v zemi</t>
  </si>
  <si>
    <t>1965384684</t>
  </si>
  <si>
    <t>M014</t>
  </si>
  <si>
    <t>Potrubí PVC KG SN8 ø 150 v zemi</t>
  </si>
  <si>
    <t>1878300472</t>
  </si>
  <si>
    <t>M015</t>
  </si>
  <si>
    <t>Výkop š. 0,6 m</t>
  </si>
  <si>
    <t>2064387122</t>
  </si>
  <si>
    <t>M016</t>
  </si>
  <si>
    <t>Pažení a rozepření rýh příložné - zřízení a následné odstranění</t>
  </si>
  <si>
    <t>1475810514</t>
  </si>
  <si>
    <t>M017</t>
  </si>
  <si>
    <t>Obsyp pískový tl. 200 mm</t>
  </si>
  <si>
    <t>-880152390</t>
  </si>
  <si>
    <t>M018</t>
  </si>
  <si>
    <t>Podsyp pískový tl. 100 mm</t>
  </si>
  <si>
    <t>52570417</t>
  </si>
  <si>
    <t>M019</t>
  </si>
  <si>
    <t>Zpětný zásyp výkopu</t>
  </si>
  <si>
    <t>811183613</t>
  </si>
  <si>
    <t>M020</t>
  </si>
  <si>
    <t>Odvoz přebytečného materiálu z výkopu</t>
  </si>
  <si>
    <t>931612262</t>
  </si>
  <si>
    <t>ARMATURY</t>
  </si>
  <si>
    <t>M021</t>
  </si>
  <si>
    <t>Čistící kus DN110</t>
  </si>
  <si>
    <t>2016281008</t>
  </si>
  <si>
    <t>M022</t>
  </si>
  <si>
    <t>Sifon pro odvod kondenzátu od VZT/UT zařízení - např.: HL21</t>
  </si>
  <si>
    <t>656249077</t>
  </si>
  <si>
    <t>M023</t>
  </si>
  <si>
    <t>Větrací hlavice hlavice DN110</t>
  </si>
  <si>
    <t>1279059860</t>
  </si>
  <si>
    <t>M024</t>
  </si>
  <si>
    <t>Přivětrávací hlavice DN110</t>
  </si>
  <si>
    <t>1931528465</t>
  </si>
  <si>
    <t>OSTATNÍ</t>
  </si>
  <si>
    <t>M025</t>
  </si>
  <si>
    <t>Napojení na stávající rozvody</t>
  </si>
  <si>
    <t>1425017532</t>
  </si>
  <si>
    <t>M026</t>
  </si>
  <si>
    <t>Revizní šachta 0,6m</t>
  </si>
  <si>
    <t>-770054193</t>
  </si>
  <si>
    <t>M027</t>
  </si>
  <si>
    <t>Lapač střešních splavenin</t>
  </si>
  <si>
    <t>816598290</t>
  </si>
  <si>
    <t>M028</t>
  </si>
  <si>
    <t>Podlahová vpust se zápachovou uzávěrkou DN50</t>
  </si>
  <si>
    <t>-680874962</t>
  </si>
  <si>
    <t>M029</t>
  </si>
  <si>
    <t>Podlahová vpust se zápachovou uzávěrkou DN110</t>
  </si>
  <si>
    <t>703623319</t>
  </si>
  <si>
    <t>DALŠÍ POLOŽKY</t>
  </si>
  <si>
    <t>M030</t>
  </si>
  <si>
    <t>Zkouška těsnosti kanalizace</t>
  </si>
  <si>
    <t>986186455</t>
  </si>
  <si>
    <t>82 - Vodovod</t>
  </si>
  <si>
    <t>OST - Vodovod</t>
  </si>
  <si>
    <t xml:space="preserve">    1 - POTRUBÍ</t>
  </si>
  <si>
    <t xml:space="preserve">    2 - ARMATURY</t>
  </si>
  <si>
    <t xml:space="preserve">    3 - OSTATNÍ</t>
  </si>
  <si>
    <t xml:space="preserve">    4 - DALŠÍ POLOŽKY</t>
  </si>
  <si>
    <t>POTRUBÍ</t>
  </si>
  <si>
    <t>M031</t>
  </si>
  <si>
    <t>SV Potrubí PPR PN20 20x2,8</t>
  </si>
  <si>
    <t>-816322934</t>
  </si>
  <si>
    <t>M032</t>
  </si>
  <si>
    <t>TV Potrubí PPR PN20 20x2,8</t>
  </si>
  <si>
    <t>1302151309</t>
  </si>
  <si>
    <t>M033</t>
  </si>
  <si>
    <t>CV Potrubí PPR PN20 20x2,8</t>
  </si>
  <si>
    <t>1046032213</t>
  </si>
  <si>
    <t>M034</t>
  </si>
  <si>
    <t>SV Potrubí PPR PN20 25x3,5</t>
  </si>
  <si>
    <t>1453035920</t>
  </si>
  <si>
    <t>M035</t>
  </si>
  <si>
    <t>TV Potrubí PPR PN20 25x3,5</t>
  </si>
  <si>
    <t>-1606901944</t>
  </si>
  <si>
    <t>M036</t>
  </si>
  <si>
    <t>SV Potrubí PPR PN20 32x4,5</t>
  </si>
  <si>
    <t>689690164</t>
  </si>
  <si>
    <t>M037</t>
  </si>
  <si>
    <t>TV Potrubí PPR PN20 32x4,5</t>
  </si>
  <si>
    <t>34600615</t>
  </si>
  <si>
    <t>M038</t>
  </si>
  <si>
    <t>Izolace návleková z pěněného PE - Tubolit, tl. 9 mm na potrubí 20x2,8</t>
  </si>
  <si>
    <t>594093032</t>
  </si>
  <si>
    <t>M039</t>
  </si>
  <si>
    <t>Izolace návleková z pěněného PE - Tubolit, tl. 9 mm na potrubí 25x3,5</t>
  </si>
  <si>
    <t>-1188277033</t>
  </si>
  <si>
    <t>M040</t>
  </si>
  <si>
    <t>Izolace návleková z pěněného PE - Tubolit, tl. 20 mm na potrubí 20x2,8</t>
  </si>
  <si>
    <t>951438007</t>
  </si>
  <si>
    <t>M041</t>
  </si>
  <si>
    <t>Izolace návleková z pěněného PE - Tubolit, tl. 30 mm na potrubí 25x3,5</t>
  </si>
  <si>
    <t>1004252543</t>
  </si>
  <si>
    <t>M042</t>
  </si>
  <si>
    <t>Izolace návleková z pěněného PE - Tubolit, tl. 13 mm na potrubí 32x4,5</t>
  </si>
  <si>
    <t>1539539245</t>
  </si>
  <si>
    <t>M043</t>
  </si>
  <si>
    <t>Izolace návleková z pěněného PE - Tubolit, tl. 30 mm na potrubí 32x4,5</t>
  </si>
  <si>
    <t>-1224669280</t>
  </si>
  <si>
    <t>M044</t>
  </si>
  <si>
    <t>Potrubí PE32</t>
  </si>
  <si>
    <t>1056641405</t>
  </si>
  <si>
    <t>M045</t>
  </si>
  <si>
    <t>Výkop š. 0,6 m; hl. 1,0 m</t>
  </si>
  <si>
    <t>423930805</t>
  </si>
  <si>
    <t>-1576207502</t>
  </si>
  <si>
    <t>113508565</t>
  </si>
  <si>
    <t>-1376719850</t>
  </si>
  <si>
    <t>1377495783</t>
  </si>
  <si>
    <t>-1741816914</t>
  </si>
  <si>
    <t>M046</t>
  </si>
  <si>
    <t>KKV DN15</t>
  </si>
  <si>
    <t>1143433019</t>
  </si>
  <si>
    <t>M047</t>
  </si>
  <si>
    <t>KKV DN20</t>
  </si>
  <si>
    <t>-53499601</t>
  </si>
  <si>
    <t>M048</t>
  </si>
  <si>
    <t>RV DN15 (regulační ventil pro cirkulaci)</t>
  </si>
  <si>
    <t>907271890</t>
  </si>
  <si>
    <t>M049</t>
  </si>
  <si>
    <t>KK DN15</t>
  </si>
  <si>
    <t>-1958182513</t>
  </si>
  <si>
    <t>M050</t>
  </si>
  <si>
    <t>KK DN20</t>
  </si>
  <si>
    <t>1854223911</t>
  </si>
  <si>
    <t>M051</t>
  </si>
  <si>
    <t>KK DN25</t>
  </si>
  <si>
    <t>-1646494555</t>
  </si>
  <si>
    <t>M052</t>
  </si>
  <si>
    <t>Podružný vodoměr Q=1,6m3/h</t>
  </si>
  <si>
    <t>1804647864</t>
  </si>
  <si>
    <t>M053</t>
  </si>
  <si>
    <t>ZK DN25</t>
  </si>
  <si>
    <t>-581231638</t>
  </si>
  <si>
    <t>M054</t>
  </si>
  <si>
    <t>Připojení zásobníku TV</t>
  </si>
  <si>
    <t>-608926162</t>
  </si>
  <si>
    <t>M055</t>
  </si>
  <si>
    <t>Vodoměrná šachta vč. sestavy</t>
  </si>
  <si>
    <t>76141511</t>
  </si>
  <si>
    <t>M056</t>
  </si>
  <si>
    <t>Vodovodní šachta</t>
  </si>
  <si>
    <t>-1452706076</t>
  </si>
  <si>
    <t>2036866444</t>
  </si>
  <si>
    <t>M057</t>
  </si>
  <si>
    <t>Tlaková zkouška potrubí</t>
  </si>
  <si>
    <t>275006196</t>
  </si>
  <si>
    <t>M058</t>
  </si>
  <si>
    <t>Dezinfekce rozvodu</t>
  </si>
  <si>
    <t>918440618</t>
  </si>
  <si>
    <t>83 - Zařizovací předměty</t>
  </si>
  <si>
    <t xml:space="preserve">    1 - WC1</t>
  </si>
  <si>
    <t xml:space="preserve">    2 - WC2</t>
  </si>
  <si>
    <t xml:space="preserve">    3 - U1</t>
  </si>
  <si>
    <t xml:space="preserve">    4 - U2</t>
  </si>
  <si>
    <t xml:space="preserve">    5 - VL</t>
  </si>
  <si>
    <t xml:space="preserve">    6 - PM</t>
  </si>
  <si>
    <t xml:space="preserve">    7 - SK</t>
  </si>
  <si>
    <t xml:space="preserve">    8 - D</t>
  </si>
  <si>
    <t>WC1</t>
  </si>
  <si>
    <t>K082</t>
  </si>
  <si>
    <t>Zařízení záchodů - montáž klozetových mís závěsných</t>
  </si>
  <si>
    <t>587979297</t>
  </si>
  <si>
    <t>K083</t>
  </si>
  <si>
    <t>Klozet ker. Závěsný</t>
  </si>
  <si>
    <t>771225908</t>
  </si>
  <si>
    <t>K084</t>
  </si>
  <si>
    <t>Sedátko k WC s nerez.ocl.úchyty</t>
  </si>
  <si>
    <t>225267330</t>
  </si>
  <si>
    <t>K085</t>
  </si>
  <si>
    <t>Mtž instal.modulu WC do zdiva</t>
  </si>
  <si>
    <t>24228660</t>
  </si>
  <si>
    <t>K086</t>
  </si>
  <si>
    <t>Podomít.systém WC modul</t>
  </si>
  <si>
    <t>-2010092786</t>
  </si>
  <si>
    <t>K087</t>
  </si>
  <si>
    <t>Ovládací tlačítko</t>
  </si>
  <si>
    <t>-1649336662</t>
  </si>
  <si>
    <t>WC2</t>
  </si>
  <si>
    <t>-1258503694</t>
  </si>
  <si>
    <t>-1225725079</t>
  </si>
  <si>
    <t>-2058606413</t>
  </si>
  <si>
    <t>-1684514243</t>
  </si>
  <si>
    <t>-1059449991</t>
  </si>
  <si>
    <t>1986298432</t>
  </si>
  <si>
    <t>U1</t>
  </si>
  <si>
    <t>K088</t>
  </si>
  <si>
    <t>Mtž umyvadel du na šroub do zdi</t>
  </si>
  <si>
    <t>71520541</t>
  </si>
  <si>
    <t>K089</t>
  </si>
  <si>
    <t>Umyvadlo ř. Washbasin Kube X 60x37</t>
  </si>
  <si>
    <t>-1732684193</t>
  </si>
  <si>
    <t>K090</t>
  </si>
  <si>
    <t>Mtž uzávěrka zápach DN40 umyvadlo</t>
  </si>
  <si>
    <t>-1701795250</t>
  </si>
  <si>
    <t>K091</t>
  </si>
  <si>
    <t>Sifon umyvadlovy chrom DN40</t>
  </si>
  <si>
    <t>-1518445017</t>
  </si>
  <si>
    <t>K092</t>
  </si>
  <si>
    <t>Mtž bat umyv</t>
  </si>
  <si>
    <t>-532273261</t>
  </si>
  <si>
    <t>K093</t>
  </si>
  <si>
    <t>Baterie umyvadlová stojánková</t>
  </si>
  <si>
    <t>-1308452890</t>
  </si>
  <si>
    <t>U2</t>
  </si>
  <si>
    <t>-943652281</t>
  </si>
  <si>
    <t>K094</t>
  </si>
  <si>
    <t>Umyvadlo ř. Washbasin Community 70 x 60 cm</t>
  </si>
  <si>
    <t>-803401662</t>
  </si>
  <si>
    <t>1454193187</t>
  </si>
  <si>
    <t>-1875799364</t>
  </si>
  <si>
    <t>-1030016705</t>
  </si>
  <si>
    <t>K095</t>
  </si>
  <si>
    <t>-2086745384</t>
  </si>
  <si>
    <t>VL</t>
  </si>
  <si>
    <t>K096</t>
  </si>
  <si>
    <t>Montáž výlevky</t>
  </si>
  <si>
    <t>-489548187</t>
  </si>
  <si>
    <t>K097</t>
  </si>
  <si>
    <t>Výlevka závěs+sklop.mřížka</t>
  </si>
  <si>
    <t>-1449947722</t>
  </si>
  <si>
    <t>K098</t>
  </si>
  <si>
    <t>Mtž bat vyl</t>
  </si>
  <si>
    <t>512014454</t>
  </si>
  <si>
    <t>K099</t>
  </si>
  <si>
    <t>Baterie výlevková nástěnná</t>
  </si>
  <si>
    <t>1262996001</t>
  </si>
  <si>
    <t>PM</t>
  </si>
  <si>
    <t>K100</t>
  </si>
  <si>
    <t>Pisoár Urinal Community 31 x 30 cm</t>
  </si>
  <si>
    <t>249119499</t>
  </si>
  <si>
    <t>K101</t>
  </si>
  <si>
    <t>Montáž pisoáru</t>
  </si>
  <si>
    <t>-122954331</t>
  </si>
  <si>
    <t>SK</t>
  </si>
  <si>
    <t>K102</t>
  </si>
  <si>
    <t>Sprchová vanička</t>
  </si>
  <si>
    <t>-538503666</t>
  </si>
  <si>
    <t>K103</t>
  </si>
  <si>
    <t>Sprchová zástěna</t>
  </si>
  <si>
    <t>-1846197833</t>
  </si>
  <si>
    <t>K104</t>
  </si>
  <si>
    <t>Mtž sprchy</t>
  </si>
  <si>
    <t>1238507492</t>
  </si>
  <si>
    <t>K105</t>
  </si>
  <si>
    <t>Mtž baterie sprch.podomítková</t>
  </si>
  <si>
    <t>-1600047602</t>
  </si>
  <si>
    <t>K106</t>
  </si>
  <si>
    <t>Baterie sprch. podom.pák.chrom</t>
  </si>
  <si>
    <t>1337078352</t>
  </si>
  <si>
    <t>K107</t>
  </si>
  <si>
    <t>Sprchová sada s držákem chrom</t>
  </si>
  <si>
    <t>-514090810</t>
  </si>
  <si>
    <t>K108</t>
  </si>
  <si>
    <t>Mtž dřez jdn</t>
  </si>
  <si>
    <t>-1470357567</t>
  </si>
  <si>
    <t>K109</t>
  </si>
  <si>
    <t>Dřez nerez</t>
  </si>
  <si>
    <t>1345107355</t>
  </si>
  <si>
    <t>K110</t>
  </si>
  <si>
    <t>Mtž bat umyv a dřez nást chrom</t>
  </si>
  <si>
    <t>-716415130</t>
  </si>
  <si>
    <t>K111</t>
  </si>
  <si>
    <t>Baterie dřezová stojánková</t>
  </si>
  <si>
    <t>716866931</t>
  </si>
  <si>
    <t>K112</t>
  </si>
  <si>
    <t>Mtž uzávěrka zápach DN50 dřez</t>
  </si>
  <si>
    <t>1849531327</t>
  </si>
  <si>
    <t>K113</t>
  </si>
  <si>
    <t>Sifon dřezový DN50</t>
  </si>
  <si>
    <t>1164282581</t>
  </si>
  <si>
    <t>K114</t>
  </si>
  <si>
    <t>Rohový ventil kulový 1/2", s připojovací hadicí 1/2"</t>
  </si>
  <si>
    <t>145131728</t>
  </si>
  <si>
    <t>9 - elektro</t>
  </si>
  <si>
    <t xml:space="preserve">PSV - Práce a dodávky PSV   </t>
  </si>
  <si>
    <t xml:space="preserve">    741 - Elektroinstalace - silnoproud   </t>
  </si>
  <si>
    <t xml:space="preserve">    742 - Elektroinstalace - slaboproud   </t>
  </si>
  <si>
    <t xml:space="preserve">M - Práce a dodávky M   </t>
  </si>
  <si>
    <t xml:space="preserve">    58-M - Revize vyhrazených technických zařízení   </t>
  </si>
  <si>
    <t xml:space="preserve">VRN - Vedlejší rozpočtové náklady   </t>
  </si>
  <si>
    <t xml:space="preserve">    VRN1 - Průzkumné, zeměměřičské a projektové práce   </t>
  </si>
  <si>
    <t xml:space="preserve">Práce a dodávky PSV   </t>
  </si>
  <si>
    <t>741</t>
  </si>
  <si>
    <t xml:space="preserve">Elektroinstalace - silnoproud   </t>
  </si>
  <si>
    <t>741110012</t>
  </si>
  <si>
    <t>Montáž trubek elektroinstalačních s nasunutím nebo našroubováním do krabic plastových tuhých, uložených volně, vnější O přes 23 do 35 mm</t>
  </si>
  <si>
    <t>https://podminky.urs.cz/item/CS_URS_2025_01/741110012</t>
  </si>
  <si>
    <t>34571538</t>
  </si>
  <si>
    <t>trubka elektroinstalační plastová tuhá lehce odolná D 22,3/25mm</t>
  </si>
  <si>
    <t xml:space="preserve">750 * 1,05   </t>
  </si>
  <si>
    <t>741110053</t>
  </si>
  <si>
    <t>Montáž trubek elektroinstalačních s nasunutím nebo našroubováním do krabic plastových ohebných, uložených volně, vnější O přes 35 mm</t>
  </si>
  <si>
    <t>https://podminky.urs.cz/item/CS_URS_2025_01/741110053</t>
  </si>
  <si>
    <t>34571352</t>
  </si>
  <si>
    <t>trubka elektroinstalační ohebná dvouplášťová korugovaná HDPE (chránička) D 52/63mm</t>
  </si>
  <si>
    <t>trubka elektroinstalační PVC 75, ohebná</t>
  </si>
  <si>
    <t>trubka elektroinstalační průměr 110, ohebná</t>
  </si>
  <si>
    <t xml:space="preserve">115 * 1,05   </t>
  </si>
  <si>
    <t>741112001</t>
  </si>
  <si>
    <t>Montáž krabic elektroinstalačních bez napojení na trubky a lišty, demontáže a montáže víčka a přístroje protahovacích nebo odbočných zapuštěných plastových kruhových do zdiva</t>
  </si>
  <si>
    <t>https://podminky.urs.cz/item/CS_URS_2025_01/741112001</t>
  </si>
  <si>
    <t>34571450</t>
  </si>
  <si>
    <t>krabice pod omítku PVC přístrojová kruhová D 70mm</t>
  </si>
  <si>
    <t>34571457</t>
  </si>
  <si>
    <t>krabice pod omítku PVC odbočná kruhová D 70mm s víčkem</t>
  </si>
  <si>
    <t>741120001</t>
  </si>
  <si>
    <t>Montáž vodičů izolovaných měděných bez ukončení uložených pod omítku plných a laněných (např. CY), průřezu žíly 0,35 až 6 mm2</t>
  </si>
  <si>
    <t>https://podminky.urs.cz/item/CS_URS_2025_01/741120001</t>
  </si>
  <si>
    <t>34140824</t>
  </si>
  <si>
    <t>vodič propojovací jádro Cu plné izolace PVC 450/750V (H07V-U) 1x2,5mm2</t>
  </si>
  <si>
    <t>34140825</t>
  </si>
  <si>
    <t>vodič propojovací jádro Cu plné izolace PVC 450/750V (H07V-U) 1x4mm2</t>
  </si>
  <si>
    <t>34140826</t>
  </si>
  <si>
    <t>vodič propojovací jádro Cu plné izolace PVC 450/750V (H07V-U) 1x6mm2</t>
  </si>
  <si>
    <t>741120003</t>
  </si>
  <si>
    <t>Montáž vodičů izolovaných měděných bez ukončení uložených pod omítku plných a laněných (např. CY), průřezu žíly 10 až 16 mm2</t>
  </si>
  <si>
    <t>https://podminky.urs.cz/item/CS_URS_2025_01/741120003</t>
  </si>
  <si>
    <t>34141028</t>
  </si>
  <si>
    <t>vodič propojovací flexibilní jádro Cu lanované izolace PVC 450/750V (H07V-K) 1x10mm2</t>
  </si>
  <si>
    <t>34141029</t>
  </si>
  <si>
    <t>vodič propojovací flexibilní jádro Cu lanované izolace PVC 450/750V (H07V-K) 1x16mm2</t>
  </si>
  <si>
    <t>741120103</t>
  </si>
  <si>
    <t>Montáž vodičů izolovaných měděných bez ukončení uložených v trubkách nebo lištách zatažených plných a laněných s PVC pláštěm, bezhalogenových, ohniodolných (např. CY, CHAH-V) průřezu žíly 25 až 35 mm2</t>
  </si>
  <si>
    <t>https://podminky.urs.cz/item/CS_URS_2025_01/741120103</t>
  </si>
  <si>
    <t>34141030</t>
  </si>
  <si>
    <t>vodič propojovací flexibilní jádro Cu lanované izolace PVC 450/750V (H07V-K) 1x25mm2</t>
  </si>
  <si>
    <t>34141031</t>
  </si>
  <si>
    <t>vodič propojovací flexibilní jádro Cu lanované izolace PVC 450/750V (H07V-K) 1x35mm2</t>
  </si>
  <si>
    <t>741122011</t>
  </si>
  <si>
    <t>Montáž kabelů měděných bez ukončení uložených pod omítku plných kulatých (např. CYKY), počtu a průřezu žil 2x1,5 až 2,5 mm2</t>
  </si>
  <si>
    <t>https://podminky.urs.cz/item/CS_URS_2025_01/741122011</t>
  </si>
  <si>
    <t>34111005</t>
  </si>
  <si>
    <t>kabel instalační jádro Cu plné izolace PVC plášť PVC 450/750V (CYKY) 2x1,5mm2</t>
  </si>
  <si>
    <t>741122015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</si>
  <si>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</si>
  <si>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</si>
  <si>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</si>
  <si>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</si>
  <si>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741122016</t>
  </si>
  <si>
    <t>Montáž kabelů měděných bez ukončení uložených pod omítku plných kulatých (např. CYKY), počtu a průřezu žil 3x2,5 až 6 mm2</t>
  </si>
  <si>
    <t>https://podminky.urs.cz/item/CS_URS_2025_01/741122016</t>
  </si>
  <si>
    <t>34111036</t>
  </si>
  <si>
    <t>kabel instalační jádro Cu plné izolace PVC plášť PVC 450/750V (CYKY) 3x2,5mm2</t>
  </si>
  <si>
    <t>34111042</t>
  </si>
  <si>
    <t>kabel instalační jádro Cu plné izolace PVC plášť PVC 450/750V (CYKY) 3x4mm2</t>
  </si>
  <si>
    <t>741122025</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</si>
  <si>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</si>
  <si>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</si>
  <si>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</si>
  <si>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</si>
  <si>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741122031</t>
  </si>
  <si>
    <t>Montáž kabelů měděných bez ukončení uložených pod omítku plných kulatých (např. CYKY), počtu a průřezu žil 5x1,5 až 2,5 mm2</t>
  </si>
  <si>
    <t>https://podminky.urs.cz/item/CS_URS_2025_01/741122031</t>
  </si>
  <si>
    <t>34111090</t>
  </si>
  <si>
    <t>kabel instalační jádro Cu plné izolace PVC plášť PVC 450/750V (CYKY) 5x1,5mm2</t>
  </si>
  <si>
    <t>34111094</t>
  </si>
  <si>
    <t>kabel instalační jádro Cu plné izolace PVC plášť PVC 450/750V (CYKY) 5x2,5mm2</t>
  </si>
  <si>
    <t>741122032</t>
  </si>
  <si>
    <t>Montáž kabelů měděných bez ukončení uložených pod omítku plných kulatých (např. CYKY), počtu a průřezu žil 5x4 až 6 mm2</t>
  </si>
  <si>
    <t>https://podminky.urs.cz/item/CS_URS_2025_01/741122032</t>
  </si>
  <si>
    <t>34111100</t>
  </si>
  <si>
    <t>kabel instalační jádro Cu plné izolace PVC plášť PVC 450/750V (CYKY) 5x6mm2</t>
  </si>
  <si>
    <t>741122033</t>
  </si>
  <si>
    <t>Montáž kabelů měděných bez ukončení uložených pod omítku plných kulatých (např. CYKY), počtu a průřezu žil 5x10 mm2</t>
  </si>
  <si>
    <t>https://podminky.urs.cz/item/CS_URS_2025_01/741122033</t>
  </si>
  <si>
    <t>34113034</t>
  </si>
  <si>
    <t>kabel instalační jádro Cu plné izolace PVC plášť PVC 450/750V (CYKY) 5x10mm2</t>
  </si>
  <si>
    <t>741122122</t>
  </si>
  <si>
    <t>Montáž kabelů měděných bez ukončení uložených v trubkách zatažených plných kulatých nebo bezhalogenových (např. CYKY) počtu a průřezu žil 3x1,5 až 6 mm2</t>
  </si>
  <si>
    <t>https://podminky.urs.cz/item/CS_URS_2025_01/741122122</t>
  </si>
  <si>
    <t>34111258</t>
  </si>
  <si>
    <t>kabel silový oheň retardující bezhalogenový bez funkční schopnosti při požáru jádro Cu 0,6/1kV (N2XH) 3x1,5mm2</t>
  </si>
  <si>
    <t>34111327</t>
  </si>
  <si>
    <t>kabel silový oheň retardující bezhalogenový s funkční schopností při požáru 180min a P60-R třída reakce na oheň B2cas1d0 jádro Cu 0,6/1kV (1-CXKH-V) 3x1,5mm2</t>
  </si>
  <si>
    <t>741122123</t>
  </si>
  <si>
    <t>Montáž kabelů měděných bez ukončení uložených v trubkách zatažených plných kulatých nebo bezhalogenových (např. CYKY) počtu a průřezu žil 3x10 mm2</t>
  </si>
  <si>
    <t>https://podminky.urs.cz/item/CS_URS_2025_01/741122123</t>
  </si>
  <si>
    <t>34113032</t>
  </si>
  <si>
    <t>kabel instalační jádro Cu plné izolace PVC plášť PVC 450/750V (CYKY) 3x10mm2</t>
  </si>
  <si>
    <t>741122126</t>
  </si>
  <si>
    <t>Montáž kabelů měděných bez ukončení uložených v trubkách zatažených plných kulatých nebo bezhalogenových (např. CYKY) počtu a průřezu žil 3x50 až 70 mm2</t>
  </si>
  <si>
    <t>https://podminky.urs.cz/item/CS_URS_2025_01/741122126</t>
  </si>
  <si>
    <t>RMAT0003</t>
  </si>
  <si>
    <t>kabel silový jádro Cu izolace PVC plášť 1-CYKY 4x70 mm2</t>
  </si>
  <si>
    <t>741122135</t>
  </si>
  <si>
    <t>Montáž kabelů měděných bez ukončení uložených v trubkách zatažených plných kulatých nebo bezhalogenových (např. CYKY) počtu a průřezu žil 4x35 mm2</t>
  </si>
  <si>
    <t>https://podminky.urs.cz/item/CS_URS_2025_01/741122135</t>
  </si>
  <si>
    <t>34111620</t>
  </si>
  <si>
    <t>kabel silový jádro Cu izolace PVC plášť PVC 0,6/1kV (1-CYKY) 4x35mm2</t>
  </si>
  <si>
    <t xml:space="preserve">40 * 1,15   </t>
  </si>
  <si>
    <t>741122142</t>
  </si>
  <si>
    <t>Montáž kabelů měděných bez ukončení uložených v trubkách zatažených plných kulatých nebo bezhalogenových (např. CYKY) počtu a průřezu žil 5x1,5 až 2,5 mm2</t>
  </si>
  <si>
    <t>https://podminky.urs.cz/item/CS_URS_2025_01/741122142</t>
  </si>
  <si>
    <t>34111295</t>
  </si>
  <si>
    <t>kabel silový oheň retardující bezhalogenový bez funkční schopnosti při požáru jádro Cu 0,6/1kV (N2XH) 5x1,5mm2</t>
  </si>
  <si>
    <t>741130001</t>
  </si>
  <si>
    <t>Ukončení vodičů izolovaných s označením a zapojením v rozváděči nebo na přístroji, průřezu žíly do 2,5 mm2</t>
  </si>
  <si>
    <t>https://podminky.urs.cz/item/CS_URS_2025_01/741130001</t>
  </si>
  <si>
    <t>741130003</t>
  </si>
  <si>
    <t>Ukončení vodičů izolovaných s označením a zapojením v rozváděči nebo na přístroji, průřezu žíly do 4 mm2</t>
  </si>
  <si>
    <t>https://podminky.urs.cz/item/CS_URS_2025_01/741130003</t>
  </si>
  <si>
    <t>741130004</t>
  </si>
  <si>
    <t>Ukončení vodičů izolovaných s označením a zapojením v rozváděči nebo na přístroji, průřezu žíly do 6 mm2</t>
  </si>
  <si>
    <t>https://podminky.urs.cz/item/CS_URS_2025_01/741130004</t>
  </si>
  <si>
    <t>741130006</t>
  </si>
  <si>
    <t>Ukončení vodičů izolovaných s označením a zapojením v rozváděči nebo na přístroji, průřezu žíly do 16 mm2</t>
  </si>
  <si>
    <t>https://podminky.urs.cz/item/CS_URS_2025_01/741130006</t>
  </si>
  <si>
    <t>741130008</t>
  </si>
  <si>
    <t>Ukončení vodičů izolovaných s označením a zapojením v rozváděči nebo na přístroji, průřezu žíly do 35 mm2</t>
  </si>
  <si>
    <t>https://podminky.urs.cz/item/CS_URS_2025_01/741130008</t>
  </si>
  <si>
    <t>741130012</t>
  </si>
  <si>
    <t>Ukončení vodičů izolovaných s označením a zapojením v rozváděči nebo na přístroji, průřezu žíly do 70 mm2</t>
  </si>
  <si>
    <t>https://podminky.urs.cz/item/CS_URS_2025_01/741130012</t>
  </si>
  <si>
    <t>741210002</t>
  </si>
  <si>
    <t>Montáž rozvodnic oceloplechových nebo plastových bez zapojení vodičů běžných, hmotnosti do 50 kg</t>
  </si>
  <si>
    <t>https://podminky.urs.cz/item/CS_URS_2025_01/741210002</t>
  </si>
  <si>
    <t>RMAT0008</t>
  </si>
  <si>
    <t>Elektroměrový rozvaděč ER222, vč. Vybavení</t>
  </si>
  <si>
    <t>RMAT0009</t>
  </si>
  <si>
    <t>Rozvaděč RH (1070 x 588 x 136mm), 144M (6x24 modulů), vč. Vybavení, požární odolnost dle PBŘ (EI 30 DP1)</t>
  </si>
  <si>
    <t>RMAT0010</t>
  </si>
  <si>
    <t>Rozvaděč RD1 (880 x 348 x 95mm), 60M (5x14 modulů), vč. Vybavení, požární odolnost dle PBŘ (EI 30 DP1)</t>
  </si>
  <si>
    <t>RMAT0011</t>
  </si>
  <si>
    <t>Rozvaděč RD2 (880 x 348 x 95mm), 60M (5x14 modulů), vč. Vybavení, požární odolnost dle PBŘ (EI 30 DP1)</t>
  </si>
  <si>
    <t>RMAT0012</t>
  </si>
  <si>
    <t>Rozvaděč R-TČ (590 x 360 x 88mm), 36M (3x12 modulů), vč. Vybavení</t>
  </si>
  <si>
    <t>741210003</t>
  </si>
  <si>
    <t>Montáž rozvodnic oceloplechových nebo plastových bez zapojení vodičů běžných, hmotnosti do 100 kg</t>
  </si>
  <si>
    <t>https://podminky.urs.cz/item/CS_URS_2025_01/741210003</t>
  </si>
  <si>
    <t>741310031</t>
  </si>
  <si>
    <t>Montáž spínačů jedno nebo dvoupólových nástěnných se zapojením vodičů, pro prostředí venkovní nebo mokré spínačů, řazení 1-jednopólových</t>
  </si>
  <si>
    <t>https://podminky.urs.cz/item/CS_URS_2025_01/741310031</t>
  </si>
  <si>
    <t>34535054</t>
  </si>
  <si>
    <t>spínač nástěnný jednopólový, řazení 1, IP54, šroubové svorky</t>
  </si>
  <si>
    <t>741310121</t>
  </si>
  <si>
    <t>Montáž spínačů jedno nebo dvoupólových polozapuštěných nebo zapuštěných se zapojením vodičů bezšroubové připojení přepínačů, řazení 5-sériových</t>
  </si>
  <si>
    <t>https://podminky.urs.cz/item/CS_URS_2025_01/741310121</t>
  </si>
  <si>
    <t>34539012</t>
  </si>
  <si>
    <t>přístroj přepínače sériového, řazení 5 bezšroubové svorky</t>
  </si>
  <si>
    <t>741310122</t>
  </si>
  <si>
    <t>Montáž spínačů jedno nebo dvoupólových polozapuštěných nebo zapuštěných se zapojením vodičů bezšroubové připojení přepínačů, řazení 6-střídavých</t>
  </si>
  <si>
    <t>https://podminky.urs.cz/item/CS_URS_2025_01/741310122</t>
  </si>
  <si>
    <t>34539016</t>
  </si>
  <si>
    <t>přístroj přepínače střídavého, řazení 6, 6So, 6S bezšroubové svorky</t>
  </si>
  <si>
    <t>741310211</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</si>
  <si>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</si>
  <si>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https://podminky.urs.cz/item/CS_URS_2025_01/741310211</t>
  </si>
  <si>
    <t>RMAT0006</t>
  </si>
  <si>
    <t>Spínač tlačítkový, I/0, IP 20</t>
  </si>
  <si>
    <t>741311003</t>
  </si>
  <si>
    <t>Montáž spínačů speciálních se zapojením vodičů čidla pohybu vestavného</t>
  </si>
  <si>
    <t>https://podminky.urs.cz/item/CS_URS_2025_01/741311003</t>
  </si>
  <si>
    <t>40461058</t>
  </si>
  <si>
    <t>čidlo pohybové a prezenční stropní 360°</t>
  </si>
  <si>
    <t>741311071</t>
  </si>
  <si>
    <t>Montáž spínačů speciálních se zapojením vodičů tlačítka nouzového zastavení/vypnutí TOTAL STOP přisazeného nebo nástěnného</t>
  </si>
  <si>
    <t>https://podminky.urs.cz/item/CS_URS_2025_01/741311071</t>
  </si>
  <si>
    <t>RMAT0004</t>
  </si>
  <si>
    <t>Tlačítko "TOTAL STOP"</t>
  </si>
  <si>
    <t>RMAT0005</t>
  </si>
  <si>
    <t>Tlačítko "FVE STOP"</t>
  </si>
  <si>
    <t>741313001</t>
  </si>
  <si>
    <t>Montáž zásuvek domovních se zapojením vodičů bezšroubové připojení polozapuštěných nebo zapuštěných 10/16 A, provedení 2P + PE</t>
  </si>
  <si>
    <t>https://podminky.urs.cz/item/CS_URS_2025_01/741313001</t>
  </si>
  <si>
    <t>34555241</t>
  </si>
  <si>
    <t>přístroj zásuvky zapuštěné jednonásobné, krytka s clonkami, bezšroubové svorky</t>
  </si>
  <si>
    <t>RMAT0007</t>
  </si>
  <si>
    <t>přístroj zásuvky s krytkou a nabíjením 5V USB, 2x slot</t>
  </si>
  <si>
    <t>741313005</t>
  </si>
  <si>
    <t>Montáž zásuvek domovních se zapojením vodičů bezšroubové připojení polozapuštěných nebo zapuštěných 10/16 A, provedení 2P + PE s ochrannými clonkami a přepěťovou ochranou</t>
  </si>
  <si>
    <t>https://podminky.urs.cz/item/CS_URS_2025_01/741313005</t>
  </si>
  <si>
    <t>34555244</t>
  </si>
  <si>
    <t>přístroj zásuvky zapuštěné jednonásobné s optickou přepěťovou ochranou, krytka s clonkami, bezšroubové svorky</t>
  </si>
  <si>
    <t>741331076</t>
  </si>
  <si>
    <t>Montáž měřicích přístrojů se zapojením vodičů termostatu pro prostředí vlhké nebo mokré</t>
  </si>
  <si>
    <t>https://podminky.urs.cz/item/CS_URS_2025_01/741331076</t>
  </si>
  <si>
    <t>40561117</t>
  </si>
  <si>
    <t>termostat venkovní pro ovládání střešní vpusti</t>
  </si>
  <si>
    <t>741372002</t>
  </si>
  <si>
    <t>Montáž svítidel s integrovaným zdrojem LED se zapojením vodičů interiérových přisazených nástěnných páskových lištových</t>
  </si>
  <si>
    <t>https://podminky.urs.cz/item/CS_URS_2025_01/741372002</t>
  </si>
  <si>
    <t>34774012</t>
  </si>
  <si>
    <t>LED pásek 12V do 10W/m</t>
  </si>
  <si>
    <t xml:space="preserve">6 * 1,08   </t>
  </si>
  <si>
    <t>741372021</t>
  </si>
  <si>
    <t>Montáž svítidel s integrovaným zdrojem LED se zapojením vodičů interiérových přisazených nástěnných hranatých nebo kruhových, plochy do 0,09 m2</t>
  </si>
  <si>
    <t>https://podminky.urs.cz/item/CS_URS_2025_01/741372021</t>
  </si>
  <si>
    <t>RMAT0013</t>
  </si>
  <si>
    <t>Svítidlo index D - LED downlight, hliníkový korpus, opálový skleněný kryt, 1 x LED, 20W, 2100lm, Ra80, 4000K</t>
  </si>
  <si>
    <t>RMAT0014</t>
  </si>
  <si>
    <t>Svítidlo index L - Přisazené LED svítidlo, opálový PMMA kryt, průměr 285mm, 1 x LED, 9W, 900lm, Ra80, 4000K</t>
  </si>
  <si>
    <t>741372022</t>
  </si>
  <si>
    <t>Montáž svítidel s integrovaným zdrojem LED se zapojením vodičů interiérových přisazených nástěnných hranatých nebo kruhových, plochy přes 0,09 do 0,36 m2</t>
  </si>
  <si>
    <t>https://podminky.urs.cz/item/CS_URS_2025_01/741372022</t>
  </si>
  <si>
    <t>RMAT0015</t>
  </si>
  <si>
    <t>Svítidlo index A - Přisazené/závěsné liniové svítidlo se speciální optikou, bílý reflektor s čočkami 80°, 1 x LED, 11W, 1400lm, Ra80, 4000K</t>
  </si>
  <si>
    <t>RMAT0016</t>
  </si>
  <si>
    <t>Svítidlo index B - Přisazené/závěsné liniové svítidlo se speciální optikou, bílý reflektor s čočkami 80°, 1 x LED, 16W, 2300lm, Ra80, 4000K2783</t>
  </si>
  <si>
    <t>RMAT0017</t>
  </si>
  <si>
    <t>Svítidlo index C - Přisazené/závěsné liniové svítidlo se speciální optikou, bílý reflektor s čočkami 80°, 1 x LED, 22W, 3000lm, Ra80, 4000K</t>
  </si>
  <si>
    <t>RMAT0018</t>
  </si>
  <si>
    <t>Svítidlo index E - Vestavné liniové svítidlo se speciální optikou, bílý reflektor s čočkami 80°, 1 x LED, 11W, 1400lm, Ra80, 4000K</t>
  </si>
  <si>
    <t>RMAT0019</t>
  </si>
  <si>
    <t>Svítidlo index F - Přisazené LED svítidlo, opálový PMMA kryt, průměr 375mm, 1 x LED, 27W, 3000lm, Ra80, 4000K</t>
  </si>
  <si>
    <t>RMAT0020</t>
  </si>
  <si>
    <t>Svítidlo index G - LED downlight, hliníkový korpus, opálový skleněný kryt, 1 x LED, 28W, 3000lm, Ra80, 4000K</t>
  </si>
  <si>
    <t>RMAT0021</t>
  </si>
  <si>
    <t>Svítidlo index H - Vestavné liniové svítidlo se speciální optikou, bílý reflektor s čočkami 80°, 1 x LED, 16W, 2300lm, Ra80, 4000K</t>
  </si>
  <si>
    <t>RMAT0022</t>
  </si>
  <si>
    <t>Svítidlo index I - LED prachotěsné svítidlo, opálový PC kryt, IK08, 1500mm, 1 x LED, 22W, 3300lm, Ra80, 4000K</t>
  </si>
  <si>
    <t>3+1</t>
  </si>
  <si>
    <t>RMAT0023</t>
  </si>
  <si>
    <t>Svítidlo index J - Vestavné LED svítidlo, mikroprizmatický kryt, UGR&lt;19, 1 x LED, 32W, 4000lm, Ra80, 4000K</t>
  </si>
  <si>
    <t>RMAT0024</t>
  </si>
  <si>
    <t>Svítidlo index K - Přisazené LED svítidlo, opálový PMMA kryt, průměr 285mm, 1 x LED, 14W, 1500lm, Ra80, 4000K</t>
  </si>
  <si>
    <t>RMAT0025</t>
  </si>
  <si>
    <t>Svítidlo index M - LED prachotěsné svítidlo, opálový PC kryt, IK08, 1500mm, 1 x LED, 22W, 3300lm, Ra80, 4000K</t>
  </si>
  <si>
    <t>741372031</t>
  </si>
  <si>
    <t>Montáž svítidel s integrovaným zdrojem LED se zapojením vodičů interiérových přisazených nástěnných nouzových bez piktogramu</t>
  </si>
  <si>
    <t>https://podminky.urs.cz/item/CS_URS_2025_01/741372031</t>
  </si>
  <si>
    <t>RMAT0028</t>
  </si>
  <si>
    <t>Svítidlo index NO1 - LED nouzové svítidlo LOVATO II, přisazené, univerzální optika, 1W, 1 x bod, 1W, 120lm, Ra80, 4000K</t>
  </si>
  <si>
    <t>RMAT0029</t>
  </si>
  <si>
    <t>Svítidlo index NO4 - LED nouzové svítidlo LOVATO P, vestavné, optika pro únikové cesty, 1W, 1 x bod, 1W, 125lm, Ra80, 4000K</t>
  </si>
  <si>
    <t>34835012</t>
  </si>
  <si>
    <t>svítidlo LED nouzové přisazené baterie 3h</t>
  </si>
  <si>
    <t>741372032</t>
  </si>
  <si>
    <t>Montáž svítidel s integrovaným zdrojem LED se zapojením vodičů interiérových přisazených nástěnných nouzových s piktogramem</t>
  </si>
  <si>
    <t>https://podminky.urs.cz/item/CS_URS_2025_01/741372032</t>
  </si>
  <si>
    <t>RMAT0026</t>
  </si>
  <si>
    <t>Svítidlo index NO2 - Přisazené LED nouzové svítidlo HELIOS DS s praporkem, 1 x HDL/1W, 1W, 50lm, Ra80, 4000K</t>
  </si>
  <si>
    <t>RMAT0027</t>
  </si>
  <si>
    <t>Svítidlo index NO3 - LED přisazené nouzové svítidlo LED ECONOMIC, 1W, 1 x ECL/1W, 1,2W, 110lm, Ra80, 4000K</t>
  </si>
  <si>
    <t>741372061</t>
  </si>
  <si>
    <t>Montáž svítidel s integrovaným zdrojem LED se zapojením vodičů interiérových přisazených stropních hranatých nebo kruhových plochy do 0,09 m2</t>
  </si>
  <si>
    <t>https://podminky.urs.cz/item/CS_URS_2025_01/741372061</t>
  </si>
  <si>
    <t>RMAT0032</t>
  </si>
  <si>
    <t>interiérové LED svítidlo nad umyvadlo</t>
  </si>
  <si>
    <t>741372062</t>
  </si>
  <si>
    <t>Montáž svítidel s integrovaným zdrojem LED se zapojením vodičů interiérových přisazených stropních hranatých nebo kruhových plochy přes 0,09 do 0,36 m2</t>
  </si>
  <si>
    <t>https://podminky.urs.cz/item/CS_URS_2025_01/741372062</t>
  </si>
  <si>
    <t>RMAT0030</t>
  </si>
  <si>
    <t>venkovní nástěné svítidlo, designové dle ASŘ</t>
  </si>
  <si>
    <t>741410041</t>
  </si>
  <si>
    <t>Montáž uzemňovacího vedení s upevněním, propojením a připojením pomocí svorek v zemi s izolací spojů drátu nebo lana O do 10 mm v městské zástavbě</t>
  </si>
  <si>
    <t>https://podminky.urs.cz/item/CS_URS_2025_01/741410041</t>
  </si>
  <si>
    <t>35441073</t>
  </si>
  <si>
    <t>741420001</t>
  </si>
  <si>
    <t>Montáž hromosvodného vedení svodových drátů nebo lan s podpěrami, O do 10 mm</t>
  </si>
  <si>
    <t>https://podminky.urs.cz/item/CS_URS_2025_01/741420001</t>
  </si>
  <si>
    <t>35441077</t>
  </si>
  <si>
    <t>drát D 8mm AlMgSi</t>
  </si>
  <si>
    <t>RMAT0034</t>
  </si>
  <si>
    <t>podpěra vedení PV01</t>
  </si>
  <si>
    <t>RMAT0035</t>
  </si>
  <si>
    <t>podpěra vedení PV15</t>
  </si>
  <si>
    <t>RMAT0036</t>
  </si>
  <si>
    <t>podpěra vedení PV22</t>
  </si>
  <si>
    <t>741420002</t>
  </si>
  <si>
    <t>Montáž hromosvodného vedení svodových drátů nebo lan s podpěrami, O přes 10 mm</t>
  </si>
  <si>
    <t>https://podminky.urs.cz/item/CS_URS_2025_01/741420002</t>
  </si>
  <si>
    <t>RMAT0037</t>
  </si>
  <si>
    <t>vodič HVI-long, D23mm, šedý</t>
  </si>
  <si>
    <t>RMAT0038</t>
  </si>
  <si>
    <t>podpěra vedení pro vodiče HVI, na železo</t>
  </si>
  <si>
    <t>741420020</t>
  </si>
  <si>
    <t>Montáž hromosvodného vedení svorek s jedním šroubem</t>
  </si>
  <si>
    <t>https://podminky.urs.cz/item/CS_URS_2025_01/741420020</t>
  </si>
  <si>
    <t>RMAT0041</t>
  </si>
  <si>
    <t>připojovací člen + montážní materiál, vodič HVI, uvnitř trubky</t>
  </si>
  <si>
    <t>RMAT0042</t>
  </si>
  <si>
    <t>připojovací člen + montážní materiál, vodič HVI, na uzem. soustavu</t>
  </si>
  <si>
    <t>RMAT0043</t>
  </si>
  <si>
    <t>PA svorka</t>
  </si>
  <si>
    <t>741420021</t>
  </si>
  <si>
    <t>Montáž hromosvodného vedení svorek se 2 šrouby</t>
  </si>
  <si>
    <t>https://podminky.urs.cz/item/CS_URS_2025_01/741420021</t>
  </si>
  <si>
    <t>35441885</t>
  </si>
  <si>
    <t>svorka spojovací pro lano D 8-10mm</t>
  </si>
  <si>
    <t>741420022</t>
  </si>
  <si>
    <t>Montáž hromosvodného vedení svorek se 3 a více šrouby</t>
  </si>
  <si>
    <t>https://podminky.urs.cz/item/CS_URS_2025_01/741420022</t>
  </si>
  <si>
    <t>741420051</t>
  </si>
  <si>
    <t>Montáž hromosvodného vedení ochranných prvků úhelníků nebo trubek s držáky do zdiva</t>
  </si>
  <si>
    <t>https://podminky.urs.cz/item/CS_URS_2025_01/741420051</t>
  </si>
  <si>
    <t>35441830</t>
  </si>
  <si>
    <t>úhelník ochranný na ochranu svodu - 1700mm, FeZn</t>
  </si>
  <si>
    <t>RMAT0033</t>
  </si>
  <si>
    <t>držák pro ochranný úhelník do zdiva</t>
  </si>
  <si>
    <t>741420054</t>
  </si>
  <si>
    <t>Montáž hromosvodného vedení ochranných prvků tvarování prvků</t>
  </si>
  <si>
    <t>https://podminky.urs.cz/item/CS_URS_2025_01/741420054</t>
  </si>
  <si>
    <t>741420083</t>
  </si>
  <si>
    <t>Montáž hromosvodného vedení doplňků štítků k označení svodů</t>
  </si>
  <si>
    <t>https://podminky.urs.cz/item/CS_URS_2025_01/741420083</t>
  </si>
  <si>
    <t>35442110</t>
  </si>
  <si>
    <t>štítek plastový - čísla svodů</t>
  </si>
  <si>
    <t>741430003</t>
  </si>
  <si>
    <t>Montáž jímacích tyčí délky do 3 m, na konstrukci ocelovou</t>
  </si>
  <si>
    <t>https://podminky.urs.cz/item/CS_URS_2025_01/741430003</t>
  </si>
  <si>
    <t>RMAT0039</t>
  </si>
  <si>
    <t>podpůrná trubka D 50mm L 3200mm s jímacím hrotem 2,5 m</t>
  </si>
  <si>
    <t>RMAT0040</t>
  </si>
  <si>
    <t>uchycení podpůrné trubky na kov</t>
  </si>
  <si>
    <t>741430004</t>
  </si>
  <si>
    <t>Montáž jímacích tyčí délky do 3 m, na střešní hřeben</t>
  </si>
  <si>
    <t>https://podminky.urs.cz/item/CS_URS_2025_01/741430004</t>
  </si>
  <si>
    <t>35441055</t>
  </si>
  <si>
    <t>tyč jímací s kovaným hrotem 1500mm FeZn</t>
  </si>
  <si>
    <t>741910303</t>
  </si>
  <si>
    <t>Montáž roštů a lávek pro volné i pevné uložení kabelů bez podkladových desek a osazení úchytných prvků typových se stojinou, výložníky a odbočkami pozinkovaných stoupaček</t>
  </si>
  <si>
    <t>https://podminky.urs.cz/item/CS_URS_2025_01/741910303</t>
  </si>
  <si>
    <t>RMAT0031</t>
  </si>
  <si>
    <t>Kabelový žebřík 200x110, vč kotvícího materiálu</t>
  </si>
  <si>
    <t>742</t>
  </si>
  <si>
    <t xml:space="preserve">Elektroinstalace - slaboproud   </t>
  </si>
  <si>
    <t>742350004</t>
  </si>
  <si>
    <t>Montáž zařízení pro tělesně postižené napájecího zdroje 24 V</t>
  </si>
  <si>
    <t>https://podminky.urs.cz/item/CS_URS_2025_01/742350004</t>
  </si>
  <si>
    <t>34535107</t>
  </si>
  <si>
    <t>sada pro nouzovou signalizaci s modulem s opticko-akustickým alarmem tlačítko signální tahové resetovací tlačítko transformátor včetně rámečků 230V IP20</t>
  </si>
  <si>
    <t xml:space="preserve">Práce a dodávky M   </t>
  </si>
  <si>
    <t>58-M</t>
  </si>
  <si>
    <t xml:space="preserve">Revize vyhrazených technických zařízení   </t>
  </si>
  <si>
    <t>580105012</t>
  </si>
  <si>
    <t>Hromosvody kontrola stavu ochrany před úderem blesku hřebenové soustavy jednoho objektu přes 2 do 8 svodů</t>
  </si>
  <si>
    <t>svod</t>
  </si>
  <si>
    <t>https://podminky.urs.cz/item/CS_URS_2025_01/580105012</t>
  </si>
  <si>
    <t xml:space="preserve">Vedlejší rozpočtové náklady   </t>
  </si>
  <si>
    <t xml:space="preserve">Průzkumné, zeměměřičské a projektové práce   </t>
  </si>
  <si>
    <t>Rpol1</t>
  </si>
  <si>
    <t>Zakreslení skutečného stavu</t>
  </si>
  <si>
    <t>Rpol2</t>
  </si>
  <si>
    <t>Koordinace na stavbě, rozměření rozmístění koncových prvků, vedení tras</t>
  </si>
  <si>
    <t>Rpol3</t>
  </si>
  <si>
    <t>Měření osvětlení</t>
  </si>
  <si>
    <t>Rpol4</t>
  </si>
  <si>
    <t>Dílenská PD rozvaděčů</t>
  </si>
  <si>
    <t>ab - Budova č.p. 1076 - nezpůsobilé</t>
  </si>
  <si>
    <t>Díl 4 - Inženýring</t>
  </si>
  <si>
    <t>433752343</t>
  </si>
  <si>
    <t>45,75+50</t>
  </si>
  <si>
    <t>38657331</t>
  </si>
  <si>
    <t>95,75</t>
  </si>
  <si>
    <t>95,75*24 'Přepočtené koeficientem množství</t>
  </si>
  <si>
    <t>997013631</t>
  </si>
  <si>
    <t>Poplatek za uložení stavebního odpadu na skládce (skládkovné) směsného stavebního a demoličního zatříděného do Katalogu odpadů pod kódem 17 09 04</t>
  </si>
  <si>
    <t>-1086068045</t>
  </si>
  <si>
    <t>https://podminky.urs.cz/item/CS_URS_2025_01/997013631</t>
  </si>
  <si>
    <t>997013635</t>
  </si>
  <si>
    <t>Poplatek za uložení stavebního odpadu na skládce (skládkovné) komunálního zatříděného do Katalogu odpadů pod kódem 20 03 01</t>
  </si>
  <si>
    <t>-978382786</t>
  </si>
  <si>
    <t>https://podminky.urs.cz/item/CS_URS_2025_01/997013635</t>
  </si>
  <si>
    <t>"vyklizení, objemný odpad aj"15</t>
  </si>
  <si>
    <t>997013811</t>
  </si>
  <si>
    <t>Poplatek za uložení stavebního odpadu na skládce (skládkovné) dřevěného zatříděného do Katalogu odpadů pod kódem 17 02 01</t>
  </si>
  <si>
    <t>1529187058</t>
  </si>
  <si>
    <t>https://podminky.urs.cz/item/CS_URS_2025_01/997013811</t>
  </si>
  <si>
    <t>997013814</t>
  </si>
  <si>
    <t>Poplatek za uložení stavebního odpadu na skládce (skládkovné) z izolačních materiálů zatříděného do Katalogu odpadů pod kódem 17 06 04</t>
  </si>
  <si>
    <t>-880115370</t>
  </si>
  <si>
    <t>https://podminky.urs.cz/item/CS_URS_2025_01/997013814</t>
  </si>
  <si>
    <t>"zbytky izolace"0,5</t>
  </si>
  <si>
    <t>997013847</t>
  </si>
  <si>
    <t>Poplatek za uložení stavebního odpadu na skládce (skládkovné) asfaltového s obsahem dehtu zatříděného do Katalogu odpadů pod kódem 17 03 01</t>
  </si>
  <si>
    <t>943383412</t>
  </si>
  <si>
    <t>https://podminky.urs.cz/item/CS_URS_2025_01/997013847</t>
  </si>
  <si>
    <t>"asflatové pasy"0,25</t>
  </si>
  <si>
    <t>Díl 4</t>
  </si>
  <si>
    <t>Inženýring</t>
  </si>
  <si>
    <t>4.1</t>
  </si>
  <si>
    <t>Vyřízení licence ERÚ + registrace OTE</t>
  </si>
  <si>
    <t>-1203362794</t>
  </si>
  <si>
    <t>4.3</t>
  </si>
  <si>
    <t>1914712821</t>
  </si>
  <si>
    <t>4.4</t>
  </si>
  <si>
    <t>Komunikace se stavebním úřadem</t>
  </si>
  <si>
    <t>-72021558</t>
  </si>
  <si>
    <t>4.5</t>
  </si>
  <si>
    <t>Komunikace s HZS</t>
  </si>
  <si>
    <t>-1087359774</t>
  </si>
  <si>
    <t>4.6</t>
  </si>
  <si>
    <t>Zpracování karty zdolávání požáru</t>
  </si>
  <si>
    <t>-1277237465</t>
  </si>
  <si>
    <t>4.7</t>
  </si>
  <si>
    <t>Komunikace s PDS</t>
  </si>
  <si>
    <t>969170673</t>
  </si>
  <si>
    <t>136,398</t>
  </si>
  <si>
    <t>kačírek</t>
  </si>
  <si>
    <t>Plocha kačírku na střeše</t>
  </si>
  <si>
    <t>8,036</t>
  </si>
  <si>
    <t>585</t>
  </si>
  <si>
    <t>77,933</t>
  </si>
  <si>
    <t>46,271</t>
  </si>
  <si>
    <t>12,17</t>
  </si>
  <si>
    <t>557,22</t>
  </si>
  <si>
    <t>24,05</t>
  </si>
  <si>
    <t>štítová</t>
  </si>
  <si>
    <t>Délka štítové hrany</t>
  </si>
  <si>
    <t>93,337</t>
  </si>
  <si>
    <t>147,64</t>
  </si>
  <si>
    <t>vegetační</t>
  </si>
  <si>
    <t xml:space="preserve">Plocha vegetační střechy </t>
  </si>
  <si>
    <t>57,719</t>
  </si>
  <si>
    <t>b - Přestřešení nástupišť</t>
  </si>
  <si>
    <t xml:space="preserve">      22 - Základové patky</t>
  </si>
  <si>
    <t xml:space="preserve">    94 - Lešení a stavební výtahy</t>
  </si>
  <si>
    <t xml:space="preserve">      712-5 - Násyp z kačírku</t>
  </si>
  <si>
    <t xml:space="preserve">      712-8 - Vegetační souvrství</t>
  </si>
  <si>
    <t xml:space="preserve">      713-2 - Plochá střecha</t>
  </si>
  <si>
    <t xml:space="preserve">      762-9 - Pohledová dřevěná kce do ocel. kce</t>
  </si>
  <si>
    <t>1735316292</t>
  </si>
  <si>
    <t>18*(1,80-1,70)*(1,6+2*0,1)*(1,6+2*0,1)</t>
  </si>
  <si>
    <t>18*(1,70-0,81)*((1,6+2*0,35)*(1,6+2*0,35)+(1,6+2*0,8)*(1,6+2*0,8))/2</t>
  </si>
  <si>
    <t>-1846974474</t>
  </si>
  <si>
    <t>-1571492645</t>
  </si>
  <si>
    <t>18*(1,70-0,81)*(((1,6+2*0,35)*(1,6+2*0,35)+(1,6+2*0,8)*(1,6+2*0,8))/2-1,6*1,6)</t>
  </si>
  <si>
    <t>-1106677424</t>
  </si>
  <si>
    <t>167151101</t>
  </si>
  <si>
    <t>Nakládání, skládání a překládání neulehlého výkopku nebo sypaniny strojně nakládání, množství do 100 m3, z horniny třídy těžitelnosti I, skupiny 1 až 3</t>
  </si>
  <si>
    <t>-1345080622</t>
  </si>
  <si>
    <t>https://podminky.urs.cz/item/CS_URS_2025_01/167151101</t>
  </si>
  <si>
    <t>1244670538</t>
  </si>
  <si>
    <t>"nakypření se neuvažuje"</t>
  </si>
  <si>
    <t>"bilance výkopových prací"</t>
  </si>
  <si>
    <t>"výkop"+(130,227+2)</t>
  </si>
  <si>
    <t>"zásyp"-(83,384)</t>
  </si>
  <si>
    <t>761211874</t>
  </si>
  <si>
    <t>48,843*5 'Přepočtené koeficientem množství</t>
  </si>
  <si>
    <t>317623593</t>
  </si>
  <si>
    <t>48,843*1,8 'Přepočtené koeficientem množství</t>
  </si>
  <si>
    <t>631311113</t>
  </si>
  <si>
    <t>Mazanina z betonu prostého bez zvýšených nároků na prostředí tl. přes 50 do 80 mm tř. C 12/15</t>
  </si>
  <si>
    <t>https://podminky.urs.cz/item/CS_URS_2025_01/631311113</t>
  </si>
  <si>
    <t>"podkladní beton pod ŽB patky"</t>
  </si>
  <si>
    <t>0,1*(1,6+2*0,1)*(1,6+2*0,1)*18</t>
  </si>
  <si>
    <t>5,832*1,05 'Přepočtené koeficientem množství</t>
  </si>
  <si>
    <t>Základové patky</t>
  </si>
  <si>
    <t>275351121</t>
  </si>
  <si>
    <t>Bednění základů patek zřízení</t>
  </si>
  <si>
    <t>-721416321</t>
  </si>
  <si>
    <t>https://podminky.urs.cz/item/CS_URS_2025_01/275351121</t>
  </si>
  <si>
    <t>(1,7-0,7)*1,6*4*18</t>
  </si>
  <si>
    <t>275351122</t>
  </si>
  <si>
    <t>Bednění základů patek odstranění</t>
  </si>
  <si>
    <t>-665923396</t>
  </si>
  <si>
    <t>https://podminky.urs.cz/item/CS_URS_2025_01/275351122</t>
  </si>
  <si>
    <t>272322611</t>
  </si>
  <si>
    <t>Základy z betonu železového (bez výztuže) klenby z betonu se zvýšenými nároky na prostředí tř. C 30/37</t>
  </si>
  <si>
    <t>497975696</t>
  </si>
  <si>
    <t>https://podminky.urs.cz/item/CS_URS_2025_01/272322611</t>
  </si>
  <si>
    <t>(1,7-0,7)*1,6*1,6*18</t>
  </si>
  <si>
    <t>46,08*1,05 'Přepočtené koeficientem množství</t>
  </si>
  <si>
    <t>346071180</t>
  </si>
  <si>
    <t>"dle statiky"5536,1/1000</t>
  </si>
  <si>
    <t>953961115</t>
  </si>
  <si>
    <t>Kotva chemická s vyvrtáním otvoru do betonu, železobetonu nebo tvrdého kamene tmel, velikost M 20, hloubka 170 mm</t>
  </si>
  <si>
    <t>-54849906</t>
  </si>
  <si>
    <t>https://podminky.urs.cz/item/CS_URS_2025_01/953961115</t>
  </si>
  <si>
    <t>"8 ks/patka"8*18</t>
  </si>
  <si>
    <t>D+M Mikropilota dle výkresu MP1, vč. vrtání, TR89/10, délka 6050 mm</t>
  </si>
  <si>
    <t>1111595108</t>
  </si>
  <si>
    <t>"4 ks/patka"4*18</t>
  </si>
  <si>
    <t>796393824</t>
  </si>
  <si>
    <t>-344395680</t>
  </si>
  <si>
    <t>585*90 'Přepočtené koeficientem množství</t>
  </si>
  <si>
    <t>805793313</t>
  </si>
  <si>
    <t>-147504625</t>
  </si>
  <si>
    <t>-351582714</t>
  </si>
  <si>
    <t>712331111</t>
  </si>
  <si>
    <t>Provedení povlakové krytiny střech plochých do 10° pásy na sucho podkladní samolepící asfaltový pás</t>
  </si>
  <si>
    <t>https://podminky.urs.cz/item/CS_URS_2025_01/712331111</t>
  </si>
  <si>
    <t>plochá12*0,3</t>
  </si>
  <si>
    <t>81,584*1,1655 'Přepočtené koeficientem množství</t>
  </si>
  <si>
    <t>712363101</t>
  </si>
  <si>
    <t>Provedení povlakové krytiny střech plochých do 10° fólií ostatní činnosti při pokládání hydroizolačních fólií (materiál ve specifikaci) mechanické ukotvení talířovou hmoždinkou do polystyrenu nebo desek z minerální vlny</t>
  </si>
  <si>
    <t>1664791706</t>
  </si>
  <si>
    <t>https://podminky.urs.cz/item/CS_URS_2025_01/712363101</t>
  </si>
  <si>
    <t>"kotvení svislé folie, cca 6 ks/m2"</t>
  </si>
  <si>
    <t>"vytažení na stěnu"plochá12*0,3*6</t>
  </si>
  <si>
    <t>59051342</t>
  </si>
  <si>
    <t>hmoždinka ETA zatloukací fasádní s kovovým trnem pro montáž TI 8x60x155mm</t>
  </si>
  <si>
    <t>73370360</t>
  </si>
  <si>
    <t>21,906*1,05 'Přepočtené koeficientem množství</t>
  </si>
  <si>
    <t>712363413</t>
  </si>
  <si>
    <t>Provedení povlakové krytiny střech plochých do 10° z mechanicky kotvených hydroizolačních fólií včetně položení fólie a horkovzdušného svaření tl. tepelné izolace do 100 mm budovy výšky do 18 m, kotvené do trapézového plechu nebo do dřeva rohové pole</t>
  </si>
  <si>
    <t>1657738970</t>
  </si>
  <si>
    <t>https://podminky.urs.cz/item/CS_URS_2025_01/712363413</t>
  </si>
  <si>
    <t>28322000</t>
  </si>
  <si>
    <t>fólie hydroizolační střešní mPVC mechanicky kotvená šedá tl 2,0mm</t>
  </si>
  <si>
    <t>-1349715765</t>
  </si>
  <si>
    <t>557,22*1,1655 'Přepočtené koeficientem množství</t>
  </si>
  <si>
    <t>28322013</t>
  </si>
  <si>
    <t>fólie hydroizolační střešní mPVC mechanicky kotvená barevná tl 1,5mm</t>
  </si>
  <si>
    <t>-1367223041</t>
  </si>
  <si>
    <t>84,018*1,165 'Přepočtené koeficientem množství</t>
  </si>
  <si>
    <t>712391172</t>
  </si>
  <si>
    <t>Provedení povlakové krytiny střech plochých do 10° -ostatní práce provedení vrstvy textilní ochranné</t>
  </si>
  <si>
    <t>1435676433</t>
  </si>
  <si>
    <t>https://podminky.urs.cz/item/CS_URS_2025_01/712391172</t>
  </si>
  <si>
    <t>"pod HI"plochá1</t>
  </si>
  <si>
    <t>"vytažení na stěnu"plochá12*0,3</t>
  </si>
  <si>
    <t>69311168</t>
  </si>
  <si>
    <t>geotextilie PP s ÚV stabilizací 150g/m2</t>
  </si>
  <si>
    <t>1236586071</t>
  </si>
  <si>
    <t>689073693</t>
  </si>
  <si>
    <t>-849897788</t>
  </si>
  <si>
    <t>6,085*1,165 'Přepočtené koeficientem množství</t>
  </si>
  <si>
    <t>712-5</t>
  </si>
  <si>
    <t>Násyp z kačírku</t>
  </si>
  <si>
    <t>712771201</t>
  </si>
  <si>
    <t>Provedení drenážní vrstvy vegetační střechy z kameniva, tloušťky násypu do 100 mm, sklon střechy do 5°</t>
  </si>
  <si>
    <t>-334848535</t>
  </si>
  <si>
    <t>https://podminky.urs.cz/item/CS_URS_2025_01/712771201</t>
  </si>
  <si>
    <t>58337403</t>
  </si>
  <si>
    <t>kamenivo dekorační (kačírek) frakce 16/32</t>
  </si>
  <si>
    <t>-1960992326</t>
  </si>
  <si>
    <t>8,036*1,8 'Přepočtené koeficientem množství</t>
  </si>
  <si>
    <t>712771611</t>
  </si>
  <si>
    <t>Provedení ochranných pásů vegetační střechy osazení ochranné kačírkové lišty přitížením konstrukcí</t>
  </si>
  <si>
    <t>1034808932</t>
  </si>
  <si>
    <t>https://podminky.urs.cz/item/CS_URS_2025_01/712771611</t>
  </si>
  <si>
    <t>"O20"19*2</t>
  </si>
  <si>
    <t>69334040</t>
  </si>
  <si>
    <t>lišta kačírková Al výška 130-150mm</t>
  </si>
  <si>
    <t>-728272832</t>
  </si>
  <si>
    <t>712363005</t>
  </si>
  <si>
    <t>Provedení povlakové krytiny střech plochých do 10° fólií termoplastickou mPVC (měkčené PVC) aplikace fólie na oplechování (na tzv. fóliový plech) horkovzdušným navařením v plné ploše</t>
  </si>
  <si>
    <t>1303935160</t>
  </si>
  <si>
    <t>https://podminky.urs.cz/item/CS_URS_2025_01/712363005</t>
  </si>
  <si>
    <t>plochá11*0,05</t>
  </si>
  <si>
    <t>plochá12*0,05</t>
  </si>
  <si>
    <t>712363115</t>
  </si>
  <si>
    <t>Provedení povlakové krytiny střech plochých do 10° fólií ostatní činnosti při pokládání hydroizolačních fólií (materiál ve specifikaci) zaizolování prostupů střešní rovinou kruhový průřez, průměr do 300 mm</t>
  </si>
  <si>
    <t>-426892871</t>
  </si>
  <si>
    <t>https://podminky.urs.cz/item/CS_URS_2025_01/712363115</t>
  </si>
  <si>
    <t>28342011</t>
  </si>
  <si>
    <t>manžeta těsnící pro prostupy hydroizolací z PVC uzavřená kruhová vnitřní průměr 40-70</t>
  </si>
  <si>
    <t>1662332384</t>
  </si>
  <si>
    <t>-1591020957</t>
  </si>
  <si>
    <t>-582940908</t>
  </si>
  <si>
    <t>-1128407066</t>
  </si>
  <si>
    <t>1923422574</t>
  </si>
  <si>
    <t>1146980941</t>
  </si>
  <si>
    <t>712363358</t>
  </si>
  <si>
    <t>Povlakové krytiny střech plochých do 10° z tvarovaných poplastovaných lišt pro mPVC závětrná lišta rš 250 mm</t>
  </si>
  <si>
    <t>1859372202</t>
  </si>
  <si>
    <t>https://podminky.urs.cz/item/CS_URS_2025_01/712363358</t>
  </si>
  <si>
    <t>78659398</t>
  </si>
  <si>
    <t>"o21"15</t>
  </si>
  <si>
    <t>365793601</t>
  </si>
  <si>
    <t>721175204</t>
  </si>
  <si>
    <t>Plastové potrubí odhlučněné třívrstvé připojovací DN 75</t>
  </si>
  <si>
    <t>-514013443</t>
  </si>
  <si>
    <t>https://podminky.urs.cz/item/CS_URS_2025_01/721175204</t>
  </si>
  <si>
    <t>"napojení vpsutí"15</t>
  </si>
  <si>
    <t>712-8</t>
  </si>
  <si>
    <t>Vegetační souvrství</t>
  </si>
  <si>
    <t>712771221</t>
  </si>
  <si>
    <t>Provedení drenážní vrstvy vegetační střechy z plastových nopových fólií, výšky nopů do 25 mm, sklon střechy do 5°</t>
  </si>
  <si>
    <t>-2013422087</t>
  </si>
  <si>
    <t>https://podminky.urs.cz/item/CS_URS_2025_01/712771221</t>
  </si>
  <si>
    <t>69334321</t>
  </si>
  <si>
    <t>fólie profilovaná (nopová) perforovaná HDPE s hydroakumulační a drenážní funkcí do vegetačních střech s výškou nopů 25mm</t>
  </si>
  <si>
    <t>-1023330826</t>
  </si>
  <si>
    <t>57,719*1,15 'Přepočtené koeficientem množství</t>
  </si>
  <si>
    <t>712771401</t>
  </si>
  <si>
    <t>Provedení vegetační vrstvy vegetační střechy ze substrátu, tloušťky do 100 mm, sklon střechy do 5°</t>
  </si>
  <si>
    <t>1678297606</t>
  </si>
  <si>
    <t>https://podminky.urs.cz/item/CS_URS_2025_01/712771401</t>
  </si>
  <si>
    <t>10321225</t>
  </si>
  <si>
    <t>substrát vegetačních střech extenzivní s nízkým obsahem organické složky</t>
  </si>
  <si>
    <t>-1534963527</t>
  </si>
  <si>
    <t>57,719*0,11 'Přepočtené koeficientem množství</t>
  </si>
  <si>
    <t>712771521</t>
  </si>
  <si>
    <t>Založení vegetace vegetační střechy položením vegetační nebo trávníkové rohože, sklon střechy do 5°</t>
  </si>
  <si>
    <t>-225971635</t>
  </si>
  <si>
    <t>https://podminky.urs.cz/item/CS_URS_2025_01/712771521</t>
  </si>
  <si>
    <t>69334504</t>
  </si>
  <si>
    <t>koberec rozchodníkový vegetačních střech</t>
  </si>
  <si>
    <t>-1942153723</t>
  </si>
  <si>
    <t>57,719*1,05 'Přepočtené koeficientem množství</t>
  </si>
  <si>
    <t>713-2</t>
  </si>
  <si>
    <t>Plochá střecha</t>
  </si>
  <si>
    <t>713141212</t>
  </si>
  <si>
    <t>Montáž tepelné izolace střech plochých atikovými klíny přilepenými za studena nízkoexpanzní (PUR) pěnou</t>
  </si>
  <si>
    <t>528916163</t>
  </si>
  <si>
    <t>https://podminky.urs.cz/item/CS_URS_2025_01/713141212</t>
  </si>
  <si>
    <t>plochá11+plochá12</t>
  </si>
  <si>
    <t>63152006</t>
  </si>
  <si>
    <t>klín atikový přechodný minerální plochých střech tl 60x60mm</t>
  </si>
  <si>
    <t>-1516973318</t>
  </si>
  <si>
    <t>58,441*1,05 'Přepočtené koeficientem množství</t>
  </si>
  <si>
    <t>713141336</t>
  </si>
  <si>
    <t>Montáž tepelné izolace střech plochých spádovými klíny v ploše přilepenými za studena nízkoexpanzní (PUR) pěnou</t>
  </si>
  <si>
    <t>-1070631019</t>
  </si>
  <si>
    <t>https://podminky.urs.cz/item/CS_URS_2025_01/713141336</t>
  </si>
  <si>
    <t>nutné nastavit tl. izolace v koeficientu klínů</t>
  </si>
  <si>
    <t>28376142</t>
  </si>
  <si>
    <t>klín izolační spád do 5% EPS 150</t>
  </si>
  <si>
    <t>-1418771671</t>
  </si>
  <si>
    <t>77,933*0,12 'Přepočtené koeficientem množství</t>
  </si>
  <si>
    <t>762361332</t>
  </si>
  <si>
    <t>Konstrukční vrstva pod klempířské prvky pro oplechování horních ploch zdí a nadezdívek (atik) z vodovzdorné překližky šroubovaných do podkladu, tloušťky desky 21 mm</t>
  </si>
  <si>
    <t>411069011</t>
  </si>
  <si>
    <t>https://podminky.urs.cz/item/CS_URS_2025_01/762361332</t>
  </si>
  <si>
    <t>"opracování detailu u vpusti"13*1</t>
  </si>
  <si>
    <t>"K21"0,675*28,91</t>
  </si>
  <si>
    <t>"K23"</t>
  </si>
  <si>
    <t>180,2*0,34</t>
  </si>
  <si>
    <t>2130588371</t>
  </si>
  <si>
    <t>61191162</t>
  </si>
  <si>
    <t>palubky, sibiřský modřín prkno hoblované 24x145mm jakost A/B</t>
  </si>
  <si>
    <t>-684520686</t>
  </si>
  <si>
    <t>762342314</t>
  </si>
  <si>
    <t>Montáž laťování střech složitých sklonu do 60° při osové vzdálenosti latí přes 150 do 360 mm</t>
  </si>
  <si>
    <t>1115987264</t>
  </si>
  <si>
    <t>https://podminky.urs.cz/item/CS_URS_2025_01/762342314</t>
  </si>
  <si>
    <t>"S2.2"</t>
  </si>
  <si>
    <t>0,410*8,370</t>
  </si>
  <si>
    <t>1,045*8,370</t>
  </si>
  <si>
    <t>1907301647</t>
  </si>
  <si>
    <t>12,179*0,016 'Přepočtené koeficientem množství</t>
  </si>
  <si>
    <t>762813120</t>
  </si>
  <si>
    <t>Záklop stropů montáž (materiál ve specifikaci) vrchního z desek cementotřískových nebo cementových na sraz</t>
  </si>
  <si>
    <t>352837205</t>
  </si>
  <si>
    <t>https://podminky.urs.cz/item/CS_URS_2025_01/762813120</t>
  </si>
  <si>
    <t>59034025R</t>
  </si>
  <si>
    <t>deska cementová pro vnější opláštění tl 24 mmmm</t>
  </si>
  <si>
    <t>-360056237</t>
  </si>
  <si>
    <t>12,179*1,08 'Přepočtené koeficientem množství</t>
  </si>
  <si>
    <t>-449167068</t>
  </si>
  <si>
    <t>"latě"0,195</t>
  </si>
  <si>
    <t>"bednění"16,514</t>
  </si>
  <si>
    <t>783228111</t>
  </si>
  <si>
    <t>Lazurovací nátěr tesařských konstrukcí dvojnásobný akrylátový</t>
  </si>
  <si>
    <t>382898809</t>
  </si>
  <si>
    <t>https://podminky.urs.cz/item/CS_URS_2025_01/783228111</t>
  </si>
  <si>
    <t>762-9</t>
  </si>
  <si>
    <t>Pohledová dřevěná kce do ocel. kce</t>
  </si>
  <si>
    <t>1623010811</t>
  </si>
  <si>
    <t>"atypické pole"</t>
  </si>
  <si>
    <t>"2.1"3,25*3</t>
  </si>
  <si>
    <t>"2.2"2,75*5</t>
  </si>
  <si>
    <t>"2.3"2,25*3</t>
  </si>
  <si>
    <t>"2.4"1.75*6</t>
  </si>
  <si>
    <t>762723331</t>
  </si>
  <si>
    <t>Montáž prostorových vázaných konstrukcí z lepených hranolů pomocí tesařských spojů průřezové plochy přes 224 do 288 cm2</t>
  </si>
  <si>
    <t>-9569765</t>
  </si>
  <si>
    <t>https://podminky.urs.cz/item/CS_URS_2025_01/762723331</t>
  </si>
  <si>
    <t>"1.1"11*3,65*2</t>
  </si>
  <si>
    <t>"1.2"11*3,25*4</t>
  </si>
  <si>
    <t>"1.3"11*2,75*6</t>
  </si>
  <si>
    <t>"1.4"11*2,25*6</t>
  </si>
  <si>
    <t>"1.5"11*1,75*6</t>
  </si>
  <si>
    <t>"1.6"11*1,25*6</t>
  </si>
  <si>
    <t>"1.7"11*0,75*4</t>
  </si>
  <si>
    <t>"2.1"3,25*3*4</t>
  </si>
  <si>
    <t>"2.2"2,50*6*4</t>
  </si>
  <si>
    <t>"2.3"1,50*6*4</t>
  </si>
  <si>
    <t>"2.4"0,75*2*4</t>
  </si>
  <si>
    <t>"2.5"2,40*17*4</t>
  </si>
  <si>
    <t>1043116264</t>
  </si>
  <si>
    <t>"11x typické pole</t>
  </si>
  <si>
    <t>"1.1"11*3,65*2*0,1*0,26</t>
  </si>
  <si>
    <t>"1.2"11*3,25*4*0,1*0,26</t>
  </si>
  <si>
    <t>"1.3"11*2,75*6*0,1*0,26</t>
  </si>
  <si>
    <t>"1.4"11*2,25*6*0,1*0,26</t>
  </si>
  <si>
    <t>"1.5"11*1,75*6*0,1*0,26</t>
  </si>
  <si>
    <t>"1.6"11*1,25*6*0,1*0,26</t>
  </si>
  <si>
    <t>"1.7"11*0,75*4*0,1*0,26</t>
  </si>
  <si>
    <t>"2.1"3,25*3*0,1*0,26</t>
  </si>
  <si>
    <t>"2.2"2,50*6*0,1*0,26</t>
  </si>
  <si>
    <t>"2.3"1,50*6*0,1*0,26</t>
  </si>
  <si>
    <t>"2.4"0,75*2*0,1*0,26</t>
  </si>
  <si>
    <t>"2.5"2,40*17*0,1*0,26</t>
  </si>
  <si>
    <t>"2.1"3,25*3*0,08*0,16*4</t>
  </si>
  <si>
    <t>"2.2"2,75*5*0,08*0,16*4</t>
  </si>
  <si>
    <t>"2.3"2,25*3*0,08*0,16*4</t>
  </si>
  <si>
    <t>"2.4"1.75*6*0,08*0,16*4</t>
  </si>
  <si>
    <t>24,457*1,15 'Přepočtené koeficientem množství</t>
  </si>
  <si>
    <t>542358875</t>
  </si>
  <si>
    <t>783218111</t>
  </si>
  <si>
    <t>Lazurovací nátěr tesařských konstrukcí dvojnásobný syntetický</t>
  </si>
  <si>
    <t>-40637402</t>
  </si>
  <si>
    <t>https://podminky.urs.cz/item/CS_URS_2025_01/783218111</t>
  </si>
  <si>
    <t>"1.1"11*3,65*2*(0,1+0,26)*2</t>
  </si>
  <si>
    <t>"1.2"11*3,25*4*(0,1+0,26)*2</t>
  </si>
  <si>
    <t>"1.3"11*2,75*6*(0,1+0,26)*2</t>
  </si>
  <si>
    <t>"1.4"11*2,25*6*(0,1+0,26)*2</t>
  </si>
  <si>
    <t>"1.5"11*1,75*6*(0,1+0,26)*2</t>
  </si>
  <si>
    <t>"1.6"11*1,25*6*(0,1+0,26)*2</t>
  </si>
  <si>
    <t>"1.7"11*0,75*4*(0,1+0,26)*2</t>
  </si>
  <si>
    <t>"2.1"3,25*3*(0,1+0,26)*2</t>
  </si>
  <si>
    <t>"2.2"2,50*6*(0,1+0,26)*2</t>
  </si>
  <si>
    <t>"2.3"1,50*6*(0,1+0,26)*2</t>
  </si>
  <si>
    <t>"2.4"0,75*2*(0,1+0,26)*2</t>
  </si>
  <si>
    <t>"2.5"2,40*17*(0,1+0,26)*2</t>
  </si>
  <si>
    <t>"2.1"3,25*3*(0,08+0,16)*2*4</t>
  </si>
  <si>
    <t>"2.2"2,75*5*(0,08+0,16)*2*4</t>
  </si>
  <si>
    <t>"2.3"2,25*3*(0,08+0,16)*2*4</t>
  </si>
  <si>
    <t>"2.4"1.75*6*(0,08+0,16)*2*4</t>
  </si>
  <si>
    <t>-1882903328</t>
  </si>
  <si>
    <t>764121403</t>
  </si>
  <si>
    <t>Krytina z hliníkového plechu s úpravou u okapů, prostupů a výčnělků střechy rovné drážkováním ze svitků rš 500 mm, sklon střechy přes 30 do 60°</t>
  </si>
  <si>
    <t>https://podminky.urs.cz/item/CS_URS_2025_01/764121403</t>
  </si>
  <si>
    <t>-1228988866</t>
  </si>
  <si>
    <t>"K21"0,965*18,91</t>
  </si>
  <si>
    <t>"K22"</t>
  </si>
  <si>
    <t>11*0,29</t>
  </si>
  <si>
    <t>11*0,185</t>
  </si>
  <si>
    <t>180,2*0,51</t>
  </si>
  <si>
    <t>764221414</t>
  </si>
  <si>
    <t>Oplechování střešních prvků z hliníkového plechu hřebene nevětraného s použitím hřebenového plechu rš 330 mm</t>
  </si>
  <si>
    <t>-1231436131</t>
  </si>
  <si>
    <t>https://podminky.urs.cz/item/CS_URS_2025_01/764221414</t>
  </si>
  <si>
    <t>764221472</t>
  </si>
  <si>
    <t>Oplechování střešních prvků z hliníkového plechu úžlabí rš 1000 mm</t>
  </si>
  <si>
    <t>-397034979</t>
  </si>
  <si>
    <t>https://podminky.urs.cz/item/CS_URS_2025_01/764221472</t>
  </si>
  <si>
    <t>764221476</t>
  </si>
  <si>
    <t>Oplechování střešních prvků z hliníkového plechu Příplatek k cenám za provedení úžlabí v plechové krytině</t>
  </si>
  <si>
    <t>985771467</t>
  </si>
  <si>
    <t>https://podminky.urs.cz/item/CS_URS_2025_01/764221476</t>
  </si>
  <si>
    <t>764222404</t>
  </si>
  <si>
    <t>Oplechování střešních prvků z hliníkového plechu štítu závětrnou lištou rš 330 mm</t>
  </si>
  <si>
    <t>-1864953470</t>
  </si>
  <si>
    <t>https://podminky.urs.cz/item/CS_URS_2025_01/764222404</t>
  </si>
  <si>
    <t>764222436</t>
  </si>
  <si>
    <t>Oplechování střešních prvků z hliníkového plechu okapu okapovým plechem střechy rovné rš 500 mm</t>
  </si>
  <si>
    <t>176109229</t>
  </si>
  <si>
    <t>https://podminky.urs.cz/item/CS_URS_2025_01/764222436</t>
  </si>
  <si>
    <t>764325421</t>
  </si>
  <si>
    <t>Lemování trub, konzol, držáků a ostatních kusových prvků z hliníkového plechu střech s krytinou skládanou mimo prejzovou nebo z plechu, průměr do 75 mm</t>
  </si>
  <si>
    <t>-1910902404</t>
  </si>
  <si>
    <t>https://podminky.urs.cz/item/CS_URS_2025_01/764325421</t>
  </si>
  <si>
    <t>55349616</t>
  </si>
  <si>
    <t>rohož strukturní PA dělící pod drážkovanou plechovou krytinu tl 8mm</t>
  </si>
  <si>
    <t>557,22*1,1 'Přepočtené koeficientem množství</t>
  </si>
  <si>
    <t>Montáž krytiny keramické okapové hrany s okapním větracím pásem</t>
  </si>
  <si>
    <t>433906855</t>
  </si>
  <si>
    <t>1525020640</t>
  </si>
  <si>
    <t>24,05*1,1 'Přepočtené koeficientem množství</t>
  </si>
  <si>
    <t>764558422</t>
  </si>
  <si>
    <t>Svod z nerezového plechu kruhový, průměru 75 mm</t>
  </si>
  <si>
    <t>https://podminky.urs.cz/item/CS_URS_2025_01/764558422</t>
  </si>
  <si>
    <t>13*5,33</t>
  </si>
  <si>
    <t>721242115</t>
  </si>
  <si>
    <t>Lapače střešních splavenin polypropylenové (PP) s kulovým kloubem na odtoku DN 110</t>
  </si>
  <si>
    <t>1068832153</t>
  </si>
  <si>
    <t>https://podminky.urs.cz/item/CS_URS_2025_01/721242115</t>
  </si>
  <si>
    <t>767995108R00</t>
  </si>
  <si>
    <t xml:space="preserve">Výroba a montáž kov. atypických konstr. nad 500 kg - ocelová kce </t>
  </si>
  <si>
    <t>-213393655</t>
  </si>
  <si>
    <t>47637,4</t>
  </si>
  <si>
    <t>13010974</t>
  </si>
  <si>
    <t>ocel profilová jakost S235JR (11 375) průřez HEB 140</t>
  </si>
  <si>
    <t>-1888654728</t>
  </si>
  <si>
    <t>590,7/1000</t>
  </si>
  <si>
    <t>13011010</t>
  </si>
  <si>
    <t>ocel profilová jakost S235JR (11 375) průřez HK 360</t>
  </si>
  <si>
    <t>508444616</t>
  </si>
  <si>
    <t>3063,8/1000</t>
  </si>
  <si>
    <t>13010760</t>
  </si>
  <si>
    <t>ocel profilová jakost S235JR (11 375) průřez IPE 300</t>
  </si>
  <si>
    <t>-1863066336</t>
  </si>
  <si>
    <t>3565,6/1000</t>
  </si>
  <si>
    <t>13011042_1</t>
  </si>
  <si>
    <t>tyč ocelová plochá jakost S235JR (11 375) 50x2mm</t>
  </si>
  <si>
    <t>-411778434</t>
  </si>
  <si>
    <t>15,5/1000</t>
  </si>
  <si>
    <t>13011042</t>
  </si>
  <si>
    <t>tyč ocelová plochá jakost S235JR (11 375) 50x3mm</t>
  </si>
  <si>
    <t>-858764315</t>
  </si>
  <si>
    <t>23,3/1000</t>
  </si>
  <si>
    <t>13010218</t>
  </si>
  <si>
    <t>tyč ocelová plochá jakost S235JR (11 375) 50x5mm</t>
  </si>
  <si>
    <t>-1501737059</t>
  </si>
  <si>
    <t>38,9/1000</t>
  </si>
  <si>
    <t>13321009</t>
  </si>
  <si>
    <t>tyč ocelová plochá jakost S235JR (11 375) 90x8mm</t>
  </si>
  <si>
    <t>1103500421</t>
  </si>
  <si>
    <t>572,4/1000</t>
  </si>
  <si>
    <t>13010314</t>
  </si>
  <si>
    <t>tyč ocelová plochá jakost S235JR (11 375) 150x8mm</t>
  </si>
  <si>
    <t>166131421</t>
  </si>
  <si>
    <t>107/1000</t>
  </si>
  <si>
    <t>13010224</t>
  </si>
  <si>
    <t>tyč ocelová plochá jakost S235JR (11 375) 50x10mm</t>
  </si>
  <si>
    <t>-99192670</t>
  </si>
  <si>
    <t>233,1/1000</t>
  </si>
  <si>
    <t>13611220_R</t>
  </si>
  <si>
    <t>plech ocelový hladký jakost S235JR tl 8mm tabule</t>
  </si>
  <si>
    <t>-725894626</t>
  </si>
  <si>
    <t>61,8/1000</t>
  </si>
  <si>
    <t>1059991335</t>
  </si>
  <si>
    <t>29,1/1000</t>
  </si>
  <si>
    <t>1688951731</t>
  </si>
  <si>
    <t>1407,8/1000</t>
  </si>
  <si>
    <t>plech ocelový hladký jakost S235JR tl 15mm tabule</t>
  </si>
  <si>
    <t>-1144865764</t>
  </si>
  <si>
    <t>105,1/1000</t>
  </si>
  <si>
    <t>1078073284</t>
  </si>
  <si>
    <t>72,5/1000</t>
  </si>
  <si>
    <t>667,1/1000</t>
  </si>
  <si>
    <t>14550436</t>
  </si>
  <si>
    <t>profil ocelový svařovaný jakost S235 průřez obdelníkový 160x80x4mm</t>
  </si>
  <si>
    <t>-1833800935</t>
  </si>
  <si>
    <t>672,9/1000</t>
  </si>
  <si>
    <t>13011021_R</t>
  </si>
  <si>
    <t>ocel profilová jakost S355J2 (11 523) průřez I (IPN) 360</t>
  </si>
  <si>
    <t>1697642892</t>
  </si>
  <si>
    <t>20349,5/1000</t>
  </si>
  <si>
    <t>13010258_R</t>
  </si>
  <si>
    <t>tyč ocelová plochá jakost S355J2 (11 523) 70x8mm</t>
  </si>
  <si>
    <t>-1611189600</t>
  </si>
  <si>
    <t>39,2/1000</t>
  </si>
  <si>
    <t>13010270_R</t>
  </si>
  <si>
    <t>tyč ocelová plochá jakost S355J2 (11 523) 80x8mm</t>
  </si>
  <si>
    <t>-1278632570</t>
  </si>
  <si>
    <t>62,2/1000</t>
  </si>
  <si>
    <t>9,9/1000</t>
  </si>
  <si>
    <t>13010260_R</t>
  </si>
  <si>
    <t>tyč ocelová plochá jakost S355J2 (11 523) 70x10mm</t>
  </si>
  <si>
    <t>949667755</t>
  </si>
  <si>
    <t>4,2/1000</t>
  </si>
  <si>
    <t>13010272_R</t>
  </si>
  <si>
    <t>tyč ocelová plochá jakost S355J2 (11 523) 80x10mm</t>
  </si>
  <si>
    <t>-1558524669</t>
  </si>
  <si>
    <t>4,5/1000</t>
  </si>
  <si>
    <t>26,2/1000</t>
  </si>
  <si>
    <t>13321033_R</t>
  </si>
  <si>
    <t>tyč ocelová plochá jakost S355J2 (11 523) 130x10mm</t>
  </si>
  <si>
    <t>111695608</t>
  </si>
  <si>
    <t>8,1/1000</t>
  </si>
  <si>
    <t>13010274_R</t>
  </si>
  <si>
    <t>tyč ocelová plochá jakost S355J2 (11 523) 80x12mm</t>
  </si>
  <si>
    <t>1442557624</t>
  </si>
  <si>
    <t>108,1/1000</t>
  </si>
  <si>
    <t>80,5/1000</t>
  </si>
  <si>
    <t>13010290_R</t>
  </si>
  <si>
    <t>tyč ocelová plochá jakost S355J2 (11 523) 100x12mm</t>
  </si>
  <si>
    <t>-1958860694</t>
  </si>
  <si>
    <t>9,0/1000</t>
  </si>
  <si>
    <t>13010318_R</t>
  </si>
  <si>
    <t>tyč ocelová plochá jakost S355J2 (11 523) 150x12mm</t>
  </si>
  <si>
    <t>510385458</t>
  </si>
  <si>
    <t>44,4/1000</t>
  </si>
  <si>
    <t>13611228_R</t>
  </si>
  <si>
    <t>plech ocelový hladký jakost S355J2 tl 10mm tabule</t>
  </si>
  <si>
    <t>794336336</t>
  </si>
  <si>
    <t>44,2/1000</t>
  </si>
  <si>
    <t>13611232_R</t>
  </si>
  <si>
    <t>plech ocelový hladký jakost S355J2 tl 12mm tabule</t>
  </si>
  <si>
    <t>-197631005</t>
  </si>
  <si>
    <t>82,5/1000</t>
  </si>
  <si>
    <t>13611238_R</t>
  </si>
  <si>
    <t>plech ocelový hladký jakost S355J2 tl 15mm tabule</t>
  </si>
  <si>
    <t>-23122918</t>
  </si>
  <si>
    <t>96,7/1000</t>
  </si>
  <si>
    <t>107,8/1000</t>
  </si>
  <si>
    <t>38,8/1000</t>
  </si>
  <si>
    <t>13611248_R</t>
  </si>
  <si>
    <t>plech ocelový hladký jakost S355J2 tl 20mm tabule</t>
  </si>
  <si>
    <t>1677479386</t>
  </si>
  <si>
    <t>38,4/1000</t>
  </si>
  <si>
    <t>19,7/1000</t>
  </si>
  <si>
    <t>203,5/1000</t>
  </si>
  <si>
    <t>22,6/1000</t>
  </si>
  <si>
    <t>27,1/1000</t>
  </si>
  <si>
    <t>96,1/1000</t>
  </si>
  <si>
    <t>293,9/1000</t>
  </si>
  <si>
    <t>31,7/1000</t>
  </si>
  <si>
    <t>13611258_R</t>
  </si>
  <si>
    <t>plech ocelový hladký jakost S355J2 tl 25mm tabule</t>
  </si>
  <si>
    <t>-1704228137</t>
  </si>
  <si>
    <t>53,0/1000</t>
  </si>
  <si>
    <t>183,1/1000</t>
  </si>
  <si>
    <t>13611264_R</t>
  </si>
  <si>
    <t>plech ocelový hladký jakost S355J2 tl 30mm tabule</t>
  </si>
  <si>
    <t>-1141062039</t>
  </si>
  <si>
    <t>663,0/1000</t>
  </si>
  <si>
    <t>105,5/1000</t>
  </si>
  <si>
    <t>13611265_R1</t>
  </si>
  <si>
    <t>plech ocelový hladký jakost S355J2 tl 40mm tabule</t>
  </si>
  <si>
    <t>975019024</t>
  </si>
  <si>
    <t>651,1/1000</t>
  </si>
  <si>
    <t>13611265_R2</t>
  </si>
  <si>
    <t>plech ocelový hladký jakost S355J2 tl 45mm tabule</t>
  </si>
  <si>
    <t>-961250078</t>
  </si>
  <si>
    <t>305,2/1000</t>
  </si>
  <si>
    <t>55283928_R</t>
  </si>
  <si>
    <t>trubka ocelová bezešvá hladká jakost S355J2 194x12,5mm</t>
  </si>
  <si>
    <t>-239749131</t>
  </si>
  <si>
    <t>1387,7/1000</t>
  </si>
  <si>
    <t>14011108_R</t>
  </si>
  <si>
    <t>trubka ocelová bezešvá hladká jakost S355J2 245x10,0mm</t>
  </si>
  <si>
    <t>1943728329</t>
  </si>
  <si>
    <t>2566,9/1000</t>
  </si>
  <si>
    <t>13011004_R</t>
  </si>
  <si>
    <t>ocel profilová jakost S355J2 (11 523) průřez WI360-10-25x170</t>
  </si>
  <si>
    <t>-1715784444</t>
  </si>
  <si>
    <t>3271,0/1000</t>
  </si>
  <si>
    <t>16/1000</t>
  </si>
  <si>
    <t>31197008_R</t>
  </si>
  <si>
    <t>tyč závitová Pz 8.8 M20</t>
  </si>
  <si>
    <t>165795324</t>
  </si>
  <si>
    <t>53,280</t>
  </si>
  <si>
    <t>M001</t>
  </si>
  <si>
    <t>Spojovací materiál</t>
  </si>
  <si>
    <t>1490339355</t>
  </si>
  <si>
    <t>M002</t>
  </si>
  <si>
    <t>Svary</t>
  </si>
  <si>
    <t>2090055145</t>
  </si>
  <si>
    <t>M003</t>
  </si>
  <si>
    <t>Drobný materiál</t>
  </si>
  <si>
    <t>1181408986</t>
  </si>
  <si>
    <t>767951115R00</t>
  </si>
  <si>
    <t>Pozinkování ocelových výrobků, hmotnost celková od 300 do 500 kg</t>
  </si>
  <si>
    <t>-1311391261</t>
  </si>
  <si>
    <t>893,81</t>
  </si>
  <si>
    <t>783317101</t>
  </si>
  <si>
    <t>Krycí nátěr (email) zámečnických konstrukcí jednonásobný syntetický standardní</t>
  </si>
  <si>
    <t>2009803749</t>
  </si>
  <si>
    <t>https://podminky.urs.cz/item/CS_URS_2025_01/783317101</t>
  </si>
  <si>
    <t>893,81*2 'Přepočtené koeficientem množství</t>
  </si>
  <si>
    <t>-1715027374</t>
  </si>
  <si>
    <t>767881144</t>
  </si>
  <si>
    <t>Montáž záchytného systému proti pádu bodů samostatných nebo v systému s poddajným kotvícím vedením do ocelových profilů svorníky</t>
  </si>
  <si>
    <t>-1059064599</t>
  </si>
  <si>
    <t>https://podminky.urs.cz/item/CS_URS_2025_01/767881144</t>
  </si>
  <si>
    <t>70921393</t>
  </si>
  <si>
    <t>kotvicí bod pro ocelové konstrukce pomocí čtyř šroubových spojů do předvrtaných otvorů dl 500mm</t>
  </si>
  <si>
    <t>-1659225987</t>
  </si>
  <si>
    <t>70921391</t>
  </si>
  <si>
    <t>kotvicí bod pro ocelové konstrukce pomocí čtyř šroubových spojů do předvrtaných otvorů dl 300mm vč. ztužující trubky</t>
  </si>
  <si>
    <t>-1896314710</t>
  </si>
  <si>
    <t>1949438644</t>
  </si>
  <si>
    <t>32371912</t>
  </si>
  <si>
    <t>21,8</t>
  </si>
  <si>
    <t>35,36</t>
  </si>
  <si>
    <t>ornice</t>
  </si>
  <si>
    <t>Plocha ornice</t>
  </si>
  <si>
    <t>34,2</t>
  </si>
  <si>
    <t>1 - Opěrná stěna OZ1</t>
  </si>
  <si>
    <t xml:space="preserve">      11 - Zemní práce - přípravné a přidružené práce</t>
  </si>
  <si>
    <t>Zemní práce - přípravné a přidružené práce</t>
  </si>
  <si>
    <t>Sejmutí ornice strojně při souvislé ploše do 100 m2, tl. vrstvy do 200 mm</t>
  </si>
  <si>
    <t>1843129211</t>
  </si>
  <si>
    <t>162251102</t>
  </si>
  <si>
    <t>Vodorovné přemístění výkopku nebo sypaniny po suchu na obvyklém dopravním prostředku, bez naložení výkopku, avšak se složením bez rozhrnutí z horniny třídy těžitelnosti I skupiny 1 až 3 na vzdálenost přes 20 do 50 m</t>
  </si>
  <si>
    <t>-1771091602</t>
  </si>
  <si>
    <t>https://podminky.urs.cz/item/CS_URS_2025_01/162251102</t>
  </si>
  <si>
    <t>Poznámka k položce:_x000D_
přemístění ornice z mezideponie pro rozhrnutí</t>
  </si>
  <si>
    <t>ornice*0,2</t>
  </si>
  <si>
    <t>2115235275</t>
  </si>
  <si>
    <t>181351003</t>
  </si>
  <si>
    <t>Rozprostření a urovnání ornice v rovině nebo ve svahu sklonu do 1:5 strojně při souvislé ploše do 100 m2, tl. vrstvy do 200 mm</t>
  </si>
  <si>
    <t>-457567170</t>
  </si>
  <si>
    <t>https://podminky.urs.cz/item/CS_URS_2025_01/181351003</t>
  </si>
  <si>
    <t>1868267272</t>
  </si>
  <si>
    <t xml:space="preserve">"za opěrnou zdí </t>
  </si>
  <si>
    <t>3*(20,8+1+1)</t>
  </si>
  <si>
    <t xml:space="preserve">"prostor pro výkop rýhy </t>
  </si>
  <si>
    <t>1,9*(20,8+1+1)</t>
  </si>
  <si>
    <t>1472640389</t>
  </si>
  <si>
    <t>132251104</t>
  </si>
  <si>
    <t>Hloubení nezapažených rýh šířky do 800 mm strojně s urovnáním dna do předepsaného profilu a spádu v hornině třídy těžitelnosti I skupiny 3 přes 100 m3</t>
  </si>
  <si>
    <t>-1564387726</t>
  </si>
  <si>
    <t>https://podminky.urs.cz/item/CS_URS_2025_01/132251104</t>
  </si>
  <si>
    <t xml:space="preserve">"základový pas </t>
  </si>
  <si>
    <t>0,7*0,65*(6,3+0,7)</t>
  </si>
  <si>
    <t>0,7*0,275*0,7</t>
  </si>
  <si>
    <t>0,7*0,6*(7,2+0,7)</t>
  </si>
  <si>
    <t>0,7+0,275*0,7</t>
  </si>
  <si>
    <t>0,7*0,65*(6,3)</t>
  </si>
  <si>
    <t>-976549739</t>
  </si>
  <si>
    <t xml:space="preserve">"před zdí </t>
  </si>
  <si>
    <t>0,9*(20,8+1+1)</t>
  </si>
  <si>
    <t>-2080082404</t>
  </si>
  <si>
    <t>631505542</t>
  </si>
  <si>
    <t>-1534609740</t>
  </si>
  <si>
    <t>"výkop"+(111,72+2+10,98)</t>
  </si>
  <si>
    <t>"zásyp"-(88,92)</t>
  </si>
  <si>
    <t>1863501750</t>
  </si>
  <si>
    <t>35,78*5 'Přepočtené koeficientem množství</t>
  </si>
  <si>
    <t>-1260107238</t>
  </si>
  <si>
    <t>35,78*1,8 'Přepočtené koeficientem množství</t>
  </si>
  <si>
    <t>1554389450</t>
  </si>
  <si>
    <t xml:space="preserve">"podkladní beton </t>
  </si>
  <si>
    <t>0,7*0,05*(21,119)</t>
  </si>
  <si>
    <t>0,739*1,05 'Přepočtené koeficientem množství</t>
  </si>
  <si>
    <t>-862629290</t>
  </si>
  <si>
    <t>-1348327230</t>
  </si>
  <si>
    <t>10,398*1,05 'Přepočtené koeficientem množství</t>
  </si>
  <si>
    <t>1331901063</t>
  </si>
  <si>
    <t xml:space="preserve">"výškové skoky , dtto pro podkladní beton </t>
  </si>
  <si>
    <t>0,7*0,6*2*2</t>
  </si>
  <si>
    <t>1945006637</t>
  </si>
  <si>
    <t>219991112</t>
  </si>
  <si>
    <t>Položení chráničky z plastových trubek vnitřní průměr přes 35 do 50 mm</t>
  </si>
  <si>
    <t>903637553</t>
  </si>
  <si>
    <t>https://podminky.urs.cz/item/CS_URS_2025_01/219991112</t>
  </si>
  <si>
    <t>28615054</t>
  </si>
  <si>
    <t>trubka kanalizační HTEM s hrdlem DN 50x500mm</t>
  </si>
  <si>
    <t>-157231011</t>
  </si>
  <si>
    <t>11*1,2 'Přepočtené koeficientem množství</t>
  </si>
  <si>
    <t>-1469038003</t>
  </si>
  <si>
    <t>-1223718718</t>
  </si>
  <si>
    <t>4,36*1,6 'Přepočtené koeficientem množství</t>
  </si>
  <si>
    <t>181800758</t>
  </si>
  <si>
    <t>1017999584</t>
  </si>
  <si>
    <t>43,6*1,1845 'Přepočtené koeficientem množství</t>
  </si>
  <si>
    <t>-1875302790</t>
  </si>
  <si>
    <t>311322611R</t>
  </si>
  <si>
    <t>Nadzákladové zdi z betonu železového (bez výztuže) nosné odolného proti agresivnímu prostředí tř. C 30/37 - pohledová kvalita PB3</t>
  </si>
  <si>
    <t>1251200737</t>
  </si>
  <si>
    <t>https://podminky.urs.cz/item/CS_URS_2025_01/311322611R</t>
  </si>
  <si>
    <t xml:space="preserve">"pohledová plocha </t>
  </si>
  <si>
    <t>(25,5)*0,3</t>
  </si>
  <si>
    <t>311351121</t>
  </si>
  <si>
    <t>Bednění nadzákladových zdí nosných rovné oboustranné za každou stranu zřízení</t>
  </si>
  <si>
    <t>449645452</t>
  </si>
  <si>
    <t>https://podminky.urs.cz/item/CS_URS_2025_01/311351121</t>
  </si>
  <si>
    <t>25,5*2</t>
  </si>
  <si>
    <t>0,3*1,2*2</t>
  </si>
  <si>
    <t>20,8*0,3*2</t>
  </si>
  <si>
    <t>311351122</t>
  </si>
  <si>
    <t>Bednění nadzákladových zdí nosných rovné oboustranné za každou stranu odstranění</t>
  </si>
  <si>
    <t>531384002</t>
  </si>
  <si>
    <t>https://podminky.urs.cz/item/CS_URS_2025_01/311351122</t>
  </si>
  <si>
    <t>311361821</t>
  </si>
  <si>
    <t>Výztuž nadzákladových zdí nosných svislých nebo odkloněných od svislice, rovných nebo oblých z betonářské oceli 10 505 (R) nebo BSt 500</t>
  </si>
  <si>
    <t>1655111848</t>
  </si>
  <si>
    <t>https://podminky.urs.cz/item/CS_URS_2025_01/311361821</t>
  </si>
  <si>
    <t>537,3/1000</t>
  </si>
  <si>
    <t>313351911</t>
  </si>
  <si>
    <t>Bednění nadzákladových zdí obkladových Příplatek k cenám za pohledový beton</t>
  </si>
  <si>
    <t>578068698</t>
  </si>
  <si>
    <t>https://podminky.urs.cz/item/CS_URS_2025_01/313351911</t>
  </si>
  <si>
    <t xml:space="preserve">"pohledová část </t>
  </si>
  <si>
    <t>20,8*0,3</t>
  </si>
  <si>
    <t>0,5*0,3*2</t>
  </si>
  <si>
    <t xml:space="preserve">"čelní část </t>
  </si>
  <si>
    <t>1934542986</t>
  </si>
  <si>
    <t>612111001</t>
  </si>
  <si>
    <t>Ubroušení výstupků betonu po odbednění neomítaných vnitřních ploch ze spár bednicích desek do roviny povrchu stěn</t>
  </si>
  <si>
    <t>-392337375</t>
  </si>
  <si>
    <t>https://podminky.urs.cz/item/CS_URS_2025_01/612111001</t>
  </si>
  <si>
    <t>953241210</t>
  </si>
  <si>
    <t>Osazení smykových trnů do dilatačních spár jednoduchých pro nižší zatížení z nerezové nebo pozinkované oceli s pouzdrem z nerezové oceli nebo plastu, průměr 16 mm</t>
  </si>
  <si>
    <t>536425027</t>
  </si>
  <si>
    <t>https://podminky.urs.cz/item/CS_URS_2025_01/953241210</t>
  </si>
  <si>
    <t>54879271</t>
  </si>
  <si>
    <t>trn pro přenos smykové síly u dilatačních spár pro nižší zatížení nerez s nerezovým kombinovaným pouzdrem D 16mm</t>
  </si>
  <si>
    <t>329474227</t>
  </si>
  <si>
    <t>634662112</t>
  </si>
  <si>
    <t>Výplň dilatačních spar akrylátovým tmelem, šířka spáry přes 10 do 15 mm</t>
  </si>
  <si>
    <t>1547928708</t>
  </si>
  <si>
    <t>https://podminky.urs.cz/item/CS_URS_2025_01/634662112</t>
  </si>
  <si>
    <t>1,2*2*2</t>
  </si>
  <si>
    <t>953312112</t>
  </si>
  <si>
    <t>Vložky svislé do dilatačních spár z polystyrenových desek fasádních včetně dodání a osazení, v jakémkoliv zdivu přes 10 do 20 mm</t>
  </si>
  <si>
    <t>1478991732</t>
  </si>
  <si>
    <t>https://podminky.urs.cz/item/CS_URS_2025_01/953312112</t>
  </si>
  <si>
    <t xml:space="preserve">"dilatace </t>
  </si>
  <si>
    <t>2*0,3*1,2</t>
  </si>
  <si>
    <t>953312122</t>
  </si>
  <si>
    <t>Vložky svislé do dilatačních spár z polystyrenových desek extrudovaných včetně dodání a osazení, v jakémkoliv zdivu přes 10 do 20 mm</t>
  </si>
  <si>
    <t>871642782</t>
  </si>
  <si>
    <t>https://podminky.urs.cz/item/CS_URS_2025_01/953312122</t>
  </si>
  <si>
    <t>0,7*0,7*2</t>
  </si>
  <si>
    <t>-1729090328</t>
  </si>
  <si>
    <t>711161222</t>
  </si>
  <si>
    <t>Izolace proti zemní vlhkosti a beztlakové vodě nopovými fóliemi na ploše svislé S vrstva ochranná, odvětrávací a drenážní s nakašírovanou filtrační textilií výška nopu 8,0 mm, tl. fólie do 0,6 mm</t>
  </si>
  <si>
    <t>6168696</t>
  </si>
  <si>
    <t>https://podminky.urs.cz/item/CS_URS_2025_01/711161222</t>
  </si>
  <si>
    <t>872543024</t>
  </si>
  <si>
    <t>20,8*2+0,3*2</t>
  </si>
  <si>
    <t>-2029720331</t>
  </si>
  <si>
    <t>-1599385535</t>
  </si>
  <si>
    <t>629109553</t>
  </si>
  <si>
    <t>35,36*0,6 'Přepočtené koeficientem množství</t>
  </si>
  <si>
    <t>-24906478</t>
  </si>
  <si>
    <t>933631294</t>
  </si>
  <si>
    <t>35,36*1,165 'Přepočtené koeficientem množství</t>
  </si>
  <si>
    <t>D+M sedák z dřevěných lamel dle specifikace PD dl. 1,99m, vodorovná + svislá část, vč. kotvení, povrchové úpravy</t>
  </si>
  <si>
    <t>2106111493</t>
  </si>
  <si>
    <t>42,86</t>
  </si>
  <si>
    <t>155,123</t>
  </si>
  <si>
    <t>2 - Opěrná stěna OZ2</t>
  </si>
  <si>
    <t xml:space="preserve">"za opěrnou zdí, průměrná plocha dle řezu </t>
  </si>
  <si>
    <t>3,5*(59+1,5*2)</t>
  </si>
  <si>
    <t>1,7*(59+1,5*2)</t>
  </si>
  <si>
    <t>0,5*(59+1,5*2)</t>
  </si>
  <si>
    <t>161151103</t>
  </si>
  <si>
    <t xml:space="preserve">Svislé přemístění výkopku strojně bez naložení do dopravní nádoby avšak s vyprázdněním dopravní nádoby na hromadu nebo do dopravního prostředku z horniny třídy těžitelnosti I skupiny 1 až 3 přes zeď </t>
  </si>
  <si>
    <t>-60010353</t>
  </si>
  <si>
    <t>https://podminky.urs.cz/item/CS_URS_2025_01/161151103</t>
  </si>
  <si>
    <t>"výkop"+(322+2+12,8)</t>
  </si>
  <si>
    <t>"zásyp"-(248)</t>
  </si>
  <si>
    <t>88,8*5 'Přepočtené koeficientem množství</t>
  </si>
  <si>
    <t>88,8*1,8 'Přepočtené koeficientem množství</t>
  </si>
  <si>
    <t>1,3*0,05*59,049</t>
  </si>
  <si>
    <t>3,838*1,05 'Přepočtené koeficientem množství</t>
  </si>
  <si>
    <t>12,805*1,05 'Přepočtené koeficientem množství</t>
  </si>
  <si>
    <t>1,3*0,5*2*2</t>
  </si>
  <si>
    <t>25*1,2 'Přepočtené koeficientem množství</t>
  </si>
  <si>
    <t>12,2*1,6 'Přepočtené koeficientem množství</t>
  </si>
  <si>
    <t>122*1,1845 'Přepočtené koeficientem množství</t>
  </si>
  <si>
    <t>36*0,3</t>
  </si>
  <si>
    <t>35,6*2</t>
  </si>
  <si>
    <t>0,3*59,049</t>
  </si>
  <si>
    <t>2,2*0,3*2</t>
  </si>
  <si>
    <t>"oblouk"-8,5*2-6,5*2</t>
  </si>
  <si>
    <t>311351611</t>
  </si>
  <si>
    <t>Bednění nadzákladových zdí nosných kruhové nebo obloukové oboustranné za každou stranu poloměru přes 4 m zřízení</t>
  </si>
  <si>
    <t>813813270</t>
  </si>
  <si>
    <t>https://podminky.urs.cz/item/CS_URS_2025_01/311351611</t>
  </si>
  <si>
    <t>8,52*2</t>
  </si>
  <si>
    <t>3,2*2</t>
  </si>
  <si>
    <t>311351612</t>
  </si>
  <si>
    <t>Bednění nadzákladových zdí nosných kruhové nebo obloukové oboustranné za každou stranu poloměru přes 4 m odstranění</t>
  </si>
  <si>
    <t>409759584</t>
  </si>
  <si>
    <t>https://podminky.urs.cz/item/CS_URS_2025_01/311351612</t>
  </si>
  <si>
    <t>3664,4/1000</t>
  </si>
  <si>
    <t>58,04*0,3</t>
  </si>
  <si>
    <t>58,04*0,5</t>
  </si>
  <si>
    <t>1,3*0,3*2</t>
  </si>
  <si>
    <t>634662113</t>
  </si>
  <si>
    <t>Výplň dilatačních spar akrylátovým tmelem, šířka spáry přes 15 do 20 mm</t>
  </si>
  <si>
    <t>https://podminky.urs.cz/item/CS_URS_2025_01/634662113</t>
  </si>
  <si>
    <t>2,1+2+1,9+1,5+1,4+2</t>
  </si>
  <si>
    <t>(2,1+2+1,9+1,5+1,4+2)*0,3</t>
  </si>
  <si>
    <t>1,3*0,6*6</t>
  </si>
  <si>
    <t>946111113</t>
  </si>
  <si>
    <t>Věže pojízdné trubkové nebo dílcové s maximálním zatížením podlahy do 200 kg/m2 šířky od 0,6 do 0,9 m, délky do 3,2 m výšky přes 2,5 m do 3,5 m montáž</t>
  </si>
  <si>
    <t>385756182</t>
  </si>
  <si>
    <t>https://podminky.urs.cz/item/CS_URS_2025_01/946111113</t>
  </si>
  <si>
    <t>946111213</t>
  </si>
  <si>
    <t>Věže pojízdné trubkové nebo dílcové s maximálním zatížením podlahy do 200 kg/m2 šířky od 0,6 do 0,9 m, délky do 3,2 m výšky přes 2,5 m do 3,5 m příplatek k ceně za každý den použití</t>
  </si>
  <si>
    <t>-1967713102</t>
  </si>
  <si>
    <t>https://podminky.urs.cz/item/CS_URS_2025_01/946111213</t>
  </si>
  <si>
    <t>946111813</t>
  </si>
  <si>
    <t>Věže pojízdné trubkové nebo dílcové s maximálním zatížením podlahy do 200 kg/m2 šířky od 0,6 do 0,9 m, délky do 3,2 m výšky přes 2,5 m do 3,5 m demontáž</t>
  </si>
  <si>
    <t>1199284235</t>
  </si>
  <si>
    <t>https://podminky.urs.cz/item/CS_URS_2025_01/946111813</t>
  </si>
  <si>
    <t>58,04*2+0,3*2</t>
  </si>
  <si>
    <t>42,86*0,6 'Přepočtené koeficientem množství</t>
  </si>
  <si>
    <t>3 - Schodiště</t>
  </si>
  <si>
    <t xml:space="preserve">      43-3 - Prefa schodiště</t>
  </si>
  <si>
    <t>-565933621</t>
  </si>
  <si>
    <t>"odboruná části opěrné stěny"5*0,5*0,5</t>
  </si>
  <si>
    <t>-754176969</t>
  </si>
  <si>
    <t>1965551565</t>
  </si>
  <si>
    <t>-1830161435</t>
  </si>
  <si>
    <t>2,75*25 'Přepočtené koeficientem množství</t>
  </si>
  <si>
    <t>-40617458</t>
  </si>
  <si>
    <t>2,75*0,2 'Přepočtené koeficientem množství</t>
  </si>
  <si>
    <t>1394662746</t>
  </si>
  <si>
    <t>132212121</t>
  </si>
  <si>
    <t>Hloubení zapažených rýh šířky do 800 mm ručně s urovnáním dna do předepsaného profilu a spádu v hornině třídy těžitelnosti I skupiny 3 soudržných</t>
  </si>
  <si>
    <t>344339284</t>
  </si>
  <si>
    <t>https://podminky.urs.cz/item/CS_URS_2025_01/132212121</t>
  </si>
  <si>
    <t>"nástup"</t>
  </si>
  <si>
    <t>0,8*0,6*2,85</t>
  </si>
  <si>
    <t>"výstup"</t>
  </si>
  <si>
    <t>2,3*0,8</t>
  </si>
  <si>
    <t>669945670</t>
  </si>
  <si>
    <t>"úprava okolí"1,5</t>
  </si>
  <si>
    <t>-1649469035</t>
  </si>
  <si>
    <t>-465781108</t>
  </si>
  <si>
    <t>188248227</t>
  </si>
  <si>
    <t>"výkop"2+3,2</t>
  </si>
  <si>
    <t>"zásyp"-1,5</t>
  </si>
  <si>
    <t>-421375782</t>
  </si>
  <si>
    <t>3,7*5 'Přepočtené koeficientem množství</t>
  </si>
  <si>
    <t>1929201927</t>
  </si>
  <si>
    <t>3,7*1,8 'Přepočtené koeficientem množství</t>
  </si>
  <si>
    <t>-1443692155</t>
  </si>
  <si>
    <t>2,32*0,05</t>
  </si>
  <si>
    <t>0,6*2,85*0,05</t>
  </si>
  <si>
    <t>0,202*1,05 'Přepočtené koeficientem množství</t>
  </si>
  <si>
    <t>-1453488363</t>
  </si>
  <si>
    <t>1366265983</t>
  </si>
  <si>
    <t>0,6*0,6*2,85</t>
  </si>
  <si>
    <t>"ZPS22</t>
  </si>
  <si>
    <t>2,85*((0,195+0,125)*(0,165+0,135))</t>
  </si>
  <si>
    <t>2,35*0,6</t>
  </si>
  <si>
    <t>2,71*1,05 'Přepočtené koeficientem množství</t>
  </si>
  <si>
    <t>1049236128</t>
  </si>
  <si>
    <t xml:space="preserve">"schod pro uložení prefa </t>
  </si>
  <si>
    <t>2,85*((0,195+0,125))*2</t>
  </si>
  <si>
    <t>(0,165+0,135)*(0,195+0,125)*2</t>
  </si>
  <si>
    <t>1705042080</t>
  </si>
  <si>
    <t>-84070795</t>
  </si>
  <si>
    <t xml:space="preserve">"pod výstupní část </t>
  </si>
  <si>
    <t>1,1*(0,1+1,64)</t>
  </si>
  <si>
    <t>377989313</t>
  </si>
  <si>
    <t>1,65*(2,8)</t>
  </si>
  <si>
    <t>2131952205</t>
  </si>
  <si>
    <t>1721746516</t>
  </si>
  <si>
    <t xml:space="preserve">"společné pro základy </t>
  </si>
  <si>
    <t>88,3/1000</t>
  </si>
  <si>
    <t>-355923738</t>
  </si>
  <si>
    <t>1,5*2,8</t>
  </si>
  <si>
    <t>-1278964358</t>
  </si>
  <si>
    <t>-1940800562</t>
  </si>
  <si>
    <t>349924750</t>
  </si>
  <si>
    <t>1,6*2</t>
  </si>
  <si>
    <t>-909575522</t>
  </si>
  <si>
    <t>2,4*1,6</t>
  </si>
  <si>
    <t>952284618</t>
  </si>
  <si>
    <t xml:space="preserve">"základ </t>
  </si>
  <si>
    <t>3,2*0,8</t>
  </si>
  <si>
    <t>43-3</t>
  </si>
  <si>
    <t>Prefa schodiště</t>
  </si>
  <si>
    <t>435124321</t>
  </si>
  <si>
    <t>Montáž schodišťových konstrukcí ramen s podestou s nesvařovanými spoji, vcelku hmotnosti přes 3,0 do 5,5 t, v budovách výšky do 12 m</t>
  </si>
  <si>
    <t>-1518865716</t>
  </si>
  <si>
    <t>https://podminky.urs.cz/item/CS_URS_2025_01/435124321</t>
  </si>
  <si>
    <t>59372192</t>
  </si>
  <si>
    <t>schodiště ŽB včetně výztuže do 120kg/m3 objem prefabrikátu přes 1m3, vč. povrchvoé úpravy dle PD</t>
  </si>
  <si>
    <t>-516368201</t>
  </si>
  <si>
    <t xml:space="preserve">"průřez </t>
  </si>
  <si>
    <t>1,2*2,06</t>
  </si>
  <si>
    <t>-2134663856</t>
  </si>
  <si>
    <t>767223222</t>
  </si>
  <si>
    <t>Montáž zábradlí přímého v exteriéru na schodišti kotveného do betonu</t>
  </si>
  <si>
    <t>-1618850710</t>
  </si>
  <si>
    <t>https://podminky.urs.cz/item/CS_URS_2025_01/767223222</t>
  </si>
  <si>
    <t>"Z1,Z2"3,686*2+1,2</t>
  </si>
  <si>
    <t>55342281R</t>
  </si>
  <si>
    <t>zábradlí dle specifikace Z1, Z2, vč. povrchové úpravy</t>
  </si>
  <si>
    <t>784718999</t>
  </si>
  <si>
    <t>998767101</t>
  </si>
  <si>
    <t>Přesun hmot pro zámečnické konstrukce stanovený z hmotnosti přesunovaného materiálu vodorovná dopravní vzdálenost do 50 m základní v objektech výšky do 6 m</t>
  </si>
  <si>
    <t>1617627337</t>
  </si>
  <si>
    <t>https://podminky.urs.cz/item/CS_URS_2025_01/998767101</t>
  </si>
  <si>
    <t>D703 - Mobiliář</t>
  </si>
  <si>
    <t xml:space="preserve">    9 - Mobiliář</t>
  </si>
  <si>
    <t>-65421834</t>
  </si>
  <si>
    <t>132251101</t>
  </si>
  <si>
    <t>Hloubení nezapažených rýh šířky do 800 mm strojně s urovnáním dna do předepsaného profilu a spádu v hornině třídy těžitelnosti I skupiny 3 do 20 m3</t>
  </si>
  <si>
    <t>1424135093</t>
  </si>
  <si>
    <t>https://podminky.urs.cz/item/CS_URS_2025_01/132251101</t>
  </si>
  <si>
    <t xml:space="preserve">"cykloboxy CB1" </t>
  </si>
  <si>
    <t>(283,031-282,381)*0,7*(2+3,2)</t>
  </si>
  <si>
    <t>(283,344-282,694)*0,7*(0,7+3,25+2+1,7)</t>
  </si>
  <si>
    <t>(283,464-282,814)*0,7*(2+3,925)</t>
  </si>
  <si>
    <t>(283,777-283,127)*0,7*(0,7+2,525+1,55+0,45)</t>
  </si>
  <si>
    <t>"cykloboxy CB1"</t>
  </si>
  <si>
    <t>(283,411-282,381)*0,45*0,45*3</t>
  </si>
  <si>
    <t>(283,624-282,694)*0,45*0,45*2</t>
  </si>
  <si>
    <t>(283,844-282,814)*0,45*0,45*3</t>
  </si>
  <si>
    <t>(284,057-283,127)*0,45*0,45*2</t>
  </si>
  <si>
    <t>133251101</t>
  </si>
  <si>
    <t>Hloubení nezapažených šachet strojně v hornině třídy těžitelnosti I skupiny 3 do 20 m3</t>
  </si>
  <si>
    <t>-1519730079</t>
  </si>
  <si>
    <t>https://podminky.urs.cz/item/CS_URS_2025_01/133251101</t>
  </si>
  <si>
    <t>"lavička L1" 0,8*0,24*0,2*2*(9-5)</t>
  </si>
  <si>
    <t>"piknikové sezení P1"0,6*0,4*0,2*4+0,4*0,4*0,4*2</t>
  </si>
  <si>
    <t>"koš K1"0,4*0,4*0,4*(9-4)</t>
  </si>
  <si>
    <t>"koš K2"0,88*0,37*0,35*2</t>
  </si>
  <si>
    <t>"kontejnerové stání KS"0,4*0,4*0,8*0</t>
  </si>
  <si>
    <t>"stojan na kolo S1"0,87*0,35*0,4*(15-4)</t>
  </si>
  <si>
    <t>"rozcestník R1"0,75*0,75*0,6</t>
  </si>
  <si>
    <t>"informační tabule I1"0,5*0,5*0,5*3</t>
  </si>
  <si>
    <t>"výstupní tabule VT"0,4*0,4*0,5</t>
  </si>
  <si>
    <t>"zábradlí opěradlo ZO1"0,2*0,26*0,25*24</t>
  </si>
  <si>
    <t>"zábradlí ZO2"0,2*0,26*0,25*6</t>
  </si>
  <si>
    <t>"pískoviště PH"0,15*0,15*3,14*0,65*6</t>
  </si>
  <si>
    <t>"balanční dráha BD"0,3*0,3*0,8*15</t>
  </si>
  <si>
    <t>"točidla TO"0,3*0,3*0,8*3</t>
  </si>
  <si>
    <t>965909352</t>
  </si>
  <si>
    <t>"výkop"+(2+12,926+5,)</t>
  </si>
  <si>
    <t>"zásyp"-(</t>
  </si>
  <si>
    <t>1222526868</t>
  </si>
  <si>
    <t>19,926*5 'Přepočtené koeficientem množství</t>
  </si>
  <si>
    <t>260424882</t>
  </si>
  <si>
    <t>19,926*1,8 'Přepočtené koeficientem množství</t>
  </si>
  <si>
    <t>1156210508</t>
  </si>
  <si>
    <t>275313811</t>
  </si>
  <si>
    <t>Základy z betonu prostého patky a bloky z betonu kamenem neprokládaného tř. C 25/30</t>
  </si>
  <si>
    <t>877423988</t>
  </si>
  <si>
    <t>https://podminky.urs.cz/item/CS_URS_2025_01/275313811</t>
  </si>
  <si>
    <t>275313511</t>
  </si>
  <si>
    <t>Základy z betonu prostého patky a bloky z betonu kamenem neprokládaného tř. C 12/15</t>
  </si>
  <si>
    <t>-1924475065</t>
  </si>
  <si>
    <t>https://podminky.urs.cz/item/CS_URS_2025_01/275313511</t>
  </si>
  <si>
    <t>"lavička L1" 0,8*0,24*0,2*2*(9-2)</t>
  </si>
  <si>
    <t>5,501*1,05 'Přepočtené koeficientem množství</t>
  </si>
  <si>
    <t>632451454</t>
  </si>
  <si>
    <t>Potěr pískocementový běžný tl. přes 40 do 50 mm tř. C 15</t>
  </si>
  <si>
    <t>-369449149</t>
  </si>
  <si>
    <t>https://podminky.urs.cz/item/CS_URS_2025_01/632451454</t>
  </si>
  <si>
    <t>"lavička L1" 0,8*0,24*2*(9-5)</t>
  </si>
  <si>
    <t>"piknikové sezení P1"0,6*0,4*4+0,4*0,4*2</t>
  </si>
  <si>
    <t>"koš K1"0,4*0,4*(9-4)</t>
  </si>
  <si>
    <t>"koš K2"0,88*0,37*2</t>
  </si>
  <si>
    <t>"stojan na kolo S1"0,87*0,35*15</t>
  </si>
  <si>
    <t>"rozcestník R1"0,75*0,75</t>
  </si>
  <si>
    <t>"informační tabule I1"0,5*0,5*3</t>
  </si>
  <si>
    <t>"výstupní tabule VT"0,4*0,4</t>
  </si>
  <si>
    <t>"zábradlí opěradlo ZO1"0,2*0,26*24</t>
  </si>
  <si>
    <t>"zábradlí ZO2"0,2*0,26*6</t>
  </si>
  <si>
    <t>"pískoviště PH"0,15*0,15*3,14*6</t>
  </si>
  <si>
    <t>"balanční dráha BD"0,3*0,3*15</t>
  </si>
  <si>
    <t>"točidla TO"0,3*0,3*3</t>
  </si>
  <si>
    <t>936104211</t>
  </si>
  <si>
    <t>Montáž odpadkového koše do betonové patky</t>
  </si>
  <si>
    <t>2077093905</t>
  </si>
  <si>
    <t>https://podminky.urs.cz/item/CS_URS_2025_01/936104211</t>
  </si>
  <si>
    <t>"K1"9</t>
  </si>
  <si>
    <t>"K2"2</t>
  </si>
  <si>
    <t>D koš K1 dle specifikace PD</t>
  </si>
  <si>
    <t>1943691874</t>
  </si>
  <si>
    <t>"odpočet dalších etap" -2-2</t>
  </si>
  <si>
    <t>D koš na tříděný odpad K2 dle specifikace PD</t>
  </si>
  <si>
    <t>1122003054</t>
  </si>
  <si>
    <t>936124113</t>
  </si>
  <si>
    <t>Montáž lavičky parkové stabilní přichycené kotevními šrouby</t>
  </si>
  <si>
    <t>1421204747</t>
  </si>
  <si>
    <t>https://podminky.urs.cz/item/CS_URS_2025_01/936124113</t>
  </si>
  <si>
    <t>"L1"9</t>
  </si>
  <si>
    <t>"odpočet dalších etap" -2-3</t>
  </si>
  <si>
    <t>D lavička L1 dle specifikace PD</t>
  </si>
  <si>
    <t>-463205575</t>
  </si>
  <si>
    <t>936174311</t>
  </si>
  <si>
    <t xml:space="preserve">Montáž stojanu na kola přichyceného kotevními šrouby </t>
  </si>
  <si>
    <t>518549375</t>
  </si>
  <si>
    <t>https://podminky.urs.cz/item/CS_URS_2025_01/936174311</t>
  </si>
  <si>
    <t>"stojan S1"15</t>
  </si>
  <si>
    <t>"odpočet dalších etap" -4</t>
  </si>
  <si>
    <t>D stojan na kolo S1 dle specifikace PD</t>
  </si>
  <si>
    <t xml:space="preserve">ks </t>
  </si>
  <si>
    <t>-1195843470</t>
  </si>
  <si>
    <t>D+M lavice u výstupních hran L2 dle specifikace PD</t>
  </si>
  <si>
    <t>-85157172</t>
  </si>
  <si>
    <t>D+M lavice u nástupních hran L3 dle specifikace PD</t>
  </si>
  <si>
    <t>-1637543012</t>
  </si>
  <si>
    <t>D+M lavice na nástupištích L4 dle specifikace PD</t>
  </si>
  <si>
    <t>1384329994</t>
  </si>
  <si>
    <t>D+M Cykloboxy CB1 dle specifikace PD</t>
  </si>
  <si>
    <t>-295358401</t>
  </si>
  <si>
    <t>D+M piknikové sezení P1 dle specifikace PD</t>
  </si>
  <si>
    <t>723604746</t>
  </si>
  <si>
    <t>D+M mříže kolem stromu M1 dle specifikace PD</t>
  </si>
  <si>
    <t>-124902584</t>
  </si>
  <si>
    <t>D+M rozcestník R1 dle specifikace PD</t>
  </si>
  <si>
    <t>-973484333</t>
  </si>
  <si>
    <t>D+M informační tabule I1 dle specifikace PD</t>
  </si>
  <si>
    <t>-876414955</t>
  </si>
  <si>
    <t>D+M digitální informační systém I2 dle specifikace PD</t>
  </si>
  <si>
    <t>-642830722</t>
  </si>
  <si>
    <t>D+M digitální informační systém I3 dle specifikace PD</t>
  </si>
  <si>
    <t>-1080802661</t>
  </si>
  <si>
    <t>D+M digitální informační systém I4 dle specifikace PD</t>
  </si>
  <si>
    <t>-309647318</t>
  </si>
  <si>
    <t>D+M zábradlí opěradlo ZO1 dle specifikace PD</t>
  </si>
  <si>
    <t>-266821195</t>
  </si>
  <si>
    <t>D+M zábradlí opěradlo s jízdním řádem ZO2 dle specifikace PD</t>
  </si>
  <si>
    <t>432231872</t>
  </si>
  <si>
    <t>D+M herní prvky - pískoviště PH dle specifikace PD</t>
  </si>
  <si>
    <t>-1419233928</t>
  </si>
  <si>
    <t>D+M herní prvky - balanční dráha BD dle specifikace PD</t>
  </si>
  <si>
    <t>-1074024125</t>
  </si>
  <si>
    <t>D+M herní prvky - trampolína TH dle specifikace PD</t>
  </si>
  <si>
    <t>1601713204</t>
  </si>
  <si>
    <t>D+M herní prvky - točidla TO dle specifikace PD</t>
  </si>
  <si>
    <t>1300368517</t>
  </si>
  <si>
    <t>1438630926</t>
  </si>
  <si>
    <t>SO800 - Sadové úpravy</t>
  </si>
  <si>
    <t>Objekt0 - Vegetační úpravy Etapa 1 - způsobilé</t>
  </si>
  <si>
    <t>Z.1 - Ochrana stromů při stavební činnosti</t>
  </si>
  <si>
    <t>Z.2 - Ošetření dřevin - stromy, keře</t>
  </si>
  <si>
    <t>Z.3 - Kácení dřevin - stromy</t>
  </si>
  <si>
    <t>Z.4 - Kácení dřevin - keře</t>
  </si>
  <si>
    <t>Z.5 - Stromy</t>
  </si>
  <si>
    <t>Z.6 - Založení parterového trávníku</t>
  </si>
  <si>
    <t>Z.7 - Regenerace trávníku</t>
  </si>
  <si>
    <t>Z.8 - Cibuloviny</t>
  </si>
  <si>
    <t>Z.9 - Trvalky - záhony park</t>
  </si>
  <si>
    <t>Z.10 - Trvalky - zasakovací záhony</t>
  </si>
  <si>
    <t>Z.11 - Zelená střecha</t>
  </si>
  <si>
    <t>Z6.1 - Suchomilný trávník</t>
  </si>
  <si>
    <t>Z.1</t>
  </si>
  <si>
    <t>Ochrana stromů při stavební činnosti</t>
  </si>
  <si>
    <t>184813211</t>
  </si>
  <si>
    <t>Ochranné oplocení kořenové zóny stromu v rovině nebo na svahu do 1:5 v do 1500 mm</t>
  </si>
  <si>
    <t>https://podminky.urs.cz/item/CS_URS_2025_01/184813211</t>
  </si>
  <si>
    <t>Poznámka k položce:_x000D_
Poznámka k položce: strom č. 10, 11, 19, 21, 22, 23, 24, 26, 27, 28, 29, 39, 40, 46, 47, 53, 54, 55, 57, 58, 66, 67, 74, 85, 90</t>
  </si>
  <si>
    <t>25 ks, ohrada čtverec 4x4 m, á 16 m</t>
  </si>
  <si>
    <t>(4*4)*25</t>
  </si>
  <si>
    <t>184813251</t>
  </si>
  <si>
    <t>Odstranění ochranného oplocení kořenové zóny stromu v rovině nebo na svahu do 1:5 v do 1500 mm</t>
  </si>
  <si>
    <t>https://podminky.urs.cz/item/CS_URS_2025_01/184813251</t>
  </si>
  <si>
    <t>184818231</t>
  </si>
  <si>
    <t>Ochrana kmene bedněním před poškozením stavebním provozem zřízení včetně odstranění výšky bednění do 2 m průměru kmene do 300 mm</t>
  </si>
  <si>
    <t>https://podminky.urs.cz/item/CS_URS_2025_01/184818231</t>
  </si>
  <si>
    <t>strom č. 21, 26, 27, 28</t>
  </si>
  <si>
    <t>184818232</t>
  </si>
  <si>
    <t>Ochrana kmene bedněním před poškozením stavebním provozem zřízení včetně odstranění výšky bednění do 2 m průměru kmene přes 300 do 500 mm</t>
  </si>
  <si>
    <t>https://podminky.urs.cz/item/CS_URS_2025_01/184818232</t>
  </si>
  <si>
    <t>strom č. 10,11,19,22,23,24,29,40,53,55,57,58,67,74</t>
  </si>
  <si>
    <t>184818233</t>
  </si>
  <si>
    <t>Ochrana kmene bedněním před poškozením stavebním provozem zřízení včetně odstranění výšky bednění do 2 m průměru kmene přes 500 do 700 mm</t>
  </si>
  <si>
    <t>https://podminky.urs.cz/item/CS_URS_2025_01/184818233</t>
  </si>
  <si>
    <t>strom č. 46,47</t>
  </si>
  <si>
    <t>184818235</t>
  </si>
  <si>
    <t>Ochrana kmene bedněním před poškozením stavebním provozem zřízení včetně odstranění výšky bednění do 2 m průměru kmene přes 900 do 1100 mm</t>
  </si>
  <si>
    <t>https://podminky.urs.cz/item/CS_URS_2025_01/184818235</t>
  </si>
  <si>
    <t>strom č. 39</t>
  </si>
  <si>
    <t>Z.2</t>
  </si>
  <si>
    <t>Ošetření dřevin - stromy, keře</t>
  </si>
  <si>
    <t>184852134</t>
  </si>
  <si>
    <t>Řez stromu bezpečnostní o ploše koruny přes 30 do 60 m2 lezeckou technikou</t>
  </si>
  <si>
    <t>https://podminky.urs.cz/item/CS_URS_2025_01/184852134</t>
  </si>
  <si>
    <t>Poznámka k položce:_x000D_
Poznámka k položce: Lokalita 11032 Autobusové nádraží, strom č. 5, 26, 100</t>
  </si>
  <si>
    <t>184852135</t>
  </si>
  <si>
    <t>Řez stromů prováděný lezeckou technikou bezpečnostní (S-RB), plocha koruny stromu přes 60 do 90 m2</t>
  </si>
  <si>
    <t>https://podminky.urs.cz/item/CS_URS_2025_01/184852135</t>
  </si>
  <si>
    <t>Poznámka k položce:_x000D_
Poznámka k položce: Lokalita 11032 Autobusové nádraží, strom č. 55</t>
  </si>
  <si>
    <t>184852234</t>
  </si>
  <si>
    <t>Řez stromu zdravotní o ploše koruny přes 30 do 60 m2 lezeckou technikou</t>
  </si>
  <si>
    <t>https://podminky.urs.cz/item/CS_URS_2025_01/184852234</t>
  </si>
  <si>
    <t>Poznámka k položce:_x000D_
Poznámka k položce: Lokalita 11032 Autobusové nádraží, strom č. 7</t>
  </si>
  <si>
    <t>184852235</t>
  </si>
  <si>
    <t>Řez stromu zdravotní o ploše koruny přes 60 do 90 m2 lezeckou technikou</t>
  </si>
  <si>
    <t>https://podminky.urs.cz/item/CS_URS_2025_01/184852235</t>
  </si>
  <si>
    <t>Poznámka k položce:_x000D_
Poznámka k položce: Lokalita 11032 Autobusové nádraží, strom č. 14</t>
  </si>
  <si>
    <t>184852236</t>
  </si>
  <si>
    <t>Řez stromu zdravotní o ploše koruny přes 90 do 120 m2 lezeckou technikou</t>
  </si>
  <si>
    <t>https://podminky.urs.cz/item/CS_URS_2025_01/184852236</t>
  </si>
  <si>
    <t>Poznámka k položce:_x000D_
Poznámka k položce: Lokalita 11032 Autobusové nádraží, strom č. 10, 23, 74</t>
  </si>
  <si>
    <t>184852237</t>
  </si>
  <si>
    <t>Řez stromu zdravotní o ploše koruny přes 120 do 150 m2 lezeckou technikou</t>
  </si>
  <si>
    <t>https://podminky.urs.cz/item/CS_URS_2025_01/184852237</t>
  </si>
  <si>
    <t>Poznámka k položce:_x000D_
Poznámka k položce: Lokalita 11032 Autobusové nádraží, strom č. 22, 57, 58, 61</t>
  </si>
  <si>
    <t>184852434</t>
  </si>
  <si>
    <t>Řez stromů prováděný lezeckou technikou redukční obvodový (S-RO), plocha koruny stromu přes 30 do 60 m2</t>
  </si>
  <si>
    <t>https://podminky.urs.cz/item/CS_URS_2025_01/184852434</t>
  </si>
  <si>
    <t>Poznámka k položce:_x000D_
Poznámka k položce: Lokalita 11032 Autobusové nádraží, strom č. 54</t>
  </si>
  <si>
    <t>184852435</t>
  </si>
  <si>
    <t>Řez stromů prováděný lezeckou technikou redukční obvodový (S-RO), plocha koruny stromu přes 60 do 90 m2</t>
  </si>
  <si>
    <t>https://podminky.urs.cz/item/CS_URS_2025_01/184852435</t>
  </si>
  <si>
    <t>184852436</t>
  </si>
  <si>
    <t>Řez stromu redukční o ploše koruny přes 90 do 120 m2 lezeckou technikou</t>
  </si>
  <si>
    <t>https://podminky.urs.cz/item/CS_URS_2025_01/184852436</t>
  </si>
  <si>
    <t>Poznámka k položce:_x000D_
Poznámka k položce: Lokalita 11032 Autobusové nádraží, strom č. 10, 23</t>
  </si>
  <si>
    <t>184852437</t>
  </si>
  <si>
    <t>Řez stromů prováděný lezeckou technikou redukční obvodový (S-RO), plocha koruny stromu přes 120 do 150 m2</t>
  </si>
  <si>
    <t>https://podminky.urs.cz/item/CS_URS_2025_01/184852437</t>
  </si>
  <si>
    <t>Poznámka k položce:_x000D_
Poznámka k položce: Lokalita 11032 Autobusové nádraží, strom č. 24</t>
  </si>
  <si>
    <t>184852438</t>
  </si>
  <si>
    <t>Řez stromů prováděný lezeckou technikou redukční obvodový (S-RO), plocha koruny stromu přes 150 do 180 m2</t>
  </si>
  <si>
    <t>https://podminky.urs.cz/item/CS_URS_2025_01/184852438</t>
  </si>
  <si>
    <t>Poznámka k položce:_x000D_
Poznámka k položce: Lokalita 11032 Autobusové nádraží, strom č. 19</t>
  </si>
  <si>
    <t>184852439</t>
  </si>
  <si>
    <t>Řez stromů prováděný lezeckou technikou redukční obvodový (S-RO), plocha koruny stromu přes 180 do 210 m2</t>
  </si>
  <si>
    <t>https://podminky.urs.cz/item/CS_URS_2025_01/184852439</t>
  </si>
  <si>
    <t>Poznámka k položce:_x000D_
Poznámka k položce: Lokalita 11032 Autobusové nádraží, strom č. 46</t>
  </si>
  <si>
    <t>184813153</t>
  </si>
  <si>
    <t>Odstranění výmladků stromu ručně, na bázi, výšky do 2 m, průměru kmene přes 0,2 do 0,6 m</t>
  </si>
  <si>
    <t>https://podminky.urs.cz/item/CS_URS_2025_01/184813153</t>
  </si>
  <si>
    <t>Poznámka k položce:_x000D_
Poznámka k položce: Lokalita 11032 Autobusové nádraží, strom č. 40</t>
  </si>
  <si>
    <t>184813241</t>
  </si>
  <si>
    <t>Zřízení ochrany paty kmene dřeviny perforovanou flexibilní plastovou chráničkou</t>
  </si>
  <si>
    <t>https://podminky.urs.cz/item/CS_URS_2025_01/184813241</t>
  </si>
  <si>
    <t>Poznámka k položce:_x000D_
Poznámka k položce: Lokalita 11032 Autobusové nádraží, strom č. 83</t>
  </si>
  <si>
    <t>28357001</t>
  </si>
  <si>
    <t>chránička perforovaná PE k ochraně paty kmene stromku před poškozením strunovou sekačkou</t>
  </si>
  <si>
    <t>184215173</t>
  </si>
  <si>
    <t>Odstranění ukotvení dřeviny kůly třemi kůly, délky přes 2 do 3 m</t>
  </si>
  <si>
    <t>https://podminky.urs.cz/item/CS_URS_2025_01/184215173</t>
  </si>
  <si>
    <t>Poznámka k položce:_x000D_
Poznámka k položce: Lokalita 11032 Autobusové nádraží, strom č. 99</t>
  </si>
  <si>
    <t>184818311</t>
  </si>
  <si>
    <t>Instalace dynamické vazby pro zajištění koruny stromu 1 lanem</t>
  </si>
  <si>
    <t>https://podminky.urs.cz/item/CS_URS_2025_01/184818311</t>
  </si>
  <si>
    <t>Poznámka k položce:_x000D_
Poznámka k položce: Lokalita 11032 Autobusové nádraží, strom č. 23</t>
  </si>
  <si>
    <t>185804312</t>
  </si>
  <si>
    <t>Zalití rostlin vodou plochy záhonů jednotlivě přes 20 m2</t>
  </si>
  <si>
    <t>https://podminky.urs.cz/item/CS_URS_2025_01/185804312</t>
  </si>
  <si>
    <t>Poznámka k položce:_x000D_
Poznámka k položce: Lokalita 11032 Autobusové nádraží, strom č. 81, 82, 85, 90</t>
  </si>
  <si>
    <t>100 l/ks</t>
  </si>
  <si>
    <t xml:space="preserve"> četnost 2x</t>
  </si>
  <si>
    <t>4*100*0,001*2</t>
  </si>
  <si>
    <t>185851121</t>
  </si>
  <si>
    <t>Dovoz vody pro zálivku rostlin na vzdálenost do 1000 m V cenách jsou započteny i náklady na čerpání vody do cisterny</t>
  </si>
  <si>
    <t>https://podminky.urs.cz/item/CS_URS_2025_01/185851121</t>
  </si>
  <si>
    <t>08211321</t>
  </si>
  <si>
    <t>voda pitná pro ostatní odběratele</t>
  </si>
  <si>
    <t>184806152</t>
  </si>
  <si>
    <t>Řez stromů, keřů nebo růží průklestem keřů netrnitých, o průměru koruny přes 1,5 do 3 m</t>
  </si>
  <si>
    <t>https://podminky.urs.cz/item/CS_URS_2025_01/184806152</t>
  </si>
  <si>
    <t>Poznámka k položce:_x000D_
Poznámka k položce: K95, K96, K107 Průklest</t>
  </si>
  <si>
    <t>111 25-1119.R00</t>
  </si>
  <si>
    <t>Drcení ořezaných větví prům. do 19 cm</t>
  </si>
  <si>
    <t>dle Tabulky výpočet množství klestu</t>
  </si>
  <si>
    <t>2,05</t>
  </si>
  <si>
    <t>Z.3</t>
  </si>
  <si>
    <t>Kácení dřevin - stromy</t>
  </si>
  <si>
    <t>112151011</t>
  </si>
  <si>
    <t>Volné kácení stromů s rozřezáním a odvětvením D kmene přes 100 do 200 mm</t>
  </si>
  <si>
    <t>https://podminky.urs.cz/item/CS_URS_2025_01/112151011</t>
  </si>
  <si>
    <t>Poznámka k položce:_x000D_
Poznámka k položce: lokalita 11032 Autobusové nádraží - strom č. 35, 36, 37, 38, 50, 84, 86, 93</t>
  </si>
  <si>
    <t>112151013</t>
  </si>
  <si>
    <t>Volné kácení stromů s rozřezáním a odvětvením D kmene přes 300 do 400 mm</t>
  </si>
  <si>
    <t>https://podminky.urs.cz/item/CS_URS_2025_01/112151013</t>
  </si>
  <si>
    <t>Poznámka k položce:_x000D_
Poznámka k položce: lokalita 11032 Autobusové nádraží - strom č. 33, 84</t>
  </si>
  <si>
    <t>112151112</t>
  </si>
  <si>
    <t>Směrové kácení stromů s rozřezáním a odvětvením D kmene přes 200 do 300 mm</t>
  </si>
  <si>
    <t>https://podminky.urs.cz/item/CS_URS_2025_01/112151112</t>
  </si>
  <si>
    <t>Poznámka k položce:_x000D_
Poznámka k položce: lokalita 11032 Autobusové nádraží - strom č. 30, 34</t>
  </si>
  <si>
    <t>112151113</t>
  </si>
  <si>
    <t>Směrové kácení stromů s rozřezáním a odvětvením D kmene přes 300 do 400 mm</t>
  </si>
  <si>
    <t>https://podminky.urs.cz/item/CS_URS_2025_01/112151113</t>
  </si>
  <si>
    <t>Poznámka k položce:_x000D_
Poznámka k položce: lokalita 11032 Autobusové nádraží - strom č. 31</t>
  </si>
  <si>
    <t>112151353</t>
  </si>
  <si>
    <t>Pokácení stromu postupné se spouštěním částí kmene a koruny o průměru na řezné ploše pařezu přes 300 do 400 mm</t>
  </si>
  <si>
    <t>https://podminky.urs.cz/item/CS_URS_2025_01/112151353</t>
  </si>
  <si>
    <t>Poznámka k položce:_x000D_
Poznámka k položce: Lokalilta 11032 Autobusové nádraží, strom č. 56</t>
  </si>
  <si>
    <t>112151354</t>
  </si>
  <si>
    <t>Kácení stromu s postupným spouštěním koruny a kmene D přes 0,4 do 0,5 m</t>
  </si>
  <si>
    <t>https://podminky.urs.cz/item/CS_URS_2025_01/112151354</t>
  </si>
  <si>
    <t>Poznámka k položce:_x000D_
Poznámka k položce: lokalita 11032 Autobusové nádraží - strom č. 34, 68, 69, 72, 97</t>
  </si>
  <si>
    <t>112251101</t>
  </si>
  <si>
    <t>Odstranění pařezů průměru přes 100 do 300 mm</t>
  </si>
  <si>
    <t>https://podminky.urs.cz/item/CS_URS_2025_01/112251101</t>
  </si>
  <si>
    <t>112251102</t>
  </si>
  <si>
    <t>Odstranění pařezů průměru přes 300 do 500 mm</t>
  </si>
  <si>
    <t>https://podminky.urs.cz/item/CS_URS_2025_01/112251102</t>
  </si>
  <si>
    <t>112251103</t>
  </si>
  <si>
    <t>Odstranění pařezů průměru přes 500 do 700 mm</t>
  </si>
  <si>
    <t>https://podminky.urs.cz/item/CS_URS_2025_01/112251103</t>
  </si>
  <si>
    <t>162201521</t>
  </si>
  <si>
    <t>Vodorovné přemístění pařezů do 1 km D přes 1100 do 1300 mm</t>
  </si>
  <si>
    <t>https://podminky.urs.cz/item/CS_URS_2025_01/162201521</t>
  </si>
  <si>
    <t>174111111R</t>
  </si>
  <si>
    <t>Zásyp jam po odstraněných pařezech v rovině nebo na svahu do 1:5</t>
  </si>
  <si>
    <t>19*1*1*0,5</t>
  </si>
  <si>
    <t>998233211R</t>
  </si>
  <si>
    <t>Přibližování dříví potahy listnaté tvrdé od pařezu na odvozní místo do 100 m, průměrné hmotnatosti do 0,09 m3</t>
  </si>
  <si>
    <t>https://podminky.urs.cz/item/CS_URS_2025_01/998233211R</t>
  </si>
  <si>
    <t>4*(10*0,5*0,8)</t>
  </si>
  <si>
    <t>MAT01</t>
  </si>
  <si>
    <t>Materiál na zásyp jam – ornice, zajištění a dovoz</t>
  </si>
  <si>
    <t>1,7 t/m3</t>
  </si>
  <si>
    <t>9,5*1,7</t>
  </si>
  <si>
    <t>112155215</t>
  </si>
  <si>
    <t>Štěpkování s naložením na dopravní prostředek a odvozem do 20 km stromků a větví solitérů, průměru kmene do 300 mm</t>
  </si>
  <si>
    <t>https://podminky.urs.cz/item/CS_URS_2025_01/112155215</t>
  </si>
  <si>
    <t>112155221</t>
  </si>
  <si>
    <t>Štěpkování s naložením na dopravní prostředek a odvozem do 20 km stromků a větví solitérů, průměru kmene přes 300 do 500 mm</t>
  </si>
  <si>
    <t>https://podminky.urs.cz/item/CS_URS_2025_01/112155221</t>
  </si>
  <si>
    <t>Z.4</t>
  </si>
  <si>
    <t>Kácení dřevin - keře</t>
  </si>
  <si>
    <t>111211101</t>
  </si>
  <si>
    <t>Odstranění křovin a stromů průměru kmene do 100 mm i s kořeny sklonu terénu do 1:5 ručně</t>
  </si>
  <si>
    <t>https://podminky.urs.cz/item/CS_URS_2025_01/111211101</t>
  </si>
  <si>
    <t>Poznámka k položce:_x000D_
Poznámka k položce: Plocha 11032 Autobusové nádraží - keře č. 78, 87, 88, 89, 91, 92, 94, 102, 103, 104, 105, 108, 109, 110,111, 112, 113, 114, 115, 116, 119</t>
  </si>
  <si>
    <t>112155311</t>
  </si>
  <si>
    <t>Štěpkování s naložením na dopravní prostředek a odvozem do 20 km keřového porostu středně hustého</t>
  </si>
  <si>
    <t>https://podminky.urs.cz/item/CS_URS_2025_01/112155311</t>
  </si>
  <si>
    <t>Z.5</t>
  </si>
  <si>
    <t>Stromy</t>
  </si>
  <si>
    <t>119005155</t>
  </si>
  <si>
    <t>Vytyčení výsadeb s rozmístěním solitérních rostlin přes 50 kusů V cenách jsou započteny i náklady na umístění konkrétní rostliny na místo výsadby.</t>
  </si>
  <si>
    <t>https://podminky.urs.cz/item/CS_URS_2025_01/119005155</t>
  </si>
  <si>
    <t>AN</t>
  </si>
  <si>
    <t>Abies nordmanniana autobus. nádraží park ZB, 150-175</t>
  </si>
  <si>
    <t>AC</t>
  </si>
  <si>
    <t>Acer campestre autobus. nádraží park ZB, OK 16/18</t>
  </si>
  <si>
    <t>ACg</t>
  </si>
  <si>
    <t>Acer campestre ‘Green Column’ autobus. nádraží ZB, OK 12/14, nasazení koruny 3 m</t>
  </si>
  <si>
    <t>APen</t>
  </si>
  <si>
    <t>Acer pensylvanicum autobus. nádraží park ZB, vícekmen, 150-200 cm</t>
  </si>
  <si>
    <t>AP.1</t>
  </si>
  <si>
    <t>Acer platanoides autobus. nádraží ZB, OK 14-16</t>
  </si>
  <si>
    <t>APc</t>
  </si>
  <si>
    <t>Acer platanoides ´Columnare´ autobus. nádraží ZB, OK 14-16, nasazení koruny 3 m</t>
  </si>
  <si>
    <t>ALrh</t>
  </si>
  <si>
    <t>Amelanchier arborea ‘Robin Hill’ autobus. nádraží park ZB, OK 12/14, nasazení koruny 2,2 m</t>
  </si>
  <si>
    <t>BJ</t>
  </si>
  <si>
    <t>Betula utilis var.  jacquemontii autobus. nádraží park ZB, vícekmen, 3 výhony, v. 150-200 cm</t>
  </si>
  <si>
    <t>CM.1</t>
  </si>
  <si>
    <t>Cornus mas autobus. nádraží park ZB, OK 10-12, nasazení koruny 1,8 m</t>
  </si>
  <si>
    <t>GB</t>
  </si>
  <si>
    <t>Ginkgo biloba - samčí rostlina!! autobus. nádraží ZB, OK 20/22, nasazení koruny 3 m</t>
  </si>
  <si>
    <t>HA</t>
  </si>
  <si>
    <t>Hamamelis x intermedia ´Diane´ autobus. nádraží park ZB, solitera, 3 výhony, v. 100-125 cm</t>
  </si>
  <si>
    <t>PA</t>
  </si>
  <si>
    <t>Prunus avium ‘Plena’ autobus. nádraží park ZB, OK 12/14</t>
  </si>
  <si>
    <t>Prunus mahaleb autobus. nádraží ZB, OK 12/14</t>
  </si>
  <si>
    <t>QR</t>
  </si>
  <si>
    <t>Quercus robur  autobus. nádraží ZB, OK 16-18, nasazení koruny 1,8 m</t>
  </si>
  <si>
    <t>QR.1</t>
  </si>
  <si>
    <t>Quercus robur  autobus. nádraží park ZB, OK 16/18</t>
  </si>
  <si>
    <t>ST</t>
  </si>
  <si>
    <t>Sorbus torminalis autobus. nádraží ZB, OK 10/12</t>
  </si>
  <si>
    <t>TB</t>
  </si>
  <si>
    <t>Taxus baccata autobus. nádraží ZB, OK 10-12</t>
  </si>
  <si>
    <t>TC</t>
  </si>
  <si>
    <t>Tilia cordata autobus. nádraží ZB, OK 14-16</t>
  </si>
  <si>
    <t>183101221</t>
  </si>
  <si>
    <t>Hloubení jamek pro vysazování rostlin v zemině skupiny 1 až 4 s výměnou půdy z 50% v rovině nebo na svahu do 1:5, objemu přes 0,40 do 1,00 m3</t>
  </si>
  <si>
    <t>https://podminky.urs.cz/item/CS_URS_2025_01/183101221</t>
  </si>
  <si>
    <t>184102115</t>
  </si>
  <si>
    <t>Výsadba dřeviny s balem do předem vyhloubené jamky se zalitím v rovině nebo na svahu do 1:5, při průměru balu přes 500 do 600 mm</t>
  </si>
  <si>
    <t>https://podminky.urs.cz/item/CS_URS_2025_01/184102115</t>
  </si>
  <si>
    <t>10321100</t>
  </si>
  <si>
    <t>zahradní substrát pro výsadbu VL</t>
  </si>
  <si>
    <t>stromy ZB, 0,7m3/ks, výměna 50%</t>
  </si>
  <si>
    <t>24*0,7*0,5</t>
  </si>
  <si>
    <t>10321003R</t>
  </si>
  <si>
    <t>substrát vegetačních střech intenzivní</t>
  </si>
  <si>
    <t>23,2*0,3</t>
  </si>
  <si>
    <t>18,6*0,5</t>
  </si>
  <si>
    <t>184852321R</t>
  </si>
  <si>
    <t>Řez stromů prováděný lezeckou technikou výchovný (S-RV) špičáky a keřové stromy, výšky do 4 m</t>
  </si>
  <si>
    <t>https://podminky.urs.cz/item/CS_URS_2025_01/184852321R</t>
  </si>
  <si>
    <t>184215133</t>
  </si>
  <si>
    <t>Ukotvení dřeviny kůly třemi kůly, délky přes 2 do 3 m pro listnaté</t>
  </si>
  <si>
    <t>https://podminky.urs.cz/item/CS_URS_2025_01/184215133</t>
  </si>
  <si>
    <t>Poznámka k položce:_x000D_
Poznámka k položce: listnaté</t>
  </si>
  <si>
    <t>60591257R</t>
  </si>
  <si>
    <t>kůl vyvazovací dřevěný impregnovaný D 6cm dl 3m</t>
  </si>
  <si>
    <t>pro stromy ZB - 3 ks/ strom listnatý</t>
  </si>
  <si>
    <t>20*3</t>
  </si>
  <si>
    <t>M1</t>
  </si>
  <si>
    <t>Popruh vícevrstvý polyester/bavlna šíře 30 mm</t>
  </si>
  <si>
    <t>listnaté stromy - 12 ks příček ke stromu, 1*3 ks 10 cm pod korunkou + 3*3 ks příček na bází kmene</t>
  </si>
  <si>
    <t>20*12</t>
  </si>
  <si>
    <t>184215112</t>
  </si>
  <si>
    <t>Ukotvení dřeviny kůly v rovině nebo na svahu do 1:5 jedním kůlem, délky přes 1 do 2 m</t>
  </si>
  <si>
    <t>https://podminky.urs.cz/item/CS_URS_2025_01/184215112</t>
  </si>
  <si>
    <t>Poznámka k položce:_x000D_
Poznámka k položce: jehličnaté</t>
  </si>
  <si>
    <t>60591253</t>
  </si>
  <si>
    <t>kůl vyvazovací dřevěný impregnovaný D 8cm dl 2m</t>
  </si>
  <si>
    <t>M1.1</t>
  </si>
  <si>
    <t>Poznámka k položce:_x000D_
Poznámka k položce: Úvazek (popruh) pro uchycení stromu ke kůlu tl. 1 mm, šířka min. 30 mm nebo kokosový vázací popruh. 3,5 m/strom listnatý</t>
  </si>
  <si>
    <t>3 m/ strom listnatý, 1 m strom jehličnatý</t>
  </si>
  <si>
    <t>4*1</t>
  </si>
  <si>
    <t>184215211r</t>
  </si>
  <si>
    <t>Ukotvení dřeviny podzemním kotvením do volné zeminy, obv. km. Do 250 mm pro výsadbu do strukturálního substrátu</t>
  </si>
  <si>
    <t>Poznámka k položce:_x000D_
Poznámka k položce: pro výsadbu do strukturálního substrátu</t>
  </si>
  <si>
    <t>MAT05</t>
  </si>
  <si>
    <t>Podzemní kotvení a vyvazovací prvky pro stromy vysazované do strukturálních substrátů - kotvení na kari síť s ráčnovým napínákem, dvě velikosti kotevního systému podle obvodu kmene stromu vč. kokosové rohože na ochranu balu viz. Průvodní zpráva</t>
  </si>
  <si>
    <t>RM01</t>
  </si>
  <si>
    <t>Instalace kotvících sítí vč. materiálu</t>
  </si>
  <si>
    <t>Zřízení vrstvy z geotextilie filtrační, separační, odvodňovací, ochranné, výztužné nebo protierozní v rovině nebo ve sklonu do 1:5, šířky do 3 m</t>
  </si>
  <si>
    <t>vč. plochy pro záhony pod stromy</t>
  </si>
  <si>
    <t>919726121R</t>
  </si>
  <si>
    <t>Kokosová filtrační geotextilie 100g/m2 pro ochranu, separaci nebo filtraci</t>
  </si>
  <si>
    <t>211561111R</t>
  </si>
  <si>
    <t>Vytvoření separační vrstvy kamenivem - Výplň kamenivem do rýh odvodňovacích žeber nebo trativodů bez zhutnění, s úpravou povrchu výplně kamenivem hrubým drceným frakce 4 až 16 m</t>
  </si>
  <si>
    <t>5 cm viz. SO 01.2 - D.5 Vzorové řezy - výsadba stromů, 162 m2, i pro plochy výsadby trvalek</t>
  </si>
  <si>
    <t>435*0,05</t>
  </si>
  <si>
    <t>162*0,05</t>
  </si>
  <si>
    <t>MAT06</t>
  </si>
  <si>
    <t>Separační vrstva kameniva 4/16, 50 mm</t>
  </si>
  <si>
    <t>184215412</t>
  </si>
  <si>
    <t>Zhotovení závlahové mísy u solitérních dřevin v rovině nebo na svahu do 1:5, o průměru mísy přes 0,5 do 1 m</t>
  </si>
  <si>
    <t>https://podminky.urs.cz/item/CS_URS_2025_01/184215412</t>
  </si>
  <si>
    <t>10391100</t>
  </si>
  <si>
    <t>kůra mulčovací VL</t>
  </si>
  <si>
    <t>184813161</t>
  </si>
  <si>
    <t>Zřízení ochranného nátěru kmene stromu do výšky 1 m, obvodu kmene do 180 mm</t>
  </si>
  <si>
    <t>https://podminky.urs.cz/item/CS_URS_2025_01/184813161</t>
  </si>
  <si>
    <t>břízy bez nátěru, jehličnany bez nátěru</t>
  </si>
  <si>
    <t>184813162</t>
  </si>
  <si>
    <t>Zřízení ochranného nátěru kmene stromu do výšky 1 m obvodu přes 180 do 250 mm</t>
  </si>
  <si>
    <t>https://podminky.urs.cz/item/CS_URS_2025_01/184813162</t>
  </si>
  <si>
    <t>24599008R</t>
  </si>
  <si>
    <t>Ochranný nátěr proti poškození kůry teplem</t>
  </si>
  <si>
    <t>35*0,6</t>
  </si>
  <si>
    <t>185802114</t>
  </si>
  <si>
    <t>Hnojení půdy nebo trávníku v rovině nebo na svahu do 1:5 umělým hnojivem s rozdělením k jednotlivým rostlinám V cenách jsou započteny i náklady na rozprostření nebo rozdělení hnojiva.</t>
  </si>
  <si>
    <t>https://podminky.urs.cz/item/CS_URS_2025_01/185802114</t>
  </si>
  <si>
    <t>9,75*0,001 "Přepočtené koeficientem množství</t>
  </si>
  <si>
    <t>10390000</t>
  </si>
  <si>
    <t>hnojivo aerifikující+ sorpce vody + biopreparát obsahující symbiotické mykorhizní houby, bakterie a biouhel</t>
  </si>
  <si>
    <t>39*(10+10)*0,01</t>
  </si>
  <si>
    <t>25191155R</t>
  </si>
  <si>
    <t>hnojivo průmyslové</t>
  </si>
  <si>
    <t>stromy - 5 tablet /strom</t>
  </si>
  <si>
    <t>39*5*10/1000</t>
  </si>
  <si>
    <t xml:space="preserve"> okrasné: 100 l/ks</t>
  </si>
  <si>
    <t xml:space="preserve"> četnost 10x </t>
  </si>
  <si>
    <t>39*100*0,001*10</t>
  </si>
  <si>
    <t>Poznámka k položce:_x000D_
Poznámka k položce: UV stabilizovaná, flexibilní, vzdušná - podélně dělená, výška min. 21 ccm, tl. mat. min. 2 mm - hnědé barvy viz. PZ</t>
  </si>
  <si>
    <t>899922811R</t>
  </si>
  <si>
    <t>Osazení závlahy ke dřevině vodního vaku</t>
  </si>
  <si>
    <t>https://podminky.urs.cz/item/CS_URS_2025_01/899922811R</t>
  </si>
  <si>
    <t>28382001R</t>
  </si>
  <si>
    <t>vak zavlažovací PE 100l</t>
  </si>
  <si>
    <t>893812212R</t>
  </si>
  <si>
    <t>Ventilová šachta standardní kruhového půdorysu velká, do průměru 35 cm</t>
  </si>
  <si>
    <t>soub</t>
  </si>
  <si>
    <t>https://podminky.urs.cz/item/CS_URS_2025_01/893812212R</t>
  </si>
  <si>
    <t>183106612R</t>
  </si>
  <si>
    <t>Instalace protikořenových bariér do předem vyhloubené rýhy, včetně zásypu a hutnění v rovině nebo na svahu do 1:5, hloubky přes 500 do 700 mm</t>
  </si>
  <si>
    <t>https://podminky.urs.cz/item/CS_URS_2025_01/183106612R</t>
  </si>
  <si>
    <t>strom č. 1, 23 až 25</t>
  </si>
  <si>
    <t>1*17</t>
  </si>
  <si>
    <t>3*7,5</t>
  </si>
  <si>
    <t>28329037R</t>
  </si>
  <si>
    <t>fólie kontaktní difuzně propustná pro doplňkovou hydroizolační vrstvu, čtyřvrstvá mikroporézní PP 210g/m2</t>
  </si>
  <si>
    <t>Poznámka k položce:_x000D_
Poznámka k položce: Instalace a materiál - systém vedení kořenů, v. 30 cm viz. Viz. Průvodní zpráva - profilovaný panel vedoucí kořeny pod dlažbu pomocí žeber, dvojitý horní okraj proti přerůstání kořenů přes horní hranu, zámek pod úhlem 90 st, dlouhá životnost, recyklovatelnost, odolný proti chemikáliím, kopolymerní polypropylen CPP, černá barva, tl. 2,16 mm</t>
  </si>
  <si>
    <t>SOUB</t>
  </si>
  <si>
    <t>Přesun stromu nákl.autom. s výložníkem do prostoru otvoru střechy a uložení do výsadbové jámy, ztížené podmínky</t>
  </si>
  <si>
    <t>998231411</t>
  </si>
  <si>
    <t>Přesun hmot pro sadovnické a krajinářské úpravy - ručně bez užití mechanizace vodorovná dopravní vzdálenost do 100 m po staveništi</t>
  </si>
  <si>
    <t>https://podminky.urs.cz/item/CS_URS_2025_01/998231411</t>
  </si>
  <si>
    <t>998231311R</t>
  </si>
  <si>
    <t>Přesun hmot pro sadovnické účely strojně, dopravní vzdálenost do 5000 m</t>
  </si>
  <si>
    <t>Z.6</t>
  </si>
  <si>
    <t>Založení parterového trávníku</t>
  </si>
  <si>
    <t>184813511</t>
  </si>
  <si>
    <t>Chemické odplevelení půdy před založením kultury, trávníku nebo zpevněných ploch ručně o jakékoli výměře postřikem na široko v rovině nebo na svahu do 1:5</t>
  </si>
  <si>
    <t>https://podminky.urs.cz/item/CS_URS_2025_01/184813511</t>
  </si>
  <si>
    <t>25234001</t>
  </si>
  <si>
    <t>herbicid totální systémový neselektivní</t>
  </si>
  <si>
    <t>Poznámka k položce:_x000D_
Poznámka k položce: 7-9 l/ha</t>
  </si>
  <si>
    <t>183403114</t>
  </si>
  <si>
    <t>Obdělání půdy kultivátorováním v rovině nebo na svahu do 1:5</t>
  </si>
  <si>
    <t>https://podminky.urs.cz/item/CS_URS_2025_01/183403114</t>
  </si>
  <si>
    <t>183403152</t>
  </si>
  <si>
    <t>Obdělání půdy vláčením v rovině nebo na svahu do 1:5</t>
  </si>
  <si>
    <t>https://podminky.urs.cz/item/CS_URS_2025_01/183403152</t>
  </si>
  <si>
    <t>181151321</t>
  </si>
  <si>
    <t>Plošná úprava terénu v zemině skupiny 1 až 4 s urovnáním povrchu bez doplnění ornice souvislé plochy přes 500 m2 při nerovnostech terénu přes 100 do 150 mm v rovině nebo na svahu do 1:5</t>
  </si>
  <si>
    <t>https://podminky.urs.cz/item/CS_URS_2025_01/181151321</t>
  </si>
  <si>
    <t>182303111</t>
  </si>
  <si>
    <t>Doplnění zeminy nebo substrátu na travnatých plochách tloušťky do 50 mm v rovině nebo na svahu do 1:5</t>
  </si>
  <si>
    <t>https://podminky.urs.cz/item/CS_URS_2025_01/182303111</t>
  </si>
  <si>
    <t>10364101</t>
  </si>
  <si>
    <t>zemina pro terénní úpravy - ornice</t>
  </si>
  <si>
    <t>Poznámka k položce:_x000D_
Poznámka k položce: 20 %, 5 cm</t>
  </si>
  <si>
    <t>181411141</t>
  </si>
  <si>
    <t>Založení parterového trávníku výsevem pl do 1000 m2 v rovině a ve svahu do 1:5</t>
  </si>
  <si>
    <t>https://podminky.urs.cz/item/CS_URS_2025_01/181411141</t>
  </si>
  <si>
    <t>00572410</t>
  </si>
  <si>
    <t>osivo směs travní parková</t>
  </si>
  <si>
    <t>Poznámka k položce:_x000D_
Poznámka k položce: 30 g/m2</t>
  </si>
  <si>
    <t>831*0,03</t>
  </si>
  <si>
    <t>183403153</t>
  </si>
  <si>
    <t>Obdělání půdy hrabáním v rovině a svahu do 1:5</t>
  </si>
  <si>
    <t>https://podminky.urs.cz/item/CS_URS_2025_01/183403153</t>
  </si>
  <si>
    <t>185803211</t>
  </si>
  <si>
    <t>Uválcování trávníku v rovině nebo na svahu do 1:5</t>
  </si>
  <si>
    <t>https://podminky.urs.cz/item/CS_URS_2025_01/185803211</t>
  </si>
  <si>
    <t>831*2</t>
  </si>
  <si>
    <t>četnost 2x</t>
  </si>
  <si>
    <t>185802123R</t>
  </si>
  <si>
    <t>Hnojení půdy nebo trávníku na svahu přes 1:5 do 1:2 umělým hnojivem na široko V cenách jsou započteny i náklady na rozprostření nebo rozdělení hnojiva.</t>
  </si>
  <si>
    <t>831*10*0,000001</t>
  </si>
  <si>
    <t>10 g/m2</t>
  </si>
  <si>
    <t>25191155</t>
  </si>
  <si>
    <t>Poznámka k položce:_x000D_
Poznámka k položce: 10 g/m2</t>
  </si>
  <si>
    <t>831*0,01</t>
  </si>
  <si>
    <t>111151111</t>
  </si>
  <si>
    <t>Pokosení trávníku při souvislé ploše do 1000 m2 parterového v rovině nebo svahu do 1:5</t>
  </si>
  <si>
    <t>https://podminky.urs.cz/item/CS_URS_2025_01/111151111</t>
  </si>
  <si>
    <t>Poznámka k položce:_x000D_
Poznámka k položce: četnost 2x</t>
  </si>
  <si>
    <t>Z.7</t>
  </si>
  <si>
    <t>Regenerace trávníku</t>
  </si>
  <si>
    <t>183451361</t>
  </si>
  <si>
    <t>Provzdušnění travnatých ploch hloubky do 100 mm, průměru provzdušňovacích otvorů do 25 mm s přísevem travního osiva, souvislé plochy přes 1000 m2 v rovině nebo na svahu do 1:5</t>
  </si>
  <si>
    <t>https://podminky.urs.cz/item/CS_URS_2025_01/183451361</t>
  </si>
  <si>
    <t>181451132R</t>
  </si>
  <si>
    <t>Založení trávníku na půdě předem připravené plochy přes 1000 m2 výsevem včetně utažení parkového na svahu přes 1:5 do 1:2</t>
  </si>
  <si>
    <t>https://podminky.urs.cz/item/CS_URS_2025_01/181451132R</t>
  </si>
  <si>
    <t>30 g/m2</t>
  </si>
  <si>
    <t>0,03*2177</t>
  </si>
  <si>
    <t>18580212</t>
  </si>
  <si>
    <t>Poznámka k položce:_x000D_
Poznámka k položce: 20 g/m2</t>
  </si>
  <si>
    <t>20*2177*0,000001</t>
  </si>
  <si>
    <t>20 g/m2</t>
  </si>
  <si>
    <t>2177*0,02</t>
  </si>
  <si>
    <t>111151221</t>
  </si>
  <si>
    <t>Pokosení trávníku při souvislé ploše přes 1000 do 10000 m2 parkového v rovině nebo svahu do 1:5</t>
  </si>
  <si>
    <t>https://podminky.urs.cz/item/CS_URS_2025_01/111151221</t>
  </si>
  <si>
    <t>2177*2</t>
  </si>
  <si>
    <t>Z.8</t>
  </si>
  <si>
    <t>Cibuloviny</t>
  </si>
  <si>
    <t>119005121</t>
  </si>
  <si>
    <t>Vytyčení výsadeb s rozmístěním rostlin dle projektové dokumentace zapojených nebo v záhonu, plochy přes 10 do 100 m2 ve sponu</t>
  </si>
  <si>
    <t>https://podminky.urs.cz/item/CS_URS_2025_01/119005121</t>
  </si>
  <si>
    <t>916371214R</t>
  </si>
  <si>
    <t>Osazení skrytého flexibilního zahradního obrubníku plastového zarytím včetně začištění</t>
  </si>
  <si>
    <t>Poznámka k položce:_x000D_
Poznámka k položce: Instalace ocelového obrubníku vč. kotvení viz. PZ</t>
  </si>
  <si>
    <t>MAT22</t>
  </si>
  <si>
    <t>Ocelová obruba, hl. 100 mm, tl. 3 mm vč. Kotvení roxory (3 ks/1 bm)nebo kotvami viz. Průvodní zpráva</t>
  </si>
  <si>
    <t>183111211</t>
  </si>
  <si>
    <t>Hloubení jamek pro vysazování rostlin v zemině tř.1 až 4 s výměnou půdy z 50% v rovině nebo na svahu do 1:5, objemu do 0,002 m3</t>
  </si>
  <si>
    <t>https://podminky.urs.cz/item/CS_URS_2025_01/183111211</t>
  </si>
  <si>
    <t>183211313R</t>
  </si>
  <si>
    <t>Výsadba cibulí nebo hlíz</t>
  </si>
  <si>
    <t>M25</t>
  </si>
  <si>
    <t>Muscari botryoides ‘Album’ - bílý</t>
  </si>
  <si>
    <t>M26</t>
  </si>
  <si>
    <t>Muscari Touch of Snow - bílo modrý</t>
  </si>
  <si>
    <t>M27</t>
  </si>
  <si>
    <t>Muscari armeniacum Big Smile -  modrý</t>
  </si>
  <si>
    <t>M28</t>
  </si>
  <si>
    <t>Crocus speciosus, speciosus albus – podzim</t>
  </si>
  <si>
    <t>M29</t>
  </si>
  <si>
    <t>Crocus biflorus Miss Vain nebo chrysanthus Warley - jaro</t>
  </si>
  <si>
    <t>M30</t>
  </si>
  <si>
    <t>Chionodoxa luciliae Hellblau - ladonička, modrý kv.</t>
  </si>
  <si>
    <t>M31</t>
  </si>
  <si>
    <t>Puschkinia scilloides</t>
  </si>
  <si>
    <t>M32</t>
  </si>
  <si>
    <t>Scilla siberica ´Alba´ - ladoňka, bílý kv.</t>
  </si>
  <si>
    <t>M33</t>
  </si>
  <si>
    <t>Scilla bifolia  - ladoňka, modrý kv.</t>
  </si>
  <si>
    <t>185804312R</t>
  </si>
  <si>
    <t>Zalití rostlin vodou plochy záhonů jednotlivě přes 20 m2 okrasné</t>
  </si>
  <si>
    <t>Poznámka k položce:_x000D_
Poznámka k položce:</t>
  </si>
  <si>
    <t>jednorázová zálivka po výsadbě cibulovin, 2 l/m2</t>
  </si>
  <si>
    <t>37*0,002</t>
  </si>
  <si>
    <t>185851121.1</t>
  </si>
  <si>
    <t>Dovoz vody pro zálivku rostlin za vzdálenost do 1000 m</t>
  </si>
  <si>
    <t>998231411.2</t>
  </si>
  <si>
    <t>3500*0,001</t>
  </si>
  <si>
    <t>Z.9</t>
  </si>
  <si>
    <t>Trvalky - záhony park</t>
  </si>
  <si>
    <t>111311113</t>
  </si>
  <si>
    <t>Odstranění odumřelého travního drnu po aplikaci herbicidních přípravků ručně s pomocí drobné mechanizace v rovině nebo na svahu do 1:5, hloubky přes 30 do 100 mm</t>
  </si>
  <si>
    <t>https://podminky.urs.cz/item/CS_URS_2025_01/111311113</t>
  </si>
  <si>
    <t>záhon A, B, C, D</t>
  </si>
  <si>
    <t>138+78+220+35</t>
  </si>
  <si>
    <t>záhon G</t>
  </si>
  <si>
    <t>183205112</t>
  </si>
  <si>
    <t>Založení záhonu pro výsadbu rostlin v rovině nebo na svahu do 1:5 v zemině tř. 3</t>
  </si>
  <si>
    <t>https://podminky.urs.cz/item/CS_URS_2025_01/183205112</t>
  </si>
  <si>
    <t>184813511.1</t>
  </si>
  <si>
    <t>https://podminky.urs.cz/item/CS_URS_2025_01/184813511.1</t>
  </si>
  <si>
    <t xml:space="preserve">četnost 2x </t>
  </si>
  <si>
    <t>579*2</t>
  </si>
  <si>
    <t>579*2*0,5*0,001</t>
  </si>
  <si>
    <t>MAT25</t>
  </si>
  <si>
    <t>119005131</t>
  </si>
  <si>
    <t>Vytyčení výsadeb s rozmístěním rostlin dle projektové dokumentace zapojených nebo v záhonu, plochy přes 100 m2 ve sponu</t>
  </si>
  <si>
    <t>https://podminky.urs.cz/item/CS_URS_2025_01/119005131</t>
  </si>
  <si>
    <t>G</t>
  </si>
  <si>
    <t>183111212</t>
  </si>
  <si>
    <t>Jamky pro výsadbu s výměnou 50 % půdy zeminy tř 1 až 4 obj přes 0,002 do 0,005 m3 v rovině a svahu do 1:5</t>
  </si>
  <si>
    <t>https://podminky.urs.cz/item/CS_URS_2025_01/183111212</t>
  </si>
  <si>
    <t>A, B, C, D</t>
  </si>
  <si>
    <t>3760</t>
  </si>
  <si>
    <t>183211322</t>
  </si>
  <si>
    <t>Výsadba květin do připravené půdy se zalitím o průměru kontejneru přes 80 do 120 mm</t>
  </si>
  <si>
    <t>https://podminky.urs.cz/item/CS_URS_2025_01/183211322</t>
  </si>
  <si>
    <t>Pol1</t>
  </si>
  <si>
    <t>Allium tuberosum/ pažitka čínská (bílá barva, 30 cm)  K9</t>
  </si>
  <si>
    <t>Pol2</t>
  </si>
  <si>
    <t>Anemone sylvestris/ sasanka hajní K9</t>
  </si>
  <si>
    <t>Pol3</t>
  </si>
  <si>
    <t>Dentaria bulbifera/ kyčelnice cibulkonosná - NUTNO OBJEDNAT 12 MĚSÍCŮ PŘED VÝSADBOU K7</t>
  </si>
  <si>
    <t>Pol4</t>
  </si>
  <si>
    <t>Dentaria glandulosa/ kyčelnice žláznatá  - NUTNO OBJEDNAT 12 MĚSÍCŮ PŘED VÝSADBOU K7</t>
  </si>
  <si>
    <t>Pol5</t>
  </si>
  <si>
    <t>Pulmonaria officinalis/ plicník lékařský K9</t>
  </si>
  <si>
    <t>Pol6</t>
  </si>
  <si>
    <t>Achillea filipendulina ´Summer Gold´/ řebříček (žlutá barva, 80 cm) K9</t>
  </si>
  <si>
    <t>Pol7</t>
  </si>
  <si>
    <t>Alchemilla molis/ kontryhel K9</t>
  </si>
  <si>
    <t>Pol8</t>
  </si>
  <si>
    <t>Anemone japonica ´Andrea Atkinson´ n. ´Honorine Jobert´/sasanka japonská (bílá barva, 90 cm)  K12</t>
  </si>
  <si>
    <t>Pol9</t>
  </si>
  <si>
    <t>Echinacea purpurea ´Alba´/ třapatka nachová (bílá barva, 100 cm)  K9</t>
  </si>
  <si>
    <t>Pol10</t>
  </si>
  <si>
    <t>Echinacea purpurea ´Magnus´/ třapatka nachová (tmavě růžová barva, 100 cm)  K9</t>
  </si>
  <si>
    <t>Pol11</t>
  </si>
  <si>
    <t>Echinacea purpurea ´Papallo Semi Double Pink´/ třapatka nachová (růžová barva, 60 cm)  K9</t>
  </si>
  <si>
    <t>Pol12</t>
  </si>
  <si>
    <t>Echinacea purpurea ´Verdana´/ třapatka nachová (zelená barva, 60 cm)  K9</t>
  </si>
  <si>
    <t>Pol13</t>
  </si>
  <si>
    <t>Echinacea purpurea ´White Swan´/ třapatka nachová (bílá barva, 80 cm)  K9</t>
  </si>
  <si>
    <t>Pol14</t>
  </si>
  <si>
    <t>Centranthus ruber ´Coccineus´/ mavuň (červená barva, 90 cm) K9</t>
  </si>
  <si>
    <t>Pol15</t>
  </si>
  <si>
    <t>Gaura lindheimeri ´Gambit Rose´/ svíčkovec (růžová barva) K9</t>
  </si>
  <si>
    <t>Pol16</t>
  </si>
  <si>
    <t>Gaura lindheimeri/ svíčkovec (bílá barva) K9</t>
  </si>
  <si>
    <t>Pol17</t>
  </si>
  <si>
    <t>Geranium cantabrigiense ´Biokovo´/ kakost K9</t>
  </si>
  <si>
    <t>Pol18</t>
  </si>
  <si>
    <t>Geranium sanguineum var. Striatum/ kakost K9</t>
  </si>
  <si>
    <t>Pol19</t>
  </si>
  <si>
    <t>Helleborus purpurascens/ čemeřice nachová (tmavá vínová barva) K12</t>
  </si>
  <si>
    <t>Pol20</t>
  </si>
  <si>
    <t>Helleborus niger ´Wintergold´/ čemeřice (bílá barva)  K12</t>
  </si>
  <si>
    <t>Pol21</t>
  </si>
  <si>
    <t>Hellenium hybridum ´Red Army´/ záplevák podzimní (tmavě červená barva, 80 cm)  K9</t>
  </si>
  <si>
    <t>Pol22</t>
  </si>
  <si>
    <t>Hemerocalis minor/ denivka menší (žlutá barva, 50 cm) K9</t>
  </si>
  <si>
    <t>Pol23</t>
  </si>
  <si>
    <t>Nepeta x faassenii ´Snowflake´/ šanta kočičí (bílá barva) K9</t>
  </si>
  <si>
    <t>Pol24</t>
  </si>
  <si>
    <t>Origanum vulgare ´Compactum´/ dobromysl obecná (růžová barva, 15 cm) K9</t>
  </si>
  <si>
    <t>Pol25</t>
  </si>
  <si>
    <t>Origanum vulgare ´Zorba Red´/ dobromysl obecná (červená barva, 40 cm) K9</t>
  </si>
  <si>
    <t>Pol26</t>
  </si>
  <si>
    <t>Paeonila lactiflora ´Shirley Temple´/ pivoňka čínská (bílá barva, 80 cm) K 2l</t>
  </si>
  <si>
    <t>Pol27</t>
  </si>
  <si>
    <t>Penstemon digitalis ´Huskers Red´/ dračík náprstníkový (bílá barva, 80 cm)  K9</t>
  </si>
  <si>
    <t>Pol28</t>
  </si>
  <si>
    <t>Rudbeckia fulgida ´Gold Blitz´/ třapatka žlutá K9</t>
  </si>
  <si>
    <t>Pol29</t>
  </si>
  <si>
    <t>Sanguisorba officinalis ´Red Thunder´/ Krvavec toten K9</t>
  </si>
  <si>
    <t>Pol30</t>
  </si>
  <si>
    <t>Tellima grandiflora/ mitrovka velkokvětá K9</t>
  </si>
  <si>
    <t>Pol31</t>
  </si>
  <si>
    <t>Veronica spicata ´Alba´/ rozrazil K9</t>
  </si>
  <si>
    <t>Pol32</t>
  </si>
  <si>
    <t>Briza media/ třeslice prostřední K9</t>
  </si>
  <si>
    <t>Pol33</t>
  </si>
  <si>
    <t>Calamagrostis x acutiflora ´Karl Foerster´/ třtina ostrokvětá K9</t>
  </si>
  <si>
    <t>Pol34</t>
  </si>
  <si>
    <t>Calamagrostis brachystricha/ třtina chloupkatá K9</t>
  </si>
  <si>
    <t>Pol35</t>
  </si>
  <si>
    <t>Chasmanthium latifolium/ plochoklásek ozdobný (70 cm)  K9</t>
  </si>
  <si>
    <t>Pol36</t>
  </si>
  <si>
    <t>Imperata cylindrica ´Red Baron´/ imperáta válcovitá K9</t>
  </si>
  <si>
    <t>Pol37</t>
  </si>
  <si>
    <t>Stipa tenuissima ´Ponny Tails´/ kavyl péřovitý K9</t>
  </si>
  <si>
    <t>Pol46</t>
  </si>
  <si>
    <t>lam Lamium maculatum 'Beacon Silver' / hluchavka skvrnitá K9</t>
  </si>
  <si>
    <t>Pol47</t>
  </si>
  <si>
    <t>pach Pachysandra torminalis / tlustonitník K9</t>
  </si>
  <si>
    <t>183101214</t>
  </si>
  <si>
    <t>Hloubení jamek pro vysazování rostlin v zemině skupiny 1 až 4 s výměnou půdy z 50% v rovině nebo na svahu do 1:5, objemu přes 0,05 do 0,125 m3</t>
  </si>
  <si>
    <t>https://podminky.urs.cz/item/CS_URS_2025_01/183101214</t>
  </si>
  <si>
    <t>184102112</t>
  </si>
  <si>
    <t>Výsadba dřeviny s balem do předem vyhloubené jamky se zalitím v rovině nebo na svahu do 1:5, při průměru balu přes 200 do 300 mm</t>
  </si>
  <si>
    <t>https://podminky.urs.cz/item/CS_URS_2025_01/184102112</t>
  </si>
  <si>
    <t>Pol38</t>
  </si>
  <si>
    <t>Hydrangea arborescens ´Anabelle´/ hortenzie stromečkovitá (bílá barva) K 2l, 40+</t>
  </si>
  <si>
    <t>Pol39</t>
  </si>
  <si>
    <t>Hydrangea quercifolia/ hortenzie dubolistá (bílá barva) K 2l, 40+</t>
  </si>
  <si>
    <t>Pol40</t>
  </si>
  <si>
    <t>Perovskia atriplicifolia ´Blue Spire´/ perovskie (fialová barva) K 12+, 20-25 cm</t>
  </si>
  <si>
    <t>Pol48</t>
  </si>
  <si>
    <t>Cot Cotoneaster dammeri ´Green Carpet´ / skalník Damerův ´Green Carpet´</t>
  </si>
  <si>
    <t>Pol49</t>
  </si>
  <si>
    <t>Spir Spiraea decumbens / tavolník poléhavý</t>
  </si>
  <si>
    <t>119005133R</t>
  </si>
  <si>
    <t>Vytyčení výsadeb s rozmístěním rostlin dle projektové dokumentace zapojených nebo v záhonu, plochy přes 100 m2 individuálně ve stejnorodých skupinách</t>
  </si>
  <si>
    <t>https://podminky.urs.cz/item/CS_URS_2025_01/119005133R</t>
  </si>
  <si>
    <t>Poznámka k položce:_x000D_
Poznámka k položce: pro cibuloviny v jiném termínu</t>
  </si>
  <si>
    <t>183211313</t>
  </si>
  <si>
    <t>Výsadba květin do připravené půdy se zalitím cibulí nebo hlíz</t>
  </si>
  <si>
    <t>https://podminky.urs.cz/item/CS_URS_2025_01/183211313</t>
  </si>
  <si>
    <t>Pol41</t>
  </si>
  <si>
    <t>Allium nigrum/ česnek černý (bílá barva, 50 cm)  C 10/12</t>
  </si>
  <si>
    <t>Pol42</t>
  </si>
  <si>
    <t>Allium sphaerocephalon/ česnek kulatohlavý (vínová barva, 60 cm)  C 5/+</t>
  </si>
  <si>
    <t>Pol43</t>
  </si>
  <si>
    <t>Allium ´Ping Pong´/ česnek (bílá barva, min. 60 cm)  C 6/+</t>
  </si>
  <si>
    <t>Pol44</t>
  </si>
  <si>
    <t>Allium amethystinum 'Red Mohican' / okrasný česnek (vínová barva, 100 cm) C 5/+</t>
  </si>
  <si>
    <t>keře, výměna do 50 % substrátu</t>
  </si>
  <si>
    <t>0,125*0,5*0,5*(111+218)</t>
  </si>
  <si>
    <t>trvalky, traviny, do 50 % výměny substrátu</t>
  </si>
  <si>
    <t>0,005*0,5*0,5*(3760+2181)</t>
  </si>
  <si>
    <t>145,795*0,001 "Přepočtené koeficientem množství</t>
  </si>
  <si>
    <t>keře (3 ks/rostlina)</t>
  </si>
  <si>
    <t>(111+218)*3*20*0,001</t>
  </si>
  <si>
    <t>trvalky 1 ks/rostlinu (traviny bez tabletového hnojiva)</t>
  </si>
  <si>
    <t>(2986+218)*1*20*0,001</t>
  </si>
  <si>
    <t>10390000R</t>
  </si>
  <si>
    <t>hydroabsorbent 0,5 kg/m3</t>
  </si>
  <si>
    <t>17,707*0,5</t>
  </si>
  <si>
    <t>granulované hnojivo přimíchané do substrátu - 3 kg/m3</t>
  </si>
  <si>
    <t>17,707*3</t>
  </si>
  <si>
    <t>184911421</t>
  </si>
  <si>
    <t>Mulčování vysazených rostlin mulčovací kůrou, tl. do 100 mm v rovině nebo na svahu do 1:5 V cenách jsou započteny i náklady na naložení odpadu na dopravní prostředek, odvoz do 20 km a složení odpadu.</t>
  </si>
  <si>
    <t>https://podminky.urs.cz/item/CS_URS_2025_01/184911421</t>
  </si>
  <si>
    <t>471*0,1</t>
  </si>
  <si>
    <t>184911151</t>
  </si>
  <si>
    <t>Mulčování záhonů kačírkem nebo drceným kamenivem tloušťky mulče přes 20 do 50 mm v rovině nebo na svahu do 1:5</t>
  </si>
  <si>
    <t>https://podminky.urs.cz/item/CS_URS_2025_01/184911151</t>
  </si>
  <si>
    <t>58343865R</t>
  </si>
  <si>
    <t>kamenivo drcené hrubé frakce 8/11</t>
  </si>
  <si>
    <t>108*0,05</t>
  </si>
  <si>
    <t>keře, 5 l/ks, četnost 10x</t>
  </si>
  <si>
    <t>(111+218)*0,005*10</t>
  </si>
  <si>
    <t>trvalky, traviny 2l/ks, četnost 10x</t>
  </si>
  <si>
    <t>(2986+774+218)*0,002*10</t>
  </si>
  <si>
    <t>998231311</t>
  </si>
  <si>
    <t>https://podminky.urs.cz/item/CS_URS_2025_01/998231311</t>
  </si>
  <si>
    <t>998231411.3</t>
  </si>
  <si>
    <t>Z.10</t>
  </si>
  <si>
    <t>Trvalky - zasakovací záhony</t>
  </si>
  <si>
    <t>pro plochy pro záhony mimo výsadbu stromů 6x záhon I</t>
  </si>
  <si>
    <t>184813511.2</t>
  </si>
  <si>
    <t>https://podminky.urs.cz/item/CS_URS_2025_01/184813511.2</t>
  </si>
  <si>
    <t>183111311</t>
  </si>
  <si>
    <t>Hloubení jamek pro vysazování rostlin v zemině skupiny 1 až 4 s výměnou půdy z 100% v rovině nebo na svahu do 1:5, objemu do 0,002 m3</t>
  </si>
  <si>
    <t>https://podminky.urs.cz/item/CS_URS_2025_01/183111311</t>
  </si>
  <si>
    <t>183211322.1</t>
  </si>
  <si>
    <t>Výsadba květin do připravené půdy se zalitím do připravené půdy, se zalitím květin krytokořenných o průměru kontejneru přes 80 do 120 mm</t>
  </si>
  <si>
    <t>https://podminky.urs.cz/item/CS_URS_2025_01/183211322.1</t>
  </si>
  <si>
    <t>Pol50</t>
  </si>
  <si>
    <t>aj K12 Anemone 'Honorine Jobert' / sasanka japonská</t>
  </si>
  <si>
    <t>Pol51</t>
  </si>
  <si>
    <t>art K12 Artemisia stelleriana 'Silver Brocade' / pelyněk stříbřitý</t>
  </si>
  <si>
    <t>Pol52</t>
  </si>
  <si>
    <t>ger san K9 Geranium sanguineum 'Album' / kakost krvavý ´Album´</t>
  </si>
  <si>
    <t>Pol53</t>
  </si>
  <si>
    <t>hem K9 Hemerocallis ´Deicer´ / denivka</t>
  </si>
  <si>
    <t>Pol54</t>
  </si>
  <si>
    <t>lam K9 Lamium maculatum 'Beacon Silver' / hluchavka skvrnitá</t>
  </si>
  <si>
    <t>Pol55</t>
  </si>
  <si>
    <t>lys K9 Lysimachia clethroides  / vrbina sehnutá</t>
  </si>
  <si>
    <t>Pol56</t>
  </si>
  <si>
    <t>orig K9 Origanum vulgare ´Herrenhausen´ / dobromysl</t>
  </si>
  <si>
    <t>Pol57</t>
  </si>
  <si>
    <t>pach K9 Pachysandra terminalis / tlustonitník klasnatý</t>
  </si>
  <si>
    <t>Pol58</t>
  </si>
  <si>
    <t>sed tel K12 Sedum telephium ´Matrona´ / rozchodníkovec</t>
  </si>
  <si>
    <t>Pol59</t>
  </si>
  <si>
    <t>t-cal karl K9 Calamagrostis x acutiflora ´Karl Foester´ / třtina ostrokvětá</t>
  </si>
  <si>
    <t>119005133</t>
  </si>
  <si>
    <t>Vytyčení výsadeb zapojených nebo v záhonu pl přes 100 m2 s rozmístěním rostlin</t>
  </si>
  <si>
    <t>https://podminky.urs.cz/item/CS_URS_2025_01/119005133</t>
  </si>
  <si>
    <t>Poznámka k položce:_x000D_
Poznámka k položce: pro cibuloviny při výsadbě v jiném termínu než založení záhonune</t>
  </si>
  <si>
    <t>183211313.1</t>
  </si>
  <si>
    <t>Výsadba květin do připravené půdy se zalitím do připravené půdy, se zalitím cibulí nebo hlíz</t>
  </si>
  <si>
    <t>https://podminky.urs.cz/item/CS_URS_2025_01/183211313.1</t>
  </si>
  <si>
    <t>Pol60</t>
  </si>
  <si>
    <t>C20/+ Allium gigantheum / okrasný česnek</t>
  </si>
  <si>
    <t>Pol61</t>
  </si>
  <si>
    <t>c-all C10/12 Allium nigrum / okrasný česnek</t>
  </si>
  <si>
    <t>160*0,5*0,001</t>
  </si>
  <si>
    <t>183101314</t>
  </si>
  <si>
    <t>Hloubení jamek pro vysazování rostlin v zemině skupiny 1 až 4 s výměnou půdy z 100% v rovině nebo na svahu do 1:5, objemu přes 0,05 do 0,125 m3</t>
  </si>
  <si>
    <t>https://podminky.urs.cz/item/CS_URS_2025_01/183101314</t>
  </si>
  <si>
    <t>Pol62</t>
  </si>
  <si>
    <t>Spir v 20–30, ko1l Spiraea decumbens / tavolník poléhavý</t>
  </si>
  <si>
    <t>10321003R.2</t>
  </si>
  <si>
    <t>štěrkový substrát  pro výsadbu</t>
  </si>
  <si>
    <t>6x záhon I</t>
  </si>
  <si>
    <t>42*0,3</t>
  </si>
  <si>
    <t>záhon s Ginkgo</t>
  </si>
  <si>
    <t>19*0,25</t>
  </si>
  <si>
    <t>ostrůvek terminálu</t>
  </si>
  <si>
    <t>92*0,25</t>
  </si>
  <si>
    <t>15,28*0,001 "Přepočtené koeficientem množství</t>
  </si>
  <si>
    <t>1 tabl./rostlina (trvalky, nízké keře), traviny bez hnojiva</t>
  </si>
  <si>
    <t>(699+65)*1*20*0,001</t>
  </si>
  <si>
    <t>500</t>
  </si>
  <si>
    <t>502</t>
  </si>
  <si>
    <t>504</t>
  </si>
  <si>
    <t>trvalky, traviny  2 l/ks, četnost 10x</t>
  </si>
  <si>
    <t>(699+288)*0,002*10</t>
  </si>
  <si>
    <t>keře 5l/ks, četnost 10x</t>
  </si>
  <si>
    <t>65*0,002*10</t>
  </si>
  <si>
    <t>506</t>
  </si>
  <si>
    <t>508</t>
  </si>
  <si>
    <t>510</t>
  </si>
  <si>
    <t>998231411.4</t>
  </si>
  <si>
    <t>Z.11</t>
  </si>
  <si>
    <t>Zelená střecha</t>
  </si>
  <si>
    <t>Provedení povlakové krytiny střech do 10° ochranné textilní vrstvy</t>
  </si>
  <si>
    <t>514</t>
  </si>
  <si>
    <t>69311060</t>
  </si>
  <si>
    <t>geotextilie netkaná separační, ochranná, filtrační, drenážní PP 200g/m2</t>
  </si>
  <si>
    <t>516</t>
  </si>
  <si>
    <t>518</t>
  </si>
  <si>
    <t>520</t>
  </si>
  <si>
    <t>712771333</t>
  </si>
  <si>
    <t>Provedení hydroakumulační vrstvy z nopových fólií s přesahem vegetační střechy sklon do 5°</t>
  </si>
  <si>
    <t>522</t>
  </si>
  <si>
    <t>https://podminky.urs.cz/item/CS_URS_2025_01/712771333</t>
  </si>
  <si>
    <t>DEK.2640227042</t>
  </si>
  <si>
    <t>DEKDREN L40 GARDEN nopová fólie,výška nopu 41mm, perforovaná,desky 0,82x1,75m (1,435m2/bal.)</t>
  </si>
  <si>
    <t>524</t>
  </si>
  <si>
    <t>712771411</t>
  </si>
  <si>
    <t>Provedení vegetační vrstvy ze substrátu tl přes 100 do 200 mm vegetační střechy sklon do 5°</t>
  </si>
  <si>
    <t>526</t>
  </si>
  <si>
    <t>https://podminky.urs.cz/item/CS_URS_2025_01/712771411</t>
  </si>
  <si>
    <t>10321001</t>
  </si>
  <si>
    <t>substrát vegetačních střech extenzivní suchomilných rostlin</t>
  </si>
  <si>
    <t>528</t>
  </si>
  <si>
    <t>998231311R.2</t>
  </si>
  <si>
    <t>530</t>
  </si>
  <si>
    <t>74*0,15</t>
  </si>
  <si>
    <t>Položení vegetační nebo trávníkové rohože vegetační střechy sklon do 5°</t>
  </si>
  <si>
    <t>532</t>
  </si>
  <si>
    <t>534</t>
  </si>
  <si>
    <t>536</t>
  </si>
  <si>
    <t>20 l/m2, četnost 8x</t>
  </si>
  <si>
    <t>74*20*0,001*8</t>
  </si>
  <si>
    <t>538</t>
  </si>
  <si>
    <t>540</t>
  </si>
  <si>
    <t>721233113</t>
  </si>
  <si>
    <t>Střešní vtok polypropylen PP pro ploché střechy svislý odtok DN 125</t>
  </si>
  <si>
    <t>542</t>
  </si>
  <si>
    <t>https://podminky.urs.cz/item/CS_URS_2025_01/721233113</t>
  </si>
  <si>
    <t>544</t>
  </si>
  <si>
    <t>546</t>
  </si>
  <si>
    <t>181451311R</t>
  </si>
  <si>
    <t>Příplatek za výsadbu ve stížených prac. Podmínkách</t>
  </si>
  <si>
    <t>548</t>
  </si>
  <si>
    <t>998231411.5</t>
  </si>
  <si>
    <t>Ruční přesun hmot pro sadovnické a krajinářské úpravy do 100 m</t>
  </si>
  <si>
    <t>550</t>
  </si>
  <si>
    <t>7700*0,001</t>
  </si>
  <si>
    <t>Z6.1</t>
  </si>
  <si>
    <t>Suchomilný trávník</t>
  </si>
  <si>
    <t>184813511.3</t>
  </si>
  <si>
    <t>552</t>
  </si>
  <si>
    <t>https://podminky.urs.cz/item/CS_URS_2025_01/184813511.3</t>
  </si>
  <si>
    <t>554</t>
  </si>
  <si>
    <t>556</t>
  </si>
  <si>
    <t>558</t>
  </si>
  <si>
    <t>560</t>
  </si>
  <si>
    <t>435*0,2</t>
  </si>
  <si>
    <t>181411131</t>
  </si>
  <si>
    <t>Založení trávníku na půdě předem připravené plochy do 1000 m2 výsevem včetně utažení parkového v rovině nebo na svahu do 1:5</t>
  </si>
  <si>
    <t>562</t>
  </si>
  <si>
    <t>https://podminky.urs.cz/item/CS_URS_2025_01/181411131</t>
  </si>
  <si>
    <t>00572410R</t>
  </si>
  <si>
    <t>564</t>
  </si>
  <si>
    <t>435*0,03</t>
  </si>
  <si>
    <t>566</t>
  </si>
  <si>
    <t>568</t>
  </si>
  <si>
    <t>435*2</t>
  </si>
  <si>
    <t>570</t>
  </si>
  <si>
    <t>objekt1 - Vegetační úpravy Etapa I - nezpůsobilé</t>
  </si>
  <si>
    <t>997221658</t>
  </si>
  <si>
    <t>Poplatek za uložení stavebního odpadu na skládce (skládkovné) z rostlinných pletiv zatříděného do Katalogu odpadů pod kódem 02 01 03</t>
  </si>
  <si>
    <t xml:space="preserve"> CS ÚRS 2025 01 </t>
  </si>
  <si>
    <t>-1473722491</t>
  </si>
  <si>
    <t>dle tabulky Výpočet množství klestu, 160 kg/m3</t>
  </si>
  <si>
    <t>2,05*160*0,001</t>
  </si>
  <si>
    <t>997221658.1</t>
  </si>
  <si>
    <t>1165785519</t>
  </si>
  <si>
    <t xml:space="preserve">6,7 m3 dle tabulky Výpočet množství klestu </t>
  </si>
  <si>
    <t>6,7*160*0,001</t>
  </si>
  <si>
    <t>997221658.2</t>
  </si>
  <si>
    <t>-1410390486</t>
  </si>
  <si>
    <t>52*240*0,00001</t>
  </si>
  <si>
    <t>Objekt5 -  Vegetační úpravy - Následná péče Etapa 1</t>
  </si>
  <si>
    <t>HSV - HSV</t>
  </si>
  <si>
    <t xml:space="preserve">    D.12 - Následná péče - 1. rok</t>
  </si>
  <si>
    <t xml:space="preserve">    D.13 - Následná péče - 2. rok </t>
  </si>
  <si>
    <t xml:space="preserve">    D.14 - Následná péče - 3. rok </t>
  </si>
  <si>
    <t xml:space="preserve">    D.15 - Následná péče - 4. rok</t>
  </si>
  <si>
    <t xml:space="preserve">    D.16 - Následná péče - 5. rok</t>
  </si>
  <si>
    <t>D.12</t>
  </si>
  <si>
    <t>Následná péče - 1. rok</t>
  </si>
  <si>
    <t>stromy - 100 l/ks, četnost 8x</t>
  </si>
  <si>
    <t>39*100*0,001*8</t>
  </si>
  <si>
    <t>trvalky, keře, traviny -20l/m2, četnost 6x (veškeřé plochy realizovaných komb. záhonů)</t>
  </si>
  <si>
    <t>(579+155)*20*0,001*6</t>
  </si>
  <si>
    <t>extenzivní střecha, 15 l/m2, četnost 6x</t>
  </si>
  <si>
    <t>74*15*0,001*6</t>
  </si>
  <si>
    <t>111151121</t>
  </si>
  <si>
    <t>Pokosení trávníku při souvislé ploše do 1000 m2 parkového v rovině nebo svahu do 1:5</t>
  </si>
  <si>
    <t>https://podminky.urs.cz/item/CS_URS_2025_01/111151121</t>
  </si>
  <si>
    <t>(831+2177+435)*2</t>
  </si>
  <si>
    <t>184817111</t>
  </si>
  <si>
    <t>Řez trvalek ve vegetačním období v rovině nebo ve svahu do 1:5 jarní řez plotostřih</t>
  </si>
  <si>
    <t>https://podminky.urs.cz/item/CS_URS_2025_01/184817111</t>
  </si>
  <si>
    <t>579+155</t>
  </si>
  <si>
    <t>111111116</t>
  </si>
  <si>
    <t>Pletí záhonu vytrháváním při středním zaplevelení, v zemině obdělávatelné středně</t>
  </si>
  <si>
    <t>ar</t>
  </si>
  <si>
    <t>https://podminky.urs.cz/item/CS_URS_2025_01/111111116</t>
  </si>
  <si>
    <t>734*2*0,01</t>
  </si>
  <si>
    <t>185802113</t>
  </si>
  <si>
    <t>Hnojení půdy nebo trávníku v rovině nebo na svahu do 1:5 umělým hnojivem na široko</t>
  </si>
  <si>
    <t>https://podminky.urs.cz/item/CS_URS_2025_01/185802113</t>
  </si>
  <si>
    <t>trávníky, 20 g/m2, 1x</t>
  </si>
  <si>
    <t>(831+2177+435)*20*0,000001</t>
  </si>
  <si>
    <t>trvalky 30g/m2, četnost 2x</t>
  </si>
  <si>
    <t>734*30*0,000001</t>
  </si>
  <si>
    <t>25111112R</t>
  </si>
  <si>
    <t>hnojivo NPK</t>
  </si>
  <si>
    <t>Přesun hmot pro sadovnické a krajinářské úpravy ručně (bez užití mechanizace) dopravní vzdálenost do 100 m</t>
  </si>
  <si>
    <t>D.13</t>
  </si>
  <si>
    <t xml:space="preserve">Následná péče - 2. rok </t>
  </si>
  <si>
    <t>184817114</t>
  </si>
  <si>
    <t>Řez trvalek během vegetačního období v rovině nebo na svahu do 1:5 odstranění odkvetlých květů a květenství plošně</t>
  </si>
  <si>
    <t>https://podminky.urs.cz/item/CS_URS_2025_01/184817114</t>
  </si>
  <si>
    <t>pro keře, polokeře - nůžkami jednotlivě</t>
  </si>
  <si>
    <t>734</t>
  </si>
  <si>
    <t>záhony, 30 g/m2 např. Yaramila Complex</t>
  </si>
  <si>
    <t>(471+108+155)*30*0,001</t>
  </si>
  <si>
    <t>184852322</t>
  </si>
  <si>
    <t>Řez stromu výchovný alejových stromů v přes 4 do 6 m</t>
  </si>
  <si>
    <t>https://podminky.urs.cz/item/CS_URS_2025_01/184852322</t>
  </si>
  <si>
    <t>184215133R</t>
  </si>
  <si>
    <t>Ukotvení dřeviny kůly v rovině nebo na svahu do 1:5 třemi kůly, délky přes 2 do 3 m</t>
  </si>
  <si>
    <t>https://podminky.urs.cz/item/CS_URS_2025_01/184215133R</t>
  </si>
  <si>
    <t>Mulčování vysazených rostlin mulčovací kůrou, tl. do 100 mm v rovině nebo na svahu do 1:5</t>
  </si>
  <si>
    <t>obnova mulčování, tl. 10 cm, 80 % plochy</t>
  </si>
  <si>
    <t>strom</t>
  </si>
  <si>
    <t>(32)*0,8</t>
  </si>
  <si>
    <t>záhony</t>
  </si>
  <si>
    <t>470*0,8</t>
  </si>
  <si>
    <t>401,6*0,1 "Přepočtené koeficientem množství</t>
  </si>
  <si>
    <t>3 cm doplnění, zasakovací záhony</t>
  </si>
  <si>
    <t>263*0,03</t>
  </si>
  <si>
    <t>D.14</t>
  </si>
  <si>
    <t xml:space="preserve">Následná péče - 3. rok </t>
  </si>
  <si>
    <t>stromy - 100 l/ks, četnost 6x</t>
  </si>
  <si>
    <t>39*100*0,001*6</t>
  </si>
  <si>
    <t>trvalky, keře, traviny -20l/m2, četnost 4x (veškeřé plochy realizovaných komb. záhonů)</t>
  </si>
  <si>
    <t>(579+155)*20*0,001*4</t>
  </si>
  <si>
    <t>D.15</t>
  </si>
  <si>
    <t>Následná péče - 4. rok</t>
  </si>
  <si>
    <t>32*0,8</t>
  </si>
  <si>
    <t>D.16</t>
  </si>
  <si>
    <t>Následná péče - 5. rok</t>
  </si>
  <si>
    <t>27+7</t>
  </si>
  <si>
    <t>34*0,6</t>
  </si>
  <si>
    <t>Odstranění ukotvení kmene dřevin třemi kůly D do 0,1 m dl přes 2 do 3 m</t>
  </si>
  <si>
    <t>184215152</t>
  </si>
  <si>
    <t>Odstranění ukotvení dřeviny kůly jedním kůlem, délky přes 1 do 2 m</t>
  </si>
  <si>
    <t>https://podminky.urs.cz/item/CS_URS_2025_01/184215152</t>
  </si>
  <si>
    <t>997221858</t>
  </si>
  <si>
    <t>Poplatek za uložení stavebního odpadu na recyklační skládce (skládkovné) z rostlinných pletiv zatříděného do Katalogu odpadů pod kódem 02 01 03</t>
  </si>
  <si>
    <t>https://podminky.urs.cz/item/CS_URS_2025_01/997221858</t>
  </si>
  <si>
    <t>31*0,05*0,2</t>
  </si>
  <si>
    <t>roz08_2 - Revitalizace multimodálního uzlu ve Dvoře Králové nad Labem etapaII</t>
  </si>
  <si>
    <t>367675379</t>
  </si>
  <si>
    <t>798331799</t>
  </si>
  <si>
    <t>-2084284852</t>
  </si>
  <si>
    <t>326420316</t>
  </si>
  <si>
    <t>65376812</t>
  </si>
  <si>
    <t>-2114372533</t>
  </si>
  <si>
    <t>-1457789378</t>
  </si>
  <si>
    <t>832163998</t>
  </si>
  <si>
    <t>SO 101.2 - Etapa II.</t>
  </si>
  <si>
    <t>2076954790</t>
  </si>
  <si>
    <t>"Dlažba Etapa II." 132</t>
  </si>
  <si>
    <t>113107164</t>
  </si>
  <si>
    <t>Odstranění podkladu z kameniva drceného tl přes 300 do 400 mm strojně pl přes 50 do 200 m2</t>
  </si>
  <si>
    <t>-561378339</t>
  </si>
  <si>
    <t>https://podminky.urs.cz/item/CS_URS_2025_01/113107164</t>
  </si>
  <si>
    <t>"Odstranění podkladu plochy pochozí živice" 283</t>
  </si>
  <si>
    <t>"Odstranění podkladu dlažby"132</t>
  </si>
  <si>
    <t>113107165</t>
  </si>
  <si>
    <t>Odstranění podkladu z kameniva drceného tl přes 400 do 500 mm strojně pl přes 50 do 200 m2</t>
  </si>
  <si>
    <t>307486391</t>
  </si>
  <si>
    <t>https://podminky.urs.cz/item/CS_URS_2025_01/113107165</t>
  </si>
  <si>
    <t>"Odstranění podkladu pod asf. pojížděný" 20+15</t>
  </si>
  <si>
    <t>113154124</t>
  </si>
  <si>
    <t>Frézování živičného krytu tl 100 mm pruh š přes 0,5 do 1 m pl do 500 m2 bez překážek v trase</t>
  </si>
  <si>
    <t>CS ÚRS 2023 01</t>
  </si>
  <si>
    <t>-1046686131</t>
  </si>
  <si>
    <t>https://podminky.urs.cz/item/CS_URS_2023_01/113154124</t>
  </si>
  <si>
    <t>"Frezovani stávající kom" 37*2</t>
  </si>
  <si>
    <t>113154255</t>
  </si>
  <si>
    <t>Frézování živičného krytu tl 200 mm pruh š přes 0,5 do 1 m pl přes 500 do 1000 m2 s překážkami v trase</t>
  </si>
  <si>
    <t>596099596</t>
  </si>
  <si>
    <t>https://podminky.urs.cz/item/CS_URS_2023_01/113154255</t>
  </si>
  <si>
    <t>"Plocha živičných pochozích ploch" 283</t>
  </si>
  <si>
    <t>283*2 "Přepočtené koeficientem množství</t>
  </si>
  <si>
    <t>-1388375648</t>
  </si>
  <si>
    <t xml:space="preserve">"Silniční krajník - žulová dvoulinka" 16 </t>
  </si>
  <si>
    <t>"Silniční obrubník" 117,8</t>
  </si>
  <si>
    <t>-1502990927</t>
  </si>
  <si>
    <t>-1006727598</t>
  </si>
  <si>
    <t>-1849919604</t>
  </si>
  <si>
    <t>"Vykopávky vč. výkopu pro výměnu aktivní zóny v tl. 500mm" 186</t>
  </si>
  <si>
    <t>162751137</t>
  </si>
  <si>
    <t>Vodorovné přemístění přes 9 000 do 10000 m výkopku/sypaniny z horniny třídy těžitelnosti II skupiny 4 a 5</t>
  </si>
  <si>
    <t>-956730542</t>
  </si>
  <si>
    <t>https://podminky.urs.cz/item/CS_URS_2025_01/162751137</t>
  </si>
  <si>
    <t>"Uložení sypaniny do násypů na skládce - odhumusování" 820*0,15</t>
  </si>
  <si>
    <t>"Uložení sypaniny do násypů na skládce - výkop" 186</t>
  </si>
  <si>
    <t>162751139</t>
  </si>
  <si>
    <t>Příplatek k vodorovnému přemístění výkopku/sypaniny z horniny třídy těžitelnosti II skupiny 4 a 5 ZKD 1000 m přes 10000 m</t>
  </si>
  <si>
    <t>2082610123</t>
  </si>
  <si>
    <t>https://podminky.urs.cz/item/CS_URS_2025_01/162751139</t>
  </si>
  <si>
    <t>"Příplatek za 10km" 309</t>
  </si>
  <si>
    <t>309*10 "Přepočtené koeficientem množství</t>
  </si>
  <si>
    <t>1043006681</t>
  </si>
  <si>
    <t>1948858823</t>
  </si>
  <si>
    <t>"bet. dlažba" 843,19</t>
  </si>
  <si>
    <t>-260375318</t>
  </si>
  <si>
    <t>-1255039151</t>
  </si>
  <si>
    <t>"Doporučené množství pojiva v % vůči objemové hmotnosti zeminy jsou 3%" 843,19*0,5*1,85*3/100</t>
  </si>
  <si>
    <t>564871113</t>
  </si>
  <si>
    <t>Podklad ze štěrkodrtě ŠD plochy přes 100 m2 tl. 270 mm</t>
  </si>
  <si>
    <t>1489005272</t>
  </si>
  <si>
    <t>https://podminky.urs.cz/item/CS_URS_2025_01/564871113</t>
  </si>
  <si>
    <t>"napojení asf. vrstev" 23,71/2*0,35</t>
  </si>
  <si>
    <t>-1727474162</t>
  </si>
  <si>
    <t>"napojení asf. vrstev" 23,71/2*1</t>
  </si>
  <si>
    <t>-1235536041</t>
  </si>
  <si>
    <t>"napojení asf. vrstev" 23,71/2*1,4</t>
  </si>
  <si>
    <t>2024656087</t>
  </si>
  <si>
    <t>"napojení asf. vrstev" 23,71</t>
  </si>
  <si>
    <t>-658176295</t>
  </si>
  <si>
    <t>"napojení asf. vrstev" 23,71/2*1,75</t>
  </si>
  <si>
    <t>596211111</t>
  </si>
  <si>
    <t>Kladení zámkové dlažby komunikací pro pěší ručně tl 60 mm skupiny A pl přes 50 do 100 m2</t>
  </si>
  <si>
    <t>-761168421</t>
  </si>
  <si>
    <t>https://podminky.urs.cz/item/CS_URS_2025_01/596211111</t>
  </si>
  <si>
    <t>"Pro nevidomé" 51</t>
  </si>
  <si>
    <t>"bet. dlažba" 459,9</t>
  </si>
  <si>
    <t>-656914365</t>
  </si>
  <si>
    <t>446,504854368932*1,03 "Přepočtené koeficientem množství</t>
  </si>
  <si>
    <t>669504477</t>
  </si>
  <si>
    <t>49,5145631067961*1,03 "Přepočtené koeficientem množství</t>
  </si>
  <si>
    <t>596211211</t>
  </si>
  <si>
    <t>Kladení zámkové dlažby komunikací pro pěší ručně tl 80 mm skupiny A pl přes 50 do 100 m2</t>
  </si>
  <si>
    <t>-1522124171</t>
  </si>
  <si>
    <t>https://podminky.urs.cz/item/CS_URS_2025_01/596211211</t>
  </si>
  <si>
    <t>"vegetační dlažba" 135,5</t>
  </si>
  <si>
    <t>"Bet. dlažba barevná - cyklostezka" 196,79</t>
  </si>
  <si>
    <t>59245004</t>
  </si>
  <si>
    <t>dlažba tvar čtverec betonová 200x200x80mm barevná</t>
  </si>
  <si>
    <t>-1694663588</t>
  </si>
  <si>
    <t>191,058252427184*1,03 "Přepočtené koeficientem množství</t>
  </si>
  <si>
    <t>59245038</t>
  </si>
  <si>
    <t>dlažba plošná betonová vegetační 300x160x80mm přírodní</t>
  </si>
  <si>
    <t>-1592875628</t>
  </si>
  <si>
    <t>-1374965161</t>
  </si>
  <si>
    <t>150615595</t>
  </si>
  <si>
    <t>40445619</t>
  </si>
  <si>
    <t>zákazové, příkazové dopravní značky B1-B34, C1-15 500mm</t>
  </si>
  <si>
    <t>-1902028942</t>
  </si>
  <si>
    <t>-1352048100</t>
  </si>
  <si>
    <t>-891131356</t>
  </si>
  <si>
    <t>-122234557</t>
  </si>
  <si>
    <t>40445235</t>
  </si>
  <si>
    <t>sloupek pro dopravní značku Al D 60mm v 3,5m</t>
  </si>
  <si>
    <t>-1818796932</t>
  </si>
  <si>
    <t>915211121</t>
  </si>
  <si>
    <t>Vodorovné dopravní značení dělící čáry přerušované š 125 mm bílý plast</t>
  </si>
  <si>
    <t>1368658994</t>
  </si>
  <si>
    <t>https://podminky.urs.cz/item/CS_URS_2025_01/915211121</t>
  </si>
  <si>
    <t>-588826713</t>
  </si>
  <si>
    <t>1928737973</t>
  </si>
  <si>
    <t>"hrana budoucí zpevněné plochy" 117,95+19+5</t>
  </si>
  <si>
    <t>-268224277</t>
  </si>
  <si>
    <t>117,95</t>
  </si>
  <si>
    <t>117,95*1,02 "Přepočtené koeficientem množství</t>
  </si>
  <si>
    <t>59217029</t>
  </si>
  <si>
    <t>obrubník silniční betonový nájezdový 1000x150x150mm</t>
  </si>
  <si>
    <t>-39542871</t>
  </si>
  <si>
    <t>19*1,02 "Přepočtené koeficientem množství</t>
  </si>
  <si>
    <t>59217076</t>
  </si>
  <si>
    <t>obrubník silniční betonový přechodový 1000x150x250mm</t>
  </si>
  <si>
    <t>549493918</t>
  </si>
  <si>
    <t>5*1,02 "Přepočtené koeficientem množství</t>
  </si>
  <si>
    <t>916132111</t>
  </si>
  <si>
    <t>Osazení obruby z betonové přídlažby bez boční opěry do lože z kameniva těženého</t>
  </si>
  <si>
    <t>-1886466755</t>
  </si>
  <si>
    <t>https://podminky.urs.cz/item/CS_URS_2025_01/916132111</t>
  </si>
  <si>
    <t>58381008</t>
  </si>
  <si>
    <t>kostka štípaná dlažební žula velká 15/17</t>
  </si>
  <si>
    <t>315657517</t>
  </si>
  <si>
    <t>929331516</t>
  </si>
  <si>
    <t>"Ocelový obrubník" 8,33</t>
  </si>
  <si>
    <t>"Bet. obrubník chod." 471</t>
  </si>
  <si>
    <t>-1993112765</t>
  </si>
  <si>
    <t>471*1,02 "Přepočtené koeficientem množství</t>
  </si>
  <si>
    <t>Ocelový obrubník - pásnice</t>
  </si>
  <si>
    <t>-1906875317</t>
  </si>
  <si>
    <t>919112212</t>
  </si>
  <si>
    <t>Řezání spár pro vytvoření komůrky š 10 mm hl 20 mm pro těsnící zálivku v živičném krytu</t>
  </si>
  <si>
    <t>-1090274335</t>
  </si>
  <si>
    <t>https://podminky.urs.cz/item/CS_URS_2025_01/919112212</t>
  </si>
  <si>
    <t>919122111</t>
  </si>
  <si>
    <t>Těsnění spár zálivkou za tepla pro komůrky š 10 mm hl 20 mm s těsnicím profilem</t>
  </si>
  <si>
    <t>792892203</t>
  </si>
  <si>
    <t>https://podminky.urs.cz/item/CS_URS_2025_01/919122111</t>
  </si>
  <si>
    <t>1794652301</t>
  </si>
  <si>
    <t>875853788</t>
  </si>
  <si>
    <t>997221551</t>
  </si>
  <si>
    <t>Vodorovná doprava suti ze sypkých materiálů do 1 km</t>
  </si>
  <si>
    <t>2083722774</t>
  </si>
  <si>
    <t>https://podminky.urs.cz/item/CS_URS_2025_01/997221551</t>
  </si>
  <si>
    <t>997221569</t>
  </si>
  <si>
    <t>Příplatek ZKD 1 km u vodorovné dopravy suti z kusových materiálů</t>
  </si>
  <si>
    <t>1492615265</t>
  </si>
  <si>
    <t>https://podminky.urs.cz/item/CS_URS_2025_01/997221569</t>
  </si>
  <si>
    <t>609,437*10 "Přepočtené koeficientem množství</t>
  </si>
  <si>
    <t>997221611</t>
  </si>
  <si>
    <t>Nakládání suti na dopravní prostředky pro vodorovnou dopravu</t>
  </si>
  <si>
    <t>-1235712814</t>
  </si>
  <si>
    <t>https://podminky.urs.cz/item/CS_URS_2025_01/997221611</t>
  </si>
  <si>
    <t>997221615</t>
  </si>
  <si>
    <t>Poplatek za uložení na skládce (skládkovné) stavebního odpadu betonového kód odpadu 17 01 01</t>
  </si>
  <si>
    <t>284347237</t>
  </si>
  <si>
    <t>https://podminky.urs.cz/item/CS_URS_2025_01/997221615</t>
  </si>
  <si>
    <t>"dlažba" 34,32</t>
  </si>
  <si>
    <t>"obrubníky" 3,194+27,429</t>
  </si>
  <si>
    <t>997221645</t>
  </si>
  <si>
    <t>Poplatek za uložení na skládce (skládkovné) odpadu asfaltového bez dehtu kód odpadu 17 03 02</t>
  </si>
  <si>
    <t>2132592440</t>
  </si>
  <si>
    <t>https://podminky.urs.cz/item/CS_URS_2025_01/997221645</t>
  </si>
  <si>
    <t>"asf." 17,02</t>
  </si>
  <si>
    <t>-124313281</t>
  </si>
  <si>
    <t>https://podminky.urs.cz/item/CS_URS_2025_01/997221873</t>
  </si>
  <si>
    <t>"podkladní vrstvy zpevněných ploch" 240,7+26,25</t>
  </si>
  <si>
    <t>"Zemina odvozd" 186*1,65</t>
  </si>
  <si>
    <t>-87817282</t>
  </si>
  <si>
    <t>043002000</t>
  </si>
  <si>
    <t>Zkouška hutnění zemní pláně</t>
  </si>
  <si>
    <t>…</t>
  </si>
  <si>
    <t>185517777</t>
  </si>
  <si>
    <t>https://podminky.urs.cz/item/CS_URS_2025_01/043002000</t>
  </si>
  <si>
    <t>"počet ks - přesné místa vytipuje geodet na míště" 6</t>
  </si>
  <si>
    <t>22109P-II - 300 Vodohospodářské objekty - etapa II</t>
  </si>
  <si>
    <t>-2030645673</t>
  </si>
  <si>
    <t>342774520</t>
  </si>
  <si>
    <t>1902870606</t>
  </si>
  <si>
    <t>142,3/3</t>
  </si>
  <si>
    <t>808236556</t>
  </si>
  <si>
    <t>2061378745</t>
  </si>
  <si>
    <t>-1162327107</t>
  </si>
  <si>
    <t>1642085501</t>
  </si>
  <si>
    <t>65,69</t>
  </si>
  <si>
    <t>-474011947</t>
  </si>
  <si>
    <t>1224100593</t>
  </si>
  <si>
    <t>"přechodová vrstva" 12,58</t>
  </si>
  <si>
    <t>1937454706</t>
  </si>
  <si>
    <t>Regulační šachta v otevřeném výkopu min. DN 400/160, odolnost vnějšímu tlaku 40 t, ploché dno s kalovým prostorem, regulovaný odtok, bezpečnostní přeliv, litinová mříž s kruhovým kanalizačním lapolem (dodávka a montáž lapolu oceněna zvlášť)</t>
  </si>
  <si>
    <t>845814133</t>
  </si>
  <si>
    <t>259408614</t>
  </si>
  <si>
    <t>790151169</t>
  </si>
  <si>
    <t>711151102</t>
  </si>
  <si>
    <t>Provedení izolace proti zemní vlhkosti bentonitovou rohoží na ploše svislé S</t>
  </si>
  <si>
    <t>-1725066496</t>
  </si>
  <si>
    <t>https://podminky.urs.cz/item/CS_URS_2025_01/711151102</t>
  </si>
  <si>
    <t>-112659204</t>
  </si>
  <si>
    <t>251,7*1,221 "Přepočtené koeficientem množství</t>
  </si>
  <si>
    <t>Přesun hmot pro izolace proti vodě, vlhkosti a plynům stanovený z hmotnosti přesunovaného materiálu vodorovná dopravní vzdálenost do 50 m v objektech výšky do 6 m</t>
  </si>
  <si>
    <t>-2110513528</t>
  </si>
  <si>
    <t>Úroveň 7:</t>
  </si>
  <si>
    <t>401. - VO_STEZKA</t>
  </si>
  <si>
    <t>Pol131</t>
  </si>
  <si>
    <t>Pol132</t>
  </si>
  <si>
    <t>Pol133</t>
  </si>
  <si>
    <t>Pol134</t>
  </si>
  <si>
    <t>Pol135</t>
  </si>
  <si>
    <t>Pol123</t>
  </si>
  <si>
    <t>Pomocné zednické práce (rýhy, zához rýh,..)</t>
  </si>
  <si>
    <t>https://podminky.urs.cz/item/CS_URS_2025_01/Pol126</t>
  </si>
  <si>
    <t>Pol136</t>
  </si>
  <si>
    <t>Pol137</t>
  </si>
  <si>
    <t>Úroveň 9:</t>
  </si>
  <si>
    <t>"lavička L1" 0,8*0,24*0,2*2*2</t>
  </si>
  <si>
    <t>"koš K1"0,4*0,4*0,4*2</t>
  </si>
  <si>
    <t>"kontejnerové stání KS"0,4*0,4*0,8*8</t>
  </si>
  <si>
    <t>"stojan na kolo S1"0,87*0,35*0,4*4</t>
  </si>
  <si>
    <t>"zahrazovací sloupek ZS1"0,4*0,4*0,25*3</t>
  </si>
  <si>
    <t>"výkop"+(1,913)</t>
  </si>
  <si>
    <t>1,913*5 'Přepočtené koeficientem množství</t>
  </si>
  <si>
    <t>1,913*1,8 'Přepočtené koeficientem množství</t>
  </si>
  <si>
    <t>1,913*1,05 'Přepočtené koeficientem množství</t>
  </si>
  <si>
    <t>"lavička L1" 0,8*0,24*2*2</t>
  </si>
  <si>
    <t>"koš K1"0,4*0,4*2</t>
  </si>
  <si>
    <t>"kontejnerové stání KS"0,4*0,4*8</t>
  </si>
  <si>
    <t>"stojan na kolo S1"0,87*0,35*4</t>
  </si>
  <si>
    <t>"zahrazovací sloupek ZS1"0,4*0,4*3</t>
  </si>
  <si>
    <t>D+M kontejnerové stání KS dle specifikace PD</t>
  </si>
  <si>
    <t>-322510788</t>
  </si>
  <si>
    <t>D+M zahrazovací sloupek ZS1 dle specifikace PD</t>
  </si>
  <si>
    <t>269655429</t>
  </si>
  <si>
    <t>Úroveň 11:</t>
  </si>
  <si>
    <t>Objekt1 - Vegetační úpravy Etapa 2</t>
  </si>
  <si>
    <t>Z.4 - Z.3, Z.4 - Kácení dřevin - stromy, keře</t>
  </si>
  <si>
    <t>Z.9 - Trvalky - záhon E u finančního úřadu</t>
  </si>
  <si>
    <t>Poznámka k položce:_x000D_
Poznámka k položce: strom č. 1, 2, 3, 4, 8, 9, 14,  lokalita 17. listopadu</t>
  </si>
  <si>
    <t>7 ks, ohrada čtverec 4x4 m, á 16 m</t>
  </si>
  <si>
    <t>(4*4)*7</t>
  </si>
  <si>
    <t>strom č. 1, 4</t>
  </si>
  <si>
    <t>184852233</t>
  </si>
  <si>
    <t>Řez stromů prováděný lezeckou technikou zdravotní (S-RZ), plocha koruny stromu do 30 m2</t>
  </si>
  <si>
    <t>https://podminky.urs.cz/item/CS_URS_2025_01/184852233</t>
  </si>
  <si>
    <t>Poznámka k položce:_x000D_
Poznámka k položce: 17. listopadu, strom č. 9</t>
  </si>
  <si>
    <t>Řez stromů prováděný lezeckou technikou zdravotní (S-RZ), plocha koruny stromu přes 90 do 120 m2</t>
  </si>
  <si>
    <t>Poznámka k položce:_x000D_
Poznámka k položce: 17. listopadu - strom č. 8</t>
  </si>
  <si>
    <t>Poznámka k položce:_x000D_
Poznámka k položce: lokalita 17. listopadu - strom č. 4 (S-RO, S-RLLR)</t>
  </si>
  <si>
    <t>Poznámka k položce:_x000D_
Poznámka k položce: 17. listopadu, K10 -  Průklest</t>
  </si>
  <si>
    <t>0,35 m3 dle samostatného výpočtu množství klestu</t>
  </si>
  <si>
    <t>0,35</t>
  </si>
  <si>
    <t>0,35*160*0,001</t>
  </si>
  <si>
    <t>Z.3, Z.4 - Kácení dřevin - stromy, keře</t>
  </si>
  <si>
    <t>112151115</t>
  </si>
  <si>
    <t>Pokácení stromu směrové v celku s odřezáním kmene a s odvětvením průměru kmene přes 500 do 600 mm</t>
  </si>
  <si>
    <t>https://podminky.urs.cz/item/CS_URS_2025_01/112151115</t>
  </si>
  <si>
    <t>Poznámka k položce:_x000D_
Poznámka k položce: Lokalita 17. listpadu, strom č. 5</t>
  </si>
  <si>
    <t>Poznámka k položce:_x000D_
Poznámka k položce: 17. listopadu - K17</t>
  </si>
  <si>
    <t>112155225</t>
  </si>
  <si>
    <t>Štěpkování s naložením na dopravní prostředek a odvozem do 20 km stromků a větví solitérů, průměru kmene přes 500 do 700 mm</t>
  </si>
  <si>
    <t>https://podminky.urs.cz/item/CS_URS_2025_01/112155225</t>
  </si>
  <si>
    <t>keře,  120kg/m3, 20 % štěpky z objemu klestu</t>
  </si>
  <si>
    <t>42*120*0,001*0,2</t>
  </si>
  <si>
    <t>stromy dle tabulky Výpočet množství klestu, 160 kg/m3</t>
  </si>
  <si>
    <t>0,5*160*0,001</t>
  </si>
  <si>
    <t>Acg.1</t>
  </si>
  <si>
    <t>Acer campestre ‘Green Column’ 17. listopadu ZB, OK 12/14, nasazení koruny 3 m</t>
  </si>
  <si>
    <t>AH</t>
  </si>
  <si>
    <t>Aesculus hippocastanum 17. listopadu ZB, OK 16/18</t>
  </si>
  <si>
    <t>PS</t>
  </si>
  <si>
    <t>Prunus x schmittii 17. listopadu ZB, OK 12/14</t>
  </si>
  <si>
    <t>2*0,7*0,5</t>
  </si>
  <si>
    <t>substrát strukturální výsadbový S.1</t>
  </si>
  <si>
    <t>28*0,3</t>
  </si>
  <si>
    <t>Poznámka k položce:_x000D_
Poznámka k položce:  pro listnaté</t>
  </si>
  <si>
    <t>5*3</t>
  </si>
  <si>
    <t>5*12</t>
  </si>
  <si>
    <t>pro plochy s výsadbou stromů</t>
  </si>
  <si>
    <t>5 cm viz. SO 01.2 - D.5 Vzorové řezy - výsadba stromů, i pro záhony zasakovací</t>
  </si>
  <si>
    <t>182*0,05</t>
  </si>
  <si>
    <t>15*0,6</t>
  </si>
  <si>
    <t>3,75*0,001 "Přepočtené koeficientem množství</t>
  </si>
  <si>
    <t>15*(10+10)*0,01</t>
  </si>
  <si>
    <t>Poznámka k položce:_x000D_
Poznámka k položce: okrasné stromy - 5 tablet/strom dle PZ</t>
  </si>
  <si>
    <t>15*5*10/1000</t>
  </si>
  <si>
    <t>15*100*0,001*10</t>
  </si>
  <si>
    <t>strom č. 40 až 48, 52</t>
  </si>
  <si>
    <t>10*7,5</t>
  </si>
  <si>
    <t>0,03*668</t>
  </si>
  <si>
    <t>13,36*0,001 "Přepočtené koeficientem množství</t>
  </si>
  <si>
    <t>668*0,02</t>
  </si>
  <si>
    <t>668*2</t>
  </si>
  <si>
    <t>Trvalky - záhon E u finančního úřadu</t>
  </si>
  <si>
    <t>184813511.1.1</t>
  </si>
  <si>
    <t>https://podminky.urs.cz/item/CS_URS_2025_01/184813511.1.1</t>
  </si>
  <si>
    <t>16*2</t>
  </si>
  <si>
    <t>16*2*0,5*0,001</t>
  </si>
  <si>
    <t>Ocelová obruba, hl. 100 mm, tl. 3 mm vč. Kotvení roxory (3 ks/1 bm)nebo kotvami viz. PZ</t>
  </si>
  <si>
    <t>119005131.1</t>
  </si>
  <si>
    <t>https://podminky.urs.cz/item/CS_URS_2025_01/119005131.1</t>
  </si>
  <si>
    <t>183111212.1</t>
  </si>
  <si>
    <t>183111211.1</t>
  </si>
  <si>
    <t>0,005*0,5*0,5*(105+21)</t>
  </si>
  <si>
    <t>185802114.1</t>
  </si>
  <si>
    <t>0,553*0,001 "Přepočtené koeficientem množství</t>
  </si>
  <si>
    <t>0,158*0,5</t>
  </si>
  <si>
    <t>0,158*3</t>
  </si>
  <si>
    <t>16*0,1</t>
  </si>
  <si>
    <t>185804312.1</t>
  </si>
  <si>
    <t>https://podminky.urs.cz/item/CS_URS_2025_01/185804312.1</t>
  </si>
  <si>
    <t>(105+21)*0,002*10</t>
  </si>
  <si>
    <t>185851121.1.1</t>
  </si>
  <si>
    <t>pro plochy se zasakovacími záhony</t>
  </si>
  <si>
    <t>achi</t>
  </si>
  <si>
    <t>Achillea ´Moonshine´ K9</t>
  </si>
  <si>
    <t>ast</t>
  </si>
  <si>
    <t>Aster ericoides ´Snow Flury´ (v případě nedostupnosti Aster dumosus ´Kristina´) K9</t>
  </si>
  <si>
    <t>ger</t>
  </si>
  <si>
    <t>Geranium cantabrigiense ´Biokovo´ K9</t>
  </si>
  <si>
    <t>hem</t>
  </si>
  <si>
    <t>Hemerocallis hybrida ´Light the Way´ K12</t>
  </si>
  <si>
    <t>orig</t>
  </si>
  <si>
    <t>Origanum vulgare ´Nanum´ K9</t>
  </si>
  <si>
    <t>rud</t>
  </si>
  <si>
    <t>Rurdbeckia fulgia ´Goldsturm´ K9</t>
  </si>
  <si>
    <t>salv</t>
  </si>
  <si>
    <t>Salvia officinalis ´Berggarten´ K12</t>
  </si>
  <si>
    <t>sed</t>
  </si>
  <si>
    <t>Sedum telephium ´Herbstfreude´  ´Matrona´ K12</t>
  </si>
  <si>
    <t>t-pan</t>
  </si>
  <si>
    <t>Panicum virgatum ´JS Blue Darkness´ K9</t>
  </si>
  <si>
    <t>t-pen</t>
  </si>
  <si>
    <t>Pennisetum alopecuroides ´Black Beauty´ K9</t>
  </si>
  <si>
    <t>t-pen.1</t>
  </si>
  <si>
    <t>Pennisetum alopecuroides ´Little Bunny´ K9</t>
  </si>
  <si>
    <t>Vytyčení výsadeb zapojených nebo v záhonu pl přes 100 m2 s rozmístěním rostlin nepravidelně ve stejnorodých skupinách</t>
  </si>
  <si>
    <t>Poznámka k položce:_x000D_
Poznámka k položce: pro cibuloviny záhon L - při výsadbě v jiném termínu než založení záhonu</t>
  </si>
  <si>
    <t>c-all</t>
  </si>
  <si>
    <t>Allium sphaerocephalon C 5/+</t>
  </si>
  <si>
    <t>c-all nig</t>
  </si>
  <si>
    <t>Allium nigrum / okrasný česnek C 10/12</t>
  </si>
  <si>
    <t>c-nar</t>
  </si>
  <si>
    <t>Narcissus poeticus recurvus C 10/12</t>
  </si>
  <si>
    <t>c-nCh</t>
  </si>
  <si>
    <t>Narcissus poeticus Cheerfulness C 14/16</t>
  </si>
  <si>
    <t>c-tu</t>
  </si>
  <si>
    <t>Tulipa Turkestanica C 6/+</t>
  </si>
  <si>
    <t>štěrkový substrát pro výsadbu</t>
  </si>
  <si>
    <t>zasakovcí záhony</t>
  </si>
  <si>
    <t>144*0,3</t>
  </si>
  <si>
    <t>stromy</t>
  </si>
  <si>
    <t>26*0,2</t>
  </si>
  <si>
    <t>185802114.2</t>
  </si>
  <si>
    <t>1 tabl./rostlina, traviny bez hnojiva</t>
  </si>
  <si>
    <t>764*1*20*0,001</t>
  </si>
  <si>
    <t>tl. 4 cm (1 cm pod hranu dlažby)</t>
  </si>
  <si>
    <t>170*0,04</t>
  </si>
  <si>
    <t>185804312.2</t>
  </si>
  <si>
    <t>https://podminky.urs.cz/item/CS_URS_2025_01/185804312.2</t>
  </si>
  <si>
    <t>travalky, traviny  2 l/ks, četnost 10x</t>
  </si>
  <si>
    <t>(764+274)*0,002*10</t>
  </si>
  <si>
    <t>Objekt6 -  Vegetační úpravy - Následná péče Etapa 2</t>
  </si>
  <si>
    <t xml:space="preserve">    Z.12 - Následná péče - 1. rok</t>
  </si>
  <si>
    <t xml:space="preserve">    Z.13 - Následná péče - 2. rok</t>
  </si>
  <si>
    <t xml:space="preserve">    Z.14 - Následná péče - 3. rok</t>
  </si>
  <si>
    <t xml:space="preserve">    Z.15 - Následná péče - 4. rok</t>
  </si>
  <si>
    <t xml:space="preserve">    Z.16 - Následná péče - 5. rok </t>
  </si>
  <si>
    <t>Z.12</t>
  </si>
  <si>
    <t>15*100*0,001*8</t>
  </si>
  <si>
    <t>(16+168)*20*0,001*6</t>
  </si>
  <si>
    <t>Pokosení trávníku parkového pl do 1000 m2 s odvozem do 20 km v rovině a svahu do 1:5</t>
  </si>
  <si>
    <t>16+168</t>
  </si>
  <si>
    <t>(16+168)*2*0,01</t>
  </si>
  <si>
    <t>668*20*0,000001</t>
  </si>
  <si>
    <t>(16+168)*30*0,000001</t>
  </si>
  <si>
    <t>Z.13</t>
  </si>
  <si>
    <t>Následná péče - 2. rok</t>
  </si>
  <si>
    <t>pro keře, polokeře vč. šalvěje - nůžkami jednotlivě</t>
  </si>
  <si>
    <t>(16+168)*30*0,001</t>
  </si>
  <si>
    <t>184215133R.1</t>
  </si>
  <si>
    <t>https://podminky.urs.cz/item/CS_URS_2025_01/184215133R.1</t>
  </si>
  <si>
    <t>184911421.4</t>
  </si>
  <si>
    <t>https://podminky.urs.cz/item/CS_URS_2025_01/184911421.4</t>
  </si>
  <si>
    <t>5*0,8</t>
  </si>
  <si>
    <t>16*0,8</t>
  </si>
  <si>
    <t>16,8*0,1 "Přepočtené koeficientem množství</t>
  </si>
  <si>
    <t>168*0,03</t>
  </si>
  <si>
    <t>Z.14</t>
  </si>
  <si>
    <t>Následná péče - 3. rok</t>
  </si>
  <si>
    <t>15*100*0,001*6</t>
  </si>
  <si>
    <t>(16+168)*20*0,001*4</t>
  </si>
  <si>
    <t>Z.15</t>
  </si>
  <si>
    <t>Z.16</t>
  </si>
  <si>
    <t xml:space="preserve">Následná péče - 5. rok </t>
  </si>
  <si>
    <t>27*0,05*0,2</t>
  </si>
  <si>
    <t>roz08_3 - Revitalizace multimodálního uzlu ve Dvoře Králové nad Labem etapa III</t>
  </si>
  <si>
    <t>SO 101.3 - Etapa III.</t>
  </si>
  <si>
    <t>-590523710</t>
  </si>
  <si>
    <t>"Dlažba Etapa IiI." 243-141</t>
  </si>
  <si>
    <t>560562498</t>
  </si>
  <si>
    <t>"Nezpevněné štěrkové plochy" 540</t>
  </si>
  <si>
    <t>"Odstranění podkladu dlažby"12+6,5</t>
  </si>
  <si>
    <t>"Odstranění podkladu pod asf. pojížděný" 403,35-175,3</t>
  </si>
  <si>
    <t>-552968554</t>
  </si>
  <si>
    <t>"Frezování stávající komunikace Erbenova" 403,35-175,3</t>
  </si>
  <si>
    <t>-955240585</t>
  </si>
  <si>
    <t>"Silniční obrubník" 203,68-79,4</t>
  </si>
  <si>
    <t>1531077173</t>
  </si>
  <si>
    <t>141,65-128,9</t>
  </si>
  <si>
    <t>242219234</t>
  </si>
  <si>
    <t>975-442</t>
  </si>
  <si>
    <t>1923168201</t>
  </si>
  <si>
    <t xml:space="preserve"> 450-132,5</t>
  </si>
  <si>
    <t>-141537961</t>
  </si>
  <si>
    <t>"drenaz = delka * plocha z rezu" (90-26,6)*0,29</t>
  </si>
  <si>
    <t>1396351</t>
  </si>
  <si>
    <t>"Uložení sypaniny do násypů na skládce - odhumusování" 533*0,15</t>
  </si>
  <si>
    <t>"Drenaž vykop" 18,386</t>
  </si>
  <si>
    <t>"Uložení sypaniny do násypů na skládce - výkop" 450-132,5</t>
  </si>
  <si>
    <t>353624874</t>
  </si>
  <si>
    <t>"Příplatek za 10km" 415,836*10</t>
  </si>
  <si>
    <t>-1124998582</t>
  </si>
  <si>
    <t>1322877433</t>
  </si>
  <si>
    <t>"Parkovací stání" 576,55-115,91</t>
  </si>
  <si>
    <t>"Chodník + uprava pro nevidomé" 316,68-90-27,9</t>
  </si>
  <si>
    <t>"vegetační dlažb" 45,72</t>
  </si>
  <si>
    <t>"Asf. komunikace" 548,8-212,25</t>
  </si>
  <si>
    <t>"doplnění asfaltových vrstev" 25,65-17,24</t>
  </si>
  <si>
    <t>1183303489</t>
  </si>
  <si>
    <t>(90-26,6)*0,16</t>
  </si>
  <si>
    <t>-614876533</t>
  </si>
  <si>
    <t>(90-26,6)*1,9</t>
  </si>
  <si>
    <t>133040406</t>
  </si>
  <si>
    <t>(90-26,6)*1,1845</t>
  </si>
  <si>
    <t>75,097*1,1845 "Přepočtené koeficientem množství</t>
  </si>
  <si>
    <t>-1257701662</t>
  </si>
  <si>
    <t>(90-26,6)*0,04</t>
  </si>
  <si>
    <t>94286774</t>
  </si>
  <si>
    <t>90-26,6</t>
  </si>
  <si>
    <t>-2117878682</t>
  </si>
  <si>
    <t>1513,4-279,1-27,9-212,25-115,91</t>
  </si>
  <si>
    <t>-1129015182</t>
  </si>
  <si>
    <t>"Doporučené množství pojiva v % vůči objemové hmotnosti zeminy jsou 3%" 878,24*0,5*1,85*3/100</t>
  </si>
  <si>
    <t>-349154040</t>
  </si>
  <si>
    <t>"napojení asf. vrstev" 25,65-17,24</t>
  </si>
  <si>
    <t>-1481179403</t>
  </si>
  <si>
    <t>"napojení asf. vrstev" (25,65-17,24)/2*1,75</t>
  </si>
  <si>
    <t>763328629</t>
  </si>
  <si>
    <t>"napojení asf. vrstev" (25,65-17,24)/2*1,4</t>
  </si>
  <si>
    <t>-1363204636</t>
  </si>
  <si>
    <t>"napojení asf. vrstev" (25,65-17,24)/2*1</t>
  </si>
  <si>
    <t>-1823543795</t>
  </si>
  <si>
    <t>https://podminky.urs.cz/item/CS_URS_2023_01/564871111</t>
  </si>
  <si>
    <t>"napojení asf. vrstev" (25,65-17,24)/2*0,35</t>
  </si>
  <si>
    <t>Asfaltový beton vrstva obrusná ACO 11 (ABS) tř. I tl 40 mm š do 3 m z nemodifikovaného asfaltu</t>
  </si>
  <si>
    <t>119113563</t>
  </si>
  <si>
    <t>786773291</t>
  </si>
  <si>
    <t>-564433215</t>
  </si>
  <si>
    <t>564851111</t>
  </si>
  <si>
    <t>Podklad ze štěrkodrtě ŠD plochy přes 100 m2 tl 150 mm</t>
  </si>
  <si>
    <t>1418718996</t>
  </si>
  <si>
    <t>https://podminky.urs.cz/item/CS_URS_2025_01/564851111</t>
  </si>
  <si>
    <t>"Asf. komunikace" (548,8-212,25)*2</t>
  </si>
  <si>
    <t>-1978991084</t>
  </si>
  <si>
    <t>1998180781</t>
  </si>
  <si>
    <t>"napojení asf. vrstev" (25,65-17,24)*2</t>
  </si>
  <si>
    <t>-105903494</t>
  </si>
  <si>
    <t>"Chodník + uprava pro nevidomé" 286,5-279,1+30,18-27,9</t>
  </si>
  <si>
    <t>167261060</t>
  </si>
  <si>
    <t>286,5-279,1</t>
  </si>
  <si>
    <t>7,4*1,02 "Přepočtené koeficientem množství</t>
  </si>
  <si>
    <t>59245006</t>
  </si>
  <si>
    <t>dlažba tvar obdélník betonová pro nevidomé 200x100x60mm barevná</t>
  </si>
  <si>
    <t>-1940470659</t>
  </si>
  <si>
    <t>30,18-27,9</t>
  </si>
  <si>
    <t>2,28*1,02 "Přepočtené koeficientem množství</t>
  </si>
  <si>
    <t>1118980737</t>
  </si>
  <si>
    <t>"Dlažba vegetační 300x160x80" 45,72</t>
  </si>
  <si>
    <t>"Chodník + uprava pro nevidomé" 316,68-212,25-27,9</t>
  </si>
  <si>
    <t>-1180272088</t>
  </si>
  <si>
    <t>"Vegetační dlažba" 45,72</t>
  </si>
  <si>
    <t>59245035</t>
  </si>
  <si>
    <t>dlažba plošná betonová vegetační 200x200x80mm přírodní</t>
  </si>
  <si>
    <t>14980758</t>
  </si>
  <si>
    <t>576,55-115,91</t>
  </si>
  <si>
    <t>460,64*1,03 "Přepočtené koeficientem množství</t>
  </si>
  <si>
    <t>dlažba plošná vegetační betonová 300x160mm tl 80mm přírodní</t>
  </si>
  <si>
    <t>1914377193</t>
  </si>
  <si>
    <t>45,72</t>
  </si>
  <si>
    <t>-883604408</t>
  </si>
  <si>
    <t>1021010327</t>
  </si>
  <si>
    <t>https://podminky.urs.cz/item/CS_URS_2023_01/915211111</t>
  </si>
  <si>
    <t>195-9*5</t>
  </si>
  <si>
    <t>280814378</t>
  </si>
  <si>
    <t>212,244+17,51+12-47,09-11,7-6</t>
  </si>
  <si>
    <t>-424770238</t>
  </si>
  <si>
    <t>212,242-47,09</t>
  </si>
  <si>
    <t>165,152*1,02 "Přepočtené koeficientem množství</t>
  </si>
  <si>
    <t>1642762864</t>
  </si>
  <si>
    <t>17,51-11,7</t>
  </si>
  <si>
    <t>-1319997740</t>
  </si>
  <si>
    <t>12-6</t>
  </si>
  <si>
    <t>-1610311871</t>
  </si>
  <si>
    <t>-947079011</t>
  </si>
  <si>
    <t>916132112</t>
  </si>
  <si>
    <t>Osazení obruby z betonové přídlažby bez boční opěry do lože z betonu prostého</t>
  </si>
  <si>
    <t>-807016463</t>
  </si>
  <si>
    <t>https://podminky.urs.cz/item/CS_URS_2025_01/916132112</t>
  </si>
  <si>
    <t>190,72-78,5</t>
  </si>
  <si>
    <t>59218001</t>
  </si>
  <si>
    <t>krajník betonový silniční 500x250x80mm</t>
  </si>
  <si>
    <t>1866447981</t>
  </si>
  <si>
    <t>112,22*1,02 "Přepočtené koeficientem množství</t>
  </si>
  <si>
    <t>-3347835</t>
  </si>
  <si>
    <t>"Bet. obrubník chod." 100,55-90</t>
  </si>
  <si>
    <t>-2077855005</t>
  </si>
  <si>
    <t>100,55-90</t>
  </si>
  <si>
    <t>10,55*1,02 "Přepočtené koeficientem množství</t>
  </si>
  <si>
    <t>1812346550</t>
  </si>
  <si>
    <t>-1776807933</t>
  </si>
  <si>
    <t>-265323876</t>
  </si>
  <si>
    <t>1413436959</t>
  </si>
  <si>
    <t>997221559</t>
  </si>
  <si>
    <t>Příplatek ZKD 1 km u vodorovné dopravy suti ze sypkých materiálů</t>
  </si>
  <si>
    <t>655459692</t>
  </si>
  <si>
    <t>https://podminky.urs.cz/item/CS_URS_2025_01/997221559</t>
  </si>
  <si>
    <t>"příplatek za 10km" 561,158</t>
  </si>
  <si>
    <t>561,158*10 "Přepočtené koeficientem množství</t>
  </si>
  <si>
    <t>-217100630</t>
  </si>
  <si>
    <t>-366217679</t>
  </si>
  <si>
    <t>"bet. dlažba" 26,520</t>
  </si>
  <si>
    <t>"obrubníky + krajníky" 25,477+0,510</t>
  </si>
  <si>
    <t>1573909554</t>
  </si>
  <si>
    <t>"asfalt" 52,452</t>
  </si>
  <si>
    <t>361799798</t>
  </si>
  <si>
    <t>"podkladní vrstvy zpevněných ploch" 456,199</t>
  </si>
  <si>
    <t>"Zemina odvozd" 415,836*1,9</t>
  </si>
  <si>
    <t>1378854449</t>
  </si>
  <si>
    <t>-1701286453</t>
  </si>
  <si>
    <t>"počet ks - přesné místa vytipuje geodet na míště" 10</t>
  </si>
  <si>
    <t>22109P-III - 300 Vodohospodářské objekty - etapa III</t>
  </si>
  <si>
    <t>766949</t>
  </si>
  <si>
    <t>-1107691822</t>
  </si>
  <si>
    <t>-1020016244</t>
  </si>
  <si>
    <t>62,18/3</t>
  </si>
  <si>
    <t>1254999800</t>
  </si>
  <si>
    <t>-397375688</t>
  </si>
  <si>
    <t>1508843053</t>
  </si>
  <si>
    <t>-2041165075</t>
  </si>
  <si>
    <t>61,58</t>
  </si>
  <si>
    <t>-763565399</t>
  </si>
  <si>
    <t>41,85</t>
  </si>
  <si>
    <t>238667869</t>
  </si>
  <si>
    <t>-1176341209</t>
  </si>
  <si>
    <t>"podkladní vrstva</t>
  </si>
  <si>
    <t>5,17</t>
  </si>
  <si>
    <t>"přechodová vrstva</t>
  </si>
  <si>
    <t>-1965905557</t>
  </si>
  <si>
    <t>2,87</t>
  </si>
  <si>
    <t>-533968345</t>
  </si>
  <si>
    <t>"vpusti DV" 2</t>
  </si>
  <si>
    <t>-541945283</t>
  </si>
  <si>
    <t>871815611</t>
  </si>
  <si>
    <t>957984297</t>
  </si>
  <si>
    <t>"lavička L1" 0,8*0,24*0,2*2*3</t>
  </si>
  <si>
    <t>"zahrazovací sloupek ZS1"0,4*0,4*0,25*4</t>
  </si>
  <si>
    <t>"výkop"+(2+12,926+7,701)</t>
  </si>
  <si>
    <t>22,627*5 'Přepočtené koeficientem množství</t>
  </si>
  <si>
    <t>22,627*1,8 'Přepočtené koeficientem množství</t>
  </si>
  <si>
    <t>0,845*1,05 'Přepočtené koeficientem množství</t>
  </si>
  <si>
    <t>"lavička L1" 0,8*0,24*2*3</t>
  </si>
  <si>
    <t>"zahrazovací sloupek ZS1"0,4*0,4*4</t>
  </si>
  <si>
    <t>Objekt2 - Vegetační úpravy Etapa 3</t>
  </si>
  <si>
    <t>Poznámka k položce:_x000D_
Poznámka k položce: Erbenova - strom č. 14, 22, 25</t>
  </si>
  <si>
    <t>3 ks, ohrada čtverec 4x4 m, á 16 m</t>
  </si>
  <si>
    <t>(4*4)*3</t>
  </si>
  <si>
    <t>Poznámka k položce:_x000D_
Poznámka k položce: 14</t>
  </si>
  <si>
    <t>strom č. 9</t>
  </si>
  <si>
    <t>Poznámka k položce:_x000D_
Poznámka k položce: 22</t>
  </si>
  <si>
    <t>Poznámka k položce:_x000D_
Poznámka k položce: 25</t>
  </si>
  <si>
    <t>184852136</t>
  </si>
  <si>
    <t>Řez stromu bezpečnostní o ploše koruny přes 90 do 120 m2 lezeckou technikou</t>
  </si>
  <si>
    <t>https://podminky.urs.cz/item/CS_URS_2025_01/184852136</t>
  </si>
  <si>
    <t>Poznámka k položce:_x000D_
Poznámka k položce: Lokalita Erbenova, strom č. 18</t>
  </si>
  <si>
    <t>184852141</t>
  </si>
  <si>
    <t>Řez stromu bezpečnostní o ploše koruny přes 210 do 240 m2 lezeckou technikou</t>
  </si>
  <si>
    <t>https://podminky.urs.cz/item/CS_URS_2025_01/184852141</t>
  </si>
  <si>
    <t>Poznámka k položce:_x000D_
Poznámka k položce: Lokalita Erbenova, strom č. 55</t>
  </si>
  <si>
    <t>Poznámka k položce:_x000D_
Poznámka k položce: Lokalita Ebenova, strom č. 14</t>
  </si>
  <si>
    <t>Poznámka k položce:_x000D_
Poznámka k položce: Lokalita Ebenova, strom č. 12, 25</t>
  </si>
  <si>
    <t>184852238</t>
  </si>
  <si>
    <t>Řez stromu zdravotní o ploše koruny přes 150 do 180 m2 lezeckou technikou</t>
  </si>
  <si>
    <t>https://podminky.urs.cz/item/CS_URS_2025_01/184852238</t>
  </si>
  <si>
    <t>Poznámka k položce:_x000D_
Poznámka k položce: Lokalita Erbenova, strom č. 6, 13</t>
  </si>
  <si>
    <t>184852239</t>
  </si>
  <si>
    <t>Řez stromu zdravotní o ploše koruny přes 180 do 210 m2 lezeckou technikou</t>
  </si>
  <si>
    <t>https://podminky.urs.cz/item/CS_URS_2025_01/184852239</t>
  </si>
  <si>
    <t>Poznámka k položce:_x000D_
Poznámka k položce: Lokalita Ebenova, strom č. 10</t>
  </si>
  <si>
    <t>184852242</t>
  </si>
  <si>
    <t>Řez stromu zdravotní o ploše koruny přes 240 do 270 m2 lezeckou technikou</t>
  </si>
  <si>
    <t>https://podminky.urs.cz/item/CS_URS_2025_01/184852242</t>
  </si>
  <si>
    <t>Poznámka k položce:_x000D_
Poznámka k položce: Lokalita Ebenova, strom č. 7, 11</t>
  </si>
  <si>
    <t>184852243</t>
  </si>
  <si>
    <t>Řez stromu zdravotní o ploše koruny přes 270 do 300 m2 lezeckou technikou</t>
  </si>
  <si>
    <t>https://podminky.urs.cz/item/CS_URS_2025_01/184852243</t>
  </si>
  <si>
    <t>Poznámka k položce:_x000D_
Poznámka k položce: Lokalita Erbenova, strom č. 8</t>
  </si>
  <si>
    <t>184852247</t>
  </si>
  <si>
    <t>Řez stromu zdravotní o ploše koruny přes 390 do 420 m2 lezeckou technikou</t>
  </si>
  <si>
    <t>https://podminky.urs.cz/item/CS_URS_2025_01/184852247</t>
  </si>
  <si>
    <t>Poznámka k položce:_x000D_
Poznámka k položce: Lokalita Erbenova, strom č. 9</t>
  </si>
  <si>
    <t>Poznámka k položce:_x000D_
Poznámka k položce: Lokalita Erbenova, strom č. 14</t>
  </si>
  <si>
    <t>Poznámka k položce:_x000D_
Poznámka k položce: Lokalita Erbenova, strom č. 25</t>
  </si>
  <si>
    <t>Řez stromu redukční o ploše koruny přes 150 do 180 m2 lezeckou technikou</t>
  </si>
  <si>
    <t>Poznámka k položce:_x000D_
Poznámka k položce: Lokalita Erbenova, strom č. 6</t>
  </si>
  <si>
    <t>Řez stromu redukční o ploše koruny přes 180 do 210 m2 lezeckou technikou</t>
  </si>
  <si>
    <t>Poznámka k položce:_x000D_
Poznámka k položce: Lokalita Erbenova, strom č. 10</t>
  </si>
  <si>
    <t>184852447</t>
  </si>
  <si>
    <t>Řez stromu redukční o ploše koruny přes 390 do 420 m2 lezeckou technikou</t>
  </si>
  <si>
    <t>https://podminky.urs.cz/item/CS_URS_2025_01/184852447</t>
  </si>
  <si>
    <t>Poznámka k položce:_x000D_
Poznámka k položce: Lokalita Erbenova, strom č. 10, 11</t>
  </si>
  <si>
    <t>184806153</t>
  </si>
  <si>
    <t>Řez stromů, keřů nebo růží průklestem keřů netrnitých, o průměru koruny přes 3 do 5 m</t>
  </si>
  <si>
    <t>https://podminky.urs.cz/item/CS_URS_2025_01/184806153</t>
  </si>
  <si>
    <t>Poznámka k položce:_x000D_
Poznámka k položce: Erbenova - K35, K41, K42, K43</t>
  </si>
  <si>
    <t>184503121R</t>
  </si>
  <si>
    <t>Odstranění obalu kmene a spodních větví stromu z juty v jedné vrstvě v rovině nebo na svahu do 1:5</t>
  </si>
  <si>
    <t>https://podminky.urs.cz/item/CS_URS_2025_01/184503121R</t>
  </si>
  <si>
    <t>Poznámka k položce:_x000D_
Poznámka k položce: Erbenova - K50, K51, K52, K53</t>
  </si>
  <si>
    <t>4 ks, 1x1 m</t>
  </si>
  <si>
    <t>4*1*1</t>
  </si>
  <si>
    <t>3 m3 dle tabulky Výpočet množství klestu</t>
  </si>
  <si>
    <t>dle tabulky Výpočet množství klestu</t>
  </si>
  <si>
    <t>160 kg/m3</t>
  </si>
  <si>
    <t>2,9*160*0,001</t>
  </si>
  <si>
    <t>Poznámka k položce:_x000D_
Poznámka k položce: Lokalita Erbenova, strom č. 16, 36</t>
  </si>
  <si>
    <t>112151351</t>
  </si>
  <si>
    <t>Kácení stromu s postupným spouštěním koruny a kmene D přes 0,1 do 0,2 m</t>
  </si>
  <si>
    <t>https://podminky.urs.cz/item/CS_URS_2025_01/112151351</t>
  </si>
  <si>
    <t>Poznámka k položce:_x000D_
Poznámka k položce: Lokalita Erbenova, strom č. 15</t>
  </si>
  <si>
    <t>Poznámka k položce:_x000D_
Poznámka k položce: Lokalita Erbenova, strom č. 15, 16, 36</t>
  </si>
  <si>
    <t>174251201</t>
  </si>
  <si>
    <t>Zásyp jam po pařezech strojně výkopkem z horniny získané při dobývání pařezů s hrubým urovnáním povrchu zasypávky průměru pařezu přes 100 do 300 mm</t>
  </si>
  <si>
    <t>https://podminky.urs.cz/item/CS_URS_2025_01/174251201</t>
  </si>
  <si>
    <t>10364100</t>
  </si>
  <si>
    <t>zemina pro terénní úpravy - tříděná</t>
  </si>
  <si>
    <t>3*(0,5*0,5*0,5)*1,6</t>
  </si>
  <si>
    <t>hmota po frézování</t>
  </si>
  <si>
    <t>0,21*0,3*160*0,001</t>
  </si>
  <si>
    <t>0,75 m3 dle výpočtu tabulka Množství klestu</t>
  </si>
  <si>
    <t>0,75*160*0,001</t>
  </si>
  <si>
    <t>Poznámka k položce:_x000D_
Poznámka k položce: Lokalita Erbenova, K56, K57</t>
  </si>
  <si>
    <t>120 kg/m3, 20 %</t>
  </si>
  <si>
    <t>8*120*0,001*0,2</t>
  </si>
  <si>
    <t>ACon</t>
  </si>
  <si>
    <t>Abies concolor Erbenova ZB, 150-175</t>
  </si>
  <si>
    <t>AP</t>
  </si>
  <si>
    <t>Acer platanoides Erbenova ZB, OK 14-16</t>
  </si>
  <si>
    <t>AL</t>
  </si>
  <si>
    <t>Amelanchier lamarckii Erbenova ZB, vícekmen, v. 150 cm</t>
  </si>
  <si>
    <t>CA</t>
  </si>
  <si>
    <t>Corylus avellana Erbenova ZB, vícekmen, solitera, 4 výhony, v. 150-200 cm</t>
  </si>
  <si>
    <t>TP</t>
  </si>
  <si>
    <t>Tilia platyphyllos Erbenova ZB, OK 14-16</t>
  </si>
  <si>
    <t>TsC</t>
  </si>
  <si>
    <t>Tsuga canadensis Erbenova</t>
  </si>
  <si>
    <t>9*0,7*0,5</t>
  </si>
  <si>
    <t>11,4*0,25</t>
  </si>
  <si>
    <t>7*3</t>
  </si>
  <si>
    <t>7*11</t>
  </si>
  <si>
    <t>Ukotvení kmene dřevin v rovině nebo na svahu do 1:5 jedním kůlem D do 0,1 m dl přes 1 do 2 m pro jehličnaté</t>
  </si>
  <si>
    <t>3 m strom listnatý, 1 m strom jehličnatý</t>
  </si>
  <si>
    <t>2*1</t>
  </si>
  <si>
    <t>Instalace kotvících sítí vč. mateirálu viz. Průvodní zpráva 3x2 m/ks</t>
  </si>
  <si>
    <t>Poznámka k položce:_x000D_
Poznámka k položce: dle SO801.2_D.3_Strukturalni_substraty</t>
  </si>
  <si>
    <t>vč. ploch pro zasakovací záhony</t>
  </si>
  <si>
    <t>5 cm viz. SO 01.2 - D.5 Vzorové řezy - výsadba stromů</t>
  </si>
  <si>
    <t>75*0,05</t>
  </si>
  <si>
    <t>Zřízení ochranného nátěru kmene stromu do výšky 1 m, obvodu kmene do 180 mm viz. Průvodní zpráva</t>
  </si>
  <si>
    <t>jehličnany a vícekmenné keře bez nátěru</t>
  </si>
  <si>
    <t>4*0,6</t>
  </si>
  <si>
    <t>3,25*0,001 "Přepočtené koeficientem množství</t>
  </si>
  <si>
    <t>13*(10+10)*0,01</t>
  </si>
  <si>
    <t xml:space="preserve"> ke stromu 5 tablet, hmotnost tabl. 10 g (pomalu rozpustné dlouho působící viz. Průvodní zpráva) </t>
  </si>
  <si>
    <t>13*5*10/1000</t>
  </si>
  <si>
    <t>Přesun hmot pro sadovnické a krajinářské úpravy - ručně bez užití mechanizace vodorovná dopravní vzdálenost do 100 m po staveništi =13*0,6</t>
  </si>
  <si>
    <t>Přesun hmot pro sadovnické účely strojně, dopravní vzdálenost do 5000 m =(14,16*1,2)+0,01+(21,24*0,001)</t>
  </si>
  <si>
    <t>0,03*1052</t>
  </si>
  <si>
    <t>20*1052*0,000001</t>
  </si>
  <si>
    <t>1052*0,02</t>
  </si>
  <si>
    <t>1052*2</t>
  </si>
  <si>
    <t>Chemické odplevelení půdy před založením kultury, trávníku nebo zpevněných ploch ručně o jakékoli výměře postřikem na široko v rovině nebo na svahu do 1:5, četnost 1x</t>
  </si>
  <si>
    <t>Aster dumosus ´Anneke´ / hvězdnice podzimní K9</t>
  </si>
  <si>
    <t>ech</t>
  </si>
  <si>
    <t>Echinacea purpurea ´Papallo Compact Rose´ / třapatka nachová K9</t>
  </si>
  <si>
    <t>Hemerocallis ´Iron Gate Glacier´ / denivka K12</t>
  </si>
  <si>
    <t>Origanum vulgare ´Zorba Red´ / dobromysl K9</t>
  </si>
  <si>
    <t>sal</t>
  </si>
  <si>
    <t>Salvia officinalis ´Berggarten´ / šalvěj lékařská K12</t>
  </si>
  <si>
    <t>Sedum telephium ´Herbstfreude´ / rozchodníkovce K12</t>
  </si>
  <si>
    <t>Pennisetum alopecuroides ´Black Beauty´ / dochan psárkovitý K12</t>
  </si>
  <si>
    <t>119005123</t>
  </si>
  <si>
    <t>Vytyčení výsadeb s rozmístěním rostlin dle projektové dokumentace zapojených nebo v záhonu, plochy přes 10 do 100 m2 individuálně ve stejnorodých skupinách</t>
  </si>
  <si>
    <t>https://podminky.urs.cz/item/CS_URS_2025_01/119005123</t>
  </si>
  <si>
    <t>Poznámka k položce:_x000D_
Poznámka k položce: pro cibuloviny ve skupinách v jiném termínu</t>
  </si>
  <si>
    <t>Allium nigrum / česnek černý C 10/12</t>
  </si>
  <si>
    <t>c-croc</t>
  </si>
  <si>
    <t>Crocus chrysanthus ´Warley´ / krokus C 5/7</t>
  </si>
  <si>
    <t>Ha</t>
  </si>
  <si>
    <t>Hydrangea quercifolia / hortenzie dubolistá 60-80, ko2</t>
  </si>
  <si>
    <t>Hq</t>
  </si>
  <si>
    <t>46*0,15</t>
  </si>
  <si>
    <t>8,16*0,001 "Přepočtené koeficientem množství</t>
  </si>
  <si>
    <t>1 tabl./rostlina (trvalky), 3 ks/ rostlina (keře), traviny bez hnojiva</t>
  </si>
  <si>
    <t>9*3*20*0,001</t>
  </si>
  <si>
    <t>381*1*20*0,001</t>
  </si>
  <si>
    <t>75*0,04</t>
  </si>
  <si>
    <t>(414+33)*0,002*10</t>
  </si>
  <si>
    <t>9*0,002*10</t>
  </si>
  <si>
    <t>Přesun hmot pro sadovnické a krajinářské úpravy - strojně dopravní vzdálenost do 5000 m</t>
  </si>
  <si>
    <t>Objekt7 -  Vegetační úpravy - Následná péče Etapa 3</t>
  </si>
  <si>
    <t>13*100*0,001*8</t>
  </si>
  <si>
    <t>75*20*0,001*6</t>
  </si>
  <si>
    <t>75*2*0,01</t>
  </si>
  <si>
    <t>23,29*0,001 "Přepočtené koeficientem množství</t>
  </si>
  <si>
    <t>trávník, 20 g/m2</t>
  </si>
  <si>
    <t>1052*20*0,001</t>
  </si>
  <si>
    <t>záhony, 30 g/m2, např. Yaramila pro trvalkové záhony</t>
  </si>
  <si>
    <t>75*30*0,001</t>
  </si>
  <si>
    <t>75*0,03</t>
  </si>
  <si>
    <t>9*0,8</t>
  </si>
  <si>
    <t>7,2*0,1 "Přepočtené koeficientem množství</t>
  </si>
  <si>
    <t>13*100*0,001*6</t>
  </si>
  <si>
    <t>75*20*0,001*4</t>
  </si>
  <si>
    <t>2,25*0,001 "Přepočtené koeficientem množství</t>
  </si>
  <si>
    <t>vícekmeny, dříny a jehličnany bez nátěru</t>
  </si>
  <si>
    <t>7*0,6</t>
  </si>
  <si>
    <t>10*0,05*0,2</t>
  </si>
  <si>
    <t>roz08_4 - Revitalizace multimodálního uzlu ve Dvoře Králové nad Labem etapa IV</t>
  </si>
  <si>
    <t>SO 101.4 - Etapa IV.</t>
  </si>
  <si>
    <t>-656667164</t>
  </si>
  <si>
    <t>"Dlažba Etapa IV." 175,76+141</t>
  </si>
  <si>
    <t>741541338</t>
  </si>
  <si>
    <t>"Odstranění podkladu dlažby"175,76+141</t>
  </si>
  <si>
    <t>"Odstranění podkladu pod asf. pojížděný" 288,6+175,3</t>
  </si>
  <si>
    <t>-550749747</t>
  </si>
  <si>
    <t>https://podminky.urs.cz/item/CS_URS_2025_01/113154124</t>
  </si>
  <si>
    <t>"Frezování podél ul. 17.listopadu" 288,6+175,3</t>
  </si>
  <si>
    <t>-1321288470</t>
  </si>
  <si>
    <t>"Silniční krajník" 140,96+29,7</t>
  </si>
  <si>
    <t>"Silniční obrubník" 140,96+79,4</t>
  </si>
  <si>
    <t>-1637532309</t>
  </si>
  <si>
    <t>128,9</t>
  </si>
  <si>
    <t>-1576646784</t>
  </si>
  <si>
    <t>25+442</t>
  </si>
  <si>
    <t>653175251</t>
  </si>
  <si>
    <t>325,052+132,5</t>
  </si>
  <si>
    <t>758025765</t>
  </si>
  <si>
    <t>"drenaz = delka * plocha z rezu" 26,6*0,29</t>
  </si>
  <si>
    <t>-966898299</t>
  </si>
  <si>
    <t>"odvoz zeminy na skládku" 457,552+7,714</t>
  </si>
  <si>
    <t>"Uložení sypaniny do násypů na skládce - odhumusování" 467*0,15</t>
  </si>
  <si>
    <t>-1189804252</t>
  </si>
  <si>
    <t>"Příplatek za 10km"535,316*10</t>
  </si>
  <si>
    <t>-1514677702</t>
  </si>
  <si>
    <t>-1715889915</t>
  </si>
  <si>
    <t>"doplnění asfaltových vrstev" 17,24</t>
  </si>
  <si>
    <t>"Asf. komunikace" 212,25</t>
  </si>
  <si>
    <t>"Chodník + uprava pro nevidomé" 90+27,9</t>
  </si>
  <si>
    <t>"Parkovací stání" 115,91</t>
  </si>
  <si>
    <t>"doplnění rozšíření kom. 17.listopadu" 495</t>
  </si>
  <si>
    <t>-1278622468</t>
  </si>
  <si>
    <t>26,6*0,16</t>
  </si>
  <si>
    <t>880819851</t>
  </si>
  <si>
    <t>26,6*1,9</t>
  </si>
  <si>
    <t>-2008291428</t>
  </si>
  <si>
    <t>26,6*1,1845</t>
  </si>
  <si>
    <t>31,508*1,1845 "Přepočtené koeficientem množství</t>
  </si>
  <si>
    <t>-903654285</t>
  </si>
  <si>
    <t>26,6*0,04</t>
  </si>
  <si>
    <t>758679670</t>
  </si>
  <si>
    <t>26,6</t>
  </si>
  <si>
    <t>-611083296</t>
  </si>
  <si>
    <t>279,1+27,9+212,25+115,91</t>
  </si>
  <si>
    <t>-1881104776</t>
  </si>
  <si>
    <t>"Doporučené množství pojiva v % vůči objemové hmotnosti zeminy jsou 3%" 635,16*0,5*1,85*3/100</t>
  </si>
  <si>
    <t>-1098504084</t>
  </si>
  <si>
    <t>"Asf. komunikace" 212,25*2</t>
  </si>
  <si>
    <t>564871111-1</t>
  </si>
  <si>
    <t>Podklad ze štěrkodrtě ŠD plochy přes 100 m2 tl 250 mm - aktivní zóna tl.500mm</t>
  </si>
  <si>
    <t>959760653</t>
  </si>
  <si>
    <t>495*2</t>
  </si>
  <si>
    <t>533818097</t>
  </si>
  <si>
    <t>"napojení asf. vrstev" 17,24</t>
  </si>
  <si>
    <t>-552716129</t>
  </si>
  <si>
    <t>"napojení asf. vrstev" 17,24*2</t>
  </si>
  <si>
    <t>98205742</t>
  </si>
  <si>
    <t>-1893046370</t>
  </si>
  <si>
    <t>560380947</t>
  </si>
  <si>
    <t>-995933810</t>
  </si>
  <si>
    <t>"napojení asf. vrstev" 286,55+17,24</t>
  </si>
  <si>
    <t>"doplnění rozšíření kom. 17.listopadu"170,54</t>
  </si>
  <si>
    <t>-748881130</t>
  </si>
  <si>
    <t>"napojení asf. vrstev" (286,55+17,24)/2*1,75</t>
  </si>
  <si>
    <t>1176417988</t>
  </si>
  <si>
    <t>"napojení asf. vrstev" (286,55+17,24)/2*1,4</t>
  </si>
  <si>
    <t>"doplnění rozšíření kom. 17.listopadu+Erbanova"170,54</t>
  </si>
  <si>
    <t>-47119163</t>
  </si>
  <si>
    <t>"napojení asf. vrstev" (286,55+17,24)/2*1</t>
  </si>
  <si>
    <t>-497053776</t>
  </si>
  <si>
    <t>"napojení asf. vrstev" (286,55+17,24)/2*0,35</t>
  </si>
  <si>
    <t>438721472</t>
  </si>
  <si>
    <t>"napojení asf. vrstev" (286,55+17,24)</t>
  </si>
  <si>
    <t>1573394331</t>
  </si>
  <si>
    <t>"napojení asf. vrstev" (286,55+17,24)*2</t>
  </si>
  <si>
    <t>1408515580</t>
  </si>
  <si>
    <t>"Chodník + uprava pro nevidomé" 53,76+10,88+279,1+27,9</t>
  </si>
  <si>
    <t>205367964</t>
  </si>
  <si>
    <t>53,76+279,1</t>
  </si>
  <si>
    <t>332,86*1,02 "Přepočtené koeficientem množství</t>
  </si>
  <si>
    <t>541433351</t>
  </si>
  <si>
    <t>10,88+27,9</t>
  </si>
  <si>
    <t>38,78*1,02 "Přepočtené koeficientem množství</t>
  </si>
  <si>
    <t>1387457497</t>
  </si>
  <si>
    <t>1088757058</t>
  </si>
  <si>
    <t>-2046029380</t>
  </si>
  <si>
    <t>115,91</t>
  </si>
  <si>
    <t>115,91*1,03 "Přepočtené koeficientem množství</t>
  </si>
  <si>
    <t>-1530805440</t>
  </si>
  <si>
    <t>843484017</t>
  </si>
  <si>
    <t>234925805</t>
  </si>
  <si>
    <t>557463082</t>
  </si>
  <si>
    <t>-123916266</t>
  </si>
  <si>
    <t>617147438</t>
  </si>
  <si>
    <t>-203501040</t>
  </si>
  <si>
    <t>1928580199</t>
  </si>
  <si>
    <t>1521824797</t>
  </si>
  <si>
    <t>-398332921</t>
  </si>
  <si>
    <t>172,09+5*9</t>
  </si>
  <si>
    <t>-1532336430</t>
  </si>
  <si>
    <t>915221111</t>
  </si>
  <si>
    <t>Vodorovné dopravní značení vodící čáry souvislé š 250 mm bílý plast</t>
  </si>
  <si>
    <t>642469111</t>
  </si>
  <si>
    <t>https://podminky.urs.cz/item/CS_URS_2025_01/915221111</t>
  </si>
  <si>
    <t>1787188393</t>
  </si>
  <si>
    <t>9+6,5</t>
  </si>
  <si>
    <t>-473423477</t>
  </si>
  <si>
    <t>-834224237</t>
  </si>
  <si>
    <t>95,535+3,75</t>
  </si>
  <si>
    <t>-785616377</t>
  </si>
  <si>
    <t>144,02+31,43+6+47,09+11,7+6</t>
  </si>
  <si>
    <t>1176851395</t>
  </si>
  <si>
    <t>144,02+47,09</t>
  </si>
  <si>
    <t>191,11*1,02 "Přepočtené koeficientem množství</t>
  </si>
  <si>
    <t>-188301400</t>
  </si>
  <si>
    <t>31,43+11,7</t>
  </si>
  <si>
    <t>1040091772</t>
  </si>
  <si>
    <t>6+6</t>
  </si>
  <si>
    <t>1138547915</t>
  </si>
  <si>
    <t>485634103</t>
  </si>
  <si>
    <t>34,953</t>
  </si>
  <si>
    <t>1348934359</t>
  </si>
  <si>
    <t>78,5</t>
  </si>
  <si>
    <t>681584591</t>
  </si>
  <si>
    <t>78,5*1,02 "Přepočtené koeficientem množství</t>
  </si>
  <si>
    <t>900511018</t>
  </si>
  <si>
    <t>-1794829609</t>
  </si>
  <si>
    <t>-1125728507</t>
  </si>
  <si>
    <t>966006131</t>
  </si>
  <si>
    <t>Odstranění značek dopravních nebo orientačních se sloupky uklínovanými kameny</t>
  </si>
  <si>
    <t>2006783813</t>
  </si>
  <si>
    <t>https://podminky.urs.cz/item/CS_URS_2025_01/966006131</t>
  </si>
  <si>
    <t>1296731671</t>
  </si>
  <si>
    <t>-680809063</t>
  </si>
  <si>
    <t>"příplatek za 10km" 727,413</t>
  </si>
  <si>
    <t>727,413*10 "Přepočtené koeficientem množství</t>
  </si>
  <si>
    <t>-790450080</t>
  </si>
  <si>
    <t>-1888459581</t>
  </si>
  <si>
    <t>"bet. dlažba" 82,358</t>
  </si>
  <si>
    <t>"obrubníky + krajníky"80,159+5,156</t>
  </si>
  <si>
    <t>1825409048</t>
  </si>
  <si>
    <t>"asfalt" 106,697</t>
  </si>
  <si>
    <t>-1416689852</t>
  </si>
  <si>
    <t>"podkladní vrstvy zpevněných ploch" 452,783</t>
  </si>
  <si>
    <t>"Zemina odvozd" (457,552+7,714)*1,9</t>
  </si>
  <si>
    <t>1250889785</t>
  </si>
  <si>
    <t>-549751963</t>
  </si>
  <si>
    <t>22109P-IV - 300 Vodohospodářské objekty - etapa IV</t>
  </si>
  <si>
    <t>1274014141</t>
  </si>
  <si>
    <t>-811563465</t>
  </si>
  <si>
    <t>1680830543</t>
  </si>
  <si>
    <t>27,15/3</t>
  </si>
  <si>
    <t>-1585422385</t>
  </si>
  <si>
    <t>27,15</t>
  </si>
  <si>
    <t>-2133674206</t>
  </si>
  <si>
    <t>1221209354</t>
  </si>
  <si>
    <t>1380653806</t>
  </si>
  <si>
    <t>16,8</t>
  </si>
  <si>
    <t>1159031711</t>
  </si>
  <si>
    <t>1120869874</t>
  </si>
  <si>
    <t>1446335596</t>
  </si>
  <si>
    <t>2,1</t>
  </si>
  <si>
    <t>2102983406</t>
  </si>
  <si>
    <t>6,4</t>
  </si>
  <si>
    <t>457903590</t>
  </si>
  <si>
    <t>"vpusti DV" 7</t>
  </si>
  <si>
    <t>1601017786</t>
  </si>
  <si>
    <t>998311011</t>
  </si>
  <si>
    <t>Přesun hmot pro odvodnění drenáží bez výplně rýh dopravní vzdálenost do 1 000 m</t>
  </si>
  <si>
    <t>-1929804969</t>
  </si>
  <si>
    <t>https://podminky.urs.cz/item/CS_URS_2025_01/998311011</t>
  </si>
  <si>
    <t>Objekt3 - Vegetační úpravy Etapa 4</t>
  </si>
  <si>
    <t>Z.10 - Trvalky</t>
  </si>
  <si>
    <t>184813211.1</t>
  </si>
  <si>
    <t>Poznámka k položce:_x000D_
Poznámka k položce: lokalita Erbenova, strom č.  6-13, 18, 25</t>
  </si>
  <si>
    <t>10 ks, ohrada čtverec 4x4 m, á 16 m</t>
  </si>
  <si>
    <t>(4*4)*10</t>
  </si>
  <si>
    <t>184813251.1</t>
  </si>
  <si>
    <t>Poznámka k položce:_x000D_
Poznámka k položce: 11, 12, 13, 18</t>
  </si>
  <si>
    <t>Poznámka k položce:_x000D_
Poznámka k položce: 6, 7, 8, 9, 10, 25</t>
  </si>
  <si>
    <t>strom č. 7, 8, 9, 10, 13, 25</t>
  </si>
  <si>
    <t>183117432</t>
  </si>
  <si>
    <t>Plošné sejmutí zeminy v kořenové zóně stromu jakékoli plochy technologií pneumatického rýče v rovině nebo na svahu do 1:5, hloubky přes 200 do 300 mm</t>
  </si>
  <si>
    <t>https://podminky.urs.cz/item/CS_URS_2025_01/183117432</t>
  </si>
  <si>
    <t>MAT00</t>
  </si>
  <si>
    <t>Obohacený strukturální substrát viz. Průvodní zpráva</t>
  </si>
  <si>
    <t>kompost 25 % : písek 0/3 mm 30 % : štěrk 3/8 mm 15 % : štěrk 8/16 mm 15 %</t>
  </si>
  <si>
    <t>44*0,6</t>
  </si>
  <si>
    <t>zálivka po airspade, stromy č. 6-13, 18, 25</t>
  </si>
  <si>
    <t>100 l/ks, četnost 10x</t>
  </si>
  <si>
    <t>10*100*0,001*10</t>
  </si>
  <si>
    <t>126*0,001 "Přepočtené koeficientem množství</t>
  </si>
  <si>
    <t>10390001R</t>
  </si>
  <si>
    <t>hnojivo aerifikující + sorpce vody + biopreparát obsahující živné látky organického původu a biouhel</t>
  </si>
  <si>
    <t>5 kg/m3</t>
  </si>
  <si>
    <t>25,2*5</t>
  </si>
  <si>
    <t>20 %, 5 cm, váha ornice 1,7 t</t>
  </si>
  <si>
    <t>(44*0,2*0,05)*1,7</t>
  </si>
  <si>
    <t>Poznámka k položce:_x000D_
Poznámka k položce: po provedení airspade</t>
  </si>
  <si>
    <t>44*0,03</t>
  </si>
  <si>
    <t>185803211.1</t>
  </si>
  <si>
    <t>https://podminky.urs.cz/item/CS_URS_2025_01/185803211.1</t>
  </si>
  <si>
    <t>Poznámka k položce:_x000D_
Poznámka k položce: Lokalita 17. listpadu, strom č. 9</t>
  </si>
  <si>
    <t>Poznámka k položce:_x000D_
Poznámka k položce: Lokalita 17. listopadu, strom č. 9</t>
  </si>
  <si>
    <t>0,2</t>
  </si>
  <si>
    <t>184401111</t>
  </si>
  <si>
    <t>Příprava dřeviny k přesazení v rovině nebo na svahu do 1:5 s balem, při průměru balu přes 0,6 do 0,8 m</t>
  </si>
  <si>
    <t>https://podminky.urs.cz/item/CS_URS_2025_01/184401111</t>
  </si>
  <si>
    <t>Poznámka k položce:_x000D_
Poznámka k položce: K45 až K49, K54</t>
  </si>
  <si>
    <t>184502114</t>
  </si>
  <si>
    <t>Vyzvednutí dřeviny k přesazení s balem v rovině nebo na svahu do 1:5, při průměru balu přes 600 do 800 mm</t>
  </si>
  <si>
    <t>https://podminky.urs.cz/item/CS_URS_2025_01/184502114</t>
  </si>
  <si>
    <t>dříny 50 l/ sazenici, četnost 3x</t>
  </si>
  <si>
    <t>6*50*0,001*3</t>
  </si>
  <si>
    <t>185851121.2</t>
  </si>
  <si>
    <t>keře, 120 kg/m3, 20 %</t>
  </si>
  <si>
    <t>6*120*0,001*0,2</t>
  </si>
  <si>
    <t>0,2 m3 dle Výpočtu množství klestu, 160 kg/m3</t>
  </si>
  <si>
    <t>0,2*160*0,001</t>
  </si>
  <si>
    <t>Poznámka k položce:_x000D_
Poznámka k položce: Lokalita 17. listopadu, strom č. 6, 13</t>
  </si>
  <si>
    <t>Poznámka k položce:_x000D_
Poznámka k položce: Lokalita 17. listopadu, strom č. 12, Erbenova - 19, 37</t>
  </si>
  <si>
    <t>Poznámka k položce:_x000D_
Poznámka k položce: Erbenova - 19, 27 17. listopadu - 6, 12, 13</t>
  </si>
  <si>
    <t>174251202</t>
  </si>
  <si>
    <t>Zásyp jam po pařezech strojně výkopkem z horniny získané při dobývání pařezů s hrubým urovnáním povrchu zasypávky průměru pařezu přes 300 do 500 mm</t>
  </si>
  <si>
    <t>https://podminky.urs.cz/item/CS_URS_2025_01/174251202</t>
  </si>
  <si>
    <t>5*(0,5*0,5*0,5)*1,6</t>
  </si>
  <si>
    <t>0,39*0,3*160*0,001</t>
  </si>
  <si>
    <t>1,8 m3 dle tabulky Výpočet množství klestu</t>
  </si>
  <si>
    <t>1,8*160*0,001</t>
  </si>
  <si>
    <t>Poznámka k položce:_x000D_
Poznámka k položce: Lokalita Erbenova K58, K59</t>
  </si>
  <si>
    <t>10*120*0,001*0,2</t>
  </si>
  <si>
    <t>CM</t>
  </si>
  <si>
    <t>Cornus mas Erbenova přesadba stávajících v rámci plochy</t>
  </si>
  <si>
    <t>Poznámka k položce:_x000D_
Poznámka k položce: přesadba stávajících v rámci plochy</t>
  </si>
  <si>
    <t>6*0,7*0,5</t>
  </si>
  <si>
    <t>1*0,25</t>
  </si>
  <si>
    <t>Instalace kotvících sítí vč. materiálu 3x2 m/ks</t>
  </si>
  <si>
    <t>Kokosová filtrační geotextilie 100g/m2. Netkaná pro ochranu, separaci nebo filtraci měrná hmotnost do 200 g/m2</t>
  </si>
  <si>
    <t>17*0,05</t>
  </si>
  <si>
    <t>4,75*0,001 "Přepočtené koeficientem množství</t>
  </si>
  <si>
    <t>7*(10+10)*0,01</t>
  </si>
  <si>
    <t>7*5*10/1000</t>
  </si>
  <si>
    <t>0,03*59</t>
  </si>
  <si>
    <t>20*59*0,000001</t>
  </si>
  <si>
    <t>59*0,02</t>
  </si>
  <si>
    <t>plocha po air-spade</t>
  </si>
  <si>
    <t>44*2</t>
  </si>
  <si>
    <t>plocha regenerace</t>
  </si>
  <si>
    <t>59*2</t>
  </si>
  <si>
    <t>Trvalky</t>
  </si>
  <si>
    <t>17*0,5*0,001</t>
  </si>
  <si>
    <t>Ha.1</t>
  </si>
  <si>
    <t>14*0,15</t>
  </si>
  <si>
    <t>9,74*0,001 "Přepočtené koeficientem množství</t>
  </si>
  <si>
    <t>3*3*20*0,001</t>
  </si>
  <si>
    <t>70*1*20*0,001</t>
  </si>
  <si>
    <t>17*0,04</t>
  </si>
  <si>
    <t>185804312.3</t>
  </si>
  <si>
    <t>https://podminky.urs.cz/item/CS_URS_2025_01/185804312.3</t>
  </si>
  <si>
    <t>79*0,002*10</t>
  </si>
  <si>
    <t>3*0,002*10</t>
  </si>
  <si>
    <t>Objekt8 -  Vegetační úpravy - Následná péče Etapa 4</t>
  </si>
  <si>
    <t>Pokosení trávníku parkového pl do 1000 m2 s odvozem do 20 km v rovině a svahu do 1:5 5x ročně =458*5</t>
  </si>
  <si>
    <t>(59+44)*2</t>
  </si>
  <si>
    <t>7*100*0,001*8</t>
  </si>
  <si>
    <t>17*20*0,001*6</t>
  </si>
  <si>
    <t>17*2*0,01</t>
  </si>
  <si>
    <t>2,57*0,001 "Přepočtené koeficientem množství</t>
  </si>
  <si>
    <t>(59+44)*20*0,001</t>
  </si>
  <si>
    <t>17*30*0,001</t>
  </si>
  <si>
    <t>17*0,03</t>
  </si>
  <si>
    <t>6*0,8</t>
  </si>
  <si>
    <t>4,8*0,1 "Přepočtené koeficientem množství</t>
  </si>
  <si>
    <t>7*100*0,001*6</t>
  </si>
  <si>
    <t>17*20*0,001*4</t>
  </si>
  <si>
    <t>0,51*0,001 "Přepočtené koeficientem množství</t>
  </si>
  <si>
    <t>6*0,05*0,2</t>
  </si>
  <si>
    <t>roz08_5 - Revitalizace multimodálního uzlu ve Dvoře Králové nad Labem etapa V</t>
  </si>
  <si>
    <t>SO 101.5 - Etapa V.</t>
  </si>
  <si>
    <t>-1742028630</t>
  </si>
  <si>
    <t>"Dlažba Etapa V." 14,05</t>
  </si>
  <si>
    <t>818953228</t>
  </si>
  <si>
    <t>643764949</t>
  </si>
  <si>
    <t>"Zpevněna plocha autobusového nádraží " 190,28</t>
  </si>
  <si>
    <t>-1267477574</t>
  </si>
  <si>
    <t>"Napojení asf. vrstev"11,81</t>
  </si>
  <si>
    <t>113154336</t>
  </si>
  <si>
    <t>Frézování živičného krytu tl 300 mm pruh š přes 1 do 2 m pl přes 1000 do 10000 m2 bez překážek v trase</t>
  </si>
  <si>
    <t>-988947090</t>
  </si>
  <si>
    <t>https://podminky.urs.cz/item/CS_URS_2023_01/113154336</t>
  </si>
  <si>
    <t>"Zpevněna plocha autobusového nádraží " 190,28*2</t>
  </si>
  <si>
    <t>-798955172</t>
  </si>
  <si>
    <t>"Silniční obrubník" 59,47</t>
  </si>
  <si>
    <t>-865795060</t>
  </si>
  <si>
    <t>1502522468</t>
  </si>
  <si>
    <t>-145156348</t>
  </si>
  <si>
    <t>"Vykopávky vč. výkopu pro výměnu aktivní zóny v tl. 500mm" 60</t>
  </si>
  <si>
    <t>337469153</t>
  </si>
  <si>
    <t>"Násyp se zhutněním" 65</t>
  </si>
  <si>
    <t>-1907236265</t>
  </si>
  <si>
    <t>65*1,95</t>
  </si>
  <si>
    <t>-1634646371</t>
  </si>
  <si>
    <t>"Uložení sypaniny do násypů na skládce - odhumusování" 72,9*0,15</t>
  </si>
  <si>
    <t>"Uložení sypaniny do násypů na skládce - výkop" 60</t>
  </si>
  <si>
    <t>-942633411</t>
  </si>
  <si>
    <t>"bet. dlažba vč pro nevidomé" 52,4</t>
  </si>
  <si>
    <t>"asf. vozovka" 182,5</t>
  </si>
  <si>
    <t>-1690321563</t>
  </si>
  <si>
    <t>-1257528059</t>
  </si>
  <si>
    <t>"Doporučené množství pojiva v % vůči objemové hmotnosti zeminy jsou 3%" 234,9*0,5*1,85*3/100</t>
  </si>
  <si>
    <t>-942147715</t>
  </si>
  <si>
    <t>"asf. napojení sever" 182,5</t>
  </si>
  <si>
    <t>-217325784</t>
  </si>
  <si>
    <t>-638369509</t>
  </si>
  <si>
    <t>905814735</t>
  </si>
  <si>
    <t>122366003</t>
  </si>
  <si>
    <t>1047456303</t>
  </si>
  <si>
    <t>"asf. napojení sever" 182,5*2</t>
  </si>
  <si>
    <t>1790583733</t>
  </si>
  <si>
    <t>"úprava stávající plochy" 12,95</t>
  </si>
  <si>
    <t>"Chodník + uprava pro nevidomé" 47,4+5</t>
  </si>
  <si>
    <t>1297025991</t>
  </si>
  <si>
    <t>47,4</t>
  </si>
  <si>
    <t>47,4*1,02 "Přepočtené koeficientem množství</t>
  </si>
  <si>
    <t>-460766906</t>
  </si>
  <si>
    <t>-2066131019</t>
  </si>
  <si>
    <t>"Chodník + uprava pro nevidomé" 161</t>
  </si>
  <si>
    <t>147003434</t>
  </si>
  <si>
    <t xml:space="preserve"> 44,492+10+4</t>
  </si>
  <si>
    <t>-723922780</t>
  </si>
  <si>
    <t>43,62</t>
  </si>
  <si>
    <t>43,62*1,02 "Přepočtené koeficientem množství</t>
  </si>
  <si>
    <t>-1319381732</t>
  </si>
  <si>
    <t>-1198318988</t>
  </si>
  <si>
    <t>-2126286001</t>
  </si>
  <si>
    <t>"Bet. obrubník chod." 30</t>
  </si>
  <si>
    <t>1824493775</t>
  </si>
  <si>
    <t>30*1,02 "Přepočtené koeficientem množství</t>
  </si>
  <si>
    <t>474167235</t>
  </si>
  <si>
    <t>1267720502</t>
  </si>
  <si>
    <t>-893113150</t>
  </si>
  <si>
    <t>-2086463350</t>
  </si>
  <si>
    <t>https://podminky.urs.cz/item/CS_URS_2023_01/997221551</t>
  </si>
  <si>
    <t>-1871306986</t>
  </si>
  <si>
    <t>https://podminky.urs.cz/item/CS_URS_2023_01/997221559</t>
  </si>
  <si>
    <t>"do vzdálenosti 10km" 430,255</t>
  </si>
  <si>
    <t>430,255*10 "Přepočtené koeficientem množství</t>
  </si>
  <si>
    <t>610625633</t>
  </si>
  <si>
    <t>2033941577</t>
  </si>
  <si>
    <t>"bet. dlažba" 6,653</t>
  </si>
  <si>
    <t>"obruby" 12,191+0,216</t>
  </si>
  <si>
    <t>997221655</t>
  </si>
  <si>
    <t>Poplatek za uložení na skládce (skládkovné) zeminy a kamení kód odpadu 17 05 04</t>
  </si>
  <si>
    <t>291587158</t>
  </si>
  <si>
    <t>https://podminky.urs.cz/item/CS_URS_2025_01/997221655</t>
  </si>
  <si>
    <t>142,71+6,182</t>
  </si>
  <si>
    <t>-1803114207</t>
  </si>
  <si>
    <t>https://podminky.urs.cz/item/CS_URS_2025_01/997221665</t>
  </si>
  <si>
    <t>2,716+262,586</t>
  </si>
  <si>
    <t>-123016353</t>
  </si>
  <si>
    <t>roz08_6 - Revitalizace multimodálního uzlu ve Dvoře Králové nad Labem etapa VI</t>
  </si>
  <si>
    <t>SO 101.6 - Etapa VI. - mimo zájmové území</t>
  </si>
  <si>
    <t>-1681711721</t>
  </si>
  <si>
    <t>"Dlažba Erbanova Sever" 12,05</t>
  </si>
  <si>
    <t>"Dlažba Erbanova Jih" 11,51</t>
  </si>
  <si>
    <t>-274112757</t>
  </si>
  <si>
    <t>"Asfalt Erbanova Sever" 52,58</t>
  </si>
  <si>
    <t>"Asfalt Erbanova Jih" 1,82</t>
  </si>
  <si>
    <t>1190608717</t>
  </si>
  <si>
    <t>-1516520449</t>
  </si>
  <si>
    <t>"Silniční obrubník" 25,57</t>
  </si>
  <si>
    <t>-1278290682</t>
  </si>
  <si>
    <t>14,84</t>
  </si>
  <si>
    <t>-2087033100</t>
  </si>
  <si>
    <t>62,62</t>
  </si>
  <si>
    <t>1145341886</t>
  </si>
  <si>
    <t xml:space="preserve"> 62,61</t>
  </si>
  <si>
    <t>-700068180</t>
  </si>
  <si>
    <t>"Uložení sypaniny do násypů na skládce - odhumusování" 62,62*0,15</t>
  </si>
  <si>
    <t>"Uložení sypaniny do násypů na skládce - výkop" 62,61</t>
  </si>
  <si>
    <t>-541433941</t>
  </si>
  <si>
    <t>"Erbanova vozovka Jih" 1,8</t>
  </si>
  <si>
    <t>"Erbanova Vozovka Sever" 44,37</t>
  </si>
  <si>
    <t>"Chodníky"65,66</t>
  </si>
  <si>
    <t>1245527500</t>
  </si>
  <si>
    <t>11*0,16</t>
  </si>
  <si>
    <t>1049338878</t>
  </si>
  <si>
    <t>11*1,9</t>
  </si>
  <si>
    <t>-990746867</t>
  </si>
  <si>
    <t>11*1,1845</t>
  </si>
  <si>
    <t>2100520060</t>
  </si>
  <si>
    <t>11*0,04</t>
  </si>
  <si>
    <t>633432786</t>
  </si>
  <si>
    <t>419470183</t>
  </si>
  <si>
    <t>1448119219</t>
  </si>
  <si>
    <t>"Doporučené množství pojiva v % vůči objemové hmotnosti zeminy jsou 3%" 111,83*0,5*1,85*3/100</t>
  </si>
  <si>
    <t>2129561198</t>
  </si>
  <si>
    <t>2066970173</t>
  </si>
  <si>
    <t>588359898</t>
  </si>
  <si>
    <t>-1480495177</t>
  </si>
  <si>
    <t>46,17</t>
  </si>
  <si>
    <t>-620165986</t>
  </si>
  <si>
    <t>46,17*2</t>
  </si>
  <si>
    <t>564851011</t>
  </si>
  <si>
    <t>Podklad ze štěrkodrtě ŠD plochy do 100 m2 tl 150 mm</t>
  </si>
  <si>
    <t>44474760</t>
  </si>
  <si>
    <t>https://podminky.urs.cz/item/CS_URS_2025_01/564851011</t>
  </si>
  <si>
    <t>542309906</t>
  </si>
  <si>
    <t>"Chodník + uprava pro nevidomé"64,51+1,15</t>
  </si>
  <si>
    <t>Součet4</t>
  </si>
  <si>
    <t>1852006457</t>
  </si>
  <si>
    <t>64,51</t>
  </si>
  <si>
    <t>64,51*1,02 "Přepočtené koeficientem množství</t>
  </si>
  <si>
    <t>-1146620166</t>
  </si>
  <si>
    <t>1,15</t>
  </si>
  <si>
    <t>1,15*1,02 "Přepočtené koeficientem množství</t>
  </si>
  <si>
    <t>115291631</t>
  </si>
  <si>
    <t>"Chodník + uprava pro nevidomé" 46,51+1,15</t>
  </si>
  <si>
    <t>1603136688</t>
  </si>
  <si>
    <t>29,713+2,4+1</t>
  </si>
  <si>
    <t>-617342836</t>
  </si>
  <si>
    <t>29,13</t>
  </si>
  <si>
    <t>29,13*1,02 "Přepočtené koeficientem množství</t>
  </si>
  <si>
    <t>-2144723985</t>
  </si>
  <si>
    <t>-794138140</t>
  </si>
  <si>
    <t>1053801912</t>
  </si>
  <si>
    <t>"Bet. obrubník chod." 44,95</t>
  </si>
  <si>
    <t>-457923345</t>
  </si>
  <si>
    <t>44,95</t>
  </si>
  <si>
    <t>44,95*1,02 "Přepočtené koeficientem množství</t>
  </si>
  <si>
    <t>429514315</t>
  </si>
  <si>
    <t>665415314</t>
  </si>
  <si>
    <t>249421950</t>
  </si>
  <si>
    <t>108+8+13</t>
  </si>
  <si>
    <t>677830304</t>
  </si>
  <si>
    <t>58,775</t>
  </si>
  <si>
    <t>-434692225</t>
  </si>
  <si>
    <t>"do vzdálenosti 10km" 58,775</t>
  </si>
  <si>
    <t>58,775*10 "Přepočtené koeficientem množství</t>
  </si>
  <si>
    <t>1505479474</t>
  </si>
  <si>
    <t>-1598089977</t>
  </si>
  <si>
    <t>"bet. dlažba" 6,126</t>
  </si>
  <si>
    <t>"obruby" 5,242+0,594</t>
  </si>
  <si>
    <t>13063289</t>
  </si>
  <si>
    <t>12,512</t>
  </si>
  <si>
    <t>-1429187453</t>
  </si>
  <si>
    <t>34,302</t>
  </si>
  <si>
    <t>-1358411798</t>
  </si>
  <si>
    <t>SEZNAM FIGUR</t>
  </si>
  <si>
    <t>Výměra</t>
  </si>
  <si>
    <t>roz08_1/ SO700/ D701/ aa/ 1</t>
  </si>
  <si>
    <t>8,51+23,08+21,91+12,16+22,73+3,51+10,78+2,15+1,3+1,33+1,32+1,69+2,91+2,53+3,2+2+2,17+1,24</t>
  </si>
  <si>
    <t>Použití figury:</t>
  </si>
  <si>
    <t>Odstranění izolace proti vodě, vlhkosti a plynům z pásů NAIP přitavených dvouvrstvých z plochy vodorovné</t>
  </si>
  <si>
    <t>Demontáž lepených povlakových podlah s podložkou ručně</t>
  </si>
  <si>
    <t>Bourání podkladů pod dlažby nebo mazanin betonových nebo z litého asfaltu tl do 100 mm pl přes 4 m2</t>
  </si>
  <si>
    <t>Bourání potěrů cementových nebo pískocementových tl do 50 mm pl přes 4 m2</t>
  </si>
  <si>
    <t>Bourání potěrů anhydritových tl do 50 mm pl přes 4 m2</t>
  </si>
  <si>
    <t>Příplatek k bourání betonových mazanin za bourání mazanin se svařovanou sítí tl do 100 mm</t>
  </si>
  <si>
    <t>Odstranění násypů pod podlahami mezi trámy tl do 100 mm pl do 2 m2</t>
  </si>
  <si>
    <t>Otlučení (osekání) vnitřní vápenné nebo vápenocementové omítky stropů v rozsahu přes 50 do 100 %</t>
  </si>
  <si>
    <t>Očištění ploch líce kleneb a podhledů sušeným křemičitým pískem</t>
  </si>
  <si>
    <t>24,4+23,7+21,62+23,86+12,21+5,87+3,28+2,69+2,69+1,39+1,57+1,37+1,35</t>
  </si>
  <si>
    <t>Demontáž kce podkladové z desek dřevoštěpkových tl přes 15 mm na pero a drážku šroubovaných</t>
  </si>
  <si>
    <t>Demontáž podlah s polštáři z prken tloušťky do 32 mm</t>
  </si>
  <si>
    <t>15,19+9,62+33,7+23,68+21,36</t>
  </si>
  <si>
    <t>Odstranění tepelné izolace stropů volně kladené z vláknitých materiálů nasáklých vodou tl do 100 mm</t>
  </si>
  <si>
    <t>Demontáž záklopů stropů z hrubých prken tl do 32 mm</t>
  </si>
  <si>
    <t>Demontáž podbíjení obkladů stropů a střech sklonu do 60° z hrubých prken tl do 35 mm</t>
  </si>
  <si>
    <t>Otlučení (osekání) vnitřní vápenné nebo vápenocementové omítky stropů rákosových v rozsahu přes 50 do 100 %</t>
  </si>
  <si>
    <t>puda</t>
  </si>
  <si>
    <t>plocha půdy</t>
  </si>
  <si>
    <t>(4,4*4,8+4,3*5,2+1,965*4,5+2,7*3+4,3*5,3+4,4*4,9)</t>
  </si>
  <si>
    <t>Demontáž stropních trámů z hraněného řeziva průřezové pl přes 144 do 288 cm2</t>
  </si>
  <si>
    <t>(1,7+0,51+1,7)*(1,7+0,9+0,8+0,1+0,9+0,1)</t>
  </si>
  <si>
    <t>Vybourání válcovaných nosníků ze zdiva smíšeného dl do 6 m hmotnosti do 35 kg/m</t>
  </si>
  <si>
    <t>(15,343*11,903-3,4*4+1*5,391)/cos(30)</t>
  </si>
  <si>
    <t>Demontáž laťování střech z latí osové vzdálenosti do 0,22 m</t>
  </si>
  <si>
    <t>Demontáž krytiny keramické drážkové sklonu do 30° se zvětralou maltou do suti</t>
  </si>
  <si>
    <t>Nouzové (provizorní) zakrytí střechy plachtou</t>
  </si>
  <si>
    <t>střecha2</t>
  </si>
  <si>
    <t xml:space="preserve">Plocha ploché střechy k demolici </t>
  </si>
  <si>
    <t>střecha2_1</t>
  </si>
  <si>
    <t>"nad místnostemi 120-127"12,13*5,23</t>
  </si>
  <si>
    <t>"nad místností 128"2,7*(0,3+0,81+0,25)</t>
  </si>
  <si>
    <t>roz08_1/ SO700/ D701/ aa/ 2</t>
  </si>
  <si>
    <t>14,585+10,495+1,04+14,585+0,9*2+6+1,04</t>
  </si>
  <si>
    <t>Obsypání potrubí ručně sypaninou bez prohození, uloženou do 3 m</t>
  </si>
  <si>
    <t>Trativody z drenážních trubek plastových flexibilních DN 100 mm bez lože a obsypu</t>
  </si>
  <si>
    <t>dveře11+dveře12+0</t>
  </si>
  <si>
    <t>Tmelení spar a rohů šířky do 3 mm akrylátovým tmelem v místnostech v do 3,80 m</t>
  </si>
  <si>
    <t>Zakrytí vnitřních ploch konstrukcí nebo prvků v místnostech v do 3,80 m</t>
  </si>
  <si>
    <t>dveře11</t>
  </si>
  <si>
    <t>Otvory ve vnitřních nosných stěnách 1 NP</t>
  </si>
  <si>
    <t>"D04"(0,23+2,6)*0,94</t>
  </si>
  <si>
    <t>"D07"(0,23+2,6)*1,6</t>
  </si>
  <si>
    <t>"D09"(0,23+2,25)*2,2</t>
  </si>
  <si>
    <t>"D16"1,2*2,18</t>
  </si>
  <si>
    <t>dveře12</t>
  </si>
  <si>
    <t>Otvory v příčkách 1 NP, tl. 100mm</t>
  </si>
  <si>
    <t>"D01"(0,23+2,1)*0,8</t>
  </si>
  <si>
    <t>"D02"(0,23+2,1)*0,9</t>
  </si>
  <si>
    <t>"D03"(0,23+2,1)*0,9*2</t>
  </si>
  <si>
    <t>"D05"(0,23+2,1)*0,9</t>
  </si>
  <si>
    <t>"D06"(0,23+2,1)*0,8*2</t>
  </si>
  <si>
    <t>"D08"(0,23+2,1)*0,8</t>
  </si>
  <si>
    <t>dveře21+dveře22+dveře23</t>
  </si>
  <si>
    <t>dveře21</t>
  </si>
  <si>
    <t>Otvory ve vnitřních nosných stěnách 2 NP</t>
  </si>
  <si>
    <t>"D11"(0,14+2,3)*1*2</t>
  </si>
  <si>
    <t>"D12"(0,14+2,3)*1,07</t>
  </si>
  <si>
    <t>"201"1,9*2,3</t>
  </si>
  <si>
    <t>dveře22</t>
  </si>
  <si>
    <t>Otvory ve vnitřních příčkách 2 NP, tl. 100mm</t>
  </si>
  <si>
    <t>"D13"(0,14+2,8)*0,87*2</t>
  </si>
  <si>
    <t>"D14"(0,14+2,8)*0,87*3</t>
  </si>
  <si>
    <t>dveře23</t>
  </si>
  <si>
    <t>Dveře v 2NP v příčkách, tl. 150mm</t>
  </si>
  <si>
    <t>"D10"(0,14+2,28)*0,97*2</t>
  </si>
  <si>
    <t>"D18"(0,14+2,28)*0,9</t>
  </si>
  <si>
    <t>dveře31+dveře32</t>
  </si>
  <si>
    <t>dveře31</t>
  </si>
  <si>
    <t>Otvory ve vnitřních nosných stěnách 3 NP</t>
  </si>
  <si>
    <t>"D11"(0,14+2,3)*1</t>
  </si>
  <si>
    <t>"301"2*2,3</t>
  </si>
  <si>
    <t>dveře32</t>
  </si>
  <si>
    <t>Otvory v příčkách 3 NP, tl. 100mm</t>
  </si>
  <si>
    <t>"D01"(0,14+2,1)*0,8*2</t>
  </si>
  <si>
    <t>"D06"(0,14+2,1)*0,8*2</t>
  </si>
  <si>
    <t>dveře33</t>
  </si>
  <si>
    <t>Otvory v příčkách 3 NP, tl. 150mm</t>
  </si>
  <si>
    <t>"D10"(0,14+2,3)*0,9</t>
  </si>
  <si>
    <t>"D15"(0,14+2,3)*0,97*2</t>
  </si>
  <si>
    <t>"D16"(0,14+2,1)*0,9</t>
  </si>
  <si>
    <t>"D17"(0,14+2,1)*0,9*2</t>
  </si>
  <si>
    <t>"103"3,25</t>
  </si>
  <si>
    <t>Olepování vnitřních ploch páskou v místnostech v do 3,80 m</t>
  </si>
  <si>
    <t>Zakrytí vnitřních podlah včetně pozdějšího odkrytí</t>
  </si>
  <si>
    <t>Lešení pomocné pro objekty pozemních staveb s lešeňovou podlahou v do 1,9 m zatížení do 150 kg/m2</t>
  </si>
  <si>
    <t>Hloubení nezapažených jam v soudržných horninách třídy těžitelnosti I skupiny 3 ručně</t>
  </si>
  <si>
    <t>Zřízení vrstvy z geotextilie v rovině nebo ve sklonu do 1:5 š do 3 m</t>
  </si>
  <si>
    <t>Podsyp pod základové konstrukce se zhutněním z hrubého kameniva frakce 16 až 32 mm</t>
  </si>
  <si>
    <t>Mazanina tl přes 50 do 80 mm z betonu prostého bez zvýšených nároků na prostředí tř. C 25/30</t>
  </si>
  <si>
    <t>Příplatek k mazanině tl přes 50 do 80 mm za stržení povrchu spodní vrstvy před vložením výztuže</t>
  </si>
  <si>
    <t>Výztuž mazanin svařovanými sítěmi Kari</t>
  </si>
  <si>
    <t>Potěr cementový samonivelační litý C30 tl přes 45 do 50 mm</t>
  </si>
  <si>
    <t>Příplatek k cementovému samonivelačnímu litému potěru C30 ZKD 5 mm tl přes 50 mm</t>
  </si>
  <si>
    <t>Separační vrstva z PE fólie</t>
  </si>
  <si>
    <t>Násyp tl do 20 mm pod plovoucí nebo tepelně izolační vrstvy podlah z písku prosátého</t>
  </si>
  <si>
    <t>"101"58,37+0,94*0,335</t>
  </si>
  <si>
    <t>"103"3,25+0,8*0,1</t>
  </si>
  <si>
    <t>"105"11,60+0,9*0,1</t>
  </si>
  <si>
    <t>"106"2,51+0,9*0,1*2</t>
  </si>
  <si>
    <t>"107"5,69+0,8*0,1</t>
  </si>
  <si>
    <t>"108"3,82+0,9*0,1</t>
  </si>
  <si>
    <t>"109"6,75+0,8*0,1</t>
  </si>
  <si>
    <t>Vysátí podkladu před provedením lité podlahy</t>
  </si>
  <si>
    <t>"110"3,10+0,9*0,1</t>
  </si>
  <si>
    <t>"201"15,39</t>
  </si>
  <si>
    <t>"202"23,65</t>
  </si>
  <si>
    <t>"203"4,85</t>
  </si>
  <si>
    <t>"206"6,39</t>
  </si>
  <si>
    <t>0+0+F023+0</t>
  </si>
  <si>
    <t>Násyp pod podlahy z keramzitu</t>
  </si>
  <si>
    <t>"201"15,39+0,2*1+0,1*0,9</t>
  </si>
  <si>
    <t>"206"6,39+0,1*0,8*2</t>
  </si>
  <si>
    <t>"208"7,39+0,1*0,8*3</t>
  </si>
  <si>
    <t>"210"13,25+0,15*0,9+0,2*1-1,81-0,9*0,15</t>
  </si>
  <si>
    <t>"211"1,81+0,9*0,15</t>
  </si>
  <si>
    <t>"301"19,4</t>
  </si>
  <si>
    <t>"302"5,48</t>
  </si>
  <si>
    <t>"303"25,38</t>
  </si>
  <si>
    <t>"304"3,67</t>
  </si>
  <si>
    <t>"308"47,09</t>
  </si>
  <si>
    <t>Montáž izolace tepelné podlah volně kladenými rohožemi, pásy, dílci, deskami 1 vrstva</t>
  </si>
  <si>
    <t>"301"19,4+0,2*1+0,1*1*2+0,1*0,9</t>
  </si>
  <si>
    <t>"304"3,67+0,15*0,8*2</t>
  </si>
  <si>
    <t>"305"4,55+0,1*0,8*2</t>
  </si>
  <si>
    <t>"306"5,68+0,1*0,8*2</t>
  </si>
  <si>
    <t>"307"9,30+0,15*0,9</t>
  </si>
  <si>
    <t>fasáda2</t>
  </si>
  <si>
    <t>fasáda3</t>
  </si>
  <si>
    <t>-sokl</t>
  </si>
  <si>
    <t>"odpočet otvorů"-okno1-okno2-okno3</t>
  </si>
  <si>
    <t>Cementový postřik vnějších stěn nanášený celoplošně ručně</t>
  </si>
  <si>
    <t>Penetrační nátěr vnějších stěn nanášený ručně</t>
  </si>
  <si>
    <t>Vyrovnání podkladu vnějších stěn tmelem tl do 2 mm</t>
  </si>
  <si>
    <t>Penetrační silikonový nátěr vnějších pastovitých tenkovrstvých omítek stěn</t>
  </si>
  <si>
    <t>Montáž kontaktního zateplení vnějších stěn lepením a mechanickým kotvením polystyrénových desek do betonu a zdiva tl přes 120 do 160 mm</t>
  </si>
  <si>
    <t>Příplatek k cenám kontaktního zateplení vnějších stěn za zápustnou montáž a použití tepelněizolačních zátek z polystyrenu</t>
  </si>
  <si>
    <t>Příplatek k cenám kontaktního zateplení vnějších stěn za zesílení vyztužení základní vrstvy</t>
  </si>
  <si>
    <t>Tenkovrstvá silikonsilikátová zatíraná omítka zrnitost 3,0 mm vnějších stěn</t>
  </si>
  <si>
    <t>Zakrytí výplní otvorů a svislých ploch fólií přilepenou lepící páskou</t>
  </si>
  <si>
    <t>Očištění vnějších ploch tlakovou vodou</t>
  </si>
  <si>
    <t>fasáda11</t>
  </si>
  <si>
    <t>Podhled v rámci ETICS</t>
  </si>
  <si>
    <t>Fasáda v úrovni 1NP (O1)</t>
  </si>
  <si>
    <t>"S"(0,36+3,1)*(5,355+2,45+1,03+0,855+5,18)</t>
  </si>
  <si>
    <t>"V"(0,02+3,1)*10,715</t>
  </si>
  <si>
    <t>"J"(0,02+3,1)*(5,95+3,14+6,05)</t>
  </si>
  <si>
    <t>"Z"(2,06)*10,715+((2,65-2,06)*10,715)/2</t>
  </si>
  <si>
    <t>Fasáda v úrovni 2NP a 3NP, (O3)</t>
  </si>
  <si>
    <t>"S"87,79</t>
  </si>
  <si>
    <t>"V"(8,94-3,56)*(10,715+1,045)+((10,715*(12,62-8,94))/2)</t>
  </si>
  <si>
    <t>"J"(8,94-3,56)*(5,95+3,14+6,05)+((3,14*(10,925-8,94))/2)</t>
  </si>
  <si>
    <t>"Z"(8,94-3,56)*(10,715+1,045)+((10,715*(12,62-8,94))/2)</t>
  </si>
  <si>
    <t xml:space="preserve">"vyrovnávací schodiště 1 NP </t>
  </si>
  <si>
    <t>1,25*2</t>
  </si>
  <si>
    <t>0,9*2</t>
  </si>
  <si>
    <t>Schodišťové stupně dusané na terén z betonu tř. C 20/25 bez potěru</t>
  </si>
  <si>
    <t>Zřízení bednění stupňů přímočarých schodišť</t>
  </si>
  <si>
    <t>Montáž pojistné hydroizolační nebo parotěsné fólie hřebene větrané střechy</t>
  </si>
  <si>
    <t>4,165+3</t>
  </si>
  <si>
    <t>Provedení izolace proti zemní vlhkosti vodorovné za studena nátěrem penetračním</t>
  </si>
  <si>
    <t>Provedení izolace proti zemní vlhkosti pásy přitavením vodorovné NAIP</t>
  </si>
  <si>
    <t xml:space="preserve">"vytáhnout na stěnu </t>
  </si>
  <si>
    <t>obvod03*0,15</t>
  </si>
  <si>
    <t>Provedení izolace proti zemní vlhkosti svislé za studena nátěrem penetračním</t>
  </si>
  <si>
    <t>Provedení izolace proti zemní vlhkosti pásy přitavením svislé NAIP</t>
  </si>
  <si>
    <t>"soklová část, průměrná hloubka</t>
  </si>
  <si>
    <t>1,4*(15,14+10,715+1,04+0,3)*2</t>
  </si>
  <si>
    <t>Izolace proti zemní vlhkosti nopovou fólií svislá, výška nopu 8,0 mm, tl do 0,6 mm</t>
  </si>
  <si>
    <t>Provedení doplňků izolace proti vodě na ploše svislé z textilií vrstva ochranná</t>
  </si>
  <si>
    <t>Penetrační akrylátový nátěr lícového zdiva</t>
  </si>
  <si>
    <t>Spárování spárovací maltou vnitřních pohledových ploch stropů z cihel</t>
  </si>
  <si>
    <t>Krycí jednonásobný akrylátový nátěr lícového zdiva</t>
  </si>
  <si>
    <t xml:space="preserve">"lešení i pro realizaci střechy - až k okapní hraně </t>
  </si>
  <si>
    <t>(8,9+0,2)*(15,14+1+1+10,715+1+1+1,04+1+1)*2</t>
  </si>
  <si>
    <t>"štít"8+8+3+3</t>
  </si>
  <si>
    <t>Montáž lešení řadového trubkového lehkého s podlahami zatížení do 200 kg/m2 š od 0,6 do 0,9 m v do 10 m</t>
  </si>
  <si>
    <t>Příplatek k lešení řadovému trubkovému lehkému s podlahami do 200 kg/m2 š od 0,6 do 0,9 m v do 10 m za každý den použití</t>
  </si>
  <si>
    <t>Demontáž lešení řadového trubkového lehkého s podlahami zatížení do 200 kg/m2 š od 0,6 do 0,9 m v do 10 m</t>
  </si>
  <si>
    <t>Montáž ochranné sítě z textilie z umělých vláken</t>
  </si>
  <si>
    <t>Příplatek k ochranné síti za každý den použití</t>
  </si>
  <si>
    <t>Demontáž ochranné sítě z textilie z umělých vláken</t>
  </si>
  <si>
    <t>Dovoz a odvoz lešení řadového do 10 km včetně naložení a složení</t>
  </si>
  <si>
    <t>Příplatek k ceně dovozu a odvozu lešení řadového ZKD 10 km přes 10 km</t>
  </si>
  <si>
    <t>"OV1"1,2*7</t>
  </si>
  <si>
    <t>"OV2"1,5</t>
  </si>
  <si>
    <t>"OV3"1,2</t>
  </si>
  <si>
    <t>"OV4"1,03</t>
  </si>
  <si>
    <t>Pletivo sklovláknité vnitřních stěn vtlačené do tmelu</t>
  </si>
  <si>
    <t>Montáž omítkových samolepících začišťovacích profilů pro spojení s okenním rámem</t>
  </si>
  <si>
    <t>Montáž kontaktního zateplení vnějšího ostění, nadpraží nebo parapetu hl. špalety do 400 mm lepením desek z polystyrenu tl do 40 mm</t>
  </si>
  <si>
    <t>"OV5"1,2*9</t>
  </si>
  <si>
    <t>"OV8"1,1*2</t>
  </si>
  <si>
    <t>"OV6"1,2*8</t>
  </si>
  <si>
    <t>"OV7"1,1*2</t>
  </si>
  <si>
    <t>"OV9"1,2*4</t>
  </si>
  <si>
    <t>Obklad01*2</t>
  </si>
  <si>
    <t>Obklad02*2</t>
  </si>
  <si>
    <t>Obklad03*2</t>
  </si>
  <si>
    <t>Obklad011*1,2</t>
  </si>
  <si>
    <t>"odpočet otvorů"</t>
  </si>
  <si>
    <t>-(0,7*2*2+0,8*2*3+0,7*2*2+0,7*2)</t>
  </si>
  <si>
    <t>-(0,8*1,2)</t>
  </si>
  <si>
    <t>"2NP"</t>
  </si>
  <si>
    <t>-(0,7*2*7)</t>
  </si>
  <si>
    <t>"3NP"</t>
  </si>
  <si>
    <t>-(0,7*2*8+0,8*2*2)</t>
  </si>
  <si>
    <t xml:space="preserve">"kuchyň" </t>
  </si>
  <si>
    <t>"203"0,5*2,76</t>
  </si>
  <si>
    <t>"302"0,5*2,885</t>
  </si>
  <si>
    <t>Nátěr penetrační na stěnu</t>
  </si>
  <si>
    <t>Oprášení (ometení ) podkladu v místnostech v do 3,80 m</t>
  </si>
  <si>
    <t>"104"(1,9+0,9)*2</t>
  </si>
  <si>
    <t>"107"(1,11+2)*2+(1,75+2,1)*2</t>
  </si>
  <si>
    <t>"108"(1,77+2,15)*2</t>
  </si>
  <si>
    <t>"109"(1,5+1,1)*2+(1,6+1,05+0,1+2,09+1,55+2,09+0,65+0,1+0,82-0,115+1,05)</t>
  </si>
  <si>
    <t>Montáž izolace nátěrem nebo stěrkou ve dvou vrstvách</t>
  </si>
  <si>
    <t>Montáž izolace pod obklad těsnícími pásy pro styčné nebo dilatační spáry</t>
  </si>
  <si>
    <t>Spárování vnitřních obkladů silikonem</t>
  </si>
  <si>
    <t>Obklad011</t>
  </si>
  <si>
    <t>Keramický obklad 1NP, výšky 1,2m. obvod</t>
  </si>
  <si>
    <t>"110"(1,305+1,115+1,895)*2+0,15*2</t>
  </si>
  <si>
    <t>"207"9,211</t>
  </si>
  <si>
    <t>"208"(1,545+1,095)*2+(1,6+1,05)*2+(1,7+2,15)*2</t>
  </si>
  <si>
    <t>"209"(1,16+2,1)*2</t>
  </si>
  <si>
    <t>"305"(0,95+1,55)*2*3</t>
  </si>
  <si>
    <t>"306"(1,55+1,95)*2+(1,2+0,925)*2*2</t>
  </si>
  <si>
    <t>"307"(1,875+4,775)*2</t>
  </si>
  <si>
    <t>Obvod013</t>
  </si>
  <si>
    <t>obvodS</t>
  </si>
  <si>
    <t>Obvodová dilatace podlahovým páskem z pěnového PE mezi stěnou a mazaninou nebo potěrem v 80 mm</t>
  </si>
  <si>
    <t>"101"(13,6+4,185)*2</t>
  </si>
  <si>
    <t>"102"2,1180 + 2,5581 + 0,7152 + 1,1045 + 1,2060 + 0,9098 + 3,5779 + 0,0827 + 0,5113 + 1,0304 + 0,5290 + 0,1101 + 2,9832 + 0,2359</t>
  </si>
  <si>
    <t>"103"(2,4+1,15)*2</t>
  </si>
  <si>
    <t>"105"(2,435+2,2+0,3+1,6+0,3+0,05)*2</t>
  </si>
  <si>
    <t>"106"(1,2+2,095)*2</t>
  </si>
  <si>
    <t>"109"(1,5+1,1)*2+(1,6+1,05)*2+(1,55+2,09)*2</t>
  </si>
  <si>
    <t>Soklíky z přírodního litého teraca rovné tloušťky do 20 mm výšky přes 50 do 150 mm s fabionem</t>
  </si>
  <si>
    <t>Obvod místností 1 NP - PU stěrka (P2)</t>
  </si>
  <si>
    <t>"110"(1,305+1,115+1,895)*2</t>
  </si>
  <si>
    <t>Obvod023</t>
  </si>
  <si>
    <t>ObvodS</t>
  </si>
  <si>
    <t>Obvod místností 2 NP -  PU stěrka</t>
  </si>
  <si>
    <t>"201"1,8127 + 0,2008 + 0,7086 + 0,3586 + 0,3310 + 0,1591 + 1,6506 + 1,9561 + 1,6507 + 0,1528 + 0,3225 + 0,5517 + 2,4916</t>
  </si>
  <si>
    <t>"202"(5,44+4,37)*2</t>
  </si>
  <si>
    <t>"203"(1,769+2,76)*2</t>
  </si>
  <si>
    <t>"204"(5,54+2,545)*2</t>
  </si>
  <si>
    <t>"205"(0,095+2,4+2,455+4,445)*2</t>
  </si>
  <si>
    <t>"206"(3,055+2,11)*2</t>
  </si>
  <si>
    <t>"207"1,6040 + 2,1004 + 1,6040 + 0,9029 + 0,9039 + 0,1062 + 0,9038 + 1,0860</t>
  </si>
  <si>
    <t>"210"(0,595+2,685+1+1,25+1,66)*2</t>
  </si>
  <si>
    <t>obvod033</t>
  </si>
  <si>
    <t>Obvod033</t>
  </si>
  <si>
    <t>Obvod místností 3 NP - PU stěrka</t>
  </si>
  <si>
    <t>"301"2,5780 + 0,3646 + 1,9546 + 1,9904 + 1,9546 + 0,1769 + 0,7186 + 0,2064 + 1,8598</t>
  </si>
  <si>
    <t>"302"(1,8+2,885)*2</t>
  </si>
  <si>
    <t>"303"(5,8+4,375)*2</t>
  </si>
  <si>
    <t>"304"(3+1,2)*2</t>
  </si>
  <si>
    <t>"305"(0,95+1,55)*2*2+(0,96+1,55)*2</t>
  </si>
  <si>
    <t>"306"(1,55+0,925+0,1+0,925)*2+(1,2+0,925)*2*2</t>
  </si>
  <si>
    <t>"308"5,1160 + 9,5286 + 5,8701 + 4,3557 + 0,7393 + 0,5503 + 2,4771 + 2,2159 + 2,4750 + 2,4271</t>
  </si>
  <si>
    <t>obvods</t>
  </si>
  <si>
    <t xml:space="preserve">Obvod schodiště </t>
  </si>
  <si>
    <t>3,0170 + 2,7835 + 2,9992</t>
  </si>
  <si>
    <t>(0,33+1,737)*2</t>
  </si>
  <si>
    <t>"OV1"1,2*1,8*7</t>
  </si>
  <si>
    <t>"OV2"1,5*2,25</t>
  </si>
  <si>
    <t>"OV3"1,2*2,25</t>
  </si>
  <si>
    <t>"OV4"1,03*2,1</t>
  </si>
  <si>
    <t>Zakrytí výplní otvorů fólií přilepenou na začišťovací lišty</t>
  </si>
  <si>
    <t>"OV5"1,2*1,85*9</t>
  </si>
  <si>
    <t>"OV8"1,1*1,7*2</t>
  </si>
  <si>
    <t>"OV6"1,2*1,35*8</t>
  </si>
  <si>
    <t>"OV7"1,1*1,4*2</t>
  </si>
  <si>
    <t>"OV9"1,2*1,8*4</t>
  </si>
  <si>
    <t>"OV10"(0,6*0,6*3,14)</t>
  </si>
  <si>
    <t>Zdivo z pórobetonových tvárnic na pero a drážku do P2 přes 450 do 600 kg/m3 na tenkovrstvou maltu tl 300 mm</t>
  </si>
  <si>
    <t>(0,16+3)*(0,2+1,5+0,1+1,77+1,1+2+0,1+2,1)*2</t>
  </si>
  <si>
    <t>(0,16+3)*(2,4+0,1+2,435+2,2+0,3+1,6+0,3)*2</t>
  </si>
  <si>
    <t>(0,16+3)*(13,6+4,185)*2</t>
  </si>
  <si>
    <t>(0,16+3)*(0,4+1,9+0,4+0,741+1,2+0,395+1,095+0,9+0,64+0,5+0,5+1,5)*2</t>
  </si>
  <si>
    <t>-dveře11*2</t>
  </si>
  <si>
    <t>-okno1</t>
  </si>
  <si>
    <t>(0,14+3,14)*(4,37+5,44)*2</t>
  </si>
  <si>
    <t>(0,14+3,14)*(5,54+4,37)*2</t>
  </si>
  <si>
    <t>(0,14+3,14)*(1,95+2,76+0,51+1,98)*2</t>
  </si>
  <si>
    <t>(0,14+3,14)*(0,4+1,9+0,4+0,5+4,4+1,5)*2</t>
  </si>
  <si>
    <t>(0,14+3,14)*(4,45+2,4+2,455)*2</t>
  </si>
  <si>
    <t>(0,14+3,14)*(1,6+0,1+1,7+0,2+1,16+2,11+0,1+2,1+0,15)*2</t>
  </si>
  <si>
    <t>-dveře21*2</t>
  </si>
  <si>
    <t>-okno2</t>
  </si>
  <si>
    <t xml:space="preserve">"3 NP - schodiště </t>
  </si>
  <si>
    <t>(0,14+3,2)*(2,425+2,2+0,575+0,755+0,51+2+0,51+0,715+0,2+1,55+0,15+0,1+1+0,1+0,15+0,925+0,1+0,925)</t>
  </si>
  <si>
    <t>(0,14+3,2)*(2,765+0,72+1,2+3,58)*2</t>
  </si>
  <si>
    <t>-dveře31*2</t>
  </si>
  <si>
    <t>0,4*(ostění1+nadpraží1)</t>
  </si>
  <si>
    <t>0,4*(ostění2+nadpraží2)</t>
  </si>
  <si>
    <t>"ostění a nadpraží průchodů"</t>
  </si>
  <si>
    <t>0,4*(2+2,3*2)*2</t>
  </si>
  <si>
    <t>0,4*(1,2+2,18*2)*3</t>
  </si>
  <si>
    <t>Cementový postřik vnitřních stěn nanášený celoplošně ručně</t>
  </si>
  <si>
    <t>Vápenocementový štuk vnitřních stěn tloušťky do 3 mm</t>
  </si>
  <si>
    <t>Vápenocementová omítka hrubá jednovrstvá zatřená vnitřních stěn nanášená strojně</t>
  </si>
  <si>
    <t>Příplatek k vápenocementové omítce vnitřních stěn za každých dalších 5 mm tloušťky strojně</t>
  </si>
  <si>
    <t>(0,14+3,2)*(4,375+5,8+0,15+1,8+0,35+5,9+4,95+2,2+2,425+5,145+2,4+2,2+2,4+0,25+1,5+0,15+1,2+0,51+1,95+1,875+0,2+1,55+0,1+1,35)</t>
  </si>
  <si>
    <t>-OKNO3</t>
  </si>
  <si>
    <t>0,25*(ostění3+nadpraží3)</t>
  </si>
  <si>
    <t>"odpočet šikmin</t>
  </si>
  <si>
    <t>-2,5*8</t>
  </si>
  <si>
    <t>"OV1"2*1,8*7</t>
  </si>
  <si>
    <t>"OV2"2*2,25</t>
  </si>
  <si>
    <t>"OV3"2*2,25</t>
  </si>
  <si>
    <t>"OV4"2*2,1</t>
  </si>
  <si>
    <t>"OV5"2*1,85*9</t>
  </si>
  <si>
    <t>"OV8"2*1,7*2</t>
  </si>
  <si>
    <t>"OV6"2*1,35*8</t>
  </si>
  <si>
    <t>"OV7"2*1,4*2</t>
  </si>
  <si>
    <t>"OV9"2*1,8*4</t>
  </si>
  <si>
    <t>"OV10"(2*0,6*3,14)</t>
  </si>
  <si>
    <t>Vyrovnávací cementový potěr tl přes 10 do 20 mm ze suchých směsí provedený v pásu</t>
  </si>
  <si>
    <t>"S1.2</t>
  </si>
  <si>
    <t>Provedení povlak krytiny mechanicky kotvenou do trapézu TI tl do 100 mm krajní pole, budova v do 18 m</t>
  </si>
  <si>
    <t>Montáž kontralatí na podklad bez tepelné izolace</t>
  </si>
  <si>
    <t>0,89*2</t>
  </si>
  <si>
    <t>5,45*2</t>
  </si>
  <si>
    <t>Povlakové krytiny střech do 10° z tvarovaných poplastovaných lišt délky 2 m koutová lišta vnitřní rš 100 mm</t>
  </si>
  <si>
    <t>Povlakové krytiny střech do 10° z tvarovaných poplastovaných lišt délky 2 m koutová lišta vnější rš 100 mm</t>
  </si>
  <si>
    <t>Provedení povlakové krytiny vytažením na konstrukce fólií přilepenou bodově</t>
  </si>
  <si>
    <t>5,43*2</t>
  </si>
  <si>
    <t>Povlakové krytiny střech do 10° z tvarovaných poplastovaných lišt délky 2 m stěnová lišta vyhnutá rš 70 mm</t>
  </si>
  <si>
    <t>šikmá11*0,5+šikmá21*0,5</t>
  </si>
  <si>
    <t>štítová*0,5+štítová2*0,5</t>
  </si>
  <si>
    <t>Spojovací prostředky pro montáž olištování, obložení stropů, střešních podhledů a stěn</t>
  </si>
  <si>
    <t>(0,23+3)*(1,1+1,05+2,09+1,77+1,11+1,75+0,9*2+0,15+1,9)</t>
  </si>
  <si>
    <t>(0,14+3,14)*(1,095+1,05+1,1+0,89+1,7+1,16+0,52+2,76)</t>
  </si>
  <si>
    <t>(0,14+3)*(1,875+0,925*2)</t>
  </si>
  <si>
    <t>SDK stěna předsazená tl 87,5 mm profil CW+UW 75 deska 1xH2 12,5 bez izolace EI 15</t>
  </si>
  <si>
    <t>SDK stěna předsazená základní penetrační nátěr</t>
  </si>
  <si>
    <t>Odvětrání radonu vodorovné drenážní kladené do štěrkového podsypu z plastových perforovaných trubek DN přes 60 do 80 mm</t>
  </si>
  <si>
    <t>Odvětrání radonu vodorovné sběrné kladené do štěrkového podsypu z plastových trubek DN přes 110 do 125 mm</t>
  </si>
  <si>
    <t>SDK podhled desky 1xA 12,5 bez izolace dvouvrstvá spodní kce profil CD+UD</t>
  </si>
  <si>
    <t>SDK podhled základní penetrační nátěr</t>
  </si>
  <si>
    <t>SDK podhled deska 1xH2 12,5 bez izolace dvouvrstvá spodní kce profil CD+UD</t>
  </si>
  <si>
    <t>0,3*(5,355+2,45+0,855+1,045*2+5,18+10,715+6,05+3,14+5,95+10,715)</t>
  </si>
  <si>
    <t>Sklovláknité pletivo vnějších stěn vtlačené do tmelu</t>
  </si>
  <si>
    <t>Hydrofobizační transparentní silikonový nátěr hrubých betonových povrchů nebo hrubých omítek</t>
  </si>
  <si>
    <t>(0,23+3)*(0,115+1,6+0,82+0,115+2,15+0,1+2,095+1,77+0,18+1,11+2,095+2,4+2,2)</t>
  </si>
  <si>
    <t>(0,14+3,14)*(0,15+1,545+0,15+1,545+0,11+0,9+1,095+0,1+1,05+0,1+1,1+0,1+0,89+1,7+0,2+1,16)</t>
  </si>
  <si>
    <t>(0,14+3,2)*(1,36+0,925+0,1+0,925+1,55*2)</t>
  </si>
  <si>
    <t>-dveře12</t>
  </si>
  <si>
    <t>-dveře22</t>
  </si>
  <si>
    <t>-dveře32</t>
  </si>
  <si>
    <t>SDK příčka tl 100 mm profil CW+UW 75 desky 1xA 12,5 s izolací EI 30 Rw do 45 dB</t>
  </si>
  <si>
    <t>SDK příčka základní penetrační nátěr (oboustranně)</t>
  </si>
  <si>
    <t>(0,14+3,14)*(1,945+5,54+1,66)</t>
  </si>
  <si>
    <t>(0,14+3,14)*((1,55+0,1+1,36)*2+1,2+0,15+1,5+4,375*2+2)</t>
  </si>
  <si>
    <t>0,6*2,75+0,5*2,1</t>
  </si>
  <si>
    <t>-dveře23</t>
  </si>
  <si>
    <t>-dveře33</t>
  </si>
  <si>
    <t>SDK příčka tl 150 mm profil CW+UW 100 desky 2xA 12,5 s izolací EI 60 Rw do 56 dB</t>
  </si>
  <si>
    <t>stěna_sdk3</t>
  </si>
  <si>
    <t>Plocha SDK stěny tl. 180mm</t>
  </si>
  <si>
    <t>(0,23+3)*(0,115+2,15)</t>
  </si>
  <si>
    <t>(0,14+3,14)*(0,2+2,1)</t>
  </si>
  <si>
    <t>(0,14+3,14)*(1,95+5,8-0,715)</t>
  </si>
  <si>
    <t>(11,715/cos(30))*16,14</t>
  </si>
  <si>
    <t>"odpočet vikýřu"</t>
  </si>
  <si>
    <t>-((1,43*(3/cos(30))/2))*2</t>
  </si>
  <si>
    <t>-((2,265*(4,165-0,655-0,15)/cos(30))/2)*2</t>
  </si>
  <si>
    <t>Provedení povlakové krytiny střech přes 30° podkladní vrstvy pásy na sucho samolepící</t>
  </si>
  <si>
    <t>Montáž izolace tepelné střech šikmých kladené volně nad krokve rohoží, pásů, desek sklonu do 30°</t>
  </si>
  <si>
    <t>Impregnace řeziva proti dřevokaznému hmyzu a houbám máčením třída ohrožení 1 a 2</t>
  </si>
  <si>
    <t>Montáž bednění střech rovných a šikmých sklonu do 60° z hrubých prken na sraz tl do 32 mm</t>
  </si>
  <si>
    <t>Montáž bednění střech rovných a šikmých sklonu do 60° z palubek</t>
  </si>
  <si>
    <t>Montáž kontralatí přes tepelnou izolaci tl přes 140 mm do 200 mm</t>
  </si>
  <si>
    <t>Montáž strukturované oddělovací rohože jakékoliv rš</t>
  </si>
  <si>
    <t>Krytina střechy rovné drážkováním ze svitků z Pz plechu s povrchovou úpravou do rš 670 mm sklonu do 30°</t>
  </si>
  <si>
    <t>Montáž pojistné hydroizolační nebo parotěsné kladené ve sklonu přes 20° s lepenými spoji na bednění</t>
  </si>
  <si>
    <t>6,23+6,32+6,45+6,55</t>
  </si>
  <si>
    <t>Oplechování rovné okapové hrany z Pz s povrchovou úpravou rš 200 mm</t>
  </si>
  <si>
    <t>Žlab podokapní půlkruhový z Pz s povrchovou úpravou rš 330 mm</t>
  </si>
  <si>
    <t>Montáž krytiny keramické okapní větrací pás</t>
  </si>
  <si>
    <t>Montáž pojistné hydroizolační nebo parotěsné fólie okapu</t>
  </si>
  <si>
    <t>((2,265/cos(40))*(4,165-0,15-0,655)/2+2,265/cos(40)*(0,15+0,655))*2</t>
  </si>
  <si>
    <t>(1,43/cos(40)*3/2)*2</t>
  </si>
  <si>
    <t>Krytina střechy rovné drážkováním ze svitků z Pz plechu s povrchovou úpravou do rš 670 mm sklonu přes 30 do 60°</t>
  </si>
  <si>
    <t>0,655*2</t>
  </si>
  <si>
    <t>špaleta</t>
  </si>
  <si>
    <t>Plocha šambrán a špalet - jemnozrnná omítka</t>
  </si>
  <si>
    <t>(ostění2+ostění3)*(0,25+0,1)</t>
  </si>
  <si>
    <t>(nadpraží2+nadpraží3)*(0,25+0,1)</t>
  </si>
  <si>
    <t>(parapet2+parapet3)*0,1</t>
  </si>
  <si>
    <t>(11,715)/cos(30)*2</t>
  </si>
  <si>
    <t>štítová2</t>
  </si>
  <si>
    <t>Délka štítové hrany pro šikmá2</t>
  </si>
  <si>
    <t>(1,43)/cos(40)*2</t>
  </si>
  <si>
    <t>(2,265)/cos(40)*2</t>
  </si>
  <si>
    <t>(4,032)/cos(30)*2</t>
  </si>
  <si>
    <t>(3,333)/cos(30)*2</t>
  </si>
  <si>
    <t>Montáž pojistné hydroizolační nebo parotěsné fólie úžlabí větrané střechy</t>
  </si>
  <si>
    <t xml:space="preserve">Plochá1-0 </t>
  </si>
  <si>
    <t>(0,3+1,8+0,3)*2+1,6*2</t>
  </si>
  <si>
    <t>Ztužující pásy a věnce ze ŽB tř. C 25/30</t>
  </si>
  <si>
    <t>Zřízení bednění ztužujících věnců</t>
  </si>
  <si>
    <t>10,175*2+14,6</t>
  </si>
  <si>
    <t>14,6+5,18+5,385</t>
  </si>
  <si>
    <t>"šikmé"12,8+11,8</t>
  </si>
  <si>
    <t>"podklady pod vaznici"0,5*2</t>
  </si>
  <si>
    <t>"náběhy v rozích"0,3*4</t>
  </si>
  <si>
    <t>"věnec/překlad kruhové okno"1,</t>
  </si>
  <si>
    <t>(2+1+2,2+0,3+1,03)*2</t>
  </si>
  <si>
    <t>2,77*2</t>
  </si>
  <si>
    <t>roz08_1/ SO700/ D701/ aa/ 3</t>
  </si>
  <si>
    <t>roz08_1/ SO700/ D701/ b</t>
  </si>
  <si>
    <t>11*12,179/cos(10,83)</t>
  </si>
  <si>
    <t>Oplechování nevětraného hřebene z Al plechu s hřebenovým plechem rš 330 mm</t>
  </si>
  <si>
    <t>0,75*10,715</t>
  </si>
  <si>
    <t>Provedení drenážní vrstvy vegetační střechy z kameniva tl do 100 mm sklon do 5°</t>
  </si>
  <si>
    <t>"sníženo o pracovní výšku 1,5 m, v rozích uvažována převazba 1 m na každou stranu"</t>
  </si>
  <si>
    <t>(3,75-1,00)*(1+8,37+1)*2</t>
  </si>
  <si>
    <t>(7,33-1,50)*(1+35,06+1)</t>
  </si>
  <si>
    <t>(7,33-1,50)*(1+11,88+1)</t>
  </si>
  <si>
    <t>(7,33-1,50)*(1+37,62+1)</t>
  </si>
  <si>
    <t>8,37*(0,410+10,715+1,045)</t>
  </si>
  <si>
    <t>"odpočet kruhového otvoru"-23,93</t>
  </si>
  <si>
    <t>Provedení povlakové krytiny střech do 10° podkladní vrstvy pásy na sucho samolepící</t>
  </si>
  <si>
    <t>Montáž izolace tepelné střech plochých lepené za studena nízkoexpanzní (PUR) pěnou, spádová vrstva</t>
  </si>
  <si>
    <t>Lazurovací dvojnásobný akrylátový nátěr tesařských konstrukcí</t>
  </si>
  <si>
    <t>8,37*2+17,361+(0,41+10,715+1,045)</t>
  </si>
  <si>
    <t>Provedení povlakové krytiny střech do 10° navařením fólie PVC na oplechování v plné ploše</t>
  </si>
  <si>
    <t>Povlakové krytiny střech do 10° z tvarovaných poplastovaných lišt délky 2 m závětrná lišta rš 250 mm</t>
  </si>
  <si>
    <t>Montáž izolace tepelné střech plochých lepené nízkoexpanzní (PUR) pěnou atikový klín</t>
  </si>
  <si>
    <t>0,41+10,715+1,045</t>
  </si>
  <si>
    <t>Provedení povlakové krytiny střech do 10° ukotvení fólie talířovou hmoždinkou do polystyrenu nebo vlny</t>
  </si>
  <si>
    <t>plochá15</t>
  </si>
  <si>
    <t>Fasáda přilehlá ke střeše - nenasákavý mat.</t>
  </si>
  <si>
    <t>"odměřeno z dwg."</t>
  </si>
  <si>
    <t>23,39</t>
  </si>
  <si>
    <t>23,64/cos(31,7)</t>
  </si>
  <si>
    <t>17,67/cos(40,2)*10</t>
  </si>
  <si>
    <t>15,67/cos(44,1)*10</t>
  </si>
  <si>
    <t>17,83/cos(40,2)</t>
  </si>
  <si>
    <t>33,15</t>
  </si>
  <si>
    <t>Krytina střechy rovné drážkováním ze svitků z Al plechu rš 500 mm sklonu přes 30 do 60°</t>
  </si>
  <si>
    <t>11,88</t>
  </si>
  <si>
    <t>Oplechování rovné okapové hrany z Al plechu rš 500 mm</t>
  </si>
  <si>
    <t>1*3,970</t>
  </si>
  <si>
    <t>5*2,970/cos(40,2)</t>
  </si>
  <si>
    <t>5*2,630/cos(44,1)</t>
  </si>
  <si>
    <t>1*2,665</t>
  </si>
  <si>
    <t>1*3,970/cos(31,7)</t>
  </si>
  <si>
    <t>1*3,000/cos(40,2)</t>
  </si>
  <si>
    <t>1*2,600</t>
  </si>
  <si>
    <t>Oplechování štítu závětrnou lištou z Al plechu rš 330 mm</t>
  </si>
  <si>
    <t>1*13,50</t>
  </si>
  <si>
    <t>6*11,69</t>
  </si>
  <si>
    <t>5*12,80</t>
  </si>
  <si>
    <t>Oplechování úžlabí z Al plechu rš 1000 mm</t>
  </si>
  <si>
    <t>Příplatek za provedení úžlabí z Al plechu v plechové krytině</t>
  </si>
  <si>
    <t xml:space="preserve">Plochá1-kačírek </t>
  </si>
  <si>
    <t>"odpočet střechy se skladbou S2.2."-(8,37*0,41+8,37*1,045)</t>
  </si>
  <si>
    <t>Provedení drenážní vrstvy vegetační střechy z plastových nopových fólií v nopů do 25 mm do 5°</t>
  </si>
  <si>
    <t>Provedení vegetační vrstvy ze substrátu tl do 100 mm vegetační střechy sklon do 5°</t>
  </si>
  <si>
    <t>roz08_1/ SO700/ D702/ 1</t>
  </si>
  <si>
    <t>20,8+1</t>
  </si>
  <si>
    <t>Obvod hydroizolace (alt. podkladního betonu)</t>
  </si>
  <si>
    <t xml:space="preserve">"směrem ke svahu </t>
  </si>
  <si>
    <t xml:space="preserve">"nižší část </t>
  </si>
  <si>
    <t>0,3*0,6*2</t>
  </si>
  <si>
    <t>Izolace proti zemní vlhkosti nopovou fólií s textilií svislá, výška nopu 8,0 mm, tl do 0,6 mm</t>
  </si>
  <si>
    <t>(20,8+1+1)*1,5</t>
  </si>
  <si>
    <t>Vodorovné přemístění přes 20 do 50 m výkopku/sypaniny z horniny třídy těžitelnosti I skupiny 1 až 3</t>
  </si>
  <si>
    <t>roz08_1/ SO700/ D702/ 2</t>
  </si>
  <si>
    <t>59+1+1</t>
  </si>
  <si>
    <t>32,5</t>
  </si>
  <si>
    <t>(59,049+1,5*2)*2,5</t>
  </si>
  <si>
    <t>roz08_1/ SO700/ D702/ 3</t>
  </si>
  <si>
    <t>roz08_1/ SO700/ D703</t>
  </si>
  <si>
    <t xml:space="preserve">standardně rozměr stavby + 1m na každou stranu </t>
  </si>
  <si>
    <t>roz08_2/ SO100/ SO 101.2/ SO200/ 22109P-II/ SO400/ 401./ SO700/ D703</t>
  </si>
  <si>
    <t>roz08_3/ SO100/ SO 101.3/ SO200/ 22109P-III/ SO700/ D703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</si>
  <si>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</si>
  <si>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</si>
  <si>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</si>
  <si>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</si>
  <si>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</si>
  <si>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</si>
  <si>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</si>
  <si>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</si>
  <si>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</si>
  <si>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</si>
  <si>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</si>
  <si>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</si>
  <si>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</si>
  <si>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</si>
  <si>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</si>
  <si>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</si>
  <si>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</si>
  <si>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</si>
  <si>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</si>
  <si>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</si>
  <si>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</si>
  <si>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</si>
  <si>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</si>
  <si>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</si>
  <si>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</si>
  <si>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</si>
  <si>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</si>
  <si>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</si>
  <si>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</si>
  <si>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</si>
  <si>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</si>
  <si>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</si>
  <si>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</si>
  <si>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</si>
  <si>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</si>
  <si>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</si>
  <si>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</si>
  <si>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</si>
  <si>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</si>
  <si>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</si>
  <si>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</si>
  <si>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</si>
  <si>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</si>
  <si>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</si>
  <si>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</si>
  <si>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</si>
  <si>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</si>
  <si>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</si>
  <si>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</si>
  <si>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</si>
  <si>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</si>
  <si>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</si>
  <si>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</si>
  <si>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</si>
  <si>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</si>
  <si>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</si>
  <si>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</si>
  <si>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</si>
  <si>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</si>
  <si>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</si>
  <si>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</si>
  <si>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</si>
  <si>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</si>
  <si>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</si>
  <si>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</si>
  <si>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</si>
  <si>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</si>
  <si>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</si>
  <si>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</si>
  <si>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</si>
  <si>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</si>
  <si>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</si>
  <si>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</si>
  <si>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</si>
  <si>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</si>
  <si>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</si>
  <si>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</si>
  <si>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</si>
  <si>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</si>
  <si>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</si>
  <si>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</si>
  <si>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</si>
  <si>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</si>
  <si>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</si>
  <si>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</si>
  <si>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</si>
  <si>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</si>
  <si>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</si>
  <si>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</si>
  <si>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</si>
  <si>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</si>
  <si>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</si>
  <si>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</si>
  <si>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</si>
  <si>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</si>
  <si>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</si>
  <si>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</si>
  <si>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</si>
  <si>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</si>
  <si>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</si>
  <si>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</si>
  <si>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</si>
  <si>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</si>
  <si>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</si>
  <si>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</si>
  <si>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</si>
  <si>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</si>
  <si>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</si>
  <si>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</si>
  <si>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</si>
  <si>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</si>
  <si>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</si>
  <si>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</si>
  <si>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</si>
  <si>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</si>
  <si>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</si>
  <si>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</si>
  <si>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</si>
  <si>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</si>
  <si>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</si>
  <si>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</si>
  <si>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</si>
  <si>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</si>
  <si>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</si>
  <si>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</si>
  <si>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</si>
  <si>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</si>
  <si>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</si>
  <si>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</si>
  <si>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</si>
  <si>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</si>
  <si>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</si>
  <si>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</si>
  <si>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</si>
  <si>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</si>
  <si>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</si>
  <si>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</si>
  <si>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</si>
  <si>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</si>
  <si>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</si>
  <si>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</si>
  <si>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</si>
  <si>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</si>
  <si>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</si>
  <si>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</si>
  <si>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</si>
  <si>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</si>
  <si>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</si>
  <si>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</si>
  <si>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</si>
  <si>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</si>
  <si>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</si>
  <si>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</si>
  <si>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</si>
  <si>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</si>
  <si>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</si>
  <si>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</si>
  <si>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</si>
  <si>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</si>
  <si>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</si>
  <si>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</si>
  <si>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</si>
  <si>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</si>
  <si>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</si>
  <si>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</si>
  <si>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</si>
  <si>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</si>
  <si>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</si>
  <si>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</si>
  <si>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</si>
  <si>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</si>
  <si>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</si>
  <si>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</si>
  <si>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</si>
  <si>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</si>
  <si>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</si>
  <si>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</si>
  <si>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</si>
  <si>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</si>
  <si>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</si>
  <si>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</si>
  <si>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</si>
  <si>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</si>
  <si>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2,4*1,02 "Přepočtené koeficientem množství</t>
  </si>
  <si>
    <t>1*1,02 "Přepočtené koeficientem množství</t>
  </si>
  <si>
    <t>4*1,02 "Přepočtené koeficientem množství</t>
  </si>
  <si>
    <t>10*1,02 "Přepočtené koeficientem množství</t>
  </si>
  <si>
    <t>"kontrastní pás u nástupní hrany" 24,85*1,02 "Přepočtené koeficientem množství</t>
  </si>
  <si>
    <t>112,25*2* 1,02 "Přepočtené koeficientem množství</t>
  </si>
  <si>
    <t>1,5*9 "Přepočtené koeficientem množství</t>
  </si>
  <si>
    <t>"dlažba pro nevidomé" 106,5*1,02 "Přepočtené koeficientem množství</t>
  </si>
  <si>
    <t>668*1,02 "Přepočtené koeficientem množství</t>
  </si>
  <si>
    <t>(27+4)*0,27*1,1 'Přepočtené koeficientem množství</t>
  </si>
  <si>
    <t>935113111</t>
  </si>
  <si>
    <t>Osazení odvodňovacího polymerbetonového žlabu s krycím roštem šířky do 200 mm</t>
  </si>
  <si>
    <t>59227106R</t>
  </si>
  <si>
    <t>žlab odvodňovací z polymerbetonu bez spádu dna se svislým odtokem a integrovaným těsněním pozinkovaná hrana š 200mm s nerezovým nástavcem (slot)</t>
  </si>
  <si>
    <t>935114111</t>
  </si>
  <si>
    <t>Mikroštěrbinový odvodňovací betonový žlab 220x260 mm bez vnitřního spádu se základem</t>
  </si>
  <si>
    <t>899103112.R1</t>
  </si>
  <si>
    <t>2866177.R1</t>
  </si>
  <si>
    <t>poklop šachtový litinový, betonový rám DN 800 pro třídu zatížení B125, poklop na vstup do betonové akumulační nádrže</t>
  </si>
  <si>
    <t>Umyvadlová výpusť, clic-clac, chrom</t>
  </si>
  <si>
    <t>635,153*1,05 'Přepočtené koeficientem množství</t>
  </si>
  <si>
    <t>"K20"</t>
  </si>
  <si>
    <t>0,65*17,14</t>
  </si>
  <si>
    <t>13,030*1,1845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</si>
</sst>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i/>
      <sz val="8"/>
      <color rgb="FF003366"/>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5" fillId="0" borderId="0" applyNumberFormat="0" applyFill="0" applyBorder="0" applyAlignment="0" applyProtection="0"/>
  </cellStyleXfs>
  <cellXfs count="38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9"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1"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2" fillId="0" borderId="0" xfId="0" applyFont="1" applyAlignment="1">
      <alignment horizontal="left" vertical="center"/>
    </xf>
    <xf numFmtId="0" fontId="0" fillId="0" borderId="4" xfId="0" applyBorder="1" applyAlignment="1">
      <alignment vertical="center" wrapText="1"/>
    </xf>
    <xf numFmtId="0" fontId="19"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4" fontId="25"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38" fillId="0" borderId="0" xfId="0" applyFont="1" applyAlignment="1">
      <alignment horizontal="left" vertical="center"/>
    </xf>
    <xf numFmtId="0" fontId="39"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40" fillId="0" borderId="23" xfId="0" applyFont="1" applyBorder="1" applyAlignment="1" applyProtection="1">
      <alignment horizontal="center" vertical="center"/>
      <protection locked="0"/>
    </xf>
    <xf numFmtId="49" fontId="40" fillId="0" borderId="23" xfId="0" applyNumberFormat="1"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xf numFmtId="0" fontId="40" fillId="0" borderId="23" xfId="0" applyFont="1" applyBorder="1" applyAlignment="1" applyProtection="1">
      <alignment horizontal="center" vertical="center" wrapText="1"/>
      <protection locked="0"/>
    </xf>
    <xf numFmtId="167" fontId="40" fillId="0" borderId="23" xfId="0" applyNumberFormat="1" applyFont="1" applyBorder="1" applyAlignment="1" applyProtection="1">
      <alignment vertical="center"/>
      <protection locked="0"/>
    </xf>
    <xf numFmtId="4" fontId="40" fillId="3"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protection locked="0"/>
    </xf>
    <xf numFmtId="0" fontId="41" fillId="0" borderId="4" xfId="0" applyFont="1" applyBorder="1" applyAlignment="1">
      <alignment vertical="center"/>
    </xf>
    <xf numFmtId="0" fontId="40" fillId="3"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12" fillId="0" borderId="4" xfId="0" applyFont="1" applyBorder="1"/>
    <xf numFmtId="0" fontId="12" fillId="0" borderId="0" xfId="0" applyFont="1" applyAlignment="1">
      <alignment horizontal="left"/>
    </xf>
    <xf numFmtId="0" fontId="12" fillId="0" borderId="0" xfId="0" applyFont="1" applyProtection="1">
      <protection locked="0"/>
    </xf>
    <xf numFmtId="4" fontId="12" fillId="0" borderId="0" xfId="0" applyNumberFormat="1" applyFont="1"/>
    <xf numFmtId="0" fontId="12" fillId="0" borderId="15" xfId="0" applyFont="1" applyBorder="1"/>
    <xf numFmtId="166" fontId="12" fillId="0" borderId="0" xfId="0" applyNumberFormat="1" applyFont="1"/>
    <xf numFmtId="166" fontId="12" fillId="0" borderId="16" xfId="0" applyNumberFormat="1" applyFont="1" applyBorder="1"/>
    <xf numFmtId="0" fontId="12" fillId="0" borderId="0" xfId="0" applyFont="1" applyAlignment="1">
      <alignment horizontal="center"/>
    </xf>
    <xf numFmtId="4" fontId="12" fillId="0" borderId="0" xfId="0" applyNumberFormat="1" applyFont="1" applyAlignment="1">
      <alignment vertical="center"/>
    </xf>
    <xf numFmtId="0" fontId="13" fillId="0" borderId="4"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5" xfId="0" applyFont="1" applyBorder="1" applyAlignment="1">
      <alignment vertical="center"/>
    </xf>
    <xf numFmtId="0" fontId="13" fillId="0" borderId="16" xfId="0" applyFont="1" applyBorder="1" applyAlignment="1">
      <alignment vertical="center"/>
    </xf>
    <xf numFmtId="0" fontId="40" fillId="3" borderId="20" xfId="0" applyFont="1" applyFill="1" applyBorder="1" applyAlignment="1" applyProtection="1">
      <alignment horizontal="left" vertical="center"/>
      <protection locked="0"/>
    </xf>
    <xf numFmtId="0" fontId="40" fillId="0" borderId="21" xfId="0" applyFont="1" applyBorder="1" applyAlignment="1">
      <alignment horizontal="center" vertical="center"/>
    </xf>
    <xf numFmtId="167" fontId="23" fillId="3" borderId="23" xfId="0" applyNumberFormat="1" applyFont="1" applyFill="1" applyBorder="1" applyAlignment="1" applyProtection="1">
      <alignment vertical="center"/>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lignment horizontal="left" vertical="center"/>
    </xf>
    <xf numFmtId="0" fontId="54" fillId="0" borderId="1" xfId="0" applyFont="1" applyBorder="1" applyAlignment="1">
      <alignment vertical="top"/>
    </xf>
    <xf numFmtId="0" fontId="54" fillId="0" borderId="1" xfId="0" applyFont="1" applyBorder="1" applyAlignment="1">
      <alignment horizontal="left" vertical="center"/>
    </xf>
    <xf numFmtId="0" fontId="54" fillId="0" borderId="1" xfId="0" applyFont="1" applyBorder="1" applyAlignment="1">
      <alignment horizontal="center" vertical="center"/>
    </xf>
    <xf numFmtId="49" fontId="54" fillId="0" borderId="1" xfId="0" applyNumberFormat="1" applyFont="1" applyBorder="1" applyAlignment="1">
      <alignment horizontal="left" vertical="center"/>
    </xf>
    <xf numFmtId="0" fontId="53" fillId="0" borderId="28" xfId="0"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xf numFmtId="0" fontId="23" fillId="0" borderId="23" xfId="0" applyFont="1" applyBorder="1" applyAlignment="1">
      <alignment horizontal="center" vertical="center"/>
    </xf>
    <xf numFmtId="49" fontId="23" fillId="0" borderId="23" xfId="0" applyNumberFormat="1" applyFont="1" applyBorder="1" applyAlignment="1">
      <alignment horizontal="left" vertical="center" wrapText="1"/>
    </xf>
    <xf numFmtId="0" fontId="23" fillId="0" borderId="23" xfId="0" applyFont="1" applyBorder="1" applyAlignment="1">
      <alignment horizontal="left" vertical="center" wrapText="1"/>
    </xf>
    <xf numFmtId="0" fontId="23" fillId="0" borderId="23" xfId="0" applyFont="1" applyBorder="1" applyAlignment="1">
      <alignment horizontal="center" vertical="center" wrapText="1"/>
    </xf>
    <xf numFmtId="167" fontId="23" fillId="0" borderId="23" xfId="0" applyNumberFormat="1" applyFont="1" applyBorder="1" applyAlignment="1">
      <alignment vertical="center"/>
    </xf>
    <xf numFmtId="4" fontId="23" fillId="0" borderId="23" xfId="0" applyNumberFormat="1" applyFont="1" applyBorder="1" applyAlignment="1">
      <alignment vertical="center"/>
    </xf>
    <xf numFmtId="0" fontId="23" fillId="0" borderId="1" xfId="0" applyFont="1" applyBorder="1" applyAlignment="1">
      <alignment horizontal="center"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167" fontId="23" fillId="0" borderId="1" xfId="0" applyNumberFormat="1" applyFont="1" applyBorder="1" applyAlignment="1">
      <alignment vertical="center"/>
    </xf>
    <xf numFmtId="4" fontId="23" fillId="3" borderId="1" xfId="0" applyNumberFormat="1" applyFont="1" applyFill="1" applyBorder="1" applyAlignment="1" applyProtection="1">
      <alignment vertical="center"/>
      <protection locked="0"/>
    </xf>
    <xf numFmtId="4" fontId="23" fillId="0" borderId="1" xfId="0" applyNumberFormat="1" applyFont="1" applyBorder="1" applyAlignment="1">
      <alignment vertical="center"/>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0" borderId="23" xfId="0" applyNumberFormat="1" applyFont="1" applyBorder="1" applyAlignment="1">
      <alignmen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8" xfId="0" applyFont="1" applyFill="1" applyBorder="1" applyAlignment="1">
      <alignment horizontal="left" vertical="center"/>
    </xf>
    <xf numFmtId="0" fontId="0" fillId="4" borderId="8" xfId="0" applyFill="1" applyBorder="1" applyAlignment="1">
      <alignment vertical="center"/>
    </xf>
    <xf numFmtId="0" fontId="15"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0" fillId="0" borderId="0" xfId="0" applyFont="1" applyAlignment="1">
      <alignment horizontal="left" vertical="center" wrapText="1"/>
    </xf>
    <xf numFmtId="4" fontId="4" fillId="4" borderId="8" xfId="0" applyNumberFormat="1" applyFont="1" applyFill="1" applyBorder="1" applyAlignment="1">
      <alignment vertical="center"/>
    </xf>
    <xf numFmtId="0" fontId="0" fillId="4"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23" fillId="5" borderId="8" xfId="0" applyFont="1" applyFill="1" applyBorder="1" applyAlignment="1">
      <alignment horizontal="center" vertical="center"/>
    </xf>
    <xf numFmtId="0" fontId="27"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0" fontId="23" fillId="5" borderId="8"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0" fontId="47" fillId="0" borderId="1" xfId="0" applyFont="1" applyBorder="1" applyAlignment="1">
      <alignment horizontal="left" vertical="center" wrapText="1"/>
    </xf>
    <xf numFmtId="0" fontId="46" fillId="0" borderId="29" xfId="0" applyFont="1" applyBorder="1" applyAlignment="1">
      <alignment horizontal="left" wrapText="1"/>
    </xf>
    <xf numFmtId="0" fontId="45" fillId="0" borderId="1" xfId="0" applyFont="1" applyBorder="1" applyAlignment="1">
      <alignment horizontal="center" vertical="center" wrapText="1"/>
    </xf>
    <xf numFmtId="49" fontId="47" fillId="0" borderId="1" xfId="0" applyNumberFormat="1" applyFont="1" applyBorder="1" applyAlignment="1">
      <alignment horizontal="left" vertical="center" wrapText="1"/>
    </xf>
    <xf numFmtId="0" fontId="45" fillId="0" borderId="1" xfId="0" applyFont="1" applyBorder="1" applyAlignment="1">
      <alignment horizontal="center" vertical="center"/>
    </xf>
    <xf numFmtId="0" fontId="46" fillId="0" borderId="29" xfId="0" applyFont="1" applyBorder="1" applyAlignment="1">
      <alignment horizontal="left"/>
    </xf>
    <xf numFmtId="0" fontId="47" fillId="0" borderId="1" xfId="0" applyFont="1" applyBorder="1" applyAlignment="1">
      <alignment horizontal="left" vertical="center"/>
    </xf>
    <xf numFmtId="0" fontId="47"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34103000" TargetMode="External"/><Relationship Id="rId7" Type="http://schemas.openxmlformats.org/officeDocument/2006/relationships/hyperlink" Target="https://podminky.urs.cz/item/CS_URS_2025_01/044002000" TargetMode="External"/><Relationship Id="rId2" Type="http://schemas.openxmlformats.org/officeDocument/2006/relationships/hyperlink" Target="https://podminky.urs.cz/item/CS_URS_2025_01/033002000" TargetMode="External"/><Relationship Id="rId1" Type="http://schemas.openxmlformats.org/officeDocument/2006/relationships/hyperlink" Target="https://podminky.urs.cz/item/CS_URS_2025_01/030001000" TargetMode="External"/><Relationship Id="rId6"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39002000"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5_01/091503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81002000" TargetMode="External"/><Relationship Id="rId2" Type="http://schemas.openxmlformats.org/officeDocument/2006/relationships/hyperlink" Target="https://podminky.urs.cz/item/CS_URS_2025_01/0123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72002000" TargetMode="External"/><Relationship Id="rId5" Type="http://schemas.openxmlformats.org/officeDocument/2006/relationships/hyperlink" Target="https://podminky.urs.cz/item/CS_URS_2025_01/091003000" TargetMode="External"/><Relationship Id="rId4" Type="http://schemas.openxmlformats.org/officeDocument/2006/relationships/hyperlink" Target="https://podminky.urs.cz/item/CS_URS_2025_01/013294000"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5_01/171251101" TargetMode="External"/><Relationship Id="rId18" Type="http://schemas.openxmlformats.org/officeDocument/2006/relationships/hyperlink" Target="https://podminky.urs.cz/item/CS_URS_2025_01/212752112" TargetMode="External"/><Relationship Id="rId26" Type="http://schemas.openxmlformats.org/officeDocument/2006/relationships/hyperlink" Target="https://podminky.urs.cz/item/CS_URS_2025_01/577165032" TargetMode="External"/><Relationship Id="rId39" Type="http://schemas.openxmlformats.org/officeDocument/2006/relationships/hyperlink" Target="https://podminky.urs.cz/item/CS_URS_2025_01/591141111" TargetMode="External"/><Relationship Id="rId21" Type="http://schemas.openxmlformats.org/officeDocument/2006/relationships/hyperlink" Target="https://podminky.urs.cz/item/CS_URS_2025_01/561081111" TargetMode="External"/><Relationship Id="rId34" Type="http://schemas.openxmlformats.org/officeDocument/2006/relationships/hyperlink" Target="https://podminky.urs.cz/item/CS_URS_2025_01/564952111" TargetMode="External"/><Relationship Id="rId42" Type="http://schemas.openxmlformats.org/officeDocument/2006/relationships/hyperlink" Target="https://podminky.urs.cz/item/CS_URS_2025_01/591211111" TargetMode="External"/><Relationship Id="rId47" Type="http://schemas.openxmlformats.org/officeDocument/2006/relationships/hyperlink" Target="https://podminky.urs.cz/item/CS_URS_2025_01/914111111" TargetMode="External"/><Relationship Id="rId50" Type="http://schemas.openxmlformats.org/officeDocument/2006/relationships/hyperlink" Target="https://podminky.urs.cz/item/CS_URS_2025_01/915211115" TargetMode="External"/><Relationship Id="rId55" Type="http://schemas.openxmlformats.org/officeDocument/2006/relationships/hyperlink" Target="https://podminky.urs.cz/item/CS_URS_2025_01/919735114" TargetMode="External"/><Relationship Id="rId63" Type="http://schemas.openxmlformats.org/officeDocument/2006/relationships/hyperlink" Target="https://podminky.urs.cz/item/CS_URS_2025_02/997221873" TargetMode="External"/><Relationship Id="rId7" Type="http://schemas.openxmlformats.org/officeDocument/2006/relationships/hyperlink" Target="https://podminky.urs.cz/item/CS_URS_2025_01/113202111"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211971121" TargetMode="External"/><Relationship Id="rId20" Type="http://schemas.openxmlformats.org/officeDocument/2006/relationships/hyperlink" Target="https://podminky.urs.cz/item/CS_URS_2025_01/291211111" TargetMode="External"/><Relationship Id="rId29" Type="http://schemas.openxmlformats.org/officeDocument/2006/relationships/hyperlink" Target="https://podminky.urs.cz/item/CS_URS_2025_01/573111112" TargetMode="External"/><Relationship Id="rId41" Type="http://schemas.openxmlformats.org/officeDocument/2006/relationships/hyperlink" Target="https://podminky.urs.cz/item/CS_URS_2025_01/564871111" TargetMode="External"/><Relationship Id="rId54" Type="http://schemas.openxmlformats.org/officeDocument/2006/relationships/hyperlink" Target="https://podminky.urs.cz/item/CS_URS_2025_01/916231213" TargetMode="External"/><Relationship Id="rId62" Type="http://schemas.openxmlformats.org/officeDocument/2006/relationships/hyperlink" Target="https://podminky.urs.cz/item/CS_URS_2025_01/99722186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154518" TargetMode="External"/><Relationship Id="rId11" Type="http://schemas.openxmlformats.org/officeDocument/2006/relationships/hyperlink" Target="https://podminky.urs.cz/item/CS_URS_2025_01/132351102" TargetMode="External"/><Relationship Id="rId24" Type="http://schemas.openxmlformats.org/officeDocument/2006/relationships/hyperlink" Target="https://podminky.urs.cz/item/CS_URS_2025_01/576133211" TargetMode="External"/><Relationship Id="rId32" Type="http://schemas.openxmlformats.org/officeDocument/2006/relationships/hyperlink" Target="https://podminky.urs.cz/item/CS_URS_2025_01/457572111" TargetMode="External"/><Relationship Id="rId37" Type="http://schemas.openxmlformats.org/officeDocument/2006/relationships/hyperlink" Target="https://podminky.urs.cz/item/CS_URS_2025_01/564871112" TargetMode="External"/><Relationship Id="rId40" Type="http://schemas.openxmlformats.org/officeDocument/2006/relationships/hyperlink" Target="https://podminky.urs.cz/item/CS_URS_2025_01/591211111" TargetMode="External"/><Relationship Id="rId45" Type="http://schemas.openxmlformats.org/officeDocument/2006/relationships/hyperlink" Target="https://podminky.urs.cz/item/CS_URS_2025_01/RMAT0001" TargetMode="External"/><Relationship Id="rId53" Type="http://schemas.openxmlformats.org/officeDocument/2006/relationships/hyperlink" Target="https://podminky.urs.cz/item/CS_URS_2025_01/916131213" TargetMode="External"/><Relationship Id="rId58" Type="http://schemas.openxmlformats.org/officeDocument/2006/relationships/hyperlink" Target="https://podminky.urs.cz/item/CS_URS_2025_01/919716111" TargetMode="External"/><Relationship Id="rId66" Type="http://schemas.openxmlformats.org/officeDocument/2006/relationships/drawing" Target="../drawings/drawing4.xml"/><Relationship Id="rId5" Type="http://schemas.openxmlformats.org/officeDocument/2006/relationships/hyperlink" Target="https://podminky.urs.cz/item/CS_URS_2025_01/113154558" TargetMode="External"/><Relationship Id="rId15" Type="http://schemas.openxmlformats.org/officeDocument/2006/relationships/hyperlink" Target="https://podminky.urs.cz/item/CS_URS_2025_01/211561111" TargetMode="External"/><Relationship Id="rId23" Type="http://schemas.openxmlformats.org/officeDocument/2006/relationships/hyperlink" Target="https://podminky.urs.cz/item/CS_URS_2025_01/565135101" TargetMode="External"/><Relationship Id="rId28" Type="http://schemas.openxmlformats.org/officeDocument/2006/relationships/hyperlink" Target="https://podminky.urs.cz/item/CS_URS_2025_01/564962111" TargetMode="External"/><Relationship Id="rId36" Type="http://schemas.openxmlformats.org/officeDocument/2006/relationships/hyperlink" Target="https://podminky.urs.cz/item/CS_URS_2025_01/567122114" TargetMode="External"/><Relationship Id="rId49" Type="http://schemas.openxmlformats.org/officeDocument/2006/relationships/hyperlink" Target="https://podminky.urs.cz/item/CS_URS_2025_01/915211111" TargetMode="External"/><Relationship Id="rId57" Type="http://schemas.openxmlformats.org/officeDocument/2006/relationships/hyperlink" Target="https://podminky.urs.cz/item/CS_URS_2025_01/962041211" TargetMode="External"/><Relationship Id="rId61" Type="http://schemas.openxmlformats.org/officeDocument/2006/relationships/hyperlink" Target="https://podminky.urs.cz/item/CS_URS_2025_01/997221579" TargetMode="External"/><Relationship Id="rId10" Type="http://schemas.openxmlformats.org/officeDocument/2006/relationships/hyperlink" Target="https://podminky.urs.cz/item/CS_URS_2025_01/122251104" TargetMode="External"/><Relationship Id="rId19" Type="http://schemas.openxmlformats.org/officeDocument/2006/relationships/hyperlink" Target="https://podminky.urs.cz/item/CS_URS_2025_01/213221111" TargetMode="External"/><Relationship Id="rId31" Type="http://schemas.openxmlformats.org/officeDocument/2006/relationships/hyperlink" Target="https://podminky.urs.cz/item/CS_URS_2025_01/579231352" TargetMode="External"/><Relationship Id="rId44" Type="http://schemas.openxmlformats.org/officeDocument/2006/relationships/hyperlink" Target="https://podminky.urs.cz/item/CS_URS_2025_01/596211112" TargetMode="External"/><Relationship Id="rId52" Type="http://schemas.openxmlformats.org/officeDocument/2006/relationships/hyperlink" Target="https://podminky.urs.cz/item/CS_URS_2025_01/915231111" TargetMode="External"/><Relationship Id="rId60" Type="http://schemas.openxmlformats.org/officeDocument/2006/relationships/hyperlink" Target="https://podminky.urs.cz/item/CS_URS_2025_01/997221571" TargetMode="External"/><Relationship Id="rId65" Type="http://schemas.openxmlformats.org/officeDocument/2006/relationships/hyperlink" Target="https://podminky.urs.cz/item/CS_URS_2025_01/072203000" TargetMode="External"/><Relationship Id="rId4" Type="http://schemas.openxmlformats.org/officeDocument/2006/relationships/hyperlink" Target="https://podminky.urs.cz/item/CS_URS_2025_01/113154548" TargetMode="External"/><Relationship Id="rId9" Type="http://schemas.openxmlformats.org/officeDocument/2006/relationships/hyperlink" Target="https://podminky.urs.cz/item/CS_URS_2025_01/121151103" TargetMode="External"/><Relationship Id="rId14" Type="http://schemas.openxmlformats.org/officeDocument/2006/relationships/hyperlink" Target="https://podminky.urs.cz/item/CS_URS_2025_01/181951112" TargetMode="External"/><Relationship Id="rId22" Type="http://schemas.openxmlformats.org/officeDocument/2006/relationships/hyperlink" Target="https://podminky.urs.cz/item/CS_URS_2025_01/577134111" TargetMode="External"/><Relationship Id="rId27" Type="http://schemas.openxmlformats.org/officeDocument/2006/relationships/hyperlink" Target="https://podminky.urs.cz/item/CS_URS_2025_01/565166102" TargetMode="External"/><Relationship Id="rId30" Type="http://schemas.openxmlformats.org/officeDocument/2006/relationships/hyperlink" Target="https://podminky.urs.cz/item/CS_URS_2025_01/573211109" TargetMode="External"/><Relationship Id="rId35" Type="http://schemas.openxmlformats.org/officeDocument/2006/relationships/hyperlink" Target="https://podminky.urs.cz/item/CS_URS_2025_01/581141113" TargetMode="External"/><Relationship Id="rId43" Type="http://schemas.openxmlformats.org/officeDocument/2006/relationships/hyperlink" Target="https://podminky.urs.cz/item/CS_URS_2025_01/564861111" TargetMode="External"/><Relationship Id="rId48" Type="http://schemas.openxmlformats.org/officeDocument/2006/relationships/hyperlink" Target="https://podminky.urs.cz/item/CS_URS_2025_01/914511112" TargetMode="External"/><Relationship Id="rId56" Type="http://schemas.openxmlformats.org/officeDocument/2006/relationships/hyperlink" Target="https://podminky.urs.cz/item/CS_URS_2025_01/935923111" TargetMode="External"/><Relationship Id="rId64" Type="http://schemas.openxmlformats.org/officeDocument/2006/relationships/hyperlink" Target="https://podminky.urs.cz/item/CS_URS_2025_01/998225111" TargetMode="External"/><Relationship Id="rId8" Type="http://schemas.openxmlformats.org/officeDocument/2006/relationships/hyperlink" Target="https://podminky.urs.cz/item/CS_URS_2025_01/113204111" TargetMode="External"/><Relationship Id="rId51" Type="http://schemas.openxmlformats.org/officeDocument/2006/relationships/hyperlink" Target="https://podminky.urs.cz/item/CS_URS_2025_01/915223121" TargetMode="External"/><Relationship Id="rId3" Type="http://schemas.openxmlformats.org/officeDocument/2006/relationships/hyperlink" Target="https://podminky.urs.cz/item/CS_URS_2025_01/113154528" TargetMode="External"/><Relationship Id="rId12" Type="http://schemas.openxmlformats.org/officeDocument/2006/relationships/hyperlink" Target="https://podminky.urs.cz/item/CS_URS_2025_01/171151103" TargetMode="External"/><Relationship Id="rId17" Type="http://schemas.openxmlformats.org/officeDocument/2006/relationships/hyperlink" Target="https://podminky.urs.cz/item/CS_URS_2025_01/212572111" TargetMode="External"/><Relationship Id="rId25" Type="http://schemas.openxmlformats.org/officeDocument/2006/relationships/hyperlink" Target="https://podminky.urs.cz/item/CS_URS_2025_01/577155112" TargetMode="External"/><Relationship Id="rId33" Type="http://schemas.openxmlformats.org/officeDocument/2006/relationships/hyperlink" Target="https://podminky.urs.cz/item/CS_URS_2025_01/564760101" TargetMode="External"/><Relationship Id="rId38" Type="http://schemas.openxmlformats.org/officeDocument/2006/relationships/hyperlink" Target="https://podminky.urs.cz/item/CS_URS_2025_01/582126114" TargetMode="External"/><Relationship Id="rId46" Type="http://schemas.openxmlformats.org/officeDocument/2006/relationships/hyperlink" Target="https://podminky.urs.cz/item/CS_URS_2025_01/895941341" TargetMode="External"/><Relationship Id="rId59" Type="http://schemas.openxmlformats.org/officeDocument/2006/relationships/hyperlink" Target="https://podminky.urs.cz/item/CS_URS_2025_01/96600613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5_01/182111112" TargetMode="External"/><Relationship Id="rId13" Type="http://schemas.openxmlformats.org/officeDocument/2006/relationships/hyperlink" Target="https://podminky.urs.cz/item/CS_URS_2025_01/457532111" TargetMode="External"/><Relationship Id="rId18" Type="http://schemas.openxmlformats.org/officeDocument/2006/relationships/hyperlink" Target="https://podminky.urs.cz/item/CS_URS_2025_01/386110105" TargetMode="External"/><Relationship Id="rId26" Type="http://schemas.openxmlformats.org/officeDocument/2006/relationships/hyperlink" Target="https://podminky.urs.cz/item/CS_URS_2025_01/894812205" TargetMode="External"/><Relationship Id="rId39" Type="http://schemas.openxmlformats.org/officeDocument/2006/relationships/hyperlink" Target="https://podminky.urs.cz/item/CS_URS_2025_01/998711101" TargetMode="External"/><Relationship Id="rId3" Type="http://schemas.openxmlformats.org/officeDocument/2006/relationships/hyperlink" Target="https://podminky.urs.cz/item/CS_URS_2025_01/162751117" TargetMode="External"/><Relationship Id="rId21" Type="http://schemas.openxmlformats.org/officeDocument/2006/relationships/hyperlink" Target="https://podminky.urs.cz/item/CS_URS_2025_01/463212111" TargetMode="External"/><Relationship Id="rId34" Type="http://schemas.openxmlformats.org/officeDocument/2006/relationships/hyperlink" Target="https://podminky.urs.cz/item/CS_URS_2025_01/899623171" TargetMode="External"/><Relationship Id="rId7" Type="http://schemas.openxmlformats.org/officeDocument/2006/relationships/hyperlink" Target="https://podminky.urs.cz/item/CS_URS_2025_01/175151101" TargetMode="External"/><Relationship Id="rId12" Type="http://schemas.openxmlformats.org/officeDocument/2006/relationships/hyperlink" Target="https://podminky.urs.cz/item/CS_URS_2025_01/273362021" TargetMode="External"/><Relationship Id="rId17" Type="http://schemas.openxmlformats.org/officeDocument/2006/relationships/hyperlink" Target="https://podminky.urs.cz/item/CS_URS_2025_01/382122314" TargetMode="External"/><Relationship Id="rId25" Type="http://schemas.openxmlformats.org/officeDocument/2006/relationships/hyperlink" Target="https://podminky.urs.cz/item/CS_URS_2025_01/894812203" TargetMode="External"/><Relationship Id="rId33" Type="http://schemas.openxmlformats.org/officeDocument/2006/relationships/hyperlink" Target="https://podminky.urs.cz/item/CS_URS_2025_01/899204112" TargetMode="External"/><Relationship Id="rId38" Type="http://schemas.openxmlformats.org/officeDocument/2006/relationships/hyperlink" Target="https://podminky.urs.cz/item/CS_URS_2025_01/711151101" TargetMode="External"/><Relationship Id="rId2" Type="http://schemas.openxmlformats.org/officeDocument/2006/relationships/hyperlink" Target="https://podminky.urs.cz/item/CS_URS_2025_01/132251254" TargetMode="External"/><Relationship Id="rId16" Type="http://schemas.openxmlformats.org/officeDocument/2006/relationships/hyperlink" Target="https://podminky.urs.cz/item/CS_URS_2025_01/382122134" TargetMode="External"/><Relationship Id="rId20" Type="http://schemas.openxmlformats.org/officeDocument/2006/relationships/hyperlink" Target="https://podminky.urs.cz/item/CS_URS_2025_01/451577777" TargetMode="External"/><Relationship Id="rId29" Type="http://schemas.openxmlformats.org/officeDocument/2006/relationships/hyperlink" Target="https://podminky.urs.cz/item/CS_URS_2025_01/894812241"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71151103" TargetMode="External"/><Relationship Id="rId11" Type="http://schemas.openxmlformats.org/officeDocument/2006/relationships/hyperlink" Target="https://podminky.urs.cz/item/CS_URS_2025_01/273322511" TargetMode="External"/><Relationship Id="rId24" Type="http://schemas.openxmlformats.org/officeDocument/2006/relationships/hyperlink" Target="https://podminky.urs.cz/item/CS_URS_2025_01/893812225" TargetMode="External"/><Relationship Id="rId32" Type="http://schemas.openxmlformats.org/officeDocument/2006/relationships/hyperlink" Target="https://podminky.urs.cz/item/CS_URS_2025_01/899103112" TargetMode="External"/><Relationship Id="rId37" Type="http://schemas.openxmlformats.org/officeDocument/2006/relationships/hyperlink" Target="https://podminky.urs.cz/item/CS_URS_2025_01/981511113" TargetMode="External"/><Relationship Id="rId40" Type="http://schemas.openxmlformats.org/officeDocument/2006/relationships/drawing" Target="../drawings/drawing6.xml"/><Relationship Id="rId5" Type="http://schemas.openxmlformats.org/officeDocument/2006/relationships/hyperlink" Target="https://podminky.urs.cz/item/CS_URS_2025_01/167151111" TargetMode="External"/><Relationship Id="rId15" Type="http://schemas.openxmlformats.org/officeDocument/2006/relationships/hyperlink" Target="https://podminky.urs.cz/item/CS_URS_2025_01/327211123" TargetMode="External"/><Relationship Id="rId23" Type="http://schemas.openxmlformats.org/officeDocument/2006/relationships/hyperlink" Target="https://podminky.urs.cz/item/CS_URS_2025_01/891355111" TargetMode="External"/><Relationship Id="rId28" Type="http://schemas.openxmlformats.org/officeDocument/2006/relationships/hyperlink" Target="https://podminky.urs.cz/item/CS_URS_2025_01/894812231" TargetMode="External"/><Relationship Id="rId36" Type="http://schemas.openxmlformats.org/officeDocument/2006/relationships/hyperlink" Target="https://podminky.urs.cz/item/CS_URS_2025_01/998276124" TargetMode="External"/><Relationship Id="rId10" Type="http://schemas.openxmlformats.org/officeDocument/2006/relationships/hyperlink" Target="https://podminky.urs.cz/item/CS_URS_2025_01/212755216" TargetMode="External"/><Relationship Id="rId19" Type="http://schemas.openxmlformats.org/officeDocument/2006/relationships/hyperlink" Target="https://podminky.urs.cz/item/CS_URS_2025_01/451573111" TargetMode="External"/><Relationship Id="rId31" Type="http://schemas.openxmlformats.org/officeDocument/2006/relationships/hyperlink" Target="https://podminky.urs.cz/item/CS_URS_2025_01/894812262" TargetMode="External"/><Relationship Id="rId4" Type="http://schemas.openxmlformats.org/officeDocument/2006/relationships/hyperlink" Target="https://podminky.urs.cz/item/CS_URS_2025_01/166151101" TargetMode="External"/><Relationship Id="rId9" Type="http://schemas.openxmlformats.org/officeDocument/2006/relationships/hyperlink" Target="https://podminky.urs.cz/item/CS_URS_2025_01/211531111" TargetMode="External"/><Relationship Id="rId14" Type="http://schemas.openxmlformats.org/officeDocument/2006/relationships/hyperlink" Target="https://podminky.urs.cz/item/CS_URS_2025_01/271542211" TargetMode="External"/><Relationship Id="rId22" Type="http://schemas.openxmlformats.org/officeDocument/2006/relationships/hyperlink" Target="https://podminky.urs.cz/item/CS_URS_2025_01/871353121" TargetMode="External"/><Relationship Id="rId27" Type="http://schemas.openxmlformats.org/officeDocument/2006/relationships/hyperlink" Target="https://podminky.urs.cz/item/CS_URS_2025_01/894812206" TargetMode="External"/><Relationship Id="rId30" Type="http://schemas.openxmlformats.org/officeDocument/2006/relationships/hyperlink" Target="https://podminky.urs.cz/item/CS_URS_2025_01/894812249" TargetMode="External"/><Relationship Id="rId35" Type="http://schemas.openxmlformats.org/officeDocument/2006/relationships/hyperlink" Target="https://podminky.urs.cz/item/CS_URS_2025_01/99827610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5_01/013254000" TargetMode="External"/><Relationship Id="rId2" Type="http://schemas.openxmlformats.org/officeDocument/2006/relationships/hyperlink" Target="https://podminky.urs.cz/item/CS_URS_2025_01/013203000" TargetMode="External"/><Relationship Id="rId1" Type="http://schemas.openxmlformats.org/officeDocument/2006/relationships/hyperlink" Target="https://podminky.urs.cz/item/CS_URS_2025_01/01230300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3" Type="http://schemas.openxmlformats.org/officeDocument/2006/relationships/hyperlink" Target="https://podminky.urs.cz/item/CS_URS_2025_01/210812101" TargetMode="External"/><Relationship Id="rId18" Type="http://schemas.openxmlformats.org/officeDocument/2006/relationships/hyperlink" Target="https://podminky.urs.cz/item/CS_URS_2025_01/220960404" TargetMode="External"/><Relationship Id="rId26" Type="http://schemas.openxmlformats.org/officeDocument/2006/relationships/hyperlink" Target="https://podminky.urs.cz/item/CS_URS_2025_01/220960021" TargetMode="External"/><Relationship Id="rId39" Type="http://schemas.openxmlformats.org/officeDocument/2006/relationships/hyperlink" Target="https://podminky.urs.cz/item/CS_URS_2025_01/220960192" TargetMode="External"/><Relationship Id="rId21" Type="http://schemas.openxmlformats.org/officeDocument/2006/relationships/hyperlink" Target="https://podminky.urs.cz/item/CS_URS_2025_01/220300451" TargetMode="External"/><Relationship Id="rId34" Type="http://schemas.openxmlformats.org/officeDocument/2006/relationships/hyperlink" Target="https://podminky.urs.cz/item/CS_URS_2025_01/220960042" TargetMode="External"/><Relationship Id="rId42" Type="http://schemas.openxmlformats.org/officeDocument/2006/relationships/hyperlink" Target="https://podminky.urs.cz/item/CS_URS_2025_01/220960222" TargetMode="External"/><Relationship Id="rId47" Type="http://schemas.openxmlformats.org/officeDocument/2006/relationships/hyperlink" Target="https://podminky.urs.cz/item/CS_URS_2025_01/220960441" TargetMode="External"/><Relationship Id="rId50" Type="http://schemas.openxmlformats.org/officeDocument/2006/relationships/hyperlink" Target="https://podminky.urs.cz/item/CS_URS_2025_01/460010025" TargetMode="External"/><Relationship Id="rId55" Type="http://schemas.openxmlformats.org/officeDocument/2006/relationships/hyperlink" Target="https://podminky.urs.cz/item/CS_URS_2025_01/460391123" TargetMode="External"/><Relationship Id="rId63" Type="http://schemas.openxmlformats.org/officeDocument/2006/relationships/hyperlink" Target="https://podminky.urs.cz/item/CS_URS_2025_01/460431262" TargetMode="External"/><Relationship Id="rId68" Type="http://schemas.openxmlformats.org/officeDocument/2006/relationships/hyperlink" Target="https://podminky.urs.cz/item/CS_URS_2025_01/171201231" TargetMode="External"/><Relationship Id="rId7" Type="http://schemas.openxmlformats.org/officeDocument/2006/relationships/hyperlink" Target="https://podminky.urs.cz/item/CS_URS_2025_01/210220002" TargetMode="External"/><Relationship Id="rId2" Type="http://schemas.openxmlformats.org/officeDocument/2006/relationships/hyperlink" Target="https://podminky.urs.cz/item/CS_URS_2025_01/210100014" TargetMode="External"/><Relationship Id="rId16" Type="http://schemas.openxmlformats.org/officeDocument/2006/relationships/hyperlink" Target="https://podminky.urs.cz/item/CS_URS_2025_01/210812111" TargetMode="External"/><Relationship Id="rId29" Type="http://schemas.openxmlformats.org/officeDocument/2006/relationships/hyperlink" Target="https://podminky.urs.cz/item/CS_URS_2025_01/220960096" TargetMode="External"/><Relationship Id="rId1" Type="http://schemas.openxmlformats.org/officeDocument/2006/relationships/hyperlink" Target="https://podminky.urs.cz/item/CS_URS_2025_01/914111112" TargetMode="External"/><Relationship Id="rId6" Type="http://schemas.openxmlformats.org/officeDocument/2006/relationships/hyperlink" Target="https://podminky.urs.cz/item/CS_URS_2025_01/220300533" TargetMode="External"/><Relationship Id="rId11" Type="http://schemas.openxmlformats.org/officeDocument/2006/relationships/hyperlink" Target="https://podminky.urs.cz/item/CS_URS_2025_01/220300623" TargetMode="External"/><Relationship Id="rId24" Type="http://schemas.openxmlformats.org/officeDocument/2006/relationships/hyperlink" Target="https://podminky.urs.cz/item/CS_URS_2025_01/220960003" TargetMode="External"/><Relationship Id="rId32" Type="http://schemas.openxmlformats.org/officeDocument/2006/relationships/hyperlink" Target="https://podminky.urs.cz/item/CS_URS_2025_01/220960102" TargetMode="External"/><Relationship Id="rId37" Type="http://schemas.openxmlformats.org/officeDocument/2006/relationships/hyperlink" Target="https://podminky.urs.cz/item/CS_URS_2025_01/220960182" TargetMode="External"/><Relationship Id="rId40" Type="http://schemas.openxmlformats.org/officeDocument/2006/relationships/hyperlink" Target="https://podminky.urs.cz/item/CS_URS_2025_01/220960196" TargetMode="External"/><Relationship Id="rId45" Type="http://schemas.openxmlformats.org/officeDocument/2006/relationships/hyperlink" Target="https://podminky.urs.cz/item/CS_URS_2025_01/220960311" TargetMode="External"/><Relationship Id="rId53" Type="http://schemas.openxmlformats.org/officeDocument/2006/relationships/hyperlink" Target="https://podminky.urs.cz/item/CS_URS_2025_01/460631212" TargetMode="External"/><Relationship Id="rId58" Type="http://schemas.openxmlformats.org/officeDocument/2006/relationships/hyperlink" Target="https://podminky.urs.cz/item/CS_URS_2025_01/460661512" TargetMode="External"/><Relationship Id="rId66" Type="http://schemas.openxmlformats.org/officeDocument/2006/relationships/hyperlink" Target="https://podminky.urs.cz/item/CS_URS_2025_01/460341121" TargetMode="External"/><Relationship Id="rId5" Type="http://schemas.openxmlformats.org/officeDocument/2006/relationships/hyperlink" Target="https://podminky.urs.cz/item/CS_URS_2025_01/210812071" TargetMode="External"/><Relationship Id="rId15" Type="http://schemas.openxmlformats.org/officeDocument/2006/relationships/hyperlink" Target="https://podminky.urs.cz/item/CS_URS_2025_01/220300624" TargetMode="External"/><Relationship Id="rId23" Type="http://schemas.openxmlformats.org/officeDocument/2006/relationships/hyperlink" Target="https://podminky.urs.cz/item/CS_URS_2025_01/460791214" TargetMode="External"/><Relationship Id="rId28" Type="http://schemas.openxmlformats.org/officeDocument/2006/relationships/hyperlink" Target="https://podminky.urs.cz/item/CS_URS_2025_01/220960134" TargetMode="External"/><Relationship Id="rId36" Type="http://schemas.openxmlformats.org/officeDocument/2006/relationships/hyperlink" Target="https://podminky.urs.cz/item/CS_URS_2025_01/220960120" TargetMode="External"/><Relationship Id="rId49" Type="http://schemas.openxmlformats.org/officeDocument/2006/relationships/hyperlink" Target="https://podminky.urs.cz/item/CS_URS_2025_01/945421110" TargetMode="External"/><Relationship Id="rId57" Type="http://schemas.openxmlformats.org/officeDocument/2006/relationships/hyperlink" Target="https://podminky.urs.cz/item/CS_URS_2025_01/460431162" TargetMode="External"/><Relationship Id="rId61" Type="http://schemas.openxmlformats.org/officeDocument/2006/relationships/hyperlink" Target="https://podminky.urs.cz/item/CS_URS_2025_01/460661112" TargetMode="External"/><Relationship Id="rId10" Type="http://schemas.openxmlformats.org/officeDocument/2006/relationships/hyperlink" Target="https://podminky.urs.cz/item/CS_URS_2025_01/210812081" TargetMode="External"/><Relationship Id="rId19" Type="http://schemas.openxmlformats.org/officeDocument/2006/relationships/hyperlink" Target="https://podminky.urs.cz/item/CS_URS_2025_01/210812033" TargetMode="External"/><Relationship Id="rId31" Type="http://schemas.openxmlformats.org/officeDocument/2006/relationships/hyperlink" Target="https://podminky.urs.cz/item/CS_URS_2025_01/220960101" TargetMode="External"/><Relationship Id="rId44" Type="http://schemas.openxmlformats.org/officeDocument/2006/relationships/hyperlink" Target="https://podminky.urs.cz/item/CS_URS_2025_01/220960302" TargetMode="External"/><Relationship Id="rId52" Type="http://schemas.openxmlformats.org/officeDocument/2006/relationships/hyperlink" Target="https://podminky.urs.cz/item/CS_URS_2025_01/460632213" TargetMode="External"/><Relationship Id="rId60" Type="http://schemas.openxmlformats.org/officeDocument/2006/relationships/hyperlink" Target="https://podminky.urs.cz/item/CS_URS_2025_01/460161422" TargetMode="External"/><Relationship Id="rId65" Type="http://schemas.openxmlformats.org/officeDocument/2006/relationships/hyperlink" Target="https://podminky.urs.cz/item/CS_URS_2025_01/460341113" TargetMode="External"/><Relationship Id="rId4" Type="http://schemas.openxmlformats.org/officeDocument/2006/relationships/hyperlink" Target="https://podminky.urs.cz/item/CS_URS_2025_01/210812061" TargetMode="External"/><Relationship Id="rId9" Type="http://schemas.openxmlformats.org/officeDocument/2006/relationships/hyperlink" Target="https://podminky.urs.cz/item/CS_URS_2025_01/210812121" TargetMode="External"/><Relationship Id="rId14" Type="http://schemas.openxmlformats.org/officeDocument/2006/relationships/hyperlink" Target="https://podminky.urs.cz/item/CS_URS_2025_01/220960403" TargetMode="External"/><Relationship Id="rId22" Type="http://schemas.openxmlformats.org/officeDocument/2006/relationships/hyperlink" Target="https://podminky.urs.cz/item/CS_URS_2025_01/460791212" TargetMode="External"/><Relationship Id="rId27" Type="http://schemas.openxmlformats.org/officeDocument/2006/relationships/hyperlink" Target="https://podminky.urs.cz/item/CS_URS_2025_01/220960133" TargetMode="External"/><Relationship Id="rId30" Type="http://schemas.openxmlformats.org/officeDocument/2006/relationships/hyperlink" Target="https://podminky.urs.cz/item/CS_URS_2025_01/220960036" TargetMode="External"/><Relationship Id="rId35" Type="http://schemas.openxmlformats.org/officeDocument/2006/relationships/hyperlink" Target="https://podminky.urs.cz/item/CS_URS_2025_01/220960113" TargetMode="External"/><Relationship Id="rId43" Type="http://schemas.openxmlformats.org/officeDocument/2006/relationships/hyperlink" Target="https://podminky.urs.cz/item/CS_URS_2025_01/220960301" TargetMode="External"/><Relationship Id="rId48" Type="http://schemas.openxmlformats.org/officeDocument/2006/relationships/hyperlink" Target="https://podminky.urs.cz/item/CS_URS_2025_01/220960444" TargetMode="External"/><Relationship Id="rId56" Type="http://schemas.openxmlformats.org/officeDocument/2006/relationships/hyperlink" Target="https://podminky.urs.cz/item/CS_URS_2025_01/460161152" TargetMode="External"/><Relationship Id="rId64" Type="http://schemas.openxmlformats.org/officeDocument/2006/relationships/hyperlink" Target="https://podminky.urs.cz/item/CS_URS_2025_01/460431442" TargetMode="External"/><Relationship Id="rId69" Type="http://schemas.openxmlformats.org/officeDocument/2006/relationships/drawing" Target="../drawings/drawing10.xml"/><Relationship Id="rId8" Type="http://schemas.openxmlformats.org/officeDocument/2006/relationships/hyperlink" Target="https://podminky.urs.cz/item/CS_URS_2025_01/210220304" TargetMode="External"/><Relationship Id="rId51" Type="http://schemas.openxmlformats.org/officeDocument/2006/relationships/hyperlink" Target="https://podminky.urs.cz/item/CS_URS_2025_01/460632113" TargetMode="External"/><Relationship Id="rId3" Type="http://schemas.openxmlformats.org/officeDocument/2006/relationships/hyperlink" Target="https://podminky.urs.cz/item/CS_URS_2025_01/210191516" TargetMode="External"/><Relationship Id="rId12" Type="http://schemas.openxmlformats.org/officeDocument/2006/relationships/hyperlink" Target="https://podminky.urs.cz/item/CS_URS_2025_01/220960401" TargetMode="External"/><Relationship Id="rId17" Type="http://schemas.openxmlformats.org/officeDocument/2006/relationships/hyperlink" Target="https://podminky.urs.cz/item/CS_URS_2025_01/220300625" TargetMode="External"/><Relationship Id="rId25" Type="http://schemas.openxmlformats.org/officeDocument/2006/relationships/hyperlink" Target="https://podminky.urs.cz/item/CS_URS_2025_01/220960002" TargetMode="External"/><Relationship Id="rId33" Type="http://schemas.openxmlformats.org/officeDocument/2006/relationships/hyperlink" Target="https://podminky.urs.cz/item/CS_URS_2025_01/220960041" TargetMode="External"/><Relationship Id="rId38" Type="http://schemas.openxmlformats.org/officeDocument/2006/relationships/hyperlink" Target="https://podminky.urs.cz/item/CS_URS_2025_01/741320105" TargetMode="External"/><Relationship Id="rId46" Type="http://schemas.openxmlformats.org/officeDocument/2006/relationships/hyperlink" Target="https://podminky.urs.cz/item/CS_URS_2025_01/220960422" TargetMode="External"/><Relationship Id="rId59" Type="http://schemas.openxmlformats.org/officeDocument/2006/relationships/hyperlink" Target="https://podminky.urs.cz/item/CS_URS_2025_01/460161252" TargetMode="External"/><Relationship Id="rId67" Type="http://schemas.openxmlformats.org/officeDocument/2006/relationships/hyperlink" Target="https://podminky.urs.cz/item/CS_URS_2025_01/171251201" TargetMode="External"/><Relationship Id="rId20" Type="http://schemas.openxmlformats.org/officeDocument/2006/relationships/hyperlink" Target="https://podminky.urs.cz/item/CS_URS_2025_01/220300621" TargetMode="External"/><Relationship Id="rId41" Type="http://schemas.openxmlformats.org/officeDocument/2006/relationships/hyperlink" Target="https://podminky.urs.cz/item/CS_URS_2025_01/220960197" TargetMode="External"/><Relationship Id="rId54" Type="http://schemas.openxmlformats.org/officeDocument/2006/relationships/hyperlink" Target="https://podminky.urs.cz/item/CS_URS_2025_01/460131113" TargetMode="External"/><Relationship Id="rId62" Type="http://schemas.openxmlformats.org/officeDocument/2006/relationships/hyperlink" Target="https://podminky.urs.cz/item/CS_URS_2025_01/460661113"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5_01/972033341" TargetMode="External"/><Relationship Id="rId18" Type="http://schemas.openxmlformats.org/officeDocument/2006/relationships/hyperlink" Target="https://podminky.urs.cz/item/CS_URS_2025_01/776201812" TargetMode="External"/><Relationship Id="rId26" Type="http://schemas.openxmlformats.org/officeDocument/2006/relationships/hyperlink" Target="https://podminky.urs.cz/item/CS_URS_2025_01/762511867" TargetMode="External"/><Relationship Id="rId39" Type="http://schemas.openxmlformats.org/officeDocument/2006/relationships/hyperlink" Target="https://podminky.urs.cz/item/CS_URS_2025_01/985132211" TargetMode="External"/><Relationship Id="rId21" Type="http://schemas.openxmlformats.org/officeDocument/2006/relationships/hyperlink" Target="https://podminky.urs.cz/item/CS_URS_2025_01/965049111" TargetMode="External"/><Relationship Id="rId34" Type="http://schemas.openxmlformats.org/officeDocument/2006/relationships/hyperlink" Target="https://podminky.urs.cz/item/CS_URS_2025_01/725240811" TargetMode="External"/><Relationship Id="rId42" Type="http://schemas.openxmlformats.org/officeDocument/2006/relationships/hyperlink" Target="https://podminky.urs.cz/item/CS_URS_2025_01/978059541" TargetMode="External"/><Relationship Id="rId47" Type="http://schemas.openxmlformats.org/officeDocument/2006/relationships/hyperlink" Target="https://podminky.urs.cz/item/CS_URS_2025_01/764004801" TargetMode="External"/><Relationship Id="rId50" Type="http://schemas.openxmlformats.org/officeDocument/2006/relationships/hyperlink" Target="https://podminky.urs.cz/item/CS_URS_2025_01/766691812" TargetMode="External"/><Relationship Id="rId55" Type="http://schemas.openxmlformats.org/officeDocument/2006/relationships/hyperlink" Target="https://podminky.urs.cz/item/CS_URS_2025_01/977151121" TargetMode="External"/><Relationship Id="rId63" Type="http://schemas.openxmlformats.org/officeDocument/2006/relationships/hyperlink" Target="https://podminky.urs.cz/item/CS_URS_2025_01/971033561" TargetMode="External"/><Relationship Id="rId68" Type="http://schemas.openxmlformats.org/officeDocument/2006/relationships/hyperlink" Target="https://podminky.urs.cz/item/CS_URS_2025_01/971033631" TargetMode="External"/><Relationship Id="rId76" Type="http://schemas.openxmlformats.org/officeDocument/2006/relationships/hyperlink" Target="https://podminky.urs.cz/item/CS_URS_2025_01/961043111" TargetMode="External"/><Relationship Id="rId7" Type="http://schemas.openxmlformats.org/officeDocument/2006/relationships/hyperlink" Target="https://podminky.urs.cz/item/CS_URS_2025_01/765111881" TargetMode="External"/><Relationship Id="rId71" Type="http://schemas.openxmlformats.org/officeDocument/2006/relationships/hyperlink" Target="https://podminky.urs.cz/item/CS_URS_2025_01/967031132" TargetMode="External"/><Relationship Id="rId2" Type="http://schemas.openxmlformats.org/officeDocument/2006/relationships/hyperlink" Target="https://podminky.urs.cz/item/CS_URS_2025_01/762331814" TargetMode="External"/><Relationship Id="rId16" Type="http://schemas.openxmlformats.org/officeDocument/2006/relationships/hyperlink" Target="https://podminky.urs.cz/item/CS_URS_2025_01/977271112" TargetMode="External"/><Relationship Id="rId29" Type="http://schemas.openxmlformats.org/officeDocument/2006/relationships/hyperlink" Target="https://podminky.urs.cz/item/CS_URS_2025_01/968062375" TargetMode="External"/><Relationship Id="rId11" Type="http://schemas.openxmlformats.org/officeDocument/2006/relationships/hyperlink" Target="https://podminky.urs.cz/item/CS_URS_2025_01/964035111" TargetMode="External"/><Relationship Id="rId24" Type="http://schemas.openxmlformats.org/officeDocument/2006/relationships/hyperlink" Target="https://podminky.urs.cz/item/CS_URS_2025_01/965083111" TargetMode="External"/><Relationship Id="rId32" Type="http://schemas.openxmlformats.org/officeDocument/2006/relationships/hyperlink" Target="https://podminky.urs.cz/item/CS_URS_2025_01/725110811" TargetMode="External"/><Relationship Id="rId37" Type="http://schemas.openxmlformats.org/officeDocument/2006/relationships/hyperlink" Target="https://podminky.urs.cz/item/CS_URS_2025_01/713110812" TargetMode="External"/><Relationship Id="rId40" Type="http://schemas.openxmlformats.org/officeDocument/2006/relationships/hyperlink" Target="https://podminky.urs.cz/item/CS_URS_2025_01/978013191" TargetMode="External"/><Relationship Id="rId45" Type="http://schemas.openxmlformats.org/officeDocument/2006/relationships/hyperlink" Target="https://podminky.urs.cz/item/CS_URS_2025_01/764001891" TargetMode="External"/><Relationship Id="rId53" Type="http://schemas.openxmlformats.org/officeDocument/2006/relationships/hyperlink" Target="https://podminky.urs.cz/item/CS_URS_2025_01/962031133" TargetMode="External"/><Relationship Id="rId58" Type="http://schemas.openxmlformats.org/officeDocument/2006/relationships/hyperlink" Target="https://podminky.urs.cz/item/CS_URS_2025_01/977151128" TargetMode="External"/><Relationship Id="rId66" Type="http://schemas.openxmlformats.org/officeDocument/2006/relationships/hyperlink" Target="https://podminky.urs.cz/item/CS_URS_2025_01/973031335" TargetMode="External"/><Relationship Id="rId74" Type="http://schemas.openxmlformats.org/officeDocument/2006/relationships/hyperlink" Target="https://podminky.urs.cz/item/CS_URS_2025_01/975022251" TargetMode="External"/><Relationship Id="rId79" Type="http://schemas.openxmlformats.org/officeDocument/2006/relationships/hyperlink" Target="https://podminky.urs.cz/item/CS_URS_2025_01/997013509" TargetMode="External"/><Relationship Id="rId5" Type="http://schemas.openxmlformats.org/officeDocument/2006/relationships/hyperlink" Target="https://podminky.urs.cz/item/CS_URS_2025_01/765111811" TargetMode="External"/><Relationship Id="rId61" Type="http://schemas.openxmlformats.org/officeDocument/2006/relationships/hyperlink" Target="https://podminky.urs.cz/item/CS_URS_2025_01/971033361" TargetMode="External"/><Relationship Id="rId10" Type="http://schemas.openxmlformats.org/officeDocument/2006/relationships/hyperlink" Target="https://podminky.urs.cz/item/CS_URS_2025_01/762841811" TargetMode="External"/><Relationship Id="rId19" Type="http://schemas.openxmlformats.org/officeDocument/2006/relationships/hyperlink" Target="https://podminky.urs.cz/item/CS_URS_2025_01/762811811" TargetMode="External"/><Relationship Id="rId31" Type="http://schemas.openxmlformats.org/officeDocument/2006/relationships/hyperlink" Target="https://podminky.urs.cz/item/CS_URS_2025_01/968062456" TargetMode="External"/><Relationship Id="rId44" Type="http://schemas.openxmlformats.org/officeDocument/2006/relationships/hyperlink" Target="https://podminky.urs.cz/item/CS_URS_2025_01/764002801" TargetMode="External"/><Relationship Id="rId52" Type="http://schemas.openxmlformats.org/officeDocument/2006/relationships/hyperlink" Target="https://podminky.urs.cz/item/CS_URS_2025_01/962031132" TargetMode="External"/><Relationship Id="rId60" Type="http://schemas.openxmlformats.org/officeDocument/2006/relationships/hyperlink" Target="https://podminky.urs.cz/item/CS_URS_2025_01/977151132" TargetMode="External"/><Relationship Id="rId65" Type="http://schemas.openxmlformats.org/officeDocument/2006/relationships/hyperlink" Target="https://podminky.urs.cz/item/CS_URS_2025_01/974031154" TargetMode="External"/><Relationship Id="rId73" Type="http://schemas.openxmlformats.org/officeDocument/2006/relationships/hyperlink" Target="https://podminky.urs.cz/item/CS_URS_2025_01/973031325" TargetMode="External"/><Relationship Id="rId78" Type="http://schemas.openxmlformats.org/officeDocument/2006/relationships/hyperlink" Target="https://podminky.urs.cz/item/CS_URS_2025_01/997013501" TargetMode="External"/><Relationship Id="rId81" Type="http://schemas.openxmlformats.org/officeDocument/2006/relationships/drawing" Target="../drawings/drawing12.xml"/><Relationship Id="rId4" Type="http://schemas.openxmlformats.org/officeDocument/2006/relationships/hyperlink" Target="https://podminky.urs.cz/item/CS_URS_2025_01/765111805" TargetMode="External"/><Relationship Id="rId9" Type="http://schemas.openxmlformats.org/officeDocument/2006/relationships/hyperlink" Target="https://podminky.urs.cz/item/CS_URS_2025_01/762822820" TargetMode="External"/><Relationship Id="rId14" Type="http://schemas.openxmlformats.org/officeDocument/2006/relationships/hyperlink" Target="https://podminky.urs.cz/item/CS_URS_2025_01/975043111" TargetMode="External"/><Relationship Id="rId22" Type="http://schemas.openxmlformats.org/officeDocument/2006/relationships/hyperlink" Target="https://podminky.urs.cz/item/CS_URS_2025_01/965045113" TargetMode="External"/><Relationship Id="rId27" Type="http://schemas.openxmlformats.org/officeDocument/2006/relationships/hyperlink" Target="https://podminky.urs.cz/item/CS_URS_2025_01/711141821" TargetMode="External"/><Relationship Id="rId30" Type="http://schemas.openxmlformats.org/officeDocument/2006/relationships/hyperlink" Target="https://podminky.urs.cz/item/CS_URS_2025_01/968062455" TargetMode="External"/><Relationship Id="rId35" Type="http://schemas.openxmlformats.org/officeDocument/2006/relationships/hyperlink" Target="https://podminky.urs.cz/item/CS_URS_2025_01/HZS1292" TargetMode="External"/><Relationship Id="rId43" Type="http://schemas.openxmlformats.org/officeDocument/2006/relationships/hyperlink" Target="https://podminky.urs.cz/item/CS_URS_2025_01/966080101" TargetMode="External"/><Relationship Id="rId48" Type="http://schemas.openxmlformats.org/officeDocument/2006/relationships/hyperlink" Target="https://podminky.urs.cz/item/CS_URS_2025_01/764004861" TargetMode="External"/><Relationship Id="rId56" Type="http://schemas.openxmlformats.org/officeDocument/2006/relationships/hyperlink" Target="https://podminky.urs.cz/item/CS_URS_2025_01/977151125" TargetMode="External"/><Relationship Id="rId64" Type="http://schemas.openxmlformats.org/officeDocument/2006/relationships/hyperlink" Target="https://podminky.urs.cz/item/CS_URS_2025_01/974031154" TargetMode="External"/><Relationship Id="rId69" Type="http://schemas.openxmlformats.org/officeDocument/2006/relationships/hyperlink" Target="https://podminky.urs.cz/item/CS_URS_2025_01/971033561" TargetMode="External"/><Relationship Id="rId77" Type="http://schemas.openxmlformats.org/officeDocument/2006/relationships/hyperlink" Target="https://podminky.urs.cz/item/CS_URS_2025_01/997013153" TargetMode="External"/><Relationship Id="rId8" Type="http://schemas.openxmlformats.org/officeDocument/2006/relationships/hyperlink" Target="https://podminky.urs.cz/item/CS_URS_2025_01/765192001" TargetMode="External"/><Relationship Id="rId51" Type="http://schemas.openxmlformats.org/officeDocument/2006/relationships/hyperlink" Target="https://podminky.urs.cz/item/CS_URS_2025_01/HZS1292" TargetMode="External"/><Relationship Id="rId72" Type="http://schemas.openxmlformats.org/officeDocument/2006/relationships/hyperlink" Target="https://podminky.urs.cz/item/CS_URS_2025_01/974031666" TargetMode="External"/><Relationship Id="rId80" Type="http://schemas.openxmlformats.org/officeDocument/2006/relationships/hyperlink" Target="https://podminky.urs.cz/item/CS_URS_2025_01/997013871" TargetMode="External"/><Relationship Id="rId3" Type="http://schemas.openxmlformats.org/officeDocument/2006/relationships/hyperlink" Target="https://podminky.urs.cz/item/CS_URS_2025_01/762342811" TargetMode="External"/><Relationship Id="rId12" Type="http://schemas.openxmlformats.org/officeDocument/2006/relationships/hyperlink" Target="https://podminky.urs.cz/item/CS_URS_2025_01/964072331" TargetMode="External"/><Relationship Id="rId17" Type="http://schemas.openxmlformats.org/officeDocument/2006/relationships/hyperlink" Target="https://podminky.urs.cz/item/CS_URS_2025_01/965081213" TargetMode="External"/><Relationship Id="rId25" Type="http://schemas.openxmlformats.org/officeDocument/2006/relationships/hyperlink" Target="https://podminky.urs.cz/item/CS_URS_2025_01/762522811" TargetMode="External"/><Relationship Id="rId33" Type="http://schemas.openxmlformats.org/officeDocument/2006/relationships/hyperlink" Target="https://podminky.urs.cz/item/CS_URS_2025_01/725210821" TargetMode="External"/><Relationship Id="rId38" Type="http://schemas.openxmlformats.org/officeDocument/2006/relationships/hyperlink" Target="https://podminky.urs.cz/item/CS_URS_2025_01/978011191" TargetMode="External"/><Relationship Id="rId46" Type="http://schemas.openxmlformats.org/officeDocument/2006/relationships/hyperlink" Target="https://podminky.urs.cz/item/CS_URS_2025_01/764002871" TargetMode="External"/><Relationship Id="rId59" Type="http://schemas.openxmlformats.org/officeDocument/2006/relationships/hyperlink" Target="https://podminky.urs.cz/item/CS_URS_2025_01/977151131" TargetMode="External"/><Relationship Id="rId67" Type="http://schemas.openxmlformats.org/officeDocument/2006/relationships/hyperlink" Target="https://podminky.urs.cz/item/CS_URS_2025_01/972033241" TargetMode="External"/><Relationship Id="rId20" Type="http://schemas.openxmlformats.org/officeDocument/2006/relationships/hyperlink" Target="https://podminky.urs.cz/item/CS_URS_2025_01/965042141" TargetMode="External"/><Relationship Id="rId41" Type="http://schemas.openxmlformats.org/officeDocument/2006/relationships/hyperlink" Target="https://podminky.urs.cz/item/CS_URS_2025_01/978015391" TargetMode="External"/><Relationship Id="rId54" Type="http://schemas.openxmlformats.org/officeDocument/2006/relationships/hyperlink" Target="https://podminky.urs.cz/item/CS_URS_2025_01/962032230" TargetMode="External"/><Relationship Id="rId62" Type="http://schemas.openxmlformats.org/officeDocument/2006/relationships/hyperlink" Target="https://podminky.urs.cz/item/CS_URS_2025_01/971033461" TargetMode="External"/><Relationship Id="rId70" Type="http://schemas.openxmlformats.org/officeDocument/2006/relationships/hyperlink" Target="https://podminky.urs.cz/item/CS_URS_2025_01/971033651" TargetMode="External"/><Relationship Id="rId75" Type="http://schemas.openxmlformats.org/officeDocument/2006/relationships/hyperlink" Target="https://podminky.urs.cz/item/CS_URS_2025_01/975022341" TargetMode="External"/><Relationship Id="rId1" Type="http://schemas.openxmlformats.org/officeDocument/2006/relationships/hyperlink" Target="https://podminky.urs.cz/item/CS_URS_2025_01/762331812" TargetMode="External"/><Relationship Id="rId6" Type="http://schemas.openxmlformats.org/officeDocument/2006/relationships/hyperlink" Target="https://podminky.urs.cz/item/CS_URS_2025_01/765111869" TargetMode="External"/><Relationship Id="rId15" Type="http://schemas.openxmlformats.org/officeDocument/2006/relationships/hyperlink" Target="https://podminky.urs.cz/item/CS_URS_2025_01/977151224" TargetMode="External"/><Relationship Id="rId23" Type="http://schemas.openxmlformats.org/officeDocument/2006/relationships/hyperlink" Target="https://podminky.urs.cz/item/CS_URS_2025_01/965045123" TargetMode="External"/><Relationship Id="rId28" Type="http://schemas.openxmlformats.org/officeDocument/2006/relationships/hyperlink" Target="https://podminky.urs.cz/item/CS_URS_2025_01/968062374" TargetMode="External"/><Relationship Id="rId36" Type="http://schemas.openxmlformats.org/officeDocument/2006/relationships/hyperlink" Target="https://podminky.urs.cz/item/CS_URS_2025_01/978012191" TargetMode="External"/><Relationship Id="rId49" Type="http://schemas.openxmlformats.org/officeDocument/2006/relationships/hyperlink" Target="https://podminky.urs.cz/item/CS_URS_2025_01/764002851" TargetMode="External"/><Relationship Id="rId57" Type="http://schemas.openxmlformats.org/officeDocument/2006/relationships/hyperlink" Target="https://podminky.urs.cz/item/CS_URS_2025_01/977151127"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podminky.urs.cz/item/CS_URS_2025_01/632451254" TargetMode="External"/><Relationship Id="rId299" Type="http://schemas.openxmlformats.org/officeDocument/2006/relationships/hyperlink" Target="https://podminky.urs.cz/item/CS_URS_2025_01/725291653" TargetMode="External"/><Relationship Id="rId21" Type="http://schemas.openxmlformats.org/officeDocument/2006/relationships/hyperlink" Target="https://podminky.urs.cz/item/CS_URS_2025_01/273361821" TargetMode="External"/><Relationship Id="rId42" Type="http://schemas.openxmlformats.org/officeDocument/2006/relationships/hyperlink" Target="https://podminky.urs.cz/item/CS_URS_2025_01/175111101" TargetMode="External"/><Relationship Id="rId63" Type="http://schemas.openxmlformats.org/officeDocument/2006/relationships/hyperlink" Target="https://podminky.urs.cz/item/CS_URS_2025_01/417361821" TargetMode="External"/><Relationship Id="rId84" Type="http://schemas.openxmlformats.org/officeDocument/2006/relationships/hyperlink" Target="https://podminky.urs.cz/item/CS_URS_2025_01/622143004" TargetMode="External"/><Relationship Id="rId138" Type="http://schemas.openxmlformats.org/officeDocument/2006/relationships/hyperlink" Target="https://podminky.urs.cz/item/CS_URS_2025_01/998011002" TargetMode="External"/><Relationship Id="rId159" Type="http://schemas.openxmlformats.org/officeDocument/2006/relationships/hyperlink" Target="https://podminky.urs.cz/item/CS_URS_2025_01/713121111" TargetMode="External"/><Relationship Id="rId170" Type="http://schemas.openxmlformats.org/officeDocument/2006/relationships/hyperlink" Target="https://podminky.urs.cz/item/CS_URS_2025_01/762342511" TargetMode="External"/><Relationship Id="rId191" Type="http://schemas.openxmlformats.org/officeDocument/2006/relationships/hyperlink" Target="https://podminky.urs.cz/item/CS_URS_2025_01/763131431" TargetMode="External"/><Relationship Id="rId205" Type="http://schemas.openxmlformats.org/officeDocument/2006/relationships/hyperlink" Target="https://podminky.urs.cz/item/CS_URS_2025_01/763121424" TargetMode="External"/><Relationship Id="rId226" Type="http://schemas.openxmlformats.org/officeDocument/2006/relationships/hyperlink" Target="https://podminky.urs.cz/item/CS_URS_2025_01/764511602" TargetMode="External"/><Relationship Id="rId247" Type="http://schemas.openxmlformats.org/officeDocument/2006/relationships/hyperlink" Target="https://podminky.urs.cz/item/CS_URS_2025_01/783301313" TargetMode="External"/><Relationship Id="rId107" Type="http://schemas.openxmlformats.org/officeDocument/2006/relationships/hyperlink" Target="https://podminky.urs.cz/item/CS_URS_2025_01/622212051" TargetMode="External"/><Relationship Id="rId268" Type="http://schemas.openxmlformats.org/officeDocument/2006/relationships/hyperlink" Target="https://podminky.urs.cz/item/CS_URS_2025_01/781121011" TargetMode="External"/><Relationship Id="rId289" Type="http://schemas.openxmlformats.org/officeDocument/2006/relationships/hyperlink" Target="https://podminky.urs.cz/item/CS_URS_2025_01/784171121" TargetMode="External"/><Relationship Id="rId11" Type="http://schemas.openxmlformats.org/officeDocument/2006/relationships/hyperlink" Target="https://podminky.urs.cz/item/CS_URS_2025_01/997013873" TargetMode="External"/><Relationship Id="rId32" Type="http://schemas.openxmlformats.org/officeDocument/2006/relationships/hyperlink" Target="https://podminky.urs.cz/item/CS_URS_2025_01/270002133" TargetMode="External"/><Relationship Id="rId53" Type="http://schemas.openxmlformats.org/officeDocument/2006/relationships/hyperlink" Target="https://podminky.urs.cz/item/CS_URS_2025_01/317121101" TargetMode="External"/><Relationship Id="rId74" Type="http://schemas.openxmlformats.org/officeDocument/2006/relationships/hyperlink" Target="https://podminky.urs.cz/item/CS_URS_2025_01/611111001" TargetMode="External"/><Relationship Id="rId128" Type="http://schemas.openxmlformats.org/officeDocument/2006/relationships/hyperlink" Target="https://podminky.urs.cz/item/CS_URS_2025_01/941111111" TargetMode="External"/><Relationship Id="rId149" Type="http://schemas.openxmlformats.org/officeDocument/2006/relationships/hyperlink" Target="https://podminky.urs.cz/item/CS_URS_2025_01/712631111" TargetMode="External"/><Relationship Id="rId5" Type="http://schemas.openxmlformats.org/officeDocument/2006/relationships/hyperlink" Target="https://podminky.urs.cz/item/CS_URS_2025_01/975011231" TargetMode="External"/><Relationship Id="rId95" Type="http://schemas.openxmlformats.org/officeDocument/2006/relationships/hyperlink" Target="https://podminky.urs.cz/item/CS_URS_2025_01/622321191" TargetMode="External"/><Relationship Id="rId160" Type="http://schemas.openxmlformats.org/officeDocument/2006/relationships/hyperlink" Target="https://podminky.urs.cz/item/CS_URS_2025_01/713121111" TargetMode="External"/><Relationship Id="rId181" Type="http://schemas.openxmlformats.org/officeDocument/2006/relationships/hyperlink" Target="https://podminky.urs.cz/item/CS_URS_2025_01/762341210" TargetMode="External"/><Relationship Id="rId216" Type="http://schemas.openxmlformats.org/officeDocument/2006/relationships/hyperlink" Target="https://podminky.urs.cz/item/CS_URS_2025_01/764212664" TargetMode="External"/><Relationship Id="rId237" Type="http://schemas.openxmlformats.org/officeDocument/2006/relationships/hyperlink" Target="https://podminky.urs.cz/item/CS_URS_2025_01/766231113" TargetMode="External"/><Relationship Id="rId258" Type="http://schemas.openxmlformats.org/officeDocument/2006/relationships/hyperlink" Target="https://podminky.urs.cz/item/CS_URS_2025_01/773521260" TargetMode="External"/><Relationship Id="rId279" Type="http://schemas.openxmlformats.org/officeDocument/2006/relationships/hyperlink" Target="https://podminky.urs.cz/item/CS_URS_2025_01/783827201" TargetMode="External"/><Relationship Id="rId22" Type="http://schemas.openxmlformats.org/officeDocument/2006/relationships/hyperlink" Target="https://podminky.urs.cz/item/CS_URS_2025_01/953312125" TargetMode="External"/><Relationship Id="rId43" Type="http://schemas.openxmlformats.org/officeDocument/2006/relationships/hyperlink" Target="https://podminky.urs.cz/item/CS_URS_2025_01/218111112" TargetMode="External"/><Relationship Id="rId64" Type="http://schemas.openxmlformats.org/officeDocument/2006/relationships/hyperlink" Target="https://podminky.urs.cz/item/CS_URS_2025_01/413352111" TargetMode="External"/><Relationship Id="rId118" Type="http://schemas.openxmlformats.org/officeDocument/2006/relationships/hyperlink" Target="https://podminky.urs.cz/item/CS_URS_2025_01/632451293" TargetMode="External"/><Relationship Id="rId139" Type="http://schemas.openxmlformats.org/officeDocument/2006/relationships/hyperlink" Target="https://podminky.urs.cz/item/CS_URS_2025_01/711161212" TargetMode="External"/><Relationship Id="rId290" Type="http://schemas.openxmlformats.org/officeDocument/2006/relationships/hyperlink" Target="https://podminky.urs.cz/item/CS_URS_2025_01/786623011" TargetMode="External"/><Relationship Id="rId85" Type="http://schemas.openxmlformats.org/officeDocument/2006/relationships/hyperlink" Target="https://podminky.urs.cz/item/CS_URS_2025_01/622143005" TargetMode="External"/><Relationship Id="rId150" Type="http://schemas.openxmlformats.org/officeDocument/2006/relationships/hyperlink" Target="https://podminky.urs.cz/item/CS_URS_2025_01/712363412" TargetMode="External"/><Relationship Id="rId171" Type="http://schemas.openxmlformats.org/officeDocument/2006/relationships/hyperlink" Target="https://podminky.urs.cz/item/CS_URS_2025_01/762341260" TargetMode="External"/><Relationship Id="rId192" Type="http://schemas.openxmlformats.org/officeDocument/2006/relationships/hyperlink" Target="https://podminky.urs.cz/item/CS_URS_2025_01/763131714" TargetMode="External"/><Relationship Id="rId206" Type="http://schemas.openxmlformats.org/officeDocument/2006/relationships/hyperlink" Target="https://podminky.urs.cz/item/CS_URS_2025_01/763121714" TargetMode="External"/><Relationship Id="rId227" Type="http://schemas.openxmlformats.org/officeDocument/2006/relationships/hyperlink" Target="https://podminky.urs.cz/item/CS_URS_2025_01/764511642" TargetMode="External"/><Relationship Id="rId248" Type="http://schemas.openxmlformats.org/officeDocument/2006/relationships/hyperlink" Target="https://podminky.urs.cz/item/CS_URS_2025_01/783314101" TargetMode="External"/><Relationship Id="rId269" Type="http://schemas.openxmlformats.org/officeDocument/2006/relationships/hyperlink" Target="https://podminky.urs.cz/item/CS_URS_2025_01/781472224" TargetMode="External"/><Relationship Id="rId12" Type="http://schemas.openxmlformats.org/officeDocument/2006/relationships/hyperlink" Target="https://podminky.urs.cz/item/CS_URS_2025_01/271532212" TargetMode="External"/><Relationship Id="rId33" Type="http://schemas.openxmlformats.org/officeDocument/2006/relationships/hyperlink" Target="https://podminky.urs.cz/item/CS_URS_2025_01/175111101" TargetMode="External"/><Relationship Id="rId108" Type="http://schemas.openxmlformats.org/officeDocument/2006/relationships/hyperlink" Target="https://podminky.urs.cz/item/CS_URS_2025_01/622251211" TargetMode="External"/><Relationship Id="rId129" Type="http://schemas.openxmlformats.org/officeDocument/2006/relationships/hyperlink" Target="https://podminky.urs.cz/item/CS_URS_2025_01/941111211" TargetMode="External"/><Relationship Id="rId280" Type="http://schemas.openxmlformats.org/officeDocument/2006/relationships/hyperlink" Target="https://podminky.urs.cz/item/CS_URS_2025_01/783901451" TargetMode="External"/><Relationship Id="rId54" Type="http://schemas.openxmlformats.org/officeDocument/2006/relationships/hyperlink" Target="https://podminky.urs.cz/item/CS_URS_2025_01/317121103" TargetMode="External"/><Relationship Id="rId75" Type="http://schemas.openxmlformats.org/officeDocument/2006/relationships/hyperlink" Target="https://podminky.urs.cz/item/CS_URS_2025_01/413351111" TargetMode="External"/><Relationship Id="rId96" Type="http://schemas.openxmlformats.org/officeDocument/2006/relationships/hyperlink" Target="https://podminky.urs.cz/item/CS_URS_2025_01/622131121" TargetMode="External"/><Relationship Id="rId140" Type="http://schemas.openxmlformats.org/officeDocument/2006/relationships/hyperlink" Target="https://podminky.urs.cz/item/CS_URS_2025_01/711161383" TargetMode="External"/><Relationship Id="rId161" Type="http://schemas.openxmlformats.org/officeDocument/2006/relationships/hyperlink" Target="https://podminky.urs.cz/item/CS_URS_2025_01/998762102" TargetMode="External"/><Relationship Id="rId182" Type="http://schemas.openxmlformats.org/officeDocument/2006/relationships/hyperlink" Target="https://podminky.urs.cz/item/CS_URS_2025_01/762342523" TargetMode="External"/><Relationship Id="rId217" Type="http://schemas.openxmlformats.org/officeDocument/2006/relationships/hyperlink" Target="https://podminky.urs.cz/item/CS_URS_2025_01/764011615" TargetMode="External"/><Relationship Id="rId6" Type="http://schemas.openxmlformats.org/officeDocument/2006/relationships/hyperlink" Target="https://podminky.urs.cz/item/CS_URS_2025_01/162211311" TargetMode="External"/><Relationship Id="rId238" Type="http://schemas.openxmlformats.org/officeDocument/2006/relationships/hyperlink" Target="https://podminky.urs.cz/item/CS_URS_2025_01/766671002" TargetMode="External"/><Relationship Id="rId259" Type="http://schemas.openxmlformats.org/officeDocument/2006/relationships/hyperlink" Target="https://podminky.urs.cz/item/CS_URS_2025_01/773591171" TargetMode="External"/><Relationship Id="rId23" Type="http://schemas.openxmlformats.org/officeDocument/2006/relationships/hyperlink" Target="https://podminky.urs.cz/item/CS_URS_2025_01/953334617" TargetMode="External"/><Relationship Id="rId119" Type="http://schemas.openxmlformats.org/officeDocument/2006/relationships/hyperlink" Target="https://podminky.urs.cz/item/CS_URS_2025_01/631362021" TargetMode="External"/><Relationship Id="rId270" Type="http://schemas.openxmlformats.org/officeDocument/2006/relationships/hyperlink" Target="https://podminky.urs.cz/item/CS_URS_2025_01/781492211" TargetMode="External"/><Relationship Id="rId291" Type="http://schemas.openxmlformats.org/officeDocument/2006/relationships/hyperlink" Target="https://podminky.urs.cz/item/CS_URS_2025_01/786623039" TargetMode="External"/><Relationship Id="rId44" Type="http://schemas.openxmlformats.org/officeDocument/2006/relationships/hyperlink" Target="https://podminky.urs.cz/item/CS_URS_2025_01/218111122" TargetMode="External"/><Relationship Id="rId65" Type="http://schemas.openxmlformats.org/officeDocument/2006/relationships/hyperlink" Target="https://podminky.urs.cz/item/CS_URS_2025_01/413352112" TargetMode="External"/><Relationship Id="rId86" Type="http://schemas.openxmlformats.org/officeDocument/2006/relationships/hyperlink" Target="https://podminky.urs.cz/item/CS_URS_2025_01/612142001" TargetMode="External"/><Relationship Id="rId130" Type="http://schemas.openxmlformats.org/officeDocument/2006/relationships/hyperlink" Target="https://podminky.urs.cz/item/CS_URS_2025_01/941111811" TargetMode="External"/><Relationship Id="rId151" Type="http://schemas.openxmlformats.org/officeDocument/2006/relationships/hyperlink" Target="https://podminky.urs.cz/item/CS_URS_2025_01/712861702" TargetMode="External"/><Relationship Id="rId172" Type="http://schemas.openxmlformats.org/officeDocument/2006/relationships/hyperlink" Target="https://podminky.urs.cz/item/CS_URS_2025_01/762723311" TargetMode="External"/><Relationship Id="rId193" Type="http://schemas.openxmlformats.org/officeDocument/2006/relationships/hyperlink" Target="https://podminky.urs.cz/item/CS_URS_2025_01/763131761" TargetMode="External"/><Relationship Id="rId207" Type="http://schemas.openxmlformats.org/officeDocument/2006/relationships/hyperlink" Target="https://podminky.urs.cz/item/CS_URS_2025_01/764203156" TargetMode="External"/><Relationship Id="rId228" Type="http://schemas.openxmlformats.org/officeDocument/2006/relationships/hyperlink" Target="https://podminky.urs.cz/item/CS_URS_2025_01/764511622" TargetMode="External"/><Relationship Id="rId249" Type="http://schemas.openxmlformats.org/officeDocument/2006/relationships/hyperlink" Target="https://podminky.urs.cz/item/CS_URS_2025_01/767881128" TargetMode="External"/><Relationship Id="rId13" Type="http://schemas.openxmlformats.org/officeDocument/2006/relationships/hyperlink" Target="https://podminky.urs.cz/item/CS_URS_2025_01/213141111" TargetMode="External"/><Relationship Id="rId109" Type="http://schemas.openxmlformats.org/officeDocument/2006/relationships/hyperlink" Target="https://podminky.urs.cz/item/CS_URS_2025_01/622142001" TargetMode="External"/><Relationship Id="rId260" Type="http://schemas.openxmlformats.org/officeDocument/2006/relationships/hyperlink" Target="https://podminky.urs.cz/item/CS_URS_2025_01/773992011" TargetMode="External"/><Relationship Id="rId281" Type="http://schemas.openxmlformats.org/officeDocument/2006/relationships/hyperlink" Target="https://podminky.urs.cz/item/CS_URS_2025_01/783923161" TargetMode="External"/><Relationship Id="rId34" Type="http://schemas.openxmlformats.org/officeDocument/2006/relationships/hyperlink" Target="https://podminky.urs.cz/item/CS_URS_2025_01/211971121" TargetMode="External"/><Relationship Id="rId55" Type="http://schemas.openxmlformats.org/officeDocument/2006/relationships/hyperlink" Target="https://podminky.urs.cz/item/CS_URS_2025_01/317143453" TargetMode="External"/><Relationship Id="rId76" Type="http://schemas.openxmlformats.org/officeDocument/2006/relationships/hyperlink" Target="https://podminky.urs.cz/item/CS_URS_2025_01/413351112" TargetMode="External"/><Relationship Id="rId97" Type="http://schemas.openxmlformats.org/officeDocument/2006/relationships/hyperlink" Target="https://podminky.urs.cz/item/CS_URS_2025_01/622135011" TargetMode="External"/><Relationship Id="rId120" Type="http://schemas.openxmlformats.org/officeDocument/2006/relationships/hyperlink" Target="https://podminky.urs.cz/item/CS_URS_2025_01/632451101" TargetMode="External"/><Relationship Id="rId141" Type="http://schemas.openxmlformats.org/officeDocument/2006/relationships/hyperlink" Target="https://podminky.urs.cz/item/CS_URS_2025_01/711491272" TargetMode="External"/><Relationship Id="rId7" Type="http://schemas.openxmlformats.org/officeDocument/2006/relationships/hyperlink" Target="https://podminky.urs.cz/item/CS_URS_2025_01/162211319" TargetMode="External"/><Relationship Id="rId71" Type="http://schemas.openxmlformats.org/officeDocument/2006/relationships/hyperlink" Target="https://podminky.urs.cz/item/CS_URS_2025_01/411354313" TargetMode="External"/><Relationship Id="rId92" Type="http://schemas.openxmlformats.org/officeDocument/2006/relationships/hyperlink" Target="https://podminky.urs.cz/item/CS_URS_2025_01/611631001" TargetMode="External"/><Relationship Id="rId162" Type="http://schemas.openxmlformats.org/officeDocument/2006/relationships/hyperlink" Target="https://podminky.urs.cz/item/CS_URS_2025_01/762082120" TargetMode="External"/><Relationship Id="rId183" Type="http://schemas.openxmlformats.org/officeDocument/2006/relationships/hyperlink" Target="https://podminky.urs.cz/item/CS_URS_2025_01/762395000" TargetMode="External"/><Relationship Id="rId213" Type="http://schemas.openxmlformats.org/officeDocument/2006/relationships/hyperlink" Target="https://podminky.urs.cz/item/CS_URS_2025_01/764212634" TargetMode="External"/><Relationship Id="rId218" Type="http://schemas.openxmlformats.org/officeDocument/2006/relationships/hyperlink" Target="https://podminky.urs.cz/item/CS_URS_2025_01/764002414" TargetMode="External"/><Relationship Id="rId234" Type="http://schemas.openxmlformats.org/officeDocument/2006/relationships/hyperlink" Target="https://podminky.urs.cz/item/CS_URS_2025_01/765191051" TargetMode="External"/><Relationship Id="rId239" Type="http://schemas.openxmlformats.org/officeDocument/2006/relationships/hyperlink" Target="https://podminky.urs.cz/item/CS_URS_2025_01/998766101" TargetMode="External"/><Relationship Id="rId2" Type="http://schemas.openxmlformats.org/officeDocument/2006/relationships/hyperlink" Target="https://podminky.urs.cz/item/CS_URS_2025_01/132212331" TargetMode="External"/><Relationship Id="rId29" Type="http://schemas.openxmlformats.org/officeDocument/2006/relationships/hyperlink" Target="https://podminky.urs.cz/item/CS_URS_2025_01/631319011" TargetMode="External"/><Relationship Id="rId250" Type="http://schemas.openxmlformats.org/officeDocument/2006/relationships/hyperlink" Target="https://podminky.urs.cz/item/CS_URS_2025_01/767881132" TargetMode="External"/><Relationship Id="rId255" Type="http://schemas.openxmlformats.org/officeDocument/2006/relationships/hyperlink" Target="https://podminky.urs.cz/item/CS_URS_2025_01/781131207" TargetMode="External"/><Relationship Id="rId271" Type="http://schemas.openxmlformats.org/officeDocument/2006/relationships/hyperlink" Target="https://podminky.urs.cz/item/CS_URS_2025_01/781495115" TargetMode="External"/><Relationship Id="rId276" Type="http://schemas.openxmlformats.org/officeDocument/2006/relationships/hyperlink" Target="https://podminky.urs.cz/item/CS_URS_2025_01/783301303" TargetMode="External"/><Relationship Id="rId292" Type="http://schemas.openxmlformats.org/officeDocument/2006/relationships/hyperlink" Target="https://podminky.urs.cz/item/CS_URS_2025_01/HZS2231" TargetMode="External"/><Relationship Id="rId297" Type="http://schemas.openxmlformats.org/officeDocument/2006/relationships/hyperlink" Target="https://podminky.urs.cz/item/CS_URS_2025_01/725291664" TargetMode="External"/><Relationship Id="rId24" Type="http://schemas.openxmlformats.org/officeDocument/2006/relationships/hyperlink" Target="https://podminky.urs.cz/item/CS_URS_2025_01/953334315" TargetMode="External"/><Relationship Id="rId40" Type="http://schemas.openxmlformats.org/officeDocument/2006/relationships/hyperlink" Target="https://podminky.urs.cz/item/CS_URS_2025_01/895270031" TargetMode="External"/><Relationship Id="rId45" Type="http://schemas.openxmlformats.org/officeDocument/2006/relationships/hyperlink" Target="https://podminky.urs.cz/item/CS_URS_2025_01/311231116" TargetMode="External"/><Relationship Id="rId66" Type="http://schemas.openxmlformats.org/officeDocument/2006/relationships/hyperlink" Target="https://podminky.urs.cz/item/CS_URS_2025_01/411133903" TargetMode="External"/><Relationship Id="rId87" Type="http://schemas.openxmlformats.org/officeDocument/2006/relationships/hyperlink" Target="https://podminky.urs.cz/item/CS_URS_2025_01/632450121" TargetMode="External"/><Relationship Id="rId110" Type="http://schemas.openxmlformats.org/officeDocument/2006/relationships/hyperlink" Target="https://podminky.urs.cz/item/CS_URS_2025_01/713131145" TargetMode="External"/><Relationship Id="rId115" Type="http://schemas.openxmlformats.org/officeDocument/2006/relationships/hyperlink" Target="https://podminky.urs.cz/item/CS_URS_2025_01/635111311" TargetMode="External"/><Relationship Id="rId131" Type="http://schemas.openxmlformats.org/officeDocument/2006/relationships/hyperlink" Target="https://podminky.urs.cz/item/CS_URS_2025_01/944511111" TargetMode="External"/><Relationship Id="rId136" Type="http://schemas.openxmlformats.org/officeDocument/2006/relationships/hyperlink" Target="https://podminky.urs.cz/item/CS_URS_2025_01/993111119" TargetMode="External"/><Relationship Id="rId157" Type="http://schemas.openxmlformats.org/officeDocument/2006/relationships/hyperlink" Target="https://podminky.urs.cz/item/CS_URS_2025_01/998713102" TargetMode="External"/><Relationship Id="rId178" Type="http://schemas.openxmlformats.org/officeDocument/2006/relationships/hyperlink" Target="https://podminky.urs.cz/item/CS_URS_2025_01/953961113" TargetMode="External"/><Relationship Id="rId61" Type="http://schemas.openxmlformats.org/officeDocument/2006/relationships/hyperlink" Target="https://podminky.urs.cz/item/CS_URS_2025_01/417351115" TargetMode="External"/><Relationship Id="rId82" Type="http://schemas.openxmlformats.org/officeDocument/2006/relationships/hyperlink" Target="https://podminky.urs.cz/item/CS_URS_2025_01/434351142" TargetMode="External"/><Relationship Id="rId152" Type="http://schemas.openxmlformats.org/officeDocument/2006/relationships/hyperlink" Target="https://podminky.urs.cz/item/CS_URS_2025_01/712363122" TargetMode="External"/><Relationship Id="rId173" Type="http://schemas.openxmlformats.org/officeDocument/2006/relationships/hyperlink" Target="https://podminky.urs.cz/item/CS_URS_2025_01/762723321" TargetMode="External"/><Relationship Id="rId194" Type="http://schemas.openxmlformats.org/officeDocument/2006/relationships/hyperlink" Target="https://podminky.urs.cz/item/CS_URS_2025_01/763111717" TargetMode="External"/><Relationship Id="rId199" Type="http://schemas.openxmlformats.org/officeDocument/2006/relationships/hyperlink" Target="https://podminky.urs.cz/item/CS_URS_2025_01/763111720" TargetMode="External"/><Relationship Id="rId203" Type="http://schemas.openxmlformats.org/officeDocument/2006/relationships/hyperlink" Target="https://podminky.urs.cz/item/CS_URS_2025_01/763173132" TargetMode="External"/><Relationship Id="rId208" Type="http://schemas.openxmlformats.org/officeDocument/2006/relationships/hyperlink" Target="https://podminky.urs.cz/item/CS_URS_2025_01/998764102" TargetMode="External"/><Relationship Id="rId229" Type="http://schemas.openxmlformats.org/officeDocument/2006/relationships/hyperlink" Target="https://podminky.urs.cz/item/CS_URS_2025_01/764518632" TargetMode="External"/><Relationship Id="rId19" Type="http://schemas.openxmlformats.org/officeDocument/2006/relationships/hyperlink" Target="https://podminky.urs.cz/item/CS_URS_2025_01/273351121" TargetMode="External"/><Relationship Id="rId224" Type="http://schemas.openxmlformats.org/officeDocument/2006/relationships/hyperlink" Target="https://podminky.urs.cz/item/CS_URS_2025_01/764216665" TargetMode="External"/><Relationship Id="rId240" Type="http://schemas.openxmlformats.org/officeDocument/2006/relationships/hyperlink" Target="https://podminky.urs.cz/item/CS_URS_2025_01/998766102" TargetMode="External"/><Relationship Id="rId245" Type="http://schemas.openxmlformats.org/officeDocument/2006/relationships/hyperlink" Target="https://podminky.urs.cz/item/CS_URS_2025_01/998767102" TargetMode="External"/><Relationship Id="rId261" Type="http://schemas.openxmlformats.org/officeDocument/2006/relationships/hyperlink" Target="https://podminky.urs.cz/item/CS_URS_2025_01/775429124" TargetMode="External"/><Relationship Id="rId266" Type="http://schemas.openxmlformats.org/officeDocument/2006/relationships/hyperlink" Target="https://podminky.urs.cz/item/CS_URS_2025_01/777622103" TargetMode="External"/><Relationship Id="rId287" Type="http://schemas.openxmlformats.org/officeDocument/2006/relationships/hyperlink" Target="https://podminky.urs.cz/item/CS_URS_2025_01/784171001" TargetMode="External"/><Relationship Id="rId14" Type="http://schemas.openxmlformats.org/officeDocument/2006/relationships/hyperlink" Target="https://podminky.urs.cz/item/CS_URS_2025_01/274321511" TargetMode="External"/><Relationship Id="rId30" Type="http://schemas.openxmlformats.org/officeDocument/2006/relationships/hyperlink" Target="https://podminky.urs.cz/item/CS_URS_2025_01/631319171" TargetMode="External"/><Relationship Id="rId35" Type="http://schemas.openxmlformats.org/officeDocument/2006/relationships/hyperlink" Target="https://podminky.urs.cz/item/CS_URS_2025_01/212312111" TargetMode="External"/><Relationship Id="rId56" Type="http://schemas.openxmlformats.org/officeDocument/2006/relationships/hyperlink" Target="https://podminky.urs.cz/item/CS_URS_2025_01/417321515" TargetMode="External"/><Relationship Id="rId77" Type="http://schemas.openxmlformats.org/officeDocument/2006/relationships/hyperlink" Target="https://podminky.urs.cz/item/CS_URS_2025_01/413321515" TargetMode="External"/><Relationship Id="rId100" Type="http://schemas.openxmlformats.org/officeDocument/2006/relationships/hyperlink" Target="https://podminky.urs.cz/item/CS_URS_2025_01/629991011" TargetMode="External"/><Relationship Id="rId105" Type="http://schemas.openxmlformats.org/officeDocument/2006/relationships/hyperlink" Target="https://podminky.urs.cz/item/CS_URS_2025_01/622251101" TargetMode="External"/><Relationship Id="rId126" Type="http://schemas.openxmlformats.org/officeDocument/2006/relationships/hyperlink" Target="https://podminky.urs.cz/item/CS_URS_2025_01/722254126" TargetMode="External"/><Relationship Id="rId147" Type="http://schemas.openxmlformats.org/officeDocument/2006/relationships/hyperlink" Target="https://podminky.urs.cz/item/CS_URS_2025_01/711747067" TargetMode="External"/><Relationship Id="rId168" Type="http://schemas.openxmlformats.org/officeDocument/2006/relationships/hyperlink" Target="https://podminky.urs.cz/item/CS_URS_2025_01/953961114" TargetMode="External"/><Relationship Id="rId282" Type="http://schemas.openxmlformats.org/officeDocument/2006/relationships/hyperlink" Target="https://podminky.urs.cz/item/CS_URS_2025_01/783927161" TargetMode="External"/><Relationship Id="rId8" Type="http://schemas.openxmlformats.org/officeDocument/2006/relationships/hyperlink" Target="https://podminky.urs.cz/item/CS_URS_2025_01/174111101" TargetMode="External"/><Relationship Id="rId51" Type="http://schemas.openxmlformats.org/officeDocument/2006/relationships/hyperlink" Target="https://podminky.urs.cz/item/CS_URS_2025_01/346244381" TargetMode="External"/><Relationship Id="rId72" Type="http://schemas.openxmlformats.org/officeDocument/2006/relationships/hyperlink" Target="https://podminky.urs.cz/item/CS_URS_2025_01/411354314" TargetMode="External"/><Relationship Id="rId93" Type="http://schemas.openxmlformats.org/officeDocument/2006/relationships/hyperlink" Target="https://podminky.urs.cz/item/CS_URS_2025_01/622131101" TargetMode="External"/><Relationship Id="rId98" Type="http://schemas.openxmlformats.org/officeDocument/2006/relationships/hyperlink" Target="https://podminky.urs.cz/item/CS_URS_2025_01/629995101" TargetMode="External"/><Relationship Id="rId121" Type="http://schemas.openxmlformats.org/officeDocument/2006/relationships/hyperlink" Target="https://podminky.urs.cz/item/CS_URS_2025_01/771121011" TargetMode="External"/><Relationship Id="rId142" Type="http://schemas.openxmlformats.org/officeDocument/2006/relationships/hyperlink" Target="https://podminky.urs.cz/item/CS_URS_2025_01/998711102" TargetMode="External"/><Relationship Id="rId163" Type="http://schemas.openxmlformats.org/officeDocument/2006/relationships/hyperlink" Target="https://podminky.urs.cz/item/CS_URS_2025_01/762082220" TargetMode="External"/><Relationship Id="rId184" Type="http://schemas.openxmlformats.org/officeDocument/2006/relationships/hyperlink" Target="https://podminky.urs.cz/item/CS_URS_2025_01/762083111" TargetMode="External"/><Relationship Id="rId189" Type="http://schemas.openxmlformats.org/officeDocument/2006/relationships/hyperlink" Target="https://podminky.urs.cz/item/CS_URS_2025_01/763131411" TargetMode="External"/><Relationship Id="rId219" Type="http://schemas.openxmlformats.org/officeDocument/2006/relationships/hyperlink" Target="https://podminky.urs.cz/item/CS_URS_2025_01/765111201" TargetMode="External"/><Relationship Id="rId3" Type="http://schemas.openxmlformats.org/officeDocument/2006/relationships/hyperlink" Target="https://podminky.urs.cz/item/CS_URS_2025_01/132212131" TargetMode="External"/><Relationship Id="rId214" Type="http://schemas.openxmlformats.org/officeDocument/2006/relationships/hyperlink" Target="https://podminky.urs.cz/item/CS_URS_2025_01/764011616" TargetMode="External"/><Relationship Id="rId230" Type="http://schemas.openxmlformats.org/officeDocument/2006/relationships/hyperlink" Target="https://podminky.urs.cz/item/CS_URS_2025_01/764518622" TargetMode="External"/><Relationship Id="rId235" Type="http://schemas.openxmlformats.org/officeDocument/2006/relationships/hyperlink" Target="https://podminky.urs.cz/item/CS_URS_2025_01/765191061" TargetMode="External"/><Relationship Id="rId251" Type="http://schemas.openxmlformats.org/officeDocument/2006/relationships/hyperlink" Target="https://podminky.urs.cz/item/CS_URS_2025_01/767881161" TargetMode="External"/><Relationship Id="rId256" Type="http://schemas.openxmlformats.org/officeDocument/2006/relationships/hyperlink" Target="https://podminky.urs.cz/item/CS_URS_2025_01/781131237" TargetMode="External"/><Relationship Id="rId277" Type="http://schemas.openxmlformats.org/officeDocument/2006/relationships/hyperlink" Target="https://podminky.urs.cz/item/CS_URS_2025_01/783306801" TargetMode="External"/><Relationship Id="rId298" Type="http://schemas.openxmlformats.org/officeDocument/2006/relationships/hyperlink" Target="https://podminky.urs.cz/item/CS_URS_2025_01/725291655" TargetMode="External"/><Relationship Id="rId25" Type="http://schemas.openxmlformats.org/officeDocument/2006/relationships/hyperlink" Target="https://podminky.urs.cz/item/CS_URS_2025_01/953334413" TargetMode="External"/><Relationship Id="rId46" Type="http://schemas.openxmlformats.org/officeDocument/2006/relationships/hyperlink" Target="https://podminky.urs.cz/item/CS_URS_2025_01/311272224" TargetMode="External"/><Relationship Id="rId67" Type="http://schemas.openxmlformats.org/officeDocument/2006/relationships/hyperlink" Target="https://podminky.urs.cz/item/CS_URS_2025_01/411321414" TargetMode="External"/><Relationship Id="rId116" Type="http://schemas.openxmlformats.org/officeDocument/2006/relationships/hyperlink" Target="https://podminky.urs.cz/item/CS_URS_2025_01/635211121" TargetMode="External"/><Relationship Id="rId137" Type="http://schemas.openxmlformats.org/officeDocument/2006/relationships/hyperlink" Target="https://podminky.urs.cz/item/CS_URS_2025_01/998011009" TargetMode="External"/><Relationship Id="rId158" Type="http://schemas.openxmlformats.org/officeDocument/2006/relationships/hyperlink" Target="https://podminky.urs.cz/item/CS_URS_2025_01/713151131" TargetMode="External"/><Relationship Id="rId272" Type="http://schemas.openxmlformats.org/officeDocument/2006/relationships/hyperlink" Target="https://podminky.urs.cz/item/CS_URS_2025_01/781495142" TargetMode="External"/><Relationship Id="rId293" Type="http://schemas.openxmlformats.org/officeDocument/2006/relationships/hyperlink" Target="https://podminky.urs.cz/item/CS_URS_2025_01/725291667" TargetMode="External"/><Relationship Id="rId20" Type="http://schemas.openxmlformats.org/officeDocument/2006/relationships/hyperlink" Target="https://podminky.urs.cz/item/CS_URS_2025_01/273351122" TargetMode="External"/><Relationship Id="rId41" Type="http://schemas.openxmlformats.org/officeDocument/2006/relationships/hyperlink" Target="https://podminky.urs.cz/item/CS_URS_2025_01/895270067" TargetMode="External"/><Relationship Id="rId62" Type="http://schemas.openxmlformats.org/officeDocument/2006/relationships/hyperlink" Target="https://podminky.urs.cz/item/CS_URS_2025_01/417351116" TargetMode="External"/><Relationship Id="rId83" Type="http://schemas.openxmlformats.org/officeDocument/2006/relationships/hyperlink" Target="https://podminky.urs.cz/item/CS_URS_2025_01/629991012" TargetMode="External"/><Relationship Id="rId88" Type="http://schemas.openxmlformats.org/officeDocument/2006/relationships/hyperlink" Target="https://podminky.urs.cz/item/CS_URS_2025_01/612131101" TargetMode="External"/><Relationship Id="rId111" Type="http://schemas.openxmlformats.org/officeDocument/2006/relationships/hyperlink" Target="https://podminky.urs.cz/item/CS_URS_2025_01/622151031" TargetMode="External"/><Relationship Id="rId132" Type="http://schemas.openxmlformats.org/officeDocument/2006/relationships/hyperlink" Target="https://podminky.urs.cz/item/CS_URS_2025_01/944511211" TargetMode="External"/><Relationship Id="rId153" Type="http://schemas.openxmlformats.org/officeDocument/2006/relationships/hyperlink" Target="https://podminky.urs.cz/item/CS_URS_2025_01/712363352" TargetMode="External"/><Relationship Id="rId174" Type="http://schemas.openxmlformats.org/officeDocument/2006/relationships/hyperlink" Target="https://podminky.urs.cz/item/CS_URS_2025_01/762713110" TargetMode="External"/><Relationship Id="rId179" Type="http://schemas.openxmlformats.org/officeDocument/2006/relationships/hyperlink" Target="https://podminky.urs.cz/item/CS_URS_2025_01/953965122" TargetMode="External"/><Relationship Id="rId195" Type="http://schemas.openxmlformats.org/officeDocument/2006/relationships/hyperlink" Target="https://podminky.urs.cz/item/CS_URS_2025_01/763111314" TargetMode="External"/><Relationship Id="rId209" Type="http://schemas.openxmlformats.org/officeDocument/2006/relationships/hyperlink" Target="https://podminky.urs.cz/item/CS_URS_2025_01/764111641" TargetMode="External"/><Relationship Id="rId190" Type="http://schemas.openxmlformats.org/officeDocument/2006/relationships/hyperlink" Target="https://podminky.urs.cz/item/CS_URS_2025_01/763131451" TargetMode="External"/><Relationship Id="rId204" Type="http://schemas.openxmlformats.org/officeDocument/2006/relationships/hyperlink" Target="https://podminky.urs.cz/item/CS_URS_2025_01/763111761" TargetMode="External"/><Relationship Id="rId220" Type="http://schemas.openxmlformats.org/officeDocument/2006/relationships/hyperlink" Target="https://podminky.urs.cz/item/CS_URS_2025_01/764315621" TargetMode="External"/><Relationship Id="rId225" Type="http://schemas.openxmlformats.org/officeDocument/2006/relationships/hyperlink" Target="https://podminky.urs.cz/item/CS_URS_2025_01/764218605" TargetMode="External"/><Relationship Id="rId241" Type="http://schemas.openxmlformats.org/officeDocument/2006/relationships/hyperlink" Target="https://podminky.urs.cz/item/CS_URS_2025_01/767531121" TargetMode="External"/><Relationship Id="rId246" Type="http://schemas.openxmlformats.org/officeDocument/2006/relationships/hyperlink" Target="https://podminky.urs.cz/item/CS_URS_2025_01/953943114" TargetMode="External"/><Relationship Id="rId267" Type="http://schemas.openxmlformats.org/officeDocument/2006/relationships/hyperlink" Target="https://podminky.urs.cz/item/CS_URS_2025_01/998777102" TargetMode="External"/><Relationship Id="rId288" Type="http://schemas.openxmlformats.org/officeDocument/2006/relationships/hyperlink" Target="https://podminky.urs.cz/item/CS_URS_2025_01/784171101" TargetMode="External"/><Relationship Id="rId15" Type="http://schemas.openxmlformats.org/officeDocument/2006/relationships/hyperlink" Target="https://podminky.urs.cz/item/CS_URS_2025_01/274351121" TargetMode="External"/><Relationship Id="rId36" Type="http://schemas.openxmlformats.org/officeDocument/2006/relationships/hyperlink" Target="https://podminky.urs.cz/item/CS_URS_2025_01/212755214" TargetMode="External"/><Relationship Id="rId57" Type="http://schemas.openxmlformats.org/officeDocument/2006/relationships/hyperlink" Target="https://podminky.urs.cz/item/CS_URS_2025_01/417351115" TargetMode="External"/><Relationship Id="rId106" Type="http://schemas.openxmlformats.org/officeDocument/2006/relationships/hyperlink" Target="https://podminky.urs.cz/item/CS_URS_2025_01/622212051" TargetMode="External"/><Relationship Id="rId127" Type="http://schemas.openxmlformats.org/officeDocument/2006/relationships/hyperlink" Target="https://podminky.urs.cz/item/CS_URS_2025_01/953993311" TargetMode="External"/><Relationship Id="rId262" Type="http://schemas.openxmlformats.org/officeDocument/2006/relationships/hyperlink" Target="https://podminky.urs.cz/item/CS_URS_2025_01/773413200" TargetMode="External"/><Relationship Id="rId283" Type="http://schemas.openxmlformats.org/officeDocument/2006/relationships/hyperlink" Target="https://podminky.urs.cz/item/CS_URS_2025_01/784111001" TargetMode="External"/><Relationship Id="rId10" Type="http://schemas.openxmlformats.org/officeDocument/2006/relationships/hyperlink" Target="https://podminky.urs.cz/item/CS_URS_2025_01/162751119" TargetMode="External"/><Relationship Id="rId31" Type="http://schemas.openxmlformats.org/officeDocument/2006/relationships/hyperlink" Target="https://podminky.urs.cz/item/CS_URS_2025_01/631362021.2" TargetMode="External"/><Relationship Id="rId52" Type="http://schemas.openxmlformats.org/officeDocument/2006/relationships/hyperlink" Target="https://podminky.urs.cz/item/CS_URS_2025_01/317234410" TargetMode="External"/><Relationship Id="rId73" Type="http://schemas.openxmlformats.org/officeDocument/2006/relationships/hyperlink" Target="https://podminky.urs.cz/item/CS_URS_2025_01/783826605" TargetMode="External"/><Relationship Id="rId78" Type="http://schemas.openxmlformats.org/officeDocument/2006/relationships/hyperlink" Target="https://podminky.urs.cz/item/CS_URS_2025_01/430321515" TargetMode="External"/><Relationship Id="rId94" Type="http://schemas.openxmlformats.org/officeDocument/2006/relationships/hyperlink" Target="https://podminky.urs.cz/item/CS_URS_2025_01/622321111" TargetMode="External"/><Relationship Id="rId99" Type="http://schemas.openxmlformats.org/officeDocument/2006/relationships/hyperlink" Target="https://podminky.urs.cz/item/CS_URS_2025_01/629991012" TargetMode="External"/><Relationship Id="rId101" Type="http://schemas.openxmlformats.org/officeDocument/2006/relationships/hyperlink" Target="https://podminky.urs.cz/item/CS_URS_2025_01/622143004" TargetMode="External"/><Relationship Id="rId122" Type="http://schemas.openxmlformats.org/officeDocument/2006/relationships/hyperlink" Target="https://podminky.urs.cz/item/CS_URS_2025_01/742210121" TargetMode="External"/><Relationship Id="rId143" Type="http://schemas.openxmlformats.org/officeDocument/2006/relationships/hyperlink" Target="https://podminky.urs.cz/item/CS_URS_2025_01/711111001" TargetMode="External"/><Relationship Id="rId148" Type="http://schemas.openxmlformats.org/officeDocument/2006/relationships/hyperlink" Target="https://podminky.urs.cz/item/CS_URS_2025_01/998712102" TargetMode="External"/><Relationship Id="rId164" Type="http://schemas.openxmlformats.org/officeDocument/2006/relationships/hyperlink" Target="https://podminky.urs.cz/item/CS_URS_2025_01/762085112" TargetMode="External"/><Relationship Id="rId169" Type="http://schemas.openxmlformats.org/officeDocument/2006/relationships/hyperlink" Target="https://podminky.urs.cz/item/CS_URS_2025_01/762341270" TargetMode="External"/><Relationship Id="rId185" Type="http://schemas.openxmlformats.org/officeDocument/2006/relationships/hyperlink" Target="https://podminky.urs.cz/item/CS_URS_2025_01/762495000" TargetMode="External"/><Relationship Id="rId4" Type="http://schemas.openxmlformats.org/officeDocument/2006/relationships/hyperlink" Target="https://podminky.urs.cz/item/CS_URS_2025_01/132211401" TargetMode="External"/><Relationship Id="rId9" Type="http://schemas.openxmlformats.org/officeDocument/2006/relationships/hyperlink" Target="https://podminky.urs.cz/item/CS_URS_2025_01/162751117" TargetMode="External"/><Relationship Id="rId180" Type="http://schemas.openxmlformats.org/officeDocument/2006/relationships/hyperlink" Target="https://podminky.urs.cz/item/CS_URS_2025_01/762341260" TargetMode="External"/><Relationship Id="rId210" Type="http://schemas.openxmlformats.org/officeDocument/2006/relationships/hyperlink" Target="https://podminky.urs.cz/item/CS_URS_2025_01/764111643" TargetMode="External"/><Relationship Id="rId215" Type="http://schemas.openxmlformats.org/officeDocument/2006/relationships/hyperlink" Target="https://podminky.urs.cz/item/CS_URS_2025_01/764011614" TargetMode="External"/><Relationship Id="rId236" Type="http://schemas.openxmlformats.org/officeDocument/2006/relationships/hyperlink" Target="https://podminky.urs.cz/item/CS_URS_2025_01/765191071" TargetMode="External"/><Relationship Id="rId257" Type="http://schemas.openxmlformats.org/officeDocument/2006/relationships/hyperlink" Target="https://podminky.urs.cz/item/CS_URS_2025_01/777111111" TargetMode="External"/><Relationship Id="rId278" Type="http://schemas.openxmlformats.org/officeDocument/2006/relationships/hyperlink" Target="https://podminky.urs.cz/item/CS_URS_2025_01/783823141" TargetMode="External"/><Relationship Id="rId26" Type="http://schemas.openxmlformats.org/officeDocument/2006/relationships/hyperlink" Target="https://podminky.urs.cz/item/CS_URS_2025_01/953961113" TargetMode="External"/><Relationship Id="rId231" Type="http://schemas.openxmlformats.org/officeDocument/2006/relationships/hyperlink" Target="https://podminky.urs.cz/item/CS_URS_2025_01/998765102" TargetMode="External"/><Relationship Id="rId252" Type="http://schemas.openxmlformats.org/officeDocument/2006/relationships/hyperlink" Target="https://podminky.urs.cz/item/CS_URS_2025_01/998771102" TargetMode="External"/><Relationship Id="rId273" Type="http://schemas.openxmlformats.org/officeDocument/2006/relationships/hyperlink" Target="https://podminky.urs.cz/item/CS_URS_2025_01/781495143" TargetMode="External"/><Relationship Id="rId294" Type="http://schemas.openxmlformats.org/officeDocument/2006/relationships/hyperlink" Target="https://podminky.urs.cz/item/CS_URS_2025_01/725291668" TargetMode="External"/><Relationship Id="rId47" Type="http://schemas.openxmlformats.org/officeDocument/2006/relationships/hyperlink" Target="https://podminky.urs.cz/item/CS_URS_2025_01/311273955" TargetMode="External"/><Relationship Id="rId68" Type="http://schemas.openxmlformats.org/officeDocument/2006/relationships/hyperlink" Target="https://podminky.urs.cz/item/CS_URS_2025_01/411361821.1" TargetMode="External"/><Relationship Id="rId89" Type="http://schemas.openxmlformats.org/officeDocument/2006/relationships/hyperlink" Target="https://podminky.urs.cz/item/CS_URS_2025_01/612321311" TargetMode="External"/><Relationship Id="rId112" Type="http://schemas.openxmlformats.org/officeDocument/2006/relationships/hyperlink" Target="https://podminky.urs.cz/item/CS_URS_2025_01/783826675" TargetMode="External"/><Relationship Id="rId133" Type="http://schemas.openxmlformats.org/officeDocument/2006/relationships/hyperlink" Target="https://podminky.urs.cz/item/CS_URS_2025_01/944511811" TargetMode="External"/><Relationship Id="rId154" Type="http://schemas.openxmlformats.org/officeDocument/2006/relationships/hyperlink" Target="https://podminky.urs.cz/item/CS_URS_2025_01/712363353" TargetMode="External"/><Relationship Id="rId175" Type="http://schemas.openxmlformats.org/officeDocument/2006/relationships/hyperlink" Target="https://podminky.urs.cz/item/CS_URS_2025_01/762713120" TargetMode="External"/><Relationship Id="rId196" Type="http://schemas.openxmlformats.org/officeDocument/2006/relationships/hyperlink" Target="https://podminky.urs.cz/item/CS_URS_2025_01/763111417" TargetMode="External"/><Relationship Id="rId200" Type="http://schemas.openxmlformats.org/officeDocument/2006/relationships/hyperlink" Target="https://podminky.urs.cz/item/CS_URS_2025_01/763173111" TargetMode="External"/><Relationship Id="rId16" Type="http://schemas.openxmlformats.org/officeDocument/2006/relationships/hyperlink" Target="https://podminky.urs.cz/item/CS_URS_2025_01/274351122" TargetMode="External"/><Relationship Id="rId221" Type="http://schemas.openxmlformats.org/officeDocument/2006/relationships/hyperlink" Target="https://podminky.urs.cz/item/CS_URS_2025_01/764315623" TargetMode="External"/><Relationship Id="rId242" Type="http://schemas.openxmlformats.org/officeDocument/2006/relationships/hyperlink" Target="https://podminky.urs.cz/item/CS_URS_2025_01/767531213" TargetMode="External"/><Relationship Id="rId263" Type="http://schemas.openxmlformats.org/officeDocument/2006/relationships/hyperlink" Target="https://podminky.urs.cz/item/CS_URS_2025_01/998773102" TargetMode="External"/><Relationship Id="rId284" Type="http://schemas.openxmlformats.org/officeDocument/2006/relationships/hyperlink" Target="https://podminky.urs.cz/item/CS_URS_2025_01/784181101" TargetMode="External"/><Relationship Id="rId37" Type="http://schemas.openxmlformats.org/officeDocument/2006/relationships/hyperlink" Target="https://podminky.urs.cz/item/CS_URS_2025_01/894812155" TargetMode="External"/><Relationship Id="rId58" Type="http://schemas.openxmlformats.org/officeDocument/2006/relationships/hyperlink" Target="https://podminky.urs.cz/item/CS_URS_2025_01/417351116" TargetMode="External"/><Relationship Id="rId79" Type="http://schemas.openxmlformats.org/officeDocument/2006/relationships/hyperlink" Target="https://podminky.urs.cz/item/CS_URS_2025_01/430361821" TargetMode="External"/><Relationship Id="rId102" Type="http://schemas.openxmlformats.org/officeDocument/2006/relationships/hyperlink" Target="https://podminky.urs.cz/item/CS_URS_2025_01/622252002" TargetMode="External"/><Relationship Id="rId123" Type="http://schemas.openxmlformats.org/officeDocument/2006/relationships/hyperlink" Target="https://podminky.urs.cz/item/CS_URS_2025_01/952901111" TargetMode="External"/><Relationship Id="rId144" Type="http://schemas.openxmlformats.org/officeDocument/2006/relationships/hyperlink" Target="https://podminky.urs.cz/item/CS_URS_2025_01/711112001" TargetMode="External"/><Relationship Id="rId90" Type="http://schemas.openxmlformats.org/officeDocument/2006/relationships/hyperlink" Target="https://podminky.urs.cz/item/CS_URS_2025_01/612321391" TargetMode="External"/><Relationship Id="rId165" Type="http://schemas.openxmlformats.org/officeDocument/2006/relationships/hyperlink" Target="https://podminky.urs.cz/item/CS_URS_2025_01/762332631" TargetMode="External"/><Relationship Id="rId186" Type="http://schemas.openxmlformats.org/officeDocument/2006/relationships/hyperlink" Target="https://podminky.urs.cz/item/CS_URS_2025_01/763172351" TargetMode="External"/><Relationship Id="rId211" Type="http://schemas.openxmlformats.org/officeDocument/2006/relationships/hyperlink" Target="https://podminky.urs.cz/item/CS_URS_2025_01/764212606" TargetMode="External"/><Relationship Id="rId232" Type="http://schemas.openxmlformats.org/officeDocument/2006/relationships/hyperlink" Target="https://podminky.urs.cz/item/CS_URS_2025_01/764212662" TargetMode="External"/><Relationship Id="rId253" Type="http://schemas.openxmlformats.org/officeDocument/2006/relationships/hyperlink" Target="https://podminky.urs.cz/item/CS_URS_2025_01/632902221" TargetMode="External"/><Relationship Id="rId274" Type="http://schemas.openxmlformats.org/officeDocument/2006/relationships/hyperlink" Target="https://podminky.urs.cz/item/CS_URS_2025_01/781495153" TargetMode="External"/><Relationship Id="rId295" Type="http://schemas.openxmlformats.org/officeDocument/2006/relationships/hyperlink" Target="https://podminky.urs.cz/item/CS_URS_2025_01/725291673" TargetMode="External"/><Relationship Id="rId27" Type="http://schemas.openxmlformats.org/officeDocument/2006/relationships/hyperlink" Target="https://podminky.urs.cz/item/CS_URS_2025_01/632451456" TargetMode="External"/><Relationship Id="rId48" Type="http://schemas.openxmlformats.org/officeDocument/2006/relationships/hyperlink" Target="https://podminky.urs.cz/item/CS_URS_2025_01/310238211" TargetMode="External"/><Relationship Id="rId69" Type="http://schemas.openxmlformats.org/officeDocument/2006/relationships/hyperlink" Target="https://podminky.urs.cz/item/CS_URS_2025_01/411351011" TargetMode="External"/><Relationship Id="rId113" Type="http://schemas.openxmlformats.org/officeDocument/2006/relationships/hyperlink" Target="https://podminky.urs.cz/item/CS_URS_2025_01/632481213" TargetMode="External"/><Relationship Id="rId134" Type="http://schemas.openxmlformats.org/officeDocument/2006/relationships/hyperlink" Target="https://podminky.urs.cz/item/CS_URS_2025_01/949101111" TargetMode="External"/><Relationship Id="rId80" Type="http://schemas.openxmlformats.org/officeDocument/2006/relationships/hyperlink" Target="https://podminky.urs.cz/item/CS_URS_2025_01/434311115" TargetMode="External"/><Relationship Id="rId155" Type="http://schemas.openxmlformats.org/officeDocument/2006/relationships/hyperlink" Target="https://podminky.urs.cz/item/CS_URS_2025_01/712363354" TargetMode="External"/><Relationship Id="rId176" Type="http://schemas.openxmlformats.org/officeDocument/2006/relationships/hyperlink" Target="https://podminky.urs.cz/item/CS_URS_2025_01/762795000" TargetMode="External"/><Relationship Id="rId197" Type="http://schemas.openxmlformats.org/officeDocument/2006/relationships/hyperlink" Target="https://podminky.urs.cz/item/CS_URS_2025_01/763181411" TargetMode="External"/><Relationship Id="rId201" Type="http://schemas.openxmlformats.org/officeDocument/2006/relationships/hyperlink" Target="https://podminky.urs.cz/item/CS_URS_2025_01/763173112" TargetMode="External"/><Relationship Id="rId222" Type="http://schemas.openxmlformats.org/officeDocument/2006/relationships/hyperlink" Target="https://podminky.urs.cz/item/CS_URS_2025_01/764315625" TargetMode="External"/><Relationship Id="rId243" Type="http://schemas.openxmlformats.org/officeDocument/2006/relationships/hyperlink" Target="https://podminky.urs.cz/item/CS_URS_2025_01/767531215" TargetMode="External"/><Relationship Id="rId264" Type="http://schemas.openxmlformats.org/officeDocument/2006/relationships/hyperlink" Target="https://podminky.urs.cz/item/CS_URS_2025_01/777111111" TargetMode="External"/><Relationship Id="rId285" Type="http://schemas.openxmlformats.org/officeDocument/2006/relationships/hyperlink" Target="https://podminky.urs.cz/item/CS_URS_2025_01/784211101" TargetMode="External"/><Relationship Id="rId17" Type="http://schemas.openxmlformats.org/officeDocument/2006/relationships/hyperlink" Target="https://podminky.urs.cz/item/CS_URS_2025_01/279361821" TargetMode="External"/><Relationship Id="rId38" Type="http://schemas.openxmlformats.org/officeDocument/2006/relationships/hyperlink" Target="https://podminky.urs.cz/item/CS_URS_2025_01/895270001" TargetMode="External"/><Relationship Id="rId59" Type="http://schemas.openxmlformats.org/officeDocument/2006/relationships/hyperlink" Target="https://podminky.urs.cz/item/CS_URS_2025_01/417361821" TargetMode="External"/><Relationship Id="rId103" Type="http://schemas.openxmlformats.org/officeDocument/2006/relationships/hyperlink" Target="https://podminky.urs.cz/item/CS_URS_2025_01/622252001" TargetMode="External"/><Relationship Id="rId124" Type="http://schemas.openxmlformats.org/officeDocument/2006/relationships/hyperlink" Target="https://podminky.urs.cz/item/CS_URS_2025_01/953321113" TargetMode="External"/><Relationship Id="rId70" Type="http://schemas.openxmlformats.org/officeDocument/2006/relationships/hyperlink" Target="https://podminky.urs.cz/item/CS_URS_2025_01/411351012" TargetMode="External"/><Relationship Id="rId91" Type="http://schemas.openxmlformats.org/officeDocument/2006/relationships/hyperlink" Target="https://podminky.urs.cz/item/CS_URS_2025_01/612321131" TargetMode="External"/><Relationship Id="rId145" Type="http://schemas.openxmlformats.org/officeDocument/2006/relationships/hyperlink" Target="https://podminky.urs.cz/item/CS_URS_2025_01/711141559" TargetMode="External"/><Relationship Id="rId166" Type="http://schemas.openxmlformats.org/officeDocument/2006/relationships/hyperlink" Target="https://podminky.urs.cz/item/CS_URS_2025_01/762332632" TargetMode="External"/><Relationship Id="rId187" Type="http://schemas.openxmlformats.org/officeDocument/2006/relationships/hyperlink" Target="https://podminky.urs.cz/item/CS_URS_2025_01/763172352" TargetMode="External"/><Relationship Id="rId1" Type="http://schemas.openxmlformats.org/officeDocument/2006/relationships/hyperlink" Target="https://podminky.urs.cz/item/CS_URS_2025_01/131213701" TargetMode="External"/><Relationship Id="rId212" Type="http://schemas.openxmlformats.org/officeDocument/2006/relationships/hyperlink" Target="https://podminky.urs.cz/item/CS_URS_2025_01/764211616" TargetMode="External"/><Relationship Id="rId233" Type="http://schemas.openxmlformats.org/officeDocument/2006/relationships/hyperlink" Target="https://podminky.urs.cz/item/CS_URS_2025_01/765191023" TargetMode="External"/><Relationship Id="rId254" Type="http://schemas.openxmlformats.org/officeDocument/2006/relationships/hyperlink" Target="https://podminky.urs.cz/item/CS_URS_2025_01/771591207" TargetMode="External"/><Relationship Id="rId28" Type="http://schemas.openxmlformats.org/officeDocument/2006/relationships/hyperlink" Target="https://podminky.urs.cz/item/CS_URS_2025_01/631311116" TargetMode="External"/><Relationship Id="rId49" Type="http://schemas.openxmlformats.org/officeDocument/2006/relationships/hyperlink" Target="https://podminky.urs.cz/item/CS_URS_2025_01/317944321" TargetMode="External"/><Relationship Id="rId114" Type="http://schemas.openxmlformats.org/officeDocument/2006/relationships/hyperlink" Target="https://podminky.urs.cz/item/CS_URS_2025_01/634112113" TargetMode="External"/><Relationship Id="rId275" Type="http://schemas.openxmlformats.org/officeDocument/2006/relationships/hyperlink" Target="https://podminky.urs.cz/item/CS_URS_2025_01/998781102" TargetMode="External"/><Relationship Id="rId296" Type="http://schemas.openxmlformats.org/officeDocument/2006/relationships/hyperlink" Target="https://podminky.urs.cz/item/CS_URS_2025_01/725291670" TargetMode="External"/><Relationship Id="rId300" Type="http://schemas.openxmlformats.org/officeDocument/2006/relationships/drawing" Target="../drawings/drawing13.xml"/><Relationship Id="rId60" Type="http://schemas.openxmlformats.org/officeDocument/2006/relationships/hyperlink" Target="https://podminky.urs.cz/item/CS_URS_2025_01/417321515" TargetMode="External"/><Relationship Id="rId81" Type="http://schemas.openxmlformats.org/officeDocument/2006/relationships/hyperlink" Target="https://podminky.urs.cz/item/CS_URS_2025_01/434351141" TargetMode="External"/><Relationship Id="rId135" Type="http://schemas.openxmlformats.org/officeDocument/2006/relationships/hyperlink" Target="https://podminky.urs.cz/item/CS_URS_2025_01/993111111" TargetMode="External"/><Relationship Id="rId156" Type="http://schemas.openxmlformats.org/officeDocument/2006/relationships/hyperlink" Target="https://podminky.urs.cz/item/CS_URS_2025_01/721239114" TargetMode="External"/><Relationship Id="rId177" Type="http://schemas.openxmlformats.org/officeDocument/2006/relationships/hyperlink" Target="https://podminky.urs.cz/item/CS_URS_2025_01/762083111" TargetMode="External"/><Relationship Id="rId198" Type="http://schemas.openxmlformats.org/officeDocument/2006/relationships/hyperlink" Target="https://podminky.urs.cz/item/CS_URS_2025_01/763183111" TargetMode="External"/><Relationship Id="rId202" Type="http://schemas.openxmlformats.org/officeDocument/2006/relationships/hyperlink" Target="https://podminky.urs.cz/item/CS_URS_2025_01/763173114" TargetMode="External"/><Relationship Id="rId223" Type="http://schemas.openxmlformats.org/officeDocument/2006/relationships/hyperlink" Target="https://podminky.urs.cz/item/CS_URS_2025_01/764216645" TargetMode="External"/><Relationship Id="rId244" Type="http://schemas.openxmlformats.org/officeDocument/2006/relationships/hyperlink" Target="https://podminky.urs.cz/item/CS_URS_2025_01/767531214" TargetMode="External"/><Relationship Id="rId18" Type="http://schemas.openxmlformats.org/officeDocument/2006/relationships/hyperlink" Target="https://podminky.urs.cz/item/CS_URS_2025_01/273323511" TargetMode="External"/><Relationship Id="rId39" Type="http://schemas.openxmlformats.org/officeDocument/2006/relationships/hyperlink" Target="https://podminky.urs.cz/item/CS_URS_2025_01/895270021" TargetMode="External"/><Relationship Id="rId265" Type="http://schemas.openxmlformats.org/officeDocument/2006/relationships/hyperlink" Target="https://podminky.urs.cz/item/CS_URS_2025_01/777131113" TargetMode="External"/><Relationship Id="rId286" Type="http://schemas.openxmlformats.org/officeDocument/2006/relationships/hyperlink" Target="https://podminky.urs.cz/item/CS_URS_2025_01/784161001" TargetMode="External"/><Relationship Id="rId50" Type="http://schemas.openxmlformats.org/officeDocument/2006/relationships/hyperlink" Target="https://podminky.urs.cz/item/CS_URS_2025_01/317944323" TargetMode="External"/><Relationship Id="rId104" Type="http://schemas.openxmlformats.org/officeDocument/2006/relationships/hyperlink" Target="https://podminky.urs.cz/item/CS_URS_2025_01/622211031" TargetMode="External"/><Relationship Id="rId125" Type="http://schemas.openxmlformats.org/officeDocument/2006/relationships/hyperlink" Target="https://podminky.urs.cz/item/CS_URS_2025_01/953943211" TargetMode="External"/><Relationship Id="rId146" Type="http://schemas.openxmlformats.org/officeDocument/2006/relationships/hyperlink" Target="https://podminky.urs.cz/item/CS_URS_2025_01/711142559" TargetMode="External"/><Relationship Id="rId167" Type="http://schemas.openxmlformats.org/officeDocument/2006/relationships/hyperlink" Target="https://podminky.urs.cz/item/CS_URS_2025_01/762395000" TargetMode="External"/><Relationship Id="rId188" Type="http://schemas.openxmlformats.org/officeDocument/2006/relationships/hyperlink" Target="https://podminky.urs.cz/item/CS_URS_2025_01/998763302"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5_01/132212221" TargetMode="External"/><Relationship Id="rId13" Type="http://schemas.openxmlformats.org/officeDocument/2006/relationships/hyperlink" Target="https://podminky.urs.cz/item/CS_URS_2025_01/162751119" TargetMode="External"/><Relationship Id="rId18" Type="http://schemas.openxmlformats.org/officeDocument/2006/relationships/hyperlink" Target="https://podminky.urs.cz/item/CS_URS_2025_01/998011001" TargetMode="External"/><Relationship Id="rId3" Type="http://schemas.openxmlformats.org/officeDocument/2006/relationships/hyperlink" Target="https://podminky.urs.cz/item/CS_URS_2025_01/997013501" TargetMode="External"/><Relationship Id="rId21" Type="http://schemas.openxmlformats.org/officeDocument/2006/relationships/hyperlink" Target="https://podminky.urs.cz/item/CS_URS_2025_01/998711102" TargetMode="External"/><Relationship Id="rId7" Type="http://schemas.openxmlformats.org/officeDocument/2006/relationships/hyperlink" Target="https://podminky.urs.cz/item/CS_URS_2025_01/132212131" TargetMode="External"/><Relationship Id="rId12" Type="http://schemas.openxmlformats.org/officeDocument/2006/relationships/hyperlink" Target="https://podminky.urs.cz/item/CS_URS_2025_01/162751117" TargetMode="External"/><Relationship Id="rId17" Type="http://schemas.openxmlformats.org/officeDocument/2006/relationships/hyperlink" Target="https://podminky.urs.cz/item/CS_URS_2025_01/279361821" TargetMode="External"/><Relationship Id="rId2" Type="http://schemas.openxmlformats.org/officeDocument/2006/relationships/hyperlink" Target="https://podminky.urs.cz/item/CS_URS_2025_01/997013111" TargetMode="External"/><Relationship Id="rId16" Type="http://schemas.openxmlformats.org/officeDocument/2006/relationships/hyperlink" Target="https://podminky.urs.cz/item/CS_URS_2025_01/279113153" TargetMode="External"/><Relationship Id="rId20" Type="http://schemas.openxmlformats.org/officeDocument/2006/relationships/hyperlink" Target="https://podminky.urs.cz/item/CS_URS_2025_01/711491272" TargetMode="External"/><Relationship Id="rId1" Type="http://schemas.openxmlformats.org/officeDocument/2006/relationships/hyperlink" Target="https://podminky.urs.cz/item/CS_URS_2025_01/971042551"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7151111" TargetMode="External"/><Relationship Id="rId5" Type="http://schemas.openxmlformats.org/officeDocument/2006/relationships/hyperlink" Target="https://podminky.urs.cz/item/CS_URS_2025_01/997013871" TargetMode="External"/><Relationship Id="rId15" Type="http://schemas.openxmlformats.org/officeDocument/2006/relationships/hyperlink" Target="https://podminky.urs.cz/item/CS_URS_2025_01/274313811" TargetMode="External"/><Relationship Id="rId10" Type="http://schemas.openxmlformats.org/officeDocument/2006/relationships/hyperlink" Target="https://podminky.urs.cz/item/CS_URS_2025_01/162251101" TargetMode="External"/><Relationship Id="rId19" Type="http://schemas.openxmlformats.org/officeDocument/2006/relationships/hyperlink" Target="https://podminky.urs.cz/item/CS_URS_2025_01/711161212" TargetMode="External"/><Relationship Id="rId4" Type="http://schemas.openxmlformats.org/officeDocument/2006/relationships/hyperlink" Target="https://podminky.urs.cz/item/CS_URS_2025_01/997013509" TargetMode="External"/><Relationship Id="rId9" Type="http://schemas.openxmlformats.org/officeDocument/2006/relationships/hyperlink" Target="https://podminky.urs.cz/item/CS_URS_2025_01/174111101" TargetMode="External"/><Relationship Id="rId14" Type="http://schemas.openxmlformats.org/officeDocument/2006/relationships/hyperlink" Target="https://podminky.urs.cz/item/CS_URS_2025_01/997013873"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5_01/733224206" TargetMode="External"/><Relationship Id="rId13" Type="http://schemas.openxmlformats.org/officeDocument/2006/relationships/hyperlink" Target="https://podminky.urs.cz/item/CS_URS_2025_01/734292715" TargetMode="External"/><Relationship Id="rId18" Type="http://schemas.openxmlformats.org/officeDocument/2006/relationships/hyperlink" Target="https://podminky.urs.cz/item/CS_URS_2025_01/722231074" TargetMode="External"/><Relationship Id="rId26" Type="http://schemas.openxmlformats.org/officeDocument/2006/relationships/hyperlink" Target="https://podminky.urs.cz/item/CS_URS_2025_01/733291101" TargetMode="External"/><Relationship Id="rId3" Type="http://schemas.openxmlformats.org/officeDocument/2006/relationships/hyperlink" Target="https://podminky.urs.cz/item/CS_URS_2025_01/998732202" TargetMode="External"/><Relationship Id="rId21" Type="http://schemas.openxmlformats.org/officeDocument/2006/relationships/hyperlink" Target="https://podminky.urs.cz/item/CS_URS_2025_01/734411101" TargetMode="External"/><Relationship Id="rId7" Type="http://schemas.openxmlformats.org/officeDocument/2006/relationships/hyperlink" Target="https://podminky.urs.cz/item/CS_URS_2025_01/733224205" TargetMode="External"/><Relationship Id="rId12" Type="http://schemas.openxmlformats.org/officeDocument/2006/relationships/hyperlink" Target="https://podminky.urs.cz/item/CS_URS_2025_01/734292714" TargetMode="External"/><Relationship Id="rId17" Type="http://schemas.openxmlformats.org/officeDocument/2006/relationships/hyperlink" Target="https://podminky.urs.cz/item/CS_URS_2025_01/722231073" TargetMode="External"/><Relationship Id="rId25" Type="http://schemas.openxmlformats.org/officeDocument/2006/relationships/hyperlink" Target="https://podminky.urs.cz/item/CS_URS_2025_01/733390510" TargetMode="External"/><Relationship Id="rId2" Type="http://schemas.openxmlformats.org/officeDocument/2006/relationships/hyperlink" Target="https://podminky.urs.cz/item/CS_URS_2025_01/731341130" TargetMode="External"/><Relationship Id="rId16" Type="http://schemas.openxmlformats.org/officeDocument/2006/relationships/hyperlink" Target="https://podminky.urs.cz/item/CS_URS_2025_01/734211119" TargetMode="External"/><Relationship Id="rId20" Type="http://schemas.openxmlformats.org/officeDocument/2006/relationships/hyperlink" Target="https://podminky.urs.cz/item/CS_URS_2025_01/734291263" TargetMode="External"/><Relationship Id="rId1" Type="http://schemas.openxmlformats.org/officeDocument/2006/relationships/hyperlink" Target="https://podminky.urs.cz/item/CS_URS_2025_01/732331213" TargetMode="External"/><Relationship Id="rId6" Type="http://schemas.openxmlformats.org/officeDocument/2006/relationships/hyperlink" Target="https://podminky.urs.cz/item/CS_URS_2025_01/733222104" TargetMode="External"/><Relationship Id="rId11" Type="http://schemas.openxmlformats.org/officeDocument/2006/relationships/hyperlink" Target="https://podminky.urs.cz/item/CS_URS_2025_01/998733202" TargetMode="External"/><Relationship Id="rId24" Type="http://schemas.openxmlformats.org/officeDocument/2006/relationships/hyperlink" Target="https://podminky.urs.cz/item/CS_URS_2025_01/998733202" TargetMode="External"/><Relationship Id="rId5" Type="http://schemas.openxmlformats.org/officeDocument/2006/relationships/hyperlink" Target="https://podminky.urs.cz/item/CS_URS_2025_01/733223105" TargetMode="External"/><Relationship Id="rId15" Type="http://schemas.openxmlformats.org/officeDocument/2006/relationships/hyperlink" Target="https://podminky.urs.cz/item/CS_URS_2025_01/734291123" TargetMode="External"/><Relationship Id="rId23" Type="http://schemas.openxmlformats.org/officeDocument/2006/relationships/hyperlink" Target="https://podminky.urs.cz/item/CS_URS_2025_01/998734202" TargetMode="External"/><Relationship Id="rId28" Type="http://schemas.openxmlformats.org/officeDocument/2006/relationships/drawing" Target="../drawings/drawing21.xml"/><Relationship Id="rId10" Type="http://schemas.openxmlformats.org/officeDocument/2006/relationships/hyperlink" Target="https://podminky.urs.cz/item/CS_URS_2025_01/733224224" TargetMode="External"/><Relationship Id="rId19" Type="http://schemas.openxmlformats.org/officeDocument/2006/relationships/hyperlink" Target="https://podminky.urs.cz/item/CS_URS_2025_01/722231075" TargetMode="External"/><Relationship Id="rId4" Type="http://schemas.openxmlformats.org/officeDocument/2006/relationships/hyperlink" Target="https://podminky.urs.cz/item/CS_URS_2025_01/733223106" TargetMode="External"/><Relationship Id="rId9" Type="http://schemas.openxmlformats.org/officeDocument/2006/relationships/hyperlink" Target="https://podminky.urs.cz/item/CS_URS_2025_01/733224207" TargetMode="External"/><Relationship Id="rId14" Type="http://schemas.openxmlformats.org/officeDocument/2006/relationships/hyperlink" Target="https://podminky.urs.cz/item/CS_URS_2025_01/734292716" TargetMode="External"/><Relationship Id="rId22" Type="http://schemas.openxmlformats.org/officeDocument/2006/relationships/hyperlink" Target="https://podminky.urs.cz/item/CS_URS_2025_01/734421101" TargetMode="External"/><Relationship Id="rId27" Type="http://schemas.openxmlformats.org/officeDocument/2006/relationships/hyperlink" Target="https://podminky.urs.cz/item/CS_URS_2025_01/23012007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5_01/736110652" TargetMode="External"/><Relationship Id="rId3" Type="http://schemas.openxmlformats.org/officeDocument/2006/relationships/hyperlink" Target="https://podminky.urs.cz/item/CS_URS_2025_01/733223105" TargetMode="External"/><Relationship Id="rId7" Type="http://schemas.openxmlformats.org/officeDocument/2006/relationships/hyperlink" Target="https://podminky.urs.cz/item/CS_URS_2025_01/733811252" TargetMode="External"/><Relationship Id="rId2" Type="http://schemas.openxmlformats.org/officeDocument/2006/relationships/hyperlink" Target="https://podminky.urs.cz/item/CS_URS_2025_01/998735202" TargetMode="External"/><Relationship Id="rId1" Type="http://schemas.openxmlformats.org/officeDocument/2006/relationships/hyperlink" Target="https://podminky.urs.cz/item/CS_URS_2025_01/735164511" TargetMode="External"/><Relationship Id="rId6" Type="http://schemas.openxmlformats.org/officeDocument/2006/relationships/hyperlink" Target="https://podminky.urs.cz/item/CS_URS_2025_01/998733202" TargetMode="External"/><Relationship Id="rId11" Type="http://schemas.openxmlformats.org/officeDocument/2006/relationships/drawing" Target="../drawings/drawing22.xml"/><Relationship Id="rId5" Type="http://schemas.openxmlformats.org/officeDocument/2006/relationships/hyperlink" Target="https://podminky.urs.cz/item/CS_URS_2025_01/733224225" TargetMode="External"/><Relationship Id="rId10" Type="http://schemas.openxmlformats.org/officeDocument/2006/relationships/hyperlink" Target="https://podminky.urs.cz/item/CS_URS_2025_01/998736202" TargetMode="External"/><Relationship Id="rId4" Type="http://schemas.openxmlformats.org/officeDocument/2006/relationships/hyperlink" Target="https://podminky.urs.cz/item/CS_URS_2025_01/733224205" TargetMode="External"/><Relationship Id="rId9" Type="http://schemas.openxmlformats.org/officeDocument/2006/relationships/hyperlink" Target="https://podminky.urs.cz/item/CS_URS_2025_01/736111034"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5_01/741122033" TargetMode="External"/><Relationship Id="rId18" Type="http://schemas.openxmlformats.org/officeDocument/2006/relationships/hyperlink" Target="https://podminky.urs.cz/item/CS_URS_2025_01/741122142" TargetMode="External"/><Relationship Id="rId26" Type="http://schemas.openxmlformats.org/officeDocument/2006/relationships/hyperlink" Target="https://podminky.urs.cz/item/CS_URS_2025_01/741210003" TargetMode="External"/><Relationship Id="rId39" Type="http://schemas.openxmlformats.org/officeDocument/2006/relationships/hyperlink" Target="https://podminky.urs.cz/item/CS_URS_2025_01/741372031" TargetMode="External"/><Relationship Id="rId21" Type="http://schemas.openxmlformats.org/officeDocument/2006/relationships/hyperlink" Target="https://podminky.urs.cz/item/CS_URS_2025_01/741130004" TargetMode="External"/><Relationship Id="rId34" Type="http://schemas.openxmlformats.org/officeDocument/2006/relationships/hyperlink" Target="https://podminky.urs.cz/item/CS_URS_2025_01/741313005" TargetMode="External"/><Relationship Id="rId42" Type="http://schemas.openxmlformats.org/officeDocument/2006/relationships/hyperlink" Target="https://podminky.urs.cz/item/CS_URS_2025_01/741372062" TargetMode="External"/><Relationship Id="rId47" Type="http://schemas.openxmlformats.org/officeDocument/2006/relationships/hyperlink" Target="https://podminky.urs.cz/item/CS_URS_2025_01/741420020" TargetMode="External"/><Relationship Id="rId50" Type="http://schemas.openxmlformats.org/officeDocument/2006/relationships/hyperlink" Target="https://podminky.urs.cz/item/CS_URS_2025_01/741420051" TargetMode="External"/><Relationship Id="rId55" Type="http://schemas.openxmlformats.org/officeDocument/2006/relationships/hyperlink" Target="https://podminky.urs.cz/item/CS_URS_2025_01/741910303" TargetMode="External"/><Relationship Id="rId7" Type="http://schemas.openxmlformats.org/officeDocument/2006/relationships/hyperlink" Target="https://podminky.urs.cz/item/CS_URS_2025_01/741120103" TargetMode="External"/><Relationship Id="rId12" Type="http://schemas.openxmlformats.org/officeDocument/2006/relationships/hyperlink" Target="https://podminky.urs.cz/item/CS_URS_2025_01/741122032" TargetMode="External"/><Relationship Id="rId17" Type="http://schemas.openxmlformats.org/officeDocument/2006/relationships/hyperlink" Target="https://podminky.urs.cz/item/CS_URS_2025_01/741122135" TargetMode="External"/><Relationship Id="rId25" Type="http://schemas.openxmlformats.org/officeDocument/2006/relationships/hyperlink" Target="https://podminky.urs.cz/item/CS_URS_2025_01/741210002" TargetMode="External"/><Relationship Id="rId33" Type="http://schemas.openxmlformats.org/officeDocument/2006/relationships/hyperlink" Target="https://podminky.urs.cz/item/CS_URS_2025_01/741313001" TargetMode="External"/><Relationship Id="rId38" Type="http://schemas.openxmlformats.org/officeDocument/2006/relationships/hyperlink" Target="https://podminky.urs.cz/item/CS_URS_2025_01/741372022" TargetMode="External"/><Relationship Id="rId46" Type="http://schemas.openxmlformats.org/officeDocument/2006/relationships/hyperlink" Target="https://podminky.urs.cz/item/CS_URS_2025_01/741420002" TargetMode="External"/><Relationship Id="rId59" Type="http://schemas.openxmlformats.org/officeDocument/2006/relationships/drawing" Target="../drawings/drawing27.xml"/><Relationship Id="rId2" Type="http://schemas.openxmlformats.org/officeDocument/2006/relationships/hyperlink" Target="https://podminky.urs.cz/item/CS_URS_2025_01/741110053" TargetMode="External"/><Relationship Id="rId16" Type="http://schemas.openxmlformats.org/officeDocument/2006/relationships/hyperlink" Target="https://podminky.urs.cz/item/CS_URS_2025_01/741122126" TargetMode="External"/><Relationship Id="rId20" Type="http://schemas.openxmlformats.org/officeDocument/2006/relationships/hyperlink" Target="https://podminky.urs.cz/item/CS_URS_2025_01/741130003" TargetMode="External"/><Relationship Id="rId29" Type="http://schemas.openxmlformats.org/officeDocument/2006/relationships/hyperlink" Target="https://podminky.urs.cz/item/CS_URS_2025_01/741310122" TargetMode="External"/><Relationship Id="rId41" Type="http://schemas.openxmlformats.org/officeDocument/2006/relationships/hyperlink" Target="https://podminky.urs.cz/item/CS_URS_2025_01/741372061" TargetMode="External"/><Relationship Id="rId54" Type="http://schemas.openxmlformats.org/officeDocument/2006/relationships/hyperlink" Target="https://podminky.urs.cz/item/CS_URS_2025_01/741430004" TargetMode="External"/><Relationship Id="rId1" Type="http://schemas.openxmlformats.org/officeDocument/2006/relationships/hyperlink" Target="https://podminky.urs.cz/item/CS_URS_2025_01/741110012" TargetMode="External"/><Relationship Id="rId6" Type="http://schemas.openxmlformats.org/officeDocument/2006/relationships/hyperlink" Target="https://podminky.urs.cz/item/CS_URS_2025_01/741120003" TargetMode="External"/><Relationship Id="rId11" Type="http://schemas.openxmlformats.org/officeDocument/2006/relationships/hyperlink" Target="https://podminky.urs.cz/item/CS_URS_2025_01/741122031" TargetMode="External"/><Relationship Id="rId24" Type="http://schemas.openxmlformats.org/officeDocument/2006/relationships/hyperlink" Target="https://podminky.urs.cz/item/CS_URS_2025_01/741130012" TargetMode="External"/><Relationship Id="rId32" Type="http://schemas.openxmlformats.org/officeDocument/2006/relationships/hyperlink" Target="https://podminky.urs.cz/item/CS_URS_2025_01/741311071" TargetMode="External"/><Relationship Id="rId37" Type="http://schemas.openxmlformats.org/officeDocument/2006/relationships/hyperlink" Target="https://podminky.urs.cz/item/CS_URS_2025_01/741372021" TargetMode="External"/><Relationship Id="rId40" Type="http://schemas.openxmlformats.org/officeDocument/2006/relationships/hyperlink" Target="https://podminky.urs.cz/item/CS_URS_2025_01/741372032" TargetMode="External"/><Relationship Id="rId45" Type="http://schemas.openxmlformats.org/officeDocument/2006/relationships/hyperlink" Target="https://podminky.urs.cz/item/CS_URS_2025_01/741420001" TargetMode="External"/><Relationship Id="rId53" Type="http://schemas.openxmlformats.org/officeDocument/2006/relationships/hyperlink" Target="https://podminky.urs.cz/item/CS_URS_2025_01/741430003" TargetMode="External"/><Relationship Id="rId58" Type="http://schemas.openxmlformats.org/officeDocument/2006/relationships/hyperlink" Target="https://podminky.urs.cz/item/CS_URS_2025_01/741122015" TargetMode="External"/><Relationship Id="rId5" Type="http://schemas.openxmlformats.org/officeDocument/2006/relationships/hyperlink" Target="https://podminky.urs.cz/item/CS_URS_2025_01/741120001" TargetMode="External"/><Relationship Id="rId15" Type="http://schemas.openxmlformats.org/officeDocument/2006/relationships/hyperlink" Target="https://podminky.urs.cz/item/CS_URS_2025_01/741122123" TargetMode="External"/><Relationship Id="rId23" Type="http://schemas.openxmlformats.org/officeDocument/2006/relationships/hyperlink" Target="https://podminky.urs.cz/item/CS_URS_2025_01/741130008" TargetMode="External"/><Relationship Id="rId28" Type="http://schemas.openxmlformats.org/officeDocument/2006/relationships/hyperlink" Target="https://podminky.urs.cz/item/CS_URS_2025_01/741310121" TargetMode="External"/><Relationship Id="rId36" Type="http://schemas.openxmlformats.org/officeDocument/2006/relationships/hyperlink" Target="https://podminky.urs.cz/item/CS_URS_2025_01/741372002" TargetMode="External"/><Relationship Id="rId49" Type="http://schemas.openxmlformats.org/officeDocument/2006/relationships/hyperlink" Target="https://podminky.urs.cz/item/CS_URS_2025_01/741420022" TargetMode="External"/><Relationship Id="rId57" Type="http://schemas.openxmlformats.org/officeDocument/2006/relationships/hyperlink" Target="https://podminky.urs.cz/item/CS_URS_2025_01/580105012" TargetMode="External"/><Relationship Id="rId10" Type="http://schemas.openxmlformats.org/officeDocument/2006/relationships/hyperlink" Target="https://podminky.urs.cz/item/CS_URS_2025_01/741122025" TargetMode="External"/><Relationship Id="rId19" Type="http://schemas.openxmlformats.org/officeDocument/2006/relationships/hyperlink" Target="https://podminky.urs.cz/item/CS_URS_2025_01/741130001" TargetMode="External"/><Relationship Id="rId31" Type="http://schemas.openxmlformats.org/officeDocument/2006/relationships/hyperlink" Target="https://podminky.urs.cz/item/CS_URS_2025_01/741311003" TargetMode="External"/><Relationship Id="rId44" Type="http://schemas.openxmlformats.org/officeDocument/2006/relationships/hyperlink" Target="https://podminky.urs.cz/item/CS_URS_2025_01/741420001" TargetMode="External"/><Relationship Id="rId52" Type="http://schemas.openxmlformats.org/officeDocument/2006/relationships/hyperlink" Target="https://podminky.urs.cz/item/CS_URS_2025_01/741420083" TargetMode="External"/><Relationship Id="rId4" Type="http://schemas.openxmlformats.org/officeDocument/2006/relationships/hyperlink" Target="https://podminky.urs.cz/item/CS_URS_2025_01/741112001" TargetMode="External"/><Relationship Id="rId9" Type="http://schemas.openxmlformats.org/officeDocument/2006/relationships/hyperlink" Target="https://podminky.urs.cz/item/CS_URS_2025_01/741122016" TargetMode="External"/><Relationship Id="rId14" Type="http://schemas.openxmlformats.org/officeDocument/2006/relationships/hyperlink" Target="https://podminky.urs.cz/item/CS_URS_2025_01/741122122" TargetMode="External"/><Relationship Id="rId22" Type="http://schemas.openxmlformats.org/officeDocument/2006/relationships/hyperlink" Target="https://podminky.urs.cz/item/CS_URS_2025_01/741130006" TargetMode="External"/><Relationship Id="rId27" Type="http://schemas.openxmlformats.org/officeDocument/2006/relationships/hyperlink" Target="https://podminky.urs.cz/item/CS_URS_2025_01/741310031" TargetMode="External"/><Relationship Id="rId30" Type="http://schemas.openxmlformats.org/officeDocument/2006/relationships/hyperlink" Target="https://podminky.urs.cz/item/CS_URS_2025_01/741310211" TargetMode="External"/><Relationship Id="rId35" Type="http://schemas.openxmlformats.org/officeDocument/2006/relationships/hyperlink" Target="https://podminky.urs.cz/item/CS_URS_2025_01/741331076" TargetMode="External"/><Relationship Id="rId43" Type="http://schemas.openxmlformats.org/officeDocument/2006/relationships/hyperlink" Target="https://podminky.urs.cz/item/CS_URS_2025_01/741410041" TargetMode="External"/><Relationship Id="rId48" Type="http://schemas.openxmlformats.org/officeDocument/2006/relationships/hyperlink" Target="https://podminky.urs.cz/item/CS_URS_2025_01/741420021" TargetMode="External"/><Relationship Id="rId56" Type="http://schemas.openxmlformats.org/officeDocument/2006/relationships/hyperlink" Target="https://podminky.urs.cz/item/CS_URS_2025_01/742350004" TargetMode="External"/><Relationship Id="rId8" Type="http://schemas.openxmlformats.org/officeDocument/2006/relationships/hyperlink" Target="https://podminky.urs.cz/item/CS_URS_2025_01/741122011" TargetMode="External"/><Relationship Id="rId51" Type="http://schemas.openxmlformats.org/officeDocument/2006/relationships/hyperlink" Target="https://podminky.urs.cz/item/CS_URS_2025_01/741420054" TargetMode="External"/><Relationship Id="rId3" Type="http://schemas.openxmlformats.org/officeDocument/2006/relationships/hyperlink" Target="https://podminky.urs.cz/item/CS_URS_2025_01/741110053" TargetMode="External"/></Relationships>
</file>

<file path=xl/worksheets/_rels/sheet28.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s://podminky.urs.cz/item/CS_URS_2025_01/997013631" TargetMode="External"/><Relationship Id="rId7" Type="http://schemas.openxmlformats.org/officeDocument/2006/relationships/hyperlink" Target="https://podminky.urs.cz/item/CS_URS_2025_01/997013847" TargetMode="External"/><Relationship Id="rId2" Type="http://schemas.openxmlformats.org/officeDocument/2006/relationships/hyperlink" Target="https://podminky.urs.cz/item/CS_URS_2025_01/997013509" TargetMode="External"/><Relationship Id="rId1" Type="http://schemas.openxmlformats.org/officeDocument/2006/relationships/hyperlink" Target="https://podminky.urs.cz/item/CS_URS_2025_01/997013501" TargetMode="External"/><Relationship Id="rId6" Type="http://schemas.openxmlformats.org/officeDocument/2006/relationships/hyperlink" Target="https://podminky.urs.cz/item/CS_URS_2025_01/997013814" TargetMode="External"/><Relationship Id="rId5" Type="http://schemas.openxmlformats.org/officeDocument/2006/relationships/hyperlink" Target="https://podminky.urs.cz/item/CS_URS_2025_01/997013811" TargetMode="External"/><Relationship Id="rId4" Type="http://schemas.openxmlformats.org/officeDocument/2006/relationships/hyperlink" Target="https://podminky.urs.cz/item/CS_URS_2025_01/997013635"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5_01/272322611" TargetMode="External"/><Relationship Id="rId18" Type="http://schemas.openxmlformats.org/officeDocument/2006/relationships/hyperlink" Target="https://podminky.urs.cz/item/CS_URS_2025_01/941111811" TargetMode="External"/><Relationship Id="rId26" Type="http://schemas.openxmlformats.org/officeDocument/2006/relationships/hyperlink" Target="https://podminky.urs.cz/item/CS_URS_2025_01/712391172" TargetMode="External"/><Relationship Id="rId39" Type="http://schemas.openxmlformats.org/officeDocument/2006/relationships/hyperlink" Target="https://podminky.urs.cz/item/CS_URS_2025_01/712771221" TargetMode="External"/><Relationship Id="rId21" Type="http://schemas.openxmlformats.org/officeDocument/2006/relationships/hyperlink" Target="https://podminky.urs.cz/item/CS_URS_2025_01/998011002" TargetMode="External"/><Relationship Id="rId34" Type="http://schemas.openxmlformats.org/officeDocument/2006/relationships/hyperlink" Target="https://podminky.urs.cz/item/CS_URS_2025_01/712363353" TargetMode="External"/><Relationship Id="rId42" Type="http://schemas.openxmlformats.org/officeDocument/2006/relationships/hyperlink" Target="https://podminky.urs.cz/item/CS_URS_2025_01/998713102" TargetMode="External"/><Relationship Id="rId47" Type="http://schemas.openxmlformats.org/officeDocument/2006/relationships/hyperlink" Target="https://podminky.urs.cz/item/CS_URS_2025_01/762341260" TargetMode="External"/><Relationship Id="rId50" Type="http://schemas.openxmlformats.org/officeDocument/2006/relationships/hyperlink" Target="https://podminky.urs.cz/item/CS_URS_2025_01/762395000" TargetMode="External"/><Relationship Id="rId55" Type="http://schemas.openxmlformats.org/officeDocument/2006/relationships/hyperlink" Target="https://podminky.urs.cz/item/CS_URS_2025_01/783218111" TargetMode="External"/><Relationship Id="rId63" Type="http://schemas.openxmlformats.org/officeDocument/2006/relationships/hyperlink" Target="https://podminky.urs.cz/item/CS_URS_2025_01/764325421" TargetMode="External"/><Relationship Id="rId68" Type="http://schemas.openxmlformats.org/officeDocument/2006/relationships/hyperlink" Target="https://podminky.urs.cz/item/CS_URS_2025_01/998767102" TargetMode="External"/><Relationship Id="rId7" Type="http://schemas.openxmlformats.org/officeDocument/2006/relationships/hyperlink" Target="https://podminky.urs.cz/item/CS_URS_2025_01/162751119" TargetMode="External"/><Relationship Id="rId71" Type="http://schemas.openxmlformats.org/officeDocument/2006/relationships/hyperlink" Target="https://podminky.urs.cz/item/CS_URS_2025_01/783317101" TargetMode="External"/><Relationship Id="rId2" Type="http://schemas.openxmlformats.org/officeDocument/2006/relationships/hyperlink" Target="https://podminky.urs.cz/item/CS_URS_2025_01/132212131" TargetMode="External"/><Relationship Id="rId16" Type="http://schemas.openxmlformats.org/officeDocument/2006/relationships/hyperlink" Target="https://podminky.urs.cz/item/CS_URS_2025_01/941111111" TargetMode="External"/><Relationship Id="rId29" Type="http://schemas.openxmlformats.org/officeDocument/2006/relationships/hyperlink" Target="https://podminky.urs.cz/item/CS_URS_2025_01/712771611" TargetMode="External"/><Relationship Id="rId11" Type="http://schemas.openxmlformats.org/officeDocument/2006/relationships/hyperlink" Target="https://podminky.urs.cz/item/CS_URS_2025_01/275351121" TargetMode="External"/><Relationship Id="rId24" Type="http://schemas.openxmlformats.org/officeDocument/2006/relationships/hyperlink" Target="https://podminky.urs.cz/item/CS_URS_2025_01/712363101" TargetMode="External"/><Relationship Id="rId32" Type="http://schemas.openxmlformats.org/officeDocument/2006/relationships/hyperlink" Target="https://podminky.urs.cz/item/CS_URS_2025_01/712363122" TargetMode="External"/><Relationship Id="rId37" Type="http://schemas.openxmlformats.org/officeDocument/2006/relationships/hyperlink" Target="https://podminky.urs.cz/item/CS_URS_2025_01/721239114" TargetMode="External"/><Relationship Id="rId40" Type="http://schemas.openxmlformats.org/officeDocument/2006/relationships/hyperlink" Target="https://podminky.urs.cz/item/CS_URS_2025_01/712771401" TargetMode="External"/><Relationship Id="rId45" Type="http://schemas.openxmlformats.org/officeDocument/2006/relationships/hyperlink" Target="https://podminky.urs.cz/item/CS_URS_2025_01/998762102" TargetMode="External"/><Relationship Id="rId53" Type="http://schemas.openxmlformats.org/officeDocument/2006/relationships/hyperlink" Target="https://podminky.urs.cz/item/CS_URS_2025_01/762723331" TargetMode="External"/><Relationship Id="rId58" Type="http://schemas.openxmlformats.org/officeDocument/2006/relationships/hyperlink" Target="https://podminky.urs.cz/item/CS_URS_2025_01/764221414" TargetMode="External"/><Relationship Id="rId66" Type="http://schemas.openxmlformats.org/officeDocument/2006/relationships/hyperlink" Target="https://podminky.urs.cz/item/CS_URS_2025_01/764558422" TargetMode="External"/><Relationship Id="rId74" Type="http://schemas.openxmlformats.org/officeDocument/2006/relationships/hyperlink" Target="https://podminky.urs.cz/item/CS_URS_2025_01/767881161" TargetMode="External"/><Relationship Id="rId5" Type="http://schemas.openxmlformats.org/officeDocument/2006/relationships/hyperlink" Target="https://podminky.urs.cz/item/CS_URS_2025_01/167151101" TargetMode="External"/><Relationship Id="rId15" Type="http://schemas.openxmlformats.org/officeDocument/2006/relationships/hyperlink" Target="https://podminky.urs.cz/item/CS_URS_2025_01/953961115" TargetMode="External"/><Relationship Id="rId23" Type="http://schemas.openxmlformats.org/officeDocument/2006/relationships/hyperlink" Target="https://podminky.urs.cz/item/CS_URS_2025_01/712331111" TargetMode="External"/><Relationship Id="rId28" Type="http://schemas.openxmlformats.org/officeDocument/2006/relationships/hyperlink" Target="https://podminky.urs.cz/item/CS_URS_2025_01/712771201" TargetMode="External"/><Relationship Id="rId36" Type="http://schemas.openxmlformats.org/officeDocument/2006/relationships/hyperlink" Target="https://podminky.urs.cz/item/CS_URS_2025_01/712363358" TargetMode="External"/><Relationship Id="rId49" Type="http://schemas.openxmlformats.org/officeDocument/2006/relationships/hyperlink" Target="https://podminky.urs.cz/item/CS_URS_2025_01/762813120" TargetMode="External"/><Relationship Id="rId57" Type="http://schemas.openxmlformats.org/officeDocument/2006/relationships/hyperlink" Target="https://podminky.urs.cz/item/CS_URS_2025_01/764121403" TargetMode="External"/><Relationship Id="rId61" Type="http://schemas.openxmlformats.org/officeDocument/2006/relationships/hyperlink" Target="https://podminky.urs.cz/item/CS_URS_2025_01/764222404" TargetMode="External"/><Relationship Id="rId10" Type="http://schemas.openxmlformats.org/officeDocument/2006/relationships/hyperlink" Target="https://podminky.urs.cz/item/CS_URS_2025_01/631319011" TargetMode="External"/><Relationship Id="rId19" Type="http://schemas.openxmlformats.org/officeDocument/2006/relationships/hyperlink" Target="https://podminky.urs.cz/item/CS_URS_2025_01/993111111" TargetMode="External"/><Relationship Id="rId31" Type="http://schemas.openxmlformats.org/officeDocument/2006/relationships/hyperlink" Target="https://podminky.urs.cz/item/CS_URS_2025_01/712363115" TargetMode="External"/><Relationship Id="rId44" Type="http://schemas.openxmlformats.org/officeDocument/2006/relationships/hyperlink" Target="https://podminky.urs.cz/item/CS_URS_2025_01/713141336" TargetMode="External"/><Relationship Id="rId52" Type="http://schemas.openxmlformats.org/officeDocument/2006/relationships/hyperlink" Target="https://podminky.urs.cz/item/CS_URS_2025_01/762723321" TargetMode="External"/><Relationship Id="rId60" Type="http://schemas.openxmlformats.org/officeDocument/2006/relationships/hyperlink" Target="https://podminky.urs.cz/item/CS_URS_2025_01/764221476" TargetMode="External"/><Relationship Id="rId65" Type="http://schemas.openxmlformats.org/officeDocument/2006/relationships/hyperlink" Target="https://podminky.urs.cz/item/CS_URS_2025_01/765111201" TargetMode="External"/><Relationship Id="rId73" Type="http://schemas.openxmlformats.org/officeDocument/2006/relationships/hyperlink" Target="https://podminky.urs.cz/item/CS_URS_2025_01/767881144" TargetMode="External"/><Relationship Id="rId4" Type="http://schemas.openxmlformats.org/officeDocument/2006/relationships/hyperlink" Target="https://podminky.urs.cz/item/CS_URS_2025_01/162251101" TargetMode="External"/><Relationship Id="rId9" Type="http://schemas.openxmlformats.org/officeDocument/2006/relationships/hyperlink" Target="https://podminky.urs.cz/item/CS_URS_2025_01/631311113" TargetMode="External"/><Relationship Id="rId14" Type="http://schemas.openxmlformats.org/officeDocument/2006/relationships/hyperlink" Target="https://podminky.urs.cz/item/CS_URS_2025_01/279361821" TargetMode="External"/><Relationship Id="rId22" Type="http://schemas.openxmlformats.org/officeDocument/2006/relationships/hyperlink" Target="https://podminky.urs.cz/item/CS_URS_2025_01/998712102" TargetMode="External"/><Relationship Id="rId27" Type="http://schemas.openxmlformats.org/officeDocument/2006/relationships/hyperlink" Target="https://podminky.urs.cz/item/CS_URS_2025_01/712861702" TargetMode="External"/><Relationship Id="rId30" Type="http://schemas.openxmlformats.org/officeDocument/2006/relationships/hyperlink" Target="https://podminky.urs.cz/item/CS_URS_2025_01/712363005" TargetMode="External"/><Relationship Id="rId35" Type="http://schemas.openxmlformats.org/officeDocument/2006/relationships/hyperlink" Target="https://podminky.urs.cz/item/CS_URS_2025_01/712363354" TargetMode="External"/><Relationship Id="rId43" Type="http://schemas.openxmlformats.org/officeDocument/2006/relationships/hyperlink" Target="https://podminky.urs.cz/item/CS_URS_2025_01/713141212" TargetMode="External"/><Relationship Id="rId48" Type="http://schemas.openxmlformats.org/officeDocument/2006/relationships/hyperlink" Target="https://podminky.urs.cz/item/CS_URS_2025_01/762342314" TargetMode="External"/><Relationship Id="rId56" Type="http://schemas.openxmlformats.org/officeDocument/2006/relationships/hyperlink" Target="https://podminky.urs.cz/item/CS_URS_2025_01/998764102" TargetMode="External"/><Relationship Id="rId64" Type="http://schemas.openxmlformats.org/officeDocument/2006/relationships/hyperlink" Target="https://podminky.urs.cz/item/CS_URS_2025_01/764002414" TargetMode="External"/><Relationship Id="rId69" Type="http://schemas.openxmlformats.org/officeDocument/2006/relationships/hyperlink" Target="https://podminky.urs.cz/item/CS_URS_2025_01/783301313" TargetMode="External"/><Relationship Id="rId8" Type="http://schemas.openxmlformats.org/officeDocument/2006/relationships/hyperlink" Target="https://podminky.urs.cz/item/CS_URS_2025_01/997013873" TargetMode="External"/><Relationship Id="rId51" Type="http://schemas.openxmlformats.org/officeDocument/2006/relationships/hyperlink" Target="https://podminky.urs.cz/item/CS_URS_2025_01/783228111" TargetMode="External"/><Relationship Id="rId72" Type="http://schemas.openxmlformats.org/officeDocument/2006/relationships/hyperlink" Target="https://podminky.urs.cz/item/CS_URS_2025_01/767881128" TargetMode="External"/><Relationship Id="rId3" Type="http://schemas.openxmlformats.org/officeDocument/2006/relationships/hyperlink" Target="https://podminky.urs.cz/item/CS_URS_2025_01/174111101" TargetMode="External"/><Relationship Id="rId12" Type="http://schemas.openxmlformats.org/officeDocument/2006/relationships/hyperlink" Target="https://podminky.urs.cz/item/CS_URS_2025_01/275351122" TargetMode="External"/><Relationship Id="rId17" Type="http://schemas.openxmlformats.org/officeDocument/2006/relationships/hyperlink" Target="https://podminky.urs.cz/item/CS_URS_2025_01/941111211" TargetMode="External"/><Relationship Id="rId25" Type="http://schemas.openxmlformats.org/officeDocument/2006/relationships/hyperlink" Target="https://podminky.urs.cz/item/CS_URS_2025_01/712363413" TargetMode="External"/><Relationship Id="rId33" Type="http://schemas.openxmlformats.org/officeDocument/2006/relationships/hyperlink" Target="https://podminky.urs.cz/item/CS_URS_2025_01/712363352" TargetMode="External"/><Relationship Id="rId38" Type="http://schemas.openxmlformats.org/officeDocument/2006/relationships/hyperlink" Target="https://podminky.urs.cz/item/CS_URS_2025_01/721175204" TargetMode="External"/><Relationship Id="rId46" Type="http://schemas.openxmlformats.org/officeDocument/2006/relationships/hyperlink" Target="https://podminky.urs.cz/item/CS_URS_2025_01/762361332" TargetMode="External"/><Relationship Id="rId59" Type="http://schemas.openxmlformats.org/officeDocument/2006/relationships/hyperlink" Target="https://podminky.urs.cz/item/CS_URS_2025_01/764221472" TargetMode="External"/><Relationship Id="rId67" Type="http://schemas.openxmlformats.org/officeDocument/2006/relationships/hyperlink" Target="https://podminky.urs.cz/item/CS_URS_2025_01/721242115" TargetMode="External"/><Relationship Id="rId20" Type="http://schemas.openxmlformats.org/officeDocument/2006/relationships/hyperlink" Target="https://podminky.urs.cz/item/CS_URS_2025_01/993111119" TargetMode="External"/><Relationship Id="rId41" Type="http://schemas.openxmlformats.org/officeDocument/2006/relationships/hyperlink" Target="https://podminky.urs.cz/item/CS_URS_2025_01/712771521" TargetMode="External"/><Relationship Id="rId54" Type="http://schemas.openxmlformats.org/officeDocument/2006/relationships/hyperlink" Target="https://podminky.urs.cz/item/CS_URS_2025_01/762795000" TargetMode="External"/><Relationship Id="rId62" Type="http://schemas.openxmlformats.org/officeDocument/2006/relationships/hyperlink" Target="https://podminky.urs.cz/item/CS_URS_2025_01/764222436" TargetMode="External"/><Relationship Id="rId70" Type="http://schemas.openxmlformats.org/officeDocument/2006/relationships/hyperlink" Target="https://podminky.urs.cz/item/CS_URS_2025_01/783314101" TargetMode="External"/><Relationship Id="rId75" Type="http://schemas.openxmlformats.org/officeDocument/2006/relationships/drawing" Target="../drawings/drawing29.xm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62751117"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podminky.urs.cz/item/CS_URS_2025_01/174111101" TargetMode="External"/><Relationship Id="rId13" Type="http://schemas.openxmlformats.org/officeDocument/2006/relationships/hyperlink" Target="https://podminky.urs.cz/item/CS_URS_2025_01/997013873" TargetMode="External"/><Relationship Id="rId18" Type="http://schemas.openxmlformats.org/officeDocument/2006/relationships/hyperlink" Target="https://podminky.urs.cz/item/CS_URS_2025_01/274351122" TargetMode="External"/><Relationship Id="rId26" Type="http://schemas.openxmlformats.org/officeDocument/2006/relationships/hyperlink" Target="https://podminky.urs.cz/item/CS_URS_2025_01/311361821" TargetMode="External"/><Relationship Id="rId39" Type="http://schemas.openxmlformats.org/officeDocument/2006/relationships/hyperlink" Target="https://podminky.urs.cz/item/CS_URS_2025_01/711142559" TargetMode="External"/><Relationship Id="rId3" Type="http://schemas.openxmlformats.org/officeDocument/2006/relationships/hyperlink" Target="https://podminky.urs.cz/item/CS_URS_2025_01/167151111" TargetMode="External"/><Relationship Id="rId21" Type="http://schemas.openxmlformats.org/officeDocument/2006/relationships/hyperlink" Target="https://podminky.urs.cz/item/CS_URS_2025_01/211971121" TargetMode="External"/><Relationship Id="rId34" Type="http://schemas.openxmlformats.org/officeDocument/2006/relationships/hyperlink" Target="https://podminky.urs.cz/item/CS_URS_2025_01/998011001" TargetMode="External"/><Relationship Id="rId7" Type="http://schemas.openxmlformats.org/officeDocument/2006/relationships/hyperlink" Target="https://podminky.urs.cz/item/CS_URS_2025_01/132251104" TargetMode="External"/><Relationship Id="rId12" Type="http://schemas.openxmlformats.org/officeDocument/2006/relationships/hyperlink" Target="https://podminky.urs.cz/item/CS_URS_2025_01/162751119" TargetMode="External"/><Relationship Id="rId17" Type="http://schemas.openxmlformats.org/officeDocument/2006/relationships/hyperlink" Target="https://podminky.urs.cz/item/CS_URS_2025_01/274351121" TargetMode="External"/><Relationship Id="rId25" Type="http://schemas.openxmlformats.org/officeDocument/2006/relationships/hyperlink" Target="https://podminky.urs.cz/item/CS_URS_2025_01/311351122" TargetMode="External"/><Relationship Id="rId33" Type="http://schemas.openxmlformats.org/officeDocument/2006/relationships/hyperlink" Target="https://podminky.urs.cz/item/CS_URS_2025_01/953312122" TargetMode="External"/><Relationship Id="rId38" Type="http://schemas.openxmlformats.org/officeDocument/2006/relationships/hyperlink" Target="https://podminky.urs.cz/item/CS_URS_2025_01/711112001" TargetMode="External"/><Relationship Id="rId2" Type="http://schemas.openxmlformats.org/officeDocument/2006/relationships/hyperlink" Target="https://podminky.urs.cz/item/CS_URS_2025_01/162251102" TargetMode="External"/><Relationship Id="rId16" Type="http://schemas.openxmlformats.org/officeDocument/2006/relationships/hyperlink" Target="https://podminky.urs.cz/item/CS_URS_2025_01/274313811" TargetMode="External"/><Relationship Id="rId20" Type="http://schemas.openxmlformats.org/officeDocument/2006/relationships/hyperlink" Target="https://podminky.urs.cz/item/CS_URS_2025_01/175111101" TargetMode="External"/><Relationship Id="rId29" Type="http://schemas.openxmlformats.org/officeDocument/2006/relationships/hyperlink" Target="https://podminky.urs.cz/item/CS_URS_2025_01/612111001" TargetMode="External"/><Relationship Id="rId1" Type="http://schemas.openxmlformats.org/officeDocument/2006/relationships/hyperlink" Target="https://podminky.urs.cz/item/CS_URS_2025_01/121151103"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2751117" TargetMode="External"/><Relationship Id="rId24" Type="http://schemas.openxmlformats.org/officeDocument/2006/relationships/hyperlink" Target="https://podminky.urs.cz/item/CS_URS_2025_01/311351121" TargetMode="External"/><Relationship Id="rId32" Type="http://schemas.openxmlformats.org/officeDocument/2006/relationships/hyperlink" Target="https://podminky.urs.cz/item/CS_URS_2025_01/953312112" TargetMode="External"/><Relationship Id="rId37" Type="http://schemas.openxmlformats.org/officeDocument/2006/relationships/hyperlink" Target="https://podminky.urs.cz/item/CS_URS_2025_01/998711101" TargetMode="External"/><Relationship Id="rId40" Type="http://schemas.openxmlformats.org/officeDocument/2006/relationships/drawing" Target="../drawings/drawing30.xml"/><Relationship Id="rId5" Type="http://schemas.openxmlformats.org/officeDocument/2006/relationships/hyperlink" Target="https://podminky.urs.cz/item/CS_URS_2025_01/131251104" TargetMode="External"/><Relationship Id="rId15" Type="http://schemas.openxmlformats.org/officeDocument/2006/relationships/hyperlink" Target="https://podminky.urs.cz/item/CS_URS_2025_01/631319011" TargetMode="External"/><Relationship Id="rId23" Type="http://schemas.openxmlformats.org/officeDocument/2006/relationships/hyperlink" Target="https://podminky.urs.cz/item/CS_URS_2025_01/311322611R" TargetMode="External"/><Relationship Id="rId28" Type="http://schemas.openxmlformats.org/officeDocument/2006/relationships/hyperlink" Target="https://podminky.urs.cz/item/CS_URS_2025_01/783826605" TargetMode="External"/><Relationship Id="rId36" Type="http://schemas.openxmlformats.org/officeDocument/2006/relationships/hyperlink" Target="https://podminky.urs.cz/item/CS_URS_2025_01/711161383" TargetMode="External"/><Relationship Id="rId10" Type="http://schemas.openxmlformats.org/officeDocument/2006/relationships/hyperlink" Target="https://podminky.urs.cz/item/CS_URS_2025_01/167151101" TargetMode="External"/><Relationship Id="rId19" Type="http://schemas.openxmlformats.org/officeDocument/2006/relationships/hyperlink" Target="https://podminky.urs.cz/item/CS_URS_2025_01/219991112" TargetMode="External"/><Relationship Id="rId31" Type="http://schemas.openxmlformats.org/officeDocument/2006/relationships/hyperlink" Target="https://podminky.urs.cz/item/CS_URS_2025_01/634662112" TargetMode="External"/><Relationship Id="rId4" Type="http://schemas.openxmlformats.org/officeDocument/2006/relationships/hyperlink" Target="https://podminky.urs.cz/item/CS_URS_2025_01/181351003"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631311113" TargetMode="External"/><Relationship Id="rId22" Type="http://schemas.openxmlformats.org/officeDocument/2006/relationships/hyperlink" Target="https://podminky.urs.cz/item/CS_URS_2025_01/212755214" TargetMode="External"/><Relationship Id="rId27" Type="http://schemas.openxmlformats.org/officeDocument/2006/relationships/hyperlink" Target="https://podminky.urs.cz/item/CS_URS_2025_01/313351911" TargetMode="External"/><Relationship Id="rId30" Type="http://schemas.openxmlformats.org/officeDocument/2006/relationships/hyperlink" Target="https://podminky.urs.cz/item/CS_URS_2025_01/953241210" TargetMode="External"/><Relationship Id="rId35" Type="http://schemas.openxmlformats.org/officeDocument/2006/relationships/hyperlink" Target="https://podminky.urs.cz/item/CS_URS_2025_01/711161222"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5_01/174111101" TargetMode="External"/><Relationship Id="rId13" Type="http://schemas.openxmlformats.org/officeDocument/2006/relationships/hyperlink" Target="https://podminky.urs.cz/item/CS_URS_2025_01/162751119" TargetMode="External"/><Relationship Id="rId18" Type="http://schemas.openxmlformats.org/officeDocument/2006/relationships/hyperlink" Target="https://podminky.urs.cz/item/CS_URS_2025_01/274351121" TargetMode="External"/><Relationship Id="rId26" Type="http://schemas.openxmlformats.org/officeDocument/2006/relationships/hyperlink" Target="https://podminky.urs.cz/item/CS_URS_2025_01/311351611" TargetMode="External"/><Relationship Id="rId39" Type="http://schemas.openxmlformats.org/officeDocument/2006/relationships/hyperlink" Target="https://podminky.urs.cz/item/CS_URS_2025_01/998011001" TargetMode="External"/><Relationship Id="rId3" Type="http://schemas.openxmlformats.org/officeDocument/2006/relationships/hyperlink" Target="https://podminky.urs.cz/item/CS_URS_2025_01/167151111" TargetMode="External"/><Relationship Id="rId21" Type="http://schemas.openxmlformats.org/officeDocument/2006/relationships/hyperlink" Target="https://podminky.urs.cz/item/CS_URS_2025_01/175111101" TargetMode="External"/><Relationship Id="rId34" Type="http://schemas.openxmlformats.org/officeDocument/2006/relationships/hyperlink" Target="https://podminky.urs.cz/item/CS_URS_2025_01/953312112" TargetMode="External"/><Relationship Id="rId42" Type="http://schemas.openxmlformats.org/officeDocument/2006/relationships/hyperlink" Target="https://podminky.urs.cz/item/CS_URS_2025_01/998711101" TargetMode="External"/><Relationship Id="rId7" Type="http://schemas.openxmlformats.org/officeDocument/2006/relationships/hyperlink" Target="https://podminky.urs.cz/item/CS_URS_2025_01/132212221" TargetMode="External"/><Relationship Id="rId12" Type="http://schemas.openxmlformats.org/officeDocument/2006/relationships/hyperlink" Target="https://podminky.urs.cz/item/CS_URS_2025_01/162751117" TargetMode="External"/><Relationship Id="rId17" Type="http://schemas.openxmlformats.org/officeDocument/2006/relationships/hyperlink" Target="https://podminky.urs.cz/item/CS_URS_2025_01/274313811" TargetMode="External"/><Relationship Id="rId25" Type="http://schemas.openxmlformats.org/officeDocument/2006/relationships/hyperlink" Target="https://podminky.urs.cz/item/CS_URS_2025_01/311351122" TargetMode="External"/><Relationship Id="rId33" Type="http://schemas.openxmlformats.org/officeDocument/2006/relationships/hyperlink" Target="https://podminky.urs.cz/item/CS_URS_2025_01/634662113" TargetMode="External"/><Relationship Id="rId38" Type="http://schemas.openxmlformats.org/officeDocument/2006/relationships/hyperlink" Target="https://podminky.urs.cz/item/CS_URS_2025_01/946111813" TargetMode="External"/><Relationship Id="rId2" Type="http://schemas.openxmlformats.org/officeDocument/2006/relationships/hyperlink" Target="https://podminky.urs.cz/item/CS_URS_2025_01/162251102" TargetMode="External"/><Relationship Id="rId16" Type="http://schemas.openxmlformats.org/officeDocument/2006/relationships/hyperlink" Target="https://podminky.urs.cz/item/CS_URS_2025_01/631319011" TargetMode="External"/><Relationship Id="rId20" Type="http://schemas.openxmlformats.org/officeDocument/2006/relationships/hyperlink" Target="https://podminky.urs.cz/item/CS_URS_2025_01/219991112" TargetMode="External"/><Relationship Id="rId29" Type="http://schemas.openxmlformats.org/officeDocument/2006/relationships/hyperlink" Target="https://podminky.urs.cz/item/CS_URS_2025_01/313351911" TargetMode="External"/><Relationship Id="rId41" Type="http://schemas.openxmlformats.org/officeDocument/2006/relationships/hyperlink" Target="https://podminky.urs.cz/item/CS_URS_2025_01/711161383" TargetMode="External"/><Relationship Id="rId1" Type="http://schemas.openxmlformats.org/officeDocument/2006/relationships/hyperlink" Target="https://podminky.urs.cz/item/CS_URS_2025_01/121151103"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1151103" TargetMode="External"/><Relationship Id="rId24" Type="http://schemas.openxmlformats.org/officeDocument/2006/relationships/hyperlink" Target="https://podminky.urs.cz/item/CS_URS_2025_01/311351121" TargetMode="External"/><Relationship Id="rId32" Type="http://schemas.openxmlformats.org/officeDocument/2006/relationships/hyperlink" Target="https://podminky.urs.cz/item/CS_URS_2025_01/953241210" TargetMode="External"/><Relationship Id="rId37" Type="http://schemas.openxmlformats.org/officeDocument/2006/relationships/hyperlink" Target="https://podminky.urs.cz/item/CS_URS_2025_01/946111213" TargetMode="External"/><Relationship Id="rId40" Type="http://schemas.openxmlformats.org/officeDocument/2006/relationships/hyperlink" Target="https://podminky.urs.cz/item/CS_URS_2025_01/711161222" TargetMode="External"/><Relationship Id="rId45" Type="http://schemas.openxmlformats.org/officeDocument/2006/relationships/drawing" Target="../drawings/drawing31.xml"/><Relationship Id="rId5" Type="http://schemas.openxmlformats.org/officeDocument/2006/relationships/hyperlink" Target="https://podminky.urs.cz/item/CS_URS_2025_01/131251104" TargetMode="External"/><Relationship Id="rId15" Type="http://schemas.openxmlformats.org/officeDocument/2006/relationships/hyperlink" Target="https://podminky.urs.cz/item/CS_URS_2025_01/631311113" TargetMode="External"/><Relationship Id="rId23" Type="http://schemas.openxmlformats.org/officeDocument/2006/relationships/hyperlink" Target="https://podminky.urs.cz/item/CS_URS_2025_01/212755214" TargetMode="External"/><Relationship Id="rId28" Type="http://schemas.openxmlformats.org/officeDocument/2006/relationships/hyperlink" Target="https://podminky.urs.cz/item/CS_URS_2025_01/311361821" TargetMode="External"/><Relationship Id="rId36" Type="http://schemas.openxmlformats.org/officeDocument/2006/relationships/hyperlink" Target="https://podminky.urs.cz/item/CS_URS_2025_01/946111113" TargetMode="External"/><Relationship Id="rId10" Type="http://schemas.openxmlformats.org/officeDocument/2006/relationships/hyperlink" Target="https://podminky.urs.cz/item/CS_URS_2025_01/167151111" TargetMode="External"/><Relationship Id="rId19" Type="http://schemas.openxmlformats.org/officeDocument/2006/relationships/hyperlink" Target="https://podminky.urs.cz/item/CS_URS_2025_01/274351122" TargetMode="External"/><Relationship Id="rId31" Type="http://schemas.openxmlformats.org/officeDocument/2006/relationships/hyperlink" Target="https://podminky.urs.cz/item/CS_URS_2025_01/612111001" TargetMode="External"/><Relationship Id="rId44" Type="http://schemas.openxmlformats.org/officeDocument/2006/relationships/hyperlink" Target="https://podminky.urs.cz/item/CS_URS_2025_01/711142559" TargetMode="External"/><Relationship Id="rId4" Type="http://schemas.openxmlformats.org/officeDocument/2006/relationships/hyperlink" Target="https://podminky.urs.cz/item/CS_URS_2025_01/181351003"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997013873" TargetMode="External"/><Relationship Id="rId22" Type="http://schemas.openxmlformats.org/officeDocument/2006/relationships/hyperlink" Target="https://podminky.urs.cz/item/CS_URS_2025_01/211971121" TargetMode="External"/><Relationship Id="rId27" Type="http://schemas.openxmlformats.org/officeDocument/2006/relationships/hyperlink" Target="https://podminky.urs.cz/item/CS_URS_2025_01/311351612" TargetMode="External"/><Relationship Id="rId30" Type="http://schemas.openxmlformats.org/officeDocument/2006/relationships/hyperlink" Target="https://podminky.urs.cz/item/CS_URS_2025_01/783826605" TargetMode="External"/><Relationship Id="rId35" Type="http://schemas.openxmlformats.org/officeDocument/2006/relationships/hyperlink" Target="https://podminky.urs.cz/item/CS_URS_2025_01/953312122" TargetMode="External"/><Relationship Id="rId43" Type="http://schemas.openxmlformats.org/officeDocument/2006/relationships/hyperlink" Target="https://podminky.urs.cz/item/CS_URS_2025_01/711112001"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5_01/174111101" TargetMode="External"/><Relationship Id="rId13" Type="http://schemas.openxmlformats.org/officeDocument/2006/relationships/hyperlink" Target="https://podminky.urs.cz/item/CS_URS_2025_01/997013873" TargetMode="External"/><Relationship Id="rId18" Type="http://schemas.openxmlformats.org/officeDocument/2006/relationships/hyperlink" Target="https://podminky.urs.cz/item/CS_URS_2025_01/274351122" TargetMode="External"/><Relationship Id="rId26" Type="http://schemas.openxmlformats.org/officeDocument/2006/relationships/hyperlink" Target="https://podminky.urs.cz/item/CS_URS_2025_01/953312112" TargetMode="External"/><Relationship Id="rId3" Type="http://schemas.openxmlformats.org/officeDocument/2006/relationships/hyperlink" Target="https://podminky.urs.cz/item/CS_URS_2025_01/997013501" TargetMode="External"/><Relationship Id="rId21" Type="http://schemas.openxmlformats.org/officeDocument/2006/relationships/hyperlink" Target="https://podminky.urs.cz/item/CS_URS_2025_01/311361821" TargetMode="External"/><Relationship Id="rId7" Type="http://schemas.openxmlformats.org/officeDocument/2006/relationships/hyperlink" Target="https://podminky.urs.cz/item/CS_URS_2025_01/132212121" TargetMode="External"/><Relationship Id="rId12" Type="http://schemas.openxmlformats.org/officeDocument/2006/relationships/hyperlink" Target="https://podminky.urs.cz/item/CS_URS_2025_01/162751119" TargetMode="External"/><Relationship Id="rId17" Type="http://schemas.openxmlformats.org/officeDocument/2006/relationships/hyperlink" Target="https://podminky.urs.cz/item/CS_URS_2025_01/274351121" TargetMode="External"/><Relationship Id="rId25" Type="http://schemas.openxmlformats.org/officeDocument/2006/relationships/hyperlink" Target="https://podminky.urs.cz/item/CS_URS_2025_01/634662113" TargetMode="External"/><Relationship Id="rId2" Type="http://schemas.openxmlformats.org/officeDocument/2006/relationships/hyperlink" Target="https://podminky.urs.cz/item/CS_URS_2025_01/997013111" TargetMode="External"/><Relationship Id="rId16" Type="http://schemas.openxmlformats.org/officeDocument/2006/relationships/hyperlink" Target="https://podminky.urs.cz/item/CS_URS_2025_01/274313811" TargetMode="External"/><Relationship Id="rId20" Type="http://schemas.openxmlformats.org/officeDocument/2006/relationships/hyperlink" Target="https://podminky.urs.cz/item/CS_URS_2025_01/311351122" TargetMode="External"/><Relationship Id="rId29" Type="http://schemas.openxmlformats.org/officeDocument/2006/relationships/hyperlink" Target="https://podminky.urs.cz/item/CS_URS_2025_01/998011001" TargetMode="External"/><Relationship Id="rId1" Type="http://schemas.openxmlformats.org/officeDocument/2006/relationships/hyperlink" Target="https://podminky.urs.cz/item/CS_URS_2025_01/971042551"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2751117" TargetMode="External"/><Relationship Id="rId24" Type="http://schemas.openxmlformats.org/officeDocument/2006/relationships/hyperlink" Target="https://podminky.urs.cz/item/CS_URS_2025_01/612111001" TargetMode="External"/><Relationship Id="rId32" Type="http://schemas.openxmlformats.org/officeDocument/2006/relationships/drawing" Target="../drawings/drawing32.xml"/><Relationship Id="rId5" Type="http://schemas.openxmlformats.org/officeDocument/2006/relationships/hyperlink" Target="https://podminky.urs.cz/item/CS_URS_2025_01/997013871" TargetMode="External"/><Relationship Id="rId15" Type="http://schemas.openxmlformats.org/officeDocument/2006/relationships/hyperlink" Target="https://podminky.urs.cz/item/CS_URS_2025_01/631319011" TargetMode="External"/><Relationship Id="rId23" Type="http://schemas.openxmlformats.org/officeDocument/2006/relationships/hyperlink" Target="https://podminky.urs.cz/item/CS_URS_2025_01/783826605" TargetMode="External"/><Relationship Id="rId28" Type="http://schemas.openxmlformats.org/officeDocument/2006/relationships/hyperlink" Target="https://podminky.urs.cz/item/CS_URS_2025_01/435124321" TargetMode="External"/><Relationship Id="rId10" Type="http://schemas.openxmlformats.org/officeDocument/2006/relationships/hyperlink" Target="https://podminky.urs.cz/item/CS_URS_2025_01/167151111" TargetMode="External"/><Relationship Id="rId19" Type="http://schemas.openxmlformats.org/officeDocument/2006/relationships/hyperlink" Target="https://podminky.urs.cz/item/CS_URS_2025_01/311351121" TargetMode="External"/><Relationship Id="rId31" Type="http://schemas.openxmlformats.org/officeDocument/2006/relationships/hyperlink" Target="https://podminky.urs.cz/item/CS_URS_2025_01/998767101" TargetMode="External"/><Relationship Id="rId4" Type="http://schemas.openxmlformats.org/officeDocument/2006/relationships/hyperlink" Target="https://podminky.urs.cz/item/CS_URS_2025_01/997013509"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631311113" TargetMode="External"/><Relationship Id="rId22" Type="http://schemas.openxmlformats.org/officeDocument/2006/relationships/hyperlink" Target="https://podminky.urs.cz/item/CS_URS_2025_01/313351911" TargetMode="External"/><Relationship Id="rId27" Type="http://schemas.openxmlformats.org/officeDocument/2006/relationships/hyperlink" Target="https://podminky.urs.cz/item/CS_URS_2025_01/953312122" TargetMode="External"/><Relationship Id="rId30" Type="http://schemas.openxmlformats.org/officeDocument/2006/relationships/hyperlink" Target="https://podminky.urs.cz/item/CS_URS_2025_01/767223222"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podminky.urs.cz/item/CS_URS_2025_01/275313811" TargetMode="External"/><Relationship Id="rId13" Type="http://schemas.openxmlformats.org/officeDocument/2006/relationships/hyperlink" Target="https://podminky.urs.cz/item/CS_URS_2025_01/936174311" TargetMode="External"/><Relationship Id="rId3" Type="http://schemas.openxmlformats.org/officeDocument/2006/relationships/hyperlink" Target="https://podminky.urs.cz/item/CS_URS_2025_01/133251101" TargetMode="External"/><Relationship Id="rId7" Type="http://schemas.openxmlformats.org/officeDocument/2006/relationships/hyperlink" Target="https://podminky.urs.cz/item/CS_URS_2025_01/274313811" TargetMode="External"/><Relationship Id="rId12" Type="http://schemas.openxmlformats.org/officeDocument/2006/relationships/hyperlink" Target="https://podminky.urs.cz/item/CS_URS_2025_01/936124113" TargetMode="External"/><Relationship Id="rId2" Type="http://schemas.openxmlformats.org/officeDocument/2006/relationships/hyperlink" Target="https://podminky.urs.cz/item/CS_URS_2025_01/132251101" TargetMode="External"/><Relationship Id="rId1" Type="http://schemas.openxmlformats.org/officeDocument/2006/relationships/hyperlink" Target="https://podminky.urs.cz/item/CS_URS_2025_01/132212131" TargetMode="External"/><Relationship Id="rId6" Type="http://schemas.openxmlformats.org/officeDocument/2006/relationships/hyperlink" Target="https://podminky.urs.cz/item/CS_URS_2025_01/997013873" TargetMode="External"/><Relationship Id="rId11" Type="http://schemas.openxmlformats.org/officeDocument/2006/relationships/hyperlink" Target="https://podminky.urs.cz/item/CS_URS_2025_01/936104211" TargetMode="External"/><Relationship Id="rId5" Type="http://schemas.openxmlformats.org/officeDocument/2006/relationships/hyperlink" Target="https://podminky.urs.cz/item/CS_URS_2025_01/162751119" TargetMode="External"/><Relationship Id="rId15" Type="http://schemas.openxmlformats.org/officeDocument/2006/relationships/drawing" Target="../drawings/drawing33.xml"/><Relationship Id="rId10" Type="http://schemas.openxmlformats.org/officeDocument/2006/relationships/hyperlink" Target="https://podminky.urs.cz/item/CS_URS_2025_01/632451454" TargetMode="External"/><Relationship Id="rId4" Type="http://schemas.openxmlformats.org/officeDocument/2006/relationships/hyperlink" Target="https://podminky.urs.cz/item/CS_URS_2025_01/162751117" TargetMode="External"/><Relationship Id="rId9" Type="http://schemas.openxmlformats.org/officeDocument/2006/relationships/hyperlink" Target="https://podminky.urs.cz/item/CS_URS_2025_01/275313511" TargetMode="External"/><Relationship Id="rId14" Type="http://schemas.openxmlformats.org/officeDocument/2006/relationships/hyperlink" Target="https://podminky.urs.cz/item/CS_URS_2025_01/998011001" TargetMode="External"/></Relationships>
</file>

<file path=xl/worksheets/_rels/sheet34.xml.rels><?xml version="1.0" encoding="UTF-8" standalone="yes"?>
<Relationships xmlns="http://schemas.openxmlformats.org/package/2006/relationships"><Relationship Id="rId26" Type="http://schemas.openxmlformats.org/officeDocument/2006/relationships/hyperlink" Target="https://podminky.urs.cz/item/CS_URS_2025_01/112151011" TargetMode="External"/><Relationship Id="rId117" Type="http://schemas.openxmlformats.org/officeDocument/2006/relationships/hyperlink" Target="https://podminky.urs.cz/item/CS_URS_2025_01/183403153" TargetMode="External"/><Relationship Id="rId21" Type="http://schemas.openxmlformats.org/officeDocument/2006/relationships/hyperlink" Target="https://podminky.urs.cz/item/CS_URS_2025_01/184215173" TargetMode="External"/><Relationship Id="rId42" Type="http://schemas.openxmlformats.org/officeDocument/2006/relationships/hyperlink" Target="https://podminky.urs.cz/item/CS_URS_2025_01/183101221" TargetMode="External"/><Relationship Id="rId47" Type="http://schemas.openxmlformats.org/officeDocument/2006/relationships/hyperlink" Target="https://podminky.urs.cz/item/CS_URS_2025_01/213141111" TargetMode="External"/><Relationship Id="rId63" Type="http://schemas.openxmlformats.org/officeDocument/2006/relationships/hyperlink" Target="https://podminky.urs.cz/item/CS_URS_2025_01/182303111" TargetMode="External"/><Relationship Id="rId68" Type="http://schemas.openxmlformats.org/officeDocument/2006/relationships/hyperlink" Target="https://podminky.urs.cz/item/CS_URS_2025_01/183451361" TargetMode="External"/><Relationship Id="rId84" Type="http://schemas.openxmlformats.org/officeDocument/2006/relationships/hyperlink" Target="https://podminky.urs.cz/item/CS_URS_2025_01/183211313" TargetMode="External"/><Relationship Id="rId89" Type="http://schemas.openxmlformats.org/officeDocument/2006/relationships/hyperlink" Target="https://podminky.urs.cz/item/CS_URS_2025_01/998231311" TargetMode="External"/><Relationship Id="rId112" Type="http://schemas.openxmlformats.org/officeDocument/2006/relationships/hyperlink" Target="https://podminky.urs.cz/item/CS_URS_2025_01/183403153" TargetMode="External"/><Relationship Id="rId16" Type="http://schemas.openxmlformats.org/officeDocument/2006/relationships/hyperlink" Target="https://podminky.urs.cz/item/CS_URS_2025_01/184852437" TargetMode="External"/><Relationship Id="rId107" Type="http://schemas.openxmlformats.org/officeDocument/2006/relationships/hyperlink" Target="https://podminky.urs.cz/item/CS_URS_2025_01/712771411" TargetMode="External"/><Relationship Id="rId11" Type="http://schemas.openxmlformats.org/officeDocument/2006/relationships/hyperlink" Target="https://podminky.urs.cz/item/CS_URS_2025_01/184852236" TargetMode="External"/><Relationship Id="rId24" Type="http://schemas.openxmlformats.org/officeDocument/2006/relationships/hyperlink" Target="https://podminky.urs.cz/item/CS_URS_2025_01/185851121" TargetMode="External"/><Relationship Id="rId32" Type="http://schemas.openxmlformats.org/officeDocument/2006/relationships/hyperlink" Target="https://podminky.urs.cz/item/CS_URS_2025_01/112251101" TargetMode="External"/><Relationship Id="rId37" Type="http://schemas.openxmlformats.org/officeDocument/2006/relationships/hyperlink" Target="https://podminky.urs.cz/item/CS_URS_2025_01/112155215" TargetMode="External"/><Relationship Id="rId40" Type="http://schemas.openxmlformats.org/officeDocument/2006/relationships/hyperlink" Target="https://podminky.urs.cz/item/CS_URS_2025_01/112155311" TargetMode="External"/><Relationship Id="rId45" Type="http://schemas.openxmlformats.org/officeDocument/2006/relationships/hyperlink" Target="https://podminky.urs.cz/item/CS_URS_2025_01/184215133" TargetMode="External"/><Relationship Id="rId53" Type="http://schemas.openxmlformats.org/officeDocument/2006/relationships/hyperlink" Target="https://podminky.urs.cz/item/CS_URS_2025_01/185851121" TargetMode="External"/><Relationship Id="rId58" Type="http://schemas.openxmlformats.org/officeDocument/2006/relationships/hyperlink" Target="https://podminky.urs.cz/item/CS_URS_2025_01/998231411" TargetMode="External"/><Relationship Id="rId66" Type="http://schemas.openxmlformats.org/officeDocument/2006/relationships/hyperlink" Target="https://podminky.urs.cz/item/CS_URS_2025_01/185803211" TargetMode="External"/><Relationship Id="rId74" Type="http://schemas.openxmlformats.org/officeDocument/2006/relationships/hyperlink" Target="https://podminky.urs.cz/item/CS_URS_2025_01/111311113" TargetMode="External"/><Relationship Id="rId79" Type="http://schemas.openxmlformats.org/officeDocument/2006/relationships/hyperlink" Target="https://podminky.urs.cz/item/CS_URS_2025_01/183211322" TargetMode="External"/><Relationship Id="rId87" Type="http://schemas.openxmlformats.org/officeDocument/2006/relationships/hyperlink" Target="https://podminky.urs.cz/item/CS_URS_2025_01/184911151" TargetMode="External"/><Relationship Id="rId102" Type="http://schemas.openxmlformats.org/officeDocument/2006/relationships/hyperlink" Target="https://podminky.urs.cz/item/CS_URS_2025_01/185804312" TargetMode="External"/><Relationship Id="rId110" Type="http://schemas.openxmlformats.org/officeDocument/2006/relationships/hyperlink" Target="https://podminky.urs.cz/item/CS_URS_2025_01/721233113" TargetMode="External"/><Relationship Id="rId115" Type="http://schemas.openxmlformats.org/officeDocument/2006/relationships/hyperlink" Target="https://podminky.urs.cz/item/CS_URS_2025_01/182303111" TargetMode="External"/><Relationship Id="rId5" Type="http://schemas.openxmlformats.org/officeDocument/2006/relationships/hyperlink" Target="https://podminky.urs.cz/item/CS_URS_2025_01/184818233" TargetMode="External"/><Relationship Id="rId61" Type="http://schemas.openxmlformats.org/officeDocument/2006/relationships/hyperlink" Target="https://podminky.urs.cz/item/CS_URS_2025_01/183403152" TargetMode="External"/><Relationship Id="rId82" Type="http://schemas.openxmlformats.org/officeDocument/2006/relationships/hyperlink" Target="https://podminky.urs.cz/item/CS_URS_2025_01/119005133R" TargetMode="External"/><Relationship Id="rId90" Type="http://schemas.openxmlformats.org/officeDocument/2006/relationships/hyperlink" Target="https://podminky.urs.cz/item/CS_URS_2025_01/213141111" TargetMode="External"/><Relationship Id="rId95" Type="http://schemas.openxmlformats.org/officeDocument/2006/relationships/hyperlink" Target="https://podminky.urs.cz/item/CS_URS_2025_01/119005133" TargetMode="External"/><Relationship Id="rId19" Type="http://schemas.openxmlformats.org/officeDocument/2006/relationships/hyperlink" Target="https://podminky.urs.cz/item/CS_URS_2025_01/184813153" TargetMode="External"/><Relationship Id="rId14" Type="http://schemas.openxmlformats.org/officeDocument/2006/relationships/hyperlink" Target="https://podminky.urs.cz/item/CS_URS_2025_01/184852435" TargetMode="External"/><Relationship Id="rId22" Type="http://schemas.openxmlformats.org/officeDocument/2006/relationships/hyperlink" Target="https://podminky.urs.cz/item/CS_URS_2025_01/184818311" TargetMode="External"/><Relationship Id="rId27" Type="http://schemas.openxmlformats.org/officeDocument/2006/relationships/hyperlink" Target="https://podminky.urs.cz/item/CS_URS_2025_01/112151013" TargetMode="External"/><Relationship Id="rId30" Type="http://schemas.openxmlformats.org/officeDocument/2006/relationships/hyperlink" Target="https://podminky.urs.cz/item/CS_URS_2025_01/112151353" TargetMode="External"/><Relationship Id="rId35" Type="http://schemas.openxmlformats.org/officeDocument/2006/relationships/hyperlink" Target="https://podminky.urs.cz/item/CS_URS_2025_01/162201521" TargetMode="External"/><Relationship Id="rId43" Type="http://schemas.openxmlformats.org/officeDocument/2006/relationships/hyperlink" Target="https://podminky.urs.cz/item/CS_URS_2025_01/184102115" TargetMode="External"/><Relationship Id="rId48" Type="http://schemas.openxmlformats.org/officeDocument/2006/relationships/hyperlink" Target="https://podminky.urs.cz/item/CS_URS_2025_01/184215412" TargetMode="External"/><Relationship Id="rId56" Type="http://schemas.openxmlformats.org/officeDocument/2006/relationships/hyperlink" Target="https://podminky.urs.cz/item/CS_URS_2025_01/893812212R" TargetMode="External"/><Relationship Id="rId64" Type="http://schemas.openxmlformats.org/officeDocument/2006/relationships/hyperlink" Target="https://podminky.urs.cz/item/CS_URS_2025_01/181411141" TargetMode="External"/><Relationship Id="rId69" Type="http://schemas.openxmlformats.org/officeDocument/2006/relationships/hyperlink" Target="https://podminky.urs.cz/item/CS_URS_2025_01/185803211" TargetMode="External"/><Relationship Id="rId77" Type="http://schemas.openxmlformats.org/officeDocument/2006/relationships/hyperlink" Target="https://podminky.urs.cz/item/CS_URS_2025_01/119005131" TargetMode="External"/><Relationship Id="rId100" Type="http://schemas.openxmlformats.org/officeDocument/2006/relationships/hyperlink" Target="https://podminky.urs.cz/item/CS_URS_2025_01/185802114" TargetMode="External"/><Relationship Id="rId105" Type="http://schemas.openxmlformats.org/officeDocument/2006/relationships/hyperlink" Target="https://podminky.urs.cz/item/CS_URS_2025_01/712391172" TargetMode="External"/><Relationship Id="rId113" Type="http://schemas.openxmlformats.org/officeDocument/2006/relationships/hyperlink" Target="https://podminky.urs.cz/item/CS_URS_2025_01/184813511.3" TargetMode="External"/><Relationship Id="rId118" Type="http://schemas.openxmlformats.org/officeDocument/2006/relationships/hyperlink" Target="https://podminky.urs.cz/item/CS_URS_2025_01/185803211" TargetMode="External"/><Relationship Id="rId8" Type="http://schemas.openxmlformats.org/officeDocument/2006/relationships/hyperlink" Target="https://podminky.urs.cz/item/CS_URS_2025_01/184852135" TargetMode="External"/><Relationship Id="rId51" Type="http://schemas.openxmlformats.org/officeDocument/2006/relationships/hyperlink" Target="https://podminky.urs.cz/item/CS_URS_2025_01/185802114" TargetMode="External"/><Relationship Id="rId72" Type="http://schemas.openxmlformats.org/officeDocument/2006/relationships/hyperlink" Target="https://podminky.urs.cz/item/CS_URS_2025_01/119005121" TargetMode="External"/><Relationship Id="rId80" Type="http://schemas.openxmlformats.org/officeDocument/2006/relationships/hyperlink" Target="https://podminky.urs.cz/item/CS_URS_2025_01/183101214" TargetMode="External"/><Relationship Id="rId85" Type="http://schemas.openxmlformats.org/officeDocument/2006/relationships/hyperlink" Target="https://podminky.urs.cz/item/CS_URS_2025_01/185802114" TargetMode="External"/><Relationship Id="rId93" Type="http://schemas.openxmlformats.org/officeDocument/2006/relationships/hyperlink" Target="https://podminky.urs.cz/item/CS_URS_2025_01/183111311" TargetMode="External"/><Relationship Id="rId98" Type="http://schemas.openxmlformats.org/officeDocument/2006/relationships/hyperlink" Target="https://podminky.urs.cz/item/CS_URS_2025_01/183101314" TargetMode="External"/><Relationship Id="rId3" Type="http://schemas.openxmlformats.org/officeDocument/2006/relationships/hyperlink" Target="https://podminky.urs.cz/item/CS_URS_2025_01/184818231" TargetMode="External"/><Relationship Id="rId12" Type="http://schemas.openxmlformats.org/officeDocument/2006/relationships/hyperlink" Target="https://podminky.urs.cz/item/CS_URS_2025_01/184852237" TargetMode="External"/><Relationship Id="rId17" Type="http://schemas.openxmlformats.org/officeDocument/2006/relationships/hyperlink" Target="https://podminky.urs.cz/item/CS_URS_2025_01/184852438" TargetMode="External"/><Relationship Id="rId25" Type="http://schemas.openxmlformats.org/officeDocument/2006/relationships/hyperlink" Target="https://podminky.urs.cz/item/CS_URS_2025_01/184806152" TargetMode="External"/><Relationship Id="rId33" Type="http://schemas.openxmlformats.org/officeDocument/2006/relationships/hyperlink" Target="https://podminky.urs.cz/item/CS_URS_2025_01/112251102" TargetMode="External"/><Relationship Id="rId38" Type="http://schemas.openxmlformats.org/officeDocument/2006/relationships/hyperlink" Target="https://podminky.urs.cz/item/CS_URS_2025_01/112155221" TargetMode="External"/><Relationship Id="rId46" Type="http://schemas.openxmlformats.org/officeDocument/2006/relationships/hyperlink" Target="https://podminky.urs.cz/item/CS_URS_2025_01/184215112" TargetMode="External"/><Relationship Id="rId59" Type="http://schemas.openxmlformats.org/officeDocument/2006/relationships/hyperlink" Target="https://podminky.urs.cz/item/CS_URS_2025_01/184813511" TargetMode="External"/><Relationship Id="rId67" Type="http://schemas.openxmlformats.org/officeDocument/2006/relationships/hyperlink" Target="https://podminky.urs.cz/item/CS_URS_2025_01/111151111" TargetMode="External"/><Relationship Id="rId103" Type="http://schemas.openxmlformats.org/officeDocument/2006/relationships/hyperlink" Target="https://podminky.urs.cz/item/CS_URS_2025_01/998231311" TargetMode="External"/><Relationship Id="rId108" Type="http://schemas.openxmlformats.org/officeDocument/2006/relationships/hyperlink" Target="https://podminky.urs.cz/item/CS_URS_2025_01/712771521" TargetMode="External"/><Relationship Id="rId116" Type="http://schemas.openxmlformats.org/officeDocument/2006/relationships/hyperlink" Target="https://podminky.urs.cz/item/CS_URS_2025_01/181411131" TargetMode="External"/><Relationship Id="rId20" Type="http://schemas.openxmlformats.org/officeDocument/2006/relationships/hyperlink" Target="https://podminky.urs.cz/item/CS_URS_2025_01/184813241" TargetMode="External"/><Relationship Id="rId41" Type="http://schemas.openxmlformats.org/officeDocument/2006/relationships/hyperlink" Target="https://podminky.urs.cz/item/CS_URS_2025_01/119005155" TargetMode="External"/><Relationship Id="rId54" Type="http://schemas.openxmlformats.org/officeDocument/2006/relationships/hyperlink" Target="https://podminky.urs.cz/item/CS_URS_2025_01/184813241" TargetMode="External"/><Relationship Id="rId62" Type="http://schemas.openxmlformats.org/officeDocument/2006/relationships/hyperlink" Target="https://podminky.urs.cz/item/CS_URS_2025_01/181151321" TargetMode="External"/><Relationship Id="rId70" Type="http://schemas.openxmlformats.org/officeDocument/2006/relationships/hyperlink" Target="https://podminky.urs.cz/item/CS_URS_2025_01/181451132R" TargetMode="External"/><Relationship Id="rId75" Type="http://schemas.openxmlformats.org/officeDocument/2006/relationships/hyperlink" Target="https://podminky.urs.cz/item/CS_URS_2025_01/183205112" TargetMode="External"/><Relationship Id="rId83" Type="http://schemas.openxmlformats.org/officeDocument/2006/relationships/hyperlink" Target="https://podminky.urs.cz/item/CS_URS_2025_01/183111211" TargetMode="External"/><Relationship Id="rId88" Type="http://schemas.openxmlformats.org/officeDocument/2006/relationships/hyperlink" Target="https://podminky.urs.cz/item/CS_URS_2025_01/185804312" TargetMode="External"/><Relationship Id="rId91" Type="http://schemas.openxmlformats.org/officeDocument/2006/relationships/hyperlink" Target="https://podminky.urs.cz/item/CS_URS_2025_01/184813511.2" TargetMode="External"/><Relationship Id="rId96" Type="http://schemas.openxmlformats.org/officeDocument/2006/relationships/hyperlink" Target="https://podminky.urs.cz/item/CS_URS_2025_01/183111311" TargetMode="External"/><Relationship Id="rId111" Type="http://schemas.openxmlformats.org/officeDocument/2006/relationships/hyperlink" Target="https://podminky.urs.cz/item/CS_URS_2025_01/183205112"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18235" TargetMode="External"/><Relationship Id="rId15" Type="http://schemas.openxmlformats.org/officeDocument/2006/relationships/hyperlink" Target="https://podminky.urs.cz/item/CS_URS_2025_01/184852436" TargetMode="External"/><Relationship Id="rId23" Type="http://schemas.openxmlformats.org/officeDocument/2006/relationships/hyperlink" Target="https://podminky.urs.cz/item/CS_URS_2025_01/185804312" TargetMode="External"/><Relationship Id="rId28" Type="http://schemas.openxmlformats.org/officeDocument/2006/relationships/hyperlink" Target="https://podminky.urs.cz/item/CS_URS_2025_01/112151112" TargetMode="External"/><Relationship Id="rId36" Type="http://schemas.openxmlformats.org/officeDocument/2006/relationships/hyperlink" Target="https://podminky.urs.cz/item/CS_URS_2025_01/998233211R" TargetMode="External"/><Relationship Id="rId49" Type="http://schemas.openxmlformats.org/officeDocument/2006/relationships/hyperlink" Target="https://podminky.urs.cz/item/CS_URS_2025_01/184813161" TargetMode="External"/><Relationship Id="rId57" Type="http://schemas.openxmlformats.org/officeDocument/2006/relationships/hyperlink" Target="https://podminky.urs.cz/item/CS_URS_2025_01/183106612R" TargetMode="External"/><Relationship Id="rId106" Type="http://schemas.openxmlformats.org/officeDocument/2006/relationships/hyperlink" Target="https://podminky.urs.cz/item/CS_URS_2025_01/712771333" TargetMode="External"/><Relationship Id="rId114" Type="http://schemas.openxmlformats.org/officeDocument/2006/relationships/hyperlink" Target="https://podminky.urs.cz/item/CS_URS_2025_01/181151321" TargetMode="External"/><Relationship Id="rId119" Type="http://schemas.openxmlformats.org/officeDocument/2006/relationships/hyperlink" Target="https://podminky.urs.cz/item/CS_URS_2025_01/111151111" TargetMode="External"/><Relationship Id="rId10" Type="http://schemas.openxmlformats.org/officeDocument/2006/relationships/hyperlink" Target="https://podminky.urs.cz/item/CS_URS_2025_01/184852235" TargetMode="External"/><Relationship Id="rId31" Type="http://schemas.openxmlformats.org/officeDocument/2006/relationships/hyperlink" Target="https://podminky.urs.cz/item/CS_URS_2025_01/112151354" TargetMode="External"/><Relationship Id="rId44" Type="http://schemas.openxmlformats.org/officeDocument/2006/relationships/hyperlink" Target="https://podminky.urs.cz/item/CS_URS_2025_01/184852321R" TargetMode="External"/><Relationship Id="rId52" Type="http://schemas.openxmlformats.org/officeDocument/2006/relationships/hyperlink" Target="https://podminky.urs.cz/item/CS_URS_2025_01/185804312" TargetMode="External"/><Relationship Id="rId60" Type="http://schemas.openxmlformats.org/officeDocument/2006/relationships/hyperlink" Target="https://podminky.urs.cz/item/CS_URS_2025_01/183403114" TargetMode="External"/><Relationship Id="rId65" Type="http://schemas.openxmlformats.org/officeDocument/2006/relationships/hyperlink" Target="https://podminky.urs.cz/item/CS_URS_2025_01/183403153" TargetMode="External"/><Relationship Id="rId73" Type="http://schemas.openxmlformats.org/officeDocument/2006/relationships/hyperlink" Target="https://podminky.urs.cz/item/CS_URS_2025_01/183111211" TargetMode="External"/><Relationship Id="rId78" Type="http://schemas.openxmlformats.org/officeDocument/2006/relationships/hyperlink" Target="https://podminky.urs.cz/item/CS_URS_2025_01/183111212" TargetMode="External"/><Relationship Id="rId81" Type="http://schemas.openxmlformats.org/officeDocument/2006/relationships/hyperlink" Target="https://podminky.urs.cz/item/CS_URS_2025_01/184102112" TargetMode="External"/><Relationship Id="rId86" Type="http://schemas.openxmlformats.org/officeDocument/2006/relationships/hyperlink" Target="https://podminky.urs.cz/item/CS_URS_2025_01/184911421" TargetMode="External"/><Relationship Id="rId94" Type="http://schemas.openxmlformats.org/officeDocument/2006/relationships/hyperlink" Target="https://podminky.urs.cz/item/CS_URS_2025_01/183211322.1" TargetMode="External"/><Relationship Id="rId99" Type="http://schemas.openxmlformats.org/officeDocument/2006/relationships/hyperlink" Target="https://podminky.urs.cz/item/CS_URS_2025_01/184102112" TargetMode="External"/><Relationship Id="rId101" Type="http://schemas.openxmlformats.org/officeDocument/2006/relationships/hyperlink" Target="https://podminky.urs.cz/item/CS_URS_2025_01/184911151" TargetMode="Externa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52234" TargetMode="External"/><Relationship Id="rId13" Type="http://schemas.openxmlformats.org/officeDocument/2006/relationships/hyperlink" Target="https://podminky.urs.cz/item/CS_URS_2025_01/184852434" TargetMode="External"/><Relationship Id="rId18" Type="http://schemas.openxmlformats.org/officeDocument/2006/relationships/hyperlink" Target="https://podminky.urs.cz/item/CS_URS_2025_01/184852439" TargetMode="External"/><Relationship Id="rId39" Type="http://schemas.openxmlformats.org/officeDocument/2006/relationships/hyperlink" Target="https://podminky.urs.cz/item/CS_URS_2025_01/111211101" TargetMode="External"/><Relationship Id="rId109" Type="http://schemas.openxmlformats.org/officeDocument/2006/relationships/hyperlink" Target="https://podminky.urs.cz/item/CS_URS_2025_01/185804312" TargetMode="External"/><Relationship Id="rId34" Type="http://schemas.openxmlformats.org/officeDocument/2006/relationships/hyperlink" Target="https://podminky.urs.cz/item/CS_URS_2025_01/112251103" TargetMode="External"/><Relationship Id="rId50" Type="http://schemas.openxmlformats.org/officeDocument/2006/relationships/hyperlink" Target="https://podminky.urs.cz/item/CS_URS_2025_01/184813162" TargetMode="External"/><Relationship Id="rId55" Type="http://schemas.openxmlformats.org/officeDocument/2006/relationships/hyperlink" Target="https://podminky.urs.cz/item/CS_URS_2025_01/899922811R" TargetMode="External"/><Relationship Id="rId76" Type="http://schemas.openxmlformats.org/officeDocument/2006/relationships/hyperlink" Target="https://podminky.urs.cz/item/CS_URS_2025_01/184813511.1" TargetMode="External"/><Relationship Id="rId97" Type="http://schemas.openxmlformats.org/officeDocument/2006/relationships/hyperlink" Target="https://podminky.urs.cz/item/CS_URS_2025_01/183211313.1" TargetMode="External"/><Relationship Id="rId104" Type="http://schemas.openxmlformats.org/officeDocument/2006/relationships/hyperlink" Target="https://podminky.urs.cz/item/CS_URS_2025_01/712391172" TargetMode="External"/><Relationship Id="rId120" Type="http://schemas.openxmlformats.org/officeDocument/2006/relationships/drawing" Target="../drawings/drawing34.xml"/><Relationship Id="rId7" Type="http://schemas.openxmlformats.org/officeDocument/2006/relationships/hyperlink" Target="https://podminky.urs.cz/item/CS_URS_2025_01/184852134" TargetMode="External"/><Relationship Id="rId71" Type="http://schemas.openxmlformats.org/officeDocument/2006/relationships/hyperlink" Target="https://podminky.urs.cz/item/CS_URS_2025_01/111151221" TargetMode="External"/><Relationship Id="rId92" Type="http://schemas.openxmlformats.org/officeDocument/2006/relationships/hyperlink" Target="https://podminky.urs.cz/item/CS_URS_2025_01/119005131" TargetMode="External"/><Relationship Id="rId2" Type="http://schemas.openxmlformats.org/officeDocument/2006/relationships/hyperlink" Target="https://podminky.urs.cz/item/CS_URS_2025_01/184813251" TargetMode="External"/><Relationship Id="rId29" Type="http://schemas.openxmlformats.org/officeDocument/2006/relationships/hyperlink" Target="https://podminky.urs.cz/item/CS_URS_2025_01/112151113"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813161" TargetMode="External"/><Relationship Id="rId3" Type="http://schemas.openxmlformats.org/officeDocument/2006/relationships/hyperlink" Target="https://podminky.urs.cz/item/CS_URS_2025_01/11115112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184215152"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151"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46" Type="http://schemas.openxmlformats.org/officeDocument/2006/relationships/drawing" Target="../drawings/drawing36.xm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421"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184215173"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151"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813162" TargetMode="External"/><Relationship Id="rId45" Type="http://schemas.openxmlformats.org/officeDocument/2006/relationships/hyperlink" Target="https://podminky.urs.cz/item/CS_URS_2025_01/998231411"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215133R"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421" TargetMode="External"/><Relationship Id="rId44" Type="http://schemas.openxmlformats.org/officeDocument/2006/relationships/hyperlink" Target="https://podminky.urs.cz/item/CS_URS_2025_01/997221858" TargetMode="Externa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852322"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184852322"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37.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s://podminky.urs.cz/item/CS_URS_2025_01/121151103" TargetMode="External"/><Relationship Id="rId13" Type="http://schemas.openxmlformats.org/officeDocument/2006/relationships/hyperlink" Target="https://podminky.urs.cz/item/CS_URS_2025_01/181951112" TargetMode="External"/><Relationship Id="rId18" Type="http://schemas.openxmlformats.org/officeDocument/2006/relationships/hyperlink" Target="https://podminky.urs.cz/item/CS_URS_2025_01/576133211" TargetMode="External"/><Relationship Id="rId26" Type="http://schemas.openxmlformats.org/officeDocument/2006/relationships/hyperlink" Target="https://podminky.urs.cz/item/CS_URS_2025_01/916131213" TargetMode="External"/><Relationship Id="rId39" Type="http://schemas.openxmlformats.org/officeDocument/2006/relationships/hyperlink" Target="https://podminky.urs.cz/item/CS_URS_2025_01/998225111" TargetMode="External"/><Relationship Id="rId3" Type="http://schemas.openxmlformats.org/officeDocument/2006/relationships/hyperlink" Target="https://podminky.urs.cz/item/CS_URS_2025_01/113107165" TargetMode="External"/><Relationship Id="rId21" Type="http://schemas.openxmlformats.org/officeDocument/2006/relationships/hyperlink" Target="https://podminky.urs.cz/item/CS_URS_2025_01/596211211" TargetMode="External"/><Relationship Id="rId34" Type="http://schemas.openxmlformats.org/officeDocument/2006/relationships/hyperlink" Target="https://podminky.urs.cz/item/CS_URS_2025_01/997221569" TargetMode="External"/><Relationship Id="rId7" Type="http://schemas.openxmlformats.org/officeDocument/2006/relationships/hyperlink" Target="https://podminky.urs.cz/item/CS_URS_2025_01/113204111" TargetMode="External"/><Relationship Id="rId12" Type="http://schemas.openxmlformats.org/officeDocument/2006/relationships/hyperlink" Target="https://podminky.urs.cz/item/CS_URS_2025_01/171251101" TargetMode="External"/><Relationship Id="rId17" Type="http://schemas.openxmlformats.org/officeDocument/2006/relationships/hyperlink" Target="https://podminky.urs.cz/item/CS_URS_2025_01/565166102" TargetMode="External"/><Relationship Id="rId25" Type="http://schemas.openxmlformats.org/officeDocument/2006/relationships/hyperlink" Target="https://podminky.urs.cz/item/CS_URS_2025_01/915231111" TargetMode="External"/><Relationship Id="rId33" Type="http://schemas.openxmlformats.org/officeDocument/2006/relationships/hyperlink" Target="https://podminky.urs.cz/item/CS_URS_2025_01/997221551" TargetMode="External"/><Relationship Id="rId38" Type="http://schemas.openxmlformats.org/officeDocument/2006/relationships/hyperlink" Target="https://podminky.urs.cz/item/CS_URS_2025_01/997221873"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564962111" TargetMode="External"/><Relationship Id="rId20" Type="http://schemas.openxmlformats.org/officeDocument/2006/relationships/hyperlink" Target="https://podminky.urs.cz/item/CS_URS_2025_01/596211111" TargetMode="External"/><Relationship Id="rId29" Type="http://schemas.openxmlformats.org/officeDocument/2006/relationships/hyperlink" Target="https://podminky.urs.cz/item/CS_URS_2025_01/919112212" TargetMode="External"/><Relationship Id="rId41" Type="http://schemas.openxmlformats.org/officeDocument/2006/relationships/drawing" Target="../drawings/drawing38.xm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202111" TargetMode="External"/><Relationship Id="rId11" Type="http://schemas.openxmlformats.org/officeDocument/2006/relationships/hyperlink" Target="https://podminky.urs.cz/item/CS_URS_2025_01/162751139" TargetMode="External"/><Relationship Id="rId24" Type="http://schemas.openxmlformats.org/officeDocument/2006/relationships/hyperlink" Target="https://podminky.urs.cz/item/CS_URS_2025_01/915211121" TargetMode="External"/><Relationship Id="rId32" Type="http://schemas.openxmlformats.org/officeDocument/2006/relationships/hyperlink" Target="https://podminky.urs.cz/item/CS_URS_2025_01/966006132" TargetMode="External"/><Relationship Id="rId37" Type="http://schemas.openxmlformats.org/officeDocument/2006/relationships/hyperlink" Target="https://podminky.urs.cz/item/CS_URS_2025_01/997221645" TargetMode="External"/><Relationship Id="rId40" Type="http://schemas.openxmlformats.org/officeDocument/2006/relationships/hyperlink" Target="https://podminky.urs.cz/item/CS_URS_2025_01/043002000" TargetMode="External"/><Relationship Id="rId5" Type="http://schemas.openxmlformats.org/officeDocument/2006/relationships/hyperlink" Target="https://podminky.urs.cz/item/CS_URS_2023_01/113154255" TargetMode="External"/><Relationship Id="rId15" Type="http://schemas.openxmlformats.org/officeDocument/2006/relationships/hyperlink" Target="https://podminky.urs.cz/item/CS_URS_2025_01/564871113" TargetMode="External"/><Relationship Id="rId23" Type="http://schemas.openxmlformats.org/officeDocument/2006/relationships/hyperlink" Target="https://podminky.urs.cz/item/CS_URS_2025_01/914511112" TargetMode="External"/><Relationship Id="rId28" Type="http://schemas.openxmlformats.org/officeDocument/2006/relationships/hyperlink" Target="https://podminky.urs.cz/item/CS_URS_2025_01/916231213" TargetMode="External"/><Relationship Id="rId36" Type="http://schemas.openxmlformats.org/officeDocument/2006/relationships/hyperlink" Target="https://podminky.urs.cz/item/CS_URS_2025_01/997221615" TargetMode="External"/><Relationship Id="rId10" Type="http://schemas.openxmlformats.org/officeDocument/2006/relationships/hyperlink" Target="https://podminky.urs.cz/item/CS_URS_2025_01/162751137" TargetMode="External"/><Relationship Id="rId19" Type="http://schemas.openxmlformats.org/officeDocument/2006/relationships/hyperlink" Target="https://podminky.urs.cz/item/CS_URS_2025_01/577165032" TargetMode="External"/><Relationship Id="rId31" Type="http://schemas.openxmlformats.org/officeDocument/2006/relationships/hyperlink" Target="https://podminky.urs.cz/item/CS_URS_2025_01/919735114" TargetMode="External"/><Relationship Id="rId4" Type="http://schemas.openxmlformats.org/officeDocument/2006/relationships/hyperlink" Target="https://podminky.urs.cz/item/CS_URS_2023_01/113154124" TargetMode="External"/><Relationship Id="rId9" Type="http://schemas.openxmlformats.org/officeDocument/2006/relationships/hyperlink" Target="https://podminky.urs.cz/item/CS_URS_2025_01/122251104" TargetMode="External"/><Relationship Id="rId14" Type="http://schemas.openxmlformats.org/officeDocument/2006/relationships/hyperlink" Target="https://podminky.urs.cz/item/CS_URS_2025_01/561081111" TargetMode="External"/><Relationship Id="rId22" Type="http://schemas.openxmlformats.org/officeDocument/2006/relationships/hyperlink" Target="https://podminky.urs.cz/item/CS_URS_2025_01/914111111" TargetMode="External"/><Relationship Id="rId27" Type="http://schemas.openxmlformats.org/officeDocument/2006/relationships/hyperlink" Target="https://podminky.urs.cz/item/CS_URS_2025_01/916132111" TargetMode="External"/><Relationship Id="rId30" Type="http://schemas.openxmlformats.org/officeDocument/2006/relationships/hyperlink" Target="https://podminky.urs.cz/item/CS_URS_2025_01/919122111" TargetMode="External"/><Relationship Id="rId35" Type="http://schemas.openxmlformats.org/officeDocument/2006/relationships/hyperlink" Target="https://podminky.urs.cz/item/CS_URS_2025_01/997221611"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13" Type="http://schemas.openxmlformats.org/officeDocument/2006/relationships/drawing" Target="../drawings/drawing39.xm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12" Type="http://schemas.openxmlformats.org/officeDocument/2006/relationships/hyperlink" Target="https://podminky.urs.cz/item/CS_URS_2025_01/99871110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11" Type="http://schemas.openxmlformats.org/officeDocument/2006/relationships/hyperlink" Target="https://podminky.urs.cz/item/CS_URS_2025_01/711151102" TargetMode="External"/><Relationship Id="rId5" Type="http://schemas.openxmlformats.org/officeDocument/2006/relationships/hyperlink" Target="https://podminky.urs.cz/item/CS_URS_2025_01/182111112" TargetMode="External"/><Relationship Id="rId10" Type="http://schemas.openxmlformats.org/officeDocument/2006/relationships/hyperlink" Target="https://podminky.urs.cz/item/CS_URS_2025_01/998276124" TargetMode="Externa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276101" TargetMode="Externa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hyperlink" Target="https://podminky.urs.cz/item/CS_URS_2025_01/Pol126"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podminky.urs.cz/item/CS_URS_2025_01/936124113" TargetMode="External"/><Relationship Id="rId3" Type="http://schemas.openxmlformats.org/officeDocument/2006/relationships/hyperlink" Target="https://podminky.urs.cz/item/CS_URS_2025_01/162751119" TargetMode="External"/><Relationship Id="rId7" Type="http://schemas.openxmlformats.org/officeDocument/2006/relationships/hyperlink" Target="https://podminky.urs.cz/item/CS_URS_2025_01/93610421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3251101" TargetMode="External"/><Relationship Id="rId6" Type="http://schemas.openxmlformats.org/officeDocument/2006/relationships/hyperlink" Target="https://podminky.urs.cz/item/CS_URS_2025_01/632451454" TargetMode="External"/><Relationship Id="rId11" Type="http://schemas.openxmlformats.org/officeDocument/2006/relationships/drawing" Target="../drawings/drawing41.xml"/><Relationship Id="rId5" Type="http://schemas.openxmlformats.org/officeDocument/2006/relationships/hyperlink" Target="https://podminky.urs.cz/item/CS_URS_2025_01/275313511" TargetMode="External"/><Relationship Id="rId10" Type="http://schemas.openxmlformats.org/officeDocument/2006/relationships/hyperlink" Target="https://podminky.urs.cz/item/CS_URS_2025_01/998011001" TargetMode="External"/><Relationship Id="rId4" Type="http://schemas.openxmlformats.org/officeDocument/2006/relationships/hyperlink" Target="https://podminky.urs.cz/item/CS_URS_2025_01/997013873" TargetMode="External"/><Relationship Id="rId9" Type="http://schemas.openxmlformats.org/officeDocument/2006/relationships/hyperlink" Target="https://podminky.urs.cz/item/CS_URS_2025_01/936174311" TargetMode="External"/></Relationships>
</file>

<file path=xl/worksheets/_rels/sheet42.xml.rels><?xml version="1.0" encoding="UTF-8" standalone="yes"?>
<Relationships xmlns="http://schemas.openxmlformats.org/package/2006/relationships"><Relationship Id="rId13" Type="http://schemas.openxmlformats.org/officeDocument/2006/relationships/hyperlink" Target="https://podminky.urs.cz/item/CS_URS_2025_01/112155225" TargetMode="External"/><Relationship Id="rId18" Type="http://schemas.openxmlformats.org/officeDocument/2006/relationships/hyperlink" Target="https://podminky.urs.cz/item/CS_URS_2025_01/184215133" TargetMode="External"/><Relationship Id="rId26" Type="http://schemas.openxmlformats.org/officeDocument/2006/relationships/hyperlink" Target="https://podminky.urs.cz/item/CS_URS_2025_01/899922811R" TargetMode="External"/><Relationship Id="rId39" Type="http://schemas.openxmlformats.org/officeDocument/2006/relationships/hyperlink" Target="https://podminky.urs.cz/item/CS_URS_2025_01/183211313" TargetMode="External"/><Relationship Id="rId3" Type="http://schemas.openxmlformats.org/officeDocument/2006/relationships/hyperlink" Target="https://podminky.urs.cz/item/CS_URS_2025_01/184818231" TargetMode="External"/><Relationship Id="rId21" Type="http://schemas.openxmlformats.org/officeDocument/2006/relationships/hyperlink" Target="https://podminky.urs.cz/item/CS_URS_2025_01/184813161" TargetMode="External"/><Relationship Id="rId34" Type="http://schemas.openxmlformats.org/officeDocument/2006/relationships/hyperlink" Target="https://podminky.urs.cz/item/CS_URS_2025_01/183205112" TargetMode="External"/><Relationship Id="rId42" Type="http://schemas.openxmlformats.org/officeDocument/2006/relationships/hyperlink" Target="https://podminky.urs.cz/item/CS_URS_2025_01/998231411" TargetMode="External"/><Relationship Id="rId47" Type="http://schemas.openxmlformats.org/officeDocument/2006/relationships/hyperlink" Target="https://podminky.urs.cz/item/CS_URS_2025_01/183211322.1" TargetMode="External"/><Relationship Id="rId50" Type="http://schemas.openxmlformats.org/officeDocument/2006/relationships/hyperlink" Target="https://podminky.urs.cz/item/CS_URS_2025_01/183211313.1" TargetMode="External"/><Relationship Id="rId7" Type="http://schemas.openxmlformats.org/officeDocument/2006/relationships/hyperlink" Target="https://podminky.urs.cz/item/CS_URS_2025_01/184852236" TargetMode="External"/><Relationship Id="rId12" Type="http://schemas.openxmlformats.org/officeDocument/2006/relationships/hyperlink" Target="https://podminky.urs.cz/item/CS_URS_2025_01/112155311" TargetMode="External"/><Relationship Id="rId17" Type="http://schemas.openxmlformats.org/officeDocument/2006/relationships/hyperlink" Target="https://podminky.urs.cz/item/CS_URS_2025_01/184852321R" TargetMode="External"/><Relationship Id="rId25" Type="http://schemas.openxmlformats.org/officeDocument/2006/relationships/hyperlink" Target="https://podminky.urs.cz/item/CS_URS_2025_01/184813241" TargetMode="External"/><Relationship Id="rId33" Type="http://schemas.openxmlformats.org/officeDocument/2006/relationships/hyperlink" Target="https://podminky.urs.cz/item/CS_URS_2025_01/111311113" TargetMode="External"/><Relationship Id="rId38" Type="http://schemas.openxmlformats.org/officeDocument/2006/relationships/hyperlink" Target="https://podminky.urs.cz/item/CS_URS_2025_01/119005133R" TargetMode="External"/><Relationship Id="rId46" Type="http://schemas.openxmlformats.org/officeDocument/2006/relationships/hyperlink" Target="https://podminky.urs.cz/item/CS_URS_2025_01/183111311" TargetMode="External"/><Relationship Id="rId2" Type="http://schemas.openxmlformats.org/officeDocument/2006/relationships/hyperlink" Target="https://podminky.urs.cz/item/CS_URS_2025_01/184813251" TargetMode="External"/><Relationship Id="rId16" Type="http://schemas.openxmlformats.org/officeDocument/2006/relationships/hyperlink" Target="https://podminky.urs.cz/item/CS_URS_2025_01/184102115" TargetMode="External"/><Relationship Id="rId20" Type="http://schemas.openxmlformats.org/officeDocument/2006/relationships/hyperlink" Target="https://podminky.urs.cz/item/CS_URS_2025_01/184215412" TargetMode="External"/><Relationship Id="rId29" Type="http://schemas.openxmlformats.org/officeDocument/2006/relationships/hyperlink" Target="https://podminky.urs.cz/item/CS_URS_2025_01/183451361" TargetMode="External"/><Relationship Id="rId41" Type="http://schemas.openxmlformats.org/officeDocument/2006/relationships/hyperlink" Target="https://podminky.urs.cz/item/CS_URS_2025_01/185804312.1"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52233" TargetMode="External"/><Relationship Id="rId11" Type="http://schemas.openxmlformats.org/officeDocument/2006/relationships/hyperlink" Target="https://podminky.urs.cz/item/CS_URS_2025_01/111211101" TargetMode="External"/><Relationship Id="rId24" Type="http://schemas.openxmlformats.org/officeDocument/2006/relationships/hyperlink" Target="https://podminky.urs.cz/item/CS_URS_2025_01/185851121" TargetMode="External"/><Relationship Id="rId32" Type="http://schemas.openxmlformats.org/officeDocument/2006/relationships/hyperlink" Target="https://podminky.urs.cz/item/CS_URS_2025_01/111151221" TargetMode="External"/><Relationship Id="rId37" Type="http://schemas.openxmlformats.org/officeDocument/2006/relationships/hyperlink" Target="https://podminky.urs.cz/item/CS_URS_2025_01/183211322" TargetMode="External"/><Relationship Id="rId40" Type="http://schemas.openxmlformats.org/officeDocument/2006/relationships/hyperlink" Target="https://podminky.urs.cz/item/CS_URS_2025_01/184911421" TargetMode="External"/><Relationship Id="rId45" Type="http://schemas.openxmlformats.org/officeDocument/2006/relationships/hyperlink" Target="https://podminky.urs.cz/item/CS_URS_2025_01/119005131" TargetMode="External"/><Relationship Id="rId53" Type="http://schemas.openxmlformats.org/officeDocument/2006/relationships/drawing" Target="../drawings/drawing42.xml"/><Relationship Id="rId5" Type="http://schemas.openxmlformats.org/officeDocument/2006/relationships/hyperlink" Target="https://podminky.urs.cz/item/CS_URS_2025_01/184818233" TargetMode="External"/><Relationship Id="rId15" Type="http://schemas.openxmlformats.org/officeDocument/2006/relationships/hyperlink" Target="https://podminky.urs.cz/item/CS_URS_2025_01/183101221" TargetMode="External"/><Relationship Id="rId23" Type="http://schemas.openxmlformats.org/officeDocument/2006/relationships/hyperlink" Target="https://podminky.urs.cz/item/CS_URS_2025_01/185804312" TargetMode="External"/><Relationship Id="rId28" Type="http://schemas.openxmlformats.org/officeDocument/2006/relationships/hyperlink" Target="https://podminky.urs.cz/item/CS_URS_2025_01/183106612R" TargetMode="External"/><Relationship Id="rId36" Type="http://schemas.openxmlformats.org/officeDocument/2006/relationships/hyperlink" Target="https://podminky.urs.cz/item/CS_URS_2025_01/119005131.1" TargetMode="External"/><Relationship Id="rId49" Type="http://schemas.openxmlformats.org/officeDocument/2006/relationships/hyperlink" Target="https://podminky.urs.cz/item/CS_URS_2025_01/183111311" TargetMode="External"/><Relationship Id="rId10" Type="http://schemas.openxmlformats.org/officeDocument/2006/relationships/hyperlink" Target="https://podminky.urs.cz/item/CS_URS_2025_01/112151115" TargetMode="External"/><Relationship Id="rId19" Type="http://schemas.openxmlformats.org/officeDocument/2006/relationships/hyperlink" Target="https://podminky.urs.cz/item/CS_URS_2025_01/213141111" TargetMode="External"/><Relationship Id="rId31" Type="http://schemas.openxmlformats.org/officeDocument/2006/relationships/hyperlink" Target="https://podminky.urs.cz/item/CS_URS_2025_01/181451132R" TargetMode="External"/><Relationship Id="rId44" Type="http://schemas.openxmlformats.org/officeDocument/2006/relationships/hyperlink" Target="https://podminky.urs.cz/item/CS_URS_2025_01/184813511.2" TargetMode="External"/><Relationship Id="rId52" Type="http://schemas.openxmlformats.org/officeDocument/2006/relationships/hyperlink" Target="https://podminky.urs.cz/item/CS_URS_2025_01/185804312.2" TargetMode="Externa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06152" TargetMode="External"/><Relationship Id="rId14" Type="http://schemas.openxmlformats.org/officeDocument/2006/relationships/hyperlink" Target="https://podminky.urs.cz/item/CS_URS_2025_01/119005155" TargetMode="External"/><Relationship Id="rId22" Type="http://schemas.openxmlformats.org/officeDocument/2006/relationships/hyperlink" Target="https://podminky.urs.cz/item/CS_URS_2025_01/185802114" TargetMode="External"/><Relationship Id="rId27" Type="http://schemas.openxmlformats.org/officeDocument/2006/relationships/hyperlink" Target="https://podminky.urs.cz/item/CS_URS_2025_01/893812212R" TargetMode="External"/><Relationship Id="rId30" Type="http://schemas.openxmlformats.org/officeDocument/2006/relationships/hyperlink" Target="https://podminky.urs.cz/item/CS_URS_2025_01/185803211" TargetMode="External"/><Relationship Id="rId35" Type="http://schemas.openxmlformats.org/officeDocument/2006/relationships/hyperlink" Target="https://podminky.urs.cz/item/CS_URS_2025_01/184813511.1.1" TargetMode="External"/><Relationship Id="rId43" Type="http://schemas.openxmlformats.org/officeDocument/2006/relationships/hyperlink" Target="https://podminky.urs.cz/item/CS_URS_2025_01/213141111" TargetMode="External"/><Relationship Id="rId48" Type="http://schemas.openxmlformats.org/officeDocument/2006/relationships/hyperlink" Target="https://podminky.urs.cz/item/CS_URS_2025_01/119005133" TargetMode="External"/><Relationship Id="rId8" Type="http://schemas.openxmlformats.org/officeDocument/2006/relationships/hyperlink" Target="https://podminky.urs.cz/item/CS_URS_2025_01/184852436" TargetMode="External"/><Relationship Id="rId51" Type="http://schemas.openxmlformats.org/officeDocument/2006/relationships/hyperlink" Target="https://podminky.urs.cz/item/CS_URS_2025_01/184911151"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813161" TargetMode="External"/><Relationship Id="rId3" Type="http://schemas.openxmlformats.org/officeDocument/2006/relationships/hyperlink" Target="https://podminky.urs.cz/item/CS_URS_2025_01/11115112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997221858"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151"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421.4"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184852322"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151"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215173"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421.4" TargetMode="External"/><Relationship Id="rId44" Type="http://schemas.openxmlformats.org/officeDocument/2006/relationships/drawing" Target="../drawings/drawing43.xm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998231411"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44.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https://podminky.urs.cz/item/CS_URS_2025_01/211561111" TargetMode="External"/><Relationship Id="rId18" Type="http://schemas.openxmlformats.org/officeDocument/2006/relationships/hyperlink" Target="https://podminky.urs.cz/item/CS_URS_2025_01/576133211" TargetMode="External"/><Relationship Id="rId26" Type="http://schemas.openxmlformats.org/officeDocument/2006/relationships/hyperlink" Target="https://podminky.urs.cz/item/CS_URS_2025_01/564851111" TargetMode="External"/><Relationship Id="rId39" Type="http://schemas.openxmlformats.org/officeDocument/2006/relationships/hyperlink" Target="https://podminky.urs.cz/item/CS_URS_2025_01/919122111" TargetMode="External"/><Relationship Id="rId3" Type="http://schemas.openxmlformats.org/officeDocument/2006/relationships/hyperlink" Target="https://podminky.urs.cz/item/CS_URS_2023_01/113154124" TargetMode="External"/><Relationship Id="rId21" Type="http://schemas.openxmlformats.org/officeDocument/2006/relationships/hyperlink" Target="https://podminky.urs.cz/item/CS_URS_2025_01/564962111" TargetMode="External"/><Relationship Id="rId34" Type="http://schemas.openxmlformats.org/officeDocument/2006/relationships/hyperlink" Target="https://podminky.urs.cz/item/CS_URS_2025_01/916131213" TargetMode="External"/><Relationship Id="rId42" Type="http://schemas.openxmlformats.org/officeDocument/2006/relationships/hyperlink" Target="https://podminky.urs.cz/item/CS_URS_2025_01/997221559" TargetMode="External"/><Relationship Id="rId47" Type="http://schemas.openxmlformats.org/officeDocument/2006/relationships/hyperlink" Target="https://podminky.urs.cz/item/CS_URS_2025_01/998225111" TargetMode="External"/><Relationship Id="rId7" Type="http://schemas.openxmlformats.org/officeDocument/2006/relationships/hyperlink" Target="https://podminky.urs.cz/item/CS_URS_2025_01/122251104"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1081111" TargetMode="External"/><Relationship Id="rId25" Type="http://schemas.openxmlformats.org/officeDocument/2006/relationships/hyperlink" Target="https://podminky.urs.cz/item/CS_URS_2025_01/565135101" TargetMode="External"/><Relationship Id="rId33" Type="http://schemas.openxmlformats.org/officeDocument/2006/relationships/hyperlink" Target="https://podminky.urs.cz/item/CS_URS_2023_01/915211111" TargetMode="External"/><Relationship Id="rId38" Type="http://schemas.openxmlformats.org/officeDocument/2006/relationships/hyperlink" Target="https://podminky.urs.cz/item/CS_URS_2025_01/919112212" TargetMode="External"/><Relationship Id="rId46" Type="http://schemas.openxmlformats.org/officeDocument/2006/relationships/hyperlink" Target="https://podminky.urs.cz/item/CS_URS_2025_01/997221873"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212752112" TargetMode="External"/><Relationship Id="rId20" Type="http://schemas.openxmlformats.org/officeDocument/2006/relationships/hyperlink" Target="https://podminky.urs.cz/item/CS_URS_2025_01/565166102" TargetMode="External"/><Relationship Id="rId29" Type="http://schemas.openxmlformats.org/officeDocument/2006/relationships/hyperlink" Target="https://podminky.urs.cz/item/CS_URS_2025_01/596211112" TargetMode="External"/><Relationship Id="rId41" Type="http://schemas.openxmlformats.org/officeDocument/2006/relationships/hyperlink" Target="https://podminky.urs.cz/item/CS_URS_2025_01/99722155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577155112" TargetMode="External"/><Relationship Id="rId32" Type="http://schemas.openxmlformats.org/officeDocument/2006/relationships/hyperlink" Target="https://podminky.urs.cz/item/CS_URS_2023_01/564871111" TargetMode="External"/><Relationship Id="rId37" Type="http://schemas.openxmlformats.org/officeDocument/2006/relationships/hyperlink" Target="https://podminky.urs.cz/item/CS_URS_2025_01/916231213" TargetMode="External"/><Relationship Id="rId40" Type="http://schemas.openxmlformats.org/officeDocument/2006/relationships/hyperlink" Target="https://podminky.urs.cz/item/CS_URS_2025_01/919735114" TargetMode="External"/><Relationship Id="rId45" Type="http://schemas.openxmlformats.org/officeDocument/2006/relationships/hyperlink" Target="https://podminky.urs.cz/item/CS_URS_2025_01/997221645" TargetMode="Externa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212572111" TargetMode="External"/><Relationship Id="rId23" Type="http://schemas.openxmlformats.org/officeDocument/2006/relationships/hyperlink" Target="https://podminky.urs.cz/item/CS_URS_2025_01/577134111" TargetMode="External"/><Relationship Id="rId28" Type="http://schemas.openxmlformats.org/officeDocument/2006/relationships/hyperlink" Target="https://podminky.urs.cz/item/CS_URS_2025_01/573211109" TargetMode="External"/><Relationship Id="rId36" Type="http://schemas.openxmlformats.org/officeDocument/2006/relationships/hyperlink" Target="https://podminky.urs.cz/item/CS_URS_2025_01/916132112" TargetMode="External"/><Relationship Id="rId49" Type="http://schemas.openxmlformats.org/officeDocument/2006/relationships/drawing" Target="../drawings/drawing45.xml"/><Relationship Id="rId10" Type="http://schemas.openxmlformats.org/officeDocument/2006/relationships/hyperlink" Target="https://podminky.urs.cz/item/CS_URS_2025_01/162751139" TargetMode="External"/><Relationship Id="rId19" Type="http://schemas.openxmlformats.org/officeDocument/2006/relationships/hyperlink" Target="https://podminky.urs.cz/item/CS_URS_2025_01/577165032" TargetMode="External"/><Relationship Id="rId31" Type="http://schemas.openxmlformats.org/officeDocument/2006/relationships/hyperlink" Target="https://podminky.urs.cz/item/CS_URS_2025_01/596211211" TargetMode="External"/><Relationship Id="rId44" Type="http://schemas.openxmlformats.org/officeDocument/2006/relationships/hyperlink" Target="https://podminky.urs.cz/item/CS_URS_2025_01/997221615"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62751137" TargetMode="External"/><Relationship Id="rId14" Type="http://schemas.openxmlformats.org/officeDocument/2006/relationships/hyperlink" Target="https://podminky.urs.cz/item/CS_URS_2025_01/211971121" TargetMode="External"/><Relationship Id="rId22" Type="http://schemas.openxmlformats.org/officeDocument/2006/relationships/hyperlink" Target="https://podminky.urs.cz/item/CS_URS_2023_01/564871111" TargetMode="External"/><Relationship Id="rId27" Type="http://schemas.openxmlformats.org/officeDocument/2006/relationships/hyperlink" Target="https://podminky.urs.cz/item/CS_URS_2025_01/573111112" TargetMode="External"/><Relationship Id="rId30" Type="http://schemas.openxmlformats.org/officeDocument/2006/relationships/hyperlink" Target="https://podminky.urs.cz/item/CS_URS_2025_01/564861111" TargetMode="External"/><Relationship Id="rId35" Type="http://schemas.openxmlformats.org/officeDocument/2006/relationships/hyperlink" Target="https://podminky.urs.cz/item/CS_URS_2025_01/916132111" TargetMode="External"/><Relationship Id="rId43" Type="http://schemas.openxmlformats.org/officeDocument/2006/relationships/hyperlink" Target="https://podminky.urs.cz/item/CS_URS_2025_01/997221611" TargetMode="External"/><Relationship Id="rId48" Type="http://schemas.openxmlformats.org/officeDocument/2006/relationships/hyperlink" Target="https://podminky.urs.cz/item/CS_URS_2025_01/043002000" TargetMode="External"/><Relationship Id="rId8" Type="http://schemas.openxmlformats.org/officeDocument/2006/relationships/hyperlink" Target="https://podminky.urs.cz/item/CS_URS_2025_01/132351102"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11" Type="http://schemas.openxmlformats.org/officeDocument/2006/relationships/drawing" Target="../drawings/drawing46.xml"/><Relationship Id="rId5" Type="http://schemas.openxmlformats.org/officeDocument/2006/relationships/hyperlink" Target="https://podminky.urs.cz/item/CS_URS_2025_01/182111112" TargetMode="External"/><Relationship Id="rId10" Type="http://schemas.openxmlformats.org/officeDocument/2006/relationships/hyperlink" Target="https://podminky.urs.cz/item/CS_URS_2025_01/998276124" TargetMode="Externa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276101"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5_01/936124113" TargetMode="External"/><Relationship Id="rId3" Type="http://schemas.openxmlformats.org/officeDocument/2006/relationships/hyperlink" Target="https://podminky.urs.cz/item/CS_URS_2025_01/162751119" TargetMode="External"/><Relationship Id="rId7" Type="http://schemas.openxmlformats.org/officeDocument/2006/relationships/hyperlink" Target="https://podminky.urs.cz/item/CS_URS_2025_01/93610421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3251101" TargetMode="External"/><Relationship Id="rId6" Type="http://schemas.openxmlformats.org/officeDocument/2006/relationships/hyperlink" Target="https://podminky.urs.cz/item/CS_URS_2025_01/632451454" TargetMode="External"/><Relationship Id="rId5" Type="http://schemas.openxmlformats.org/officeDocument/2006/relationships/hyperlink" Target="https://podminky.urs.cz/item/CS_URS_2025_01/275313511" TargetMode="External"/><Relationship Id="rId10" Type="http://schemas.openxmlformats.org/officeDocument/2006/relationships/drawing" Target="../drawings/drawing47.xml"/><Relationship Id="rId4" Type="http://schemas.openxmlformats.org/officeDocument/2006/relationships/hyperlink" Target="https://podminky.urs.cz/item/CS_URS_2025_01/997013873" TargetMode="External"/><Relationship Id="rId9" Type="http://schemas.openxmlformats.org/officeDocument/2006/relationships/hyperlink" Target="https://podminky.urs.cz/item/CS_URS_2025_01/998011001" TargetMode="External"/></Relationships>
</file>

<file path=xl/worksheets/_rels/sheet48.xml.rels><?xml version="1.0" encoding="UTF-8" standalone="yes"?>
<Relationships xmlns="http://schemas.openxmlformats.org/package/2006/relationships"><Relationship Id="rId13" Type="http://schemas.openxmlformats.org/officeDocument/2006/relationships/hyperlink" Target="https://podminky.urs.cz/item/CS_URS_2025_01/184852243" TargetMode="External"/><Relationship Id="rId18" Type="http://schemas.openxmlformats.org/officeDocument/2006/relationships/hyperlink" Target="https://podminky.urs.cz/item/CS_URS_2025_01/184852439" TargetMode="External"/><Relationship Id="rId26" Type="http://schemas.openxmlformats.org/officeDocument/2006/relationships/hyperlink" Target="https://podminky.urs.cz/item/CS_URS_2025_01/162201521" TargetMode="External"/><Relationship Id="rId39" Type="http://schemas.openxmlformats.org/officeDocument/2006/relationships/hyperlink" Target="https://podminky.urs.cz/item/CS_URS_2025_01/184813161" TargetMode="External"/><Relationship Id="rId21" Type="http://schemas.openxmlformats.org/officeDocument/2006/relationships/hyperlink" Target="https://podminky.urs.cz/item/CS_URS_2025_01/184806153" TargetMode="External"/><Relationship Id="rId34" Type="http://schemas.openxmlformats.org/officeDocument/2006/relationships/hyperlink" Target="https://podminky.urs.cz/item/CS_URS_2025_01/184852321R" TargetMode="External"/><Relationship Id="rId42" Type="http://schemas.openxmlformats.org/officeDocument/2006/relationships/hyperlink" Target="https://podminky.urs.cz/item/CS_URS_2025_01/899922811R" TargetMode="External"/><Relationship Id="rId47" Type="http://schemas.openxmlformats.org/officeDocument/2006/relationships/hyperlink" Target="https://podminky.urs.cz/item/CS_URS_2025_01/181451132R" TargetMode="External"/><Relationship Id="rId50" Type="http://schemas.openxmlformats.org/officeDocument/2006/relationships/hyperlink" Target="https://podminky.urs.cz/item/CS_URS_2025_01/183111311" TargetMode="External"/><Relationship Id="rId55" Type="http://schemas.openxmlformats.org/officeDocument/2006/relationships/hyperlink" Target="https://podminky.urs.cz/item/CS_URS_2025_01/183101314" TargetMode="External"/><Relationship Id="rId7" Type="http://schemas.openxmlformats.org/officeDocument/2006/relationships/hyperlink" Target="https://podminky.urs.cz/item/CS_URS_2025_01/184852141" TargetMode="External"/><Relationship Id="rId12" Type="http://schemas.openxmlformats.org/officeDocument/2006/relationships/hyperlink" Target="https://podminky.urs.cz/item/CS_URS_2025_01/184852242" TargetMode="External"/><Relationship Id="rId17" Type="http://schemas.openxmlformats.org/officeDocument/2006/relationships/hyperlink" Target="https://podminky.urs.cz/item/CS_URS_2025_01/184852438" TargetMode="External"/><Relationship Id="rId25" Type="http://schemas.openxmlformats.org/officeDocument/2006/relationships/hyperlink" Target="https://podminky.urs.cz/item/CS_URS_2025_01/112251101" TargetMode="External"/><Relationship Id="rId33" Type="http://schemas.openxmlformats.org/officeDocument/2006/relationships/hyperlink" Target="https://podminky.urs.cz/item/CS_URS_2025_01/184102115" TargetMode="External"/><Relationship Id="rId38" Type="http://schemas.openxmlformats.org/officeDocument/2006/relationships/hyperlink" Target="https://podminky.urs.cz/item/CS_URS_2025_01/184215412" TargetMode="External"/><Relationship Id="rId46" Type="http://schemas.openxmlformats.org/officeDocument/2006/relationships/hyperlink" Target="https://podminky.urs.cz/item/CS_URS_2025_01/185803211" TargetMode="External"/><Relationship Id="rId59" Type="http://schemas.openxmlformats.org/officeDocument/2006/relationships/hyperlink" Target="https://podminky.urs.cz/item/CS_URS_2025_01/998231311" TargetMode="External"/><Relationship Id="rId2" Type="http://schemas.openxmlformats.org/officeDocument/2006/relationships/hyperlink" Target="https://podminky.urs.cz/item/CS_URS_2025_01/184813251" TargetMode="External"/><Relationship Id="rId16" Type="http://schemas.openxmlformats.org/officeDocument/2006/relationships/hyperlink" Target="https://podminky.urs.cz/item/CS_URS_2025_01/184852437" TargetMode="External"/><Relationship Id="rId20" Type="http://schemas.openxmlformats.org/officeDocument/2006/relationships/hyperlink" Target="https://podminky.urs.cz/item/CS_URS_2025_01/184818311" TargetMode="External"/><Relationship Id="rId29" Type="http://schemas.openxmlformats.org/officeDocument/2006/relationships/hyperlink" Target="https://podminky.urs.cz/item/CS_URS_2025_01/111211101" TargetMode="External"/><Relationship Id="rId41" Type="http://schemas.openxmlformats.org/officeDocument/2006/relationships/hyperlink" Target="https://podminky.urs.cz/item/CS_URS_2025_01/184813241" TargetMode="External"/><Relationship Id="rId54" Type="http://schemas.openxmlformats.org/officeDocument/2006/relationships/hyperlink" Target="https://podminky.urs.cz/item/CS_URS_2025_01/183211313.1"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52136" TargetMode="External"/><Relationship Id="rId11" Type="http://schemas.openxmlformats.org/officeDocument/2006/relationships/hyperlink" Target="https://podminky.urs.cz/item/CS_URS_2025_01/184852239" TargetMode="External"/><Relationship Id="rId24" Type="http://schemas.openxmlformats.org/officeDocument/2006/relationships/hyperlink" Target="https://podminky.urs.cz/item/CS_URS_2025_01/112151351" TargetMode="External"/><Relationship Id="rId32" Type="http://schemas.openxmlformats.org/officeDocument/2006/relationships/hyperlink" Target="https://podminky.urs.cz/item/CS_URS_2025_01/183101221" TargetMode="External"/><Relationship Id="rId37" Type="http://schemas.openxmlformats.org/officeDocument/2006/relationships/hyperlink" Target="https://podminky.urs.cz/item/CS_URS_2025_01/213141111" TargetMode="External"/><Relationship Id="rId40" Type="http://schemas.openxmlformats.org/officeDocument/2006/relationships/hyperlink" Target="https://podminky.urs.cz/item/CS_URS_2025_01/185802114" TargetMode="External"/><Relationship Id="rId45" Type="http://schemas.openxmlformats.org/officeDocument/2006/relationships/hyperlink" Target="https://podminky.urs.cz/item/CS_URS_2025_01/183451361" TargetMode="External"/><Relationship Id="rId53" Type="http://schemas.openxmlformats.org/officeDocument/2006/relationships/hyperlink" Target="https://podminky.urs.cz/item/CS_URS_2025_01/183111211" TargetMode="External"/><Relationship Id="rId58" Type="http://schemas.openxmlformats.org/officeDocument/2006/relationships/hyperlink" Target="https://podminky.urs.cz/item/CS_URS_2025_01/185804312" TargetMode="External"/><Relationship Id="rId5" Type="http://schemas.openxmlformats.org/officeDocument/2006/relationships/hyperlink" Target="https://podminky.urs.cz/item/CS_URS_2025_01/184818233" TargetMode="External"/><Relationship Id="rId15" Type="http://schemas.openxmlformats.org/officeDocument/2006/relationships/hyperlink" Target="https://podminky.urs.cz/item/CS_URS_2025_01/184852436" TargetMode="External"/><Relationship Id="rId23" Type="http://schemas.openxmlformats.org/officeDocument/2006/relationships/hyperlink" Target="https://podminky.urs.cz/item/CS_URS_2025_01/112151011" TargetMode="External"/><Relationship Id="rId28" Type="http://schemas.openxmlformats.org/officeDocument/2006/relationships/hyperlink" Target="https://podminky.urs.cz/item/CS_URS_2025_01/112155215" TargetMode="External"/><Relationship Id="rId36" Type="http://schemas.openxmlformats.org/officeDocument/2006/relationships/hyperlink" Target="https://podminky.urs.cz/item/CS_URS_2025_01/184215112" TargetMode="External"/><Relationship Id="rId49" Type="http://schemas.openxmlformats.org/officeDocument/2006/relationships/hyperlink" Target="https://podminky.urs.cz/item/CS_URS_2025_01/119005121" TargetMode="External"/><Relationship Id="rId57" Type="http://schemas.openxmlformats.org/officeDocument/2006/relationships/hyperlink" Target="https://podminky.urs.cz/item/CS_URS_2025_01/184911151" TargetMode="External"/><Relationship Id="rId10" Type="http://schemas.openxmlformats.org/officeDocument/2006/relationships/hyperlink" Target="https://podminky.urs.cz/item/CS_URS_2025_01/184852238" TargetMode="External"/><Relationship Id="rId19" Type="http://schemas.openxmlformats.org/officeDocument/2006/relationships/hyperlink" Target="https://podminky.urs.cz/item/CS_URS_2025_01/184852447" TargetMode="External"/><Relationship Id="rId31" Type="http://schemas.openxmlformats.org/officeDocument/2006/relationships/hyperlink" Target="https://podminky.urs.cz/item/CS_URS_2025_01/119005155" TargetMode="External"/><Relationship Id="rId44" Type="http://schemas.openxmlformats.org/officeDocument/2006/relationships/hyperlink" Target="https://podminky.urs.cz/item/CS_URS_2025_01/998231411" TargetMode="External"/><Relationship Id="rId52" Type="http://schemas.openxmlformats.org/officeDocument/2006/relationships/hyperlink" Target="https://podminky.urs.cz/item/CS_URS_2025_01/119005123" TargetMode="External"/><Relationship Id="rId60" Type="http://schemas.openxmlformats.org/officeDocument/2006/relationships/drawing" Target="../drawings/drawing48.xm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52237" TargetMode="External"/><Relationship Id="rId14" Type="http://schemas.openxmlformats.org/officeDocument/2006/relationships/hyperlink" Target="https://podminky.urs.cz/item/CS_URS_2025_01/184852247" TargetMode="External"/><Relationship Id="rId22" Type="http://schemas.openxmlformats.org/officeDocument/2006/relationships/hyperlink" Target="https://podminky.urs.cz/item/CS_URS_2025_01/184503121R" TargetMode="External"/><Relationship Id="rId27" Type="http://schemas.openxmlformats.org/officeDocument/2006/relationships/hyperlink" Target="https://podminky.urs.cz/item/CS_URS_2025_01/174251201" TargetMode="External"/><Relationship Id="rId30" Type="http://schemas.openxmlformats.org/officeDocument/2006/relationships/hyperlink" Target="https://podminky.urs.cz/item/CS_URS_2025_01/112155311" TargetMode="External"/><Relationship Id="rId35" Type="http://schemas.openxmlformats.org/officeDocument/2006/relationships/hyperlink" Target="https://podminky.urs.cz/item/CS_URS_2025_01/184215133" TargetMode="External"/><Relationship Id="rId43" Type="http://schemas.openxmlformats.org/officeDocument/2006/relationships/hyperlink" Target="https://podminky.urs.cz/item/CS_URS_2025_01/893812212R" TargetMode="External"/><Relationship Id="rId48" Type="http://schemas.openxmlformats.org/officeDocument/2006/relationships/hyperlink" Target="https://podminky.urs.cz/item/CS_URS_2025_01/111151221" TargetMode="External"/><Relationship Id="rId56" Type="http://schemas.openxmlformats.org/officeDocument/2006/relationships/hyperlink" Target="https://podminky.urs.cz/item/CS_URS_2025_01/184102112" TargetMode="External"/><Relationship Id="rId8" Type="http://schemas.openxmlformats.org/officeDocument/2006/relationships/hyperlink" Target="https://podminky.urs.cz/item/CS_URS_2025_01/184852236" TargetMode="External"/><Relationship Id="rId51" Type="http://schemas.openxmlformats.org/officeDocument/2006/relationships/hyperlink" Target="https://podminky.urs.cz/item/CS_URS_2025_01/183211322.1" TargetMode="External"/><Relationship Id="rId3" Type="http://schemas.openxmlformats.org/officeDocument/2006/relationships/hyperlink" Target="https://podminky.urs.cz/item/CS_URS_2025_01/184818231"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215173" TargetMode="External"/><Relationship Id="rId3" Type="http://schemas.openxmlformats.org/officeDocument/2006/relationships/hyperlink" Target="https://podminky.urs.cz/item/CS_URS_2025_01/18481711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184852322"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421.4"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151"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184813161"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421.4"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215152" TargetMode="External"/><Relationship Id="rId45" Type="http://schemas.openxmlformats.org/officeDocument/2006/relationships/drawing" Target="../drawings/drawing49.xm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151" TargetMode="External"/><Relationship Id="rId44" Type="http://schemas.openxmlformats.org/officeDocument/2006/relationships/hyperlink" Target="https://podminky.urs.cz/item/CS_URS_2025_01/998231411" TargetMode="External"/><Relationship Id="rId4" Type="http://schemas.openxmlformats.org/officeDocument/2006/relationships/hyperlink" Target="https://podminky.urs.cz/item/CS_URS_2025_01/11115112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997221858"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0.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1.xml.rels><?xml version="1.0" encoding="UTF-8" standalone="yes"?>
<Relationships xmlns="http://schemas.openxmlformats.org/package/2006/relationships"><Relationship Id="rId13" Type="http://schemas.openxmlformats.org/officeDocument/2006/relationships/hyperlink" Target="https://podminky.urs.cz/item/CS_URS_2025_01/211561111" TargetMode="External"/><Relationship Id="rId18" Type="http://schemas.openxmlformats.org/officeDocument/2006/relationships/hyperlink" Target="https://podminky.urs.cz/item/CS_URS_2025_01/564851111" TargetMode="External"/><Relationship Id="rId26" Type="http://schemas.openxmlformats.org/officeDocument/2006/relationships/hyperlink" Target="https://podminky.urs.cz/item/CS_URS_2025_01/565166102" TargetMode="External"/><Relationship Id="rId39" Type="http://schemas.openxmlformats.org/officeDocument/2006/relationships/hyperlink" Target="https://podminky.urs.cz/item/CS_URS_2025_01/915211121" TargetMode="External"/><Relationship Id="rId21" Type="http://schemas.openxmlformats.org/officeDocument/2006/relationships/hyperlink" Target="https://podminky.urs.cz/item/CS_URS_2025_01/577134111" TargetMode="External"/><Relationship Id="rId34" Type="http://schemas.openxmlformats.org/officeDocument/2006/relationships/hyperlink" Target="https://podminky.urs.cz/item/CS_URS_2023_01/564871111" TargetMode="External"/><Relationship Id="rId42" Type="http://schemas.openxmlformats.org/officeDocument/2006/relationships/hyperlink" Target="https://podminky.urs.cz/item/CS_URS_2025_01/915231111" TargetMode="External"/><Relationship Id="rId47" Type="http://schemas.openxmlformats.org/officeDocument/2006/relationships/hyperlink" Target="https://podminky.urs.cz/item/CS_URS_2025_01/919122111" TargetMode="External"/><Relationship Id="rId50" Type="http://schemas.openxmlformats.org/officeDocument/2006/relationships/hyperlink" Target="https://podminky.urs.cz/item/CS_URS_2025_01/997221551" TargetMode="External"/><Relationship Id="rId55" Type="http://schemas.openxmlformats.org/officeDocument/2006/relationships/hyperlink" Target="https://podminky.urs.cz/item/CS_URS_2025_01/997221873" TargetMode="External"/><Relationship Id="rId7" Type="http://schemas.openxmlformats.org/officeDocument/2006/relationships/hyperlink" Target="https://podminky.urs.cz/item/CS_URS_2025_01/122251104"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1081111" TargetMode="External"/><Relationship Id="rId25" Type="http://schemas.openxmlformats.org/officeDocument/2006/relationships/hyperlink" Target="https://podminky.urs.cz/item/CS_URS_2025_01/577165032" TargetMode="External"/><Relationship Id="rId33" Type="http://schemas.openxmlformats.org/officeDocument/2006/relationships/hyperlink" Target="https://podminky.urs.cz/item/CS_URS_2025_01/596211211" TargetMode="External"/><Relationship Id="rId38" Type="http://schemas.openxmlformats.org/officeDocument/2006/relationships/hyperlink" Target="https://podminky.urs.cz/item/CS_URS_2025_01/915211111" TargetMode="External"/><Relationship Id="rId46" Type="http://schemas.openxmlformats.org/officeDocument/2006/relationships/hyperlink" Target="https://podminky.urs.cz/item/CS_URS_2025_01/919112212"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212752112" TargetMode="External"/><Relationship Id="rId20" Type="http://schemas.openxmlformats.org/officeDocument/2006/relationships/hyperlink" Target="https://podminky.urs.cz/item/CS_URS_2025_01/573211109" TargetMode="External"/><Relationship Id="rId29" Type="http://schemas.openxmlformats.org/officeDocument/2006/relationships/hyperlink" Target="https://podminky.urs.cz/item/CS_URS_2025_01/573111112" TargetMode="External"/><Relationship Id="rId41" Type="http://schemas.openxmlformats.org/officeDocument/2006/relationships/hyperlink" Target="https://podminky.urs.cz/item/CS_URS_2025_01/915223121" TargetMode="External"/><Relationship Id="rId54" Type="http://schemas.openxmlformats.org/officeDocument/2006/relationships/hyperlink" Target="https://podminky.urs.cz/item/CS_URS_2025_01/997221645"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576133211" TargetMode="External"/><Relationship Id="rId32" Type="http://schemas.openxmlformats.org/officeDocument/2006/relationships/hyperlink" Target="https://podminky.urs.cz/item/CS_URS_2025_01/564861111" TargetMode="External"/><Relationship Id="rId37" Type="http://schemas.openxmlformats.org/officeDocument/2006/relationships/hyperlink" Target="https://podminky.urs.cz/item/CS_URS_2025_01/914511112" TargetMode="External"/><Relationship Id="rId40" Type="http://schemas.openxmlformats.org/officeDocument/2006/relationships/hyperlink" Target="https://podminky.urs.cz/item/CS_URS_2025_01/915221111" TargetMode="External"/><Relationship Id="rId45" Type="http://schemas.openxmlformats.org/officeDocument/2006/relationships/hyperlink" Target="https://podminky.urs.cz/item/CS_URS_2025_01/916132112" TargetMode="External"/><Relationship Id="rId53" Type="http://schemas.openxmlformats.org/officeDocument/2006/relationships/hyperlink" Target="https://podminky.urs.cz/item/CS_URS_2025_01/997221615" TargetMode="External"/><Relationship Id="rId58" Type="http://schemas.openxmlformats.org/officeDocument/2006/relationships/drawing" Target="../drawings/drawing51.xm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212572111" TargetMode="External"/><Relationship Id="rId23" Type="http://schemas.openxmlformats.org/officeDocument/2006/relationships/hyperlink" Target="https://podminky.urs.cz/item/CS_URS_2025_01/565135101" TargetMode="External"/><Relationship Id="rId28" Type="http://schemas.openxmlformats.org/officeDocument/2006/relationships/hyperlink" Target="https://podminky.urs.cz/item/CS_URS_2023_01/564871111" TargetMode="External"/><Relationship Id="rId36" Type="http://schemas.openxmlformats.org/officeDocument/2006/relationships/hyperlink" Target="https://podminky.urs.cz/item/CS_URS_2025_01/914511112" TargetMode="External"/><Relationship Id="rId49" Type="http://schemas.openxmlformats.org/officeDocument/2006/relationships/hyperlink" Target="https://podminky.urs.cz/item/CS_URS_2025_01/966006131" TargetMode="External"/><Relationship Id="rId57" Type="http://schemas.openxmlformats.org/officeDocument/2006/relationships/hyperlink" Target="https://podminky.urs.cz/item/CS_URS_2025_01/043002000" TargetMode="External"/><Relationship Id="rId10" Type="http://schemas.openxmlformats.org/officeDocument/2006/relationships/hyperlink" Target="https://podminky.urs.cz/item/CS_URS_2025_01/162751139" TargetMode="External"/><Relationship Id="rId19" Type="http://schemas.openxmlformats.org/officeDocument/2006/relationships/hyperlink" Target="https://podminky.urs.cz/item/CS_URS_2025_01/573111112" TargetMode="External"/><Relationship Id="rId31" Type="http://schemas.openxmlformats.org/officeDocument/2006/relationships/hyperlink" Target="https://podminky.urs.cz/item/CS_URS_2025_01/596211112" TargetMode="External"/><Relationship Id="rId44" Type="http://schemas.openxmlformats.org/officeDocument/2006/relationships/hyperlink" Target="https://podminky.urs.cz/item/CS_URS_2025_01/916132111" TargetMode="External"/><Relationship Id="rId52" Type="http://schemas.openxmlformats.org/officeDocument/2006/relationships/hyperlink" Target="https://podminky.urs.cz/item/CS_URS_2025_01/997221611"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62751137" TargetMode="External"/><Relationship Id="rId14" Type="http://schemas.openxmlformats.org/officeDocument/2006/relationships/hyperlink" Target="https://podminky.urs.cz/item/CS_URS_2025_01/211971121" TargetMode="External"/><Relationship Id="rId22" Type="http://schemas.openxmlformats.org/officeDocument/2006/relationships/hyperlink" Target="https://podminky.urs.cz/item/CS_URS_2025_01/577155112" TargetMode="External"/><Relationship Id="rId27" Type="http://schemas.openxmlformats.org/officeDocument/2006/relationships/hyperlink" Target="https://podminky.urs.cz/item/CS_URS_2025_01/564962111" TargetMode="External"/><Relationship Id="rId30" Type="http://schemas.openxmlformats.org/officeDocument/2006/relationships/hyperlink" Target="https://podminky.urs.cz/item/CS_URS_2025_01/573211109" TargetMode="External"/><Relationship Id="rId35" Type="http://schemas.openxmlformats.org/officeDocument/2006/relationships/hyperlink" Target="https://podminky.urs.cz/item/CS_URS_2025_01/914111111" TargetMode="External"/><Relationship Id="rId43" Type="http://schemas.openxmlformats.org/officeDocument/2006/relationships/hyperlink" Target="https://podminky.urs.cz/item/CS_URS_2025_01/916131213" TargetMode="External"/><Relationship Id="rId48" Type="http://schemas.openxmlformats.org/officeDocument/2006/relationships/hyperlink" Target="https://podminky.urs.cz/item/CS_URS_2025_01/919735114" TargetMode="External"/><Relationship Id="rId56" Type="http://schemas.openxmlformats.org/officeDocument/2006/relationships/hyperlink" Target="https://podminky.urs.cz/item/CS_URS_2025_01/998225111" TargetMode="External"/><Relationship Id="rId8" Type="http://schemas.openxmlformats.org/officeDocument/2006/relationships/hyperlink" Target="https://podminky.urs.cz/item/CS_URS_2025_01/132351102" TargetMode="External"/><Relationship Id="rId51" Type="http://schemas.openxmlformats.org/officeDocument/2006/relationships/hyperlink" Target="https://podminky.urs.cz/item/CS_URS_2025_01/997221559" TargetMode="External"/><Relationship Id="rId3" Type="http://schemas.openxmlformats.org/officeDocument/2006/relationships/hyperlink" Target="https://podminky.urs.cz/item/CS_URS_2025_01/113154124"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5" Type="http://schemas.openxmlformats.org/officeDocument/2006/relationships/hyperlink" Target="https://podminky.urs.cz/item/CS_URS_2025_01/182111112" TargetMode="External"/><Relationship Id="rId10" Type="http://schemas.openxmlformats.org/officeDocument/2006/relationships/drawing" Target="../drawings/drawing52.xm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311011"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podminky.urs.cz/item/CS_URS_2025_01/183403153" TargetMode="External"/><Relationship Id="rId13" Type="http://schemas.openxmlformats.org/officeDocument/2006/relationships/hyperlink" Target="https://podminky.urs.cz/item/CS_URS_2025_01/184502114" TargetMode="External"/><Relationship Id="rId18" Type="http://schemas.openxmlformats.org/officeDocument/2006/relationships/hyperlink" Target="https://podminky.urs.cz/item/CS_URS_2025_01/112251102" TargetMode="External"/><Relationship Id="rId26" Type="http://schemas.openxmlformats.org/officeDocument/2006/relationships/hyperlink" Target="https://podminky.urs.cz/item/CS_URS_2025_01/184102115" TargetMode="External"/><Relationship Id="rId39" Type="http://schemas.openxmlformats.org/officeDocument/2006/relationships/hyperlink" Target="https://podminky.urs.cz/item/CS_URS_2025_01/183211322.1" TargetMode="External"/><Relationship Id="rId3" Type="http://schemas.openxmlformats.org/officeDocument/2006/relationships/hyperlink" Target="https://podminky.urs.cz/item/CS_URS_2025_01/183117432" TargetMode="External"/><Relationship Id="rId21" Type="http://schemas.openxmlformats.org/officeDocument/2006/relationships/hyperlink" Target="https://podminky.urs.cz/item/CS_URS_2025_01/112155221" TargetMode="External"/><Relationship Id="rId34" Type="http://schemas.openxmlformats.org/officeDocument/2006/relationships/hyperlink" Target="https://podminky.urs.cz/item/CS_URS_2025_01/185803211" TargetMode="External"/><Relationship Id="rId42" Type="http://schemas.openxmlformats.org/officeDocument/2006/relationships/hyperlink" Target="https://podminky.urs.cz/item/CS_URS_2025_01/183211313.1" TargetMode="External"/><Relationship Id="rId47" Type="http://schemas.openxmlformats.org/officeDocument/2006/relationships/drawing" Target="../drawings/drawing53.xml"/><Relationship Id="rId7" Type="http://schemas.openxmlformats.org/officeDocument/2006/relationships/hyperlink" Target="https://podminky.urs.cz/item/CS_URS_2025_01/181411131" TargetMode="External"/><Relationship Id="rId12" Type="http://schemas.openxmlformats.org/officeDocument/2006/relationships/hyperlink" Target="https://podminky.urs.cz/item/CS_URS_2025_01/184401111" TargetMode="External"/><Relationship Id="rId17" Type="http://schemas.openxmlformats.org/officeDocument/2006/relationships/hyperlink" Target="https://podminky.urs.cz/item/CS_URS_2025_01/112151113" TargetMode="External"/><Relationship Id="rId25" Type="http://schemas.openxmlformats.org/officeDocument/2006/relationships/hyperlink" Target="https://podminky.urs.cz/item/CS_URS_2025_01/183101221" TargetMode="External"/><Relationship Id="rId33" Type="http://schemas.openxmlformats.org/officeDocument/2006/relationships/hyperlink" Target="https://podminky.urs.cz/item/CS_URS_2025_01/183451361" TargetMode="External"/><Relationship Id="rId38" Type="http://schemas.openxmlformats.org/officeDocument/2006/relationships/hyperlink" Target="https://podminky.urs.cz/item/CS_URS_2025_01/183111311" TargetMode="External"/><Relationship Id="rId46" Type="http://schemas.openxmlformats.org/officeDocument/2006/relationships/hyperlink" Target="https://podminky.urs.cz/item/CS_URS_2025_01/185804312.3" TargetMode="External"/><Relationship Id="rId2" Type="http://schemas.openxmlformats.org/officeDocument/2006/relationships/hyperlink" Target="https://podminky.urs.cz/item/CS_URS_2025_01/184818233" TargetMode="External"/><Relationship Id="rId16" Type="http://schemas.openxmlformats.org/officeDocument/2006/relationships/hyperlink" Target="https://podminky.urs.cz/item/CS_URS_2025_01/112151112" TargetMode="External"/><Relationship Id="rId20" Type="http://schemas.openxmlformats.org/officeDocument/2006/relationships/hyperlink" Target="https://podminky.urs.cz/item/CS_URS_2025_01/174251202" TargetMode="External"/><Relationship Id="rId29" Type="http://schemas.openxmlformats.org/officeDocument/2006/relationships/hyperlink" Target="https://podminky.urs.cz/item/CS_URS_2025_01/185802114" TargetMode="External"/><Relationship Id="rId41" Type="http://schemas.openxmlformats.org/officeDocument/2006/relationships/hyperlink" Target="https://podminky.urs.cz/item/CS_URS_2025_01/183111211" TargetMode="External"/><Relationship Id="rId1" Type="http://schemas.openxmlformats.org/officeDocument/2006/relationships/hyperlink" Target="https://podminky.urs.cz/item/CS_URS_2025_01/184818232" TargetMode="External"/><Relationship Id="rId6" Type="http://schemas.openxmlformats.org/officeDocument/2006/relationships/hyperlink" Target="https://podminky.urs.cz/item/CS_URS_2025_01/182303111" TargetMode="External"/><Relationship Id="rId11" Type="http://schemas.openxmlformats.org/officeDocument/2006/relationships/hyperlink" Target="https://podminky.urs.cz/item/CS_URS_2025_01/184852236" TargetMode="External"/><Relationship Id="rId24" Type="http://schemas.openxmlformats.org/officeDocument/2006/relationships/hyperlink" Target="https://podminky.urs.cz/item/CS_URS_2025_01/119005155" TargetMode="External"/><Relationship Id="rId32" Type="http://schemas.openxmlformats.org/officeDocument/2006/relationships/hyperlink" Target="https://podminky.urs.cz/item/CS_URS_2025_01/998231411" TargetMode="External"/><Relationship Id="rId37" Type="http://schemas.openxmlformats.org/officeDocument/2006/relationships/hyperlink" Target="https://podminky.urs.cz/item/CS_URS_2025_01/119005121" TargetMode="External"/><Relationship Id="rId40" Type="http://schemas.openxmlformats.org/officeDocument/2006/relationships/hyperlink" Target="https://podminky.urs.cz/item/CS_URS_2025_01/119005123" TargetMode="External"/><Relationship Id="rId45" Type="http://schemas.openxmlformats.org/officeDocument/2006/relationships/hyperlink" Target="https://podminky.urs.cz/item/CS_URS_2025_01/184911151" TargetMode="External"/><Relationship Id="rId5" Type="http://schemas.openxmlformats.org/officeDocument/2006/relationships/hyperlink" Target="https://podminky.urs.cz/item/CS_URS_2025_01/181151321" TargetMode="External"/><Relationship Id="rId15" Type="http://schemas.openxmlformats.org/officeDocument/2006/relationships/hyperlink" Target="https://podminky.urs.cz/item/CS_URS_2025_01/184503121R" TargetMode="External"/><Relationship Id="rId23" Type="http://schemas.openxmlformats.org/officeDocument/2006/relationships/hyperlink" Target="https://podminky.urs.cz/item/CS_URS_2025_01/112155311" TargetMode="External"/><Relationship Id="rId28" Type="http://schemas.openxmlformats.org/officeDocument/2006/relationships/hyperlink" Target="https://podminky.urs.cz/item/CS_URS_2025_01/213141111" TargetMode="External"/><Relationship Id="rId36" Type="http://schemas.openxmlformats.org/officeDocument/2006/relationships/hyperlink" Target="https://podminky.urs.cz/item/CS_URS_2025_01/111151221" TargetMode="External"/><Relationship Id="rId10" Type="http://schemas.openxmlformats.org/officeDocument/2006/relationships/hyperlink" Target="https://podminky.urs.cz/item/CS_URS_2025_01/184852233" TargetMode="External"/><Relationship Id="rId19" Type="http://schemas.openxmlformats.org/officeDocument/2006/relationships/hyperlink" Target="https://podminky.urs.cz/item/CS_URS_2025_01/162201521" TargetMode="External"/><Relationship Id="rId31" Type="http://schemas.openxmlformats.org/officeDocument/2006/relationships/hyperlink" Target="https://podminky.urs.cz/item/CS_URS_2025_01/893812212R" TargetMode="External"/><Relationship Id="rId44" Type="http://schemas.openxmlformats.org/officeDocument/2006/relationships/hyperlink" Target="https://podminky.urs.cz/item/CS_URS_2025_01/184102112" TargetMode="External"/><Relationship Id="rId4" Type="http://schemas.openxmlformats.org/officeDocument/2006/relationships/hyperlink" Target="https://podminky.urs.cz/item/CS_URS_2025_01/185804312.1" TargetMode="External"/><Relationship Id="rId9" Type="http://schemas.openxmlformats.org/officeDocument/2006/relationships/hyperlink" Target="https://podminky.urs.cz/item/CS_URS_2025_01/185803211.1" TargetMode="External"/><Relationship Id="rId14" Type="http://schemas.openxmlformats.org/officeDocument/2006/relationships/hyperlink" Target="https://podminky.urs.cz/item/CS_URS_2025_01/185804312.2" TargetMode="External"/><Relationship Id="rId22" Type="http://schemas.openxmlformats.org/officeDocument/2006/relationships/hyperlink" Target="https://podminky.urs.cz/item/CS_URS_2025_01/111211101" TargetMode="External"/><Relationship Id="rId27" Type="http://schemas.openxmlformats.org/officeDocument/2006/relationships/hyperlink" Target="https://podminky.urs.cz/item/CS_URS_2025_01/184852321R" TargetMode="External"/><Relationship Id="rId30" Type="http://schemas.openxmlformats.org/officeDocument/2006/relationships/hyperlink" Target="https://podminky.urs.cz/item/CS_URS_2025_01/899922811R" TargetMode="External"/><Relationship Id="rId35" Type="http://schemas.openxmlformats.org/officeDocument/2006/relationships/hyperlink" Target="https://podminky.urs.cz/item/CS_URS_2025_01/181451132R" TargetMode="External"/><Relationship Id="rId43" Type="http://schemas.openxmlformats.org/officeDocument/2006/relationships/hyperlink" Target="https://podminky.urs.cz/item/CS_URS_2025_01/183101314"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215152" TargetMode="External"/><Relationship Id="rId3" Type="http://schemas.openxmlformats.org/officeDocument/2006/relationships/hyperlink" Target="https://podminky.urs.cz/item/CS_URS_2025_01/18585112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998231411"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421.4"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2" Type="http://schemas.openxmlformats.org/officeDocument/2006/relationships/hyperlink" Target="https://podminky.urs.cz/item/CS_URS_2025_01/185804312" TargetMode="External"/><Relationship Id="rId16" Type="http://schemas.openxmlformats.org/officeDocument/2006/relationships/hyperlink" Target="https://podminky.urs.cz/item/CS_URS_2025_01/184911151"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997221858" TargetMode="External"/><Relationship Id="rId1" Type="http://schemas.openxmlformats.org/officeDocument/2006/relationships/hyperlink" Target="https://podminky.urs.cz/item/CS_URS_2025_01/111151121"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421.4"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852322"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151" TargetMode="Externa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5.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6.xml.rels><?xml version="1.0" encoding="UTF-8" standalone="yes"?>
<Relationships xmlns="http://schemas.openxmlformats.org/package/2006/relationships"><Relationship Id="rId8" Type="http://schemas.openxmlformats.org/officeDocument/2006/relationships/hyperlink" Target="https://podminky.urs.cz/item/CS_URS_2025_01/121151103" TargetMode="External"/><Relationship Id="rId13" Type="http://schemas.openxmlformats.org/officeDocument/2006/relationships/hyperlink" Target="https://podminky.urs.cz/item/CS_URS_2025_01/561081111" TargetMode="External"/><Relationship Id="rId18" Type="http://schemas.openxmlformats.org/officeDocument/2006/relationships/hyperlink" Target="https://podminky.urs.cz/item/CS_URS_2025_01/573111112" TargetMode="External"/><Relationship Id="rId26" Type="http://schemas.openxmlformats.org/officeDocument/2006/relationships/hyperlink" Target="https://podminky.urs.cz/item/CS_URS_2025_01/919735114" TargetMode="External"/><Relationship Id="rId3" Type="http://schemas.openxmlformats.org/officeDocument/2006/relationships/hyperlink" Target="https://podminky.urs.cz/item/CS_URS_2025_01/113107165" TargetMode="External"/><Relationship Id="rId21" Type="http://schemas.openxmlformats.org/officeDocument/2006/relationships/hyperlink" Target="https://podminky.urs.cz/item/CS_URS_2025_01/564861111" TargetMode="External"/><Relationship Id="rId34" Type="http://schemas.openxmlformats.org/officeDocument/2006/relationships/drawing" Target="../drawings/drawing56.xml"/><Relationship Id="rId7" Type="http://schemas.openxmlformats.org/officeDocument/2006/relationships/hyperlink" Target="https://podminky.urs.cz/item/CS_URS_2025_01/113204111"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4962111" TargetMode="External"/><Relationship Id="rId25" Type="http://schemas.openxmlformats.org/officeDocument/2006/relationships/hyperlink" Target="https://podminky.urs.cz/item/CS_URS_2025_01/919122111" TargetMode="External"/><Relationship Id="rId33" Type="http://schemas.openxmlformats.org/officeDocument/2006/relationships/hyperlink" Target="https://podminky.urs.cz/item/CS_URS_2025_01/043002000"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565166102" TargetMode="External"/><Relationship Id="rId20" Type="http://schemas.openxmlformats.org/officeDocument/2006/relationships/hyperlink" Target="https://podminky.urs.cz/item/CS_URS_2025_01/596211112" TargetMode="External"/><Relationship Id="rId29" Type="http://schemas.openxmlformats.org/officeDocument/2006/relationships/hyperlink" Target="https://podminky.urs.cz/item/CS_URS_2025_01/99722161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202111"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919112212" TargetMode="External"/><Relationship Id="rId32" Type="http://schemas.openxmlformats.org/officeDocument/2006/relationships/hyperlink" Target="https://podminky.urs.cz/item/CS_URS_2025_01/997221665" TargetMode="External"/><Relationship Id="rId5" Type="http://schemas.openxmlformats.org/officeDocument/2006/relationships/hyperlink" Target="https://podminky.urs.cz/item/CS_URS_2023_01/113154336" TargetMode="External"/><Relationship Id="rId15" Type="http://schemas.openxmlformats.org/officeDocument/2006/relationships/hyperlink" Target="https://podminky.urs.cz/item/CS_URS_2025_01/577165032" TargetMode="External"/><Relationship Id="rId23" Type="http://schemas.openxmlformats.org/officeDocument/2006/relationships/hyperlink" Target="https://podminky.urs.cz/item/CS_URS_2025_01/916231213" TargetMode="External"/><Relationship Id="rId28" Type="http://schemas.openxmlformats.org/officeDocument/2006/relationships/hyperlink" Target="https://podminky.urs.cz/item/CS_URS_2023_01/997221559" TargetMode="External"/><Relationship Id="rId10" Type="http://schemas.openxmlformats.org/officeDocument/2006/relationships/hyperlink" Target="https://podminky.urs.cz/item/CS_URS_2025_01/171151103" TargetMode="External"/><Relationship Id="rId19" Type="http://schemas.openxmlformats.org/officeDocument/2006/relationships/hyperlink" Target="https://podminky.urs.cz/item/CS_URS_2025_01/573211109" TargetMode="External"/><Relationship Id="rId31" Type="http://schemas.openxmlformats.org/officeDocument/2006/relationships/hyperlink" Target="https://podminky.urs.cz/item/CS_URS_2025_01/997221655" TargetMode="External"/><Relationship Id="rId4" Type="http://schemas.openxmlformats.org/officeDocument/2006/relationships/hyperlink" Target="https://podminky.urs.cz/item/CS_URS_2023_01/113154124" TargetMode="External"/><Relationship Id="rId9" Type="http://schemas.openxmlformats.org/officeDocument/2006/relationships/hyperlink" Target="https://podminky.urs.cz/item/CS_URS_2025_01/122251104" TargetMode="External"/><Relationship Id="rId14" Type="http://schemas.openxmlformats.org/officeDocument/2006/relationships/hyperlink" Target="https://podminky.urs.cz/item/CS_URS_2025_01/576133211" TargetMode="External"/><Relationship Id="rId22" Type="http://schemas.openxmlformats.org/officeDocument/2006/relationships/hyperlink" Target="https://podminky.urs.cz/item/CS_URS_2025_01/916131213" TargetMode="External"/><Relationship Id="rId27" Type="http://schemas.openxmlformats.org/officeDocument/2006/relationships/hyperlink" Target="https://podminky.urs.cz/item/CS_URS_2023_01/997221551" TargetMode="External"/><Relationship Id="rId30" Type="http://schemas.openxmlformats.org/officeDocument/2006/relationships/hyperlink" Target="https://podminky.urs.cz/item/CS_URS_2025_01/997221615" TargetMode="External"/></Relationships>
</file>

<file path=xl/worksheets/_rels/sheet57.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7.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8.xml.rels><?xml version="1.0" encoding="UTF-8" standalone="yes"?>
<Relationships xmlns="http://schemas.openxmlformats.org/package/2006/relationships"><Relationship Id="rId8" Type="http://schemas.openxmlformats.org/officeDocument/2006/relationships/hyperlink" Target="https://podminky.urs.cz/item/CS_URS_2025_01/171251101" TargetMode="External"/><Relationship Id="rId13" Type="http://schemas.openxmlformats.org/officeDocument/2006/relationships/hyperlink" Target="https://podminky.urs.cz/item/CS_URS_2025_01/212752112" TargetMode="External"/><Relationship Id="rId18" Type="http://schemas.openxmlformats.org/officeDocument/2006/relationships/hyperlink" Target="https://podminky.urs.cz/item/CS_URS_2025_01/573111112" TargetMode="External"/><Relationship Id="rId26" Type="http://schemas.openxmlformats.org/officeDocument/2006/relationships/hyperlink" Target="https://podminky.urs.cz/item/CS_URS_2025_01/919122111" TargetMode="External"/><Relationship Id="rId3" Type="http://schemas.openxmlformats.org/officeDocument/2006/relationships/hyperlink" Target="https://podminky.urs.cz/item/CS_URS_2023_01/113154124" TargetMode="External"/><Relationship Id="rId21" Type="http://schemas.openxmlformats.org/officeDocument/2006/relationships/hyperlink" Target="https://podminky.urs.cz/item/CS_URS_2025_01/596211112" TargetMode="External"/><Relationship Id="rId34" Type="http://schemas.openxmlformats.org/officeDocument/2006/relationships/hyperlink" Target="https://podminky.urs.cz/item/CS_URS_2025_01/043002000" TargetMode="External"/><Relationship Id="rId7" Type="http://schemas.openxmlformats.org/officeDocument/2006/relationships/hyperlink" Target="https://podminky.urs.cz/item/CS_URS_2025_01/122251104" TargetMode="External"/><Relationship Id="rId12" Type="http://schemas.openxmlformats.org/officeDocument/2006/relationships/hyperlink" Target="https://podminky.urs.cz/item/CS_URS_2025_01/212572111" TargetMode="External"/><Relationship Id="rId17" Type="http://schemas.openxmlformats.org/officeDocument/2006/relationships/hyperlink" Target="https://podminky.urs.cz/item/CS_URS_2025_01/565135101" TargetMode="External"/><Relationship Id="rId25" Type="http://schemas.openxmlformats.org/officeDocument/2006/relationships/hyperlink" Target="https://podminky.urs.cz/item/CS_URS_2025_01/919112212" TargetMode="External"/><Relationship Id="rId33" Type="http://schemas.openxmlformats.org/officeDocument/2006/relationships/hyperlink" Target="https://podminky.urs.cz/item/CS_URS_2025_01/997221873"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577155112" TargetMode="External"/><Relationship Id="rId20" Type="http://schemas.openxmlformats.org/officeDocument/2006/relationships/hyperlink" Target="https://podminky.urs.cz/item/CS_URS_2025_01/564851011" TargetMode="External"/><Relationship Id="rId29" Type="http://schemas.openxmlformats.org/officeDocument/2006/relationships/hyperlink" Target="https://podminky.urs.cz/item/CS_URS_2023_01/997221559"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1" Type="http://schemas.openxmlformats.org/officeDocument/2006/relationships/hyperlink" Target="https://podminky.urs.cz/item/CS_URS_2025_01/211971121" TargetMode="External"/><Relationship Id="rId24" Type="http://schemas.openxmlformats.org/officeDocument/2006/relationships/hyperlink" Target="https://podminky.urs.cz/item/CS_URS_2025_01/916231213" TargetMode="External"/><Relationship Id="rId32" Type="http://schemas.openxmlformats.org/officeDocument/2006/relationships/hyperlink" Target="https://podminky.urs.cz/item/CS_URS_2025_01/997221645" TargetMode="Externa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577134111" TargetMode="External"/><Relationship Id="rId23" Type="http://schemas.openxmlformats.org/officeDocument/2006/relationships/hyperlink" Target="https://podminky.urs.cz/item/CS_URS_2025_01/916131213" TargetMode="External"/><Relationship Id="rId28" Type="http://schemas.openxmlformats.org/officeDocument/2006/relationships/hyperlink" Target="https://podminky.urs.cz/item/CS_URS_2023_01/997221551" TargetMode="External"/><Relationship Id="rId10" Type="http://schemas.openxmlformats.org/officeDocument/2006/relationships/hyperlink" Target="https://podminky.urs.cz/item/CS_URS_2025_01/211561111" TargetMode="External"/><Relationship Id="rId19" Type="http://schemas.openxmlformats.org/officeDocument/2006/relationships/hyperlink" Target="https://podminky.urs.cz/item/CS_URS_2025_01/573211109" TargetMode="External"/><Relationship Id="rId31" Type="http://schemas.openxmlformats.org/officeDocument/2006/relationships/hyperlink" Target="https://podminky.urs.cz/item/CS_URS_2025_01/997221615"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81951112" TargetMode="External"/><Relationship Id="rId14" Type="http://schemas.openxmlformats.org/officeDocument/2006/relationships/hyperlink" Target="https://podminky.urs.cz/item/CS_URS_2025_01/561081111" TargetMode="External"/><Relationship Id="rId22" Type="http://schemas.openxmlformats.org/officeDocument/2006/relationships/hyperlink" Target="https://podminky.urs.cz/item/CS_URS_2025_01/564861111" TargetMode="External"/><Relationship Id="rId27" Type="http://schemas.openxmlformats.org/officeDocument/2006/relationships/hyperlink" Target="https://podminky.urs.cz/item/CS_URS_2025_01/919735114" TargetMode="External"/><Relationship Id="rId30" Type="http://schemas.openxmlformats.org/officeDocument/2006/relationships/hyperlink" Target="https://podminky.urs.cz/item/CS_URS_2025_01/997221611" TargetMode="External"/><Relationship Id="rId35"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54"/>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8" t="s">
        <v>0</v>
      </c>
      <c r="AZ1" s="18" t="s">
        <v>1</v>
      </c>
      <c r="BA1" s="18" t="s">
        <v>2</v>
      </c>
      <c r="BB1" s="18" t="s">
        <v>3</v>
      </c>
      <c r="BT1" s="18" t="s">
        <v>4</v>
      </c>
      <c r="BU1" s="18" t="s">
        <v>4</v>
      </c>
      <c r="BV1" s="18" t="s">
        <v>5</v>
      </c>
    </row>
    <row r="2" spans="1:74" ht="36.950000000000003" customHeight="1">
      <c r="AR2" s="334" t="s">
        <v>6</v>
      </c>
      <c r="AS2" s="335"/>
      <c r="AT2" s="335"/>
      <c r="AU2" s="335"/>
      <c r="AV2" s="335"/>
      <c r="AW2" s="335"/>
      <c r="AX2" s="335"/>
      <c r="AY2" s="335"/>
      <c r="AZ2" s="335"/>
      <c r="BA2" s="335"/>
      <c r="BB2" s="335"/>
      <c r="BC2" s="335"/>
      <c r="BD2" s="335"/>
      <c r="BE2" s="335"/>
      <c r="BS2" s="19" t="s">
        <v>7</v>
      </c>
      <c r="BT2" s="19" t="s">
        <v>8</v>
      </c>
    </row>
    <row r="3" spans="1:74"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ht="24.95" customHeight="1">
      <c r="B4" s="22"/>
      <c r="D4" s="23" t="s">
        <v>10</v>
      </c>
      <c r="AR4" s="22"/>
      <c r="AS4" s="24" t="s">
        <v>11</v>
      </c>
      <c r="BE4" s="25" t="s">
        <v>12</v>
      </c>
      <c r="BS4" s="19" t="s">
        <v>13</v>
      </c>
    </row>
    <row r="5" spans="1:74" ht="12" customHeight="1">
      <c r="B5" s="22"/>
      <c r="D5" s="26" t="s">
        <v>14</v>
      </c>
      <c r="K5" s="342" t="s">
        <v>15</v>
      </c>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R5" s="22"/>
      <c r="BE5" s="339" t="s">
        <v>16</v>
      </c>
      <c r="BS5" s="19" t="s">
        <v>7</v>
      </c>
    </row>
    <row r="6" spans="1:74" ht="36.950000000000003" customHeight="1">
      <c r="B6" s="22"/>
      <c r="D6" s="28" t="s">
        <v>17</v>
      </c>
      <c r="K6" s="343" t="s">
        <v>18</v>
      </c>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R6" s="22"/>
      <c r="BE6" s="340"/>
      <c r="BS6" s="19" t="s">
        <v>7</v>
      </c>
    </row>
    <row r="7" spans="1:74" ht="12" customHeight="1">
      <c r="B7" s="22"/>
      <c r="D7" s="29" t="s">
        <v>19</v>
      </c>
      <c r="K7" s="27" t="s">
        <v>3</v>
      </c>
      <c r="AK7" s="29" t="s">
        <v>20</v>
      </c>
      <c r="AN7" s="27" t="s">
        <v>3</v>
      </c>
      <c r="AR7" s="22"/>
      <c r="BE7" s="340"/>
      <c r="BS7" s="19" t="s">
        <v>7</v>
      </c>
    </row>
    <row r="8" spans="1:74" ht="12" customHeight="1">
      <c r="B8" s="22"/>
      <c r="D8" s="29" t="s">
        <v>21</v>
      </c>
      <c r="K8" s="27" t="s">
        <v>22</v>
      </c>
      <c r="AK8" s="29" t="s">
        <v>23</v>
      </c>
      <c r="AN8" s="30" t="s">
        <v>24</v>
      </c>
      <c r="AR8" s="22"/>
      <c r="BE8" s="340"/>
      <c r="BS8" s="19" t="s">
        <v>7</v>
      </c>
    </row>
    <row r="9" spans="1:74" ht="14.45" customHeight="1">
      <c r="B9" s="22"/>
      <c r="AR9" s="22"/>
      <c r="BE9" s="340"/>
      <c r="BS9" s="19" t="s">
        <v>7</v>
      </c>
    </row>
    <row r="10" spans="1:74" ht="12" customHeight="1">
      <c r="B10" s="22"/>
      <c r="D10" s="29" t="s">
        <v>25</v>
      </c>
      <c r="AK10" s="29" t="s">
        <v>26</v>
      </c>
      <c r="AN10" s="27" t="s">
        <v>3</v>
      </c>
      <c r="AR10" s="22"/>
      <c r="BE10" s="340"/>
      <c r="BS10" s="19" t="s">
        <v>7</v>
      </c>
    </row>
    <row r="11" spans="1:74" ht="18.399999999999999" customHeight="1">
      <c r="B11" s="22"/>
      <c r="E11" s="27" t="s">
        <v>22</v>
      </c>
      <c r="AK11" s="29" t="s">
        <v>27</v>
      </c>
      <c r="AN11" s="27" t="s">
        <v>3</v>
      </c>
      <c r="AR11" s="22"/>
      <c r="BE11" s="340"/>
      <c r="BS11" s="19" t="s">
        <v>7</v>
      </c>
    </row>
    <row r="12" spans="1:74" ht="6.95" customHeight="1">
      <c r="B12" s="22"/>
      <c r="AR12" s="22"/>
      <c r="BE12" s="340"/>
      <c r="BS12" s="19" t="s">
        <v>7</v>
      </c>
    </row>
    <row r="13" spans="1:74" ht="12" customHeight="1">
      <c r="B13" s="22"/>
      <c r="D13" s="29" t="s">
        <v>28</v>
      </c>
      <c r="AK13" s="29" t="s">
        <v>26</v>
      </c>
      <c r="AN13" s="31" t="s">
        <v>29</v>
      </c>
      <c r="AR13" s="22"/>
      <c r="BE13" s="340"/>
      <c r="BS13" s="19" t="s">
        <v>7</v>
      </c>
    </row>
    <row r="14" spans="1:74" ht="12.75">
      <c r="B14" s="22"/>
      <c r="E14" s="344" t="s">
        <v>29</v>
      </c>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29" t="s">
        <v>27</v>
      </c>
      <c r="AN14" s="31" t="s">
        <v>29</v>
      </c>
      <c r="AR14" s="22"/>
      <c r="BE14" s="340"/>
      <c r="BS14" s="19" t="s">
        <v>7</v>
      </c>
    </row>
    <row r="15" spans="1:74" ht="6.95" customHeight="1">
      <c r="B15" s="22"/>
      <c r="AR15" s="22"/>
      <c r="BE15" s="340"/>
      <c r="BS15" s="19" t="s">
        <v>4</v>
      </c>
    </row>
    <row r="16" spans="1:74" ht="12" customHeight="1">
      <c r="B16" s="22"/>
      <c r="D16" s="29" t="s">
        <v>30</v>
      </c>
      <c r="AK16" s="29" t="s">
        <v>26</v>
      </c>
      <c r="AN16" s="27" t="s">
        <v>3</v>
      </c>
      <c r="AR16" s="22"/>
      <c r="BE16" s="340"/>
      <c r="BS16" s="19" t="s">
        <v>4</v>
      </c>
    </row>
    <row r="17" spans="2:71" ht="18.399999999999999" customHeight="1">
      <c r="B17" s="22"/>
      <c r="E17" s="27" t="s">
        <v>22</v>
      </c>
      <c r="AK17" s="29" t="s">
        <v>27</v>
      </c>
      <c r="AN17" s="27" t="s">
        <v>3</v>
      </c>
      <c r="AR17" s="22"/>
      <c r="BE17" s="340"/>
      <c r="BS17" s="19" t="s">
        <v>31</v>
      </c>
    </row>
    <row r="18" spans="2:71" ht="6.95" customHeight="1">
      <c r="B18" s="22"/>
      <c r="AR18" s="22"/>
      <c r="BE18" s="340"/>
      <c r="BS18" s="19" t="s">
        <v>7</v>
      </c>
    </row>
    <row r="19" spans="2:71" ht="12" customHeight="1">
      <c r="B19" s="22"/>
      <c r="D19" s="29" t="s">
        <v>32</v>
      </c>
      <c r="AK19" s="29" t="s">
        <v>26</v>
      </c>
      <c r="AN19" s="27" t="s">
        <v>3</v>
      </c>
      <c r="AR19" s="22"/>
      <c r="BE19" s="340"/>
      <c r="BS19" s="19" t="s">
        <v>7</v>
      </c>
    </row>
    <row r="20" spans="2:71" ht="18.399999999999999" customHeight="1">
      <c r="B20" s="22"/>
      <c r="E20" s="27" t="s">
        <v>22</v>
      </c>
      <c r="AK20" s="29" t="s">
        <v>27</v>
      </c>
      <c r="AN20" s="27" t="s">
        <v>3</v>
      </c>
      <c r="AR20" s="22"/>
      <c r="BE20" s="340"/>
      <c r="BS20" s="19" t="s">
        <v>4</v>
      </c>
    </row>
    <row r="21" spans="2:71" ht="6.95" customHeight="1">
      <c r="B21" s="22"/>
      <c r="AR21" s="22"/>
      <c r="BE21" s="340"/>
    </row>
    <row r="22" spans="2:71" ht="12" customHeight="1">
      <c r="B22" s="22"/>
      <c r="D22" s="29" t="s">
        <v>33</v>
      </c>
      <c r="AR22" s="22"/>
      <c r="BE22" s="340"/>
    </row>
    <row r="23" spans="2:71" ht="47.25" customHeight="1">
      <c r="B23" s="22"/>
      <c r="E23" s="346" t="s">
        <v>34</v>
      </c>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R23" s="22"/>
      <c r="BE23" s="340"/>
    </row>
    <row r="24" spans="2:71" ht="6.95" customHeight="1">
      <c r="B24" s="22"/>
      <c r="AR24" s="22"/>
      <c r="BE24" s="340"/>
    </row>
    <row r="25" spans="2:7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40"/>
    </row>
    <row r="26" spans="2:71" s="1" customFormat="1" ht="25.9" customHeight="1">
      <c r="B26" s="34"/>
      <c r="D26" s="35" t="s">
        <v>35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47">
        <f>ROUND(AG54,2)</f>
        <v>0</v>
      </c>
      <c r="AL26" s="348"/>
      <c r="AM26" s="348"/>
      <c r="AN26" s="348"/>
      <c r="AO26" s="348"/>
      <c r="AR26" s="34"/>
      <c r="BE26" s="340"/>
    </row>
    <row r="27" spans="2:71" s="1" customFormat="1" ht="6.95" customHeight="1">
      <c r="B27" s="34"/>
      <c r="AR27" s="34"/>
      <c r="BE27" s="340"/>
    </row>
    <row r="28" spans="2:71" s="1" customFormat="1" ht="12.75">
      <c r="B28" s="34"/>
      <c r="L28" s="349" t="s">
        <v>36</v>
      </c>
      <c r="M28" s="349"/>
      <c r="N28" s="349"/>
      <c r="O28" s="349"/>
      <c r="P28" s="349"/>
      <c r="W28" s="349" t="s">
        <v>37</v>
      </c>
      <c r="X28" s="349"/>
      <c r="Y28" s="349"/>
      <c r="Z28" s="349"/>
      <c r="AA28" s="349"/>
      <c r="AB28" s="349"/>
      <c r="AC28" s="349"/>
      <c r="AD28" s="349"/>
      <c r="AE28" s="349"/>
      <c r="AK28" s="349" t="s">
        <v>38</v>
      </c>
      <c r="AL28" s="349"/>
      <c r="AM28" s="349"/>
      <c r="AN28" s="349"/>
      <c r="AO28" s="349"/>
      <c r="AR28" s="34"/>
      <c r="BE28" s="340"/>
    </row>
    <row r="29" spans="2:71" s="2" customFormat="1" ht="14.45" customHeight="1">
      <c r="B29" s="38"/>
      <c r="D29" s="29" t="s">
        <v>39</v>
      </c>
      <c r="F29" s="29" t="s">
        <v>40</v>
      </c>
      <c r="L29" s="331">
        <v>0.21</v>
      </c>
      <c r="M29" s="330"/>
      <c r="N29" s="330"/>
      <c r="O29" s="330"/>
      <c r="P29" s="330"/>
      <c r="W29" s="329">
        <f>ROUND(AZ54, 2)</f>
        <v>0</v>
      </c>
      <c r="X29" s="330"/>
      <c r="Y29" s="330"/>
      <c r="Z29" s="330"/>
      <c r="AA29" s="330"/>
      <c r="AB29" s="330"/>
      <c r="AC29" s="330"/>
      <c r="AD29" s="330"/>
      <c r="AE29" s="330"/>
      <c r="AK29" s="329">
        <f>ROUND(AV54, 2)</f>
        <v>0</v>
      </c>
      <c r="AL29" s="330"/>
      <c r="AM29" s="330"/>
      <c r="AN29" s="330"/>
      <c r="AO29" s="330"/>
      <c r="AR29" s="38"/>
      <c r="BE29" s="341"/>
    </row>
    <row r="30" spans="2:71" s="2" customFormat="1" ht="14.45" customHeight="1">
      <c r="B30" s="38"/>
      <c r="F30" s="29" t="s">
        <v>41</v>
      </c>
      <c r="L30" s="331">
        <v>0.12</v>
      </c>
      <c r="M30" s="330"/>
      <c r="N30" s="330"/>
      <c r="O30" s="330"/>
      <c r="P30" s="330"/>
      <c r="W30" s="329">
        <f>ROUND(BA54, 2)</f>
        <v>0</v>
      </c>
      <c r="X30" s="330"/>
      <c r="Y30" s="330"/>
      <c r="Z30" s="330"/>
      <c r="AA30" s="330"/>
      <c r="AB30" s="330"/>
      <c r="AC30" s="330"/>
      <c r="AD30" s="330"/>
      <c r="AE30" s="330"/>
      <c r="AK30" s="329">
        <f>ROUND(AW54, 2)</f>
        <v>0</v>
      </c>
      <c r="AL30" s="330"/>
      <c r="AM30" s="330"/>
      <c r="AN30" s="330"/>
      <c r="AO30" s="330"/>
      <c r="AR30" s="38"/>
      <c r="BE30" s="341"/>
    </row>
    <row r="31" spans="2:71" s="2" customFormat="1" ht="14.45" hidden="1" customHeight="1">
      <c r="B31" s="38"/>
      <c r="F31" s="29" t="s">
        <v>42</v>
      </c>
      <c r="L31" s="331">
        <v>0.21</v>
      </c>
      <c r="M31" s="330"/>
      <c r="N31" s="330"/>
      <c r="O31" s="330"/>
      <c r="P31" s="330"/>
      <c r="W31" s="329">
        <f>ROUND(BB54, 2)</f>
        <v>0</v>
      </c>
      <c r="X31" s="330"/>
      <c r="Y31" s="330"/>
      <c r="Z31" s="330"/>
      <c r="AA31" s="330"/>
      <c r="AB31" s="330"/>
      <c r="AC31" s="330"/>
      <c r="AD31" s="330"/>
      <c r="AE31" s="330"/>
      <c r="AK31" s="329">
        <v>0</v>
      </c>
      <c r="AL31" s="330"/>
      <c r="AM31" s="330"/>
      <c r="AN31" s="330"/>
      <c r="AO31" s="330"/>
      <c r="AR31" s="38"/>
      <c r="BE31" s="341"/>
    </row>
    <row r="32" spans="2:71" s="2" customFormat="1" ht="14.45" hidden="1" customHeight="1">
      <c r="B32" s="38"/>
      <c r="F32" s="29" t="s">
        <v>43</v>
      </c>
      <c r="L32" s="331">
        <v>0.12</v>
      </c>
      <c r="M32" s="330"/>
      <c r="N32" s="330"/>
      <c r="O32" s="330"/>
      <c r="P32" s="330"/>
      <c r="W32" s="329">
        <f>ROUND(BC54, 2)</f>
        <v>0</v>
      </c>
      <c r="X32" s="330"/>
      <c r="Y32" s="330"/>
      <c r="Z32" s="330"/>
      <c r="AA32" s="330"/>
      <c r="AB32" s="330"/>
      <c r="AC32" s="330"/>
      <c r="AD32" s="330"/>
      <c r="AE32" s="330"/>
      <c r="AK32" s="329">
        <v>0</v>
      </c>
      <c r="AL32" s="330"/>
      <c r="AM32" s="330"/>
      <c r="AN32" s="330"/>
      <c r="AO32" s="330"/>
      <c r="AR32" s="38"/>
      <c r="BE32" s="341"/>
    </row>
    <row r="33" spans="2:44" s="2" customFormat="1" ht="14.45" hidden="1" customHeight="1">
      <c r="B33" s="38"/>
      <c r="F33" s="29" t="s">
        <v>44</v>
      </c>
      <c r="L33" s="331">
        <v>0</v>
      </c>
      <c r="M33" s="330"/>
      <c r="N33" s="330"/>
      <c r="O33" s="330"/>
      <c r="P33" s="330"/>
      <c r="W33" s="329">
        <f>ROUND(BD54, 2)</f>
        <v>0</v>
      </c>
      <c r="X33" s="330"/>
      <c r="Y33" s="330"/>
      <c r="Z33" s="330"/>
      <c r="AA33" s="330"/>
      <c r="AB33" s="330"/>
      <c r="AC33" s="330"/>
      <c r="AD33" s="330"/>
      <c r="AE33" s="330"/>
      <c r="AK33" s="329">
        <v>0</v>
      </c>
      <c r="AL33" s="330"/>
      <c r="AM33" s="330"/>
      <c r="AN33" s="330"/>
      <c r="AO33" s="330"/>
      <c r="AR33" s="38"/>
    </row>
    <row r="34" spans="2:44" s="1" customFormat="1" ht="6.95" customHeight="1">
      <c r="B34" s="34"/>
      <c r="AR34" s="34"/>
    </row>
    <row r="35" spans="2:44" s="1" customFormat="1" ht="25.9" customHeight="1">
      <c r="B35" s="34"/>
      <c r="C35" s="39"/>
      <c r="D35" s="40" t="s">
        <v>45</v>
      </c>
      <c r="E35" s="41"/>
      <c r="F35" s="41"/>
      <c r="G35" s="41"/>
      <c r="H35" s="41"/>
      <c r="I35" s="41"/>
      <c r="J35" s="41"/>
      <c r="K35" s="41"/>
      <c r="L35" s="41"/>
      <c r="M35" s="41"/>
      <c r="N35" s="41"/>
      <c r="O35" s="41"/>
      <c r="P35" s="41"/>
      <c r="Q35" s="41"/>
      <c r="R35" s="41"/>
      <c r="S35" s="41"/>
      <c r="T35" s="42" t="s">
        <v>46</v>
      </c>
      <c r="U35" s="41"/>
      <c r="V35" s="41"/>
      <c r="W35" s="41"/>
      <c r="X35" s="332" t="s">
        <v>47</v>
      </c>
      <c r="Y35" s="333"/>
      <c r="Z35" s="333"/>
      <c r="AA35" s="333"/>
      <c r="AB35" s="333"/>
      <c r="AC35" s="41"/>
      <c r="AD35" s="41"/>
      <c r="AE35" s="41"/>
      <c r="AF35" s="41"/>
      <c r="AG35" s="41"/>
      <c r="AH35" s="41"/>
      <c r="AI35" s="41"/>
      <c r="AJ35" s="41"/>
      <c r="AK35" s="351">
        <f>SUM(AK26:AK33)</f>
        <v>0</v>
      </c>
      <c r="AL35" s="333"/>
      <c r="AM35" s="333"/>
      <c r="AN35" s="333"/>
      <c r="AO35" s="352"/>
      <c r="AP35" s="39"/>
      <c r="AQ35" s="39"/>
      <c r="AR35" s="34"/>
    </row>
    <row r="36" spans="2:44" s="1" customFormat="1" ht="6.95" customHeight="1">
      <c r="B36" s="34"/>
      <c r="AR36" s="34"/>
    </row>
    <row r="37" spans="2:44"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row>
    <row r="41" spans="2:44"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row>
    <row r="42" spans="2:44" s="1" customFormat="1" ht="24.95" customHeight="1">
      <c r="B42" s="34"/>
      <c r="C42" s="23" t="s">
        <v>48</v>
      </c>
      <c r="AR42" s="34"/>
    </row>
    <row r="43" spans="2:44" s="1" customFormat="1" ht="6.95" customHeight="1">
      <c r="B43" s="34"/>
      <c r="AR43" s="34"/>
    </row>
    <row r="44" spans="2:44" s="3" customFormat="1" ht="12" customHeight="1">
      <c r="B44" s="47"/>
      <c r="C44" s="29" t="s">
        <v>14</v>
      </c>
      <c r="L44" s="3" t="str">
        <f>K5</f>
        <v>roz08xx</v>
      </c>
      <c r="AR44" s="47"/>
    </row>
    <row r="45" spans="2:44" s="4" customFormat="1" ht="36.950000000000003" customHeight="1">
      <c r="B45" s="48"/>
      <c r="C45" s="49" t="s">
        <v>17</v>
      </c>
      <c r="L45" s="353" t="str">
        <f>K6</f>
        <v>Revitalizace multimodálního uzlu ve Dvoře Králové nad Labem - etapa I-VI.</v>
      </c>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R45" s="48"/>
    </row>
    <row r="46" spans="2:44" s="1" customFormat="1" ht="6.95" customHeight="1">
      <c r="B46" s="34"/>
      <c r="AR46" s="34"/>
    </row>
    <row r="47" spans="2:44" s="1" customFormat="1" ht="12" customHeight="1">
      <c r="B47" s="34"/>
      <c r="C47" s="29" t="s">
        <v>21</v>
      </c>
      <c r="L47" s="50" t="str">
        <f>IF(K8="","",K8)</f>
        <v xml:space="preserve"> </v>
      </c>
      <c r="AI47" s="29" t="s">
        <v>23</v>
      </c>
      <c r="AM47" s="359" t="str">
        <f>IF(AN8= "","",AN8)</f>
        <v>26. 8. 2025</v>
      </c>
      <c r="AN47" s="359"/>
      <c r="AR47" s="34"/>
    </row>
    <row r="48" spans="2:44" s="1" customFormat="1" ht="6.95" customHeight="1">
      <c r="B48" s="34"/>
      <c r="AR48" s="34"/>
    </row>
    <row r="49" spans="1:91" s="1" customFormat="1" ht="15.2" customHeight="1">
      <c r="B49" s="34"/>
      <c r="C49" s="29" t="s">
        <v>25</v>
      </c>
      <c r="L49" s="3" t="str">
        <f>IF(E11= "","",E11)</f>
        <v xml:space="preserve"> </v>
      </c>
      <c r="AI49" s="29" t="s">
        <v>30</v>
      </c>
      <c r="AM49" s="360" t="str">
        <f>IF(E17="","",E17)</f>
        <v xml:space="preserve"> </v>
      </c>
      <c r="AN49" s="361"/>
      <c r="AO49" s="361"/>
      <c r="AP49" s="361"/>
      <c r="AR49" s="34"/>
      <c r="AS49" s="362" t="s">
        <v>49</v>
      </c>
      <c r="AT49" s="363"/>
      <c r="AU49" s="52"/>
      <c r="AV49" s="52"/>
      <c r="AW49" s="52"/>
      <c r="AX49" s="52"/>
      <c r="AY49" s="52"/>
      <c r="AZ49" s="52"/>
      <c r="BA49" s="52"/>
      <c r="BB49" s="52"/>
      <c r="BC49" s="52"/>
      <c r="BD49" s="53"/>
    </row>
    <row r="50" spans="1:91" s="1" customFormat="1" ht="15.2" customHeight="1">
      <c r="B50" s="34"/>
      <c r="C50" s="29" t="s">
        <v>28</v>
      </c>
      <c r="L50" s="3" t="str">
        <f>IF(E14= "Vyplň údaj","",E14)</f>
        <v/>
      </c>
      <c r="AI50" s="29" t="s">
        <v>32</v>
      </c>
      <c r="AM50" s="360" t="str">
        <f>IF(E20="","",E20)</f>
        <v xml:space="preserve"> </v>
      </c>
      <c r="AN50" s="361"/>
      <c r="AO50" s="361"/>
      <c r="AP50" s="361"/>
      <c r="AR50" s="34"/>
      <c r="AS50" s="364"/>
      <c r="AT50" s="365"/>
      <c r="BD50" s="55"/>
    </row>
    <row r="51" spans="1:91" s="1" customFormat="1" ht="10.9" customHeight="1">
      <c r="B51" s="34"/>
      <c r="AR51" s="34"/>
      <c r="AS51" s="364"/>
      <c r="AT51" s="365"/>
      <c r="BD51" s="55"/>
    </row>
    <row r="52" spans="1:91" s="1" customFormat="1" ht="29.25" customHeight="1">
      <c r="B52" s="34"/>
      <c r="C52" s="355" t="s">
        <v>50</v>
      </c>
      <c r="D52" s="356"/>
      <c r="E52" s="356"/>
      <c r="F52" s="356"/>
      <c r="G52" s="356"/>
      <c r="H52" s="56"/>
      <c r="I52" s="357" t="s">
        <v>51</v>
      </c>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66" t="s">
        <v>52</v>
      </c>
      <c r="AH52" s="356"/>
      <c r="AI52" s="356"/>
      <c r="AJ52" s="356"/>
      <c r="AK52" s="356"/>
      <c r="AL52" s="356"/>
      <c r="AM52" s="356"/>
      <c r="AN52" s="357" t="s">
        <v>53</v>
      </c>
      <c r="AO52" s="356"/>
      <c r="AP52" s="356"/>
      <c r="AQ52" s="57" t="s">
        <v>54</v>
      </c>
      <c r="AR52" s="34"/>
      <c r="AS52" s="58" t="s">
        <v>55</v>
      </c>
      <c r="AT52" s="59" t="s">
        <v>56</v>
      </c>
      <c r="AU52" s="59" t="s">
        <v>57</v>
      </c>
      <c r="AV52" s="59" t="s">
        <v>58</v>
      </c>
      <c r="AW52" s="59" t="s">
        <v>59</v>
      </c>
      <c r="AX52" s="59" t="s">
        <v>60</v>
      </c>
      <c r="AY52" s="59" t="s">
        <v>61</v>
      </c>
      <c r="AZ52" s="59" t="s">
        <v>62</v>
      </c>
      <c r="BA52" s="59" t="s">
        <v>63</v>
      </c>
      <c r="BB52" s="59" t="s">
        <v>64</v>
      </c>
      <c r="BC52" s="59" t="s">
        <v>65</v>
      </c>
      <c r="BD52" s="60" t="s">
        <v>66</v>
      </c>
    </row>
    <row r="53" spans="1:91" s="1" customFormat="1" ht="10.9" customHeight="1">
      <c r="B53" s="34"/>
      <c r="AR53" s="34"/>
      <c r="AS53" s="61"/>
      <c r="AT53" s="52"/>
      <c r="AU53" s="52"/>
      <c r="AV53" s="52"/>
      <c r="AW53" s="52"/>
      <c r="AX53" s="52"/>
      <c r="AY53" s="52"/>
      <c r="AZ53" s="52"/>
      <c r="BA53" s="52"/>
      <c r="BB53" s="52"/>
      <c r="BC53" s="52"/>
      <c r="BD53" s="53"/>
    </row>
    <row r="54" spans="1:91" s="5" customFormat="1" ht="32.450000000000003" customHeight="1">
      <c r="B54" s="62"/>
      <c r="C54" s="63" t="s">
        <v>67</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70">
        <f>ROUND(AG55+AG103+AG120+AG134+AG145+AG149,2)</f>
        <v>0</v>
      </c>
      <c r="AH54" s="370"/>
      <c r="AI54" s="370"/>
      <c r="AJ54" s="370"/>
      <c r="AK54" s="370"/>
      <c r="AL54" s="370"/>
      <c r="AM54" s="370"/>
      <c r="AN54" s="371">
        <f t="shared" ref="AN54:AN85" si="0">SUM(AG54,AT54)</f>
        <v>0</v>
      </c>
      <c r="AO54" s="371"/>
      <c r="AP54" s="371"/>
      <c r="AQ54" s="66" t="s">
        <v>3</v>
      </c>
      <c r="AR54" s="62"/>
      <c r="AS54" s="67">
        <f>ROUND(AS55+AS103+AS120+AS134+AS145+AS149,2)</f>
        <v>0</v>
      </c>
      <c r="AT54" s="68">
        <f t="shared" ref="AT54:AT85" si="1">ROUND(SUM(AV54:AW54),2)</f>
        <v>0</v>
      </c>
      <c r="AU54" s="69">
        <f>ROUND(AU55+AU103+AU120+AU134+AU145+AU149,5)</f>
        <v>0</v>
      </c>
      <c r="AV54" s="68">
        <f>ROUND(AZ54*L29,2)</f>
        <v>0</v>
      </c>
      <c r="AW54" s="68">
        <f>ROUND(BA54*L30,2)</f>
        <v>0</v>
      </c>
      <c r="AX54" s="68">
        <f>ROUND(BB54*L29,2)</f>
        <v>0</v>
      </c>
      <c r="AY54" s="68">
        <f>ROUND(BC54*L30,2)</f>
        <v>0</v>
      </c>
      <c r="AZ54" s="68">
        <f>ROUND(AZ55+AZ103+AZ120+AZ134+AZ145+AZ149,2)</f>
        <v>0</v>
      </c>
      <c r="BA54" s="68">
        <f>ROUND(BA55+BA103+BA120+BA134+BA145+BA149,2)</f>
        <v>0</v>
      </c>
      <c r="BB54" s="68">
        <f>ROUND(BB55+BB103+BB120+BB134+BB145+BB149,2)</f>
        <v>0</v>
      </c>
      <c r="BC54" s="68">
        <f>ROUND(BC55+BC103+BC120+BC134+BC145+BC149,2)</f>
        <v>0</v>
      </c>
      <c r="BD54" s="70">
        <f>ROUND(BD55+BD103+BD120+BD134+BD145+BD149,2)</f>
        <v>0</v>
      </c>
      <c r="BS54" s="71" t="s">
        <v>68</v>
      </c>
      <c r="BT54" s="71" t="s">
        <v>69</v>
      </c>
      <c r="BU54" s="72" t="s">
        <v>70</v>
      </c>
      <c r="BV54" s="71" t="s">
        <v>71</v>
      </c>
      <c r="BW54" s="71" t="s">
        <v>5</v>
      </c>
      <c r="BX54" s="71" t="s">
        <v>72</v>
      </c>
      <c r="CL54" s="71" t="s">
        <v>3</v>
      </c>
    </row>
    <row r="55" spans="1:91" s="6" customFormat="1" ht="24.75" customHeight="1">
      <c r="B55" s="73"/>
      <c r="C55" s="74"/>
      <c r="D55" s="358" t="s">
        <v>73</v>
      </c>
      <c r="E55" s="358"/>
      <c r="F55" s="358"/>
      <c r="G55" s="358"/>
      <c r="H55" s="358"/>
      <c r="I55" s="75"/>
      <c r="J55" s="358" t="s">
        <v>74</v>
      </c>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69">
        <f>ROUND(AG56+AG59+AG62+AG64+AG71+AG99,2)</f>
        <v>0</v>
      </c>
      <c r="AH55" s="368"/>
      <c r="AI55" s="368"/>
      <c r="AJ55" s="368"/>
      <c r="AK55" s="368"/>
      <c r="AL55" s="368"/>
      <c r="AM55" s="368"/>
      <c r="AN55" s="367">
        <f t="shared" si="0"/>
        <v>0</v>
      </c>
      <c r="AO55" s="368"/>
      <c r="AP55" s="368"/>
      <c r="AQ55" s="76" t="s">
        <v>75</v>
      </c>
      <c r="AR55" s="73"/>
      <c r="AS55" s="77">
        <f>ROUND(AS56+AS59+AS62+AS64+AS71+AS99,2)</f>
        <v>0</v>
      </c>
      <c r="AT55" s="78">
        <f t="shared" si="1"/>
        <v>0</v>
      </c>
      <c r="AU55" s="79">
        <f>ROUND(AU56+AU59+AU62+AU64+AU71+AU99,5)</f>
        <v>0</v>
      </c>
      <c r="AV55" s="78">
        <f>ROUND(AZ55*L29,2)</f>
        <v>0</v>
      </c>
      <c r="AW55" s="78">
        <f>ROUND(BA55*L30,2)</f>
        <v>0</v>
      </c>
      <c r="AX55" s="78">
        <f>ROUND(BB55*L29,2)</f>
        <v>0</v>
      </c>
      <c r="AY55" s="78">
        <f>ROUND(BC55*L30,2)</f>
        <v>0</v>
      </c>
      <c r="AZ55" s="78">
        <f>ROUND(AZ56+AZ59+AZ62+AZ64+AZ71+AZ99,2)</f>
        <v>0</v>
      </c>
      <c r="BA55" s="78">
        <f>ROUND(BA56+BA59+BA62+BA64+BA71+BA99,2)</f>
        <v>0</v>
      </c>
      <c r="BB55" s="78">
        <f>ROUND(BB56+BB59+BB62+BB64+BB71+BB99,2)</f>
        <v>0</v>
      </c>
      <c r="BC55" s="78">
        <f>ROUND(BC56+BC59+BC62+BC64+BC71+BC99,2)</f>
        <v>0</v>
      </c>
      <c r="BD55" s="80">
        <f>ROUND(BD56+BD59+BD62+BD64+BD71+BD99,2)</f>
        <v>0</v>
      </c>
      <c r="BS55" s="81" t="s">
        <v>68</v>
      </c>
      <c r="BT55" s="81" t="s">
        <v>76</v>
      </c>
      <c r="BU55" s="81" t="s">
        <v>70</v>
      </c>
      <c r="BV55" s="81" t="s">
        <v>71</v>
      </c>
      <c r="BW55" s="81" t="s">
        <v>77</v>
      </c>
      <c r="BX55" s="81" t="s">
        <v>5</v>
      </c>
      <c r="CL55" s="81" t="s">
        <v>78</v>
      </c>
      <c r="CM55" s="81" t="s">
        <v>79</v>
      </c>
    </row>
    <row r="56" spans="1:91" s="3" customFormat="1" ht="16.5" customHeight="1">
      <c r="B56" s="47"/>
      <c r="C56" s="9"/>
      <c r="D56" s="9"/>
      <c r="E56" s="350" t="s">
        <v>80</v>
      </c>
      <c r="F56" s="350"/>
      <c r="G56" s="350"/>
      <c r="H56" s="350"/>
      <c r="I56" s="350"/>
      <c r="J56" s="9"/>
      <c r="K56" s="350" t="s">
        <v>81</v>
      </c>
      <c r="L56" s="350"/>
      <c r="M56" s="350"/>
      <c r="N56" s="350"/>
      <c r="O56" s="350"/>
      <c r="P56" s="350"/>
      <c r="Q56" s="350"/>
      <c r="R56" s="350"/>
      <c r="S56" s="350"/>
      <c r="T56" s="350"/>
      <c r="U56" s="350"/>
      <c r="V56" s="350"/>
      <c r="W56" s="350"/>
      <c r="X56" s="350"/>
      <c r="Y56" s="350"/>
      <c r="Z56" s="350"/>
      <c r="AA56" s="350"/>
      <c r="AB56" s="350"/>
      <c r="AC56" s="350"/>
      <c r="AD56" s="350"/>
      <c r="AE56" s="350"/>
      <c r="AF56" s="350"/>
      <c r="AG56" s="338">
        <f>ROUND(SUM(AG57:AG58),2)</f>
        <v>0</v>
      </c>
      <c r="AH56" s="337"/>
      <c r="AI56" s="337"/>
      <c r="AJ56" s="337"/>
      <c r="AK56" s="337"/>
      <c r="AL56" s="337"/>
      <c r="AM56" s="337"/>
      <c r="AN56" s="336">
        <f t="shared" si="0"/>
        <v>0</v>
      </c>
      <c r="AO56" s="337"/>
      <c r="AP56" s="337"/>
      <c r="AQ56" s="82" t="s">
        <v>82</v>
      </c>
      <c r="AR56" s="47"/>
      <c r="AS56" s="83">
        <f>ROUND(SUM(AS57:AS58),2)</f>
        <v>0</v>
      </c>
      <c r="AT56" s="84">
        <f t="shared" si="1"/>
        <v>0</v>
      </c>
      <c r="AU56" s="85">
        <f>ROUND(SUM(AU57:AU58),5)</f>
        <v>0</v>
      </c>
      <c r="AV56" s="84">
        <f>ROUND(AZ56*L29,2)</f>
        <v>0</v>
      </c>
      <c r="AW56" s="84">
        <f>ROUND(BA56*L30,2)</f>
        <v>0</v>
      </c>
      <c r="AX56" s="84">
        <f>ROUND(BB56*L29,2)</f>
        <v>0</v>
      </c>
      <c r="AY56" s="84">
        <f>ROUND(BC56*L30,2)</f>
        <v>0</v>
      </c>
      <c r="AZ56" s="84">
        <f>ROUND(SUM(AZ57:AZ58),2)</f>
        <v>0</v>
      </c>
      <c r="BA56" s="84">
        <f>ROUND(SUM(BA57:BA58),2)</f>
        <v>0</v>
      </c>
      <c r="BB56" s="84">
        <f>ROUND(SUM(BB57:BB58),2)</f>
        <v>0</v>
      </c>
      <c r="BC56" s="84">
        <f>ROUND(SUM(BC57:BC58),2)</f>
        <v>0</v>
      </c>
      <c r="BD56" s="86">
        <f>ROUND(SUM(BD57:BD58),2)</f>
        <v>0</v>
      </c>
      <c r="BS56" s="27" t="s">
        <v>68</v>
      </c>
      <c r="BT56" s="27" t="s">
        <v>79</v>
      </c>
      <c r="BU56" s="27" t="s">
        <v>70</v>
      </c>
      <c r="BV56" s="27" t="s">
        <v>71</v>
      </c>
      <c r="BW56" s="27" t="s">
        <v>83</v>
      </c>
      <c r="BX56" s="27" t="s">
        <v>77</v>
      </c>
      <c r="CL56" s="27" t="s">
        <v>78</v>
      </c>
    </row>
    <row r="57" spans="1:91" s="3" customFormat="1" ht="23.25" customHeight="1">
      <c r="A57" s="87" t="s">
        <v>84</v>
      </c>
      <c r="B57" s="47"/>
      <c r="C57" s="9"/>
      <c r="D57" s="9"/>
      <c r="E57" s="9"/>
      <c r="F57" s="350" t="s">
        <v>85</v>
      </c>
      <c r="G57" s="350"/>
      <c r="H57" s="350"/>
      <c r="I57" s="350"/>
      <c r="J57" s="350"/>
      <c r="K57" s="9"/>
      <c r="L57" s="350" t="s">
        <v>86</v>
      </c>
      <c r="M57" s="350"/>
      <c r="N57" s="350"/>
      <c r="O57" s="350"/>
      <c r="P57" s="350"/>
      <c r="Q57" s="350"/>
      <c r="R57" s="350"/>
      <c r="S57" s="350"/>
      <c r="T57" s="350"/>
      <c r="U57" s="350"/>
      <c r="V57" s="350"/>
      <c r="W57" s="350"/>
      <c r="X57" s="350"/>
      <c r="Y57" s="350"/>
      <c r="Z57" s="350"/>
      <c r="AA57" s="350"/>
      <c r="AB57" s="350"/>
      <c r="AC57" s="350"/>
      <c r="AD57" s="350"/>
      <c r="AE57" s="350"/>
      <c r="AF57" s="350"/>
      <c r="AG57" s="336">
        <f>'SO00cc - Obejkty přípravy...'!J34</f>
        <v>0</v>
      </c>
      <c r="AH57" s="337"/>
      <c r="AI57" s="337"/>
      <c r="AJ57" s="337"/>
      <c r="AK57" s="337"/>
      <c r="AL57" s="337"/>
      <c r="AM57" s="337"/>
      <c r="AN57" s="336">
        <f t="shared" si="0"/>
        <v>0</v>
      </c>
      <c r="AO57" s="337"/>
      <c r="AP57" s="337"/>
      <c r="AQ57" s="82" t="s">
        <v>82</v>
      </c>
      <c r="AR57" s="47"/>
      <c r="AS57" s="83">
        <v>0</v>
      </c>
      <c r="AT57" s="84">
        <f t="shared" si="1"/>
        <v>0</v>
      </c>
      <c r="AU57" s="85">
        <f>'SO00cc - Obejkty přípravy...'!P94</f>
        <v>0</v>
      </c>
      <c r="AV57" s="84">
        <f>'SO00cc - Obejkty přípravy...'!J37</f>
        <v>0</v>
      </c>
      <c r="AW57" s="84">
        <f>'SO00cc - Obejkty přípravy...'!J38</f>
        <v>0</v>
      </c>
      <c r="AX57" s="84">
        <f>'SO00cc - Obejkty přípravy...'!J39</f>
        <v>0</v>
      </c>
      <c r="AY57" s="84">
        <f>'SO00cc - Obejkty přípravy...'!J40</f>
        <v>0</v>
      </c>
      <c r="AZ57" s="84">
        <f>'SO00cc - Obejkty přípravy...'!F37</f>
        <v>0</v>
      </c>
      <c r="BA57" s="84">
        <f>'SO00cc - Obejkty přípravy...'!F38</f>
        <v>0</v>
      </c>
      <c r="BB57" s="84">
        <f>'SO00cc - Obejkty přípravy...'!F39</f>
        <v>0</v>
      </c>
      <c r="BC57" s="84">
        <f>'SO00cc - Obejkty přípravy...'!F40</f>
        <v>0</v>
      </c>
      <c r="BD57" s="86">
        <f>'SO00cc - Obejkty přípravy...'!F41</f>
        <v>0</v>
      </c>
      <c r="BT57" s="27" t="s">
        <v>87</v>
      </c>
      <c r="BV57" s="27" t="s">
        <v>71</v>
      </c>
      <c r="BW57" s="27" t="s">
        <v>88</v>
      </c>
      <c r="BX57" s="27" t="s">
        <v>83</v>
      </c>
      <c r="CL57" s="27" t="s">
        <v>78</v>
      </c>
    </row>
    <row r="58" spans="1:91" s="3" customFormat="1" ht="16.5" customHeight="1">
      <c r="A58" s="87" t="s">
        <v>84</v>
      </c>
      <c r="B58" s="47"/>
      <c r="C58" s="9"/>
      <c r="D58" s="9"/>
      <c r="E58" s="9"/>
      <c r="F58" s="350" t="s">
        <v>89</v>
      </c>
      <c r="G58" s="350"/>
      <c r="H58" s="350"/>
      <c r="I58" s="350"/>
      <c r="J58" s="350"/>
      <c r="K58" s="9"/>
      <c r="L58" s="350" t="s">
        <v>90</v>
      </c>
      <c r="M58" s="350"/>
      <c r="N58" s="350"/>
      <c r="O58" s="350"/>
      <c r="P58" s="350"/>
      <c r="Q58" s="350"/>
      <c r="R58" s="350"/>
      <c r="S58" s="350"/>
      <c r="T58" s="350"/>
      <c r="U58" s="350"/>
      <c r="V58" s="350"/>
      <c r="W58" s="350"/>
      <c r="X58" s="350"/>
      <c r="Y58" s="350"/>
      <c r="Z58" s="350"/>
      <c r="AA58" s="350"/>
      <c r="AB58" s="350"/>
      <c r="AC58" s="350"/>
      <c r="AD58" s="350"/>
      <c r="AE58" s="350"/>
      <c r="AF58" s="350"/>
      <c r="AG58" s="336">
        <f>'SO00x - Objekty přípravy ...'!J34</f>
        <v>0</v>
      </c>
      <c r="AH58" s="337"/>
      <c r="AI58" s="337"/>
      <c r="AJ58" s="337"/>
      <c r="AK58" s="337"/>
      <c r="AL58" s="337"/>
      <c r="AM58" s="337"/>
      <c r="AN58" s="336">
        <f t="shared" si="0"/>
        <v>0</v>
      </c>
      <c r="AO58" s="337"/>
      <c r="AP58" s="337"/>
      <c r="AQ58" s="82" t="s">
        <v>82</v>
      </c>
      <c r="AR58" s="47"/>
      <c r="AS58" s="83">
        <v>0</v>
      </c>
      <c r="AT58" s="84">
        <f t="shared" si="1"/>
        <v>0</v>
      </c>
      <c r="AU58" s="85">
        <f>'SO00x - Objekty přípravy ...'!P96</f>
        <v>0</v>
      </c>
      <c r="AV58" s="84">
        <f>'SO00x - Objekty přípravy ...'!J37</f>
        <v>0</v>
      </c>
      <c r="AW58" s="84">
        <f>'SO00x - Objekty přípravy ...'!J38</f>
        <v>0</v>
      </c>
      <c r="AX58" s="84">
        <f>'SO00x - Objekty přípravy ...'!J39</f>
        <v>0</v>
      </c>
      <c r="AY58" s="84">
        <f>'SO00x - Objekty přípravy ...'!J40</f>
        <v>0</v>
      </c>
      <c r="AZ58" s="84">
        <f>'SO00x - Objekty přípravy ...'!F37</f>
        <v>0</v>
      </c>
      <c r="BA58" s="84">
        <f>'SO00x - Objekty přípravy ...'!F38</f>
        <v>0</v>
      </c>
      <c r="BB58" s="84">
        <f>'SO00x - Objekty přípravy ...'!F39</f>
        <v>0</v>
      </c>
      <c r="BC58" s="84">
        <f>'SO00x - Objekty přípravy ...'!F40</f>
        <v>0</v>
      </c>
      <c r="BD58" s="86">
        <f>'SO00x - Objekty přípravy ...'!F41</f>
        <v>0</v>
      </c>
      <c r="BT58" s="27" t="s">
        <v>87</v>
      </c>
      <c r="BV58" s="27" t="s">
        <v>71</v>
      </c>
      <c r="BW58" s="27" t="s">
        <v>91</v>
      </c>
      <c r="BX58" s="27" t="s">
        <v>83</v>
      </c>
      <c r="CL58" s="27" t="s">
        <v>78</v>
      </c>
    </row>
    <row r="59" spans="1:91" s="3" customFormat="1" ht="16.5" customHeight="1">
      <c r="B59" s="47"/>
      <c r="C59" s="9"/>
      <c r="D59" s="9"/>
      <c r="E59" s="350" t="s">
        <v>92</v>
      </c>
      <c r="F59" s="350"/>
      <c r="G59" s="350"/>
      <c r="H59" s="350"/>
      <c r="I59" s="350"/>
      <c r="J59" s="9"/>
      <c r="K59" s="350" t="s">
        <v>93</v>
      </c>
      <c r="L59" s="350"/>
      <c r="M59" s="350"/>
      <c r="N59" s="350"/>
      <c r="O59" s="350"/>
      <c r="P59" s="350"/>
      <c r="Q59" s="350"/>
      <c r="R59" s="350"/>
      <c r="S59" s="350"/>
      <c r="T59" s="350"/>
      <c r="U59" s="350"/>
      <c r="V59" s="350"/>
      <c r="W59" s="350"/>
      <c r="X59" s="350"/>
      <c r="Y59" s="350"/>
      <c r="Z59" s="350"/>
      <c r="AA59" s="350"/>
      <c r="AB59" s="350"/>
      <c r="AC59" s="350"/>
      <c r="AD59" s="350"/>
      <c r="AE59" s="350"/>
      <c r="AF59" s="350"/>
      <c r="AG59" s="338">
        <f>ROUND(SUM(AG60:AG61),2)</f>
        <v>0</v>
      </c>
      <c r="AH59" s="337"/>
      <c r="AI59" s="337"/>
      <c r="AJ59" s="337"/>
      <c r="AK59" s="337"/>
      <c r="AL59" s="337"/>
      <c r="AM59" s="337"/>
      <c r="AN59" s="336">
        <f t="shared" si="0"/>
        <v>0</v>
      </c>
      <c r="AO59" s="337"/>
      <c r="AP59" s="337"/>
      <c r="AQ59" s="82" t="s">
        <v>82</v>
      </c>
      <c r="AR59" s="47"/>
      <c r="AS59" s="83">
        <f>ROUND(SUM(AS60:AS61),2)</f>
        <v>0</v>
      </c>
      <c r="AT59" s="84">
        <f t="shared" si="1"/>
        <v>0</v>
      </c>
      <c r="AU59" s="85">
        <f>ROUND(SUM(AU60:AU61),5)</f>
        <v>0</v>
      </c>
      <c r="AV59" s="84">
        <f>ROUND(AZ59*L29,2)</f>
        <v>0</v>
      </c>
      <c r="AW59" s="84">
        <f>ROUND(BA59*L30,2)</f>
        <v>0</v>
      </c>
      <c r="AX59" s="84">
        <f>ROUND(BB59*L29,2)</f>
        <v>0</v>
      </c>
      <c r="AY59" s="84">
        <f>ROUND(BC59*L30,2)</f>
        <v>0</v>
      </c>
      <c r="AZ59" s="84">
        <f>ROUND(SUM(AZ60:AZ61),2)</f>
        <v>0</v>
      </c>
      <c r="BA59" s="84">
        <f>ROUND(SUM(BA60:BA61),2)</f>
        <v>0</v>
      </c>
      <c r="BB59" s="84">
        <f>ROUND(SUM(BB60:BB61),2)</f>
        <v>0</v>
      </c>
      <c r="BC59" s="84">
        <f>ROUND(SUM(BC60:BC61),2)</f>
        <v>0</v>
      </c>
      <c r="BD59" s="86">
        <f>ROUND(SUM(BD60:BD61),2)</f>
        <v>0</v>
      </c>
      <c r="BS59" s="27" t="s">
        <v>68</v>
      </c>
      <c r="BT59" s="27" t="s">
        <v>79</v>
      </c>
      <c r="BU59" s="27" t="s">
        <v>70</v>
      </c>
      <c r="BV59" s="27" t="s">
        <v>71</v>
      </c>
      <c r="BW59" s="27" t="s">
        <v>94</v>
      </c>
      <c r="BX59" s="27" t="s">
        <v>77</v>
      </c>
      <c r="CL59" s="27" t="s">
        <v>78</v>
      </c>
    </row>
    <row r="60" spans="1:91" s="3" customFormat="1" ht="23.25" customHeight="1">
      <c r="A60" s="87" t="s">
        <v>84</v>
      </c>
      <c r="B60" s="47"/>
      <c r="C60" s="9"/>
      <c r="D60" s="9"/>
      <c r="E60" s="9"/>
      <c r="F60" s="350" t="s">
        <v>95</v>
      </c>
      <c r="G60" s="350"/>
      <c r="H60" s="350"/>
      <c r="I60" s="350"/>
      <c r="J60" s="350"/>
      <c r="K60" s="9"/>
      <c r="L60" s="350" t="s">
        <v>96</v>
      </c>
      <c r="M60" s="350"/>
      <c r="N60" s="350"/>
      <c r="O60" s="350"/>
      <c r="P60" s="350"/>
      <c r="Q60" s="350"/>
      <c r="R60" s="350"/>
      <c r="S60" s="350"/>
      <c r="T60" s="350"/>
      <c r="U60" s="350"/>
      <c r="V60" s="350"/>
      <c r="W60" s="350"/>
      <c r="X60" s="350"/>
      <c r="Y60" s="350"/>
      <c r="Z60" s="350"/>
      <c r="AA60" s="350"/>
      <c r="AB60" s="350"/>
      <c r="AC60" s="350"/>
      <c r="AD60" s="350"/>
      <c r="AE60" s="350"/>
      <c r="AF60" s="350"/>
      <c r="AG60" s="336">
        <f>'SO 101.1 - Etapa I. způso...'!J34</f>
        <v>0</v>
      </c>
      <c r="AH60" s="337"/>
      <c r="AI60" s="337"/>
      <c r="AJ60" s="337"/>
      <c r="AK60" s="337"/>
      <c r="AL60" s="337"/>
      <c r="AM60" s="337"/>
      <c r="AN60" s="336">
        <f t="shared" si="0"/>
        <v>0</v>
      </c>
      <c r="AO60" s="337"/>
      <c r="AP60" s="337"/>
      <c r="AQ60" s="82" t="s">
        <v>82</v>
      </c>
      <c r="AR60" s="47"/>
      <c r="AS60" s="83">
        <v>0</v>
      </c>
      <c r="AT60" s="84">
        <f t="shared" si="1"/>
        <v>0</v>
      </c>
      <c r="AU60" s="85">
        <f>'SO 101.1 - Etapa I. způso...'!P102</f>
        <v>0</v>
      </c>
      <c r="AV60" s="84">
        <f>'SO 101.1 - Etapa I. způso...'!J37</f>
        <v>0</v>
      </c>
      <c r="AW60" s="84">
        <f>'SO 101.1 - Etapa I. způso...'!J38</f>
        <v>0</v>
      </c>
      <c r="AX60" s="84">
        <f>'SO 101.1 - Etapa I. způso...'!J39</f>
        <v>0</v>
      </c>
      <c r="AY60" s="84">
        <f>'SO 101.1 - Etapa I. způso...'!J40</f>
        <v>0</v>
      </c>
      <c r="AZ60" s="84">
        <f>'SO 101.1 - Etapa I. způso...'!F37</f>
        <v>0</v>
      </c>
      <c r="BA60" s="84">
        <f>'SO 101.1 - Etapa I. způso...'!F38</f>
        <v>0</v>
      </c>
      <c r="BB60" s="84">
        <f>'SO 101.1 - Etapa I. způso...'!F39</f>
        <v>0</v>
      </c>
      <c r="BC60" s="84">
        <f>'SO 101.1 - Etapa I. způso...'!F40</f>
        <v>0</v>
      </c>
      <c r="BD60" s="86">
        <f>'SO 101.1 - Etapa I. způso...'!F41</f>
        <v>0</v>
      </c>
      <c r="BT60" s="27" t="s">
        <v>87</v>
      </c>
      <c r="BV60" s="27" t="s">
        <v>71</v>
      </c>
      <c r="BW60" s="27" t="s">
        <v>97</v>
      </c>
      <c r="BX60" s="27" t="s">
        <v>94</v>
      </c>
      <c r="CL60" s="27" t="s">
        <v>3</v>
      </c>
    </row>
    <row r="61" spans="1:91" s="3" customFormat="1" ht="23.25" customHeight="1">
      <c r="A61" s="87" t="s">
        <v>84</v>
      </c>
      <c r="B61" s="47"/>
      <c r="C61" s="9"/>
      <c r="D61" s="9"/>
      <c r="E61" s="9"/>
      <c r="F61" s="350" t="s">
        <v>98</v>
      </c>
      <c r="G61" s="350"/>
      <c r="H61" s="350"/>
      <c r="I61" s="350"/>
      <c r="J61" s="350"/>
      <c r="K61" s="9"/>
      <c r="L61" s="350" t="s">
        <v>99</v>
      </c>
      <c r="M61" s="350"/>
      <c r="N61" s="350"/>
      <c r="O61" s="350"/>
      <c r="P61" s="350"/>
      <c r="Q61" s="350"/>
      <c r="R61" s="350"/>
      <c r="S61" s="350"/>
      <c r="T61" s="350"/>
      <c r="U61" s="350"/>
      <c r="V61" s="350"/>
      <c r="W61" s="350"/>
      <c r="X61" s="350"/>
      <c r="Y61" s="350"/>
      <c r="Z61" s="350"/>
      <c r="AA61" s="350"/>
      <c r="AB61" s="350"/>
      <c r="AC61" s="350"/>
      <c r="AD61" s="350"/>
      <c r="AE61" s="350"/>
      <c r="AF61" s="350"/>
      <c r="AG61" s="336">
        <f>'SO 101.1.1 - Etapa I - Ne...'!J34</f>
        <v>0</v>
      </c>
      <c r="AH61" s="337"/>
      <c r="AI61" s="337"/>
      <c r="AJ61" s="337"/>
      <c r="AK61" s="337"/>
      <c r="AL61" s="337"/>
      <c r="AM61" s="337"/>
      <c r="AN61" s="336">
        <f t="shared" si="0"/>
        <v>0</v>
      </c>
      <c r="AO61" s="337"/>
      <c r="AP61" s="337"/>
      <c r="AQ61" s="82" t="s">
        <v>82</v>
      </c>
      <c r="AR61" s="47"/>
      <c r="AS61" s="83">
        <v>0</v>
      </c>
      <c r="AT61" s="84">
        <f t="shared" si="1"/>
        <v>0</v>
      </c>
      <c r="AU61" s="85">
        <f>'SO 101.1.1 - Etapa I - Ne...'!P95</f>
        <v>0</v>
      </c>
      <c r="AV61" s="84">
        <f>'SO 101.1.1 - Etapa I - Ne...'!J37</f>
        <v>0</v>
      </c>
      <c r="AW61" s="84">
        <f>'SO 101.1.1 - Etapa I - Ne...'!J38</f>
        <v>0</v>
      </c>
      <c r="AX61" s="84">
        <f>'SO 101.1.1 - Etapa I - Ne...'!J39</f>
        <v>0</v>
      </c>
      <c r="AY61" s="84">
        <f>'SO 101.1.1 - Etapa I - Ne...'!J40</f>
        <v>0</v>
      </c>
      <c r="AZ61" s="84">
        <f>'SO 101.1.1 - Etapa I - Ne...'!F37</f>
        <v>0</v>
      </c>
      <c r="BA61" s="84">
        <f>'SO 101.1.1 - Etapa I - Ne...'!F38</f>
        <v>0</v>
      </c>
      <c r="BB61" s="84">
        <f>'SO 101.1.1 - Etapa I - Ne...'!F39</f>
        <v>0</v>
      </c>
      <c r="BC61" s="84">
        <f>'SO 101.1.1 - Etapa I - Ne...'!F40</f>
        <v>0</v>
      </c>
      <c r="BD61" s="86">
        <f>'SO 101.1.1 - Etapa I - Ne...'!F41</f>
        <v>0</v>
      </c>
      <c r="BT61" s="27" t="s">
        <v>87</v>
      </c>
      <c r="BV61" s="27" t="s">
        <v>71</v>
      </c>
      <c r="BW61" s="27" t="s">
        <v>100</v>
      </c>
      <c r="BX61" s="27" t="s">
        <v>94</v>
      </c>
      <c r="CL61" s="27" t="s">
        <v>3</v>
      </c>
    </row>
    <row r="62" spans="1:91" s="3" customFormat="1" ht="16.5" customHeight="1">
      <c r="B62" s="47"/>
      <c r="C62" s="9"/>
      <c r="D62" s="9"/>
      <c r="E62" s="350" t="s">
        <v>101</v>
      </c>
      <c r="F62" s="350"/>
      <c r="G62" s="350"/>
      <c r="H62" s="350"/>
      <c r="I62" s="350"/>
      <c r="J62" s="9"/>
      <c r="K62" s="350" t="s">
        <v>102</v>
      </c>
      <c r="L62" s="350"/>
      <c r="M62" s="350"/>
      <c r="N62" s="350"/>
      <c r="O62" s="350"/>
      <c r="P62" s="350"/>
      <c r="Q62" s="350"/>
      <c r="R62" s="350"/>
      <c r="S62" s="350"/>
      <c r="T62" s="350"/>
      <c r="U62" s="350"/>
      <c r="V62" s="350"/>
      <c r="W62" s="350"/>
      <c r="X62" s="350"/>
      <c r="Y62" s="350"/>
      <c r="Z62" s="350"/>
      <c r="AA62" s="350"/>
      <c r="AB62" s="350"/>
      <c r="AC62" s="350"/>
      <c r="AD62" s="350"/>
      <c r="AE62" s="350"/>
      <c r="AF62" s="350"/>
      <c r="AG62" s="338">
        <f>ROUND(AG63,2)</f>
        <v>0</v>
      </c>
      <c r="AH62" s="337"/>
      <c r="AI62" s="337"/>
      <c r="AJ62" s="337"/>
      <c r="AK62" s="337"/>
      <c r="AL62" s="337"/>
      <c r="AM62" s="337"/>
      <c r="AN62" s="336">
        <f t="shared" si="0"/>
        <v>0</v>
      </c>
      <c r="AO62" s="337"/>
      <c r="AP62" s="337"/>
      <c r="AQ62" s="82" t="s">
        <v>82</v>
      </c>
      <c r="AR62" s="47"/>
      <c r="AS62" s="83">
        <f>ROUND(AS63,2)</f>
        <v>0</v>
      </c>
      <c r="AT62" s="84">
        <f t="shared" si="1"/>
        <v>0</v>
      </c>
      <c r="AU62" s="85">
        <f>ROUND(AU63,5)</f>
        <v>0</v>
      </c>
      <c r="AV62" s="84">
        <f>ROUND(AZ62*L29,2)</f>
        <v>0</v>
      </c>
      <c r="AW62" s="84">
        <f>ROUND(BA62*L30,2)</f>
        <v>0</v>
      </c>
      <c r="AX62" s="84">
        <f>ROUND(BB62*L29,2)</f>
        <v>0</v>
      </c>
      <c r="AY62" s="84">
        <f>ROUND(BC62*L30,2)</f>
        <v>0</v>
      </c>
      <c r="AZ62" s="84">
        <f>ROUND(AZ63,2)</f>
        <v>0</v>
      </c>
      <c r="BA62" s="84">
        <f>ROUND(BA63,2)</f>
        <v>0</v>
      </c>
      <c r="BB62" s="84">
        <f>ROUND(BB63,2)</f>
        <v>0</v>
      </c>
      <c r="BC62" s="84">
        <f>ROUND(BC63,2)</f>
        <v>0</v>
      </c>
      <c r="BD62" s="86">
        <f>ROUND(BD63,2)</f>
        <v>0</v>
      </c>
      <c r="BS62" s="27" t="s">
        <v>68</v>
      </c>
      <c r="BT62" s="27" t="s">
        <v>79</v>
      </c>
      <c r="BU62" s="27" t="s">
        <v>70</v>
      </c>
      <c r="BV62" s="27" t="s">
        <v>71</v>
      </c>
      <c r="BW62" s="27" t="s">
        <v>103</v>
      </c>
      <c r="BX62" s="27" t="s">
        <v>77</v>
      </c>
      <c r="CL62" s="27" t="s">
        <v>78</v>
      </c>
    </row>
    <row r="63" spans="1:91" s="3" customFormat="1" ht="23.25" customHeight="1">
      <c r="A63" s="87" t="s">
        <v>84</v>
      </c>
      <c r="B63" s="47"/>
      <c r="C63" s="9"/>
      <c r="D63" s="9"/>
      <c r="E63" s="9"/>
      <c r="F63" s="350" t="s">
        <v>104</v>
      </c>
      <c r="G63" s="350"/>
      <c r="H63" s="350"/>
      <c r="I63" s="350"/>
      <c r="J63" s="350"/>
      <c r="K63" s="9"/>
      <c r="L63" s="350" t="s">
        <v>105</v>
      </c>
      <c r="M63" s="350"/>
      <c r="N63" s="350"/>
      <c r="O63" s="350"/>
      <c r="P63" s="350"/>
      <c r="Q63" s="350"/>
      <c r="R63" s="350"/>
      <c r="S63" s="350"/>
      <c r="T63" s="350"/>
      <c r="U63" s="350"/>
      <c r="V63" s="350"/>
      <c r="W63" s="350"/>
      <c r="X63" s="350"/>
      <c r="Y63" s="350"/>
      <c r="Z63" s="350"/>
      <c r="AA63" s="350"/>
      <c r="AB63" s="350"/>
      <c r="AC63" s="350"/>
      <c r="AD63" s="350"/>
      <c r="AE63" s="350"/>
      <c r="AF63" s="350"/>
      <c r="AG63" s="336">
        <f>'22109P-I - 300 Vodohospod...'!J34</f>
        <v>0</v>
      </c>
      <c r="AH63" s="337"/>
      <c r="AI63" s="337"/>
      <c r="AJ63" s="337"/>
      <c r="AK63" s="337"/>
      <c r="AL63" s="337"/>
      <c r="AM63" s="337"/>
      <c r="AN63" s="336">
        <f t="shared" si="0"/>
        <v>0</v>
      </c>
      <c r="AO63" s="337"/>
      <c r="AP63" s="337"/>
      <c r="AQ63" s="82" t="s">
        <v>82</v>
      </c>
      <c r="AR63" s="47"/>
      <c r="AS63" s="83">
        <v>0</v>
      </c>
      <c r="AT63" s="84">
        <f t="shared" si="1"/>
        <v>0</v>
      </c>
      <c r="AU63" s="85">
        <f>'22109P-I - 300 Vodohospod...'!P100</f>
        <v>0</v>
      </c>
      <c r="AV63" s="84">
        <f>'22109P-I - 300 Vodohospod...'!J37</f>
        <v>0</v>
      </c>
      <c r="AW63" s="84">
        <f>'22109P-I - 300 Vodohospod...'!J38</f>
        <v>0</v>
      </c>
      <c r="AX63" s="84">
        <f>'22109P-I - 300 Vodohospod...'!J39</f>
        <v>0</v>
      </c>
      <c r="AY63" s="84">
        <f>'22109P-I - 300 Vodohospod...'!J40</f>
        <v>0</v>
      </c>
      <c r="AZ63" s="84">
        <f>'22109P-I - 300 Vodohospod...'!F37</f>
        <v>0</v>
      </c>
      <c r="BA63" s="84">
        <f>'22109P-I - 300 Vodohospod...'!F38</f>
        <v>0</v>
      </c>
      <c r="BB63" s="84">
        <f>'22109P-I - 300 Vodohospod...'!F39</f>
        <v>0</v>
      </c>
      <c r="BC63" s="84">
        <f>'22109P-I - 300 Vodohospod...'!F40</f>
        <v>0</v>
      </c>
      <c r="BD63" s="86">
        <f>'22109P-I - 300 Vodohospod...'!F41</f>
        <v>0</v>
      </c>
      <c r="BT63" s="27" t="s">
        <v>87</v>
      </c>
      <c r="BV63" s="27" t="s">
        <v>71</v>
      </c>
      <c r="BW63" s="27" t="s">
        <v>106</v>
      </c>
      <c r="BX63" s="27" t="s">
        <v>103</v>
      </c>
      <c r="CL63" s="27" t="s">
        <v>3</v>
      </c>
    </row>
    <row r="64" spans="1:91" s="3" customFormat="1" ht="16.5" customHeight="1">
      <c r="B64" s="47"/>
      <c r="C64" s="9"/>
      <c r="D64" s="9"/>
      <c r="E64" s="350" t="s">
        <v>107</v>
      </c>
      <c r="F64" s="350"/>
      <c r="G64" s="350"/>
      <c r="H64" s="350"/>
      <c r="I64" s="350"/>
      <c r="J64" s="9"/>
      <c r="K64" s="350" t="s">
        <v>108</v>
      </c>
      <c r="L64" s="350"/>
      <c r="M64" s="350"/>
      <c r="N64" s="350"/>
      <c r="O64" s="350"/>
      <c r="P64" s="350"/>
      <c r="Q64" s="350"/>
      <c r="R64" s="350"/>
      <c r="S64" s="350"/>
      <c r="T64" s="350"/>
      <c r="U64" s="350"/>
      <c r="V64" s="350"/>
      <c r="W64" s="350"/>
      <c r="X64" s="350"/>
      <c r="Y64" s="350"/>
      <c r="Z64" s="350"/>
      <c r="AA64" s="350"/>
      <c r="AB64" s="350"/>
      <c r="AC64" s="350"/>
      <c r="AD64" s="350"/>
      <c r="AE64" s="350"/>
      <c r="AF64" s="350"/>
      <c r="AG64" s="338">
        <f>ROUND(AG65+AG70,2)</f>
        <v>0</v>
      </c>
      <c r="AH64" s="337"/>
      <c r="AI64" s="337"/>
      <c r="AJ64" s="337"/>
      <c r="AK64" s="337"/>
      <c r="AL64" s="337"/>
      <c r="AM64" s="337"/>
      <c r="AN64" s="336">
        <f t="shared" si="0"/>
        <v>0</v>
      </c>
      <c r="AO64" s="337"/>
      <c r="AP64" s="337"/>
      <c r="AQ64" s="82" t="s">
        <v>82</v>
      </c>
      <c r="AR64" s="47"/>
      <c r="AS64" s="83">
        <f>ROUND(AS65+AS70,2)</f>
        <v>0</v>
      </c>
      <c r="AT64" s="84">
        <f t="shared" si="1"/>
        <v>0</v>
      </c>
      <c r="AU64" s="85">
        <f>ROUND(AU65+AU70,5)</f>
        <v>0</v>
      </c>
      <c r="AV64" s="84">
        <f>ROUND(AZ64*L29,2)</f>
        <v>0</v>
      </c>
      <c r="AW64" s="84">
        <f>ROUND(BA64*L30,2)</f>
        <v>0</v>
      </c>
      <c r="AX64" s="84">
        <f>ROUND(BB64*L29,2)</f>
        <v>0</v>
      </c>
      <c r="AY64" s="84">
        <f>ROUND(BC64*L30,2)</f>
        <v>0</v>
      </c>
      <c r="AZ64" s="84">
        <f>ROUND(AZ65+AZ70,2)</f>
        <v>0</v>
      </c>
      <c r="BA64" s="84">
        <f>ROUND(BA65+BA70,2)</f>
        <v>0</v>
      </c>
      <c r="BB64" s="84">
        <f>ROUND(BB65+BB70,2)</f>
        <v>0</v>
      </c>
      <c r="BC64" s="84">
        <f>ROUND(BC65+BC70,2)</f>
        <v>0</v>
      </c>
      <c r="BD64" s="86">
        <f>ROUND(BD65+BD70,2)</f>
        <v>0</v>
      </c>
      <c r="BS64" s="27" t="s">
        <v>68</v>
      </c>
      <c r="BT64" s="27" t="s">
        <v>79</v>
      </c>
      <c r="BU64" s="27" t="s">
        <v>70</v>
      </c>
      <c r="BV64" s="27" t="s">
        <v>71</v>
      </c>
      <c r="BW64" s="27" t="s">
        <v>109</v>
      </c>
      <c r="BX64" s="27" t="s">
        <v>77</v>
      </c>
      <c r="CL64" s="27" t="s">
        <v>78</v>
      </c>
    </row>
    <row r="65" spans="1:90" s="3" customFormat="1" ht="16.5" customHeight="1">
      <c r="B65" s="47"/>
      <c r="C65" s="9"/>
      <c r="D65" s="9"/>
      <c r="E65" s="9"/>
      <c r="F65" s="350" t="s">
        <v>110</v>
      </c>
      <c r="G65" s="350"/>
      <c r="H65" s="350"/>
      <c r="I65" s="350"/>
      <c r="J65" s="350"/>
      <c r="K65" s="9"/>
      <c r="L65" s="350" t="s">
        <v>111</v>
      </c>
      <c r="M65" s="350"/>
      <c r="N65" s="350"/>
      <c r="O65" s="350"/>
      <c r="P65" s="350"/>
      <c r="Q65" s="350"/>
      <c r="R65" s="350"/>
      <c r="S65" s="350"/>
      <c r="T65" s="350"/>
      <c r="U65" s="350"/>
      <c r="V65" s="350"/>
      <c r="W65" s="350"/>
      <c r="X65" s="350"/>
      <c r="Y65" s="350"/>
      <c r="Z65" s="350"/>
      <c r="AA65" s="350"/>
      <c r="AB65" s="350"/>
      <c r="AC65" s="350"/>
      <c r="AD65" s="350"/>
      <c r="AE65" s="350"/>
      <c r="AF65" s="350"/>
      <c r="AG65" s="338">
        <f>ROUND(SUM(AG66:AG69),2)</f>
        <v>0</v>
      </c>
      <c r="AH65" s="337"/>
      <c r="AI65" s="337"/>
      <c r="AJ65" s="337"/>
      <c r="AK65" s="337"/>
      <c r="AL65" s="337"/>
      <c r="AM65" s="337"/>
      <c r="AN65" s="336">
        <f t="shared" si="0"/>
        <v>0</v>
      </c>
      <c r="AO65" s="337"/>
      <c r="AP65" s="337"/>
      <c r="AQ65" s="82" t="s">
        <v>82</v>
      </c>
      <c r="AR65" s="47"/>
      <c r="AS65" s="83">
        <f>ROUND(SUM(AS66:AS69),2)</f>
        <v>0</v>
      </c>
      <c r="AT65" s="84">
        <f t="shared" si="1"/>
        <v>0</v>
      </c>
      <c r="AU65" s="85">
        <f>ROUND(SUM(AU66:AU69),5)</f>
        <v>0</v>
      </c>
      <c r="AV65" s="84">
        <f>ROUND(AZ65*L29,2)</f>
        <v>0</v>
      </c>
      <c r="AW65" s="84">
        <f>ROUND(BA65*L30,2)</f>
        <v>0</v>
      </c>
      <c r="AX65" s="84">
        <f>ROUND(BB65*L29,2)</f>
        <v>0</v>
      </c>
      <c r="AY65" s="84">
        <f>ROUND(BC65*L30,2)</f>
        <v>0</v>
      </c>
      <c r="AZ65" s="84">
        <f>ROUND(SUM(AZ66:AZ69),2)</f>
        <v>0</v>
      </c>
      <c r="BA65" s="84">
        <f>ROUND(SUM(BA66:BA69),2)</f>
        <v>0</v>
      </c>
      <c r="BB65" s="84">
        <f>ROUND(SUM(BB66:BB69),2)</f>
        <v>0</v>
      </c>
      <c r="BC65" s="84">
        <f>ROUND(SUM(BC66:BC69),2)</f>
        <v>0</v>
      </c>
      <c r="BD65" s="86">
        <f>ROUND(SUM(BD66:BD69),2)</f>
        <v>0</v>
      </c>
      <c r="BS65" s="27" t="s">
        <v>68</v>
      </c>
      <c r="BT65" s="27" t="s">
        <v>87</v>
      </c>
      <c r="BU65" s="27" t="s">
        <v>70</v>
      </c>
      <c r="BV65" s="27" t="s">
        <v>71</v>
      </c>
      <c r="BW65" s="27" t="s">
        <v>112</v>
      </c>
      <c r="BX65" s="27" t="s">
        <v>109</v>
      </c>
      <c r="CL65" s="27" t="s">
        <v>3</v>
      </c>
    </row>
    <row r="66" spans="1:90" s="3" customFormat="1" ht="16.5" customHeight="1">
      <c r="A66" s="87" t="s">
        <v>84</v>
      </c>
      <c r="B66" s="47"/>
      <c r="C66" s="9"/>
      <c r="D66" s="9"/>
      <c r="E66" s="9"/>
      <c r="F66" s="9"/>
      <c r="G66" s="350" t="s">
        <v>113</v>
      </c>
      <c r="H66" s="350"/>
      <c r="I66" s="350"/>
      <c r="J66" s="350"/>
      <c r="K66" s="350"/>
      <c r="L66" s="9"/>
      <c r="M66" s="350" t="s">
        <v>114</v>
      </c>
      <c r="N66" s="350"/>
      <c r="O66" s="350"/>
      <c r="P66" s="350"/>
      <c r="Q66" s="350"/>
      <c r="R66" s="350"/>
      <c r="S66" s="350"/>
      <c r="T66" s="350"/>
      <c r="U66" s="350"/>
      <c r="V66" s="350"/>
      <c r="W66" s="350"/>
      <c r="X66" s="350"/>
      <c r="Y66" s="350"/>
      <c r="Z66" s="350"/>
      <c r="AA66" s="350"/>
      <c r="AB66" s="350"/>
      <c r="AC66" s="350"/>
      <c r="AD66" s="350"/>
      <c r="AE66" s="350"/>
      <c r="AF66" s="350"/>
      <c r="AG66" s="336">
        <f>'4 - Přeložka vedení'!J34</f>
        <v>0</v>
      </c>
      <c r="AH66" s="337"/>
      <c r="AI66" s="337"/>
      <c r="AJ66" s="337"/>
      <c r="AK66" s="337"/>
      <c r="AL66" s="337"/>
      <c r="AM66" s="337"/>
      <c r="AN66" s="336">
        <f t="shared" si="0"/>
        <v>0</v>
      </c>
      <c r="AO66" s="337"/>
      <c r="AP66" s="337"/>
      <c r="AQ66" s="82" t="s">
        <v>82</v>
      </c>
      <c r="AR66" s="47"/>
      <c r="AS66" s="83">
        <v>0</v>
      </c>
      <c r="AT66" s="84">
        <f t="shared" si="1"/>
        <v>0</v>
      </c>
      <c r="AU66" s="85">
        <f>'4 - Přeložka vedení'!P93</f>
        <v>0</v>
      </c>
      <c r="AV66" s="84">
        <f>'4 - Přeložka vedení'!J37</f>
        <v>0</v>
      </c>
      <c r="AW66" s="84">
        <f>'4 - Přeložka vedení'!J38</f>
        <v>0</v>
      </c>
      <c r="AX66" s="84">
        <f>'4 - Přeložka vedení'!J39</f>
        <v>0</v>
      </c>
      <c r="AY66" s="84">
        <f>'4 - Přeložka vedení'!J40</f>
        <v>0</v>
      </c>
      <c r="AZ66" s="84">
        <f>'4 - Přeložka vedení'!F37</f>
        <v>0</v>
      </c>
      <c r="BA66" s="84">
        <f>'4 - Přeložka vedení'!F38</f>
        <v>0</v>
      </c>
      <c r="BB66" s="84">
        <f>'4 - Přeložka vedení'!F39</f>
        <v>0</v>
      </c>
      <c r="BC66" s="84">
        <f>'4 - Přeložka vedení'!F40</f>
        <v>0</v>
      </c>
      <c r="BD66" s="86">
        <f>'4 - Přeložka vedení'!F41</f>
        <v>0</v>
      </c>
      <c r="BT66" s="27" t="s">
        <v>113</v>
      </c>
      <c r="BV66" s="27" t="s">
        <v>71</v>
      </c>
      <c r="BW66" s="27" t="s">
        <v>115</v>
      </c>
      <c r="BX66" s="27" t="s">
        <v>112</v>
      </c>
      <c r="CL66" s="27" t="s">
        <v>3</v>
      </c>
    </row>
    <row r="67" spans="1:90" s="3" customFormat="1" ht="16.5" customHeight="1">
      <c r="A67" s="87" t="s">
        <v>84</v>
      </c>
      <c r="B67" s="47"/>
      <c r="C67" s="9"/>
      <c r="D67" s="9"/>
      <c r="E67" s="9"/>
      <c r="F67" s="9"/>
      <c r="G67" s="350" t="s">
        <v>116</v>
      </c>
      <c r="H67" s="350"/>
      <c r="I67" s="350"/>
      <c r="J67" s="350"/>
      <c r="K67" s="350"/>
      <c r="L67" s="9"/>
      <c r="M67" s="350" t="s">
        <v>117</v>
      </c>
      <c r="N67" s="350"/>
      <c r="O67" s="350"/>
      <c r="P67" s="350"/>
      <c r="Q67" s="350"/>
      <c r="R67" s="350"/>
      <c r="S67" s="350"/>
      <c r="T67" s="350"/>
      <c r="U67" s="350"/>
      <c r="V67" s="350"/>
      <c r="W67" s="350"/>
      <c r="X67" s="350"/>
      <c r="Y67" s="350"/>
      <c r="Z67" s="350"/>
      <c r="AA67" s="350"/>
      <c r="AB67" s="350"/>
      <c r="AC67" s="350"/>
      <c r="AD67" s="350"/>
      <c r="AE67" s="350"/>
      <c r="AF67" s="350"/>
      <c r="AG67" s="336">
        <f>'401 - VO MMU'!J34</f>
        <v>0</v>
      </c>
      <c r="AH67" s="337"/>
      <c r="AI67" s="337"/>
      <c r="AJ67" s="337"/>
      <c r="AK67" s="337"/>
      <c r="AL67" s="337"/>
      <c r="AM67" s="337"/>
      <c r="AN67" s="336">
        <f t="shared" si="0"/>
        <v>0</v>
      </c>
      <c r="AO67" s="337"/>
      <c r="AP67" s="337"/>
      <c r="AQ67" s="82" t="s">
        <v>82</v>
      </c>
      <c r="AR67" s="47"/>
      <c r="AS67" s="83">
        <v>0</v>
      </c>
      <c r="AT67" s="84">
        <f t="shared" si="1"/>
        <v>0</v>
      </c>
      <c r="AU67" s="85">
        <f>'401 - VO MMU'!P94</f>
        <v>0</v>
      </c>
      <c r="AV67" s="84">
        <f>'401 - VO MMU'!J37</f>
        <v>0</v>
      </c>
      <c r="AW67" s="84">
        <f>'401 - VO MMU'!J38</f>
        <v>0</v>
      </c>
      <c r="AX67" s="84">
        <f>'401 - VO MMU'!J39</f>
        <v>0</v>
      </c>
      <c r="AY67" s="84">
        <f>'401 - VO MMU'!J40</f>
        <v>0</v>
      </c>
      <c r="AZ67" s="84">
        <f>'401 - VO MMU'!F37</f>
        <v>0</v>
      </c>
      <c r="BA67" s="84">
        <f>'401 - VO MMU'!F38</f>
        <v>0</v>
      </c>
      <c r="BB67" s="84">
        <f>'401 - VO MMU'!F39</f>
        <v>0</v>
      </c>
      <c r="BC67" s="84">
        <f>'401 - VO MMU'!F40</f>
        <v>0</v>
      </c>
      <c r="BD67" s="86">
        <f>'401 - VO MMU'!F41</f>
        <v>0</v>
      </c>
      <c r="BT67" s="27" t="s">
        <v>113</v>
      </c>
      <c r="BV67" s="27" t="s">
        <v>71</v>
      </c>
      <c r="BW67" s="27" t="s">
        <v>118</v>
      </c>
      <c r="BX67" s="27" t="s">
        <v>112</v>
      </c>
      <c r="CL67" s="27" t="s">
        <v>3</v>
      </c>
    </row>
    <row r="68" spans="1:90" s="3" customFormat="1" ht="16.5" customHeight="1">
      <c r="A68" s="87" t="s">
        <v>84</v>
      </c>
      <c r="B68" s="47"/>
      <c r="C68" s="9"/>
      <c r="D68" s="9"/>
      <c r="E68" s="9"/>
      <c r="F68" s="9"/>
      <c r="G68" s="350" t="s">
        <v>119</v>
      </c>
      <c r="H68" s="350"/>
      <c r="I68" s="350"/>
      <c r="J68" s="350"/>
      <c r="K68" s="350"/>
      <c r="L68" s="9"/>
      <c r="M68" s="350" t="s">
        <v>120</v>
      </c>
      <c r="N68" s="350"/>
      <c r="O68" s="350"/>
      <c r="P68" s="350"/>
      <c r="Q68" s="350"/>
      <c r="R68" s="350"/>
      <c r="S68" s="350"/>
      <c r="T68" s="350"/>
      <c r="U68" s="350"/>
      <c r="V68" s="350"/>
      <c r="W68" s="350"/>
      <c r="X68" s="350"/>
      <c r="Y68" s="350"/>
      <c r="Z68" s="350"/>
      <c r="AA68" s="350"/>
      <c r="AB68" s="350"/>
      <c r="AC68" s="350"/>
      <c r="AD68" s="350"/>
      <c r="AE68" s="350"/>
      <c r="AF68" s="350"/>
      <c r="AG68" s="336">
        <f>'402-1 - VRN'!J34</f>
        <v>0</v>
      </c>
      <c r="AH68" s="337"/>
      <c r="AI68" s="337"/>
      <c r="AJ68" s="337"/>
      <c r="AK68" s="337"/>
      <c r="AL68" s="337"/>
      <c r="AM68" s="337"/>
      <c r="AN68" s="336">
        <f t="shared" si="0"/>
        <v>0</v>
      </c>
      <c r="AO68" s="337"/>
      <c r="AP68" s="337"/>
      <c r="AQ68" s="82" t="s">
        <v>82</v>
      </c>
      <c r="AR68" s="47"/>
      <c r="AS68" s="83">
        <v>0</v>
      </c>
      <c r="AT68" s="84">
        <f t="shared" si="1"/>
        <v>0</v>
      </c>
      <c r="AU68" s="85">
        <f>'402-1 - VRN'!P93</f>
        <v>0</v>
      </c>
      <c r="AV68" s="84">
        <f>'402-1 - VRN'!J37</f>
        <v>0</v>
      </c>
      <c r="AW68" s="84">
        <f>'402-1 - VRN'!J38</f>
        <v>0</v>
      </c>
      <c r="AX68" s="84">
        <f>'402-1 - VRN'!J39</f>
        <v>0</v>
      </c>
      <c r="AY68" s="84">
        <f>'402-1 - VRN'!J40</f>
        <v>0</v>
      </c>
      <c r="AZ68" s="84">
        <f>'402-1 - VRN'!F37</f>
        <v>0</v>
      </c>
      <c r="BA68" s="84">
        <f>'402-1 - VRN'!F38</f>
        <v>0</v>
      </c>
      <c r="BB68" s="84">
        <f>'402-1 - VRN'!F39</f>
        <v>0</v>
      </c>
      <c r="BC68" s="84">
        <f>'402-1 - VRN'!F40</f>
        <v>0</v>
      </c>
      <c r="BD68" s="86">
        <f>'402-1 - VRN'!F41</f>
        <v>0</v>
      </c>
      <c r="BT68" s="27" t="s">
        <v>113</v>
      </c>
      <c r="BV68" s="27" t="s">
        <v>71</v>
      </c>
      <c r="BW68" s="27" t="s">
        <v>121</v>
      </c>
      <c r="BX68" s="27" t="s">
        <v>112</v>
      </c>
      <c r="CL68" s="27" t="s">
        <v>3</v>
      </c>
    </row>
    <row r="69" spans="1:90" s="3" customFormat="1" ht="16.5" customHeight="1">
      <c r="A69" s="87" t="s">
        <v>84</v>
      </c>
      <c r="B69" s="47"/>
      <c r="C69" s="9"/>
      <c r="D69" s="9"/>
      <c r="E69" s="9"/>
      <c r="F69" s="9"/>
      <c r="G69" s="350" t="s">
        <v>122</v>
      </c>
      <c r="H69" s="350"/>
      <c r="I69" s="350"/>
      <c r="J69" s="350"/>
      <c r="K69" s="350"/>
      <c r="L69" s="9"/>
      <c r="M69" s="350" t="s">
        <v>123</v>
      </c>
      <c r="N69" s="350"/>
      <c r="O69" s="350"/>
      <c r="P69" s="350"/>
      <c r="Q69" s="350"/>
      <c r="R69" s="350"/>
      <c r="S69" s="350"/>
      <c r="T69" s="350"/>
      <c r="U69" s="350"/>
      <c r="V69" s="350"/>
      <c r="W69" s="350"/>
      <c r="X69" s="350"/>
      <c r="Y69" s="350"/>
      <c r="Z69" s="350"/>
      <c r="AA69" s="350"/>
      <c r="AB69" s="350"/>
      <c r="AC69" s="350"/>
      <c r="AD69" s="350"/>
      <c r="AE69" s="350"/>
      <c r="AF69" s="350"/>
      <c r="AG69" s="336">
        <f>'402-2 - SSZ TEST'!J34</f>
        <v>0</v>
      </c>
      <c r="AH69" s="337"/>
      <c r="AI69" s="337"/>
      <c r="AJ69" s="337"/>
      <c r="AK69" s="337"/>
      <c r="AL69" s="337"/>
      <c r="AM69" s="337"/>
      <c r="AN69" s="336">
        <f t="shared" si="0"/>
        <v>0</v>
      </c>
      <c r="AO69" s="337"/>
      <c r="AP69" s="337"/>
      <c r="AQ69" s="82" t="s">
        <v>82</v>
      </c>
      <c r="AR69" s="47"/>
      <c r="AS69" s="83">
        <v>0</v>
      </c>
      <c r="AT69" s="84">
        <f t="shared" si="1"/>
        <v>0</v>
      </c>
      <c r="AU69" s="85">
        <f>'402-2 - SSZ TEST'!P98</f>
        <v>0</v>
      </c>
      <c r="AV69" s="84">
        <f>'402-2 - SSZ TEST'!J37</f>
        <v>0</v>
      </c>
      <c r="AW69" s="84">
        <f>'402-2 - SSZ TEST'!J38</f>
        <v>0</v>
      </c>
      <c r="AX69" s="84">
        <f>'402-2 - SSZ TEST'!J39</f>
        <v>0</v>
      </c>
      <c r="AY69" s="84">
        <f>'402-2 - SSZ TEST'!J40</f>
        <v>0</v>
      </c>
      <c r="AZ69" s="84">
        <f>'402-2 - SSZ TEST'!F37</f>
        <v>0</v>
      </c>
      <c r="BA69" s="84">
        <f>'402-2 - SSZ TEST'!F38</f>
        <v>0</v>
      </c>
      <c r="BB69" s="84">
        <f>'402-2 - SSZ TEST'!F39</f>
        <v>0</v>
      </c>
      <c r="BC69" s="84">
        <f>'402-2 - SSZ TEST'!F40</f>
        <v>0</v>
      </c>
      <c r="BD69" s="86">
        <f>'402-2 - SSZ TEST'!F41</f>
        <v>0</v>
      </c>
      <c r="BT69" s="27" t="s">
        <v>113</v>
      </c>
      <c r="BV69" s="27" t="s">
        <v>71</v>
      </c>
      <c r="BW69" s="27" t="s">
        <v>124</v>
      </c>
      <c r="BX69" s="27" t="s">
        <v>112</v>
      </c>
      <c r="CL69" s="27" t="s">
        <v>3</v>
      </c>
    </row>
    <row r="70" spans="1:90" s="3" customFormat="1" ht="16.5" customHeight="1">
      <c r="A70" s="87" t="s">
        <v>84</v>
      </c>
      <c r="B70" s="47"/>
      <c r="C70" s="9"/>
      <c r="D70" s="9"/>
      <c r="E70" s="9"/>
      <c r="F70" s="350" t="s">
        <v>125</v>
      </c>
      <c r="G70" s="350"/>
      <c r="H70" s="350"/>
      <c r="I70" s="350"/>
      <c r="J70" s="350"/>
      <c r="K70" s="9"/>
      <c r="L70" s="350" t="s">
        <v>126</v>
      </c>
      <c r="M70" s="350"/>
      <c r="N70" s="350"/>
      <c r="O70" s="350"/>
      <c r="P70" s="350"/>
      <c r="Q70" s="350"/>
      <c r="R70" s="350"/>
      <c r="S70" s="350"/>
      <c r="T70" s="350"/>
      <c r="U70" s="350"/>
      <c r="V70" s="350"/>
      <c r="W70" s="350"/>
      <c r="X70" s="350"/>
      <c r="Y70" s="350"/>
      <c r="Z70" s="350"/>
      <c r="AA70" s="350"/>
      <c r="AB70" s="350"/>
      <c r="AC70" s="350"/>
      <c r="AD70" s="350"/>
      <c r="AE70" s="350"/>
      <c r="AF70" s="350"/>
      <c r="AG70" s="336">
        <f>'45 - NEZpůsobilé'!J34</f>
        <v>0</v>
      </c>
      <c r="AH70" s="337"/>
      <c r="AI70" s="337"/>
      <c r="AJ70" s="337"/>
      <c r="AK70" s="337"/>
      <c r="AL70" s="337"/>
      <c r="AM70" s="337"/>
      <c r="AN70" s="336">
        <f t="shared" si="0"/>
        <v>0</v>
      </c>
      <c r="AO70" s="337"/>
      <c r="AP70" s="337"/>
      <c r="AQ70" s="82" t="s">
        <v>82</v>
      </c>
      <c r="AR70" s="47"/>
      <c r="AS70" s="83">
        <v>0</v>
      </c>
      <c r="AT70" s="84">
        <f t="shared" si="1"/>
        <v>0</v>
      </c>
      <c r="AU70" s="85">
        <f>'45 - NEZpůsobilé'!P95</f>
        <v>0</v>
      </c>
      <c r="AV70" s="84">
        <f>'45 - NEZpůsobilé'!J37</f>
        <v>0</v>
      </c>
      <c r="AW70" s="84">
        <f>'45 - NEZpůsobilé'!J38</f>
        <v>0</v>
      </c>
      <c r="AX70" s="84">
        <f>'45 - NEZpůsobilé'!J39</f>
        <v>0</v>
      </c>
      <c r="AY70" s="84">
        <f>'45 - NEZpůsobilé'!J40</f>
        <v>0</v>
      </c>
      <c r="AZ70" s="84">
        <f>'45 - NEZpůsobilé'!F37</f>
        <v>0</v>
      </c>
      <c r="BA70" s="84">
        <f>'45 - NEZpůsobilé'!F38</f>
        <v>0</v>
      </c>
      <c r="BB70" s="84">
        <f>'45 - NEZpůsobilé'!F39</f>
        <v>0</v>
      </c>
      <c r="BC70" s="84">
        <f>'45 - NEZpůsobilé'!F40</f>
        <v>0</v>
      </c>
      <c r="BD70" s="86">
        <f>'45 - NEZpůsobilé'!F41</f>
        <v>0</v>
      </c>
      <c r="BT70" s="27" t="s">
        <v>87</v>
      </c>
      <c r="BV70" s="27" t="s">
        <v>71</v>
      </c>
      <c r="BW70" s="27" t="s">
        <v>127</v>
      </c>
      <c r="BX70" s="27" t="s">
        <v>109</v>
      </c>
      <c r="CL70" s="27" t="s">
        <v>3</v>
      </c>
    </row>
    <row r="71" spans="1:90" s="3" customFormat="1" ht="16.5" customHeight="1">
      <c r="B71" s="47"/>
      <c r="C71" s="9"/>
      <c r="D71" s="9"/>
      <c r="E71" s="350" t="s">
        <v>128</v>
      </c>
      <c r="F71" s="350"/>
      <c r="G71" s="350"/>
      <c r="H71" s="350"/>
      <c r="I71" s="350"/>
      <c r="J71" s="9"/>
      <c r="K71" s="350" t="s">
        <v>129</v>
      </c>
      <c r="L71" s="350"/>
      <c r="M71" s="350"/>
      <c r="N71" s="350"/>
      <c r="O71" s="350"/>
      <c r="P71" s="350"/>
      <c r="Q71" s="350"/>
      <c r="R71" s="350"/>
      <c r="S71" s="350"/>
      <c r="T71" s="350"/>
      <c r="U71" s="350"/>
      <c r="V71" s="350"/>
      <c r="W71" s="350"/>
      <c r="X71" s="350"/>
      <c r="Y71" s="350"/>
      <c r="Z71" s="350"/>
      <c r="AA71" s="350"/>
      <c r="AB71" s="350"/>
      <c r="AC71" s="350"/>
      <c r="AD71" s="350"/>
      <c r="AE71" s="350"/>
      <c r="AF71" s="350"/>
      <c r="AG71" s="338">
        <f>ROUND(AG72+AG94+AG98,2)</f>
        <v>0</v>
      </c>
      <c r="AH71" s="337"/>
      <c r="AI71" s="337"/>
      <c r="AJ71" s="337"/>
      <c r="AK71" s="337"/>
      <c r="AL71" s="337"/>
      <c r="AM71" s="337"/>
      <c r="AN71" s="336">
        <f t="shared" si="0"/>
        <v>0</v>
      </c>
      <c r="AO71" s="337"/>
      <c r="AP71" s="337"/>
      <c r="AQ71" s="82" t="s">
        <v>82</v>
      </c>
      <c r="AR71" s="47"/>
      <c r="AS71" s="83">
        <f>ROUND(AS72+AS94+AS98,2)</f>
        <v>0</v>
      </c>
      <c r="AT71" s="84">
        <f t="shared" si="1"/>
        <v>0</v>
      </c>
      <c r="AU71" s="85">
        <f>ROUND(AU72+AU94+AU98,5)</f>
        <v>0</v>
      </c>
      <c r="AV71" s="84">
        <f>ROUND(AZ71*L29,2)</f>
        <v>0</v>
      </c>
      <c r="AW71" s="84">
        <f>ROUND(BA71*L30,2)</f>
        <v>0</v>
      </c>
      <c r="AX71" s="84">
        <f>ROUND(BB71*L29,2)</f>
        <v>0</v>
      </c>
      <c r="AY71" s="84">
        <f>ROUND(BC71*L30,2)</f>
        <v>0</v>
      </c>
      <c r="AZ71" s="84">
        <f>ROUND(AZ72+AZ94+AZ98,2)</f>
        <v>0</v>
      </c>
      <c r="BA71" s="84">
        <f>ROUND(BA72+BA94+BA98,2)</f>
        <v>0</v>
      </c>
      <c r="BB71" s="84">
        <f>ROUND(BB72+BB94+BB98,2)</f>
        <v>0</v>
      </c>
      <c r="BC71" s="84">
        <f>ROUND(BC72+BC94+BC98,2)</f>
        <v>0</v>
      </c>
      <c r="BD71" s="86">
        <f>ROUND(BD72+BD94+BD98,2)</f>
        <v>0</v>
      </c>
      <c r="BS71" s="27" t="s">
        <v>68</v>
      </c>
      <c r="BT71" s="27" t="s">
        <v>79</v>
      </c>
      <c r="BU71" s="27" t="s">
        <v>70</v>
      </c>
      <c r="BV71" s="27" t="s">
        <v>71</v>
      </c>
      <c r="BW71" s="27" t="s">
        <v>130</v>
      </c>
      <c r="BX71" s="27" t="s">
        <v>77</v>
      </c>
      <c r="CL71" s="27" t="s">
        <v>78</v>
      </c>
    </row>
    <row r="72" spans="1:90" s="3" customFormat="1" ht="23.25" customHeight="1">
      <c r="B72" s="47"/>
      <c r="C72" s="9"/>
      <c r="D72" s="9"/>
      <c r="E72" s="9"/>
      <c r="F72" s="350" t="s">
        <v>131</v>
      </c>
      <c r="G72" s="350"/>
      <c r="H72" s="350"/>
      <c r="I72" s="350"/>
      <c r="J72" s="350"/>
      <c r="K72" s="9"/>
      <c r="L72" s="350" t="s">
        <v>132</v>
      </c>
      <c r="M72" s="350"/>
      <c r="N72" s="350"/>
      <c r="O72" s="350"/>
      <c r="P72" s="350"/>
      <c r="Q72" s="350"/>
      <c r="R72" s="350"/>
      <c r="S72" s="350"/>
      <c r="T72" s="350"/>
      <c r="U72" s="350"/>
      <c r="V72" s="350"/>
      <c r="W72" s="350"/>
      <c r="X72" s="350"/>
      <c r="Y72" s="350"/>
      <c r="Z72" s="350"/>
      <c r="AA72" s="350"/>
      <c r="AB72" s="350"/>
      <c r="AC72" s="350"/>
      <c r="AD72" s="350"/>
      <c r="AE72" s="350"/>
      <c r="AF72" s="350"/>
      <c r="AG72" s="338">
        <f>ROUND(AG73+AG92+AG93,2)</f>
        <v>0</v>
      </c>
      <c r="AH72" s="337"/>
      <c r="AI72" s="337"/>
      <c r="AJ72" s="337"/>
      <c r="AK72" s="337"/>
      <c r="AL72" s="337"/>
      <c r="AM72" s="337"/>
      <c r="AN72" s="336">
        <f t="shared" si="0"/>
        <v>0</v>
      </c>
      <c r="AO72" s="337"/>
      <c r="AP72" s="337"/>
      <c r="AQ72" s="82" t="s">
        <v>82</v>
      </c>
      <c r="AR72" s="47"/>
      <c r="AS72" s="83">
        <f>ROUND(AS73+AS92+AS93,2)</f>
        <v>0</v>
      </c>
      <c r="AT72" s="84">
        <f t="shared" si="1"/>
        <v>0</v>
      </c>
      <c r="AU72" s="85">
        <f>ROUND(AU73+AU92+AU93,5)</f>
        <v>0</v>
      </c>
      <c r="AV72" s="84">
        <f>ROUND(AZ72*L29,2)</f>
        <v>0</v>
      </c>
      <c r="AW72" s="84">
        <f>ROUND(BA72*L30,2)</f>
        <v>0</v>
      </c>
      <c r="AX72" s="84">
        <f>ROUND(BB72*L29,2)</f>
        <v>0</v>
      </c>
      <c r="AY72" s="84">
        <f>ROUND(BC72*L30,2)</f>
        <v>0</v>
      </c>
      <c r="AZ72" s="84">
        <f>ROUND(AZ73+AZ92+AZ93,2)</f>
        <v>0</v>
      </c>
      <c r="BA72" s="84">
        <f>ROUND(BA73+BA92+BA93,2)</f>
        <v>0</v>
      </c>
      <c r="BB72" s="84">
        <f>ROUND(BB73+BB92+BB93,2)</f>
        <v>0</v>
      </c>
      <c r="BC72" s="84">
        <f>ROUND(BC73+BC92+BC93,2)</f>
        <v>0</v>
      </c>
      <c r="BD72" s="86">
        <f>ROUND(BD73+BD92+BD93,2)</f>
        <v>0</v>
      </c>
      <c r="BS72" s="27" t="s">
        <v>68</v>
      </c>
      <c r="BT72" s="27" t="s">
        <v>87</v>
      </c>
      <c r="BU72" s="27" t="s">
        <v>70</v>
      </c>
      <c r="BV72" s="27" t="s">
        <v>71</v>
      </c>
      <c r="BW72" s="27" t="s">
        <v>133</v>
      </c>
      <c r="BX72" s="27" t="s">
        <v>130</v>
      </c>
      <c r="CL72" s="27" t="s">
        <v>78</v>
      </c>
    </row>
    <row r="73" spans="1:90" s="3" customFormat="1" ht="16.5" customHeight="1">
      <c r="B73" s="47"/>
      <c r="C73" s="9"/>
      <c r="D73" s="9"/>
      <c r="E73" s="9"/>
      <c r="F73" s="9"/>
      <c r="G73" s="350" t="s">
        <v>134</v>
      </c>
      <c r="H73" s="350"/>
      <c r="I73" s="350"/>
      <c r="J73" s="350"/>
      <c r="K73" s="350"/>
      <c r="L73" s="9"/>
      <c r="M73" s="350" t="s">
        <v>135</v>
      </c>
      <c r="N73" s="350"/>
      <c r="O73" s="350"/>
      <c r="P73" s="350"/>
      <c r="Q73" s="350"/>
      <c r="R73" s="350"/>
      <c r="S73" s="350"/>
      <c r="T73" s="350"/>
      <c r="U73" s="350"/>
      <c r="V73" s="350"/>
      <c r="W73" s="350"/>
      <c r="X73" s="350"/>
      <c r="Y73" s="350"/>
      <c r="Z73" s="350"/>
      <c r="AA73" s="350"/>
      <c r="AB73" s="350"/>
      <c r="AC73" s="350"/>
      <c r="AD73" s="350"/>
      <c r="AE73" s="350"/>
      <c r="AF73" s="350"/>
      <c r="AG73" s="338">
        <f>ROUND(AG74+SUM(AG75:AG78)+SUM(AG84:AG87)+AG91,2)</f>
        <v>0</v>
      </c>
      <c r="AH73" s="337"/>
      <c r="AI73" s="337"/>
      <c r="AJ73" s="337"/>
      <c r="AK73" s="337"/>
      <c r="AL73" s="337"/>
      <c r="AM73" s="337"/>
      <c r="AN73" s="336">
        <f t="shared" si="0"/>
        <v>0</v>
      </c>
      <c r="AO73" s="337"/>
      <c r="AP73" s="337"/>
      <c r="AQ73" s="82" t="s">
        <v>82</v>
      </c>
      <c r="AR73" s="47"/>
      <c r="AS73" s="83">
        <f>ROUND(AS74+SUM(AS75:AS78)+SUM(AS84:AS87)+AS91,2)</f>
        <v>0</v>
      </c>
      <c r="AT73" s="84">
        <f t="shared" si="1"/>
        <v>0</v>
      </c>
      <c r="AU73" s="85">
        <f>ROUND(AU74+SUM(AU75:AU78)+SUM(AU84:AU87)+AU91,5)</f>
        <v>0</v>
      </c>
      <c r="AV73" s="84">
        <f>ROUND(AZ73*L29,2)</f>
        <v>0</v>
      </c>
      <c r="AW73" s="84">
        <f>ROUND(BA73*L30,2)</f>
        <v>0</v>
      </c>
      <c r="AX73" s="84">
        <f>ROUND(BB73*L29,2)</f>
        <v>0</v>
      </c>
      <c r="AY73" s="84">
        <f>ROUND(BC73*L30,2)</f>
        <v>0</v>
      </c>
      <c r="AZ73" s="84">
        <f>ROUND(AZ74+SUM(AZ75:AZ78)+SUM(AZ84:AZ87)+AZ91,2)</f>
        <v>0</v>
      </c>
      <c r="BA73" s="84">
        <f>ROUND(BA74+SUM(BA75:BA78)+SUM(BA84:BA87)+BA91,2)</f>
        <v>0</v>
      </c>
      <c r="BB73" s="84">
        <f>ROUND(BB74+SUM(BB75:BB78)+SUM(BB84:BB87)+BB91,2)</f>
        <v>0</v>
      </c>
      <c r="BC73" s="84">
        <f>ROUND(BC74+SUM(BC75:BC78)+SUM(BC84:BC87)+BC91,2)</f>
        <v>0</v>
      </c>
      <c r="BD73" s="86">
        <f>ROUND(BD74+SUM(BD75:BD78)+SUM(BD84:BD87)+BD91,2)</f>
        <v>0</v>
      </c>
      <c r="BS73" s="27" t="s">
        <v>68</v>
      </c>
      <c r="BT73" s="27" t="s">
        <v>113</v>
      </c>
      <c r="BU73" s="27" t="s">
        <v>70</v>
      </c>
      <c r="BV73" s="27" t="s">
        <v>71</v>
      </c>
      <c r="BW73" s="27" t="s">
        <v>136</v>
      </c>
      <c r="BX73" s="27" t="s">
        <v>133</v>
      </c>
      <c r="CL73" s="27" t="s">
        <v>78</v>
      </c>
    </row>
    <row r="74" spans="1:90" s="3" customFormat="1" ht="16.5" customHeight="1">
      <c r="A74" s="87" t="s">
        <v>84</v>
      </c>
      <c r="B74" s="47"/>
      <c r="C74" s="9"/>
      <c r="D74" s="9"/>
      <c r="E74" s="9"/>
      <c r="F74" s="9"/>
      <c r="G74" s="9"/>
      <c r="H74" s="350" t="s">
        <v>76</v>
      </c>
      <c r="I74" s="350"/>
      <c r="J74" s="350"/>
      <c r="K74" s="350"/>
      <c r="L74" s="350"/>
      <c r="M74" s="9"/>
      <c r="N74" s="350" t="s">
        <v>137</v>
      </c>
      <c r="O74" s="350"/>
      <c r="P74" s="350"/>
      <c r="Q74" s="350"/>
      <c r="R74" s="350"/>
      <c r="S74" s="350"/>
      <c r="T74" s="350"/>
      <c r="U74" s="350"/>
      <c r="V74" s="350"/>
      <c r="W74" s="350"/>
      <c r="X74" s="350"/>
      <c r="Y74" s="350"/>
      <c r="Z74" s="350"/>
      <c r="AA74" s="350"/>
      <c r="AB74" s="350"/>
      <c r="AC74" s="350"/>
      <c r="AD74" s="350"/>
      <c r="AE74" s="350"/>
      <c r="AF74" s="350"/>
      <c r="AG74" s="336">
        <f>'1 - Bourací práce'!J34</f>
        <v>0</v>
      </c>
      <c r="AH74" s="337"/>
      <c r="AI74" s="337"/>
      <c r="AJ74" s="337"/>
      <c r="AK74" s="337"/>
      <c r="AL74" s="337"/>
      <c r="AM74" s="337"/>
      <c r="AN74" s="336">
        <f t="shared" si="0"/>
        <v>0</v>
      </c>
      <c r="AO74" s="337"/>
      <c r="AP74" s="337"/>
      <c r="AQ74" s="82" t="s">
        <v>82</v>
      </c>
      <c r="AR74" s="47"/>
      <c r="AS74" s="83">
        <v>0</v>
      </c>
      <c r="AT74" s="84">
        <f t="shared" si="1"/>
        <v>0</v>
      </c>
      <c r="AU74" s="85">
        <f>'1 - Bourací práce'!P104</f>
        <v>0</v>
      </c>
      <c r="AV74" s="84">
        <f>'1 - Bourací práce'!J37</f>
        <v>0</v>
      </c>
      <c r="AW74" s="84">
        <f>'1 - Bourací práce'!J38</f>
        <v>0</v>
      </c>
      <c r="AX74" s="84">
        <f>'1 - Bourací práce'!J39</f>
        <v>0</v>
      </c>
      <c r="AY74" s="84">
        <f>'1 - Bourací práce'!J40</f>
        <v>0</v>
      </c>
      <c r="AZ74" s="84">
        <f>'1 - Bourací práce'!F37</f>
        <v>0</v>
      </c>
      <c r="BA74" s="84">
        <f>'1 - Bourací práce'!F38</f>
        <v>0</v>
      </c>
      <c r="BB74" s="84">
        <f>'1 - Bourací práce'!F39</f>
        <v>0</v>
      </c>
      <c r="BC74" s="84">
        <f>'1 - Bourací práce'!F40</f>
        <v>0</v>
      </c>
      <c r="BD74" s="86">
        <f>'1 - Bourací práce'!F41</f>
        <v>0</v>
      </c>
      <c r="BT74" s="27" t="s">
        <v>138</v>
      </c>
      <c r="BV74" s="27" t="s">
        <v>71</v>
      </c>
      <c r="BW74" s="27" t="s">
        <v>139</v>
      </c>
      <c r="BX74" s="27" t="s">
        <v>136</v>
      </c>
      <c r="CL74" s="27" t="s">
        <v>3</v>
      </c>
    </row>
    <row r="75" spans="1:90" s="3" customFormat="1" ht="16.5" customHeight="1">
      <c r="A75" s="87" t="s">
        <v>84</v>
      </c>
      <c r="B75" s="47"/>
      <c r="C75" s="9"/>
      <c r="D75" s="9"/>
      <c r="E75" s="9"/>
      <c r="F75" s="9"/>
      <c r="G75" s="9"/>
      <c r="H75" s="350" t="s">
        <v>79</v>
      </c>
      <c r="I75" s="350"/>
      <c r="J75" s="350"/>
      <c r="K75" s="350"/>
      <c r="L75" s="350"/>
      <c r="M75" s="9"/>
      <c r="N75" s="350" t="s">
        <v>140</v>
      </c>
      <c r="O75" s="350"/>
      <c r="P75" s="350"/>
      <c r="Q75" s="350"/>
      <c r="R75" s="350"/>
      <c r="S75" s="350"/>
      <c r="T75" s="350"/>
      <c r="U75" s="350"/>
      <c r="V75" s="350"/>
      <c r="W75" s="350"/>
      <c r="X75" s="350"/>
      <c r="Y75" s="350"/>
      <c r="Z75" s="350"/>
      <c r="AA75" s="350"/>
      <c r="AB75" s="350"/>
      <c r="AC75" s="350"/>
      <c r="AD75" s="350"/>
      <c r="AE75" s="350"/>
      <c r="AF75" s="350"/>
      <c r="AG75" s="336">
        <f>'2 - Stavební práce'!J34</f>
        <v>0</v>
      </c>
      <c r="AH75" s="337"/>
      <c r="AI75" s="337"/>
      <c r="AJ75" s="337"/>
      <c r="AK75" s="337"/>
      <c r="AL75" s="337"/>
      <c r="AM75" s="337"/>
      <c r="AN75" s="336">
        <f t="shared" si="0"/>
        <v>0</v>
      </c>
      <c r="AO75" s="337"/>
      <c r="AP75" s="337"/>
      <c r="AQ75" s="82" t="s">
        <v>82</v>
      </c>
      <c r="AR75" s="47"/>
      <c r="AS75" s="83">
        <v>0</v>
      </c>
      <c r="AT75" s="84">
        <f t="shared" si="1"/>
        <v>0</v>
      </c>
      <c r="AU75" s="85">
        <f>'2 - Stavební práce'!P173</f>
        <v>0</v>
      </c>
      <c r="AV75" s="84">
        <f>'2 - Stavební práce'!J37</f>
        <v>0</v>
      </c>
      <c r="AW75" s="84">
        <f>'2 - Stavební práce'!J38</f>
        <v>0</v>
      </c>
      <c r="AX75" s="84">
        <f>'2 - Stavební práce'!J39</f>
        <v>0</v>
      </c>
      <c r="AY75" s="84">
        <f>'2 - Stavební práce'!J40</f>
        <v>0</v>
      </c>
      <c r="AZ75" s="84">
        <f>'2 - Stavební práce'!F37</f>
        <v>0</v>
      </c>
      <c r="BA75" s="84">
        <f>'2 - Stavební práce'!F38</f>
        <v>0</v>
      </c>
      <c r="BB75" s="84">
        <f>'2 - Stavební práce'!F39</f>
        <v>0</v>
      </c>
      <c r="BC75" s="84">
        <f>'2 - Stavební práce'!F40</f>
        <v>0</v>
      </c>
      <c r="BD75" s="86">
        <f>'2 - Stavební práce'!F41</f>
        <v>0</v>
      </c>
      <c r="BT75" s="27" t="s">
        <v>138</v>
      </c>
      <c r="BV75" s="27" t="s">
        <v>71</v>
      </c>
      <c r="BW75" s="27" t="s">
        <v>141</v>
      </c>
      <c r="BX75" s="27" t="s">
        <v>136</v>
      </c>
      <c r="CL75" s="27" t="s">
        <v>3</v>
      </c>
    </row>
    <row r="76" spans="1:90" s="3" customFormat="1" ht="16.5" customHeight="1">
      <c r="A76" s="87" t="s">
        <v>84</v>
      </c>
      <c r="B76" s="47"/>
      <c r="C76" s="9"/>
      <c r="D76" s="9"/>
      <c r="E76" s="9"/>
      <c r="F76" s="9"/>
      <c r="G76" s="9"/>
      <c r="H76" s="350" t="s">
        <v>87</v>
      </c>
      <c r="I76" s="350"/>
      <c r="J76" s="350"/>
      <c r="K76" s="350"/>
      <c r="L76" s="350"/>
      <c r="M76" s="9"/>
      <c r="N76" s="350" t="s">
        <v>142</v>
      </c>
      <c r="O76" s="350"/>
      <c r="P76" s="350"/>
      <c r="Q76" s="350"/>
      <c r="R76" s="350"/>
      <c r="S76" s="350"/>
      <c r="T76" s="350"/>
      <c r="U76" s="350"/>
      <c r="V76" s="350"/>
      <c r="W76" s="350"/>
      <c r="X76" s="350"/>
      <c r="Y76" s="350"/>
      <c r="Z76" s="350"/>
      <c r="AA76" s="350"/>
      <c r="AB76" s="350"/>
      <c r="AC76" s="350"/>
      <c r="AD76" s="350"/>
      <c r="AE76" s="350"/>
      <c r="AF76" s="350"/>
      <c r="AG76" s="336">
        <f>'3 - Opěrná stěna OZ11'!J34</f>
        <v>0</v>
      </c>
      <c r="AH76" s="337"/>
      <c r="AI76" s="337"/>
      <c r="AJ76" s="337"/>
      <c r="AK76" s="337"/>
      <c r="AL76" s="337"/>
      <c r="AM76" s="337"/>
      <c r="AN76" s="336">
        <f t="shared" si="0"/>
        <v>0</v>
      </c>
      <c r="AO76" s="337"/>
      <c r="AP76" s="337"/>
      <c r="AQ76" s="82" t="s">
        <v>82</v>
      </c>
      <c r="AR76" s="47"/>
      <c r="AS76" s="83">
        <v>0</v>
      </c>
      <c r="AT76" s="84">
        <f t="shared" si="1"/>
        <v>0</v>
      </c>
      <c r="AU76" s="85">
        <f>'3 - Opěrná stěna OZ11'!P103</f>
        <v>0</v>
      </c>
      <c r="AV76" s="84">
        <f>'3 - Opěrná stěna OZ11'!J37</f>
        <v>0</v>
      </c>
      <c r="AW76" s="84">
        <f>'3 - Opěrná stěna OZ11'!J38</f>
        <v>0</v>
      </c>
      <c r="AX76" s="84">
        <f>'3 - Opěrná stěna OZ11'!J39</f>
        <v>0</v>
      </c>
      <c r="AY76" s="84">
        <f>'3 - Opěrná stěna OZ11'!J40</f>
        <v>0</v>
      </c>
      <c r="AZ76" s="84">
        <f>'3 - Opěrná stěna OZ11'!F37</f>
        <v>0</v>
      </c>
      <c r="BA76" s="84">
        <f>'3 - Opěrná stěna OZ11'!F38</f>
        <v>0</v>
      </c>
      <c r="BB76" s="84">
        <f>'3 - Opěrná stěna OZ11'!F39</f>
        <v>0</v>
      </c>
      <c r="BC76" s="84">
        <f>'3 - Opěrná stěna OZ11'!F40</f>
        <v>0</v>
      </c>
      <c r="BD76" s="86">
        <f>'3 - Opěrná stěna OZ11'!F41</f>
        <v>0</v>
      </c>
      <c r="BT76" s="27" t="s">
        <v>138</v>
      </c>
      <c r="BV76" s="27" t="s">
        <v>71</v>
      </c>
      <c r="BW76" s="27" t="s">
        <v>143</v>
      </c>
      <c r="BX76" s="27" t="s">
        <v>136</v>
      </c>
      <c r="CL76" s="27" t="s">
        <v>3</v>
      </c>
    </row>
    <row r="77" spans="1:90" s="3" customFormat="1" ht="16.5" customHeight="1">
      <c r="A77" s="87" t="s">
        <v>84</v>
      </c>
      <c r="B77" s="47"/>
      <c r="C77" s="9"/>
      <c r="D77" s="9"/>
      <c r="E77" s="9"/>
      <c r="F77" s="9"/>
      <c r="G77" s="9"/>
      <c r="H77" s="350" t="s">
        <v>113</v>
      </c>
      <c r="I77" s="350"/>
      <c r="J77" s="350"/>
      <c r="K77" s="350"/>
      <c r="L77" s="350"/>
      <c r="M77" s="9"/>
      <c r="N77" s="350" t="s">
        <v>144</v>
      </c>
      <c r="O77" s="350"/>
      <c r="P77" s="350"/>
      <c r="Q77" s="350"/>
      <c r="R77" s="350"/>
      <c r="S77" s="350"/>
      <c r="T77" s="350"/>
      <c r="U77" s="350"/>
      <c r="V77" s="350"/>
      <c r="W77" s="350"/>
      <c r="X77" s="350"/>
      <c r="Y77" s="350"/>
      <c r="Z77" s="350"/>
      <c r="AA77" s="350"/>
      <c r="AB77" s="350"/>
      <c r="AC77" s="350"/>
      <c r="AD77" s="350"/>
      <c r="AE77" s="350"/>
      <c r="AF77" s="350"/>
      <c r="AG77" s="336">
        <f>'4 - VZT'!J34</f>
        <v>0</v>
      </c>
      <c r="AH77" s="337"/>
      <c r="AI77" s="337"/>
      <c r="AJ77" s="337"/>
      <c r="AK77" s="337"/>
      <c r="AL77" s="337"/>
      <c r="AM77" s="337"/>
      <c r="AN77" s="336">
        <f t="shared" si="0"/>
        <v>0</v>
      </c>
      <c r="AO77" s="337"/>
      <c r="AP77" s="337"/>
      <c r="AQ77" s="82" t="s">
        <v>82</v>
      </c>
      <c r="AR77" s="47"/>
      <c r="AS77" s="83">
        <v>0</v>
      </c>
      <c r="AT77" s="84">
        <f t="shared" si="1"/>
        <v>0</v>
      </c>
      <c r="AU77" s="85">
        <f>'4 - VZT'!P101</f>
        <v>0</v>
      </c>
      <c r="AV77" s="84">
        <f>'4 - VZT'!J37</f>
        <v>0</v>
      </c>
      <c r="AW77" s="84">
        <f>'4 - VZT'!J38</f>
        <v>0</v>
      </c>
      <c r="AX77" s="84">
        <f>'4 - VZT'!J39</f>
        <v>0</v>
      </c>
      <c r="AY77" s="84">
        <f>'4 - VZT'!J40</f>
        <v>0</v>
      </c>
      <c r="AZ77" s="84">
        <f>'4 - VZT'!F37</f>
        <v>0</v>
      </c>
      <c r="BA77" s="84">
        <f>'4 - VZT'!F38</f>
        <v>0</v>
      </c>
      <c r="BB77" s="84">
        <f>'4 - VZT'!F39</f>
        <v>0</v>
      </c>
      <c r="BC77" s="84">
        <f>'4 - VZT'!F40</f>
        <v>0</v>
      </c>
      <c r="BD77" s="86">
        <f>'4 - VZT'!F41</f>
        <v>0</v>
      </c>
      <c r="BT77" s="27" t="s">
        <v>138</v>
      </c>
      <c r="BV77" s="27" t="s">
        <v>71</v>
      </c>
      <c r="BW77" s="27" t="s">
        <v>145</v>
      </c>
      <c r="BX77" s="27" t="s">
        <v>136</v>
      </c>
      <c r="CL77" s="27" t="s">
        <v>3</v>
      </c>
    </row>
    <row r="78" spans="1:90" s="3" customFormat="1" ht="16.5" customHeight="1">
      <c r="B78" s="47"/>
      <c r="C78" s="9"/>
      <c r="D78" s="9"/>
      <c r="E78" s="9"/>
      <c r="F78" s="9"/>
      <c r="G78" s="9"/>
      <c r="H78" s="350" t="s">
        <v>138</v>
      </c>
      <c r="I78" s="350"/>
      <c r="J78" s="350"/>
      <c r="K78" s="350"/>
      <c r="L78" s="350"/>
      <c r="M78" s="9"/>
      <c r="N78" s="350" t="s">
        <v>146</v>
      </c>
      <c r="O78" s="350"/>
      <c r="P78" s="350"/>
      <c r="Q78" s="350"/>
      <c r="R78" s="350"/>
      <c r="S78" s="350"/>
      <c r="T78" s="350"/>
      <c r="U78" s="350"/>
      <c r="V78" s="350"/>
      <c r="W78" s="350"/>
      <c r="X78" s="350"/>
      <c r="Y78" s="350"/>
      <c r="Z78" s="350"/>
      <c r="AA78" s="350"/>
      <c r="AB78" s="350"/>
      <c r="AC78" s="350"/>
      <c r="AD78" s="350"/>
      <c r="AE78" s="350"/>
      <c r="AF78" s="350"/>
      <c r="AG78" s="338">
        <f>ROUND(SUM(AG79:AG83),2)</f>
        <v>0</v>
      </c>
      <c r="AH78" s="337"/>
      <c r="AI78" s="337"/>
      <c r="AJ78" s="337"/>
      <c r="AK78" s="337"/>
      <c r="AL78" s="337"/>
      <c r="AM78" s="337"/>
      <c r="AN78" s="336">
        <f t="shared" si="0"/>
        <v>0</v>
      </c>
      <c r="AO78" s="337"/>
      <c r="AP78" s="337"/>
      <c r="AQ78" s="82" t="s">
        <v>82</v>
      </c>
      <c r="AR78" s="47"/>
      <c r="AS78" s="83">
        <f>ROUND(SUM(AS79:AS83),2)</f>
        <v>0</v>
      </c>
      <c r="AT78" s="84">
        <f t="shared" si="1"/>
        <v>0</v>
      </c>
      <c r="AU78" s="85">
        <f>ROUND(SUM(AU79:AU83),5)</f>
        <v>0</v>
      </c>
      <c r="AV78" s="84">
        <f>ROUND(AZ78*L29,2)</f>
        <v>0</v>
      </c>
      <c r="AW78" s="84">
        <f>ROUND(BA78*L30,2)</f>
        <v>0</v>
      </c>
      <c r="AX78" s="84">
        <f>ROUND(BB78*L29,2)</f>
        <v>0</v>
      </c>
      <c r="AY78" s="84">
        <f>ROUND(BC78*L30,2)</f>
        <v>0</v>
      </c>
      <c r="AZ78" s="84">
        <f>ROUND(SUM(AZ79:AZ83),2)</f>
        <v>0</v>
      </c>
      <c r="BA78" s="84">
        <f>ROUND(SUM(BA79:BA83),2)</f>
        <v>0</v>
      </c>
      <c r="BB78" s="84">
        <f>ROUND(SUM(BB79:BB83),2)</f>
        <v>0</v>
      </c>
      <c r="BC78" s="84">
        <f>ROUND(SUM(BC79:BC83),2)</f>
        <v>0</v>
      </c>
      <c r="BD78" s="86">
        <f>ROUND(SUM(BD79:BD83),2)</f>
        <v>0</v>
      </c>
      <c r="BS78" s="27" t="s">
        <v>68</v>
      </c>
      <c r="BT78" s="27" t="s">
        <v>138</v>
      </c>
      <c r="BU78" s="27" t="s">
        <v>70</v>
      </c>
      <c r="BV78" s="27" t="s">
        <v>71</v>
      </c>
      <c r="BW78" s="27" t="s">
        <v>147</v>
      </c>
      <c r="BX78" s="27" t="s">
        <v>136</v>
      </c>
      <c r="CL78" s="27" t="s">
        <v>3</v>
      </c>
    </row>
    <row r="79" spans="1:90" s="3" customFormat="1" ht="16.5" customHeight="1">
      <c r="A79" s="87" t="s">
        <v>84</v>
      </c>
      <c r="B79" s="47"/>
      <c r="C79" s="9"/>
      <c r="D79" s="9"/>
      <c r="E79" s="9"/>
      <c r="F79" s="9"/>
      <c r="G79" s="9"/>
      <c r="H79" s="9"/>
      <c r="I79" s="350" t="s">
        <v>148</v>
      </c>
      <c r="J79" s="350"/>
      <c r="K79" s="350"/>
      <c r="L79" s="350"/>
      <c r="M79" s="350"/>
      <c r="N79" s="9"/>
      <c r="O79" s="350" t="s">
        <v>149</v>
      </c>
      <c r="P79" s="350"/>
      <c r="Q79" s="350"/>
      <c r="R79" s="350"/>
      <c r="S79" s="350"/>
      <c r="T79" s="350"/>
      <c r="U79" s="350"/>
      <c r="V79" s="350"/>
      <c r="W79" s="350"/>
      <c r="X79" s="350"/>
      <c r="Y79" s="350"/>
      <c r="Z79" s="350"/>
      <c r="AA79" s="350"/>
      <c r="AB79" s="350"/>
      <c r="AC79" s="350"/>
      <c r="AD79" s="350"/>
      <c r="AE79" s="350"/>
      <c r="AF79" s="350"/>
      <c r="AG79" s="336">
        <f>'51 - PZTS'!J34</f>
        <v>0</v>
      </c>
      <c r="AH79" s="337"/>
      <c r="AI79" s="337"/>
      <c r="AJ79" s="337"/>
      <c r="AK79" s="337"/>
      <c r="AL79" s="337"/>
      <c r="AM79" s="337"/>
      <c r="AN79" s="336">
        <f t="shared" si="0"/>
        <v>0</v>
      </c>
      <c r="AO79" s="337"/>
      <c r="AP79" s="337"/>
      <c r="AQ79" s="82" t="s">
        <v>82</v>
      </c>
      <c r="AR79" s="47"/>
      <c r="AS79" s="83">
        <v>0</v>
      </c>
      <c r="AT79" s="84">
        <f t="shared" si="1"/>
        <v>0</v>
      </c>
      <c r="AU79" s="85">
        <f>'51 - PZTS'!P97</f>
        <v>0</v>
      </c>
      <c r="AV79" s="84">
        <f>'51 - PZTS'!J37</f>
        <v>0</v>
      </c>
      <c r="AW79" s="84">
        <f>'51 - PZTS'!J38</f>
        <v>0</v>
      </c>
      <c r="AX79" s="84">
        <f>'51 - PZTS'!J39</f>
        <v>0</v>
      </c>
      <c r="AY79" s="84">
        <f>'51 - PZTS'!J40</f>
        <v>0</v>
      </c>
      <c r="AZ79" s="84">
        <f>'51 - PZTS'!F37</f>
        <v>0</v>
      </c>
      <c r="BA79" s="84">
        <f>'51 - PZTS'!F38</f>
        <v>0</v>
      </c>
      <c r="BB79" s="84">
        <f>'51 - PZTS'!F39</f>
        <v>0</v>
      </c>
      <c r="BC79" s="84">
        <f>'51 - PZTS'!F40</f>
        <v>0</v>
      </c>
      <c r="BD79" s="86">
        <f>'51 - PZTS'!F41</f>
        <v>0</v>
      </c>
      <c r="BT79" s="27" t="s">
        <v>150</v>
      </c>
      <c r="BV79" s="27" t="s">
        <v>71</v>
      </c>
      <c r="BW79" s="27" t="s">
        <v>151</v>
      </c>
      <c r="BX79" s="27" t="s">
        <v>147</v>
      </c>
      <c r="CL79" s="27" t="s">
        <v>3</v>
      </c>
    </row>
    <row r="80" spans="1:90" s="3" customFormat="1" ht="16.5" customHeight="1">
      <c r="A80" s="87" t="s">
        <v>84</v>
      </c>
      <c r="B80" s="47"/>
      <c r="C80" s="9"/>
      <c r="D80" s="9"/>
      <c r="E80" s="9"/>
      <c r="F80" s="9"/>
      <c r="G80" s="9"/>
      <c r="H80" s="9"/>
      <c r="I80" s="350" t="s">
        <v>152</v>
      </c>
      <c r="J80" s="350"/>
      <c r="K80" s="350"/>
      <c r="L80" s="350"/>
      <c r="M80" s="350"/>
      <c r="N80" s="9"/>
      <c r="O80" s="350" t="s">
        <v>153</v>
      </c>
      <c r="P80" s="350"/>
      <c r="Q80" s="350"/>
      <c r="R80" s="350"/>
      <c r="S80" s="350"/>
      <c r="T80" s="350"/>
      <c r="U80" s="350"/>
      <c r="V80" s="350"/>
      <c r="W80" s="350"/>
      <c r="X80" s="350"/>
      <c r="Y80" s="350"/>
      <c r="Z80" s="350"/>
      <c r="AA80" s="350"/>
      <c r="AB80" s="350"/>
      <c r="AC80" s="350"/>
      <c r="AD80" s="350"/>
      <c r="AE80" s="350"/>
      <c r="AF80" s="350"/>
      <c r="AG80" s="336">
        <f>'52 - UKS'!J34</f>
        <v>0</v>
      </c>
      <c r="AH80" s="337"/>
      <c r="AI80" s="337"/>
      <c r="AJ80" s="337"/>
      <c r="AK80" s="337"/>
      <c r="AL80" s="337"/>
      <c r="AM80" s="337"/>
      <c r="AN80" s="336">
        <f t="shared" si="0"/>
        <v>0</v>
      </c>
      <c r="AO80" s="337"/>
      <c r="AP80" s="337"/>
      <c r="AQ80" s="82" t="s">
        <v>82</v>
      </c>
      <c r="AR80" s="47"/>
      <c r="AS80" s="83">
        <v>0</v>
      </c>
      <c r="AT80" s="84">
        <f t="shared" si="1"/>
        <v>0</v>
      </c>
      <c r="AU80" s="85">
        <f>'52 - UKS'!P94</f>
        <v>0</v>
      </c>
      <c r="AV80" s="84">
        <f>'52 - UKS'!J37</f>
        <v>0</v>
      </c>
      <c r="AW80" s="84">
        <f>'52 - UKS'!J38</f>
        <v>0</v>
      </c>
      <c r="AX80" s="84">
        <f>'52 - UKS'!J39</f>
        <v>0</v>
      </c>
      <c r="AY80" s="84">
        <f>'52 - UKS'!J40</f>
        <v>0</v>
      </c>
      <c r="AZ80" s="84">
        <f>'52 - UKS'!F37</f>
        <v>0</v>
      </c>
      <c r="BA80" s="84">
        <f>'52 - UKS'!F38</f>
        <v>0</v>
      </c>
      <c r="BB80" s="84">
        <f>'52 - UKS'!F39</f>
        <v>0</v>
      </c>
      <c r="BC80" s="84">
        <f>'52 - UKS'!F40</f>
        <v>0</v>
      </c>
      <c r="BD80" s="86">
        <f>'52 - UKS'!F41</f>
        <v>0</v>
      </c>
      <c r="BT80" s="27" t="s">
        <v>150</v>
      </c>
      <c r="BV80" s="27" t="s">
        <v>71</v>
      </c>
      <c r="BW80" s="27" t="s">
        <v>154</v>
      </c>
      <c r="BX80" s="27" t="s">
        <v>147</v>
      </c>
      <c r="CL80" s="27" t="s">
        <v>3</v>
      </c>
    </row>
    <row r="81" spans="1:90" s="3" customFormat="1" ht="16.5" customHeight="1">
      <c r="A81" s="87" t="s">
        <v>84</v>
      </c>
      <c r="B81" s="47"/>
      <c r="C81" s="9"/>
      <c r="D81" s="9"/>
      <c r="E81" s="9"/>
      <c r="F81" s="9"/>
      <c r="G81" s="9"/>
      <c r="H81" s="9"/>
      <c r="I81" s="350" t="s">
        <v>155</v>
      </c>
      <c r="J81" s="350"/>
      <c r="K81" s="350"/>
      <c r="L81" s="350"/>
      <c r="M81" s="350"/>
      <c r="N81" s="9"/>
      <c r="O81" s="350" t="s">
        <v>156</v>
      </c>
      <c r="P81" s="350"/>
      <c r="Q81" s="350"/>
      <c r="R81" s="350"/>
      <c r="S81" s="350"/>
      <c r="T81" s="350"/>
      <c r="U81" s="350"/>
      <c r="V81" s="350"/>
      <c r="W81" s="350"/>
      <c r="X81" s="350"/>
      <c r="Y81" s="350"/>
      <c r="Z81" s="350"/>
      <c r="AA81" s="350"/>
      <c r="AB81" s="350"/>
      <c r="AC81" s="350"/>
      <c r="AD81" s="350"/>
      <c r="AE81" s="350"/>
      <c r="AF81" s="350"/>
      <c r="AG81" s="336">
        <f>'53 - CCTV'!J34</f>
        <v>0</v>
      </c>
      <c r="AH81" s="337"/>
      <c r="AI81" s="337"/>
      <c r="AJ81" s="337"/>
      <c r="AK81" s="337"/>
      <c r="AL81" s="337"/>
      <c r="AM81" s="337"/>
      <c r="AN81" s="336">
        <f t="shared" si="0"/>
        <v>0</v>
      </c>
      <c r="AO81" s="337"/>
      <c r="AP81" s="337"/>
      <c r="AQ81" s="82" t="s">
        <v>82</v>
      </c>
      <c r="AR81" s="47"/>
      <c r="AS81" s="83">
        <v>0</v>
      </c>
      <c r="AT81" s="84">
        <f t="shared" si="1"/>
        <v>0</v>
      </c>
      <c r="AU81" s="85">
        <f>'53 - CCTV'!P96</f>
        <v>0</v>
      </c>
      <c r="AV81" s="84">
        <f>'53 - CCTV'!J37</f>
        <v>0</v>
      </c>
      <c r="AW81" s="84">
        <f>'53 - CCTV'!J38</f>
        <v>0</v>
      </c>
      <c r="AX81" s="84">
        <f>'53 - CCTV'!J39</f>
        <v>0</v>
      </c>
      <c r="AY81" s="84">
        <f>'53 - CCTV'!J40</f>
        <v>0</v>
      </c>
      <c r="AZ81" s="84">
        <f>'53 - CCTV'!F37</f>
        <v>0</v>
      </c>
      <c r="BA81" s="84">
        <f>'53 - CCTV'!F38</f>
        <v>0</v>
      </c>
      <c r="BB81" s="84">
        <f>'53 - CCTV'!F39</f>
        <v>0</v>
      </c>
      <c r="BC81" s="84">
        <f>'53 - CCTV'!F40</f>
        <v>0</v>
      </c>
      <c r="BD81" s="86">
        <f>'53 - CCTV'!F41</f>
        <v>0</v>
      </c>
      <c r="BT81" s="27" t="s">
        <v>150</v>
      </c>
      <c r="BV81" s="27" t="s">
        <v>71</v>
      </c>
      <c r="BW81" s="27" t="s">
        <v>157</v>
      </c>
      <c r="BX81" s="27" t="s">
        <v>147</v>
      </c>
      <c r="CL81" s="27" t="s">
        <v>3</v>
      </c>
    </row>
    <row r="82" spans="1:90" s="3" customFormat="1" ht="16.5" customHeight="1">
      <c r="A82" s="87" t="s">
        <v>84</v>
      </c>
      <c r="B82" s="47"/>
      <c r="C82" s="9"/>
      <c r="D82" s="9"/>
      <c r="E82" s="9"/>
      <c r="F82" s="9"/>
      <c r="G82" s="9"/>
      <c r="H82" s="9"/>
      <c r="I82" s="350" t="s">
        <v>158</v>
      </c>
      <c r="J82" s="350"/>
      <c r="K82" s="350"/>
      <c r="L82" s="350"/>
      <c r="M82" s="350"/>
      <c r="N82" s="9"/>
      <c r="O82" s="350" t="s">
        <v>159</v>
      </c>
      <c r="P82" s="350"/>
      <c r="Q82" s="350"/>
      <c r="R82" s="350"/>
      <c r="S82" s="350"/>
      <c r="T82" s="350"/>
      <c r="U82" s="350"/>
      <c r="V82" s="350"/>
      <c r="W82" s="350"/>
      <c r="X82" s="350"/>
      <c r="Y82" s="350"/>
      <c r="Z82" s="350"/>
      <c r="AA82" s="350"/>
      <c r="AB82" s="350"/>
      <c r="AC82" s="350"/>
      <c r="AD82" s="350"/>
      <c r="AE82" s="350"/>
      <c r="AF82" s="350"/>
      <c r="AG82" s="336">
        <f>'54 - KT'!J34</f>
        <v>0</v>
      </c>
      <c r="AH82" s="337"/>
      <c r="AI82" s="337"/>
      <c r="AJ82" s="337"/>
      <c r="AK82" s="337"/>
      <c r="AL82" s="337"/>
      <c r="AM82" s="337"/>
      <c r="AN82" s="336">
        <f t="shared" si="0"/>
        <v>0</v>
      </c>
      <c r="AO82" s="337"/>
      <c r="AP82" s="337"/>
      <c r="AQ82" s="82" t="s">
        <v>82</v>
      </c>
      <c r="AR82" s="47"/>
      <c r="AS82" s="83">
        <v>0</v>
      </c>
      <c r="AT82" s="84">
        <f t="shared" si="1"/>
        <v>0</v>
      </c>
      <c r="AU82" s="85">
        <f>'54 - KT'!P93</f>
        <v>0</v>
      </c>
      <c r="AV82" s="84">
        <f>'54 - KT'!J37</f>
        <v>0</v>
      </c>
      <c r="AW82" s="84">
        <f>'54 - KT'!J38</f>
        <v>0</v>
      </c>
      <c r="AX82" s="84">
        <f>'54 - KT'!J39</f>
        <v>0</v>
      </c>
      <c r="AY82" s="84">
        <f>'54 - KT'!J40</f>
        <v>0</v>
      </c>
      <c r="AZ82" s="84">
        <f>'54 - KT'!F37</f>
        <v>0</v>
      </c>
      <c r="BA82" s="84">
        <f>'54 - KT'!F38</f>
        <v>0</v>
      </c>
      <c r="BB82" s="84">
        <f>'54 - KT'!F39</f>
        <v>0</v>
      </c>
      <c r="BC82" s="84">
        <f>'54 - KT'!F40</f>
        <v>0</v>
      </c>
      <c r="BD82" s="86">
        <f>'54 - KT'!F41</f>
        <v>0</v>
      </c>
      <c r="BT82" s="27" t="s">
        <v>150</v>
      </c>
      <c r="BV82" s="27" t="s">
        <v>71</v>
      </c>
      <c r="BW82" s="27" t="s">
        <v>160</v>
      </c>
      <c r="BX82" s="27" t="s">
        <v>147</v>
      </c>
      <c r="CL82" s="27" t="s">
        <v>3</v>
      </c>
    </row>
    <row r="83" spans="1:90" s="3" customFormat="1" ht="16.5" customHeight="1">
      <c r="A83" s="87" t="s">
        <v>84</v>
      </c>
      <c r="B83" s="47"/>
      <c r="C83" s="9"/>
      <c r="D83" s="9"/>
      <c r="E83" s="9"/>
      <c r="F83" s="9"/>
      <c r="G83" s="9"/>
      <c r="H83" s="9"/>
      <c r="I83" s="350" t="s">
        <v>161</v>
      </c>
      <c r="J83" s="350"/>
      <c r="K83" s="350"/>
      <c r="L83" s="350"/>
      <c r="M83" s="350"/>
      <c r="N83" s="9"/>
      <c r="O83" s="350" t="s">
        <v>120</v>
      </c>
      <c r="P83" s="350"/>
      <c r="Q83" s="350"/>
      <c r="R83" s="350"/>
      <c r="S83" s="350"/>
      <c r="T83" s="350"/>
      <c r="U83" s="350"/>
      <c r="V83" s="350"/>
      <c r="W83" s="350"/>
      <c r="X83" s="350"/>
      <c r="Y83" s="350"/>
      <c r="Z83" s="350"/>
      <c r="AA83" s="350"/>
      <c r="AB83" s="350"/>
      <c r="AC83" s="350"/>
      <c r="AD83" s="350"/>
      <c r="AE83" s="350"/>
      <c r="AF83" s="350"/>
      <c r="AG83" s="336">
        <f>'55 - VRN'!J34</f>
        <v>0</v>
      </c>
      <c r="AH83" s="337"/>
      <c r="AI83" s="337"/>
      <c r="AJ83" s="337"/>
      <c r="AK83" s="337"/>
      <c r="AL83" s="337"/>
      <c r="AM83" s="337"/>
      <c r="AN83" s="336">
        <f t="shared" si="0"/>
        <v>0</v>
      </c>
      <c r="AO83" s="337"/>
      <c r="AP83" s="337"/>
      <c r="AQ83" s="82" t="s">
        <v>82</v>
      </c>
      <c r="AR83" s="47"/>
      <c r="AS83" s="83">
        <v>0</v>
      </c>
      <c r="AT83" s="84">
        <f t="shared" si="1"/>
        <v>0</v>
      </c>
      <c r="AU83" s="85">
        <f>'55 - VRN'!P91</f>
        <v>0</v>
      </c>
      <c r="AV83" s="84">
        <f>'55 - VRN'!J37</f>
        <v>0</v>
      </c>
      <c r="AW83" s="84">
        <f>'55 - VRN'!J38</f>
        <v>0</v>
      </c>
      <c r="AX83" s="84">
        <f>'55 - VRN'!J39</f>
        <v>0</v>
      </c>
      <c r="AY83" s="84">
        <f>'55 - VRN'!J40</f>
        <v>0</v>
      </c>
      <c r="AZ83" s="84">
        <f>'55 - VRN'!F37</f>
        <v>0</v>
      </c>
      <c r="BA83" s="84">
        <f>'55 - VRN'!F38</f>
        <v>0</v>
      </c>
      <c r="BB83" s="84">
        <f>'55 - VRN'!F39</f>
        <v>0</v>
      </c>
      <c r="BC83" s="84">
        <f>'55 - VRN'!F40</f>
        <v>0</v>
      </c>
      <c r="BD83" s="86">
        <f>'55 - VRN'!F41</f>
        <v>0</v>
      </c>
      <c r="BT83" s="27" t="s">
        <v>150</v>
      </c>
      <c r="BV83" s="27" t="s">
        <v>71</v>
      </c>
      <c r="BW83" s="27" t="s">
        <v>162</v>
      </c>
      <c r="BX83" s="27" t="s">
        <v>147</v>
      </c>
      <c r="CL83" s="27" t="s">
        <v>3</v>
      </c>
    </row>
    <row r="84" spans="1:90" s="3" customFormat="1" ht="16.5" customHeight="1">
      <c r="A84" s="87" t="s">
        <v>84</v>
      </c>
      <c r="B84" s="47"/>
      <c r="C84" s="9"/>
      <c r="D84" s="9"/>
      <c r="E84" s="9"/>
      <c r="F84" s="9"/>
      <c r="G84" s="9"/>
      <c r="H84" s="350" t="s">
        <v>150</v>
      </c>
      <c r="I84" s="350"/>
      <c r="J84" s="350"/>
      <c r="K84" s="350"/>
      <c r="L84" s="350"/>
      <c r="M84" s="9"/>
      <c r="N84" s="350" t="s">
        <v>163</v>
      </c>
      <c r="O84" s="350"/>
      <c r="P84" s="350"/>
      <c r="Q84" s="350"/>
      <c r="R84" s="350"/>
      <c r="S84" s="350"/>
      <c r="T84" s="350"/>
      <c r="U84" s="350"/>
      <c r="V84" s="350"/>
      <c r="W84" s="350"/>
      <c r="X84" s="350"/>
      <c r="Y84" s="350"/>
      <c r="Z84" s="350"/>
      <c r="AA84" s="350"/>
      <c r="AB84" s="350"/>
      <c r="AC84" s="350"/>
      <c r="AD84" s="350"/>
      <c r="AE84" s="350"/>
      <c r="AF84" s="350"/>
      <c r="AG84" s="336">
        <f>'6 - ÚT - zdroj'!J34</f>
        <v>0</v>
      </c>
      <c r="AH84" s="337"/>
      <c r="AI84" s="337"/>
      <c r="AJ84" s="337"/>
      <c r="AK84" s="337"/>
      <c r="AL84" s="337"/>
      <c r="AM84" s="337"/>
      <c r="AN84" s="336">
        <f t="shared" si="0"/>
        <v>0</v>
      </c>
      <c r="AO84" s="337"/>
      <c r="AP84" s="337"/>
      <c r="AQ84" s="82" t="s">
        <v>82</v>
      </c>
      <c r="AR84" s="47"/>
      <c r="AS84" s="83">
        <v>0</v>
      </c>
      <c r="AT84" s="84">
        <f t="shared" si="1"/>
        <v>0</v>
      </c>
      <c r="AU84" s="85">
        <f>'6 - ÚT - zdroj'!P97</f>
        <v>0</v>
      </c>
      <c r="AV84" s="84">
        <f>'6 - ÚT - zdroj'!J37</f>
        <v>0</v>
      </c>
      <c r="AW84" s="84">
        <f>'6 - ÚT - zdroj'!J38</f>
        <v>0</v>
      </c>
      <c r="AX84" s="84">
        <f>'6 - ÚT - zdroj'!J39</f>
        <v>0</v>
      </c>
      <c r="AY84" s="84">
        <f>'6 - ÚT - zdroj'!J40</f>
        <v>0</v>
      </c>
      <c r="AZ84" s="84">
        <f>'6 - ÚT - zdroj'!F37</f>
        <v>0</v>
      </c>
      <c r="BA84" s="84">
        <f>'6 - ÚT - zdroj'!F38</f>
        <v>0</v>
      </c>
      <c r="BB84" s="84">
        <f>'6 - ÚT - zdroj'!F39</f>
        <v>0</v>
      </c>
      <c r="BC84" s="84">
        <f>'6 - ÚT - zdroj'!F40</f>
        <v>0</v>
      </c>
      <c r="BD84" s="86">
        <f>'6 - ÚT - zdroj'!F41</f>
        <v>0</v>
      </c>
      <c r="BT84" s="27" t="s">
        <v>138</v>
      </c>
      <c r="BV84" s="27" t="s">
        <v>71</v>
      </c>
      <c r="BW84" s="27" t="s">
        <v>164</v>
      </c>
      <c r="BX84" s="27" t="s">
        <v>136</v>
      </c>
      <c r="CL84" s="27" t="s">
        <v>3</v>
      </c>
    </row>
    <row r="85" spans="1:90" s="3" customFormat="1" ht="16.5" customHeight="1">
      <c r="A85" s="87" t="s">
        <v>84</v>
      </c>
      <c r="B85" s="47"/>
      <c r="C85" s="9"/>
      <c r="D85" s="9"/>
      <c r="E85" s="9"/>
      <c r="F85" s="9"/>
      <c r="G85" s="9"/>
      <c r="H85" s="350" t="s">
        <v>165</v>
      </c>
      <c r="I85" s="350"/>
      <c r="J85" s="350"/>
      <c r="K85" s="350"/>
      <c r="L85" s="350"/>
      <c r="M85" s="9"/>
      <c r="N85" s="350" t="s">
        <v>166</v>
      </c>
      <c r="O85" s="350"/>
      <c r="P85" s="350"/>
      <c r="Q85" s="350"/>
      <c r="R85" s="350"/>
      <c r="S85" s="350"/>
      <c r="T85" s="350"/>
      <c r="U85" s="350"/>
      <c r="V85" s="350"/>
      <c r="W85" s="350"/>
      <c r="X85" s="350"/>
      <c r="Y85" s="350"/>
      <c r="Z85" s="350"/>
      <c r="AA85" s="350"/>
      <c r="AB85" s="350"/>
      <c r="AC85" s="350"/>
      <c r="AD85" s="350"/>
      <c r="AE85" s="350"/>
      <c r="AF85" s="350"/>
      <c r="AG85" s="336">
        <f>'61 - ÚT - otopná soustava'!J34</f>
        <v>0</v>
      </c>
      <c r="AH85" s="337"/>
      <c r="AI85" s="337"/>
      <c r="AJ85" s="337"/>
      <c r="AK85" s="337"/>
      <c r="AL85" s="337"/>
      <c r="AM85" s="337"/>
      <c r="AN85" s="336">
        <f t="shared" si="0"/>
        <v>0</v>
      </c>
      <c r="AO85" s="337"/>
      <c r="AP85" s="337"/>
      <c r="AQ85" s="82" t="s">
        <v>82</v>
      </c>
      <c r="AR85" s="47"/>
      <c r="AS85" s="83">
        <v>0</v>
      </c>
      <c r="AT85" s="84">
        <f t="shared" si="1"/>
        <v>0</v>
      </c>
      <c r="AU85" s="85">
        <f>'61 - ÚT - otopná soustava'!P95</f>
        <v>0</v>
      </c>
      <c r="AV85" s="84">
        <f>'61 - ÚT - otopná soustava'!J37</f>
        <v>0</v>
      </c>
      <c r="AW85" s="84">
        <f>'61 - ÚT - otopná soustava'!J38</f>
        <v>0</v>
      </c>
      <c r="AX85" s="84">
        <f>'61 - ÚT - otopná soustava'!J39</f>
        <v>0</v>
      </c>
      <c r="AY85" s="84">
        <f>'61 - ÚT - otopná soustava'!J40</f>
        <v>0</v>
      </c>
      <c r="AZ85" s="84">
        <f>'61 - ÚT - otopná soustava'!F37</f>
        <v>0</v>
      </c>
      <c r="BA85" s="84">
        <f>'61 - ÚT - otopná soustava'!F38</f>
        <v>0</v>
      </c>
      <c r="BB85" s="84">
        <f>'61 - ÚT - otopná soustava'!F39</f>
        <v>0</v>
      </c>
      <c r="BC85" s="84">
        <f>'61 - ÚT - otopná soustava'!F40</f>
        <v>0</v>
      </c>
      <c r="BD85" s="86">
        <f>'61 - ÚT - otopná soustava'!F41</f>
        <v>0</v>
      </c>
      <c r="BT85" s="27" t="s">
        <v>138</v>
      </c>
      <c r="BV85" s="27" t="s">
        <v>71</v>
      </c>
      <c r="BW85" s="27" t="s">
        <v>167</v>
      </c>
      <c r="BX85" s="27" t="s">
        <v>136</v>
      </c>
      <c r="CL85" s="27" t="s">
        <v>3</v>
      </c>
    </row>
    <row r="86" spans="1:90" s="3" customFormat="1" ht="16.5" customHeight="1">
      <c r="A86" s="87" t="s">
        <v>84</v>
      </c>
      <c r="B86" s="47"/>
      <c r="C86" s="9"/>
      <c r="D86" s="9"/>
      <c r="E86" s="9"/>
      <c r="F86" s="9"/>
      <c r="G86" s="9"/>
      <c r="H86" s="350" t="s">
        <v>168</v>
      </c>
      <c r="I86" s="350"/>
      <c r="J86" s="350"/>
      <c r="K86" s="350"/>
      <c r="L86" s="350"/>
      <c r="M86" s="9"/>
      <c r="N86" s="350" t="s">
        <v>169</v>
      </c>
      <c r="O86" s="350"/>
      <c r="P86" s="350"/>
      <c r="Q86" s="350"/>
      <c r="R86" s="350"/>
      <c r="S86" s="350"/>
      <c r="T86" s="350"/>
      <c r="U86" s="350"/>
      <c r="V86" s="350"/>
      <c r="W86" s="350"/>
      <c r="X86" s="350"/>
      <c r="Y86" s="350"/>
      <c r="Z86" s="350"/>
      <c r="AA86" s="350"/>
      <c r="AB86" s="350"/>
      <c r="AC86" s="350"/>
      <c r="AD86" s="350"/>
      <c r="AE86" s="350"/>
      <c r="AF86" s="350"/>
      <c r="AG86" s="336">
        <f>'7 - FVE '!J34</f>
        <v>0</v>
      </c>
      <c r="AH86" s="337"/>
      <c r="AI86" s="337"/>
      <c r="AJ86" s="337"/>
      <c r="AK86" s="337"/>
      <c r="AL86" s="337"/>
      <c r="AM86" s="337"/>
      <c r="AN86" s="336">
        <f t="shared" ref="AN86:AN117" si="2">SUM(AG86,AT86)</f>
        <v>0</v>
      </c>
      <c r="AO86" s="337"/>
      <c r="AP86" s="337"/>
      <c r="AQ86" s="82" t="s">
        <v>82</v>
      </c>
      <c r="AR86" s="47"/>
      <c r="AS86" s="83">
        <v>0</v>
      </c>
      <c r="AT86" s="84">
        <f t="shared" ref="AT86:AT117" si="3">ROUND(SUM(AV86:AW86),2)</f>
        <v>0</v>
      </c>
      <c r="AU86" s="85">
        <f>'7 - FVE '!P94</f>
        <v>0</v>
      </c>
      <c r="AV86" s="84">
        <f>'7 - FVE '!J37</f>
        <v>0</v>
      </c>
      <c r="AW86" s="84">
        <f>'7 - FVE '!J38</f>
        <v>0</v>
      </c>
      <c r="AX86" s="84">
        <f>'7 - FVE '!J39</f>
        <v>0</v>
      </c>
      <c r="AY86" s="84">
        <f>'7 - FVE '!J40</f>
        <v>0</v>
      </c>
      <c r="AZ86" s="84">
        <f>'7 - FVE '!F37</f>
        <v>0</v>
      </c>
      <c r="BA86" s="84">
        <f>'7 - FVE '!F38</f>
        <v>0</v>
      </c>
      <c r="BB86" s="84">
        <f>'7 - FVE '!F39</f>
        <v>0</v>
      </c>
      <c r="BC86" s="84">
        <f>'7 - FVE '!F40</f>
        <v>0</v>
      </c>
      <c r="BD86" s="86">
        <f>'7 - FVE '!F41</f>
        <v>0</v>
      </c>
      <c r="BT86" s="27" t="s">
        <v>138</v>
      </c>
      <c r="BV86" s="27" t="s">
        <v>71</v>
      </c>
      <c r="BW86" s="27" t="s">
        <v>170</v>
      </c>
      <c r="BX86" s="27" t="s">
        <v>136</v>
      </c>
      <c r="CL86" s="27" t="s">
        <v>3</v>
      </c>
    </row>
    <row r="87" spans="1:90" s="3" customFormat="1" ht="16.5" customHeight="1">
      <c r="B87" s="47"/>
      <c r="C87" s="9"/>
      <c r="D87" s="9"/>
      <c r="E87" s="9"/>
      <c r="F87" s="9"/>
      <c r="G87" s="9"/>
      <c r="H87" s="350" t="s">
        <v>171</v>
      </c>
      <c r="I87" s="350"/>
      <c r="J87" s="350"/>
      <c r="K87" s="350"/>
      <c r="L87" s="350"/>
      <c r="M87" s="9"/>
      <c r="N87" s="350" t="s">
        <v>172</v>
      </c>
      <c r="O87" s="350"/>
      <c r="P87" s="350"/>
      <c r="Q87" s="350"/>
      <c r="R87" s="350"/>
      <c r="S87" s="350"/>
      <c r="T87" s="350"/>
      <c r="U87" s="350"/>
      <c r="V87" s="350"/>
      <c r="W87" s="350"/>
      <c r="X87" s="350"/>
      <c r="Y87" s="350"/>
      <c r="Z87" s="350"/>
      <c r="AA87" s="350"/>
      <c r="AB87" s="350"/>
      <c r="AC87" s="350"/>
      <c r="AD87" s="350"/>
      <c r="AE87" s="350"/>
      <c r="AF87" s="350"/>
      <c r="AG87" s="338">
        <f>ROUND(SUM(AG88:AG90),2)</f>
        <v>0</v>
      </c>
      <c r="AH87" s="337"/>
      <c r="AI87" s="337"/>
      <c r="AJ87" s="337"/>
      <c r="AK87" s="337"/>
      <c r="AL87" s="337"/>
      <c r="AM87" s="337"/>
      <c r="AN87" s="336">
        <f t="shared" si="2"/>
        <v>0</v>
      </c>
      <c r="AO87" s="337"/>
      <c r="AP87" s="337"/>
      <c r="AQ87" s="82" t="s">
        <v>82</v>
      </c>
      <c r="AR87" s="47"/>
      <c r="AS87" s="83">
        <f>ROUND(SUM(AS88:AS90),2)</f>
        <v>0</v>
      </c>
      <c r="AT87" s="84">
        <f t="shared" si="3"/>
        <v>0</v>
      </c>
      <c r="AU87" s="85">
        <f>ROUND(SUM(AU88:AU90),5)</f>
        <v>0</v>
      </c>
      <c r="AV87" s="84">
        <f>ROUND(AZ87*L29,2)</f>
        <v>0</v>
      </c>
      <c r="AW87" s="84">
        <f>ROUND(BA87*L30,2)</f>
        <v>0</v>
      </c>
      <c r="AX87" s="84">
        <f>ROUND(BB87*L29,2)</f>
        <v>0</v>
      </c>
      <c r="AY87" s="84">
        <f>ROUND(BC87*L30,2)</f>
        <v>0</v>
      </c>
      <c r="AZ87" s="84">
        <f>ROUND(SUM(AZ88:AZ90),2)</f>
        <v>0</v>
      </c>
      <c r="BA87" s="84">
        <f>ROUND(SUM(BA88:BA90),2)</f>
        <v>0</v>
      </c>
      <c r="BB87" s="84">
        <f>ROUND(SUM(BB88:BB90),2)</f>
        <v>0</v>
      </c>
      <c r="BC87" s="84">
        <f>ROUND(SUM(BC88:BC90),2)</f>
        <v>0</v>
      </c>
      <c r="BD87" s="86">
        <f>ROUND(SUM(BD88:BD90),2)</f>
        <v>0</v>
      </c>
      <c r="BS87" s="27" t="s">
        <v>68</v>
      </c>
      <c r="BT87" s="27" t="s">
        <v>138</v>
      </c>
      <c r="BU87" s="27" t="s">
        <v>70</v>
      </c>
      <c r="BV87" s="27" t="s">
        <v>71</v>
      </c>
      <c r="BW87" s="27" t="s">
        <v>173</v>
      </c>
      <c r="BX87" s="27" t="s">
        <v>136</v>
      </c>
      <c r="CL87" s="27" t="s">
        <v>3</v>
      </c>
    </row>
    <row r="88" spans="1:90" s="3" customFormat="1" ht="16.5" customHeight="1">
      <c r="A88" s="87" t="s">
        <v>84</v>
      </c>
      <c r="B88" s="47"/>
      <c r="C88" s="9"/>
      <c r="D88" s="9"/>
      <c r="E88" s="9"/>
      <c r="F88" s="9"/>
      <c r="G88" s="9"/>
      <c r="H88" s="9"/>
      <c r="I88" s="350" t="s">
        <v>174</v>
      </c>
      <c r="J88" s="350"/>
      <c r="K88" s="350"/>
      <c r="L88" s="350"/>
      <c r="M88" s="350"/>
      <c r="N88" s="9"/>
      <c r="O88" s="350" t="s">
        <v>175</v>
      </c>
      <c r="P88" s="350"/>
      <c r="Q88" s="350"/>
      <c r="R88" s="350"/>
      <c r="S88" s="350"/>
      <c r="T88" s="350"/>
      <c r="U88" s="350"/>
      <c r="V88" s="350"/>
      <c r="W88" s="350"/>
      <c r="X88" s="350"/>
      <c r="Y88" s="350"/>
      <c r="Z88" s="350"/>
      <c r="AA88" s="350"/>
      <c r="AB88" s="350"/>
      <c r="AC88" s="350"/>
      <c r="AD88" s="350"/>
      <c r="AE88" s="350"/>
      <c r="AF88" s="350"/>
      <c r="AG88" s="336">
        <f>'81 - Kanalizace'!J34</f>
        <v>0</v>
      </c>
      <c r="AH88" s="337"/>
      <c r="AI88" s="337"/>
      <c r="AJ88" s="337"/>
      <c r="AK88" s="337"/>
      <c r="AL88" s="337"/>
      <c r="AM88" s="337"/>
      <c r="AN88" s="336">
        <f t="shared" si="2"/>
        <v>0</v>
      </c>
      <c r="AO88" s="337"/>
      <c r="AP88" s="337"/>
      <c r="AQ88" s="82" t="s">
        <v>82</v>
      </c>
      <c r="AR88" s="47"/>
      <c r="AS88" s="83">
        <v>0</v>
      </c>
      <c r="AT88" s="84">
        <f t="shared" si="3"/>
        <v>0</v>
      </c>
      <c r="AU88" s="85">
        <f>'81 - Kanalizace'!P98</f>
        <v>0</v>
      </c>
      <c r="AV88" s="84">
        <f>'81 - Kanalizace'!J37</f>
        <v>0</v>
      </c>
      <c r="AW88" s="84">
        <f>'81 - Kanalizace'!J38</f>
        <v>0</v>
      </c>
      <c r="AX88" s="84">
        <f>'81 - Kanalizace'!J39</f>
        <v>0</v>
      </c>
      <c r="AY88" s="84">
        <f>'81 - Kanalizace'!J40</f>
        <v>0</v>
      </c>
      <c r="AZ88" s="84">
        <f>'81 - Kanalizace'!F37</f>
        <v>0</v>
      </c>
      <c r="BA88" s="84">
        <f>'81 - Kanalizace'!F38</f>
        <v>0</v>
      </c>
      <c r="BB88" s="84">
        <f>'81 - Kanalizace'!F39</f>
        <v>0</v>
      </c>
      <c r="BC88" s="84">
        <f>'81 - Kanalizace'!F40</f>
        <v>0</v>
      </c>
      <c r="BD88" s="86">
        <f>'81 - Kanalizace'!F41</f>
        <v>0</v>
      </c>
      <c r="BT88" s="27" t="s">
        <v>150</v>
      </c>
      <c r="BV88" s="27" t="s">
        <v>71</v>
      </c>
      <c r="BW88" s="27" t="s">
        <v>176</v>
      </c>
      <c r="BX88" s="27" t="s">
        <v>173</v>
      </c>
      <c r="CL88" s="27" t="s">
        <v>3</v>
      </c>
    </row>
    <row r="89" spans="1:90" s="3" customFormat="1" ht="16.5" customHeight="1">
      <c r="A89" s="87" t="s">
        <v>84</v>
      </c>
      <c r="B89" s="47"/>
      <c r="C89" s="9"/>
      <c r="D89" s="9"/>
      <c r="E89" s="9"/>
      <c r="F89" s="9"/>
      <c r="G89" s="9"/>
      <c r="H89" s="9"/>
      <c r="I89" s="350" t="s">
        <v>177</v>
      </c>
      <c r="J89" s="350"/>
      <c r="K89" s="350"/>
      <c r="L89" s="350"/>
      <c r="M89" s="350"/>
      <c r="N89" s="9"/>
      <c r="O89" s="350" t="s">
        <v>178</v>
      </c>
      <c r="P89" s="350"/>
      <c r="Q89" s="350"/>
      <c r="R89" s="350"/>
      <c r="S89" s="350"/>
      <c r="T89" s="350"/>
      <c r="U89" s="350"/>
      <c r="V89" s="350"/>
      <c r="W89" s="350"/>
      <c r="X89" s="350"/>
      <c r="Y89" s="350"/>
      <c r="Z89" s="350"/>
      <c r="AA89" s="350"/>
      <c r="AB89" s="350"/>
      <c r="AC89" s="350"/>
      <c r="AD89" s="350"/>
      <c r="AE89" s="350"/>
      <c r="AF89" s="350"/>
      <c r="AG89" s="336">
        <f>'82 - Vodovod'!J34</f>
        <v>0</v>
      </c>
      <c r="AH89" s="337"/>
      <c r="AI89" s="337"/>
      <c r="AJ89" s="337"/>
      <c r="AK89" s="337"/>
      <c r="AL89" s="337"/>
      <c r="AM89" s="337"/>
      <c r="AN89" s="336">
        <f t="shared" si="2"/>
        <v>0</v>
      </c>
      <c r="AO89" s="337"/>
      <c r="AP89" s="337"/>
      <c r="AQ89" s="82" t="s">
        <v>82</v>
      </c>
      <c r="AR89" s="47"/>
      <c r="AS89" s="83">
        <v>0</v>
      </c>
      <c r="AT89" s="84">
        <f t="shared" si="3"/>
        <v>0</v>
      </c>
      <c r="AU89" s="85">
        <f>'82 - Vodovod'!P96</f>
        <v>0</v>
      </c>
      <c r="AV89" s="84">
        <f>'82 - Vodovod'!J37</f>
        <v>0</v>
      </c>
      <c r="AW89" s="84">
        <f>'82 - Vodovod'!J38</f>
        <v>0</v>
      </c>
      <c r="AX89" s="84">
        <f>'82 - Vodovod'!J39</f>
        <v>0</v>
      </c>
      <c r="AY89" s="84">
        <f>'82 - Vodovod'!J40</f>
        <v>0</v>
      </c>
      <c r="AZ89" s="84">
        <f>'82 - Vodovod'!F37</f>
        <v>0</v>
      </c>
      <c r="BA89" s="84">
        <f>'82 - Vodovod'!F38</f>
        <v>0</v>
      </c>
      <c r="BB89" s="84">
        <f>'82 - Vodovod'!F39</f>
        <v>0</v>
      </c>
      <c r="BC89" s="84">
        <f>'82 - Vodovod'!F40</f>
        <v>0</v>
      </c>
      <c r="BD89" s="86">
        <f>'82 - Vodovod'!F41</f>
        <v>0</v>
      </c>
      <c r="BT89" s="27" t="s">
        <v>150</v>
      </c>
      <c r="BV89" s="27" t="s">
        <v>71</v>
      </c>
      <c r="BW89" s="27" t="s">
        <v>179</v>
      </c>
      <c r="BX89" s="27" t="s">
        <v>173</v>
      </c>
      <c r="CL89" s="27" t="s">
        <v>3</v>
      </c>
    </row>
    <row r="90" spans="1:90" s="3" customFormat="1" ht="16.5" customHeight="1">
      <c r="A90" s="87" t="s">
        <v>84</v>
      </c>
      <c r="B90" s="47"/>
      <c r="C90" s="9"/>
      <c r="D90" s="9"/>
      <c r="E90" s="9"/>
      <c r="F90" s="9"/>
      <c r="G90" s="9"/>
      <c r="H90" s="9"/>
      <c r="I90" s="350" t="s">
        <v>180</v>
      </c>
      <c r="J90" s="350"/>
      <c r="K90" s="350"/>
      <c r="L90" s="350"/>
      <c r="M90" s="350"/>
      <c r="N90" s="9"/>
      <c r="O90" s="350" t="s">
        <v>181</v>
      </c>
      <c r="P90" s="350"/>
      <c r="Q90" s="350"/>
      <c r="R90" s="350"/>
      <c r="S90" s="350"/>
      <c r="T90" s="350"/>
      <c r="U90" s="350"/>
      <c r="V90" s="350"/>
      <c r="W90" s="350"/>
      <c r="X90" s="350"/>
      <c r="Y90" s="350"/>
      <c r="Z90" s="350"/>
      <c r="AA90" s="350"/>
      <c r="AB90" s="350"/>
      <c r="AC90" s="350"/>
      <c r="AD90" s="350"/>
      <c r="AE90" s="350"/>
      <c r="AF90" s="350"/>
      <c r="AG90" s="336">
        <f>'83 - Zařizovací předměty'!J34</f>
        <v>0</v>
      </c>
      <c r="AH90" s="337"/>
      <c r="AI90" s="337"/>
      <c r="AJ90" s="337"/>
      <c r="AK90" s="337"/>
      <c r="AL90" s="337"/>
      <c r="AM90" s="337"/>
      <c r="AN90" s="336">
        <f t="shared" si="2"/>
        <v>0</v>
      </c>
      <c r="AO90" s="337"/>
      <c r="AP90" s="337"/>
      <c r="AQ90" s="82" t="s">
        <v>82</v>
      </c>
      <c r="AR90" s="47"/>
      <c r="AS90" s="83">
        <v>0</v>
      </c>
      <c r="AT90" s="84">
        <f t="shared" si="3"/>
        <v>0</v>
      </c>
      <c r="AU90" s="85">
        <f>'83 - Zařizovací předměty'!P100</f>
        <v>0</v>
      </c>
      <c r="AV90" s="84">
        <f>'83 - Zařizovací předměty'!J37</f>
        <v>0</v>
      </c>
      <c r="AW90" s="84">
        <f>'83 - Zařizovací předměty'!J38</f>
        <v>0</v>
      </c>
      <c r="AX90" s="84">
        <f>'83 - Zařizovací předměty'!J39</f>
        <v>0</v>
      </c>
      <c r="AY90" s="84">
        <f>'83 - Zařizovací předměty'!J40</f>
        <v>0</v>
      </c>
      <c r="AZ90" s="84">
        <f>'83 - Zařizovací předměty'!F37</f>
        <v>0</v>
      </c>
      <c r="BA90" s="84">
        <f>'83 - Zařizovací předměty'!F38</f>
        <v>0</v>
      </c>
      <c r="BB90" s="84">
        <f>'83 - Zařizovací předměty'!F39</f>
        <v>0</v>
      </c>
      <c r="BC90" s="84">
        <f>'83 - Zařizovací předměty'!F40</f>
        <v>0</v>
      </c>
      <c r="BD90" s="86">
        <f>'83 - Zařizovací předměty'!F41</f>
        <v>0</v>
      </c>
      <c r="BT90" s="27" t="s">
        <v>150</v>
      </c>
      <c r="BV90" s="27" t="s">
        <v>71</v>
      </c>
      <c r="BW90" s="27" t="s">
        <v>182</v>
      </c>
      <c r="BX90" s="27" t="s">
        <v>173</v>
      </c>
      <c r="CL90" s="27" t="s">
        <v>3</v>
      </c>
    </row>
    <row r="91" spans="1:90" s="3" customFormat="1" ht="16.5" customHeight="1">
      <c r="A91" s="87" t="s">
        <v>84</v>
      </c>
      <c r="B91" s="47"/>
      <c r="C91" s="9"/>
      <c r="D91" s="9"/>
      <c r="E91" s="9"/>
      <c r="F91" s="9"/>
      <c r="G91" s="9"/>
      <c r="H91" s="350" t="s">
        <v>183</v>
      </c>
      <c r="I91" s="350"/>
      <c r="J91" s="350"/>
      <c r="K91" s="350"/>
      <c r="L91" s="350"/>
      <c r="M91" s="9"/>
      <c r="N91" s="350" t="s">
        <v>184</v>
      </c>
      <c r="O91" s="350"/>
      <c r="P91" s="350"/>
      <c r="Q91" s="350"/>
      <c r="R91" s="350"/>
      <c r="S91" s="350"/>
      <c r="T91" s="350"/>
      <c r="U91" s="350"/>
      <c r="V91" s="350"/>
      <c r="W91" s="350"/>
      <c r="X91" s="350"/>
      <c r="Y91" s="350"/>
      <c r="Z91" s="350"/>
      <c r="AA91" s="350"/>
      <c r="AB91" s="350"/>
      <c r="AC91" s="350"/>
      <c r="AD91" s="350"/>
      <c r="AE91" s="350"/>
      <c r="AF91" s="350"/>
      <c r="AG91" s="336">
        <f>'9 - elektro'!J34</f>
        <v>0</v>
      </c>
      <c r="AH91" s="337"/>
      <c r="AI91" s="337"/>
      <c r="AJ91" s="337"/>
      <c r="AK91" s="337"/>
      <c r="AL91" s="337"/>
      <c r="AM91" s="337"/>
      <c r="AN91" s="336">
        <f t="shared" si="2"/>
        <v>0</v>
      </c>
      <c r="AO91" s="337"/>
      <c r="AP91" s="337"/>
      <c r="AQ91" s="82" t="s">
        <v>82</v>
      </c>
      <c r="AR91" s="47"/>
      <c r="AS91" s="83">
        <v>0</v>
      </c>
      <c r="AT91" s="84">
        <f t="shared" si="3"/>
        <v>0</v>
      </c>
      <c r="AU91" s="85">
        <f>'9 - elektro'!P98</f>
        <v>0</v>
      </c>
      <c r="AV91" s="84">
        <f>'9 - elektro'!J37</f>
        <v>0</v>
      </c>
      <c r="AW91" s="84">
        <f>'9 - elektro'!J38</f>
        <v>0</v>
      </c>
      <c r="AX91" s="84">
        <f>'9 - elektro'!J39</f>
        <v>0</v>
      </c>
      <c r="AY91" s="84">
        <f>'9 - elektro'!J40</f>
        <v>0</v>
      </c>
      <c r="AZ91" s="84">
        <f>'9 - elektro'!F37</f>
        <v>0</v>
      </c>
      <c r="BA91" s="84">
        <f>'9 - elektro'!F38</f>
        <v>0</v>
      </c>
      <c r="BB91" s="84">
        <f>'9 - elektro'!F39</f>
        <v>0</v>
      </c>
      <c r="BC91" s="84">
        <f>'9 - elektro'!F40</f>
        <v>0</v>
      </c>
      <c r="BD91" s="86">
        <f>'9 - elektro'!F41</f>
        <v>0</v>
      </c>
      <c r="BT91" s="27" t="s">
        <v>138</v>
      </c>
      <c r="BV91" s="27" t="s">
        <v>71</v>
      </c>
      <c r="BW91" s="27" t="s">
        <v>185</v>
      </c>
      <c r="BX91" s="27" t="s">
        <v>136</v>
      </c>
      <c r="CL91" s="27" t="s">
        <v>3</v>
      </c>
    </row>
    <row r="92" spans="1:90" s="3" customFormat="1" ht="16.5" customHeight="1">
      <c r="A92" s="87" t="s">
        <v>84</v>
      </c>
      <c r="B92" s="47"/>
      <c r="C92" s="9"/>
      <c r="D92" s="9"/>
      <c r="E92" s="9"/>
      <c r="F92" s="9"/>
      <c r="G92" s="350" t="s">
        <v>186</v>
      </c>
      <c r="H92" s="350"/>
      <c r="I92" s="350"/>
      <c r="J92" s="350"/>
      <c r="K92" s="350"/>
      <c r="L92" s="9"/>
      <c r="M92" s="350" t="s">
        <v>187</v>
      </c>
      <c r="N92" s="350"/>
      <c r="O92" s="350"/>
      <c r="P92" s="350"/>
      <c r="Q92" s="350"/>
      <c r="R92" s="350"/>
      <c r="S92" s="350"/>
      <c r="T92" s="350"/>
      <c r="U92" s="350"/>
      <c r="V92" s="350"/>
      <c r="W92" s="350"/>
      <c r="X92" s="350"/>
      <c r="Y92" s="350"/>
      <c r="Z92" s="350"/>
      <c r="AA92" s="350"/>
      <c r="AB92" s="350"/>
      <c r="AC92" s="350"/>
      <c r="AD92" s="350"/>
      <c r="AE92" s="350"/>
      <c r="AF92" s="350"/>
      <c r="AG92" s="336">
        <f>'ab - Budova č.p. 1076 - n...'!J34</f>
        <v>0</v>
      </c>
      <c r="AH92" s="337"/>
      <c r="AI92" s="337"/>
      <c r="AJ92" s="337"/>
      <c r="AK92" s="337"/>
      <c r="AL92" s="337"/>
      <c r="AM92" s="337"/>
      <c r="AN92" s="336">
        <f t="shared" si="2"/>
        <v>0</v>
      </c>
      <c r="AO92" s="337"/>
      <c r="AP92" s="337"/>
      <c r="AQ92" s="82" t="s">
        <v>82</v>
      </c>
      <c r="AR92" s="47"/>
      <c r="AS92" s="83">
        <v>0</v>
      </c>
      <c r="AT92" s="84">
        <f t="shared" si="3"/>
        <v>0</v>
      </c>
      <c r="AU92" s="85">
        <f>'ab - Budova č.p. 1076 - n...'!P94</f>
        <v>0</v>
      </c>
      <c r="AV92" s="84">
        <f>'ab - Budova č.p. 1076 - n...'!J37</f>
        <v>0</v>
      </c>
      <c r="AW92" s="84">
        <f>'ab - Budova č.p. 1076 - n...'!J38</f>
        <v>0</v>
      </c>
      <c r="AX92" s="84">
        <f>'ab - Budova č.p. 1076 - n...'!J39</f>
        <v>0</v>
      </c>
      <c r="AY92" s="84">
        <f>'ab - Budova č.p. 1076 - n...'!J40</f>
        <v>0</v>
      </c>
      <c r="AZ92" s="84">
        <f>'ab - Budova č.p. 1076 - n...'!F37</f>
        <v>0</v>
      </c>
      <c r="BA92" s="84">
        <f>'ab - Budova č.p. 1076 - n...'!F38</f>
        <v>0</v>
      </c>
      <c r="BB92" s="84">
        <f>'ab - Budova č.p. 1076 - n...'!F39</f>
        <v>0</v>
      </c>
      <c r="BC92" s="84">
        <f>'ab - Budova č.p. 1076 - n...'!F40</f>
        <v>0</v>
      </c>
      <c r="BD92" s="86">
        <f>'ab - Budova č.p. 1076 - n...'!F41</f>
        <v>0</v>
      </c>
      <c r="BT92" s="27" t="s">
        <v>113</v>
      </c>
      <c r="BV92" s="27" t="s">
        <v>71</v>
      </c>
      <c r="BW92" s="27" t="s">
        <v>188</v>
      </c>
      <c r="BX92" s="27" t="s">
        <v>133</v>
      </c>
      <c r="CL92" s="27" t="s">
        <v>78</v>
      </c>
    </row>
    <row r="93" spans="1:90" s="3" customFormat="1" ht="16.5" customHeight="1">
      <c r="A93" s="87" t="s">
        <v>84</v>
      </c>
      <c r="B93" s="47"/>
      <c r="C93" s="9"/>
      <c r="D93" s="9"/>
      <c r="E93" s="9"/>
      <c r="F93" s="9"/>
      <c r="G93" s="350" t="s">
        <v>189</v>
      </c>
      <c r="H93" s="350"/>
      <c r="I93" s="350"/>
      <c r="J93" s="350"/>
      <c r="K93" s="350"/>
      <c r="L93" s="9"/>
      <c r="M93" s="350" t="s">
        <v>190</v>
      </c>
      <c r="N93" s="350"/>
      <c r="O93" s="350"/>
      <c r="P93" s="350"/>
      <c r="Q93" s="350"/>
      <c r="R93" s="350"/>
      <c r="S93" s="350"/>
      <c r="T93" s="350"/>
      <c r="U93" s="350"/>
      <c r="V93" s="350"/>
      <c r="W93" s="350"/>
      <c r="X93" s="350"/>
      <c r="Y93" s="350"/>
      <c r="Z93" s="350"/>
      <c r="AA93" s="350"/>
      <c r="AB93" s="350"/>
      <c r="AC93" s="350"/>
      <c r="AD93" s="350"/>
      <c r="AE93" s="350"/>
      <c r="AF93" s="350"/>
      <c r="AG93" s="336">
        <f>'b - Přestřešení nástupišť'!J34</f>
        <v>0</v>
      </c>
      <c r="AH93" s="337"/>
      <c r="AI93" s="337"/>
      <c r="AJ93" s="337"/>
      <c r="AK93" s="337"/>
      <c r="AL93" s="337"/>
      <c r="AM93" s="337"/>
      <c r="AN93" s="336">
        <f t="shared" si="2"/>
        <v>0</v>
      </c>
      <c r="AO93" s="337"/>
      <c r="AP93" s="337"/>
      <c r="AQ93" s="82" t="s">
        <v>82</v>
      </c>
      <c r="AR93" s="47"/>
      <c r="AS93" s="83">
        <v>0</v>
      </c>
      <c r="AT93" s="84">
        <f t="shared" si="3"/>
        <v>0</v>
      </c>
      <c r="AU93" s="85">
        <f>'b - Přestřešení nástupišť'!P120</f>
        <v>0</v>
      </c>
      <c r="AV93" s="84">
        <f>'b - Přestřešení nástupišť'!J37</f>
        <v>0</v>
      </c>
      <c r="AW93" s="84">
        <f>'b - Přestřešení nástupišť'!J38</f>
        <v>0</v>
      </c>
      <c r="AX93" s="84">
        <f>'b - Přestřešení nástupišť'!J39</f>
        <v>0</v>
      </c>
      <c r="AY93" s="84">
        <f>'b - Přestřešení nástupišť'!J40</f>
        <v>0</v>
      </c>
      <c r="AZ93" s="84">
        <f>'b - Přestřešení nástupišť'!F37</f>
        <v>0</v>
      </c>
      <c r="BA93" s="84">
        <f>'b - Přestřešení nástupišť'!F38</f>
        <v>0</v>
      </c>
      <c r="BB93" s="84">
        <f>'b - Přestřešení nástupišť'!F39</f>
        <v>0</v>
      </c>
      <c r="BC93" s="84">
        <f>'b - Přestřešení nástupišť'!F40</f>
        <v>0</v>
      </c>
      <c r="BD93" s="86">
        <f>'b - Přestřešení nástupišť'!F41</f>
        <v>0</v>
      </c>
      <c r="BT93" s="27" t="s">
        <v>113</v>
      </c>
      <c r="BV93" s="27" t="s">
        <v>71</v>
      </c>
      <c r="BW93" s="27" t="s">
        <v>191</v>
      </c>
      <c r="BX93" s="27" t="s">
        <v>133</v>
      </c>
      <c r="CL93" s="27" t="s">
        <v>3</v>
      </c>
    </row>
    <row r="94" spans="1:90" s="3" customFormat="1" ht="16.5" customHeight="1">
      <c r="B94" s="47"/>
      <c r="C94" s="9"/>
      <c r="D94" s="9"/>
      <c r="E94" s="9"/>
      <c r="F94" s="350" t="s">
        <v>192</v>
      </c>
      <c r="G94" s="350"/>
      <c r="H94" s="350"/>
      <c r="I94" s="350"/>
      <c r="J94" s="350"/>
      <c r="K94" s="9"/>
      <c r="L94" s="350" t="s">
        <v>193</v>
      </c>
      <c r="M94" s="350"/>
      <c r="N94" s="350"/>
      <c r="O94" s="350"/>
      <c r="P94" s="350"/>
      <c r="Q94" s="350"/>
      <c r="R94" s="350"/>
      <c r="S94" s="350"/>
      <c r="T94" s="350"/>
      <c r="U94" s="350"/>
      <c r="V94" s="350"/>
      <c r="W94" s="350"/>
      <c r="X94" s="350"/>
      <c r="Y94" s="350"/>
      <c r="Z94" s="350"/>
      <c r="AA94" s="350"/>
      <c r="AB94" s="350"/>
      <c r="AC94" s="350"/>
      <c r="AD94" s="350"/>
      <c r="AE94" s="350"/>
      <c r="AF94" s="350"/>
      <c r="AG94" s="338">
        <f>ROUND(SUM(AG95:AG97),2)</f>
        <v>0</v>
      </c>
      <c r="AH94" s="337"/>
      <c r="AI94" s="337"/>
      <c r="AJ94" s="337"/>
      <c r="AK94" s="337"/>
      <c r="AL94" s="337"/>
      <c r="AM94" s="337"/>
      <c r="AN94" s="336">
        <f t="shared" si="2"/>
        <v>0</v>
      </c>
      <c r="AO94" s="337"/>
      <c r="AP94" s="337"/>
      <c r="AQ94" s="82" t="s">
        <v>82</v>
      </c>
      <c r="AR94" s="47"/>
      <c r="AS94" s="83">
        <f>ROUND(SUM(AS95:AS97),2)</f>
        <v>0</v>
      </c>
      <c r="AT94" s="84">
        <f t="shared" si="3"/>
        <v>0</v>
      </c>
      <c r="AU94" s="85">
        <f>ROUND(SUM(AU95:AU97),5)</f>
        <v>0</v>
      </c>
      <c r="AV94" s="84">
        <f>ROUND(AZ94*L29,2)</f>
        <v>0</v>
      </c>
      <c r="AW94" s="84">
        <f>ROUND(BA94*L30,2)</f>
        <v>0</v>
      </c>
      <c r="AX94" s="84">
        <f>ROUND(BB94*L29,2)</f>
        <v>0</v>
      </c>
      <c r="AY94" s="84">
        <f>ROUND(BC94*L30,2)</f>
        <v>0</v>
      </c>
      <c r="AZ94" s="84">
        <f>ROUND(SUM(AZ95:AZ97),2)</f>
        <v>0</v>
      </c>
      <c r="BA94" s="84">
        <f>ROUND(SUM(BA95:BA97),2)</f>
        <v>0</v>
      </c>
      <c r="BB94" s="84">
        <f>ROUND(SUM(BB95:BB97),2)</f>
        <v>0</v>
      </c>
      <c r="BC94" s="84">
        <f>ROUND(SUM(BC95:BC97),2)</f>
        <v>0</v>
      </c>
      <c r="BD94" s="86">
        <f>ROUND(SUM(BD95:BD97),2)</f>
        <v>0</v>
      </c>
      <c r="BS94" s="27" t="s">
        <v>68</v>
      </c>
      <c r="BT94" s="27" t="s">
        <v>87</v>
      </c>
      <c r="BU94" s="27" t="s">
        <v>70</v>
      </c>
      <c r="BV94" s="27" t="s">
        <v>71</v>
      </c>
      <c r="BW94" s="27" t="s">
        <v>194</v>
      </c>
      <c r="BX94" s="27" t="s">
        <v>130</v>
      </c>
      <c r="CL94" s="27" t="s">
        <v>78</v>
      </c>
    </row>
    <row r="95" spans="1:90" s="3" customFormat="1" ht="16.5" customHeight="1">
      <c r="A95" s="87" t="s">
        <v>84</v>
      </c>
      <c r="B95" s="47"/>
      <c r="C95" s="9"/>
      <c r="D95" s="9"/>
      <c r="E95" s="9"/>
      <c r="F95" s="9"/>
      <c r="G95" s="350" t="s">
        <v>76</v>
      </c>
      <c r="H95" s="350"/>
      <c r="I95" s="350"/>
      <c r="J95" s="350"/>
      <c r="K95" s="350"/>
      <c r="L95" s="9"/>
      <c r="M95" s="350" t="s">
        <v>195</v>
      </c>
      <c r="N95" s="350"/>
      <c r="O95" s="350"/>
      <c r="P95" s="350"/>
      <c r="Q95" s="350"/>
      <c r="R95" s="350"/>
      <c r="S95" s="350"/>
      <c r="T95" s="350"/>
      <c r="U95" s="350"/>
      <c r="V95" s="350"/>
      <c r="W95" s="350"/>
      <c r="X95" s="350"/>
      <c r="Y95" s="350"/>
      <c r="Z95" s="350"/>
      <c r="AA95" s="350"/>
      <c r="AB95" s="350"/>
      <c r="AC95" s="350"/>
      <c r="AD95" s="350"/>
      <c r="AE95" s="350"/>
      <c r="AF95" s="350"/>
      <c r="AG95" s="336">
        <f>'1 - Opěrná stěna OZ1'!J34</f>
        <v>0</v>
      </c>
      <c r="AH95" s="337"/>
      <c r="AI95" s="337"/>
      <c r="AJ95" s="337"/>
      <c r="AK95" s="337"/>
      <c r="AL95" s="337"/>
      <c r="AM95" s="337"/>
      <c r="AN95" s="336">
        <f t="shared" si="2"/>
        <v>0</v>
      </c>
      <c r="AO95" s="337"/>
      <c r="AP95" s="337"/>
      <c r="AQ95" s="82" t="s">
        <v>82</v>
      </c>
      <c r="AR95" s="47"/>
      <c r="AS95" s="83">
        <v>0</v>
      </c>
      <c r="AT95" s="84">
        <f t="shared" si="3"/>
        <v>0</v>
      </c>
      <c r="AU95" s="85">
        <f>'1 - Opěrná stěna OZ1'!P108</f>
        <v>0</v>
      </c>
      <c r="AV95" s="84">
        <f>'1 - Opěrná stěna OZ1'!J37</f>
        <v>0</v>
      </c>
      <c r="AW95" s="84">
        <f>'1 - Opěrná stěna OZ1'!J38</f>
        <v>0</v>
      </c>
      <c r="AX95" s="84">
        <f>'1 - Opěrná stěna OZ1'!J39</f>
        <v>0</v>
      </c>
      <c r="AY95" s="84">
        <f>'1 - Opěrná stěna OZ1'!J40</f>
        <v>0</v>
      </c>
      <c r="AZ95" s="84">
        <f>'1 - Opěrná stěna OZ1'!F37</f>
        <v>0</v>
      </c>
      <c r="BA95" s="84">
        <f>'1 - Opěrná stěna OZ1'!F38</f>
        <v>0</v>
      </c>
      <c r="BB95" s="84">
        <f>'1 - Opěrná stěna OZ1'!F39</f>
        <v>0</v>
      </c>
      <c r="BC95" s="84">
        <f>'1 - Opěrná stěna OZ1'!F40</f>
        <v>0</v>
      </c>
      <c r="BD95" s="86">
        <f>'1 - Opěrná stěna OZ1'!F41</f>
        <v>0</v>
      </c>
      <c r="BT95" s="27" t="s">
        <v>113</v>
      </c>
      <c r="BV95" s="27" t="s">
        <v>71</v>
      </c>
      <c r="BW95" s="27" t="s">
        <v>196</v>
      </c>
      <c r="BX95" s="27" t="s">
        <v>194</v>
      </c>
      <c r="CL95" s="27" t="s">
        <v>3</v>
      </c>
    </row>
    <row r="96" spans="1:90" s="3" customFormat="1" ht="16.5" customHeight="1">
      <c r="A96" s="87" t="s">
        <v>84</v>
      </c>
      <c r="B96" s="47"/>
      <c r="C96" s="9"/>
      <c r="D96" s="9"/>
      <c r="E96" s="9"/>
      <c r="F96" s="9"/>
      <c r="G96" s="350" t="s">
        <v>79</v>
      </c>
      <c r="H96" s="350"/>
      <c r="I96" s="350"/>
      <c r="J96" s="350"/>
      <c r="K96" s="350"/>
      <c r="L96" s="9"/>
      <c r="M96" s="350" t="s">
        <v>197</v>
      </c>
      <c r="N96" s="350"/>
      <c r="O96" s="350"/>
      <c r="P96" s="350"/>
      <c r="Q96" s="350"/>
      <c r="R96" s="350"/>
      <c r="S96" s="350"/>
      <c r="T96" s="350"/>
      <c r="U96" s="350"/>
      <c r="V96" s="350"/>
      <c r="W96" s="350"/>
      <c r="X96" s="350"/>
      <c r="Y96" s="350"/>
      <c r="Z96" s="350"/>
      <c r="AA96" s="350"/>
      <c r="AB96" s="350"/>
      <c r="AC96" s="350"/>
      <c r="AD96" s="350"/>
      <c r="AE96" s="350"/>
      <c r="AF96" s="350"/>
      <c r="AG96" s="336">
        <f>'2 - Opěrná stěna OZ2'!J34</f>
        <v>0</v>
      </c>
      <c r="AH96" s="337"/>
      <c r="AI96" s="337"/>
      <c r="AJ96" s="337"/>
      <c r="AK96" s="337"/>
      <c r="AL96" s="337"/>
      <c r="AM96" s="337"/>
      <c r="AN96" s="336">
        <f t="shared" si="2"/>
        <v>0</v>
      </c>
      <c r="AO96" s="337"/>
      <c r="AP96" s="337"/>
      <c r="AQ96" s="82" t="s">
        <v>82</v>
      </c>
      <c r="AR96" s="47"/>
      <c r="AS96" s="83">
        <v>0</v>
      </c>
      <c r="AT96" s="84">
        <f t="shared" si="3"/>
        <v>0</v>
      </c>
      <c r="AU96" s="85">
        <f>'2 - Opěrná stěna OZ2'!P108</f>
        <v>0</v>
      </c>
      <c r="AV96" s="84">
        <f>'2 - Opěrná stěna OZ2'!J37</f>
        <v>0</v>
      </c>
      <c r="AW96" s="84">
        <f>'2 - Opěrná stěna OZ2'!J38</f>
        <v>0</v>
      </c>
      <c r="AX96" s="84">
        <f>'2 - Opěrná stěna OZ2'!J39</f>
        <v>0</v>
      </c>
      <c r="AY96" s="84">
        <f>'2 - Opěrná stěna OZ2'!J40</f>
        <v>0</v>
      </c>
      <c r="AZ96" s="84">
        <f>'2 - Opěrná stěna OZ2'!F37</f>
        <v>0</v>
      </c>
      <c r="BA96" s="84">
        <f>'2 - Opěrná stěna OZ2'!F38</f>
        <v>0</v>
      </c>
      <c r="BB96" s="84">
        <f>'2 - Opěrná stěna OZ2'!F39</f>
        <v>0</v>
      </c>
      <c r="BC96" s="84">
        <f>'2 - Opěrná stěna OZ2'!F40</f>
        <v>0</v>
      </c>
      <c r="BD96" s="86">
        <f>'2 - Opěrná stěna OZ2'!F41</f>
        <v>0</v>
      </c>
      <c r="BT96" s="27" t="s">
        <v>113</v>
      </c>
      <c r="BV96" s="27" t="s">
        <v>71</v>
      </c>
      <c r="BW96" s="27" t="s">
        <v>198</v>
      </c>
      <c r="BX96" s="27" t="s">
        <v>194</v>
      </c>
      <c r="CL96" s="27" t="s">
        <v>3</v>
      </c>
    </row>
    <row r="97" spans="1:91" s="3" customFormat="1" ht="16.5" customHeight="1">
      <c r="A97" s="87" t="s">
        <v>84</v>
      </c>
      <c r="B97" s="47"/>
      <c r="C97" s="9"/>
      <c r="D97" s="9"/>
      <c r="E97" s="9"/>
      <c r="F97" s="9"/>
      <c r="G97" s="350" t="s">
        <v>87</v>
      </c>
      <c r="H97" s="350"/>
      <c r="I97" s="350"/>
      <c r="J97" s="350"/>
      <c r="K97" s="350"/>
      <c r="L97" s="9"/>
      <c r="M97" s="350" t="s">
        <v>199</v>
      </c>
      <c r="N97" s="350"/>
      <c r="O97" s="350"/>
      <c r="P97" s="350"/>
      <c r="Q97" s="350"/>
      <c r="R97" s="350"/>
      <c r="S97" s="350"/>
      <c r="T97" s="350"/>
      <c r="U97" s="350"/>
      <c r="V97" s="350"/>
      <c r="W97" s="350"/>
      <c r="X97" s="350"/>
      <c r="Y97" s="350"/>
      <c r="Z97" s="350"/>
      <c r="AA97" s="350"/>
      <c r="AB97" s="350"/>
      <c r="AC97" s="350"/>
      <c r="AD97" s="350"/>
      <c r="AE97" s="350"/>
      <c r="AF97" s="350"/>
      <c r="AG97" s="336">
        <f>'3 - Schodiště'!J34</f>
        <v>0</v>
      </c>
      <c r="AH97" s="337"/>
      <c r="AI97" s="337"/>
      <c r="AJ97" s="337"/>
      <c r="AK97" s="337"/>
      <c r="AL97" s="337"/>
      <c r="AM97" s="337"/>
      <c r="AN97" s="336">
        <f t="shared" si="2"/>
        <v>0</v>
      </c>
      <c r="AO97" s="337"/>
      <c r="AP97" s="337"/>
      <c r="AQ97" s="82" t="s">
        <v>82</v>
      </c>
      <c r="AR97" s="47"/>
      <c r="AS97" s="83">
        <v>0</v>
      </c>
      <c r="AT97" s="84">
        <f t="shared" si="3"/>
        <v>0</v>
      </c>
      <c r="AU97" s="85">
        <f>'3 - Schodiště'!P109</f>
        <v>0</v>
      </c>
      <c r="AV97" s="84">
        <f>'3 - Schodiště'!J37</f>
        <v>0</v>
      </c>
      <c r="AW97" s="84">
        <f>'3 - Schodiště'!J38</f>
        <v>0</v>
      </c>
      <c r="AX97" s="84">
        <f>'3 - Schodiště'!J39</f>
        <v>0</v>
      </c>
      <c r="AY97" s="84">
        <f>'3 - Schodiště'!J40</f>
        <v>0</v>
      </c>
      <c r="AZ97" s="84">
        <f>'3 - Schodiště'!F37</f>
        <v>0</v>
      </c>
      <c r="BA97" s="84">
        <f>'3 - Schodiště'!F38</f>
        <v>0</v>
      </c>
      <c r="BB97" s="84">
        <f>'3 - Schodiště'!F39</f>
        <v>0</v>
      </c>
      <c r="BC97" s="84">
        <f>'3 - Schodiště'!F40</f>
        <v>0</v>
      </c>
      <c r="BD97" s="86">
        <f>'3 - Schodiště'!F41</f>
        <v>0</v>
      </c>
      <c r="BT97" s="27" t="s">
        <v>113</v>
      </c>
      <c r="BV97" s="27" t="s">
        <v>71</v>
      </c>
      <c r="BW97" s="27" t="s">
        <v>200</v>
      </c>
      <c r="BX97" s="27" t="s">
        <v>194</v>
      </c>
      <c r="CL97" s="27" t="s">
        <v>3</v>
      </c>
    </row>
    <row r="98" spans="1:91" s="3" customFormat="1" ht="16.5" customHeight="1">
      <c r="A98" s="87" t="s">
        <v>84</v>
      </c>
      <c r="B98" s="47"/>
      <c r="C98" s="9"/>
      <c r="D98" s="9"/>
      <c r="E98" s="9"/>
      <c r="F98" s="350" t="s">
        <v>201</v>
      </c>
      <c r="G98" s="350"/>
      <c r="H98" s="350"/>
      <c r="I98" s="350"/>
      <c r="J98" s="350"/>
      <c r="K98" s="9"/>
      <c r="L98" s="350" t="s">
        <v>202</v>
      </c>
      <c r="M98" s="350"/>
      <c r="N98" s="350"/>
      <c r="O98" s="350"/>
      <c r="P98" s="350"/>
      <c r="Q98" s="350"/>
      <c r="R98" s="350"/>
      <c r="S98" s="350"/>
      <c r="T98" s="350"/>
      <c r="U98" s="350"/>
      <c r="V98" s="350"/>
      <c r="W98" s="350"/>
      <c r="X98" s="350"/>
      <c r="Y98" s="350"/>
      <c r="Z98" s="350"/>
      <c r="AA98" s="350"/>
      <c r="AB98" s="350"/>
      <c r="AC98" s="350"/>
      <c r="AD98" s="350"/>
      <c r="AE98" s="350"/>
      <c r="AF98" s="350"/>
      <c r="AG98" s="336">
        <f>'D703 - Mobiliář'!J34</f>
        <v>0</v>
      </c>
      <c r="AH98" s="337"/>
      <c r="AI98" s="337"/>
      <c r="AJ98" s="337"/>
      <c r="AK98" s="337"/>
      <c r="AL98" s="337"/>
      <c r="AM98" s="337"/>
      <c r="AN98" s="336">
        <f t="shared" si="2"/>
        <v>0</v>
      </c>
      <c r="AO98" s="337"/>
      <c r="AP98" s="337"/>
      <c r="AQ98" s="82" t="s">
        <v>82</v>
      </c>
      <c r="AR98" s="47"/>
      <c r="AS98" s="83">
        <v>0</v>
      </c>
      <c r="AT98" s="84">
        <f t="shared" si="3"/>
        <v>0</v>
      </c>
      <c r="AU98" s="85">
        <f>'D703 - Mobiliář'!P98</f>
        <v>0</v>
      </c>
      <c r="AV98" s="84">
        <f>'D703 - Mobiliář'!J37</f>
        <v>0</v>
      </c>
      <c r="AW98" s="84">
        <f>'D703 - Mobiliář'!J38</f>
        <v>0</v>
      </c>
      <c r="AX98" s="84">
        <f>'D703 - Mobiliář'!J39</f>
        <v>0</v>
      </c>
      <c r="AY98" s="84">
        <f>'D703 - Mobiliář'!J40</f>
        <v>0</v>
      </c>
      <c r="AZ98" s="84">
        <f>'D703 - Mobiliář'!F37</f>
        <v>0</v>
      </c>
      <c r="BA98" s="84">
        <f>'D703 - Mobiliář'!F38</f>
        <v>0</v>
      </c>
      <c r="BB98" s="84">
        <f>'D703 - Mobiliář'!F39</f>
        <v>0</v>
      </c>
      <c r="BC98" s="84">
        <f>'D703 - Mobiliář'!F40</f>
        <v>0</v>
      </c>
      <c r="BD98" s="86">
        <f>'D703 - Mobiliář'!F41</f>
        <v>0</v>
      </c>
      <c r="BT98" s="27" t="s">
        <v>87</v>
      </c>
      <c r="BV98" s="27" t="s">
        <v>71</v>
      </c>
      <c r="BW98" s="27" t="s">
        <v>203</v>
      </c>
      <c r="BX98" s="27" t="s">
        <v>130</v>
      </c>
      <c r="CL98" s="27" t="s">
        <v>78</v>
      </c>
    </row>
    <row r="99" spans="1:91" s="3" customFormat="1" ht="16.5" customHeight="1">
      <c r="B99" s="47"/>
      <c r="C99" s="9"/>
      <c r="D99" s="9"/>
      <c r="E99" s="350" t="s">
        <v>204</v>
      </c>
      <c r="F99" s="350"/>
      <c r="G99" s="350"/>
      <c r="H99" s="350"/>
      <c r="I99" s="350"/>
      <c r="J99" s="9"/>
      <c r="K99" s="350" t="s">
        <v>205</v>
      </c>
      <c r="L99" s="350"/>
      <c r="M99" s="350"/>
      <c r="N99" s="350"/>
      <c r="O99" s="350"/>
      <c r="P99" s="350"/>
      <c r="Q99" s="350"/>
      <c r="R99" s="350"/>
      <c r="S99" s="350"/>
      <c r="T99" s="350"/>
      <c r="U99" s="350"/>
      <c r="V99" s="350"/>
      <c r="W99" s="350"/>
      <c r="X99" s="350"/>
      <c r="Y99" s="350"/>
      <c r="Z99" s="350"/>
      <c r="AA99" s="350"/>
      <c r="AB99" s="350"/>
      <c r="AC99" s="350"/>
      <c r="AD99" s="350"/>
      <c r="AE99" s="350"/>
      <c r="AF99" s="350"/>
      <c r="AG99" s="338">
        <f>ROUND(SUM(AG100:AG102),2)</f>
        <v>0</v>
      </c>
      <c r="AH99" s="337"/>
      <c r="AI99" s="337"/>
      <c r="AJ99" s="337"/>
      <c r="AK99" s="337"/>
      <c r="AL99" s="337"/>
      <c r="AM99" s="337"/>
      <c r="AN99" s="336">
        <f t="shared" si="2"/>
        <v>0</v>
      </c>
      <c r="AO99" s="337"/>
      <c r="AP99" s="337"/>
      <c r="AQ99" s="82" t="s">
        <v>82</v>
      </c>
      <c r="AR99" s="47"/>
      <c r="AS99" s="83">
        <f>ROUND(SUM(AS100:AS102),2)</f>
        <v>0</v>
      </c>
      <c r="AT99" s="84">
        <f t="shared" si="3"/>
        <v>0</v>
      </c>
      <c r="AU99" s="85">
        <f>ROUND(SUM(AU100:AU102),5)</f>
        <v>0</v>
      </c>
      <c r="AV99" s="84">
        <f>ROUND(AZ99*L29,2)</f>
        <v>0</v>
      </c>
      <c r="AW99" s="84">
        <f>ROUND(BA99*L30,2)</f>
        <v>0</v>
      </c>
      <c r="AX99" s="84">
        <f>ROUND(BB99*L29,2)</f>
        <v>0</v>
      </c>
      <c r="AY99" s="84">
        <f>ROUND(BC99*L30,2)</f>
        <v>0</v>
      </c>
      <c r="AZ99" s="84">
        <f>ROUND(SUM(AZ100:AZ102),2)</f>
        <v>0</v>
      </c>
      <c r="BA99" s="84">
        <f>ROUND(SUM(BA100:BA102),2)</f>
        <v>0</v>
      </c>
      <c r="BB99" s="84">
        <f>ROUND(SUM(BB100:BB102),2)</f>
        <v>0</v>
      </c>
      <c r="BC99" s="84">
        <f>ROUND(SUM(BC100:BC102),2)</f>
        <v>0</v>
      </c>
      <c r="BD99" s="86">
        <f>ROUND(SUM(BD100:BD102),2)</f>
        <v>0</v>
      </c>
      <c r="BS99" s="27" t="s">
        <v>68</v>
      </c>
      <c r="BT99" s="27" t="s">
        <v>79</v>
      </c>
      <c r="BU99" s="27" t="s">
        <v>70</v>
      </c>
      <c r="BV99" s="27" t="s">
        <v>71</v>
      </c>
      <c r="BW99" s="27" t="s">
        <v>206</v>
      </c>
      <c r="BX99" s="27" t="s">
        <v>77</v>
      </c>
      <c r="CL99" s="27" t="s">
        <v>78</v>
      </c>
    </row>
    <row r="100" spans="1:91" s="3" customFormat="1" ht="16.5" customHeight="1">
      <c r="A100" s="87" t="s">
        <v>84</v>
      </c>
      <c r="B100" s="47"/>
      <c r="C100" s="9"/>
      <c r="D100" s="9"/>
      <c r="E100" s="9"/>
      <c r="F100" s="350" t="s">
        <v>207</v>
      </c>
      <c r="G100" s="350"/>
      <c r="H100" s="350"/>
      <c r="I100" s="350"/>
      <c r="J100" s="350"/>
      <c r="K100" s="9"/>
      <c r="L100" s="350" t="s">
        <v>208</v>
      </c>
      <c r="M100" s="350"/>
      <c r="N100" s="350"/>
      <c r="O100" s="350"/>
      <c r="P100" s="350"/>
      <c r="Q100" s="350"/>
      <c r="R100" s="350"/>
      <c r="S100" s="350"/>
      <c r="T100" s="350"/>
      <c r="U100" s="350"/>
      <c r="V100" s="350"/>
      <c r="W100" s="350"/>
      <c r="X100" s="350"/>
      <c r="Y100" s="350"/>
      <c r="Z100" s="350"/>
      <c r="AA100" s="350"/>
      <c r="AB100" s="350"/>
      <c r="AC100" s="350"/>
      <c r="AD100" s="350"/>
      <c r="AE100" s="350"/>
      <c r="AF100" s="350"/>
      <c r="AG100" s="336">
        <f>'Objekt0 - Vegetační úprav...'!J34</f>
        <v>0</v>
      </c>
      <c r="AH100" s="337"/>
      <c r="AI100" s="337"/>
      <c r="AJ100" s="337"/>
      <c r="AK100" s="337"/>
      <c r="AL100" s="337"/>
      <c r="AM100" s="337"/>
      <c r="AN100" s="336">
        <f t="shared" si="2"/>
        <v>0</v>
      </c>
      <c r="AO100" s="337"/>
      <c r="AP100" s="337"/>
      <c r="AQ100" s="82" t="s">
        <v>82</v>
      </c>
      <c r="AR100" s="47"/>
      <c r="AS100" s="83">
        <v>0</v>
      </c>
      <c r="AT100" s="84">
        <f t="shared" si="3"/>
        <v>0</v>
      </c>
      <c r="AU100" s="85">
        <f>'Objekt0 - Vegetační úprav...'!P103</f>
        <v>0</v>
      </c>
      <c r="AV100" s="84">
        <f>'Objekt0 - Vegetační úprav...'!J37</f>
        <v>0</v>
      </c>
      <c r="AW100" s="84">
        <f>'Objekt0 - Vegetační úprav...'!J38</f>
        <v>0</v>
      </c>
      <c r="AX100" s="84">
        <f>'Objekt0 - Vegetační úprav...'!J39</f>
        <v>0</v>
      </c>
      <c r="AY100" s="84">
        <f>'Objekt0 - Vegetační úprav...'!J40</f>
        <v>0</v>
      </c>
      <c r="AZ100" s="84">
        <f>'Objekt0 - Vegetační úprav...'!F37</f>
        <v>0</v>
      </c>
      <c r="BA100" s="84">
        <f>'Objekt0 - Vegetační úprav...'!F38</f>
        <v>0</v>
      </c>
      <c r="BB100" s="84">
        <f>'Objekt0 - Vegetační úprav...'!F39</f>
        <v>0</v>
      </c>
      <c r="BC100" s="84">
        <f>'Objekt0 - Vegetační úprav...'!F40</f>
        <v>0</v>
      </c>
      <c r="BD100" s="86">
        <f>'Objekt0 - Vegetační úprav...'!F41</f>
        <v>0</v>
      </c>
      <c r="BT100" s="27" t="s">
        <v>87</v>
      </c>
      <c r="BV100" s="27" t="s">
        <v>71</v>
      </c>
      <c r="BW100" s="27" t="s">
        <v>209</v>
      </c>
      <c r="BX100" s="27" t="s">
        <v>206</v>
      </c>
      <c r="CL100" s="27" t="s">
        <v>3</v>
      </c>
    </row>
    <row r="101" spans="1:91" s="3" customFormat="1" ht="16.5" customHeight="1">
      <c r="A101" s="87" t="s">
        <v>84</v>
      </c>
      <c r="B101" s="47"/>
      <c r="C101" s="9"/>
      <c r="D101" s="9"/>
      <c r="E101" s="9"/>
      <c r="F101" s="350" t="s">
        <v>210</v>
      </c>
      <c r="G101" s="350"/>
      <c r="H101" s="350"/>
      <c r="I101" s="350"/>
      <c r="J101" s="350"/>
      <c r="K101" s="9"/>
      <c r="L101" s="350" t="s">
        <v>211</v>
      </c>
      <c r="M101" s="350"/>
      <c r="N101" s="350"/>
      <c r="O101" s="350"/>
      <c r="P101" s="350"/>
      <c r="Q101" s="350"/>
      <c r="R101" s="350"/>
      <c r="S101" s="350"/>
      <c r="T101" s="350"/>
      <c r="U101" s="350"/>
      <c r="V101" s="350"/>
      <c r="W101" s="350"/>
      <c r="X101" s="350"/>
      <c r="Y101" s="350"/>
      <c r="Z101" s="350"/>
      <c r="AA101" s="350"/>
      <c r="AB101" s="350"/>
      <c r="AC101" s="350"/>
      <c r="AD101" s="350"/>
      <c r="AE101" s="350"/>
      <c r="AF101" s="350"/>
      <c r="AG101" s="336">
        <f>'objekt1 - Vegetační úprav...'!J34</f>
        <v>0</v>
      </c>
      <c r="AH101" s="337"/>
      <c r="AI101" s="337"/>
      <c r="AJ101" s="337"/>
      <c r="AK101" s="337"/>
      <c r="AL101" s="337"/>
      <c r="AM101" s="337"/>
      <c r="AN101" s="336">
        <f t="shared" si="2"/>
        <v>0</v>
      </c>
      <c r="AO101" s="337"/>
      <c r="AP101" s="337"/>
      <c r="AQ101" s="82" t="s">
        <v>82</v>
      </c>
      <c r="AR101" s="47"/>
      <c r="AS101" s="83">
        <v>0</v>
      </c>
      <c r="AT101" s="84">
        <f t="shared" si="3"/>
        <v>0</v>
      </c>
      <c r="AU101" s="85">
        <f>'objekt1 - Vegetační úprav...'!P94</f>
        <v>0</v>
      </c>
      <c r="AV101" s="84">
        <f>'objekt1 - Vegetační úprav...'!J37</f>
        <v>0</v>
      </c>
      <c r="AW101" s="84">
        <f>'objekt1 - Vegetační úprav...'!J38</f>
        <v>0</v>
      </c>
      <c r="AX101" s="84">
        <f>'objekt1 - Vegetační úprav...'!J39</f>
        <v>0</v>
      </c>
      <c r="AY101" s="84">
        <f>'objekt1 - Vegetační úprav...'!J40</f>
        <v>0</v>
      </c>
      <c r="AZ101" s="84">
        <f>'objekt1 - Vegetační úprav...'!F37</f>
        <v>0</v>
      </c>
      <c r="BA101" s="84">
        <f>'objekt1 - Vegetační úprav...'!F38</f>
        <v>0</v>
      </c>
      <c r="BB101" s="84">
        <f>'objekt1 - Vegetační úprav...'!F39</f>
        <v>0</v>
      </c>
      <c r="BC101" s="84">
        <f>'objekt1 - Vegetační úprav...'!F40</f>
        <v>0</v>
      </c>
      <c r="BD101" s="86">
        <f>'objekt1 - Vegetační úprav...'!F41</f>
        <v>0</v>
      </c>
      <c r="BT101" s="27" t="s">
        <v>87</v>
      </c>
      <c r="BV101" s="27" t="s">
        <v>71</v>
      </c>
      <c r="BW101" s="27" t="s">
        <v>212</v>
      </c>
      <c r="BX101" s="27" t="s">
        <v>206</v>
      </c>
      <c r="CL101" s="27" t="s">
        <v>3</v>
      </c>
    </row>
    <row r="102" spans="1:91" s="3" customFormat="1" ht="23.25" customHeight="1">
      <c r="A102" s="87" t="s">
        <v>84</v>
      </c>
      <c r="B102" s="47"/>
      <c r="C102" s="9"/>
      <c r="D102" s="9"/>
      <c r="E102" s="9"/>
      <c r="F102" s="350" t="s">
        <v>213</v>
      </c>
      <c r="G102" s="350"/>
      <c r="H102" s="350"/>
      <c r="I102" s="350"/>
      <c r="J102" s="350"/>
      <c r="K102" s="9"/>
      <c r="L102" s="350" t="s">
        <v>214</v>
      </c>
      <c r="M102" s="350"/>
      <c r="N102" s="350"/>
      <c r="O102" s="350"/>
      <c r="P102" s="350"/>
      <c r="Q102" s="350"/>
      <c r="R102" s="350"/>
      <c r="S102" s="350"/>
      <c r="T102" s="350"/>
      <c r="U102" s="350"/>
      <c r="V102" s="350"/>
      <c r="W102" s="350"/>
      <c r="X102" s="350"/>
      <c r="Y102" s="350"/>
      <c r="Z102" s="350"/>
      <c r="AA102" s="350"/>
      <c r="AB102" s="350"/>
      <c r="AC102" s="350"/>
      <c r="AD102" s="350"/>
      <c r="AE102" s="350"/>
      <c r="AF102" s="350"/>
      <c r="AG102" s="336">
        <f>'Objekt5 -  Vegetační úpra...'!J34</f>
        <v>0</v>
      </c>
      <c r="AH102" s="337"/>
      <c r="AI102" s="337"/>
      <c r="AJ102" s="337"/>
      <c r="AK102" s="337"/>
      <c r="AL102" s="337"/>
      <c r="AM102" s="337"/>
      <c r="AN102" s="336">
        <f t="shared" si="2"/>
        <v>0</v>
      </c>
      <c r="AO102" s="337"/>
      <c r="AP102" s="337"/>
      <c r="AQ102" s="82" t="s">
        <v>82</v>
      </c>
      <c r="AR102" s="47"/>
      <c r="AS102" s="83">
        <v>0</v>
      </c>
      <c r="AT102" s="84">
        <f t="shared" si="3"/>
        <v>0</v>
      </c>
      <c r="AU102" s="85">
        <f>'Objekt5 -  Vegetační úpra...'!P97</f>
        <v>0</v>
      </c>
      <c r="AV102" s="84">
        <f>'Objekt5 -  Vegetační úpra...'!J37</f>
        <v>0</v>
      </c>
      <c r="AW102" s="84">
        <f>'Objekt5 -  Vegetační úpra...'!J38</f>
        <v>0</v>
      </c>
      <c r="AX102" s="84">
        <f>'Objekt5 -  Vegetační úpra...'!J39</f>
        <v>0</v>
      </c>
      <c r="AY102" s="84">
        <f>'Objekt5 -  Vegetační úpra...'!J40</f>
        <v>0</v>
      </c>
      <c r="AZ102" s="84">
        <f>'Objekt5 -  Vegetační úpra...'!F37</f>
        <v>0</v>
      </c>
      <c r="BA102" s="84">
        <f>'Objekt5 -  Vegetační úpra...'!F38</f>
        <v>0</v>
      </c>
      <c r="BB102" s="84">
        <f>'Objekt5 -  Vegetační úpra...'!F39</f>
        <v>0</v>
      </c>
      <c r="BC102" s="84">
        <f>'Objekt5 -  Vegetační úpra...'!F40</f>
        <v>0</v>
      </c>
      <c r="BD102" s="86">
        <f>'Objekt5 -  Vegetační úpra...'!F41</f>
        <v>0</v>
      </c>
      <c r="BT102" s="27" t="s">
        <v>87</v>
      </c>
      <c r="BV102" s="27" t="s">
        <v>71</v>
      </c>
      <c r="BW102" s="27" t="s">
        <v>215</v>
      </c>
      <c r="BX102" s="27" t="s">
        <v>206</v>
      </c>
      <c r="CL102" s="27" t="s">
        <v>3</v>
      </c>
    </row>
    <row r="103" spans="1:91" s="6" customFormat="1" ht="24.75" customHeight="1">
      <c r="B103" s="73"/>
      <c r="C103" s="74"/>
      <c r="D103" s="358" t="s">
        <v>216</v>
      </c>
      <c r="E103" s="358"/>
      <c r="F103" s="358"/>
      <c r="G103" s="358"/>
      <c r="H103" s="358"/>
      <c r="I103" s="75"/>
      <c r="J103" s="358" t="s">
        <v>217</v>
      </c>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69">
        <f>ROUND(AG104+AG105,2)</f>
        <v>0</v>
      </c>
      <c r="AH103" s="368"/>
      <c r="AI103" s="368"/>
      <c r="AJ103" s="368"/>
      <c r="AK103" s="368"/>
      <c r="AL103" s="368"/>
      <c r="AM103" s="368"/>
      <c r="AN103" s="367">
        <f t="shared" si="2"/>
        <v>0</v>
      </c>
      <c r="AO103" s="368"/>
      <c r="AP103" s="368"/>
      <c r="AQ103" s="76" t="s">
        <v>75</v>
      </c>
      <c r="AR103" s="73"/>
      <c r="AS103" s="77">
        <f>ROUND(AS104+AS105,2)</f>
        <v>0</v>
      </c>
      <c r="AT103" s="78">
        <f t="shared" si="3"/>
        <v>0</v>
      </c>
      <c r="AU103" s="79">
        <f>ROUND(AU104+AU105,5)</f>
        <v>0</v>
      </c>
      <c r="AV103" s="78">
        <f>ROUND(AZ103*L29,2)</f>
        <v>0</v>
      </c>
      <c r="AW103" s="78">
        <f>ROUND(BA103*L30,2)</f>
        <v>0</v>
      </c>
      <c r="AX103" s="78">
        <f>ROUND(BB103*L29,2)</f>
        <v>0</v>
      </c>
      <c r="AY103" s="78">
        <f>ROUND(BC103*L30,2)</f>
        <v>0</v>
      </c>
      <c r="AZ103" s="78">
        <f>ROUND(AZ104+AZ105,2)</f>
        <v>0</v>
      </c>
      <c r="BA103" s="78">
        <f>ROUND(BA104+BA105,2)</f>
        <v>0</v>
      </c>
      <c r="BB103" s="78">
        <f>ROUND(BB104+BB105,2)</f>
        <v>0</v>
      </c>
      <c r="BC103" s="78">
        <f>ROUND(BC104+BC105,2)</f>
        <v>0</v>
      </c>
      <c r="BD103" s="80">
        <f>ROUND(BD104+BD105,2)</f>
        <v>0</v>
      </c>
      <c r="BS103" s="81" t="s">
        <v>68</v>
      </c>
      <c r="BT103" s="81" t="s">
        <v>76</v>
      </c>
      <c r="BU103" s="81" t="s">
        <v>70</v>
      </c>
      <c r="BV103" s="81" t="s">
        <v>71</v>
      </c>
      <c r="BW103" s="81" t="s">
        <v>218</v>
      </c>
      <c r="BX103" s="81" t="s">
        <v>5</v>
      </c>
      <c r="CL103" s="81" t="s">
        <v>78</v>
      </c>
      <c r="CM103" s="81" t="s">
        <v>79</v>
      </c>
    </row>
    <row r="104" spans="1:91" s="3" customFormat="1" ht="16.5" customHeight="1">
      <c r="A104" s="87" t="s">
        <v>84</v>
      </c>
      <c r="B104" s="47"/>
      <c r="C104" s="9"/>
      <c r="D104" s="9"/>
      <c r="E104" s="350" t="s">
        <v>80</v>
      </c>
      <c r="F104" s="350"/>
      <c r="G104" s="350"/>
      <c r="H104" s="350"/>
      <c r="I104" s="350"/>
      <c r="J104" s="9"/>
      <c r="K104" s="350" t="s">
        <v>81</v>
      </c>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36">
        <f>'SO00 - Objekty přípravy s...'!J32</f>
        <v>0</v>
      </c>
      <c r="AH104" s="337"/>
      <c r="AI104" s="337"/>
      <c r="AJ104" s="337"/>
      <c r="AK104" s="337"/>
      <c r="AL104" s="337"/>
      <c r="AM104" s="337"/>
      <c r="AN104" s="336">
        <f t="shared" si="2"/>
        <v>0</v>
      </c>
      <c r="AO104" s="337"/>
      <c r="AP104" s="337"/>
      <c r="AQ104" s="82" t="s">
        <v>82</v>
      </c>
      <c r="AR104" s="47"/>
      <c r="AS104" s="83">
        <v>0</v>
      </c>
      <c r="AT104" s="84">
        <f t="shared" si="3"/>
        <v>0</v>
      </c>
      <c r="AU104" s="85">
        <f>'SO00 - Objekty přípravy s...'!P92</f>
        <v>0</v>
      </c>
      <c r="AV104" s="84">
        <f>'SO00 - Objekty přípravy s...'!J35</f>
        <v>0</v>
      </c>
      <c r="AW104" s="84">
        <f>'SO00 - Objekty přípravy s...'!J36</f>
        <v>0</v>
      </c>
      <c r="AX104" s="84">
        <f>'SO00 - Objekty přípravy s...'!J37</f>
        <v>0</v>
      </c>
      <c r="AY104" s="84">
        <f>'SO00 - Objekty přípravy s...'!J38</f>
        <v>0</v>
      </c>
      <c r="AZ104" s="84">
        <f>'SO00 - Objekty přípravy s...'!F35</f>
        <v>0</v>
      </c>
      <c r="BA104" s="84">
        <f>'SO00 - Objekty přípravy s...'!F36</f>
        <v>0</v>
      </c>
      <c r="BB104" s="84">
        <f>'SO00 - Objekty přípravy s...'!F37</f>
        <v>0</v>
      </c>
      <c r="BC104" s="84">
        <f>'SO00 - Objekty přípravy s...'!F38</f>
        <v>0</v>
      </c>
      <c r="BD104" s="86">
        <f>'SO00 - Objekty přípravy s...'!F39</f>
        <v>0</v>
      </c>
      <c r="BT104" s="27" t="s">
        <v>79</v>
      </c>
      <c r="BV104" s="27" t="s">
        <v>71</v>
      </c>
      <c r="BW104" s="27" t="s">
        <v>219</v>
      </c>
      <c r="BX104" s="27" t="s">
        <v>218</v>
      </c>
      <c r="CL104" s="27" t="s">
        <v>78</v>
      </c>
    </row>
    <row r="105" spans="1:91" s="3" customFormat="1" ht="16.5" customHeight="1">
      <c r="B105" s="47"/>
      <c r="C105" s="9"/>
      <c r="D105" s="9"/>
      <c r="E105" s="350" t="s">
        <v>92</v>
      </c>
      <c r="F105" s="350"/>
      <c r="G105" s="350"/>
      <c r="H105" s="350"/>
      <c r="I105" s="350"/>
      <c r="J105" s="9"/>
      <c r="K105" s="350" t="s">
        <v>93</v>
      </c>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38">
        <f>ROUND(AG106,2)</f>
        <v>0</v>
      </c>
      <c r="AH105" s="337"/>
      <c r="AI105" s="337"/>
      <c r="AJ105" s="337"/>
      <c r="AK105" s="337"/>
      <c r="AL105" s="337"/>
      <c r="AM105" s="337"/>
      <c r="AN105" s="336">
        <f t="shared" si="2"/>
        <v>0</v>
      </c>
      <c r="AO105" s="337"/>
      <c r="AP105" s="337"/>
      <c r="AQ105" s="82" t="s">
        <v>82</v>
      </c>
      <c r="AR105" s="47"/>
      <c r="AS105" s="83">
        <f>ROUND(AS106,2)</f>
        <v>0</v>
      </c>
      <c r="AT105" s="84">
        <f t="shared" si="3"/>
        <v>0</v>
      </c>
      <c r="AU105" s="85">
        <f>ROUND(AU106,5)</f>
        <v>0</v>
      </c>
      <c r="AV105" s="84">
        <f>ROUND(AZ105*L29,2)</f>
        <v>0</v>
      </c>
      <c r="AW105" s="84">
        <f>ROUND(BA105*L30,2)</f>
        <v>0</v>
      </c>
      <c r="AX105" s="84">
        <f>ROUND(BB105*L29,2)</f>
        <v>0</v>
      </c>
      <c r="AY105" s="84">
        <f>ROUND(BC105*L30,2)</f>
        <v>0</v>
      </c>
      <c r="AZ105" s="84">
        <f>ROUND(AZ106,2)</f>
        <v>0</v>
      </c>
      <c r="BA105" s="84">
        <f>ROUND(BA106,2)</f>
        <v>0</v>
      </c>
      <c r="BB105" s="84">
        <f>ROUND(BB106,2)</f>
        <v>0</v>
      </c>
      <c r="BC105" s="84">
        <f>ROUND(BC106,2)</f>
        <v>0</v>
      </c>
      <c r="BD105" s="86">
        <f>ROUND(BD106,2)</f>
        <v>0</v>
      </c>
      <c r="BS105" s="27" t="s">
        <v>68</v>
      </c>
      <c r="BT105" s="27" t="s">
        <v>79</v>
      </c>
      <c r="BU105" s="27" t="s">
        <v>70</v>
      </c>
      <c r="BV105" s="27" t="s">
        <v>71</v>
      </c>
      <c r="BW105" s="27" t="s">
        <v>220</v>
      </c>
      <c r="BX105" s="27" t="s">
        <v>218</v>
      </c>
      <c r="CL105" s="27" t="s">
        <v>78</v>
      </c>
    </row>
    <row r="106" spans="1:91" s="3" customFormat="1" ht="23.25" customHeight="1">
      <c r="B106" s="47"/>
      <c r="C106" s="9"/>
      <c r="D106" s="9"/>
      <c r="E106" s="9"/>
      <c r="F106" s="350" t="s">
        <v>221</v>
      </c>
      <c r="G106" s="350"/>
      <c r="H106" s="350"/>
      <c r="I106" s="350"/>
      <c r="J106" s="350"/>
      <c r="K106" s="9"/>
      <c r="L106" s="350" t="s">
        <v>222</v>
      </c>
      <c r="M106" s="350"/>
      <c r="N106" s="350"/>
      <c r="O106" s="350"/>
      <c r="P106" s="350"/>
      <c r="Q106" s="350"/>
      <c r="R106" s="350"/>
      <c r="S106" s="350"/>
      <c r="T106" s="350"/>
      <c r="U106" s="350"/>
      <c r="V106" s="350"/>
      <c r="W106" s="350"/>
      <c r="X106" s="350"/>
      <c r="Y106" s="350"/>
      <c r="Z106" s="350"/>
      <c r="AA106" s="350"/>
      <c r="AB106" s="350"/>
      <c r="AC106" s="350"/>
      <c r="AD106" s="350"/>
      <c r="AE106" s="350"/>
      <c r="AF106" s="350"/>
      <c r="AG106" s="338">
        <f>ROUND(AG107+AG108,2)</f>
        <v>0</v>
      </c>
      <c r="AH106" s="337"/>
      <c r="AI106" s="337"/>
      <c r="AJ106" s="337"/>
      <c r="AK106" s="337"/>
      <c r="AL106" s="337"/>
      <c r="AM106" s="337"/>
      <c r="AN106" s="336">
        <f t="shared" si="2"/>
        <v>0</v>
      </c>
      <c r="AO106" s="337"/>
      <c r="AP106" s="337"/>
      <c r="AQ106" s="82" t="s">
        <v>82</v>
      </c>
      <c r="AR106" s="47"/>
      <c r="AS106" s="83">
        <f>ROUND(AS107+AS108,2)</f>
        <v>0</v>
      </c>
      <c r="AT106" s="84">
        <f t="shared" si="3"/>
        <v>0</v>
      </c>
      <c r="AU106" s="85">
        <f>ROUND(AU107+AU108,5)</f>
        <v>0</v>
      </c>
      <c r="AV106" s="84">
        <f>ROUND(AZ106*L29,2)</f>
        <v>0</v>
      </c>
      <c r="AW106" s="84">
        <f>ROUND(BA106*L30,2)</f>
        <v>0</v>
      </c>
      <c r="AX106" s="84">
        <f>ROUND(BB106*L29,2)</f>
        <v>0</v>
      </c>
      <c r="AY106" s="84">
        <f>ROUND(BC106*L30,2)</f>
        <v>0</v>
      </c>
      <c r="AZ106" s="84">
        <f>ROUND(AZ107+AZ108,2)</f>
        <v>0</v>
      </c>
      <c r="BA106" s="84">
        <f>ROUND(BA107+BA108,2)</f>
        <v>0</v>
      </c>
      <c r="BB106" s="84">
        <f>ROUND(BB107+BB108,2)</f>
        <v>0</v>
      </c>
      <c r="BC106" s="84">
        <f>ROUND(BC107+BC108,2)</f>
        <v>0</v>
      </c>
      <c r="BD106" s="86">
        <f>ROUND(BD107+BD108,2)</f>
        <v>0</v>
      </c>
      <c r="BS106" s="27" t="s">
        <v>68</v>
      </c>
      <c r="BT106" s="27" t="s">
        <v>87</v>
      </c>
      <c r="BV106" s="27" t="s">
        <v>71</v>
      </c>
      <c r="BW106" s="27" t="s">
        <v>223</v>
      </c>
      <c r="BX106" s="27" t="s">
        <v>220</v>
      </c>
      <c r="CL106" s="27" t="s">
        <v>3</v>
      </c>
    </row>
    <row r="107" spans="1:91" s="3" customFormat="1" ht="23.25" customHeight="1">
      <c r="A107" s="87" t="s">
        <v>84</v>
      </c>
      <c r="B107" s="47"/>
      <c r="C107" s="9"/>
      <c r="D107" s="9"/>
      <c r="E107" s="9"/>
      <c r="F107" s="9"/>
      <c r="G107" s="350" t="s">
        <v>221</v>
      </c>
      <c r="H107" s="350"/>
      <c r="I107" s="350"/>
      <c r="J107" s="350"/>
      <c r="K107" s="350"/>
      <c r="L107" s="9"/>
      <c r="M107" s="350" t="s">
        <v>222</v>
      </c>
      <c r="N107" s="350"/>
      <c r="O107" s="350"/>
      <c r="P107" s="350"/>
      <c r="Q107" s="350"/>
      <c r="R107" s="350"/>
      <c r="S107" s="350"/>
      <c r="T107" s="350"/>
      <c r="U107" s="350"/>
      <c r="V107" s="350"/>
      <c r="W107" s="350"/>
      <c r="X107" s="350"/>
      <c r="Y107" s="350"/>
      <c r="Z107" s="350"/>
      <c r="AA107" s="350"/>
      <c r="AB107" s="350"/>
      <c r="AC107" s="350"/>
      <c r="AD107" s="350"/>
      <c r="AE107" s="350"/>
      <c r="AF107" s="350"/>
      <c r="AG107" s="336">
        <f>'SO 101.2 - Etapa II.'!J34</f>
        <v>0</v>
      </c>
      <c r="AH107" s="337"/>
      <c r="AI107" s="337"/>
      <c r="AJ107" s="337"/>
      <c r="AK107" s="337"/>
      <c r="AL107" s="337"/>
      <c r="AM107" s="337"/>
      <c r="AN107" s="336">
        <f t="shared" si="2"/>
        <v>0</v>
      </c>
      <c r="AO107" s="337"/>
      <c r="AP107" s="337"/>
      <c r="AQ107" s="82" t="s">
        <v>82</v>
      </c>
      <c r="AR107" s="47"/>
      <c r="AS107" s="83">
        <v>0</v>
      </c>
      <c r="AT107" s="84">
        <f t="shared" si="3"/>
        <v>0</v>
      </c>
      <c r="AU107" s="85">
        <f>'SO 101.2 - Etapa II.'!P99</f>
        <v>0</v>
      </c>
      <c r="AV107" s="84">
        <f>'SO 101.2 - Etapa II.'!J37</f>
        <v>0</v>
      </c>
      <c r="AW107" s="84">
        <f>'SO 101.2 - Etapa II.'!J38</f>
        <v>0</v>
      </c>
      <c r="AX107" s="84">
        <f>'SO 101.2 - Etapa II.'!J39</f>
        <v>0</v>
      </c>
      <c r="AY107" s="84">
        <f>'SO 101.2 - Etapa II.'!J40</f>
        <v>0</v>
      </c>
      <c r="AZ107" s="84">
        <f>'SO 101.2 - Etapa II.'!F37</f>
        <v>0</v>
      </c>
      <c r="BA107" s="84">
        <f>'SO 101.2 - Etapa II.'!F38</f>
        <v>0</v>
      </c>
      <c r="BB107" s="84">
        <f>'SO 101.2 - Etapa II.'!F39</f>
        <v>0</v>
      </c>
      <c r="BC107" s="84">
        <f>'SO 101.2 - Etapa II.'!F40</f>
        <v>0</v>
      </c>
      <c r="BD107" s="86">
        <f>'SO 101.2 - Etapa II.'!F41</f>
        <v>0</v>
      </c>
      <c r="BT107" s="27" t="s">
        <v>113</v>
      </c>
      <c r="BU107" s="27" t="s">
        <v>224</v>
      </c>
      <c r="BV107" s="27" t="s">
        <v>71</v>
      </c>
      <c r="BW107" s="27" t="s">
        <v>223</v>
      </c>
      <c r="BX107" s="27" t="s">
        <v>220</v>
      </c>
      <c r="CL107" s="27" t="s">
        <v>3</v>
      </c>
    </row>
    <row r="108" spans="1:91" s="3" customFormat="1" ht="16.5" customHeight="1">
      <c r="B108" s="47"/>
      <c r="C108" s="9"/>
      <c r="D108" s="9"/>
      <c r="E108" s="9"/>
      <c r="F108" s="9"/>
      <c r="G108" s="350" t="s">
        <v>101</v>
      </c>
      <c r="H108" s="350"/>
      <c r="I108" s="350"/>
      <c r="J108" s="350"/>
      <c r="K108" s="350"/>
      <c r="L108" s="9"/>
      <c r="M108" s="350" t="s">
        <v>102</v>
      </c>
      <c r="N108" s="350"/>
      <c r="O108" s="350"/>
      <c r="P108" s="350"/>
      <c r="Q108" s="350"/>
      <c r="R108" s="350"/>
      <c r="S108" s="350"/>
      <c r="T108" s="350"/>
      <c r="U108" s="350"/>
      <c r="V108" s="350"/>
      <c r="W108" s="350"/>
      <c r="X108" s="350"/>
      <c r="Y108" s="350"/>
      <c r="Z108" s="350"/>
      <c r="AA108" s="350"/>
      <c r="AB108" s="350"/>
      <c r="AC108" s="350"/>
      <c r="AD108" s="350"/>
      <c r="AE108" s="350"/>
      <c r="AF108" s="350"/>
      <c r="AG108" s="338">
        <f>ROUND(AG109,2)</f>
        <v>0</v>
      </c>
      <c r="AH108" s="337"/>
      <c r="AI108" s="337"/>
      <c r="AJ108" s="337"/>
      <c r="AK108" s="337"/>
      <c r="AL108" s="337"/>
      <c r="AM108" s="337"/>
      <c r="AN108" s="336">
        <f t="shared" si="2"/>
        <v>0</v>
      </c>
      <c r="AO108" s="337"/>
      <c r="AP108" s="337"/>
      <c r="AQ108" s="82" t="s">
        <v>82</v>
      </c>
      <c r="AR108" s="47"/>
      <c r="AS108" s="83">
        <f>ROUND(AS109,2)</f>
        <v>0</v>
      </c>
      <c r="AT108" s="84">
        <f t="shared" si="3"/>
        <v>0</v>
      </c>
      <c r="AU108" s="85">
        <f>ROUND(AU109,5)</f>
        <v>0</v>
      </c>
      <c r="AV108" s="84">
        <f>ROUND(AZ108*L29,2)</f>
        <v>0</v>
      </c>
      <c r="AW108" s="84">
        <f>ROUND(BA108*L30,2)</f>
        <v>0</v>
      </c>
      <c r="AX108" s="84">
        <f>ROUND(BB108*L29,2)</f>
        <v>0</v>
      </c>
      <c r="AY108" s="84">
        <f>ROUND(BC108*L30,2)</f>
        <v>0</v>
      </c>
      <c r="AZ108" s="84">
        <f>ROUND(AZ109,2)</f>
        <v>0</v>
      </c>
      <c r="BA108" s="84">
        <f>ROUND(BA109,2)</f>
        <v>0</v>
      </c>
      <c r="BB108" s="84">
        <f>ROUND(BB109,2)</f>
        <v>0</v>
      </c>
      <c r="BC108" s="84">
        <f>ROUND(BC109,2)</f>
        <v>0</v>
      </c>
      <c r="BD108" s="86">
        <f>ROUND(BD109,2)</f>
        <v>0</v>
      </c>
      <c r="BS108" s="27" t="s">
        <v>68</v>
      </c>
      <c r="BT108" s="27" t="s">
        <v>113</v>
      </c>
      <c r="BU108" s="27" t="s">
        <v>70</v>
      </c>
      <c r="BV108" s="27" t="s">
        <v>71</v>
      </c>
      <c r="BW108" s="27" t="s">
        <v>225</v>
      </c>
      <c r="BX108" s="27" t="s">
        <v>223</v>
      </c>
      <c r="CL108" s="27" t="s">
        <v>78</v>
      </c>
    </row>
    <row r="109" spans="1:91" s="3" customFormat="1" ht="23.25" customHeight="1">
      <c r="B109" s="47"/>
      <c r="C109" s="9"/>
      <c r="D109" s="9"/>
      <c r="E109" s="9"/>
      <c r="F109" s="9"/>
      <c r="G109" s="9"/>
      <c r="H109" s="350" t="s">
        <v>226</v>
      </c>
      <c r="I109" s="350"/>
      <c r="J109" s="350"/>
      <c r="K109" s="350"/>
      <c r="L109" s="350"/>
      <c r="M109" s="9"/>
      <c r="N109" s="350" t="s">
        <v>227</v>
      </c>
      <c r="O109" s="350"/>
      <c r="P109" s="350"/>
      <c r="Q109" s="350"/>
      <c r="R109" s="350"/>
      <c r="S109" s="350"/>
      <c r="T109" s="350"/>
      <c r="U109" s="350"/>
      <c r="V109" s="350"/>
      <c r="W109" s="350"/>
      <c r="X109" s="350"/>
      <c r="Y109" s="350"/>
      <c r="Z109" s="350"/>
      <c r="AA109" s="350"/>
      <c r="AB109" s="350"/>
      <c r="AC109" s="350"/>
      <c r="AD109" s="350"/>
      <c r="AE109" s="350"/>
      <c r="AF109" s="350"/>
      <c r="AG109" s="338">
        <f>ROUND(AG110+AG111,2)</f>
        <v>0</v>
      </c>
      <c r="AH109" s="337"/>
      <c r="AI109" s="337"/>
      <c r="AJ109" s="337"/>
      <c r="AK109" s="337"/>
      <c r="AL109" s="337"/>
      <c r="AM109" s="337"/>
      <c r="AN109" s="336">
        <f t="shared" si="2"/>
        <v>0</v>
      </c>
      <c r="AO109" s="337"/>
      <c r="AP109" s="337"/>
      <c r="AQ109" s="82" t="s">
        <v>82</v>
      </c>
      <c r="AR109" s="47"/>
      <c r="AS109" s="83">
        <f>ROUND(AS110+AS111,2)</f>
        <v>0</v>
      </c>
      <c r="AT109" s="84">
        <f t="shared" si="3"/>
        <v>0</v>
      </c>
      <c r="AU109" s="85">
        <f>ROUND(AU110+AU111,5)</f>
        <v>0</v>
      </c>
      <c r="AV109" s="84">
        <f>ROUND(AZ109*L29,2)</f>
        <v>0</v>
      </c>
      <c r="AW109" s="84">
        <f>ROUND(BA109*L30,2)</f>
        <v>0</v>
      </c>
      <c r="AX109" s="84">
        <f>ROUND(BB109*L29,2)</f>
        <v>0</v>
      </c>
      <c r="AY109" s="84">
        <f>ROUND(BC109*L30,2)</f>
        <v>0</v>
      </c>
      <c r="AZ109" s="84">
        <f>ROUND(AZ110+AZ111,2)</f>
        <v>0</v>
      </c>
      <c r="BA109" s="84">
        <f>ROUND(BA110+BA111,2)</f>
        <v>0</v>
      </c>
      <c r="BB109" s="84">
        <f>ROUND(BB110+BB111,2)</f>
        <v>0</v>
      </c>
      <c r="BC109" s="84">
        <f>ROUND(BC110+BC111,2)</f>
        <v>0</v>
      </c>
      <c r="BD109" s="86">
        <f>ROUND(BD110+BD111,2)</f>
        <v>0</v>
      </c>
      <c r="BS109" s="27" t="s">
        <v>68</v>
      </c>
      <c r="BT109" s="27" t="s">
        <v>138</v>
      </c>
      <c r="BV109" s="27" t="s">
        <v>71</v>
      </c>
      <c r="BW109" s="27" t="s">
        <v>228</v>
      </c>
      <c r="BX109" s="27" t="s">
        <v>225</v>
      </c>
      <c r="CL109" s="27" t="s">
        <v>3</v>
      </c>
    </row>
    <row r="110" spans="1:91" s="3" customFormat="1" ht="23.25" customHeight="1">
      <c r="A110" s="87" t="s">
        <v>84</v>
      </c>
      <c r="B110" s="47"/>
      <c r="C110" s="9"/>
      <c r="D110" s="9"/>
      <c r="E110" s="9"/>
      <c r="F110" s="9"/>
      <c r="G110" s="9"/>
      <c r="H110" s="9"/>
      <c r="I110" s="350" t="s">
        <v>226</v>
      </c>
      <c r="J110" s="350"/>
      <c r="K110" s="350"/>
      <c r="L110" s="350"/>
      <c r="M110" s="350"/>
      <c r="N110" s="9"/>
      <c r="O110" s="350" t="s">
        <v>227</v>
      </c>
      <c r="P110" s="350"/>
      <c r="Q110" s="350"/>
      <c r="R110" s="350"/>
      <c r="S110" s="350"/>
      <c r="T110" s="350"/>
      <c r="U110" s="350"/>
      <c r="V110" s="350"/>
      <c r="W110" s="350"/>
      <c r="X110" s="350"/>
      <c r="Y110" s="350"/>
      <c r="Z110" s="350"/>
      <c r="AA110" s="350"/>
      <c r="AB110" s="350"/>
      <c r="AC110" s="350"/>
      <c r="AD110" s="350"/>
      <c r="AE110" s="350"/>
      <c r="AF110" s="350"/>
      <c r="AG110" s="336">
        <f>'22109P-II - 300 Vodohospo...'!J34</f>
        <v>0</v>
      </c>
      <c r="AH110" s="337"/>
      <c r="AI110" s="337"/>
      <c r="AJ110" s="337"/>
      <c r="AK110" s="337"/>
      <c r="AL110" s="337"/>
      <c r="AM110" s="337"/>
      <c r="AN110" s="336">
        <f t="shared" si="2"/>
        <v>0</v>
      </c>
      <c r="AO110" s="337"/>
      <c r="AP110" s="337"/>
      <c r="AQ110" s="82" t="s">
        <v>82</v>
      </c>
      <c r="AR110" s="47"/>
      <c r="AS110" s="83">
        <v>0</v>
      </c>
      <c r="AT110" s="84">
        <f t="shared" si="3"/>
        <v>0</v>
      </c>
      <c r="AU110" s="85">
        <f>'22109P-II - 300 Vodohospo...'!P97</f>
        <v>0</v>
      </c>
      <c r="AV110" s="84">
        <f>'22109P-II - 300 Vodohospo...'!J37</f>
        <v>0</v>
      </c>
      <c r="AW110" s="84">
        <f>'22109P-II - 300 Vodohospo...'!J38</f>
        <v>0</v>
      </c>
      <c r="AX110" s="84">
        <f>'22109P-II - 300 Vodohospo...'!J39</f>
        <v>0</v>
      </c>
      <c r="AY110" s="84">
        <f>'22109P-II - 300 Vodohospo...'!J40</f>
        <v>0</v>
      </c>
      <c r="AZ110" s="84">
        <f>'22109P-II - 300 Vodohospo...'!F37</f>
        <v>0</v>
      </c>
      <c r="BA110" s="84">
        <f>'22109P-II - 300 Vodohospo...'!F38</f>
        <v>0</v>
      </c>
      <c r="BB110" s="84">
        <f>'22109P-II - 300 Vodohospo...'!F39</f>
        <v>0</v>
      </c>
      <c r="BC110" s="84">
        <f>'22109P-II - 300 Vodohospo...'!F40</f>
        <v>0</v>
      </c>
      <c r="BD110" s="86">
        <f>'22109P-II - 300 Vodohospo...'!F41</f>
        <v>0</v>
      </c>
      <c r="BT110" s="27" t="s">
        <v>150</v>
      </c>
      <c r="BU110" s="27" t="s">
        <v>224</v>
      </c>
      <c r="BV110" s="27" t="s">
        <v>71</v>
      </c>
      <c r="BW110" s="27" t="s">
        <v>228</v>
      </c>
      <c r="BX110" s="27" t="s">
        <v>225</v>
      </c>
      <c r="CL110" s="27" t="s">
        <v>3</v>
      </c>
    </row>
    <row r="111" spans="1:91" s="3" customFormat="1" ht="16.5" customHeight="1">
      <c r="B111" s="47"/>
      <c r="C111" s="9"/>
      <c r="D111" s="9"/>
      <c r="E111" s="9"/>
      <c r="F111" s="9"/>
      <c r="G111" s="9"/>
      <c r="H111" s="9"/>
      <c r="I111" s="350" t="s">
        <v>107</v>
      </c>
      <c r="J111" s="350"/>
      <c r="K111" s="350"/>
      <c r="L111" s="350"/>
      <c r="M111" s="350"/>
      <c r="N111" s="9"/>
      <c r="O111" s="350" t="s">
        <v>108</v>
      </c>
      <c r="P111" s="350"/>
      <c r="Q111" s="350"/>
      <c r="R111" s="350"/>
      <c r="S111" s="350"/>
      <c r="T111" s="350"/>
      <c r="U111" s="350"/>
      <c r="V111" s="350"/>
      <c r="W111" s="350"/>
      <c r="X111" s="350"/>
      <c r="Y111" s="350"/>
      <c r="Z111" s="350"/>
      <c r="AA111" s="350"/>
      <c r="AB111" s="350"/>
      <c r="AC111" s="350"/>
      <c r="AD111" s="350"/>
      <c r="AE111" s="350"/>
      <c r="AF111" s="350"/>
      <c r="AG111" s="338">
        <f>ROUND(AG112,2)</f>
        <v>0</v>
      </c>
      <c r="AH111" s="337"/>
      <c r="AI111" s="337"/>
      <c r="AJ111" s="337"/>
      <c r="AK111" s="337"/>
      <c r="AL111" s="337"/>
      <c r="AM111" s="337"/>
      <c r="AN111" s="336">
        <f t="shared" si="2"/>
        <v>0</v>
      </c>
      <c r="AO111" s="337"/>
      <c r="AP111" s="337"/>
      <c r="AQ111" s="82" t="s">
        <v>82</v>
      </c>
      <c r="AR111" s="47"/>
      <c r="AS111" s="83">
        <f>ROUND(AS112,2)</f>
        <v>0</v>
      </c>
      <c r="AT111" s="84">
        <f t="shared" si="3"/>
        <v>0</v>
      </c>
      <c r="AU111" s="85">
        <f>ROUND(AU112,5)</f>
        <v>0</v>
      </c>
      <c r="AV111" s="84">
        <f>ROUND(AZ111*L29,2)</f>
        <v>0</v>
      </c>
      <c r="AW111" s="84">
        <f>ROUND(BA111*L30,2)</f>
        <v>0</v>
      </c>
      <c r="AX111" s="84">
        <f>ROUND(BB111*L29,2)</f>
        <v>0</v>
      </c>
      <c r="AY111" s="84">
        <f>ROUND(BC111*L30,2)</f>
        <v>0</v>
      </c>
      <c r="AZ111" s="84">
        <f>ROUND(AZ112,2)</f>
        <v>0</v>
      </c>
      <c r="BA111" s="84">
        <f>ROUND(BA112,2)</f>
        <v>0</v>
      </c>
      <c r="BB111" s="84">
        <f>ROUND(BB112,2)</f>
        <v>0</v>
      </c>
      <c r="BC111" s="84">
        <f>ROUND(BC112,2)</f>
        <v>0</v>
      </c>
      <c r="BD111" s="86">
        <f>ROUND(BD112,2)</f>
        <v>0</v>
      </c>
      <c r="BS111" s="27" t="s">
        <v>68</v>
      </c>
      <c r="BT111" s="27" t="s">
        <v>150</v>
      </c>
      <c r="BU111" s="27" t="s">
        <v>70</v>
      </c>
      <c r="BV111" s="27" t="s">
        <v>71</v>
      </c>
      <c r="BW111" s="27" t="s">
        <v>229</v>
      </c>
      <c r="BX111" s="27" t="s">
        <v>228</v>
      </c>
      <c r="CL111" s="27" t="s">
        <v>78</v>
      </c>
    </row>
    <row r="112" spans="1:91" s="3" customFormat="1" ht="16.5" customHeight="1">
      <c r="B112" s="47"/>
      <c r="C112" s="9"/>
      <c r="D112" s="9"/>
      <c r="E112" s="9"/>
      <c r="F112" s="9"/>
      <c r="G112" s="9"/>
      <c r="H112" s="9"/>
      <c r="I112" s="9"/>
      <c r="J112" s="350" t="s">
        <v>230</v>
      </c>
      <c r="K112" s="350"/>
      <c r="L112" s="350"/>
      <c r="M112" s="350"/>
      <c r="N112" s="350"/>
      <c r="O112" s="9"/>
      <c r="P112" s="350" t="s">
        <v>231</v>
      </c>
      <c r="Q112" s="350"/>
      <c r="R112" s="350"/>
      <c r="S112" s="350"/>
      <c r="T112" s="350"/>
      <c r="U112" s="350"/>
      <c r="V112" s="350"/>
      <c r="W112" s="350"/>
      <c r="X112" s="350"/>
      <c r="Y112" s="350"/>
      <c r="Z112" s="350"/>
      <c r="AA112" s="350"/>
      <c r="AB112" s="350"/>
      <c r="AC112" s="350"/>
      <c r="AD112" s="350"/>
      <c r="AE112" s="350"/>
      <c r="AF112" s="350"/>
      <c r="AG112" s="338">
        <f>ROUND(AG113+AG114,2)</f>
        <v>0</v>
      </c>
      <c r="AH112" s="337"/>
      <c r="AI112" s="337"/>
      <c r="AJ112" s="337"/>
      <c r="AK112" s="337"/>
      <c r="AL112" s="337"/>
      <c r="AM112" s="337"/>
      <c r="AN112" s="336">
        <f t="shared" si="2"/>
        <v>0</v>
      </c>
      <c r="AO112" s="337"/>
      <c r="AP112" s="337"/>
      <c r="AQ112" s="82" t="s">
        <v>82</v>
      </c>
      <c r="AR112" s="47"/>
      <c r="AS112" s="83">
        <f>ROUND(AS113+AS114,2)</f>
        <v>0</v>
      </c>
      <c r="AT112" s="84">
        <f t="shared" si="3"/>
        <v>0</v>
      </c>
      <c r="AU112" s="85">
        <f>ROUND(AU113+AU114,5)</f>
        <v>0</v>
      </c>
      <c r="AV112" s="84">
        <f>ROUND(AZ112*L29,2)</f>
        <v>0</v>
      </c>
      <c r="AW112" s="84">
        <f>ROUND(BA112*L30,2)</f>
        <v>0</v>
      </c>
      <c r="AX112" s="84">
        <f>ROUND(BB112*L29,2)</f>
        <v>0</v>
      </c>
      <c r="AY112" s="84">
        <f>ROUND(BC112*L30,2)</f>
        <v>0</v>
      </c>
      <c r="AZ112" s="84">
        <f>ROUND(AZ113+AZ114,2)</f>
        <v>0</v>
      </c>
      <c r="BA112" s="84">
        <f>ROUND(BA113+BA114,2)</f>
        <v>0</v>
      </c>
      <c r="BB112" s="84">
        <f>ROUND(BB113+BB114,2)</f>
        <v>0</v>
      </c>
      <c r="BC112" s="84">
        <f>ROUND(BC113+BC114,2)</f>
        <v>0</v>
      </c>
      <c r="BD112" s="86">
        <f>ROUND(BD113+BD114,2)</f>
        <v>0</v>
      </c>
      <c r="BS112" s="27" t="s">
        <v>68</v>
      </c>
      <c r="BT112" s="27" t="s">
        <v>168</v>
      </c>
      <c r="BV112" s="27" t="s">
        <v>71</v>
      </c>
      <c r="BW112" s="27" t="s">
        <v>232</v>
      </c>
      <c r="BX112" s="27" t="s">
        <v>229</v>
      </c>
      <c r="CL112" s="27" t="s">
        <v>3</v>
      </c>
    </row>
    <row r="113" spans="1:91" s="3" customFormat="1" ht="16.5" customHeight="1">
      <c r="A113" s="87" t="s">
        <v>84</v>
      </c>
      <c r="B113" s="47"/>
      <c r="C113" s="9"/>
      <c r="D113" s="9"/>
      <c r="E113" s="9"/>
      <c r="F113" s="9"/>
      <c r="G113" s="9"/>
      <c r="H113" s="9"/>
      <c r="I113" s="9"/>
      <c r="J113" s="9"/>
      <c r="K113" s="350" t="s">
        <v>230</v>
      </c>
      <c r="L113" s="350"/>
      <c r="M113" s="350"/>
      <c r="N113" s="350"/>
      <c r="O113" s="350"/>
      <c r="P113" s="9"/>
      <c r="Q113" s="350" t="s">
        <v>231</v>
      </c>
      <c r="R113" s="350"/>
      <c r="S113" s="350"/>
      <c r="T113" s="350"/>
      <c r="U113" s="350"/>
      <c r="V113" s="350"/>
      <c r="W113" s="350"/>
      <c r="X113" s="350"/>
      <c r="Y113" s="350"/>
      <c r="Z113" s="350"/>
      <c r="AA113" s="350"/>
      <c r="AB113" s="350"/>
      <c r="AC113" s="350"/>
      <c r="AD113" s="350"/>
      <c r="AE113" s="350"/>
      <c r="AF113" s="350"/>
      <c r="AG113" s="336">
        <f>'401. - VO_STEZKA'!J34</f>
        <v>0</v>
      </c>
      <c r="AH113" s="337"/>
      <c r="AI113" s="337"/>
      <c r="AJ113" s="337"/>
      <c r="AK113" s="337"/>
      <c r="AL113" s="337"/>
      <c r="AM113" s="337"/>
      <c r="AN113" s="336">
        <f t="shared" si="2"/>
        <v>0</v>
      </c>
      <c r="AO113" s="337"/>
      <c r="AP113" s="337"/>
      <c r="AQ113" s="82" t="s">
        <v>82</v>
      </c>
      <c r="AR113" s="47"/>
      <c r="AS113" s="83">
        <v>0</v>
      </c>
      <c r="AT113" s="84">
        <f t="shared" si="3"/>
        <v>0</v>
      </c>
      <c r="AU113" s="85">
        <f>'401. - VO_STEZKA'!P94</f>
        <v>0</v>
      </c>
      <c r="AV113" s="84">
        <f>'401. - VO_STEZKA'!J37</f>
        <v>0</v>
      </c>
      <c r="AW113" s="84">
        <f>'401. - VO_STEZKA'!J38</f>
        <v>0</v>
      </c>
      <c r="AX113" s="84">
        <f>'401. - VO_STEZKA'!J39</f>
        <v>0</v>
      </c>
      <c r="AY113" s="84">
        <f>'401. - VO_STEZKA'!J40</f>
        <v>0</v>
      </c>
      <c r="AZ113" s="84">
        <f>'401. - VO_STEZKA'!F37</f>
        <v>0</v>
      </c>
      <c r="BA113" s="84">
        <f>'401. - VO_STEZKA'!F38</f>
        <v>0</v>
      </c>
      <c r="BB113" s="84">
        <f>'401. - VO_STEZKA'!F39</f>
        <v>0</v>
      </c>
      <c r="BC113" s="84">
        <f>'401. - VO_STEZKA'!F40</f>
        <v>0</v>
      </c>
      <c r="BD113" s="86">
        <f>'401. - VO_STEZKA'!F41</f>
        <v>0</v>
      </c>
      <c r="BT113" s="27" t="s">
        <v>171</v>
      </c>
      <c r="BU113" s="27" t="s">
        <v>224</v>
      </c>
      <c r="BV113" s="27" t="s">
        <v>71</v>
      </c>
      <c r="BW113" s="27" t="s">
        <v>232</v>
      </c>
      <c r="BX113" s="27" t="s">
        <v>229</v>
      </c>
      <c r="CL113" s="27" t="s">
        <v>3</v>
      </c>
    </row>
    <row r="114" spans="1:91" s="3" customFormat="1" ht="16.5" customHeight="1">
      <c r="B114" s="47"/>
      <c r="C114" s="9"/>
      <c r="D114" s="9"/>
      <c r="E114" s="9"/>
      <c r="F114" s="9"/>
      <c r="G114" s="9"/>
      <c r="H114" s="9"/>
      <c r="I114" s="9"/>
      <c r="J114" s="9"/>
      <c r="K114" s="350" t="s">
        <v>128</v>
      </c>
      <c r="L114" s="350"/>
      <c r="M114" s="350"/>
      <c r="N114" s="350"/>
      <c r="O114" s="350"/>
      <c r="P114" s="9"/>
      <c r="Q114" s="350" t="s">
        <v>129</v>
      </c>
      <c r="R114" s="350"/>
      <c r="S114" s="350"/>
      <c r="T114" s="350"/>
      <c r="U114" s="350"/>
      <c r="V114" s="350"/>
      <c r="W114" s="350"/>
      <c r="X114" s="350"/>
      <c r="Y114" s="350"/>
      <c r="Z114" s="350"/>
      <c r="AA114" s="350"/>
      <c r="AB114" s="350"/>
      <c r="AC114" s="350"/>
      <c r="AD114" s="350"/>
      <c r="AE114" s="350"/>
      <c r="AF114" s="350"/>
      <c r="AG114" s="338">
        <f>ROUND(AG115,2)</f>
        <v>0</v>
      </c>
      <c r="AH114" s="337"/>
      <c r="AI114" s="337"/>
      <c r="AJ114" s="337"/>
      <c r="AK114" s="337"/>
      <c r="AL114" s="337"/>
      <c r="AM114" s="337"/>
      <c r="AN114" s="336">
        <f t="shared" si="2"/>
        <v>0</v>
      </c>
      <c r="AO114" s="337"/>
      <c r="AP114" s="337"/>
      <c r="AQ114" s="82" t="s">
        <v>82</v>
      </c>
      <c r="AR114" s="47"/>
      <c r="AS114" s="83">
        <f>ROUND(AS115,2)</f>
        <v>0</v>
      </c>
      <c r="AT114" s="84">
        <f t="shared" si="3"/>
        <v>0</v>
      </c>
      <c r="AU114" s="85">
        <f>ROUND(AU115,5)</f>
        <v>0</v>
      </c>
      <c r="AV114" s="84">
        <f>ROUND(AZ114*L29,2)</f>
        <v>0</v>
      </c>
      <c r="AW114" s="84">
        <f>ROUND(BA114*L30,2)</f>
        <v>0</v>
      </c>
      <c r="AX114" s="84">
        <f>ROUND(BB114*L29,2)</f>
        <v>0</v>
      </c>
      <c r="AY114" s="84">
        <f>ROUND(BC114*L30,2)</f>
        <v>0</v>
      </c>
      <c r="AZ114" s="84">
        <f>ROUND(AZ115,2)</f>
        <v>0</v>
      </c>
      <c r="BA114" s="84">
        <f>ROUND(BA115,2)</f>
        <v>0</v>
      </c>
      <c r="BB114" s="84">
        <f>ROUND(BB115,2)</f>
        <v>0</v>
      </c>
      <c r="BC114" s="84">
        <f>ROUND(BC115,2)</f>
        <v>0</v>
      </c>
      <c r="BD114" s="86">
        <f>ROUND(BD115,2)</f>
        <v>0</v>
      </c>
      <c r="BS114" s="27" t="s">
        <v>68</v>
      </c>
      <c r="BT114" s="27" t="s">
        <v>171</v>
      </c>
      <c r="BU114" s="27" t="s">
        <v>70</v>
      </c>
      <c r="BV114" s="27" t="s">
        <v>71</v>
      </c>
      <c r="BW114" s="27" t="s">
        <v>233</v>
      </c>
      <c r="BX114" s="27" t="s">
        <v>232</v>
      </c>
      <c r="CL114" s="27" t="s">
        <v>78</v>
      </c>
    </row>
    <row r="115" spans="1:91" s="3" customFormat="1" ht="16.5" customHeight="1">
      <c r="B115" s="47"/>
      <c r="C115" s="9"/>
      <c r="D115" s="9"/>
      <c r="E115" s="9"/>
      <c r="F115" s="9"/>
      <c r="G115" s="9"/>
      <c r="H115" s="9"/>
      <c r="I115" s="9"/>
      <c r="J115" s="9"/>
      <c r="K115" s="9"/>
      <c r="L115" s="350" t="s">
        <v>201</v>
      </c>
      <c r="M115" s="350"/>
      <c r="N115" s="350"/>
      <c r="O115" s="350"/>
      <c r="P115" s="350"/>
      <c r="Q115" s="9"/>
      <c r="R115" s="350" t="s">
        <v>202</v>
      </c>
      <c r="S115" s="350"/>
      <c r="T115" s="350"/>
      <c r="U115" s="350"/>
      <c r="V115" s="350"/>
      <c r="W115" s="350"/>
      <c r="X115" s="350"/>
      <c r="Y115" s="350"/>
      <c r="Z115" s="350"/>
      <c r="AA115" s="350"/>
      <c r="AB115" s="350"/>
      <c r="AC115" s="350"/>
      <c r="AD115" s="350"/>
      <c r="AE115" s="350"/>
      <c r="AF115" s="350"/>
      <c r="AG115" s="338">
        <f>ROUND(AG116+AG117,2)</f>
        <v>0</v>
      </c>
      <c r="AH115" s="337"/>
      <c r="AI115" s="337"/>
      <c r="AJ115" s="337"/>
      <c r="AK115" s="337"/>
      <c r="AL115" s="337"/>
      <c r="AM115" s="337"/>
      <c r="AN115" s="336">
        <f t="shared" si="2"/>
        <v>0</v>
      </c>
      <c r="AO115" s="337"/>
      <c r="AP115" s="337"/>
      <c r="AQ115" s="82" t="s">
        <v>82</v>
      </c>
      <c r="AR115" s="47"/>
      <c r="AS115" s="83">
        <f>ROUND(AS116+AS117,2)</f>
        <v>0</v>
      </c>
      <c r="AT115" s="84">
        <f t="shared" si="3"/>
        <v>0</v>
      </c>
      <c r="AU115" s="85">
        <f>ROUND(AU116+AU117,5)</f>
        <v>0</v>
      </c>
      <c r="AV115" s="84">
        <f>ROUND(AZ115*L29,2)</f>
        <v>0</v>
      </c>
      <c r="AW115" s="84">
        <f>ROUND(BA115*L30,2)</f>
        <v>0</v>
      </c>
      <c r="AX115" s="84">
        <f>ROUND(BB115*L29,2)</f>
        <v>0</v>
      </c>
      <c r="AY115" s="84">
        <f>ROUND(BC115*L30,2)</f>
        <v>0</v>
      </c>
      <c r="AZ115" s="84">
        <f>ROUND(AZ116+AZ117,2)</f>
        <v>0</v>
      </c>
      <c r="BA115" s="84">
        <f>ROUND(BA116+BA117,2)</f>
        <v>0</v>
      </c>
      <c r="BB115" s="84">
        <f>ROUND(BB116+BB117,2)</f>
        <v>0</v>
      </c>
      <c r="BC115" s="84">
        <f>ROUND(BC116+BC117,2)</f>
        <v>0</v>
      </c>
      <c r="BD115" s="86">
        <f>ROUND(BD116+BD117,2)</f>
        <v>0</v>
      </c>
      <c r="BS115" s="27" t="s">
        <v>68</v>
      </c>
      <c r="BT115" s="27" t="s">
        <v>183</v>
      </c>
      <c r="BV115" s="27" t="s">
        <v>71</v>
      </c>
      <c r="BW115" s="27" t="s">
        <v>234</v>
      </c>
      <c r="BX115" s="27" t="s">
        <v>233</v>
      </c>
      <c r="CL115" s="27" t="s">
        <v>78</v>
      </c>
    </row>
    <row r="116" spans="1:91" s="3" customFormat="1" ht="16.5" customHeight="1">
      <c r="A116" s="87" t="s">
        <v>84</v>
      </c>
      <c r="B116" s="47"/>
      <c r="C116" s="9"/>
      <c r="D116" s="9"/>
      <c r="E116" s="9"/>
      <c r="F116" s="9"/>
      <c r="G116" s="9"/>
      <c r="H116" s="9"/>
      <c r="I116" s="9"/>
      <c r="J116" s="9"/>
      <c r="K116" s="9"/>
      <c r="L116" s="9"/>
      <c r="M116" s="350" t="s">
        <v>201</v>
      </c>
      <c r="N116" s="350"/>
      <c r="O116" s="350"/>
      <c r="P116" s="350"/>
      <c r="Q116" s="350"/>
      <c r="R116" s="9"/>
      <c r="S116" s="350" t="s">
        <v>202</v>
      </c>
      <c r="T116" s="350"/>
      <c r="U116" s="350"/>
      <c r="V116" s="350"/>
      <c r="W116" s="350"/>
      <c r="X116" s="350"/>
      <c r="Y116" s="350"/>
      <c r="Z116" s="350"/>
      <c r="AA116" s="350"/>
      <c r="AB116" s="350"/>
      <c r="AC116" s="350"/>
      <c r="AD116" s="350"/>
      <c r="AE116" s="350"/>
      <c r="AF116" s="350"/>
      <c r="AG116" s="336">
        <f>'D703 - Mobiliář_01'!J34</f>
        <v>0</v>
      </c>
      <c r="AH116" s="337"/>
      <c r="AI116" s="337"/>
      <c r="AJ116" s="337"/>
      <c r="AK116" s="337"/>
      <c r="AL116" s="337"/>
      <c r="AM116" s="337"/>
      <c r="AN116" s="336">
        <f t="shared" si="2"/>
        <v>0</v>
      </c>
      <c r="AO116" s="337"/>
      <c r="AP116" s="337"/>
      <c r="AQ116" s="82" t="s">
        <v>82</v>
      </c>
      <c r="AR116" s="47"/>
      <c r="AS116" s="83">
        <v>0</v>
      </c>
      <c r="AT116" s="84">
        <f t="shared" si="3"/>
        <v>0</v>
      </c>
      <c r="AU116" s="85">
        <f>'D703 - Mobiliář_01'!P98</f>
        <v>0</v>
      </c>
      <c r="AV116" s="84">
        <f>'D703 - Mobiliář_01'!J37</f>
        <v>0</v>
      </c>
      <c r="AW116" s="84">
        <f>'D703 - Mobiliář_01'!J38</f>
        <v>0</v>
      </c>
      <c r="AX116" s="84">
        <f>'D703 - Mobiliář_01'!J39</f>
        <v>0</v>
      </c>
      <c r="AY116" s="84">
        <f>'D703 - Mobiliář_01'!J40</f>
        <v>0</v>
      </c>
      <c r="AZ116" s="84">
        <f>'D703 - Mobiliář_01'!F37</f>
        <v>0</v>
      </c>
      <c r="BA116" s="84">
        <f>'D703 - Mobiliář_01'!F38</f>
        <v>0</v>
      </c>
      <c r="BB116" s="84">
        <f>'D703 - Mobiliář_01'!F39</f>
        <v>0</v>
      </c>
      <c r="BC116" s="84">
        <f>'D703 - Mobiliář_01'!F40</f>
        <v>0</v>
      </c>
      <c r="BD116" s="86">
        <f>'D703 - Mobiliář_01'!F41</f>
        <v>0</v>
      </c>
      <c r="BT116" s="27" t="s">
        <v>235</v>
      </c>
      <c r="BU116" s="27" t="s">
        <v>224</v>
      </c>
      <c r="BV116" s="27" t="s">
        <v>71</v>
      </c>
      <c r="BW116" s="27" t="s">
        <v>234</v>
      </c>
      <c r="BX116" s="27" t="s">
        <v>233</v>
      </c>
      <c r="CL116" s="27" t="s">
        <v>78</v>
      </c>
    </row>
    <row r="117" spans="1:91" s="3" customFormat="1" ht="16.5" customHeight="1">
      <c r="B117" s="47"/>
      <c r="C117" s="9"/>
      <c r="D117" s="9"/>
      <c r="E117" s="9"/>
      <c r="F117" s="9"/>
      <c r="G117" s="9"/>
      <c r="H117" s="9"/>
      <c r="I117" s="9"/>
      <c r="J117" s="9"/>
      <c r="K117" s="9"/>
      <c r="L117" s="9"/>
      <c r="M117" s="350" t="s">
        <v>204</v>
      </c>
      <c r="N117" s="350"/>
      <c r="O117" s="350"/>
      <c r="P117" s="350"/>
      <c r="Q117" s="350"/>
      <c r="R117" s="9"/>
      <c r="S117" s="350" t="s">
        <v>205</v>
      </c>
      <c r="T117" s="350"/>
      <c r="U117" s="350"/>
      <c r="V117" s="350"/>
      <c r="W117" s="350"/>
      <c r="X117" s="350"/>
      <c r="Y117" s="350"/>
      <c r="Z117" s="350"/>
      <c r="AA117" s="350"/>
      <c r="AB117" s="350"/>
      <c r="AC117" s="350"/>
      <c r="AD117" s="350"/>
      <c r="AE117" s="350"/>
      <c r="AF117" s="350"/>
      <c r="AG117" s="338">
        <f>ROUND(SUM(AG118:AG119),2)</f>
        <v>0</v>
      </c>
      <c r="AH117" s="337"/>
      <c r="AI117" s="337"/>
      <c r="AJ117" s="337"/>
      <c r="AK117" s="337"/>
      <c r="AL117" s="337"/>
      <c r="AM117" s="337"/>
      <c r="AN117" s="336">
        <f t="shared" si="2"/>
        <v>0</v>
      </c>
      <c r="AO117" s="337"/>
      <c r="AP117" s="337"/>
      <c r="AQ117" s="82" t="s">
        <v>82</v>
      </c>
      <c r="AR117" s="47"/>
      <c r="AS117" s="83">
        <f>ROUND(SUM(AS118:AS119),2)</f>
        <v>0</v>
      </c>
      <c r="AT117" s="84">
        <f t="shared" si="3"/>
        <v>0</v>
      </c>
      <c r="AU117" s="85">
        <f>ROUND(SUM(AU118:AU119),5)</f>
        <v>0</v>
      </c>
      <c r="AV117" s="84">
        <f>ROUND(AZ117*L29,2)</f>
        <v>0</v>
      </c>
      <c r="AW117" s="84">
        <f>ROUND(BA117*L30,2)</f>
        <v>0</v>
      </c>
      <c r="AX117" s="84">
        <f>ROUND(BB117*L29,2)</f>
        <v>0</v>
      </c>
      <c r="AY117" s="84">
        <f>ROUND(BC117*L30,2)</f>
        <v>0</v>
      </c>
      <c r="AZ117" s="84">
        <f>ROUND(SUM(AZ118:AZ119),2)</f>
        <v>0</v>
      </c>
      <c r="BA117" s="84">
        <f>ROUND(SUM(BA118:BA119),2)</f>
        <v>0</v>
      </c>
      <c r="BB117" s="84">
        <f>ROUND(SUM(BB118:BB119),2)</f>
        <v>0</v>
      </c>
      <c r="BC117" s="84">
        <f>ROUND(SUM(BC118:BC119),2)</f>
        <v>0</v>
      </c>
      <c r="BD117" s="86">
        <f>ROUND(SUM(BD118:BD119),2)</f>
        <v>0</v>
      </c>
      <c r="BS117" s="27" t="s">
        <v>68</v>
      </c>
      <c r="BT117" s="27" t="s">
        <v>235</v>
      </c>
      <c r="BU117" s="27" t="s">
        <v>70</v>
      </c>
      <c r="BV117" s="27" t="s">
        <v>71</v>
      </c>
      <c r="BW117" s="27" t="s">
        <v>236</v>
      </c>
      <c r="BX117" s="27" t="s">
        <v>234</v>
      </c>
      <c r="CL117" s="27" t="s">
        <v>78</v>
      </c>
    </row>
    <row r="118" spans="1:91" s="3" customFormat="1" ht="23.25" customHeight="1">
      <c r="A118" s="87" t="s">
        <v>84</v>
      </c>
      <c r="B118" s="47"/>
      <c r="C118" s="9"/>
      <c r="D118" s="9"/>
      <c r="E118" s="9"/>
      <c r="F118" s="9"/>
      <c r="G118" s="9"/>
      <c r="H118" s="9"/>
      <c r="I118" s="9"/>
      <c r="J118" s="9"/>
      <c r="K118" s="9"/>
      <c r="L118" s="9"/>
      <c r="M118" s="350" t="s">
        <v>237</v>
      </c>
      <c r="N118" s="350"/>
      <c r="O118" s="350"/>
      <c r="P118" s="350"/>
      <c r="Q118" s="350"/>
      <c r="R118" s="9"/>
      <c r="S118" s="350" t="s">
        <v>238</v>
      </c>
      <c r="T118" s="350"/>
      <c r="U118" s="350"/>
      <c r="V118" s="350"/>
      <c r="W118" s="350"/>
      <c r="X118" s="350"/>
      <c r="Y118" s="350"/>
      <c r="Z118" s="350"/>
      <c r="AA118" s="350"/>
      <c r="AB118" s="350"/>
      <c r="AC118" s="350"/>
      <c r="AD118" s="350"/>
      <c r="AE118" s="350"/>
      <c r="AF118" s="350"/>
      <c r="AG118" s="336">
        <f>'Objekt1 - Vegetační úprav..._01'!J34</f>
        <v>0</v>
      </c>
      <c r="AH118" s="337"/>
      <c r="AI118" s="337"/>
      <c r="AJ118" s="337"/>
      <c r="AK118" s="337"/>
      <c r="AL118" s="337"/>
      <c r="AM118" s="337"/>
      <c r="AN118" s="336">
        <f t="shared" ref="AN118:AN152" si="4">SUM(AG118,AT118)</f>
        <v>0</v>
      </c>
      <c r="AO118" s="337"/>
      <c r="AP118" s="337"/>
      <c r="AQ118" s="82" t="s">
        <v>82</v>
      </c>
      <c r="AR118" s="47"/>
      <c r="AS118" s="83">
        <v>0</v>
      </c>
      <c r="AT118" s="84">
        <f t="shared" ref="AT118:AT152" si="5">ROUND(SUM(AV118:AW118),2)</f>
        <v>0</v>
      </c>
      <c r="AU118" s="85">
        <f>'Objekt1 - Vegetační úprav..._01'!P98</f>
        <v>0</v>
      </c>
      <c r="AV118" s="84">
        <f>'Objekt1 - Vegetační úprav..._01'!J37</f>
        <v>0</v>
      </c>
      <c r="AW118" s="84">
        <f>'Objekt1 - Vegetační úprav..._01'!J38</f>
        <v>0</v>
      </c>
      <c r="AX118" s="84">
        <f>'Objekt1 - Vegetační úprav..._01'!J39</f>
        <v>0</v>
      </c>
      <c r="AY118" s="84">
        <f>'Objekt1 - Vegetační úprav..._01'!J40</f>
        <v>0</v>
      </c>
      <c r="AZ118" s="84">
        <f>'Objekt1 - Vegetační úprav..._01'!F37</f>
        <v>0</v>
      </c>
      <c r="BA118" s="84">
        <f>'Objekt1 - Vegetační úprav..._01'!F38</f>
        <v>0</v>
      </c>
      <c r="BB118" s="84">
        <f>'Objekt1 - Vegetační úprav..._01'!F39</f>
        <v>0</v>
      </c>
      <c r="BC118" s="84">
        <f>'Objekt1 - Vegetační úprav..._01'!F40</f>
        <v>0</v>
      </c>
      <c r="BD118" s="86">
        <f>'Objekt1 - Vegetační úprav..._01'!F41</f>
        <v>0</v>
      </c>
      <c r="BT118" s="27" t="s">
        <v>239</v>
      </c>
      <c r="BV118" s="27" t="s">
        <v>71</v>
      </c>
      <c r="BW118" s="27" t="s">
        <v>240</v>
      </c>
      <c r="BX118" s="27" t="s">
        <v>236</v>
      </c>
      <c r="CL118" s="27" t="s">
        <v>3</v>
      </c>
    </row>
    <row r="119" spans="1:91" s="3" customFormat="1" ht="35.25" customHeight="1">
      <c r="A119" s="87" t="s">
        <v>84</v>
      </c>
      <c r="B119" s="47"/>
      <c r="C119" s="9"/>
      <c r="D119" s="9"/>
      <c r="E119" s="9"/>
      <c r="F119" s="9"/>
      <c r="G119" s="9"/>
      <c r="H119" s="9"/>
      <c r="I119" s="9"/>
      <c r="J119" s="9"/>
      <c r="K119" s="9"/>
      <c r="L119" s="9"/>
      <c r="M119" s="350" t="s">
        <v>241</v>
      </c>
      <c r="N119" s="350"/>
      <c r="O119" s="350"/>
      <c r="P119" s="350"/>
      <c r="Q119" s="350"/>
      <c r="R119" s="9"/>
      <c r="S119" s="350" t="s">
        <v>242</v>
      </c>
      <c r="T119" s="350"/>
      <c r="U119" s="350"/>
      <c r="V119" s="350"/>
      <c r="W119" s="350"/>
      <c r="X119" s="350"/>
      <c r="Y119" s="350"/>
      <c r="Z119" s="350"/>
      <c r="AA119" s="350"/>
      <c r="AB119" s="350"/>
      <c r="AC119" s="350"/>
      <c r="AD119" s="350"/>
      <c r="AE119" s="350"/>
      <c r="AF119" s="350"/>
      <c r="AG119" s="336">
        <f>'Objekt6 -  Vegetační úpra...'!J34</f>
        <v>0</v>
      </c>
      <c r="AH119" s="337"/>
      <c r="AI119" s="337"/>
      <c r="AJ119" s="337"/>
      <c r="AK119" s="337"/>
      <c r="AL119" s="337"/>
      <c r="AM119" s="337"/>
      <c r="AN119" s="336">
        <f t="shared" si="4"/>
        <v>0</v>
      </c>
      <c r="AO119" s="337"/>
      <c r="AP119" s="337"/>
      <c r="AQ119" s="82" t="s">
        <v>82</v>
      </c>
      <c r="AR119" s="47"/>
      <c r="AS119" s="83">
        <v>0</v>
      </c>
      <c r="AT119" s="84">
        <f t="shared" si="5"/>
        <v>0</v>
      </c>
      <c r="AU119" s="85">
        <f>'Objekt6 -  Vegetační úpra...'!P97</f>
        <v>0</v>
      </c>
      <c r="AV119" s="84">
        <f>'Objekt6 -  Vegetační úpra...'!J37</f>
        <v>0</v>
      </c>
      <c r="AW119" s="84">
        <f>'Objekt6 -  Vegetační úpra...'!J38</f>
        <v>0</v>
      </c>
      <c r="AX119" s="84">
        <f>'Objekt6 -  Vegetační úpra...'!J39</f>
        <v>0</v>
      </c>
      <c r="AY119" s="84">
        <f>'Objekt6 -  Vegetační úpra...'!J40</f>
        <v>0</v>
      </c>
      <c r="AZ119" s="84">
        <f>'Objekt6 -  Vegetační úpra...'!F37</f>
        <v>0</v>
      </c>
      <c r="BA119" s="84">
        <f>'Objekt6 -  Vegetační úpra...'!F38</f>
        <v>0</v>
      </c>
      <c r="BB119" s="84">
        <f>'Objekt6 -  Vegetační úpra...'!F39</f>
        <v>0</v>
      </c>
      <c r="BC119" s="84">
        <f>'Objekt6 -  Vegetační úpra...'!F40</f>
        <v>0</v>
      </c>
      <c r="BD119" s="86">
        <f>'Objekt6 -  Vegetační úpra...'!F41</f>
        <v>0</v>
      </c>
      <c r="BT119" s="27" t="s">
        <v>239</v>
      </c>
      <c r="BV119" s="27" t="s">
        <v>71</v>
      </c>
      <c r="BW119" s="27" t="s">
        <v>243</v>
      </c>
      <c r="BX119" s="27" t="s">
        <v>236</v>
      </c>
      <c r="CL119" s="27" t="s">
        <v>3</v>
      </c>
    </row>
    <row r="120" spans="1:91" s="6" customFormat="1" ht="24.75" customHeight="1">
      <c r="B120" s="73"/>
      <c r="C120" s="74"/>
      <c r="D120" s="358" t="s">
        <v>244</v>
      </c>
      <c r="E120" s="358"/>
      <c r="F120" s="358"/>
      <c r="G120" s="358"/>
      <c r="H120" s="358"/>
      <c r="I120" s="75"/>
      <c r="J120" s="358" t="s">
        <v>245</v>
      </c>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69">
        <f>ROUND(AG121+AG122,2)</f>
        <v>0</v>
      </c>
      <c r="AH120" s="368"/>
      <c r="AI120" s="368"/>
      <c r="AJ120" s="368"/>
      <c r="AK120" s="368"/>
      <c r="AL120" s="368"/>
      <c r="AM120" s="368"/>
      <c r="AN120" s="367">
        <f t="shared" si="4"/>
        <v>0</v>
      </c>
      <c r="AO120" s="368"/>
      <c r="AP120" s="368"/>
      <c r="AQ120" s="76" t="s">
        <v>75</v>
      </c>
      <c r="AR120" s="73"/>
      <c r="AS120" s="77">
        <f>ROUND(AS121+AS122,2)</f>
        <v>0</v>
      </c>
      <c r="AT120" s="78">
        <f t="shared" si="5"/>
        <v>0</v>
      </c>
      <c r="AU120" s="79">
        <f>ROUND(AU121+AU122,5)</f>
        <v>0</v>
      </c>
      <c r="AV120" s="78">
        <f>ROUND(AZ120*L29,2)</f>
        <v>0</v>
      </c>
      <c r="AW120" s="78">
        <f>ROUND(BA120*L30,2)</f>
        <v>0</v>
      </c>
      <c r="AX120" s="78">
        <f>ROUND(BB120*L29,2)</f>
        <v>0</v>
      </c>
      <c r="AY120" s="78">
        <f>ROUND(BC120*L30,2)</f>
        <v>0</v>
      </c>
      <c r="AZ120" s="78">
        <f>ROUND(AZ121+AZ122,2)</f>
        <v>0</v>
      </c>
      <c r="BA120" s="78">
        <f>ROUND(BA121+BA122,2)</f>
        <v>0</v>
      </c>
      <c r="BB120" s="78">
        <f>ROUND(BB121+BB122,2)</f>
        <v>0</v>
      </c>
      <c r="BC120" s="78">
        <f>ROUND(BC121+BC122,2)</f>
        <v>0</v>
      </c>
      <c r="BD120" s="80">
        <f>ROUND(BD121+BD122,2)</f>
        <v>0</v>
      </c>
      <c r="BS120" s="81" t="s">
        <v>68</v>
      </c>
      <c r="BT120" s="81" t="s">
        <v>76</v>
      </c>
      <c r="BU120" s="81" t="s">
        <v>70</v>
      </c>
      <c r="BV120" s="81" t="s">
        <v>71</v>
      </c>
      <c r="BW120" s="81" t="s">
        <v>246</v>
      </c>
      <c r="BX120" s="81" t="s">
        <v>5</v>
      </c>
      <c r="CL120" s="81" t="s">
        <v>3</v>
      </c>
      <c r="CM120" s="81" t="s">
        <v>79</v>
      </c>
    </row>
    <row r="121" spans="1:91" s="3" customFormat="1" ht="16.5" customHeight="1">
      <c r="A121" s="87" t="s">
        <v>84</v>
      </c>
      <c r="B121" s="47"/>
      <c r="C121" s="9"/>
      <c r="D121" s="9"/>
      <c r="E121" s="350" t="s">
        <v>80</v>
      </c>
      <c r="F121" s="350"/>
      <c r="G121" s="350"/>
      <c r="H121" s="350"/>
      <c r="I121" s="350"/>
      <c r="J121" s="9"/>
      <c r="K121" s="350" t="s">
        <v>81</v>
      </c>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36">
        <f>'SO00 - Objekty přípravy s..._01'!J32</f>
        <v>0</v>
      </c>
      <c r="AH121" s="337"/>
      <c r="AI121" s="337"/>
      <c r="AJ121" s="337"/>
      <c r="AK121" s="337"/>
      <c r="AL121" s="337"/>
      <c r="AM121" s="337"/>
      <c r="AN121" s="336">
        <f t="shared" si="4"/>
        <v>0</v>
      </c>
      <c r="AO121" s="337"/>
      <c r="AP121" s="337"/>
      <c r="AQ121" s="82" t="s">
        <v>82</v>
      </c>
      <c r="AR121" s="47"/>
      <c r="AS121" s="83">
        <v>0</v>
      </c>
      <c r="AT121" s="84">
        <f t="shared" si="5"/>
        <v>0</v>
      </c>
      <c r="AU121" s="85">
        <f>'SO00 - Objekty přípravy s..._01'!P92</f>
        <v>0</v>
      </c>
      <c r="AV121" s="84">
        <f>'SO00 - Objekty přípravy s..._01'!J35</f>
        <v>0</v>
      </c>
      <c r="AW121" s="84">
        <f>'SO00 - Objekty přípravy s..._01'!J36</f>
        <v>0</v>
      </c>
      <c r="AX121" s="84">
        <f>'SO00 - Objekty přípravy s..._01'!J37</f>
        <v>0</v>
      </c>
      <c r="AY121" s="84">
        <f>'SO00 - Objekty přípravy s..._01'!J38</f>
        <v>0</v>
      </c>
      <c r="AZ121" s="84">
        <f>'SO00 - Objekty přípravy s..._01'!F35</f>
        <v>0</v>
      </c>
      <c r="BA121" s="84">
        <f>'SO00 - Objekty přípravy s..._01'!F36</f>
        <v>0</v>
      </c>
      <c r="BB121" s="84">
        <f>'SO00 - Objekty přípravy s..._01'!F37</f>
        <v>0</v>
      </c>
      <c r="BC121" s="84">
        <f>'SO00 - Objekty přípravy s..._01'!F38</f>
        <v>0</v>
      </c>
      <c r="BD121" s="86">
        <f>'SO00 - Objekty přípravy s..._01'!F39</f>
        <v>0</v>
      </c>
      <c r="BT121" s="27" t="s">
        <v>79</v>
      </c>
      <c r="BV121" s="27" t="s">
        <v>71</v>
      </c>
      <c r="BW121" s="27" t="s">
        <v>247</v>
      </c>
      <c r="BX121" s="27" t="s">
        <v>246</v>
      </c>
      <c r="CL121" s="27" t="s">
        <v>78</v>
      </c>
    </row>
    <row r="122" spans="1:91" s="3" customFormat="1" ht="16.5" customHeight="1">
      <c r="B122" s="47"/>
      <c r="C122" s="9"/>
      <c r="D122" s="9"/>
      <c r="E122" s="350" t="s">
        <v>92</v>
      </c>
      <c r="F122" s="350"/>
      <c r="G122" s="350"/>
      <c r="H122" s="350"/>
      <c r="I122" s="350"/>
      <c r="J122" s="9"/>
      <c r="K122" s="350" t="s">
        <v>93</v>
      </c>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38">
        <f>ROUND(AG123,2)</f>
        <v>0</v>
      </c>
      <c r="AH122" s="337"/>
      <c r="AI122" s="337"/>
      <c r="AJ122" s="337"/>
      <c r="AK122" s="337"/>
      <c r="AL122" s="337"/>
      <c r="AM122" s="337"/>
      <c r="AN122" s="336">
        <f t="shared" si="4"/>
        <v>0</v>
      </c>
      <c r="AO122" s="337"/>
      <c r="AP122" s="337"/>
      <c r="AQ122" s="82" t="s">
        <v>82</v>
      </c>
      <c r="AR122" s="47"/>
      <c r="AS122" s="83">
        <f>ROUND(AS123,2)</f>
        <v>0</v>
      </c>
      <c r="AT122" s="84">
        <f t="shared" si="5"/>
        <v>0</v>
      </c>
      <c r="AU122" s="85">
        <f>ROUND(AU123,5)</f>
        <v>0</v>
      </c>
      <c r="AV122" s="84">
        <f>ROUND(AZ122*L29,2)</f>
        <v>0</v>
      </c>
      <c r="AW122" s="84">
        <f>ROUND(BA122*L30,2)</f>
        <v>0</v>
      </c>
      <c r="AX122" s="84">
        <f>ROUND(BB122*L29,2)</f>
        <v>0</v>
      </c>
      <c r="AY122" s="84">
        <f>ROUND(BC122*L30,2)</f>
        <v>0</v>
      </c>
      <c r="AZ122" s="84">
        <f>ROUND(AZ123,2)</f>
        <v>0</v>
      </c>
      <c r="BA122" s="84">
        <f>ROUND(BA123,2)</f>
        <v>0</v>
      </c>
      <c r="BB122" s="84">
        <f>ROUND(BB123,2)</f>
        <v>0</v>
      </c>
      <c r="BC122" s="84">
        <f>ROUND(BC123,2)</f>
        <v>0</v>
      </c>
      <c r="BD122" s="86">
        <f>ROUND(BD123,2)</f>
        <v>0</v>
      </c>
      <c r="BS122" s="27" t="s">
        <v>68</v>
      </c>
      <c r="BT122" s="27" t="s">
        <v>79</v>
      </c>
      <c r="BU122" s="27" t="s">
        <v>70</v>
      </c>
      <c r="BV122" s="27" t="s">
        <v>71</v>
      </c>
      <c r="BW122" s="27" t="s">
        <v>248</v>
      </c>
      <c r="BX122" s="27" t="s">
        <v>246</v>
      </c>
      <c r="CL122" s="27" t="s">
        <v>78</v>
      </c>
    </row>
    <row r="123" spans="1:91" s="3" customFormat="1" ht="23.25" customHeight="1">
      <c r="B123" s="47"/>
      <c r="C123" s="9"/>
      <c r="D123" s="9"/>
      <c r="E123" s="9"/>
      <c r="F123" s="350" t="s">
        <v>249</v>
      </c>
      <c r="G123" s="350"/>
      <c r="H123" s="350"/>
      <c r="I123" s="350"/>
      <c r="J123" s="350"/>
      <c r="K123" s="9"/>
      <c r="L123" s="350" t="s">
        <v>250</v>
      </c>
      <c r="M123" s="350"/>
      <c r="N123" s="350"/>
      <c r="O123" s="350"/>
      <c r="P123" s="350"/>
      <c r="Q123" s="350"/>
      <c r="R123" s="350"/>
      <c r="S123" s="350"/>
      <c r="T123" s="350"/>
      <c r="U123" s="350"/>
      <c r="V123" s="350"/>
      <c r="W123" s="350"/>
      <c r="X123" s="350"/>
      <c r="Y123" s="350"/>
      <c r="Z123" s="350"/>
      <c r="AA123" s="350"/>
      <c r="AB123" s="350"/>
      <c r="AC123" s="350"/>
      <c r="AD123" s="350"/>
      <c r="AE123" s="350"/>
      <c r="AF123" s="350"/>
      <c r="AG123" s="338">
        <f>ROUND(AG124+AG125,2)</f>
        <v>0</v>
      </c>
      <c r="AH123" s="337"/>
      <c r="AI123" s="337"/>
      <c r="AJ123" s="337"/>
      <c r="AK123" s="337"/>
      <c r="AL123" s="337"/>
      <c r="AM123" s="337"/>
      <c r="AN123" s="336">
        <f t="shared" si="4"/>
        <v>0</v>
      </c>
      <c r="AO123" s="337"/>
      <c r="AP123" s="337"/>
      <c r="AQ123" s="82" t="s">
        <v>82</v>
      </c>
      <c r="AR123" s="47"/>
      <c r="AS123" s="83">
        <f>ROUND(AS124+AS125,2)</f>
        <v>0</v>
      </c>
      <c r="AT123" s="84">
        <f t="shared" si="5"/>
        <v>0</v>
      </c>
      <c r="AU123" s="85">
        <f>ROUND(AU124+AU125,5)</f>
        <v>0</v>
      </c>
      <c r="AV123" s="84">
        <f>ROUND(AZ123*L29,2)</f>
        <v>0</v>
      </c>
      <c r="AW123" s="84">
        <f>ROUND(BA123*L30,2)</f>
        <v>0</v>
      </c>
      <c r="AX123" s="84">
        <f>ROUND(BB123*L29,2)</f>
        <v>0</v>
      </c>
      <c r="AY123" s="84">
        <f>ROUND(BC123*L30,2)</f>
        <v>0</v>
      </c>
      <c r="AZ123" s="84">
        <f>ROUND(AZ124+AZ125,2)</f>
        <v>0</v>
      </c>
      <c r="BA123" s="84">
        <f>ROUND(BA124+BA125,2)</f>
        <v>0</v>
      </c>
      <c r="BB123" s="84">
        <f>ROUND(BB124+BB125,2)</f>
        <v>0</v>
      </c>
      <c r="BC123" s="84">
        <f>ROUND(BC124+BC125,2)</f>
        <v>0</v>
      </c>
      <c r="BD123" s="86">
        <f>ROUND(BD124+BD125,2)</f>
        <v>0</v>
      </c>
      <c r="BS123" s="27" t="s">
        <v>68</v>
      </c>
      <c r="BT123" s="27" t="s">
        <v>87</v>
      </c>
      <c r="BV123" s="27" t="s">
        <v>71</v>
      </c>
      <c r="BW123" s="27" t="s">
        <v>251</v>
      </c>
      <c r="BX123" s="27" t="s">
        <v>248</v>
      </c>
      <c r="CL123" s="27" t="s">
        <v>3</v>
      </c>
    </row>
    <row r="124" spans="1:91" s="3" customFormat="1" ht="23.25" customHeight="1">
      <c r="A124" s="87" t="s">
        <v>84</v>
      </c>
      <c r="B124" s="47"/>
      <c r="C124" s="9"/>
      <c r="D124" s="9"/>
      <c r="E124" s="9"/>
      <c r="F124" s="9"/>
      <c r="G124" s="350" t="s">
        <v>249</v>
      </c>
      <c r="H124" s="350"/>
      <c r="I124" s="350"/>
      <c r="J124" s="350"/>
      <c r="K124" s="350"/>
      <c r="L124" s="9"/>
      <c r="M124" s="350" t="s">
        <v>250</v>
      </c>
      <c r="N124" s="350"/>
      <c r="O124" s="350"/>
      <c r="P124" s="350"/>
      <c r="Q124" s="350"/>
      <c r="R124" s="350"/>
      <c r="S124" s="350"/>
      <c r="T124" s="350"/>
      <c r="U124" s="350"/>
      <c r="V124" s="350"/>
      <c r="W124" s="350"/>
      <c r="X124" s="350"/>
      <c r="Y124" s="350"/>
      <c r="Z124" s="350"/>
      <c r="AA124" s="350"/>
      <c r="AB124" s="350"/>
      <c r="AC124" s="350"/>
      <c r="AD124" s="350"/>
      <c r="AE124" s="350"/>
      <c r="AF124" s="350"/>
      <c r="AG124" s="336">
        <f>'SO 101.3 - Etapa III.'!J34</f>
        <v>0</v>
      </c>
      <c r="AH124" s="337"/>
      <c r="AI124" s="337"/>
      <c r="AJ124" s="337"/>
      <c r="AK124" s="337"/>
      <c r="AL124" s="337"/>
      <c r="AM124" s="337"/>
      <c r="AN124" s="336">
        <f t="shared" si="4"/>
        <v>0</v>
      </c>
      <c r="AO124" s="337"/>
      <c r="AP124" s="337"/>
      <c r="AQ124" s="82" t="s">
        <v>82</v>
      </c>
      <c r="AR124" s="47"/>
      <c r="AS124" s="83">
        <v>0</v>
      </c>
      <c r="AT124" s="84">
        <f t="shared" si="5"/>
        <v>0</v>
      </c>
      <c r="AU124" s="85">
        <f>'SO 101.3 - Etapa III.'!P100</f>
        <v>0</v>
      </c>
      <c r="AV124" s="84">
        <f>'SO 101.3 - Etapa III.'!J37</f>
        <v>0</v>
      </c>
      <c r="AW124" s="84">
        <f>'SO 101.3 - Etapa III.'!J38</f>
        <v>0</v>
      </c>
      <c r="AX124" s="84">
        <f>'SO 101.3 - Etapa III.'!J39</f>
        <v>0</v>
      </c>
      <c r="AY124" s="84">
        <f>'SO 101.3 - Etapa III.'!J40</f>
        <v>0</v>
      </c>
      <c r="AZ124" s="84">
        <f>'SO 101.3 - Etapa III.'!F37</f>
        <v>0</v>
      </c>
      <c r="BA124" s="84">
        <f>'SO 101.3 - Etapa III.'!F38</f>
        <v>0</v>
      </c>
      <c r="BB124" s="84">
        <f>'SO 101.3 - Etapa III.'!F39</f>
        <v>0</v>
      </c>
      <c r="BC124" s="84">
        <f>'SO 101.3 - Etapa III.'!F40</f>
        <v>0</v>
      </c>
      <c r="BD124" s="86">
        <f>'SO 101.3 - Etapa III.'!F41</f>
        <v>0</v>
      </c>
      <c r="BT124" s="27" t="s">
        <v>113</v>
      </c>
      <c r="BU124" s="27" t="s">
        <v>224</v>
      </c>
      <c r="BV124" s="27" t="s">
        <v>71</v>
      </c>
      <c r="BW124" s="27" t="s">
        <v>251</v>
      </c>
      <c r="BX124" s="27" t="s">
        <v>248</v>
      </c>
      <c r="CL124" s="27" t="s">
        <v>3</v>
      </c>
    </row>
    <row r="125" spans="1:91" s="3" customFormat="1" ht="16.5" customHeight="1">
      <c r="B125" s="47"/>
      <c r="C125" s="9"/>
      <c r="D125" s="9"/>
      <c r="E125" s="9"/>
      <c r="F125" s="9"/>
      <c r="G125" s="350" t="s">
        <v>101</v>
      </c>
      <c r="H125" s="350"/>
      <c r="I125" s="350"/>
      <c r="J125" s="350"/>
      <c r="K125" s="350"/>
      <c r="L125" s="9"/>
      <c r="M125" s="350" t="s">
        <v>102</v>
      </c>
      <c r="N125" s="350"/>
      <c r="O125" s="350"/>
      <c r="P125" s="350"/>
      <c r="Q125" s="350"/>
      <c r="R125" s="350"/>
      <c r="S125" s="350"/>
      <c r="T125" s="350"/>
      <c r="U125" s="350"/>
      <c r="V125" s="350"/>
      <c r="W125" s="350"/>
      <c r="X125" s="350"/>
      <c r="Y125" s="350"/>
      <c r="Z125" s="350"/>
      <c r="AA125" s="350"/>
      <c r="AB125" s="350"/>
      <c r="AC125" s="350"/>
      <c r="AD125" s="350"/>
      <c r="AE125" s="350"/>
      <c r="AF125" s="350"/>
      <c r="AG125" s="338">
        <f>ROUND(AG126,2)</f>
        <v>0</v>
      </c>
      <c r="AH125" s="337"/>
      <c r="AI125" s="337"/>
      <c r="AJ125" s="337"/>
      <c r="AK125" s="337"/>
      <c r="AL125" s="337"/>
      <c r="AM125" s="337"/>
      <c r="AN125" s="336">
        <f t="shared" si="4"/>
        <v>0</v>
      </c>
      <c r="AO125" s="337"/>
      <c r="AP125" s="337"/>
      <c r="AQ125" s="82" t="s">
        <v>82</v>
      </c>
      <c r="AR125" s="47"/>
      <c r="AS125" s="83">
        <f>ROUND(AS126,2)</f>
        <v>0</v>
      </c>
      <c r="AT125" s="84">
        <f t="shared" si="5"/>
        <v>0</v>
      </c>
      <c r="AU125" s="85">
        <f>ROUND(AU126,5)</f>
        <v>0</v>
      </c>
      <c r="AV125" s="84">
        <f>ROUND(AZ125*L29,2)</f>
        <v>0</v>
      </c>
      <c r="AW125" s="84">
        <f>ROUND(BA125*L30,2)</f>
        <v>0</v>
      </c>
      <c r="AX125" s="84">
        <f>ROUND(BB125*L29,2)</f>
        <v>0</v>
      </c>
      <c r="AY125" s="84">
        <f>ROUND(BC125*L30,2)</f>
        <v>0</v>
      </c>
      <c r="AZ125" s="84">
        <f>ROUND(AZ126,2)</f>
        <v>0</v>
      </c>
      <c r="BA125" s="84">
        <f>ROUND(BA126,2)</f>
        <v>0</v>
      </c>
      <c r="BB125" s="84">
        <f>ROUND(BB126,2)</f>
        <v>0</v>
      </c>
      <c r="BC125" s="84">
        <f>ROUND(BC126,2)</f>
        <v>0</v>
      </c>
      <c r="BD125" s="86">
        <f>ROUND(BD126,2)</f>
        <v>0</v>
      </c>
      <c r="BS125" s="27" t="s">
        <v>68</v>
      </c>
      <c r="BT125" s="27" t="s">
        <v>113</v>
      </c>
      <c r="BU125" s="27" t="s">
        <v>70</v>
      </c>
      <c r="BV125" s="27" t="s">
        <v>71</v>
      </c>
      <c r="BW125" s="27" t="s">
        <v>252</v>
      </c>
      <c r="BX125" s="27" t="s">
        <v>251</v>
      </c>
      <c r="CL125" s="27" t="s">
        <v>78</v>
      </c>
    </row>
    <row r="126" spans="1:91" s="3" customFormat="1" ht="23.25" customHeight="1">
      <c r="B126" s="47"/>
      <c r="C126" s="9"/>
      <c r="D126" s="9"/>
      <c r="E126" s="9"/>
      <c r="F126" s="9"/>
      <c r="G126" s="9"/>
      <c r="H126" s="350" t="s">
        <v>253</v>
      </c>
      <c r="I126" s="350"/>
      <c r="J126" s="350"/>
      <c r="K126" s="350"/>
      <c r="L126" s="350"/>
      <c r="M126" s="9"/>
      <c r="N126" s="350" t="s">
        <v>254</v>
      </c>
      <c r="O126" s="350"/>
      <c r="P126" s="350"/>
      <c r="Q126" s="350"/>
      <c r="R126" s="350"/>
      <c r="S126" s="350"/>
      <c r="T126" s="350"/>
      <c r="U126" s="350"/>
      <c r="V126" s="350"/>
      <c r="W126" s="350"/>
      <c r="X126" s="350"/>
      <c r="Y126" s="350"/>
      <c r="Z126" s="350"/>
      <c r="AA126" s="350"/>
      <c r="AB126" s="350"/>
      <c r="AC126" s="350"/>
      <c r="AD126" s="350"/>
      <c r="AE126" s="350"/>
      <c r="AF126" s="350"/>
      <c r="AG126" s="338">
        <f>ROUND(AG127+AG128,2)</f>
        <v>0</v>
      </c>
      <c r="AH126" s="337"/>
      <c r="AI126" s="337"/>
      <c r="AJ126" s="337"/>
      <c r="AK126" s="337"/>
      <c r="AL126" s="337"/>
      <c r="AM126" s="337"/>
      <c r="AN126" s="336">
        <f t="shared" si="4"/>
        <v>0</v>
      </c>
      <c r="AO126" s="337"/>
      <c r="AP126" s="337"/>
      <c r="AQ126" s="82" t="s">
        <v>82</v>
      </c>
      <c r="AR126" s="47"/>
      <c r="AS126" s="83">
        <f>ROUND(AS127+AS128,2)</f>
        <v>0</v>
      </c>
      <c r="AT126" s="84">
        <f t="shared" si="5"/>
        <v>0</v>
      </c>
      <c r="AU126" s="85">
        <f>ROUND(AU127+AU128,5)</f>
        <v>0</v>
      </c>
      <c r="AV126" s="84">
        <f>ROUND(AZ126*L29,2)</f>
        <v>0</v>
      </c>
      <c r="AW126" s="84">
        <f>ROUND(BA126*L30,2)</f>
        <v>0</v>
      </c>
      <c r="AX126" s="84">
        <f>ROUND(BB126*L29,2)</f>
        <v>0</v>
      </c>
      <c r="AY126" s="84">
        <f>ROUND(BC126*L30,2)</f>
        <v>0</v>
      </c>
      <c r="AZ126" s="84">
        <f>ROUND(AZ127+AZ128,2)</f>
        <v>0</v>
      </c>
      <c r="BA126" s="84">
        <f>ROUND(BA127+BA128,2)</f>
        <v>0</v>
      </c>
      <c r="BB126" s="84">
        <f>ROUND(BB127+BB128,2)</f>
        <v>0</v>
      </c>
      <c r="BC126" s="84">
        <f>ROUND(BC127+BC128,2)</f>
        <v>0</v>
      </c>
      <c r="BD126" s="86">
        <f>ROUND(BD127+BD128,2)</f>
        <v>0</v>
      </c>
      <c r="BS126" s="27" t="s">
        <v>68</v>
      </c>
      <c r="BT126" s="27" t="s">
        <v>138</v>
      </c>
      <c r="BV126" s="27" t="s">
        <v>71</v>
      </c>
      <c r="BW126" s="27" t="s">
        <v>255</v>
      </c>
      <c r="BX126" s="27" t="s">
        <v>252</v>
      </c>
      <c r="CL126" s="27" t="s">
        <v>3</v>
      </c>
    </row>
    <row r="127" spans="1:91" s="3" customFormat="1" ht="23.25" customHeight="1">
      <c r="A127" s="87" t="s">
        <v>84</v>
      </c>
      <c r="B127" s="47"/>
      <c r="C127" s="9"/>
      <c r="D127" s="9"/>
      <c r="E127" s="9"/>
      <c r="F127" s="9"/>
      <c r="G127" s="9"/>
      <c r="H127" s="9"/>
      <c r="I127" s="350" t="s">
        <v>253</v>
      </c>
      <c r="J127" s="350"/>
      <c r="K127" s="350"/>
      <c r="L127" s="350"/>
      <c r="M127" s="350"/>
      <c r="N127" s="9"/>
      <c r="O127" s="350" t="s">
        <v>254</v>
      </c>
      <c r="P127" s="350"/>
      <c r="Q127" s="350"/>
      <c r="R127" s="350"/>
      <c r="S127" s="350"/>
      <c r="T127" s="350"/>
      <c r="U127" s="350"/>
      <c r="V127" s="350"/>
      <c r="W127" s="350"/>
      <c r="X127" s="350"/>
      <c r="Y127" s="350"/>
      <c r="Z127" s="350"/>
      <c r="AA127" s="350"/>
      <c r="AB127" s="350"/>
      <c r="AC127" s="350"/>
      <c r="AD127" s="350"/>
      <c r="AE127" s="350"/>
      <c r="AF127" s="350"/>
      <c r="AG127" s="336">
        <f>'22109P-III - 300 Vodohosp...'!J34</f>
        <v>0</v>
      </c>
      <c r="AH127" s="337"/>
      <c r="AI127" s="337"/>
      <c r="AJ127" s="337"/>
      <c r="AK127" s="337"/>
      <c r="AL127" s="337"/>
      <c r="AM127" s="337"/>
      <c r="AN127" s="336">
        <f t="shared" si="4"/>
        <v>0</v>
      </c>
      <c r="AO127" s="337"/>
      <c r="AP127" s="337"/>
      <c r="AQ127" s="82" t="s">
        <v>82</v>
      </c>
      <c r="AR127" s="47"/>
      <c r="AS127" s="83">
        <v>0</v>
      </c>
      <c r="AT127" s="84">
        <f t="shared" si="5"/>
        <v>0</v>
      </c>
      <c r="AU127" s="85">
        <f>'22109P-III - 300 Vodohosp...'!P95</f>
        <v>0</v>
      </c>
      <c r="AV127" s="84">
        <f>'22109P-III - 300 Vodohosp...'!J37</f>
        <v>0</v>
      </c>
      <c r="AW127" s="84">
        <f>'22109P-III - 300 Vodohosp...'!J38</f>
        <v>0</v>
      </c>
      <c r="AX127" s="84">
        <f>'22109P-III - 300 Vodohosp...'!J39</f>
        <v>0</v>
      </c>
      <c r="AY127" s="84">
        <f>'22109P-III - 300 Vodohosp...'!J40</f>
        <v>0</v>
      </c>
      <c r="AZ127" s="84">
        <f>'22109P-III - 300 Vodohosp...'!F37</f>
        <v>0</v>
      </c>
      <c r="BA127" s="84">
        <f>'22109P-III - 300 Vodohosp...'!F38</f>
        <v>0</v>
      </c>
      <c r="BB127" s="84">
        <f>'22109P-III - 300 Vodohosp...'!F39</f>
        <v>0</v>
      </c>
      <c r="BC127" s="84">
        <f>'22109P-III - 300 Vodohosp...'!F40</f>
        <v>0</v>
      </c>
      <c r="BD127" s="86">
        <f>'22109P-III - 300 Vodohosp...'!F41</f>
        <v>0</v>
      </c>
      <c r="BT127" s="27" t="s">
        <v>150</v>
      </c>
      <c r="BU127" s="27" t="s">
        <v>224</v>
      </c>
      <c r="BV127" s="27" t="s">
        <v>71</v>
      </c>
      <c r="BW127" s="27" t="s">
        <v>255</v>
      </c>
      <c r="BX127" s="27" t="s">
        <v>252</v>
      </c>
      <c r="CL127" s="27" t="s">
        <v>3</v>
      </c>
    </row>
    <row r="128" spans="1:91" s="3" customFormat="1" ht="16.5" customHeight="1">
      <c r="B128" s="47"/>
      <c r="C128" s="9"/>
      <c r="D128" s="9"/>
      <c r="E128" s="9"/>
      <c r="F128" s="9"/>
      <c r="G128" s="9"/>
      <c r="H128" s="9"/>
      <c r="I128" s="350" t="s">
        <v>128</v>
      </c>
      <c r="J128" s="350"/>
      <c r="K128" s="350"/>
      <c r="L128" s="350"/>
      <c r="M128" s="350"/>
      <c r="N128" s="9"/>
      <c r="O128" s="350" t="s">
        <v>129</v>
      </c>
      <c r="P128" s="350"/>
      <c r="Q128" s="350"/>
      <c r="R128" s="350"/>
      <c r="S128" s="350"/>
      <c r="T128" s="350"/>
      <c r="U128" s="350"/>
      <c r="V128" s="350"/>
      <c r="W128" s="350"/>
      <c r="X128" s="350"/>
      <c r="Y128" s="350"/>
      <c r="Z128" s="350"/>
      <c r="AA128" s="350"/>
      <c r="AB128" s="350"/>
      <c r="AC128" s="350"/>
      <c r="AD128" s="350"/>
      <c r="AE128" s="350"/>
      <c r="AF128" s="350"/>
      <c r="AG128" s="338">
        <f>ROUND(AG129,2)</f>
        <v>0</v>
      </c>
      <c r="AH128" s="337"/>
      <c r="AI128" s="337"/>
      <c r="AJ128" s="337"/>
      <c r="AK128" s="337"/>
      <c r="AL128" s="337"/>
      <c r="AM128" s="337"/>
      <c r="AN128" s="336">
        <f t="shared" si="4"/>
        <v>0</v>
      </c>
      <c r="AO128" s="337"/>
      <c r="AP128" s="337"/>
      <c r="AQ128" s="82" t="s">
        <v>82</v>
      </c>
      <c r="AR128" s="47"/>
      <c r="AS128" s="83">
        <f>ROUND(AS129,2)</f>
        <v>0</v>
      </c>
      <c r="AT128" s="84">
        <f t="shared" si="5"/>
        <v>0</v>
      </c>
      <c r="AU128" s="85">
        <f>ROUND(AU129,5)</f>
        <v>0</v>
      </c>
      <c r="AV128" s="84">
        <f>ROUND(AZ128*L29,2)</f>
        <v>0</v>
      </c>
      <c r="AW128" s="84">
        <f>ROUND(BA128*L30,2)</f>
        <v>0</v>
      </c>
      <c r="AX128" s="84">
        <f>ROUND(BB128*L29,2)</f>
        <v>0</v>
      </c>
      <c r="AY128" s="84">
        <f>ROUND(BC128*L30,2)</f>
        <v>0</v>
      </c>
      <c r="AZ128" s="84">
        <f>ROUND(AZ129,2)</f>
        <v>0</v>
      </c>
      <c r="BA128" s="84">
        <f>ROUND(BA129,2)</f>
        <v>0</v>
      </c>
      <c r="BB128" s="84">
        <f>ROUND(BB129,2)</f>
        <v>0</v>
      </c>
      <c r="BC128" s="84">
        <f>ROUND(BC129,2)</f>
        <v>0</v>
      </c>
      <c r="BD128" s="86">
        <f>ROUND(BD129,2)</f>
        <v>0</v>
      </c>
      <c r="BS128" s="27" t="s">
        <v>68</v>
      </c>
      <c r="BT128" s="27" t="s">
        <v>150</v>
      </c>
      <c r="BU128" s="27" t="s">
        <v>70</v>
      </c>
      <c r="BV128" s="27" t="s">
        <v>71</v>
      </c>
      <c r="BW128" s="27" t="s">
        <v>256</v>
      </c>
      <c r="BX128" s="27" t="s">
        <v>255</v>
      </c>
      <c r="CL128" s="27" t="s">
        <v>78</v>
      </c>
    </row>
    <row r="129" spans="1:91" s="3" customFormat="1" ht="16.5" customHeight="1">
      <c r="B129" s="47"/>
      <c r="C129" s="9"/>
      <c r="D129" s="9"/>
      <c r="E129" s="9"/>
      <c r="F129" s="9"/>
      <c r="G129" s="9"/>
      <c r="H129" s="9"/>
      <c r="I129" s="9"/>
      <c r="J129" s="350" t="s">
        <v>201</v>
      </c>
      <c r="K129" s="350"/>
      <c r="L129" s="350"/>
      <c r="M129" s="350"/>
      <c r="N129" s="350"/>
      <c r="O129" s="9"/>
      <c r="P129" s="350" t="s">
        <v>202</v>
      </c>
      <c r="Q129" s="350"/>
      <c r="R129" s="350"/>
      <c r="S129" s="350"/>
      <c r="T129" s="350"/>
      <c r="U129" s="350"/>
      <c r="V129" s="350"/>
      <c r="W129" s="350"/>
      <c r="X129" s="350"/>
      <c r="Y129" s="350"/>
      <c r="Z129" s="350"/>
      <c r="AA129" s="350"/>
      <c r="AB129" s="350"/>
      <c r="AC129" s="350"/>
      <c r="AD129" s="350"/>
      <c r="AE129" s="350"/>
      <c r="AF129" s="350"/>
      <c r="AG129" s="338">
        <f>ROUND(AG130+AG131,2)</f>
        <v>0</v>
      </c>
      <c r="AH129" s="337"/>
      <c r="AI129" s="337"/>
      <c r="AJ129" s="337"/>
      <c r="AK129" s="337"/>
      <c r="AL129" s="337"/>
      <c r="AM129" s="337"/>
      <c r="AN129" s="336">
        <f t="shared" si="4"/>
        <v>0</v>
      </c>
      <c r="AO129" s="337"/>
      <c r="AP129" s="337"/>
      <c r="AQ129" s="82" t="s">
        <v>82</v>
      </c>
      <c r="AR129" s="47"/>
      <c r="AS129" s="83">
        <f>ROUND(AS130+AS131,2)</f>
        <v>0</v>
      </c>
      <c r="AT129" s="84">
        <f t="shared" si="5"/>
        <v>0</v>
      </c>
      <c r="AU129" s="85">
        <f>ROUND(AU130+AU131,5)</f>
        <v>0</v>
      </c>
      <c r="AV129" s="84">
        <f>ROUND(AZ129*L29,2)</f>
        <v>0</v>
      </c>
      <c r="AW129" s="84">
        <f>ROUND(BA129*L30,2)</f>
        <v>0</v>
      </c>
      <c r="AX129" s="84">
        <f>ROUND(BB129*L29,2)</f>
        <v>0</v>
      </c>
      <c r="AY129" s="84">
        <f>ROUND(BC129*L30,2)</f>
        <v>0</v>
      </c>
      <c r="AZ129" s="84">
        <f>ROUND(AZ130+AZ131,2)</f>
        <v>0</v>
      </c>
      <c r="BA129" s="84">
        <f>ROUND(BA130+BA131,2)</f>
        <v>0</v>
      </c>
      <c r="BB129" s="84">
        <f>ROUND(BB130+BB131,2)</f>
        <v>0</v>
      </c>
      <c r="BC129" s="84">
        <f>ROUND(BC130+BC131,2)</f>
        <v>0</v>
      </c>
      <c r="BD129" s="86">
        <f>ROUND(BD130+BD131,2)</f>
        <v>0</v>
      </c>
      <c r="BS129" s="27" t="s">
        <v>68</v>
      </c>
      <c r="BT129" s="27" t="s">
        <v>168</v>
      </c>
      <c r="BV129" s="27" t="s">
        <v>71</v>
      </c>
      <c r="BW129" s="27" t="s">
        <v>257</v>
      </c>
      <c r="BX129" s="27" t="s">
        <v>256</v>
      </c>
      <c r="CL129" s="27" t="s">
        <v>78</v>
      </c>
    </row>
    <row r="130" spans="1:91" s="3" customFormat="1" ht="16.5" customHeight="1">
      <c r="A130" s="87" t="s">
        <v>84</v>
      </c>
      <c r="B130" s="47"/>
      <c r="C130" s="9"/>
      <c r="D130" s="9"/>
      <c r="E130" s="9"/>
      <c r="F130" s="9"/>
      <c r="G130" s="9"/>
      <c r="H130" s="9"/>
      <c r="I130" s="9"/>
      <c r="J130" s="9"/>
      <c r="K130" s="350" t="s">
        <v>201</v>
      </c>
      <c r="L130" s="350"/>
      <c r="M130" s="350"/>
      <c r="N130" s="350"/>
      <c r="O130" s="350"/>
      <c r="P130" s="9"/>
      <c r="Q130" s="350" t="s">
        <v>202</v>
      </c>
      <c r="R130" s="350"/>
      <c r="S130" s="350"/>
      <c r="T130" s="350"/>
      <c r="U130" s="350"/>
      <c r="V130" s="350"/>
      <c r="W130" s="350"/>
      <c r="X130" s="350"/>
      <c r="Y130" s="350"/>
      <c r="Z130" s="350"/>
      <c r="AA130" s="350"/>
      <c r="AB130" s="350"/>
      <c r="AC130" s="350"/>
      <c r="AD130" s="350"/>
      <c r="AE130" s="350"/>
      <c r="AF130" s="350"/>
      <c r="AG130" s="336">
        <f>'D703 - Mobiliář_02'!J34</f>
        <v>0</v>
      </c>
      <c r="AH130" s="337"/>
      <c r="AI130" s="337"/>
      <c r="AJ130" s="337"/>
      <c r="AK130" s="337"/>
      <c r="AL130" s="337"/>
      <c r="AM130" s="337"/>
      <c r="AN130" s="336">
        <f t="shared" si="4"/>
        <v>0</v>
      </c>
      <c r="AO130" s="337"/>
      <c r="AP130" s="337"/>
      <c r="AQ130" s="82" t="s">
        <v>82</v>
      </c>
      <c r="AR130" s="47"/>
      <c r="AS130" s="83">
        <v>0</v>
      </c>
      <c r="AT130" s="84">
        <f t="shared" si="5"/>
        <v>0</v>
      </c>
      <c r="AU130" s="85">
        <f>'D703 - Mobiliář_02'!P98</f>
        <v>0</v>
      </c>
      <c r="AV130" s="84">
        <f>'D703 - Mobiliář_02'!J37</f>
        <v>0</v>
      </c>
      <c r="AW130" s="84">
        <f>'D703 - Mobiliář_02'!J38</f>
        <v>0</v>
      </c>
      <c r="AX130" s="84">
        <f>'D703 - Mobiliář_02'!J39</f>
        <v>0</v>
      </c>
      <c r="AY130" s="84">
        <f>'D703 - Mobiliář_02'!J40</f>
        <v>0</v>
      </c>
      <c r="AZ130" s="84">
        <f>'D703 - Mobiliář_02'!F37</f>
        <v>0</v>
      </c>
      <c r="BA130" s="84">
        <f>'D703 - Mobiliář_02'!F38</f>
        <v>0</v>
      </c>
      <c r="BB130" s="84">
        <f>'D703 - Mobiliář_02'!F39</f>
        <v>0</v>
      </c>
      <c r="BC130" s="84">
        <f>'D703 - Mobiliář_02'!F40</f>
        <v>0</v>
      </c>
      <c r="BD130" s="86">
        <f>'D703 - Mobiliář_02'!F41</f>
        <v>0</v>
      </c>
      <c r="BT130" s="27" t="s">
        <v>171</v>
      </c>
      <c r="BU130" s="27" t="s">
        <v>224</v>
      </c>
      <c r="BV130" s="27" t="s">
        <v>71</v>
      </c>
      <c r="BW130" s="27" t="s">
        <v>257</v>
      </c>
      <c r="BX130" s="27" t="s">
        <v>256</v>
      </c>
      <c r="CL130" s="27" t="s">
        <v>78</v>
      </c>
    </row>
    <row r="131" spans="1:91" s="3" customFormat="1" ht="16.5" customHeight="1">
      <c r="B131" s="47"/>
      <c r="C131" s="9"/>
      <c r="D131" s="9"/>
      <c r="E131" s="9"/>
      <c r="F131" s="9"/>
      <c r="G131" s="9"/>
      <c r="H131" s="9"/>
      <c r="I131" s="9"/>
      <c r="J131" s="9"/>
      <c r="K131" s="350" t="s">
        <v>204</v>
      </c>
      <c r="L131" s="350"/>
      <c r="M131" s="350"/>
      <c r="N131" s="350"/>
      <c r="O131" s="350"/>
      <c r="P131" s="9"/>
      <c r="Q131" s="350" t="s">
        <v>205</v>
      </c>
      <c r="R131" s="350"/>
      <c r="S131" s="350"/>
      <c r="T131" s="350"/>
      <c r="U131" s="350"/>
      <c r="V131" s="350"/>
      <c r="W131" s="350"/>
      <c r="X131" s="350"/>
      <c r="Y131" s="350"/>
      <c r="Z131" s="350"/>
      <c r="AA131" s="350"/>
      <c r="AB131" s="350"/>
      <c r="AC131" s="350"/>
      <c r="AD131" s="350"/>
      <c r="AE131" s="350"/>
      <c r="AF131" s="350"/>
      <c r="AG131" s="338">
        <f>ROUND(SUM(AG132:AG133),2)</f>
        <v>0</v>
      </c>
      <c r="AH131" s="337"/>
      <c r="AI131" s="337"/>
      <c r="AJ131" s="337"/>
      <c r="AK131" s="337"/>
      <c r="AL131" s="337"/>
      <c r="AM131" s="337"/>
      <c r="AN131" s="336">
        <f t="shared" si="4"/>
        <v>0</v>
      </c>
      <c r="AO131" s="337"/>
      <c r="AP131" s="337"/>
      <c r="AQ131" s="82" t="s">
        <v>82</v>
      </c>
      <c r="AR131" s="47"/>
      <c r="AS131" s="83">
        <f>ROUND(SUM(AS132:AS133),2)</f>
        <v>0</v>
      </c>
      <c r="AT131" s="84">
        <f t="shared" si="5"/>
        <v>0</v>
      </c>
      <c r="AU131" s="85">
        <f>ROUND(SUM(AU132:AU133),5)</f>
        <v>0</v>
      </c>
      <c r="AV131" s="84">
        <f>ROUND(AZ131*L29,2)</f>
        <v>0</v>
      </c>
      <c r="AW131" s="84">
        <f>ROUND(BA131*L30,2)</f>
        <v>0</v>
      </c>
      <c r="AX131" s="84">
        <f>ROUND(BB131*L29,2)</f>
        <v>0</v>
      </c>
      <c r="AY131" s="84">
        <f>ROUND(BC131*L30,2)</f>
        <v>0</v>
      </c>
      <c r="AZ131" s="84">
        <f>ROUND(SUM(AZ132:AZ133),2)</f>
        <v>0</v>
      </c>
      <c r="BA131" s="84">
        <f>ROUND(SUM(BA132:BA133),2)</f>
        <v>0</v>
      </c>
      <c r="BB131" s="84">
        <f>ROUND(SUM(BB132:BB133),2)</f>
        <v>0</v>
      </c>
      <c r="BC131" s="84">
        <f>ROUND(SUM(BC132:BC133),2)</f>
        <v>0</v>
      </c>
      <c r="BD131" s="86">
        <f>ROUND(SUM(BD132:BD133),2)</f>
        <v>0</v>
      </c>
      <c r="BS131" s="27" t="s">
        <v>68</v>
      </c>
      <c r="BT131" s="27" t="s">
        <v>171</v>
      </c>
      <c r="BU131" s="27" t="s">
        <v>70</v>
      </c>
      <c r="BV131" s="27" t="s">
        <v>71</v>
      </c>
      <c r="BW131" s="27" t="s">
        <v>258</v>
      </c>
      <c r="BX131" s="27" t="s">
        <v>257</v>
      </c>
      <c r="CL131" s="27" t="s">
        <v>78</v>
      </c>
    </row>
    <row r="132" spans="1:91" s="3" customFormat="1" ht="23.25" customHeight="1">
      <c r="A132" s="87" t="s">
        <v>84</v>
      </c>
      <c r="B132" s="47"/>
      <c r="C132" s="9"/>
      <c r="D132" s="9"/>
      <c r="E132" s="9"/>
      <c r="F132" s="9"/>
      <c r="G132" s="9"/>
      <c r="H132" s="9"/>
      <c r="I132" s="9"/>
      <c r="J132" s="9"/>
      <c r="K132" s="9"/>
      <c r="L132" s="350" t="s">
        <v>259</v>
      </c>
      <c r="M132" s="350"/>
      <c r="N132" s="350"/>
      <c r="O132" s="350"/>
      <c r="P132" s="350"/>
      <c r="Q132" s="9"/>
      <c r="R132" s="350" t="s">
        <v>260</v>
      </c>
      <c r="S132" s="350"/>
      <c r="T132" s="350"/>
      <c r="U132" s="350"/>
      <c r="V132" s="350"/>
      <c r="W132" s="350"/>
      <c r="X132" s="350"/>
      <c r="Y132" s="350"/>
      <c r="Z132" s="350"/>
      <c r="AA132" s="350"/>
      <c r="AB132" s="350"/>
      <c r="AC132" s="350"/>
      <c r="AD132" s="350"/>
      <c r="AE132" s="350"/>
      <c r="AF132" s="350"/>
      <c r="AG132" s="336">
        <f>'Objekt2 - Vegetační úprav...'!J34</f>
        <v>0</v>
      </c>
      <c r="AH132" s="337"/>
      <c r="AI132" s="337"/>
      <c r="AJ132" s="337"/>
      <c r="AK132" s="337"/>
      <c r="AL132" s="337"/>
      <c r="AM132" s="337"/>
      <c r="AN132" s="336">
        <f t="shared" si="4"/>
        <v>0</v>
      </c>
      <c r="AO132" s="337"/>
      <c r="AP132" s="337"/>
      <c r="AQ132" s="82" t="s">
        <v>82</v>
      </c>
      <c r="AR132" s="47"/>
      <c r="AS132" s="83">
        <v>0</v>
      </c>
      <c r="AT132" s="84">
        <f t="shared" si="5"/>
        <v>0</v>
      </c>
      <c r="AU132" s="85">
        <f>'Objekt2 - Vegetační úprav...'!P98</f>
        <v>0</v>
      </c>
      <c r="AV132" s="84">
        <f>'Objekt2 - Vegetační úprav...'!J37</f>
        <v>0</v>
      </c>
      <c r="AW132" s="84">
        <f>'Objekt2 - Vegetační úprav...'!J38</f>
        <v>0</v>
      </c>
      <c r="AX132" s="84">
        <f>'Objekt2 - Vegetační úprav...'!J39</f>
        <v>0</v>
      </c>
      <c r="AY132" s="84">
        <f>'Objekt2 - Vegetační úprav...'!J40</f>
        <v>0</v>
      </c>
      <c r="AZ132" s="84">
        <f>'Objekt2 - Vegetační úprav...'!F37</f>
        <v>0</v>
      </c>
      <c r="BA132" s="84">
        <f>'Objekt2 - Vegetační úprav...'!F38</f>
        <v>0</v>
      </c>
      <c r="BB132" s="84">
        <f>'Objekt2 - Vegetační úprav...'!F39</f>
        <v>0</v>
      </c>
      <c r="BC132" s="84">
        <f>'Objekt2 - Vegetační úprav...'!F40</f>
        <v>0</v>
      </c>
      <c r="BD132" s="86">
        <f>'Objekt2 - Vegetační úprav...'!F41</f>
        <v>0</v>
      </c>
      <c r="BT132" s="27" t="s">
        <v>183</v>
      </c>
      <c r="BV132" s="27" t="s">
        <v>71</v>
      </c>
      <c r="BW132" s="27" t="s">
        <v>261</v>
      </c>
      <c r="BX132" s="27" t="s">
        <v>258</v>
      </c>
      <c r="CL132" s="27" t="s">
        <v>3</v>
      </c>
    </row>
    <row r="133" spans="1:91" s="3" customFormat="1" ht="23.25" customHeight="1">
      <c r="A133" s="87" t="s">
        <v>84</v>
      </c>
      <c r="B133" s="47"/>
      <c r="C133" s="9"/>
      <c r="D133" s="9"/>
      <c r="E133" s="9"/>
      <c r="F133" s="9"/>
      <c r="G133" s="9"/>
      <c r="H133" s="9"/>
      <c r="I133" s="9"/>
      <c r="J133" s="9"/>
      <c r="K133" s="9"/>
      <c r="L133" s="350" t="s">
        <v>262</v>
      </c>
      <c r="M133" s="350"/>
      <c r="N133" s="350"/>
      <c r="O133" s="350"/>
      <c r="P133" s="350"/>
      <c r="Q133" s="9"/>
      <c r="R133" s="350" t="s">
        <v>263</v>
      </c>
      <c r="S133" s="350"/>
      <c r="T133" s="350"/>
      <c r="U133" s="350"/>
      <c r="V133" s="350"/>
      <c r="W133" s="350"/>
      <c r="X133" s="350"/>
      <c r="Y133" s="350"/>
      <c r="Z133" s="350"/>
      <c r="AA133" s="350"/>
      <c r="AB133" s="350"/>
      <c r="AC133" s="350"/>
      <c r="AD133" s="350"/>
      <c r="AE133" s="350"/>
      <c r="AF133" s="350"/>
      <c r="AG133" s="336">
        <f>'Objekt7 -  Vegetační úpra...'!J34</f>
        <v>0</v>
      </c>
      <c r="AH133" s="337"/>
      <c r="AI133" s="337"/>
      <c r="AJ133" s="337"/>
      <c r="AK133" s="337"/>
      <c r="AL133" s="337"/>
      <c r="AM133" s="337"/>
      <c r="AN133" s="336">
        <f t="shared" si="4"/>
        <v>0</v>
      </c>
      <c r="AO133" s="337"/>
      <c r="AP133" s="337"/>
      <c r="AQ133" s="82" t="s">
        <v>82</v>
      </c>
      <c r="AR133" s="47"/>
      <c r="AS133" s="83">
        <v>0</v>
      </c>
      <c r="AT133" s="84">
        <f t="shared" si="5"/>
        <v>0</v>
      </c>
      <c r="AU133" s="85">
        <f>'Objekt7 -  Vegetační úpra...'!P97</f>
        <v>0</v>
      </c>
      <c r="AV133" s="84">
        <f>'Objekt7 -  Vegetační úpra...'!J37</f>
        <v>0</v>
      </c>
      <c r="AW133" s="84">
        <f>'Objekt7 -  Vegetační úpra...'!J38</f>
        <v>0</v>
      </c>
      <c r="AX133" s="84">
        <f>'Objekt7 -  Vegetační úpra...'!J39</f>
        <v>0</v>
      </c>
      <c r="AY133" s="84">
        <f>'Objekt7 -  Vegetační úpra...'!J40</f>
        <v>0</v>
      </c>
      <c r="AZ133" s="84">
        <f>'Objekt7 -  Vegetační úpra...'!F37</f>
        <v>0</v>
      </c>
      <c r="BA133" s="84">
        <f>'Objekt7 -  Vegetační úpra...'!F38</f>
        <v>0</v>
      </c>
      <c r="BB133" s="84">
        <f>'Objekt7 -  Vegetační úpra...'!F39</f>
        <v>0</v>
      </c>
      <c r="BC133" s="84">
        <f>'Objekt7 -  Vegetační úpra...'!F40</f>
        <v>0</v>
      </c>
      <c r="BD133" s="86">
        <f>'Objekt7 -  Vegetační úpra...'!F41</f>
        <v>0</v>
      </c>
      <c r="BT133" s="27" t="s">
        <v>183</v>
      </c>
      <c r="BV133" s="27" t="s">
        <v>71</v>
      </c>
      <c r="BW133" s="27" t="s">
        <v>264</v>
      </c>
      <c r="BX133" s="27" t="s">
        <v>258</v>
      </c>
      <c r="CL133" s="27" t="s">
        <v>3</v>
      </c>
    </row>
    <row r="134" spans="1:91" s="6" customFormat="1" ht="24.75" customHeight="1">
      <c r="B134" s="73"/>
      <c r="C134" s="74"/>
      <c r="D134" s="358" t="s">
        <v>265</v>
      </c>
      <c r="E134" s="358"/>
      <c r="F134" s="358"/>
      <c r="G134" s="358"/>
      <c r="H134" s="358"/>
      <c r="I134" s="75"/>
      <c r="J134" s="358" t="s">
        <v>266</v>
      </c>
      <c r="K134" s="358"/>
      <c r="L134" s="358"/>
      <c r="M134" s="358"/>
      <c r="N134" s="358"/>
      <c r="O134" s="358"/>
      <c r="P134" s="358"/>
      <c r="Q134" s="358"/>
      <c r="R134" s="358"/>
      <c r="S134" s="358"/>
      <c r="T134" s="358"/>
      <c r="U134" s="358"/>
      <c r="V134" s="358"/>
      <c r="W134" s="358"/>
      <c r="X134" s="358"/>
      <c r="Y134" s="358"/>
      <c r="Z134" s="358"/>
      <c r="AA134" s="358"/>
      <c r="AB134" s="358"/>
      <c r="AC134" s="358"/>
      <c r="AD134" s="358"/>
      <c r="AE134" s="358"/>
      <c r="AF134" s="358"/>
      <c r="AG134" s="369">
        <f>ROUND(AG135+AG136,2)</f>
        <v>0</v>
      </c>
      <c r="AH134" s="368"/>
      <c r="AI134" s="368"/>
      <c r="AJ134" s="368"/>
      <c r="AK134" s="368"/>
      <c r="AL134" s="368"/>
      <c r="AM134" s="368"/>
      <c r="AN134" s="367">
        <f t="shared" si="4"/>
        <v>0</v>
      </c>
      <c r="AO134" s="368"/>
      <c r="AP134" s="368"/>
      <c r="AQ134" s="76" t="s">
        <v>75</v>
      </c>
      <c r="AR134" s="73"/>
      <c r="AS134" s="77">
        <f>ROUND(AS135+AS136,2)</f>
        <v>0</v>
      </c>
      <c r="AT134" s="78">
        <f t="shared" si="5"/>
        <v>0</v>
      </c>
      <c r="AU134" s="79">
        <f>ROUND(AU135+AU136,5)</f>
        <v>0</v>
      </c>
      <c r="AV134" s="78">
        <f>ROUND(AZ134*L29,2)</f>
        <v>0</v>
      </c>
      <c r="AW134" s="78">
        <f>ROUND(BA134*L30,2)</f>
        <v>0</v>
      </c>
      <c r="AX134" s="78">
        <f>ROUND(BB134*L29,2)</f>
        <v>0</v>
      </c>
      <c r="AY134" s="78">
        <f>ROUND(BC134*L30,2)</f>
        <v>0</v>
      </c>
      <c r="AZ134" s="78">
        <f>ROUND(AZ135+AZ136,2)</f>
        <v>0</v>
      </c>
      <c r="BA134" s="78">
        <f>ROUND(BA135+BA136,2)</f>
        <v>0</v>
      </c>
      <c r="BB134" s="78">
        <f>ROUND(BB135+BB136,2)</f>
        <v>0</v>
      </c>
      <c r="BC134" s="78">
        <f>ROUND(BC135+BC136,2)</f>
        <v>0</v>
      </c>
      <c r="BD134" s="80">
        <f>ROUND(BD135+BD136,2)</f>
        <v>0</v>
      </c>
      <c r="BS134" s="81" t="s">
        <v>68</v>
      </c>
      <c r="BT134" s="81" t="s">
        <v>76</v>
      </c>
      <c r="BU134" s="81" t="s">
        <v>70</v>
      </c>
      <c r="BV134" s="81" t="s">
        <v>71</v>
      </c>
      <c r="BW134" s="81" t="s">
        <v>267</v>
      </c>
      <c r="BX134" s="81" t="s">
        <v>5</v>
      </c>
      <c r="CL134" s="81" t="s">
        <v>3</v>
      </c>
      <c r="CM134" s="81" t="s">
        <v>79</v>
      </c>
    </row>
    <row r="135" spans="1:91" s="3" customFormat="1" ht="16.5" customHeight="1">
      <c r="A135" s="87" t="s">
        <v>84</v>
      </c>
      <c r="B135" s="47"/>
      <c r="C135" s="9"/>
      <c r="D135" s="9"/>
      <c r="E135" s="350" t="s">
        <v>80</v>
      </c>
      <c r="F135" s="350"/>
      <c r="G135" s="350"/>
      <c r="H135" s="350"/>
      <c r="I135" s="350"/>
      <c r="J135" s="9"/>
      <c r="K135" s="350" t="s">
        <v>81</v>
      </c>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36">
        <f>'SO00 - Objekty přípravy s..._02'!J32</f>
        <v>0</v>
      </c>
      <c r="AH135" s="337"/>
      <c r="AI135" s="337"/>
      <c r="AJ135" s="337"/>
      <c r="AK135" s="337"/>
      <c r="AL135" s="337"/>
      <c r="AM135" s="337"/>
      <c r="AN135" s="336">
        <f t="shared" si="4"/>
        <v>0</v>
      </c>
      <c r="AO135" s="337"/>
      <c r="AP135" s="337"/>
      <c r="AQ135" s="82" t="s">
        <v>82</v>
      </c>
      <c r="AR135" s="47"/>
      <c r="AS135" s="83">
        <v>0</v>
      </c>
      <c r="AT135" s="84">
        <f t="shared" si="5"/>
        <v>0</v>
      </c>
      <c r="AU135" s="85">
        <f>'SO00 - Objekty přípravy s..._02'!P92</f>
        <v>0</v>
      </c>
      <c r="AV135" s="84">
        <f>'SO00 - Objekty přípravy s..._02'!J35</f>
        <v>0</v>
      </c>
      <c r="AW135" s="84">
        <f>'SO00 - Objekty přípravy s..._02'!J36</f>
        <v>0</v>
      </c>
      <c r="AX135" s="84">
        <f>'SO00 - Objekty přípravy s..._02'!J37</f>
        <v>0</v>
      </c>
      <c r="AY135" s="84">
        <f>'SO00 - Objekty přípravy s..._02'!J38</f>
        <v>0</v>
      </c>
      <c r="AZ135" s="84">
        <f>'SO00 - Objekty přípravy s..._02'!F35</f>
        <v>0</v>
      </c>
      <c r="BA135" s="84">
        <f>'SO00 - Objekty přípravy s..._02'!F36</f>
        <v>0</v>
      </c>
      <c r="BB135" s="84">
        <f>'SO00 - Objekty přípravy s..._02'!F37</f>
        <v>0</v>
      </c>
      <c r="BC135" s="84">
        <f>'SO00 - Objekty přípravy s..._02'!F38</f>
        <v>0</v>
      </c>
      <c r="BD135" s="86">
        <f>'SO00 - Objekty přípravy s..._02'!F39</f>
        <v>0</v>
      </c>
      <c r="BT135" s="27" t="s">
        <v>79</v>
      </c>
      <c r="BV135" s="27" t="s">
        <v>71</v>
      </c>
      <c r="BW135" s="27" t="s">
        <v>268</v>
      </c>
      <c r="BX135" s="27" t="s">
        <v>267</v>
      </c>
      <c r="CL135" s="27" t="s">
        <v>78</v>
      </c>
    </row>
    <row r="136" spans="1:91" s="3" customFormat="1" ht="16.5" customHeight="1">
      <c r="B136" s="47"/>
      <c r="C136" s="9"/>
      <c r="D136" s="9"/>
      <c r="E136" s="350" t="s">
        <v>92</v>
      </c>
      <c r="F136" s="350"/>
      <c r="G136" s="350"/>
      <c r="H136" s="350"/>
      <c r="I136" s="350"/>
      <c r="J136" s="9"/>
      <c r="K136" s="350" t="s">
        <v>93</v>
      </c>
      <c r="L136" s="350"/>
      <c r="M136" s="350"/>
      <c r="N136" s="350"/>
      <c r="O136" s="350"/>
      <c r="P136" s="350"/>
      <c r="Q136" s="350"/>
      <c r="R136" s="350"/>
      <c r="S136" s="350"/>
      <c r="T136" s="350"/>
      <c r="U136" s="350"/>
      <c r="V136" s="350"/>
      <c r="W136" s="350"/>
      <c r="X136" s="350"/>
      <c r="Y136" s="350"/>
      <c r="Z136" s="350"/>
      <c r="AA136" s="350"/>
      <c r="AB136" s="350"/>
      <c r="AC136" s="350"/>
      <c r="AD136" s="350"/>
      <c r="AE136" s="350"/>
      <c r="AF136" s="350"/>
      <c r="AG136" s="338">
        <f>ROUND(AG137,2)</f>
        <v>0</v>
      </c>
      <c r="AH136" s="337"/>
      <c r="AI136" s="337"/>
      <c r="AJ136" s="337"/>
      <c r="AK136" s="337"/>
      <c r="AL136" s="337"/>
      <c r="AM136" s="337"/>
      <c r="AN136" s="336">
        <f t="shared" si="4"/>
        <v>0</v>
      </c>
      <c r="AO136" s="337"/>
      <c r="AP136" s="337"/>
      <c r="AQ136" s="82" t="s">
        <v>82</v>
      </c>
      <c r="AR136" s="47"/>
      <c r="AS136" s="83">
        <f>ROUND(AS137,2)</f>
        <v>0</v>
      </c>
      <c r="AT136" s="84">
        <f t="shared" si="5"/>
        <v>0</v>
      </c>
      <c r="AU136" s="85">
        <f>ROUND(AU137,5)</f>
        <v>0</v>
      </c>
      <c r="AV136" s="84">
        <f>ROUND(AZ136*L29,2)</f>
        <v>0</v>
      </c>
      <c r="AW136" s="84">
        <f>ROUND(BA136*L30,2)</f>
        <v>0</v>
      </c>
      <c r="AX136" s="84">
        <f>ROUND(BB136*L29,2)</f>
        <v>0</v>
      </c>
      <c r="AY136" s="84">
        <f>ROUND(BC136*L30,2)</f>
        <v>0</v>
      </c>
      <c r="AZ136" s="84">
        <f>ROUND(AZ137,2)</f>
        <v>0</v>
      </c>
      <c r="BA136" s="84">
        <f>ROUND(BA137,2)</f>
        <v>0</v>
      </c>
      <c r="BB136" s="84">
        <f>ROUND(BB137,2)</f>
        <v>0</v>
      </c>
      <c r="BC136" s="84">
        <f>ROUND(BC137,2)</f>
        <v>0</v>
      </c>
      <c r="BD136" s="86">
        <f>ROUND(BD137,2)</f>
        <v>0</v>
      </c>
      <c r="BS136" s="27" t="s">
        <v>68</v>
      </c>
      <c r="BT136" s="27" t="s">
        <v>79</v>
      </c>
      <c r="BU136" s="27" t="s">
        <v>70</v>
      </c>
      <c r="BV136" s="27" t="s">
        <v>71</v>
      </c>
      <c r="BW136" s="27" t="s">
        <v>269</v>
      </c>
      <c r="BX136" s="27" t="s">
        <v>267</v>
      </c>
      <c r="CL136" s="27" t="s">
        <v>78</v>
      </c>
    </row>
    <row r="137" spans="1:91" s="3" customFormat="1" ht="23.25" customHeight="1">
      <c r="B137" s="47"/>
      <c r="C137" s="9"/>
      <c r="D137" s="9"/>
      <c r="E137" s="9"/>
      <c r="F137" s="350" t="s">
        <v>270</v>
      </c>
      <c r="G137" s="350"/>
      <c r="H137" s="350"/>
      <c r="I137" s="350"/>
      <c r="J137" s="350"/>
      <c r="K137" s="9"/>
      <c r="L137" s="350" t="s">
        <v>271</v>
      </c>
      <c r="M137" s="350"/>
      <c r="N137" s="350"/>
      <c r="O137" s="350"/>
      <c r="P137" s="350"/>
      <c r="Q137" s="350"/>
      <c r="R137" s="350"/>
      <c r="S137" s="350"/>
      <c r="T137" s="350"/>
      <c r="U137" s="350"/>
      <c r="V137" s="350"/>
      <c r="W137" s="350"/>
      <c r="X137" s="350"/>
      <c r="Y137" s="350"/>
      <c r="Z137" s="350"/>
      <c r="AA137" s="350"/>
      <c r="AB137" s="350"/>
      <c r="AC137" s="350"/>
      <c r="AD137" s="350"/>
      <c r="AE137" s="350"/>
      <c r="AF137" s="350"/>
      <c r="AG137" s="338">
        <f>ROUND(AG138+AG139,2)</f>
        <v>0</v>
      </c>
      <c r="AH137" s="337"/>
      <c r="AI137" s="337"/>
      <c r="AJ137" s="337"/>
      <c r="AK137" s="337"/>
      <c r="AL137" s="337"/>
      <c r="AM137" s="337"/>
      <c r="AN137" s="336">
        <f t="shared" si="4"/>
        <v>0</v>
      </c>
      <c r="AO137" s="337"/>
      <c r="AP137" s="337"/>
      <c r="AQ137" s="82" t="s">
        <v>82</v>
      </c>
      <c r="AR137" s="47"/>
      <c r="AS137" s="83">
        <f>ROUND(AS138+AS139,2)</f>
        <v>0</v>
      </c>
      <c r="AT137" s="84">
        <f t="shared" si="5"/>
        <v>0</v>
      </c>
      <c r="AU137" s="85">
        <f>ROUND(AU138+AU139,5)</f>
        <v>0</v>
      </c>
      <c r="AV137" s="84">
        <f>ROUND(AZ137*L29,2)</f>
        <v>0</v>
      </c>
      <c r="AW137" s="84">
        <f>ROUND(BA137*L30,2)</f>
        <v>0</v>
      </c>
      <c r="AX137" s="84">
        <f>ROUND(BB137*L29,2)</f>
        <v>0</v>
      </c>
      <c r="AY137" s="84">
        <f>ROUND(BC137*L30,2)</f>
        <v>0</v>
      </c>
      <c r="AZ137" s="84">
        <f>ROUND(AZ138+AZ139,2)</f>
        <v>0</v>
      </c>
      <c r="BA137" s="84">
        <f>ROUND(BA138+BA139,2)</f>
        <v>0</v>
      </c>
      <c r="BB137" s="84">
        <f>ROUND(BB138+BB139,2)</f>
        <v>0</v>
      </c>
      <c r="BC137" s="84">
        <f>ROUND(BC138+BC139,2)</f>
        <v>0</v>
      </c>
      <c r="BD137" s="86">
        <f>ROUND(BD138+BD139,2)</f>
        <v>0</v>
      </c>
      <c r="BS137" s="27" t="s">
        <v>68</v>
      </c>
      <c r="BT137" s="27" t="s">
        <v>87</v>
      </c>
      <c r="BV137" s="27" t="s">
        <v>71</v>
      </c>
      <c r="BW137" s="27" t="s">
        <v>272</v>
      </c>
      <c r="BX137" s="27" t="s">
        <v>269</v>
      </c>
      <c r="CL137" s="27" t="s">
        <v>3</v>
      </c>
    </row>
    <row r="138" spans="1:91" s="3" customFormat="1" ht="23.25" customHeight="1">
      <c r="A138" s="87" t="s">
        <v>84</v>
      </c>
      <c r="B138" s="47"/>
      <c r="C138" s="9"/>
      <c r="D138" s="9"/>
      <c r="E138" s="9"/>
      <c r="F138" s="9"/>
      <c r="G138" s="350" t="s">
        <v>270</v>
      </c>
      <c r="H138" s="350"/>
      <c r="I138" s="350"/>
      <c r="J138" s="350"/>
      <c r="K138" s="350"/>
      <c r="L138" s="9"/>
      <c r="M138" s="350" t="s">
        <v>271</v>
      </c>
      <c r="N138" s="350"/>
      <c r="O138" s="350"/>
      <c r="P138" s="350"/>
      <c r="Q138" s="350"/>
      <c r="R138" s="350"/>
      <c r="S138" s="350"/>
      <c r="T138" s="350"/>
      <c r="U138" s="350"/>
      <c r="V138" s="350"/>
      <c r="W138" s="350"/>
      <c r="X138" s="350"/>
      <c r="Y138" s="350"/>
      <c r="Z138" s="350"/>
      <c r="AA138" s="350"/>
      <c r="AB138" s="350"/>
      <c r="AC138" s="350"/>
      <c r="AD138" s="350"/>
      <c r="AE138" s="350"/>
      <c r="AF138" s="350"/>
      <c r="AG138" s="336">
        <f>'SO 101.4 - Etapa IV.'!J34</f>
        <v>0</v>
      </c>
      <c r="AH138" s="337"/>
      <c r="AI138" s="337"/>
      <c r="AJ138" s="337"/>
      <c r="AK138" s="337"/>
      <c r="AL138" s="337"/>
      <c r="AM138" s="337"/>
      <c r="AN138" s="336">
        <f t="shared" si="4"/>
        <v>0</v>
      </c>
      <c r="AO138" s="337"/>
      <c r="AP138" s="337"/>
      <c r="AQ138" s="82" t="s">
        <v>82</v>
      </c>
      <c r="AR138" s="47"/>
      <c r="AS138" s="83">
        <v>0</v>
      </c>
      <c r="AT138" s="84">
        <f t="shared" si="5"/>
        <v>0</v>
      </c>
      <c r="AU138" s="85">
        <f>'SO 101.4 - Etapa IV.'!P100</f>
        <v>0</v>
      </c>
      <c r="AV138" s="84">
        <f>'SO 101.4 - Etapa IV.'!J37</f>
        <v>0</v>
      </c>
      <c r="AW138" s="84">
        <f>'SO 101.4 - Etapa IV.'!J38</f>
        <v>0</v>
      </c>
      <c r="AX138" s="84">
        <f>'SO 101.4 - Etapa IV.'!J39</f>
        <v>0</v>
      </c>
      <c r="AY138" s="84">
        <f>'SO 101.4 - Etapa IV.'!J40</f>
        <v>0</v>
      </c>
      <c r="AZ138" s="84">
        <f>'SO 101.4 - Etapa IV.'!F37</f>
        <v>0</v>
      </c>
      <c r="BA138" s="84">
        <f>'SO 101.4 - Etapa IV.'!F38</f>
        <v>0</v>
      </c>
      <c r="BB138" s="84">
        <f>'SO 101.4 - Etapa IV.'!F39</f>
        <v>0</v>
      </c>
      <c r="BC138" s="84">
        <f>'SO 101.4 - Etapa IV.'!F40</f>
        <v>0</v>
      </c>
      <c r="BD138" s="86">
        <f>'SO 101.4 - Etapa IV.'!F41</f>
        <v>0</v>
      </c>
      <c r="BT138" s="27" t="s">
        <v>113</v>
      </c>
      <c r="BU138" s="27" t="s">
        <v>224</v>
      </c>
      <c r="BV138" s="27" t="s">
        <v>71</v>
      </c>
      <c r="BW138" s="27" t="s">
        <v>272</v>
      </c>
      <c r="BX138" s="27" t="s">
        <v>269</v>
      </c>
      <c r="CL138" s="27" t="s">
        <v>3</v>
      </c>
    </row>
    <row r="139" spans="1:91" s="3" customFormat="1" ht="16.5" customHeight="1">
      <c r="B139" s="47"/>
      <c r="C139" s="9"/>
      <c r="D139" s="9"/>
      <c r="E139" s="9"/>
      <c r="F139" s="9"/>
      <c r="G139" s="350" t="s">
        <v>101</v>
      </c>
      <c r="H139" s="350"/>
      <c r="I139" s="350"/>
      <c r="J139" s="350"/>
      <c r="K139" s="350"/>
      <c r="L139" s="9"/>
      <c r="M139" s="350" t="s">
        <v>102</v>
      </c>
      <c r="N139" s="350"/>
      <c r="O139" s="350"/>
      <c r="P139" s="350"/>
      <c r="Q139" s="350"/>
      <c r="R139" s="350"/>
      <c r="S139" s="350"/>
      <c r="T139" s="350"/>
      <c r="U139" s="350"/>
      <c r="V139" s="350"/>
      <c r="W139" s="350"/>
      <c r="X139" s="350"/>
      <c r="Y139" s="350"/>
      <c r="Z139" s="350"/>
      <c r="AA139" s="350"/>
      <c r="AB139" s="350"/>
      <c r="AC139" s="350"/>
      <c r="AD139" s="350"/>
      <c r="AE139" s="350"/>
      <c r="AF139" s="350"/>
      <c r="AG139" s="338">
        <f>ROUND(AG140,2)</f>
        <v>0</v>
      </c>
      <c r="AH139" s="337"/>
      <c r="AI139" s="337"/>
      <c r="AJ139" s="337"/>
      <c r="AK139" s="337"/>
      <c r="AL139" s="337"/>
      <c r="AM139" s="337"/>
      <c r="AN139" s="336">
        <f t="shared" si="4"/>
        <v>0</v>
      </c>
      <c r="AO139" s="337"/>
      <c r="AP139" s="337"/>
      <c r="AQ139" s="82" t="s">
        <v>82</v>
      </c>
      <c r="AR139" s="47"/>
      <c r="AS139" s="83">
        <f>ROUND(AS140,2)</f>
        <v>0</v>
      </c>
      <c r="AT139" s="84">
        <f t="shared" si="5"/>
        <v>0</v>
      </c>
      <c r="AU139" s="85">
        <f>ROUND(AU140,5)</f>
        <v>0</v>
      </c>
      <c r="AV139" s="84">
        <f>ROUND(AZ139*L29,2)</f>
        <v>0</v>
      </c>
      <c r="AW139" s="84">
        <f>ROUND(BA139*L30,2)</f>
        <v>0</v>
      </c>
      <c r="AX139" s="84">
        <f>ROUND(BB139*L29,2)</f>
        <v>0</v>
      </c>
      <c r="AY139" s="84">
        <f>ROUND(BC139*L30,2)</f>
        <v>0</v>
      </c>
      <c r="AZ139" s="84">
        <f>ROUND(AZ140,2)</f>
        <v>0</v>
      </c>
      <c r="BA139" s="84">
        <f>ROUND(BA140,2)</f>
        <v>0</v>
      </c>
      <c r="BB139" s="84">
        <f>ROUND(BB140,2)</f>
        <v>0</v>
      </c>
      <c r="BC139" s="84">
        <f>ROUND(BC140,2)</f>
        <v>0</v>
      </c>
      <c r="BD139" s="86">
        <f>ROUND(BD140,2)</f>
        <v>0</v>
      </c>
      <c r="BS139" s="27" t="s">
        <v>68</v>
      </c>
      <c r="BT139" s="27" t="s">
        <v>113</v>
      </c>
      <c r="BU139" s="27" t="s">
        <v>70</v>
      </c>
      <c r="BV139" s="27" t="s">
        <v>71</v>
      </c>
      <c r="BW139" s="27" t="s">
        <v>273</v>
      </c>
      <c r="BX139" s="27" t="s">
        <v>272</v>
      </c>
      <c r="CL139" s="27" t="s">
        <v>78</v>
      </c>
    </row>
    <row r="140" spans="1:91" s="3" customFormat="1" ht="23.25" customHeight="1">
      <c r="B140" s="47"/>
      <c r="C140" s="9"/>
      <c r="D140" s="9"/>
      <c r="E140" s="9"/>
      <c r="F140" s="9"/>
      <c r="G140" s="9"/>
      <c r="H140" s="350" t="s">
        <v>274</v>
      </c>
      <c r="I140" s="350"/>
      <c r="J140" s="350"/>
      <c r="K140" s="350"/>
      <c r="L140" s="350"/>
      <c r="M140" s="9"/>
      <c r="N140" s="350" t="s">
        <v>275</v>
      </c>
      <c r="O140" s="350"/>
      <c r="P140" s="350"/>
      <c r="Q140" s="350"/>
      <c r="R140" s="350"/>
      <c r="S140" s="350"/>
      <c r="T140" s="350"/>
      <c r="U140" s="350"/>
      <c r="V140" s="350"/>
      <c r="W140" s="350"/>
      <c r="X140" s="350"/>
      <c r="Y140" s="350"/>
      <c r="Z140" s="350"/>
      <c r="AA140" s="350"/>
      <c r="AB140" s="350"/>
      <c r="AC140" s="350"/>
      <c r="AD140" s="350"/>
      <c r="AE140" s="350"/>
      <c r="AF140" s="350"/>
      <c r="AG140" s="338">
        <f>ROUND(AG141+AG142,2)</f>
        <v>0</v>
      </c>
      <c r="AH140" s="337"/>
      <c r="AI140" s="337"/>
      <c r="AJ140" s="337"/>
      <c r="AK140" s="337"/>
      <c r="AL140" s="337"/>
      <c r="AM140" s="337"/>
      <c r="AN140" s="336">
        <f t="shared" si="4"/>
        <v>0</v>
      </c>
      <c r="AO140" s="337"/>
      <c r="AP140" s="337"/>
      <c r="AQ140" s="82" t="s">
        <v>82</v>
      </c>
      <c r="AR140" s="47"/>
      <c r="AS140" s="83">
        <f>ROUND(AS141+AS142,2)</f>
        <v>0</v>
      </c>
      <c r="AT140" s="84">
        <f t="shared" si="5"/>
        <v>0</v>
      </c>
      <c r="AU140" s="85">
        <f>ROUND(AU141+AU142,5)</f>
        <v>0</v>
      </c>
      <c r="AV140" s="84">
        <f>ROUND(AZ140*L29,2)</f>
        <v>0</v>
      </c>
      <c r="AW140" s="84">
        <f>ROUND(BA140*L30,2)</f>
        <v>0</v>
      </c>
      <c r="AX140" s="84">
        <f>ROUND(BB140*L29,2)</f>
        <v>0</v>
      </c>
      <c r="AY140" s="84">
        <f>ROUND(BC140*L30,2)</f>
        <v>0</v>
      </c>
      <c r="AZ140" s="84">
        <f>ROUND(AZ141+AZ142,2)</f>
        <v>0</v>
      </c>
      <c r="BA140" s="84">
        <f>ROUND(BA141+BA142,2)</f>
        <v>0</v>
      </c>
      <c r="BB140" s="84">
        <f>ROUND(BB141+BB142,2)</f>
        <v>0</v>
      </c>
      <c r="BC140" s="84">
        <f>ROUND(BC141+BC142,2)</f>
        <v>0</v>
      </c>
      <c r="BD140" s="86">
        <f>ROUND(BD141+BD142,2)</f>
        <v>0</v>
      </c>
      <c r="BS140" s="27" t="s">
        <v>68</v>
      </c>
      <c r="BT140" s="27" t="s">
        <v>138</v>
      </c>
      <c r="BV140" s="27" t="s">
        <v>71</v>
      </c>
      <c r="BW140" s="27" t="s">
        <v>276</v>
      </c>
      <c r="BX140" s="27" t="s">
        <v>273</v>
      </c>
      <c r="CL140" s="27" t="s">
        <v>3</v>
      </c>
    </row>
    <row r="141" spans="1:91" s="3" customFormat="1" ht="23.25" customHeight="1">
      <c r="A141" s="87" t="s">
        <v>84</v>
      </c>
      <c r="B141" s="47"/>
      <c r="C141" s="9"/>
      <c r="D141" s="9"/>
      <c r="E141" s="9"/>
      <c r="F141" s="9"/>
      <c r="G141" s="9"/>
      <c r="H141" s="9"/>
      <c r="I141" s="350" t="s">
        <v>274</v>
      </c>
      <c r="J141" s="350"/>
      <c r="K141" s="350"/>
      <c r="L141" s="350"/>
      <c r="M141" s="350"/>
      <c r="N141" s="9"/>
      <c r="O141" s="350" t="s">
        <v>275</v>
      </c>
      <c r="P141" s="350"/>
      <c r="Q141" s="350"/>
      <c r="R141" s="350"/>
      <c r="S141" s="350"/>
      <c r="T141" s="350"/>
      <c r="U141" s="350"/>
      <c r="V141" s="350"/>
      <c r="W141" s="350"/>
      <c r="X141" s="350"/>
      <c r="Y141" s="350"/>
      <c r="Z141" s="350"/>
      <c r="AA141" s="350"/>
      <c r="AB141" s="350"/>
      <c r="AC141" s="350"/>
      <c r="AD141" s="350"/>
      <c r="AE141" s="350"/>
      <c r="AF141" s="350"/>
      <c r="AG141" s="336">
        <f>'22109P-IV - 300 Vodohospo...'!J34</f>
        <v>0</v>
      </c>
      <c r="AH141" s="337"/>
      <c r="AI141" s="337"/>
      <c r="AJ141" s="337"/>
      <c r="AK141" s="337"/>
      <c r="AL141" s="337"/>
      <c r="AM141" s="337"/>
      <c r="AN141" s="336">
        <f t="shared" si="4"/>
        <v>0</v>
      </c>
      <c r="AO141" s="337"/>
      <c r="AP141" s="337"/>
      <c r="AQ141" s="82" t="s">
        <v>82</v>
      </c>
      <c r="AR141" s="47"/>
      <c r="AS141" s="83">
        <v>0</v>
      </c>
      <c r="AT141" s="84">
        <f t="shared" si="5"/>
        <v>0</v>
      </c>
      <c r="AU141" s="85">
        <f>'22109P-IV - 300 Vodohospo...'!P96</f>
        <v>0</v>
      </c>
      <c r="AV141" s="84">
        <f>'22109P-IV - 300 Vodohospo...'!J37</f>
        <v>0</v>
      </c>
      <c r="AW141" s="84">
        <f>'22109P-IV - 300 Vodohospo...'!J38</f>
        <v>0</v>
      </c>
      <c r="AX141" s="84">
        <f>'22109P-IV - 300 Vodohospo...'!J39</f>
        <v>0</v>
      </c>
      <c r="AY141" s="84">
        <f>'22109P-IV - 300 Vodohospo...'!J40</f>
        <v>0</v>
      </c>
      <c r="AZ141" s="84">
        <f>'22109P-IV - 300 Vodohospo...'!F37</f>
        <v>0</v>
      </c>
      <c r="BA141" s="84">
        <f>'22109P-IV - 300 Vodohospo...'!F38</f>
        <v>0</v>
      </c>
      <c r="BB141" s="84">
        <f>'22109P-IV - 300 Vodohospo...'!F39</f>
        <v>0</v>
      </c>
      <c r="BC141" s="84">
        <f>'22109P-IV - 300 Vodohospo...'!F40</f>
        <v>0</v>
      </c>
      <c r="BD141" s="86">
        <f>'22109P-IV - 300 Vodohospo...'!F41</f>
        <v>0</v>
      </c>
      <c r="BT141" s="27" t="s">
        <v>150</v>
      </c>
      <c r="BU141" s="27" t="s">
        <v>224</v>
      </c>
      <c r="BV141" s="27" t="s">
        <v>71</v>
      </c>
      <c r="BW141" s="27" t="s">
        <v>276</v>
      </c>
      <c r="BX141" s="27" t="s">
        <v>273</v>
      </c>
      <c r="CL141" s="27" t="s">
        <v>3</v>
      </c>
    </row>
    <row r="142" spans="1:91" s="3" customFormat="1" ht="16.5" customHeight="1">
      <c r="B142" s="47"/>
      <c r="C142" s="9"/>
      <c r="D142" s="9"/>
      <c r="E142" s="9"/>
      <c r="F142" s="9"/>
      <c r="G142" s="9"/>
      <c r="H142" s="9"/>
      <c r="I142" s="350" t="s">
        <v>204</v>
      </c>
      <c r="J142" s="350"/>
      <c r="K142" s="350"/>
      <c r="L142" s="350"/>
      <c r="M142" s="350"/>
      <c r="N142" s="9"/>
      <c r="O142" s="350" t="s">
        <v>205</v>
      </c>
      <c r="P142" s="350"/>
      <c r="Q142" s="350"/>
      <c r="R142" s="350"/>
      <c r="S142" s="350"/>
      <c r="T142" s="350"/>
      <c r="U142" s="350"/>
      <c r="V142" s="350"/>
      <c r="W142" s="350"/>
      <c r="X142" s="350"/>
      <c r="Y142" s="350"/>
      <c r="Z142" s="350"/>
      <c r="AA142" s="350"/>
      <c r="AB142" s="350"/>
      <c r="AC142" s="350"/>
      <c r="AD142" s="350"/>
      <c r="AE142" s="350"/>
      <c r="AF142" s="350"/>
      <c r="AG142" s="338">
        <f>ROUND(SUM(AG143:AG144),2)</f>
        <v>0</v>
      </c>
      <c r="AH142" s="337"/>
      <c r="AI142" s="337"/>
      <c r="AJ142" s="337"/>
      <c r="AK142" s="337"/>
      <c r="AL142" s="337"/>
      <c r="AM142" s="337"/>
      <c r="AN142" s="336">
        <f t="shared" si="4"/>
        <v>0</v>
      </c>
      <c r="AO142" s="337"/>
      <c r="AP142" s="337"/>
      <c r="AQ142" s="82" t="s">
        <v>82</v>
      </c>
      <c r="AR142" s="47"/>
      <c r="AS142" s="83">
        <f>ROUND(SUM(AS143:AS144),2)</f>
        <v>0</v>
      </c>
      <c r="AT142" s="84">
        <f t="shared" si="5"/>
        <v>0</v>
      </c>
      <c r="AU142" s="85">
        <f>ROUND(SUM(AU143:AU144),5)</f>
        <v>0</v>
      </c>
      <c r="AV142" s="84">
        <f>ROUND(AZ142*L29,2)</f>
        <v>0</v>
      </c>
      <c r="AW142" s="84">
        <f>ROUND(BA142*L30,2)</f>
        <v>0</v>
      </c>
      <c r="AX142" s="84">
        <f>ROUND(BB142*L29,2)</f>
        <v>0</v>
      </c>
      <c r="AY142" s="84">
        <f>ROUND(BC142*L30,2)</f>
        <v>0</v>
      </c>
      <c r="AZ142" s="84">
        <f>ROUND(SUM(AZ143:AZ144),2)</f>
        <v>0</v>
      </c>
      <c r="BA142" s="84">
        <f>ROUND(SUM(BA143:BA144),2)</f>
        <v>0</v>
      </c>
      <c r="BB142" s="84">
        <f>ROUND(SUM(BB143:BB144),2)</f>
        <v>0</v>
      </c>
      <c r="BC142" s="84">
        <f>ROUND(SUM(BC143:BC144),2)</f>
        <v>0</v>
      </c>
      <c r="BD142" s="86">
        <f>ROUND(SUM(BD143:BD144),2)</f>
        <v>0</v>
      </c>
      <c r="BS142" s="27" t="s">
        <v>68</v>
      </c>
      <c r="BT142" s="27" t="s">
        <v>150</v>
      </c>
      <c r="BU142" s="27" t="s">
        <v>70</v>
      </c>
      <c r="BV142" s="27" t="s">
        <v>71</v>
      </c>
      <c r="BW142" s="27" t="s">
        <v>277</v>
      </c>
      <c r="BX142" s="27" t="s">
        <v>276</v>
      </c>
      <c r="CL142" s="27" t="s">
        <v>78</v>
      </c>
    </row>
    <row r="143" spans="1:91" s="3" customFormat="1" ht="16.5" customHeight="1">
      <c r="A143" s="87" t="s">
        <v>84</v>
      </c>
      <c r="B143" s="47"/>
      <c r="C143" s="9"/>
      <c r="D143" s="9"/>
      <c r="E143" s="9"/>
      <c r="F143" s="9"/>
      <c r="G143" s="9"/>
      <c r="H143" s="9"/>
      <c r="I143" s="9"/>
      <c r="J143" s="350" t="s">
        <v>278</v>
      </c>
      <c r="K143" s="350"/>
      <c r="L143" s="350"/>
      <c r="M143" s="350"/>
      <c r="N143" s="350"/>
      <c r="O143" s="9"/>
      <c r="P143" s="350" t="s">
        <v>279</v>
      </c>
      <c r="Q143" s="350"/>
      <c r="R143" s="350"/>
      <c r="S143" s="350"/>
      <c r="T143" s="350"/>
      <c r="U143" s="350"/>
      <c r="V143" s="350"/>
      <c r="W143" s="350"/>
      <c r="X143" s="350"/>
      <c r="Y143" s="350"/>
      <c r="Z143" s="350"/>
      <c r="AA143" s="350"/>
      <c r="AB143" s="350"/>
      <c r="AC143" s="350"/>
      <c r="AD143" s="350"/>
      <c r="AE143" s="350"/>
      <c r="AF143" s="350"/>
      <c r="AG143" s="336">
        <f>'Objekt3 - Vegetační úprav...'!J34</f>
        <v>0</v>
      </c>
      <c r="AH143" s="337"/>
      <c r="AI143" s="337"/>
      <c r="AJ143" s="337"/>
      <c r="AK143" s="337"/>
      <c r="AL143" s="337"/>
      <c r="AM143" s="337"/>
      <c r="AN143" s="336">
        <f t="shared" si="4"/>
        <v>0</v>
      </c>
      <c r="AO143" s="337"/>
      <c r="AP143" s="337"/>
      <c r="AQ143" s="82" t="s">
        <v>82</v>
      </c>
      <c r="AR143" s="47"/>
      <c r="AS143" s="83">
        <v>0</v>
      </c>
      <c r="AT143" s="84">
        <f t="shared" si="5"/>
        <v>0</v>
      </c>
      <c r="AU143" s="85">
        <f>'Objekt3 - Vegetační úprav...'!P98</f>
        <v>0</v>
      </c>
      <c r="AV143" s="84">
        <f>'Objekt3 - Vegetační úprav...'!J37</f>
        <v>0</v>
      </c>
      <c r="AW143" s="84">
        <f>'Objekt3 - Vegetační úprav...'!J38</f>
        <v>0</v>
      </c>
      <c r="AX143" s="84">
        <f>'Objekt3 - Vegetační úprav...'!J39</f>
        <v>0</v>
      </c>
      <c r="AY143" s="84">
        <f>'Objekt3 - Vegetační úprav...'!J40</f>
        <v>0</v>
      </c>
      <c r="AZ143" s="84">
        <f>'Objekt3 - Vegetační úprav...'!F37</f>
        <v>0</v>
      </c>
      <c r="BA143" s="84">
        <f>'Objekt3 - Vegetační úprav...'!F38</f>
        <v>0</v>
      </c>
      <c r="BB143" s="84">
        <f>'Objekt3 - Vegetační úprav...'!F39</f>
        <v>0</v>
      </c>
      <c r="BC143" s="84">
        <f>'Objekt3 - Vegetační úprav...'!F40</f>
        <v>0</v>
      </c>
      <c r="BD143" s="86">
        <f>'Objekt3 - Vegetační úprav...'!F41</f>
        <v>0</v>
      </c>
      <c r="BT143" s="27" t="s">
        <v>168</v>
      </c>
      <c r="BV143" s="27" t="s">
        <v>71</v>
      </c>
      <c r="BW143" s="27" t="s">
        <v>280</v>
      </c>
      <c r="BX143" s="27" t="s">
        <v>277</v>
      </c>
      <c r="CL143" s="27" t="s">
        <v>3</v>
      </c>
    </row>
    <row r="144" spans="1:91" s="3" customFormat="1" ht="23.25" customHeight="1">
      <c r="A144" s="87" t="s">
        <v>84</v>
      </c>
      <c r="B144" s="47"/>
      <c r="C144" s="9"/>
      <c r="D144" s="9"/>
      <c r="E144" s="9"/>
      <c r="F144" s="9"/>
      <c r="G144" s="9"/>
      <c r="H144" s="9"/>
      <c r="I144" s="9"/>
      <c r="J144" s="350" t="s">
        <v>281</v>
      </c>
      <c r="K144" s="350"/>
      <c r="L144" s="350"/>
      <c r="M144" s="350"/>
      <c r="N144" s="350"/>
      <c r="O144" s="9"/>
      <c r="P144" s="350" t="s">
        <v>282</v>
      </c>
      <c r="Q144" s="350"/>
      <c r="R144" s="350"/>
      <c r="S144" s="350"/>
      <c r="T144" s="350"/>
      <c r="U144" s="350"/>
      <c r="V144" s="350"/>
      <c r="W144" s="350"/>
      <c r="X144" s="350"/>
      <c r="Y144" s="350"/>
      <c r="Z144" s="350"/>
      <c r="AA144" s="350"/>
      <c r="AB144" s="350"/>
      <c r="AC144" s="350"/>
      <c r="AD144" s="350"/>
      <c r="AE144" s="350"/>
      <c r="AF144" s="350"/>
      <c r="AG144" s="336">
        <f>'Objekt8 -  Vegetační úpra...'!J34</f>
        <v>0</v>
      </c>
      <c r="AH144" s="337"/>
      <c r="AI144" s="337"/>
      <c r="AJ144" s="337"/>
      <c r="AK144" s="337"/>
      <c r="AL144" s="337"/>
      <c r="AM144" s="337"/>
      <c r="AN144" s="336">
        <f t="shared" si="4"/>
        <v>0</v>
      </c>
      <c r="AO144" s="337"/>
      <c r="AP144" s="337"/>
      <c r="AQ144" s="82" t="s">
        <v>82</v>
      </c>
      <c r="AR144" s="47"/>
      <c r="AS144" s="83">
        <v>0</v>
      </c>
      <c r="AT144" s="84">
        <f t="shared" si="5"/>
        <v>0</v>
      </c>
      <c r="AU144" s="85">
        <f>'Objekt8 -  Vegetační úpra...'!P97</f>
        <v>0</v>
      </c>
      <c r="AV144" s="84">
        <f>'Objekt8 -  Vegetační úpra...'!J37</f>
        <v>0</v>
      </c>
      <c r="AW144" s="84">
        <f>'Objekt8 -  Vegetační úpra...'!J38</f>
        <v>0</v>
      </c>
      <c r="AX144" s="84">
        <f>'Objekt8 -  Vegetační úpra...'!J39</f>
        <v>0</v>
      </c>
      <c r="AY144" s="84">
        <f>'Objekt8 -  Vegetační úpra...'!J40</f>
        <v>0</v>
      </c>
      <c r="AZ144" s="84">
        <f>'Objekt8 -  Vegetační úpra...'!F37</f>
        <v>0</v>
      </c>
      <c r="BA144" s="84">
        <f>'Objekt8 -  Vegetační úpra...'!F38</f>
        <v>0</v>
      </c>
      <c r="BB144" s="84">
        <f>'Objekt8 -  Vegetační úpra...'!F39</f>
        <v>0</v>
      </c>
      <c r="BC144" s="84">
        <f>'Objekt8 -  Vegetační úpra...'!F40</f>
        <v>0</v>
      </c>
      <c r="BD144" s="86">
        <f>'Objekt8 -  Vegetační úpra...'!F41</f>
        <v>0</v>
      </c>
      <c r="BT144" s="27" t="s">
        <v>168</v>
      </c>
      <c r="BV144" s="27" t="s">
        <v>71</v>
      </c>
      <c r="BW144" s="27" t="s">
        <v>283</v>
      </c>
      <c r="BX144" s="27" t="s">
        <v>277</v>
      </c>
      <c r="CL144" s="27" t="s">
        <v>3</v>
      </c>
    </row>
    <row r="145" spans="1:91" s="6" customFormat="1" ht="24.75" customHeight="1">
      <c r="B145" s="73"/>
      <c r="C145" s="74"/>
      <c r="D145" s="358" t="s">
        <v>284</v>
      </c>
      <c r="E145" s="358"/>
      <c r="F145" s="358"/>
      <c r="G145" s="358"/>
      <c r="H145" s="358"/>
      <c r="I145" s="75"/>
      <c r="J145" s="358" t="s">
        <v>285</v>
      </c>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69">
        <f>ROUND(AG146+AG147,2)</f>
        <v>0</v>
      </c>
      <c r="AH145" s="368"/>
      <c r="AI145" s="368"/>
      <c r="AJ145" s="368"/>
      <c r="AK145" s="368"/>
      <c r="AL145" s="368"/>
      <c r="AM145" s="368"/>
      <c r="AN145" s="367">
        <f t="shared" si="4"/>
        <v>0</v>
      </c>
      <c r="AO145" s="368"/>
      <c r="AP145" s="368"/>
      <c r="AQ145" s="76" t="s">
        <v>75</v>
      </c>
      <c r="AR145" s="73"/>
      <c r="AS145" s="77">
        <f>ROUND(AS146+AS147,2)</f>
        <v>0</v>
      </c>
      <c r="AT145" s="78">
        <f t="shared" si="5"/>
        <v>0</v>
      </c>
      <c r="AU145" s="79">
        <f>ROUND(AU146+AU147,5)</f>
        <v>0</v>
      </c>
      <c r="AV145" s="78">
        <f>ROUND(AZ145*L29,2)</f>
        <v>0</v>
      </c>
      <c r="AW145" s="78">
        <f>ROUND(BA145*L30,2)</f>
        <v>0</v>
      </c>
      <c r="AX145" s="78">
        <f>ROUND(BB145*L29,2)</f>
        <v>0</v>
      </c>
      <c r="AY145" s="78">
        <f>ROUND(BC145*L30,2)</f>
        <v>0</v>
      </c>
      <c r="AZ145" s="78">
        <f>ROUND(AZ146+AZ147,2)</f>
        <v>0</v>
      </c>
      <c r="BA145" s="78">
        <f>ROUND(BA146+BA147,2)</f>
        <v>0</v>
      </c>
      <c r="BB145" s="78">
        <f>ROUND(BB146+BB147,2)</f>
        <v>0</v>
      </c>
      <c r="BC145" s="78">
        <f>ROUND(BC146+BC147,2)</f>
        <v>0</v>
      </c>
      <c r="BD145" s="80">
        <f>ROUND(BD146+BD147,2)</f>
        <v>0</v>
      </c>
      <c r="BS145" s="81" t="s">
        <v>68</v>
      </c>
      <c r="BT145" s="81" t="s">
        <v>76</v>
      </c>
      <c r="BU145" s="81" t="s">
        <v>70</v>
      </c>
      <c r="BV145" s="81" t="s">
        <v>71</v>
      </c>
      <c r="BW145" s="81" t="s">
        <v>286</v>
      </c>
      <c r="BX145" s="81" t="s">
        <v>5</v>
      </c>
      <c r="CL145" s="81" t="s">
        <v>3</v>
      </c>
      <c r="CM145" s="81" t="s">
        <v>79</v>
      </c>
    </row>
    <row r="146" spans="1:91" s="3" customFormat="1" ht="16.5" customHeight="1">
      <c r="A146" s="87" t="s">
        <v>84</v>
      </c>
      <c r="B146" s="47"/>
      <c r="C146" s="9"/>
      <c r="D146" s="9"/>
      <c r="E146" s="350" t="s">
        <v>80</v>
      </c>
      <c r="F146" s="350"/>
      <c r="G146" s="350"/>
      <c r="H146" s="350"/>
      <c r="I146" s="350"/>
      <c r="J146" s="9"/>
      <c r="K146" s="350" t="s">
        <v>81</v>
      </c>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36">
        <f>'SO00 - Objekty přípravy s..._03'!J32</f>
        <v>0</v>
      </c>
      <c r="AH146" s="337"/>
      <c r="AI146" s="337"/>
      <c r="AJ146" s="337"/>
      <c r="AK146" s="337"/>
      <c r="AL146" s="337"/>
      <c r="AM146" s="337"/>
      <c r="AN146" s="336">
        <f t="shared" si="4"/>
        <v>0</v>
      </c>
      <c r="AO146" s="337"/>
      <c r="AP146" s="337"/>
      <c r="AQ146" s="82" t="s">
        <v>82</v>
      </c>
      <c r="AR146" s="47"/>
      <c r="AS146" s="83">
        <v>0</v>
      </c>
      <c r="AT146" s="84">
        <f t="shared" si="5"/>
        <v>0</v>
      </c>
      <c r="AU146" s="85">
        <f>'SO00 - Objekty přípravy s..._03'!P92</f>
        <v>0</v>
      </c>
      <c r="AV146" s="84">
        <f>'SO00 - Objekty přípravy s..._03'!J35</f>
        <v>0</v>
      </c>
      <c r="AW146" s="84">
        <f>'SO00 - Objekty přípravy s..._03'!J36</f>
        <v>0</v>
      </c>
      <c r="AX146" s="84">
        <f>'SO00 - Objekty přípravy s..._03'!J37</f>
        <v>0</v>
      </c>
      <c r="AY146" s="84">
        <f>'SO00 - Objekty přípravy s..._03'!J38</f>
        <v>0</v>
      </c>
      <c r="AZ146" s="84">
        <f>'SO00 - Objekty přípravy s..._03'!F35</f>
        <v>0</v>
      </c>
      <c r="BA146" s="84">
        <f>'SO00 - Objekty přípravy s..._03'!F36</f>
        <v>0</v>
      </c>
      <c r="BB146" s="84">
        <f>'SO00 - Objekty přípravy s..._03'!F37</f>
        <v>0</v>
      </c>
      <c r="BC146" s="84">
        <f>'SO00 - Objekty přípravy s..._03'!F38</f>
        <v>0</v>
      </c>
      <c r="BD146" s="86">
        <f>'SO00 - Objekty přípravy s..._03'!F39</f>
        <v>0</v>
      </c>
      <c r="BT146" s="27" t="s">
        <v>79</v>
      </c>
      <c r="BV146" s="27" t="s">
        <v>71</v>
      </c>
      <c r="BW146" s="27" t="s">
        <v>287</v>
      </c>
      <c r="BX146" s="27" t="s">
        <v>286</v>
      </c>
      <c r="CL146" s="27" t="s">
        <v>78</v>
      </c>
    </row>
    <row r="147" spans="1:91" s="3" customFormat="1" ht="16.5" customHeight="1">
      <c r="B147" s="47"/>
      <c r="C147" s="9"/>
      <c r="D147" s="9"/>
      <c r="E147" s="350" t="s">
        <v>92</v>
      </c>
      <c r="F147" s="350"/>
      <c r="G147" s="350"/>
      <c r="H147" s="350"/>
      <c r="I147" s="350"/>
      <c r="J147" s="9"/>
      <c r="K147" s="350" t="s">
        <v>93</v>
      </c>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38">
        <f>ROUND(AG148,2)</f>
        <v>0</v>
      </c>
      <c r="AH147" s="337"/>
      <c r="AI147" s="337"/>
      <c r="AJ147" s="337"/>
      <c r="AK147" s="337"/>
      <c r="AL147" s="337"/>
      <c r="AM147" s="337"/>
      <c r="AN147" s="336">
        <f t="shared" si="4"/>
        <v>0</v>
      </c>
      <c r="AO147" s="337"/>
      <c r="AP147" s="337"/>
      <c r="AQ147" s="82" t="s">
        <v>82</v>
      </c>
      <c r="AR147" s="47"/>
      <c r="AS147" s="83">
        <f>ROUND(AS148,2)</f>
        <v>0</v>
      </c>
      <c r="AT147" s="84">
        <f t="shared" si="5"/>
        <v>0</v>
      </c>
      <c r="AU147" s="85">
        <f>ROUND(AU148,5)</f>
        <v>0</v>
      </c>
      <c r="AV147" s="84">
        <f>ROUND(AZ147*L29,2)</f>
        <v>0</v>
      </c>
      <c r="AW147" s="84">
        <f>ROUND(BA147*L30,2)</f>
        <v>0</v>
      </c>
      <c r="AX147" s="84">
        <f>ROUND(BB147*L29,2)</f>
        <v>0</v>
      </c>
      <c r="AY147" s="84">
        <f>ROUND(BC147*L30,2)</f>
        <v>0</v>
      </c>
      <c r="AZ147" s="84">
        <f>ROUND(AZ148,2)</f>
        <v>0</v>
      </c>
      <c r="BA147" s="84">
        <f>ROUND(BA148,2)</f>
        <v>0</v>
      </c>
      <c r="BB147" s="84">
        <f>ROUND(BB148,2)</f>
        <v>0</v>
      </c>
      <c r="BC147" s="84">
        <f>ROUND(BC148,2)</f>
        <v>0</v>
      </c>
      <c r="BD147" s="86">
        <f>ROUND(BD148,2)</f>
        <v>0</v>
      </c>
      <c r="BS147" s="27" t="s">
        <v>68</v>
      </c>
      <c r="BT147" s="27" t="s">
        <v>79</v>
      </c>
      <c r="BU147" s="27" t="s">
        <v>70</v>
      </c>
      <c r="BV147" s="27" t="s">
        <v>71</v>
      </c>
      <c r="BW147" s="27" t="s">
        <v>288</v>
      </c>
      <c r="BX147" s="27" t="s">
        <v>286</v>
      </c>
      <c r="CL147" s="27" t="s">
        <v>78</v>
      </c>
    </row>
    <row r="148" spans="1:91" s="3" customFormat="1" ht="23.25" customHeight="1">
      <c r="A148" s="87" t="s">
        <v>84</v>
      </c>
      <c r="B148" s="47"/>
      <c r="C148" s="9"/>
      <c r="D148" s="9"/>
      <c r="E148" s="9"/>
      <c r="F148" s="350" t="s">
        <v>289</v>
      </c>
      <c r="G148" s="350"/>
      <c r="H148" s="350"/>
      <c r="I148" s="350"/>
      <c r="J148" s="350"/>
      <c r="K148" s="9"/>
      <c r="L148" s="350" t="s">
        <v>290</v>
      </c>
      <c r="M148" s="350"/>
      <c r="N148" s="350"/>
      <c r="O148" s="350"/>
      <c r="P148" s="350"/>
      <c r="Q148" s="350"/>
      <c r="R148" s="350"/>
      <c r="S148" s="350"/>
      <c r="T148" s="350"/>
      <c r="U148" s="350"/>
      <c r="V148" s="350"/>
      <c r="W148" s="350"/>
      <c r="X148" s="350"/>
      <c r="Y148" s="350"/>
      <c r="Z148" s="350"/>
      <c r="AA148" s="350"/>
      <c r="AB148" s="350"/>
      <c r="AC148" s="350"/>
      <c r="AD148" s="350"/>
      <c r="AE148" s="350"/>
      <c r="AF148" s="350"/>
      <c r="AG148" s="336">
        <f>'SO 101.5 - Etapa V.'!J34</f>
        <v>0</v>
      </c>
      <c r="AH148" s="337"/>
      <c r="AI148" s="337"/>
      <c r="AJ148" s="337"/>
      <c r="AK148" s="337"/>
      <c r="AL148" s="337"/>
      <c r="AM148" s="337"/>
      <c r="AN148" s="336">
        <f t="shared" si="4"/>
        <v>0</v>
      </c>
      <c r="AO148" s="337"/>
      <c r="AP148" s="337"/>
      <c r="AQ148" s="82" t="s">
        <v>82</v>
      </c>
      <c r="AR148" s="47"/>
      <c r="AS148" s="83">
        <v>0</v>
      </c>
      <c r="AT148" s="84">
        <f t="shared" si="5"/>
        <v>0</v>
      </c>
      <c r="AU148" s="85">
        <f>'SO 101.5 - Etapa V.'!P98</f>
        <v>0</v>
      </c>
      <c r="AV148" s="84">
        <f>'SO 101.5 - Etapa V.'!J37</f>
        <v>0</v>
      </c>
      <c r="AW148" s="84">
        <f>'SO 101.5 - Etapa V.'!J38</f>
        <v>0</v>
      </c>
      <c r="AX148" s="84">
        <f>'SO 101.5 - Etapa V.'!J39</f>
        <v>0</v>
      </c>
      <c r="AY148" s="84">
        <f>'SO 101.5 - Etapa V.'!J40</f>
        <v>0</v>
      </c>
      <c r="AZ148" s="84">
        <f>'SO 101.5 - Etapa V.'!F37</f>
        <v>0</v>
      </c>
      <c r="BA148" s="84">
        <f>'SO 101.5 - Etapa V.'!F38</f>
        <v>0</v>
      </c>
      <c r="BB148" s="84">
        <f>'SO 101.5 - Etapa V.'!F39</f>
        <v>0</v>
      </c>
      <c r="BC148" s="84">
        <f>'SO 101.5 - Etapa V.'!F40</f>
        <v>0</v>
      </c>
      <c r="BD148" s="86">
        <f>'SO 101.5 - Etapa V.'!F41</f>
        <v>0</v>
      </c>
      <c r="BT148" s="27" t="s">
        <v>87</v>
      </c>
      <c r="BV148" s="27" t="s">
        <v>71</v>
      </c>
      <c r="BW148" s="27" t="s">
        <v>291</v>
      </c>
      <c r="BX148" s="27" t="s">
        <v>288</v>
      </c>
      <c r="CL148" s="27" t="s">
        <v>3</v>
      </c>
    </row>
    <row r="149" spans="1:91" s="6" customFormat="1" ht="24.75" customHeight="1">
      <c r="B149" s="73"/>
      <c r="C149" s="74"/>
      <c r="D149" s="358" t="s">
        <v>292</v>
      </c>
      <c r="E149" s="358"/>
      <c r="F149" s="358"/>
      <c r="G149" s="358"/>
      <c r="H149" s="358"/>
      <c r="I149" s="75"/>
      <c r="J149" s="358" t="s">
        <v>293</v>
      </c>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69">
        <f>ROUND(AG150+AG151,2)</f>
        <v>0</v>
      </c>
      <c r="AH149" s="368"/>
      <c r="AI149" s="368"/>
      <c r="AJ149" s="368"/>
      <c r="AK149" s="368"/>
      <c r="AL149" s="368"/>
      <c r="AM149" s="368"/>
      <c r="AN149" s="367">
        <f t="shared" si="4"/>
        <v>0</v>
      </c>
      <c r="AO149" s="368"/>
      <c r="AP149" s="368"/>
      <c r="AQ149" s="76" t="s">
        <v>75</v>
      </c>
      <c r="AR149" s="73"/>
      <c r="AS149" s="77">
        <f>ROUND(AS150+AS151,2)</f>
        <v>0</v>
      </c>
      <c r="AT149" s="78">
        <f t="shared" si="5"/>
        <v>0</v>
      </c>
      <c r="AU149" s="79">
        <f>ROUND(AU150+AU151,5)</f>
        <v>0</v>
      </c>
      <c r="AV149" s="78">
        <f>ROUND(AZ149*L29,2)</f>
        <v>0</v>
      </c>
      <c r="AW149" s="78">
        <f>ROUND(BA149*L30,2)</f>
        <v>0</v>
      </c>
      <c r="AX149" s="78">
        <f>ROUND(BB149*L29,2)</f>
        <v>0</v>
      </c>
      <c r="AY149" s="78">
        <f>ROUND(BC149*L30,2)</f>
        <v>0</v>
      </c>
      <c r="AZ149" s="78">
        <f>ROUND(AZ150+AZ151,2)</f>
        <v>0</v>
      </c>
      <c r="BA149" s="78">
        <f>ROUND(BA150+BA151,2)</f>
        <v>0</v>
      </c>
      <c r="BB149" s="78">
        <f>ROUND(BB150+BB151,2)</f>
        <v>0</v>
      </c>
      <c r="BC149" s="78">
        <f>ROUND(BC150+BC151,2)</f>
        <v>0</v>
      </c>
      <c r="BD149" s="80">
        <f>ROUND(BD150+BD151,2)</f>
        <v>0</v>
      </c>
      <c r="BS149" s="81" t="s">
        <v>68</v>
      </c>
      <c r="BT149" s="81" t="s">
        <v>76</v>
      </c>
      <c r="BU149" s="81" t="s">
        <v>70</v>
      </c>
      <c r="BV149" s="81" t="s">
        <v>71</v>
      </c>
      <c r="BW149" s="81" t="s">
        <v>294</v>
      </c>
      <c r="BX149" s="81" t="s">
        <v>5</v>
      </c>
      <c r="CL149" s="81" t="s">
        <v>3</v>
      </c>
      <c r="CM149" s="81" t="s">
        <v>79</v>
      </c>
    </row>
    <row r="150" spans="1:91" s="3" customFormat="1" ht="16.5" customHeight="1">
      <c r="A150" s="87" t="s">
        <v>84</v>
      </c>
      <c r="B150" s="47"/>
      <c r="C150" s="9"/>
      <c r="D150" s="9"/>
      <c r="E150" s="350" t="s">
        <v>80</v>
      </c>
      <c r="F150" s="350"/>
      <c r="G150" s="350"/>
      <c r="H150" s="350"/>
      <c r="I150" s="350"/>
      <c r="J150" s="9"/>
      <c r="K150" s="350" t="s">
        <v>81</v>
      </c>
      <c r="L150" s="350"/>
      <c r="M150" s="350"/>
      <c r="N150" s="350"/>
      <c r="O150" s="350"/>
      <c r="P150" s="350"/>
      <c r="Q150" s="350"/>
      <c r="R150" s="350"/>
      <c r="S150" s="350"/>
      <c r="T150" s="350"/>
      <c r="U150" s="350"/>
      <c r="V150" s="350"/>
      <c r="W150" s="350"/>
      <c r="X150" s="350"/>
      <c r="Y150" s="350"/>
      <c r="Z150" s="350"/>
      <c r="AA150" s="350"/>
      <c r="AB150" s="350"/>
      <c r="AC150" s="350"/>
      <c r="AD150" s="350"/>
      <c r="AE150" s="350"/>
      <c r="AF150" s="350"/>
      <c r="AG150" s="336">
        <f>'SO00 - Objekty přípravy s..._04'!J32</f>
        <v>0</v>
      </c>
      <c r="AH150" s="337"/>
      <c r="AI150" s="337"/>
      <c r="AJ150" s="337"/>
      <c r="AK150" s="337"/>
      <c r="AL150" s="337"/>
      <c r="AM150" s="337"/>
      <c r="AN150" s="336">
        <f t="shared" si="4"/>
        <v>0</v>
      </c>
      <c r="AO150" s="337"/>
      <c r="AP150" s="337"/>
      <c r="AQ150" s="82" t="s">
        <v>82</v>
      </c>
      <c r="AR150" s="47"/>
      <c r="AS150" s="83">
        <v>0</v>
      </c>
      <c r="AT150" s="84">
        <f t="shared" si="5"/>
        <v>0</v>
      </c>
      <c r="AU150" s="85">
        <f>'SO00 - Objekty přípravy s..._04'!P92</f>
        <v>0</v>
      </c>
      <c r="AV150" s="84">
        <f>'SO00 - Objekty přípravy s..._04'!J35</f>
        <v>0</v>
      </c>
      <c r="AW150" s="84">
        <f>'SO00 - Objekty přípravy s..._04'!J36</f>
        <v>0</v>
      </c>
      <c r="AX150" s="84">
        <f>'SO00 - Objekty přípravy s..._04'!J37</f>
        <v>0</v>
      </c>
      <c r="AY150" s="84">
        <f>'SO00 - Objekty přípravy s..._04'!J38</f>
        <v>0</v>
      </c>
      <c r="AZ150" s="84">
        <f>'SO00 - Objekty přípravy s..._04'!F35</f>
        <v>0</v>
      </c>
      <c r="BA150" s="84">
        <f>'SO00 - Objekty přípravy s..._04'!F36</f>
        <v>0</v>
      </c>
      <c r="BB150" s="84">
        <f>'SO00 - Objekty přípravy s..._04'!F37</f>
        <v>0</v>
      </c>
      <c r="BC150" s="84">
        <f>'SO00 - Objekty přípravy s..._04'!F38</f>
        <v>0</v>
      </c>
      <c r="BD150" s="86">
        <f>'SO00 - Objekty přípravy s..._04'!F39</f>
        <v>0</v>
      </c>
      <c r="BT150" s="27" t="s">
        <v>79</v>
      </c>
      <c r="BV150" s="27" t="s">
        <v>71</v>
      </c>
      <c r="BW150" s="27" t="s">
        <v>295</v>
      </c>
      <c r="BX150" s="27" t="s">
        <v>294</v>
      </c>
      <c r="CL150" s="27" t="s">
        <v>78</v>
      </c>
    </row>
    <row r="151" spans="1:91" s="3" customFormat="1" ht="16.5" customHeight="1">
      <c r="B151" s="47"/>
      <c r="C151" s="9"/>
      <c r="D151" s="9"/>
      <c r="E151" s="350" t="s">
        <v>92</v>
      </c>
      <c r="F151" s="350"/>
      <c r="G151" s="350"/>
      <c r="H151" s="350"/>
      <c r="I151" s="350"/>
      <c r="J151" s="9"/>
      <c r="K151" s="350" t="s">
        <v>93</v>
      </c>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38">
        <f>ROUND(AG152,2)</f>
        <v>0</v>
      </c>
      <c r="AH151" s="337"/>
      <c r="AI151" s="337"/>
      <c r="AJ151" s="337"/>
      <c r="AK151" s="337"/>
      <c r="AL151" s="337"/>
      <c r="AM151" s="337"/>
      <c r="AN151" s="336">
        <f t="shared" si="4"/>
        <v>0</v>
      </c>
      <c r="AO151" s="337"/>
      <c r="AP151" s="337"/>
      <c r="AQ151" s="82" t="s">
        <v>82</v>
      </c>
      <c r="AR151" s="47"/>
      <c r="AS151" s="83">
        <f>ROUND(AS152,2)</f>
        <v>0</v>
      </c>
      <c r="AT151" s="84">
        <f t="shared" si="5"/>
        <v>0</v>
      </c>
      <c r="AU151" s="85">
        <f>ROUND(AU152,5)</f>
        <v>0</v>
      </c>
      <c r="AV151" s="84">
        <f>ROUND(AZ151*L29,2)</f>
        <v>0</v>
      </c>
      <c r="AW151" s="84">
        <f>ROUND(BA151*L30,2)</f>
        <v>0</v>
      </c>
      <c r="AX151" s="84">
        <f>ROUND(BB151*L29,2)</f>
        <v>0</v>
      </c>
      <c r="AY151" s="84">
        <f>ROUND(BC151*L30,2)</f>
        <v>0</v>
      </c>
      <c r="AZ151" s="84">
        <f>ROUND(AZ152,2)</f>
        <v>0</v>
      </c>
      <c r="BA151" s="84">
        <f>ROUND(BA152,2)</f>
        <v>0</v>
      </c>
      <c r="BB151" s="84">
        <f>ROUND(BB152,2)</f>
        <v>0</v>
      </c>
      <c r="BC151" s="84">
        <f>ROUND(BC152,2)</f>
        <v>0</v>
      </c>
      <c r="BD151" s="86">
        <f>ROUND(BD152,2)</f>
        <v>0</v>
      </c>
      <c r="BS151" s="27" t="s">
        <v>68</v>
      </c>
      <c r="BT151" s="27" t="s">
        <v>79</v>
      </c>
      <c r="BU151" s="27" t="s">
        <v>70</v>
      </c>
      <c r="BV151" s="27" t="s">
        <v>71</v>
      </c>
      <c r="BW151" s="27" t="s">
        <v>296</v>
      </c>
      <c r="BX151" s="27" t="s">
        <v>294</v>
      </c>
      <c r="CL151" s="27" t="s">
        <v>78</v>
      </c>
    </row>
    <row r="152" spans="1:91" s="3" customFormat="1" ht="23.25" customHeight="1">
      <c r="A152" s="87" t="s">
        <v>84</v>
      </c>
      <c r="B152" s="47"/>
      <c r="C152" s="9"/>
      <c r="D152" s="9"/>
      <c r="E152" s="9"/>
      <c r="F152" s="350" t="s">
        <v>297</v>
      </c>
      <c r="G152" s="350"/>
      <c r="H152" s="350"/>
      <c r="I152" s="350"/>
      <c r="J152" s="350"/>
      <c r="K152" s="9"/>
      <c r="L152" s="350" t="s">
        <v>298</v>
      </c>
      <c r="M152" s="350"/>
      <c r="N152" s="350"/>
      <c r="O152" s="350"/>
      <c r="P152" s="350"/>
      <c r="Q152" s="350"/>
      <c r="R152" s="350"/>
      <c r="S152" s="350"/>
      <c r="T152" s="350"/>
      <c r="U152" s="350"/>
      <c r="V152" s="350"/>
      <c r="W152" s="350"/>
      <c r="X152" s="350"/>
      <c r="Y152" s="350"/>
      <c r="Z152" s="350"/>
      <c r="AA152" s="350"/>
      <c r="AB152" s="350"/>
      <c r="AC152" s="350"/>
      <c r="AD152" s="350"/>
      <c r="AE152" s="350"/>
      <c r="AF152" s="350"/>
      <c r="AG152" s="336">
        <f>'SO 101.6 - Etapa VI. - mi...'!J34</f>
        <v>0</v>
      </c>
      <c r="AH152" s="337"/>
      <c r="AI152" s="337"/>
      <c r="AJ152" s="337"/>
      <c r="AK152" s="337"/>
      <c r="AL152" s="337"/>
      <c r="AM152" s="337"/>
      <c r="AN152" s="336">
        <f t="shared" si="4"/>
        <v>0</v>
      </c>
      <c r="AO152" s="337"/>
      <c r="AP152" s="337"/>
      <c r="AQ152" s="82" t="s">
        <v>82</v>
      </c>
      <c r="AR152" s="47"/>
      <c r="AS152" s="88">
        <v>0</v>
      </c>
      <c r="AT152" s="89">
        <f t="shared" si="5"/>
        <v>0</v>
      </c>
      <c r="AU152" s="90">
        <f>'SO 101.6 - Etapa VI. - mi...'!P99</f>
        <v>0</v>
      </c>
      <c r="AV152" s="89">
        <f>'SO 101.6 - Etapa VI. - mi...'!J37</f>
        <v>0</v>
      </c>
      <c r="AW152" s="89">
        <f>'SO 101.6 - Etapa VI. - mi...'!J38</f>
        <v>0</v>
      </c>
      <c r="AX152" s="89">
        <f>'SO 101.6 - Etapa VI. - mi...'!J39</f>
        <v>0</v>
      </c>
      <c r="AY152" s="89">
        <f>'SO 101.6 - Etapa VI. - mi...'!J40</f>
        <v>0</v>
      </c>
      <c r="AZ152" s="89">
        <f>'SO 101.6 - Etapa VI. - mi...'!F37</f>
        <v>0</v>
      </c>
      <c r="BA152" s="89">
        <f>'SO 101.6 - Etapa VI. - mi...'!F38</f>
        <v>0</v>
      </c>
      <c r="BB152" s="89">
        <f>'SO 101.6 - Etapa VI. - mi...'!F39</f>
        <v>0</v>
      </c>
      <c r="BC152" s="89">
        <f>'SO 101.6 - Etapa VI. - mi...'!F40</f>
        <v>0</v>
      </c>
      <c r="BD152" s="91">
        <f>'SO 101.6 - Etapa VI. - mi...'!F41</f>
        <v>0</v>
      </c>
      <c r="BT152" s="27" t="s">
        <v>87</v>
      </c>
      <c r="BV152" s="27" t="s">
        <v>71</v>
      </c>
      <c r="BW152" s="27" t="s">
        <v>299</v>
      </c>
      <c r="BX152" s="27" t="s">
        <v>296</v>
      </c>
      <c r="CL152" s="27" t="s">
        <v>3</v>
      </c>
    </row>
    <row r="153" spans="1:91" s="1" customFormat="1" ht="30" customHeight="1">
      <c r="B153" s="34"/>
      <c r="AR153" s="34"/>
    </row>
    <row r="154" spans="1:91" s="1" customFormat="1" ht="6.95" customHeight="1">
      <c r="B154" s="43"/>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34"/>
    </row>
  </sheetData>
  <mergeCells count="430">
    <mergeCell ref="D149:H149"/>
    <mergeCell ref="J149:AF149"/>
    <mergeCell ref="E150:I150"/>
    <mergeCell ref="K150:AF150"/>
    <mergeCell ref="E151:I151"/>
    <mergeCell ref="K151:AF151"/>
    <mergeCell ref="F152:J152"/>
    <mergeCell ref="L152:AF152"/>
    <mergeCell ref="P144:AF144"/>
    <mergeCell ref="J144:N144"/>
    <mergeCell ref="D145:H145"/>
    <mergeCell ref="J145:AF145"/>
    <mergeCell ref="E146:I146"/>
    <mergeCell ref="K146:AF146"/>
    <mergeCell ref="E147:I147"/>
    <mergeCell ref="K147:AF147"/>
    <mergeCell ref="F148:J148"/>
    <mergeCell ref="L148:AF148"/>
    <mergeCell ref="G139:K139"/>
    <mergeCell ref="M139:AF139"/>
    <mergeCell ref="N140:AF140"/>
    <mergeCell ref="H140:L140"/>
    <mergeCell ref="O141:AF141"/>
    <mergeCell ref="I141:M141"/>
    <mergeCell ref="O142:AF142"/>
    <mergeCell ref="I142:M142"/>
    <mergeCell ref="P143:AF143"/>
    <mergeCell ref="J143:N143"/>
    <mergeCell ref="J134:AF134"/>
    <mergeCell ref="D134:H134"/>
    <mergeCell ref="K135:AF135"/>
    <mergeCell ref="E135:I135"/>
    <mergeCell ref="K136:AF136"/>
    <mergeCell ref="E136:I136"/>
    <mergeCell ref="L137:AF137"/>
    <mergeCell ref="F137:J137"/>
    <mergeCell ref="G138:K138"/>
    <mergeCell ref="M138:AF138"/>
    <mergeCell ref="J129:N129"/>
    <mergeCell ref="P129:AF129"/>
    <mergeCell ref="Q130:AF130"/>
    <mergeCell ref="K130:O130"/>
    <mergeCell ref="K131:O131"/>
    <mergeCell ref="Q131:AF131"/>
    <mergeCell ref="L132:P132"/>
    <mergeCell ref="R132:AF132"/>
    <mergeCell ref="L133:P133"/>
    <mergeCell ref="R133:AF133"/>
    <mergeCell ref="G124:K124"/>
    <mergeCell ref="M124:AF124"/>
    <mergeCell ref="G125:K125"/>
    <mergeCell ref="M125:AF125"/>
    <mergeCell ref="H126:L126"/>
    <mergeCell ref="N126:AF126"/>
    <mergeCell ref="O127:AF127"/>
    <mergeCell ref="I127:M127"/>
    <mergeCell ref="I128:M128"/>
    <mergeCell ref="O128:AF128"/>
    <mergeCell ref="S119:AF119"/>
    <mergeCell ref="M119:Q119"/>
    <mergeCell ref="J120:AF120"/>
    <mergeCell ref="D120:H120"/>
    <mergeCell ref="K121:AF121"/>
    <mergeCell ref="E121:I121"/>
    <mergeCell ref="E122:I122"/>
    <mergeCell ref="K122:AF122"/>
    <mergeCell ref="L123:AF123"/>
    <mergeCell ref="F123:J123"/>
    <mergeCell ref="K114:O114"/>
    <mergeCell ref="Q114:AF114"/>
    <mergeCell ref="L115:P115"/>
    <mergeCell ref="R115:AF115"/>
    <mergeCell ref="S116:AF116"/>
    <mergeCell ref="M116:Q116"/>
    <mergeCell ref="S117:AF117"/>
    <mergeCell ref="M117:Q117"/>
    <mergeCell ref="S118:AF118"/>
    <mergeCell ref="M118:Q118"/>
    <mergeCell ref="N109:AF109"/>
    <mergeCell ref="H109:L109"/>
    <mergeCell ref="O110:AF110"/>
    <mergeCell ref="I110:M110"/>
    <mergeCell ref="O111:AF111"/>
    <mergeCell ref="I111:M111"/>
    <mergeCell ref="P112:AF112"/>
    <mergeCell ref="J112:N112"/>
    <mergeCell ref="K113:O113"/>
    <mergeCell ref="Q113:AF113"/>
    <mergeCell ref="K104:AF104"/>
    <mergeCell ref="E104:I104"/>
    <mergeCell ref="K105:AF105"/>
    <mergeCell ref="E105:I105"/>
    <mergeCell ref="F106:J106"/>
    <mergeCell ref="L106:AF106"/>
    <mergeCell ref="M107:AF107"/>
    <mergeCell ref="G107:K107"/>
    <mergeCell ref="M108:AF108"/>
    <mergeCell ref="G108:K108"/>
    <mergeCell ref="E99:I99"/>
    <mergeCell ref="K99:AF99"/>
    <mergeCell ref="L100:AF100"/>
    <mergeCell ref="F100:J100"/>
    <mergeCell ref="L101:AF101"/>
    <mergeCell ref="F101:J101"/>
    <mergeCell ref="L102:AF102"/>
    <mergeCell ref="F102:J102"/>
    <mergeCell ref="J103:AF103"/>
    <mergeCell ref="D103:H103"/>
    <mergeCell ref="L94:AF94"/>
    <mergeCell ref="F94:J94"/>
    <mergeCell ref="G95:K95"/>
    <mergeCell ref="M95:AF95"/>
    <mergeCell ref="G96:K96"/>
    <mergeCell ref="M96:AF96"/>
    <mergeCell ref="M97:AF97"/>
    <mergeCell ref="G97:K97"/>
    <mergeCell ref="L98:AF98"/>
    <mergeCell ref="F98:J98"/>
    <mergeCell ref="I89:M89"/>
    <mergeCell ref="O89:AF89"/>
    <mergeCell ref="I90:M90"/>
    <mergeCell ref="O90:AF90"/>
    <mergeCell ref="H91:L91"/>
    <mergeCell ref="N91:AF91"/>
    <mergeCell ref="M92:AF92"/>
    <mergeCell ref="G92:K92"/>
    <mergeCell ref="M93:AF93"/>
    <mergeCell ref="G93:K93"/>
    <mergeCell ref="N84:AF84"/>
    <mergeCell ref="H84:L84"/>
    <mergeCell ref="N85:AF85"/>
    <mergeCell ref="H85:L85"/>
    <mergeCell ref="N86:AF86"/>
    <mergeCell ref="H86:L86"/>
    <mergeCell ref="H87:L87"/>
    <mergeCell ref="N87:AF87"/>
    <mergeCell ref="I88:M88"/>
    <mergeCell ref="O88:AF88"/>
    <mergeCell ref="AN151:AP151"/>
    <mergeCell ref="AG151:AM151"/>
    <mergeCell ref="AN152:AP152"/>
    <mergeCell ref="AG152:AM152"/>
    <mergeCell ref="N74:AF74"/>
    <mergeCell ref="H74:L74"/>
    <mergeCell ref="N75:AF75"/>
    <mergeCell ref="H75:L75"/>
    <mergeCell ref="N76:AF76"/>
    <mergeCell ref="H76:L76"/>
    <mergeCell ref="N77:AF77"/>
    <mergeCell ref="H77:L77"/>
    <mergeCell ref="N78:AF78"/>
    <mergeCell ref="H78:L78"/>
    <mergeCell ref="I79:M79"/>
    <mergeCell ref="O79:AF79"/>
    <mergeCell ref="I80:M80"/>
    <mergeCell ref="O80:AF80"/>
    <mergeCell ref="O81:AF81"/>
    <mergeCell ref="I81:M81"/>
    <mergeCell ref="O82:AF82"/>
    <mergeCell ref="I82:M82"/>
    <mergeCell ref="O83:AF83"/>
    <mergeCell ref="I83:M83"/>
    <mergeCell ref="AN146:AP146"/>
    <mergeCell ref="AG146:AM146"/>
    <mergeCell ref="AN147:AP147"/>
    <mergeCell ref="AG147:AM147"/>
    <mergeCell ref="AN148:AP148"/>
    <mergeCell ref="AG148:AM148"/>
    <mergeCell ref="AN149:AP149"/>
    <mergeCell ref="AG149:AM149"/>
    <mergeCell ref="AN150:AP150"/>
    <mergeCell ref="AG150:AM150"/>
    <mergeCell ref="AN141:AP141"/>
    <mergeCell ref="AG141:AM141"/>
    <mergeCell ref="AN142:AP142"/>
    <mergeCell ref="AG142:AM142"/>
    <mergeCell ref="AG143:AM143"/>
    <mergeCell ref="AN143:AP143"/>
    <mergeCell ref="AN144:AP144"/>
    <mergeCell ref="AG144:AM144"/>
    <mergeCell ref="AN145:AP145"/>
    <mergeCell ref="AG145:AM145"/>
    <mergeCell ref="AN136:AP136"/>
    <mergeCell ref="AG136:AM136"/>
    <mergeCell ref="AG137:AM137"/>
    <mergeCell ref="AN137:AP137"/>
    <mergeCell ref="AG138:AM138"/>
    <mergeCell ref="AN138:AP138"/>
    <mergeCell ref="AN139:AP139"/>
    <mergeCell ref="AG139:AM139"/>
    <mergeCell ref="AG140:AM140"/>
    <mergeCell ref="AN140:AP140"/>
    <mergeCell ref="AN131:AP131"/>
    <mergeCell ref="AG131:AM131"/>
    <mergeCell ref="AG132:AM132"/>
    <mergeCell ref="AN132:AP132"/>
    <mergeCell ref="AG133:AM133"/>
    <mergeCell ref="AN133:AP133"/>
    <mergeCell ref="AG134:AM134"/>
    <mergeCell ref="AN134:AP134"/>
    <mergeCell ref="AG135:AM135"/>
    <mergeCell ref="AN135:AP135"/>
    <mergeCell ref="G69:K69"/>
    <mergeCell ref="M69:AF69"/>
    <mergeCell ref="L70:AF70"/>
    <mergeCell ref="F70:J70"/>
    <mergeCell ref="K71:AF71"/>
    <mergeCell ref="E71:I71"/>
    <mergeCell ref="F72:J72"/>
    <mergeCell ref="L72:AF72"/>
    <mergeCell ref="G73:K73"/>
    <mergeCell ref="M73:AF73"/>
    <mergeCell ref="E64:I64"/>
    <mergeCell ref="K64:AF64"/>
    <mergeCell ref="L65:AF65"/>
    <mergeCell ref="F65:J65"/>
    <mergeCell ref="G66:K66"/>
    <mergeCell ref="M66:AF66"/>
    <mergeCell ref="G67:K67"/>
    <mergeCell ref="M67:AF67"/>
    <mergeCell ref="G68:K68"/>
    <mergeCell ref="M68:AF68"/>
    <mergeCell ref="AN126:AP126"/>
    <mergeCell ref="AG126:AM126"/>
    <mergeCell ref="AN127:AP127"/>
    <mergeCell ref="AG127:AM127"/>
    <mergeCell ref="AN128:AP128"/>
    <mergeCell ref="AG128:AM128"/>
    <mergeCell ref="AN129:AP129"/>
    <mergeCell ref="AG129:AM129"/>
    <mergeCell ref="AG130:AM130"/>
    <mergeCell ref="AN130:AP130"/>
    <mergeCell ref="AN121:AP121"/>
    <mergeCell ref="AG121:AM121"/>
    <mergeCell ref="AN122:AP122"/>
    <mergeCell ref="AG122:AM122"/>
    <mergeCell ref="AG123:AM123"/>
    <mergeCell ref="AN123:AP123"/>
    <mergeCell ref="AG124:AM124"/>
    <mergeCell ref="AN124:AP124"/>
    <mergeCell ref="AG125:AM125"/>
    <mergeCell ref="AN125:AP125"/>
    <mergeCell ref="AN116:AP116"/>
    <mergeCell ref="AG116:AM116"/>
    <mergeCell ref="AN117:AP117"/>
    <mergeCell ref="AG117:AM117"/>
    <mergeCell ref="AN118:AP118"/>
    <mergeCell ref="AG118:AM118"/>
    <mergeCell ref="AN119:AP119"/>
    <mergeCell ref="AG119:AM119"/>
    <mergeCell ref="AG120:AM120"/>
    <mergeCell ref="AN120:AP120"/>
    <mergeCell ref="AN111:AP111"/>
    <mergeCell ref="AG111:AM111"/>
    <mergeCell ref="AN112:AP112"/>
    <mergeCell ref="AG112:AM112"/>
    <mergeCell ref="AG113:AM113"/>
    <mergeCell ref="AN113:AP113"/>
    <mergeCell ref="AG114:AM114"/>
    <mergeCell ref="AN114:AP114"/>
    <mergeCell ref="AG115:AM115"/>
    <mergeCell ref="AN115:AP115"/>
    <mergeCell ref="AN106:AP106"/>
    <mergeCell ref="AG106:AM106"/>
    <mergeCell ref="AN107:AP107"/>
    <mergeCell ref="AG107:AM107"/>
    <mergeCell ref="AN108:AP108"/>
    <mergeCell ref="AG108:AM108"/>
    <mergeCell ref="AG109:AM109"/>
    <mergeCell ref="AN109:AP109"/>
    <mergeCell ref="AG110:AM110"/>
    <mergeCell ref="AN110:AP110"/>
    <mergeCell ref="AN101:AP101"/>
    <mergeCell ref="AG101:AM101"/>
    <mergeCell ref="AN102:AP102"/>
    <mergeCell ref="AG102:AM102"/>
    <mergeCell ref="AN103:AP103"/>
    <mergeCell ref="AG103:AM103"/>
    <mergeCell ref="AG104:AM104"/>
    <mergeCell ref="AN104:AP104"/>
    <mergeCell ref="AN105:AP105"/>
    <mergeCell ref="AG105:AM105"/>
    <mergeCell ref="F63:J63"/>
    <mergeCell ref="L63:AF63"/>
    <mergeCell ref="AM47:AN47"/>
    <mergeCell ref="AM49:AP49"/>
    <mergeCell ref="AS49:AT51"/>
    <mergeCell ref="AM50:AP50"/>
    <mergeCell ref="AN52:AP52"/>
    <mergeCell ref="AG52:AM52"/>
    <mergeCell ref="AN55:AP55"/>
    <mergeCell ref="AG55:AM55"/>
    <mergeCell ref="AG56:AM56"/>
    <mergeCell ref="AN56:AP56"/>
    <mergeCell ref="AG57:AM57"/>
    <mergeCell ref="AN57:AP57"/>
    <mergeCell ref="AG58:AM58"/>
    <mergeCell ref="AN58:AP58"/>
    <mergeCell ref="AG59:AM59"/>
    <mergeCell ref="AN59:AP59"/>
    <mergeCell ref="AN60:AP60"/>
    <mergeCell ref="AG60:AM60"/>
    <mergeCell ref="AG54:AM54"/>
    <mergeCell ref="AN54:AP54"/>
    <mergeCell ref="AN63:AP63"/>
    <mergeCell ref="AG63:AM63"/>
    <mergeCell ref="AG98:AM98"/>
    <mergeCell ref="AN98:AP98"/>
    <mergeCell ref="AG99:AM99"/>
    <mergeCell ref="AN99:AP99"/>
    <mergeCell ref="AG100:AM100"/>
    <mergeCell ref="AN100:AP100"/>
    <mergeCell ref="L45:AO45"/>
    <mergeCell ref="C52:G52"/>
    <mergeCell ref="I52:AF52"/>
    <mergeCell ref="J55:AF55"/>
    <mergeCell ref="D55:H55"/>
    <mergeCell ref="E56:I56"/>
    <mergeCell ref="K56:AF56"/>
    <mergeCell ref="L57:AF57"/>
    <mergeCell ref="F57:J57"/>
    <mergeCell ref="L58:AF58"/>
    <mergeCell ref="F58:J58"/>
    <mergeCell ref="E59:I59"/>
    <mergeCell ref="K59:AF59"/>
    <mergeCell ref="F60:J60"/>
    <mergeCell ref="L60:AF60"/>
    <mergeCell ref="F61:J61"/>
    <mergeCell ref="L61:AF61"/>
    <mergeCell ref="K62:AF62"/>
    <mergeCell ref="AG93:AM93"/>
    <mergeCell ref="AN93:AP93"/>
    <mergeCell ref="AG94:AM94"/>
    <mergeCell ref="AN94:AP94"/>
    <mergeCell ref="AG95:AM95"/>
    <mergeCell ref="AN95:AP95"/>
    <mergeCell ref="AN96:AP96"/>
    <mergeCell ref="AG96:AM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G69:AM69"/>
    <mergeCell ref="AN69:AP69"/>
    <mergeCell ref="AN70:AP70"/>
    <mergeCell ref="AG70:AM70"/>
    <mergeCell ref="AN71:AP71"/>
    <mergeCell ref="AG71:AM71"/>
    <mergeCell ref="AN72:AP72"/>
    <mergeCell ref="AG72:AM72"/>
    <mergeCell ref="AN64:AP64"/>
    <mergeCell ref="AG64:AM64"/>
    <mergeCell ref="AN65:AP65"/>
    <mergeCell ref="AG65:AM65"/>
    <mergeCell ref="AN66:AP66"/>
    <mergeCell ref="AG66:AM66"/>
    <mergeCell ref="AN67:AP67"/>
    <mergeCell ref="AG67:AM67"/>
    <mergeCell ref="AK35:AO35"/>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E62:I62"/>
    <mergeCell ref="L30:P30"/>
    <mergeCell ref="AK31:AO31"/>
    <mergeCell ref="L31:P31"/>
    <mergeCell ref="W31:AE31"/>
    <mergeCell ref="L32:P32"/>
    <mergeCell ref="W32:AE32"/>
    <mergeCell ref="AK32:AO32"/>
    <mergeCell ref="L33:P33"/>
    <mergeCell ref="W33:AE33"/>
    <mergeCell ref="AK33:AO33"/>
    <mergeCell ref="X35:AB35"/>
    <mergeCell ref="AR2:BE2"/>
  </mergeCells>
  <hyperlinks>
    <hyperlink ref="A57" location="'SO00cc - Obejkty přípravy...'!C2" display="/" xr:uid="{00000000-0004-0000-0000-000000000000}"/>
    <hyperlink ref="A58" location="'SO00x - Objekty přípravy ...'!C2" display="/" xr:uid="{00000000-0004-0000-0000-000001000000}"/>
    <hyperlink ref="A60" location="'SO 101.1 - Etapa I. způso...'!C2" display="/" xr:uid="{00000000-0004-0000-0000-000002000000}"/>
    <hyperlink ref="A61" location="'SO 101.1.1 - Etapa I - Ne...'!C2" display="/" xr:uid="{00000000-0004-0000-0000-000003000000}"/>
    <hyperlink ref="A63" location="'22109P-I - 300 Vodohospod...'!C2" display="/" xr:uid="{00000000-0004-0000-0000-000004000000}"/>
    <hyperlink ref="A66" location="'4 - Přeložka vedení'!C2" display="/" xr:uid="{00000000-0004-0000-0000-000005000000}"/>
    <hyperlink ref="A67" location="'401 - VO MMU'!C2" display="/" xr:uid="{00000000-0004-0000-0000-000006000000}"/>
    <hyperlink ref="A68" location="'402-1 - VRN'!C2" display="/" xr:uid="{00000000-0004-0000-0000-000007000000}"/>
    <hyperlink ref="A69" location="'402-2 - SSZ TEST'!C2" display="/" xr:uid="{00000000-0004-0000-0000-000008000000}"/>
    <hyperlink ref="A70" location="'45 - NEZpůsobilé'!C2" display="/" xr:uid="{00000000-0004-0000-0000-000009000000}"/>
    <hyperlink ref="A74" location="'1 - Bourací práce'!C2" display="/" xr:uid="{00000000-0004-0000-0000-00000A000000}"/>
    <hyperlink ref="A75" location="'2 - Stavební práce'!C2" display="/" xr:uid="{00000000-0004-0000-0000-00000B000000}"/>
    <hyperlink ref="A76" location="'3 - Opěrná stěna OZ11'!C2" display="/" xr:uid="{00000000-0004-0000-0000-00000C000000}"/>
    <hyperlink ref="A77" location="'4 - VZT'!C2" display="/" xr:uid="{00000000-0004-0000-0000-00000D000000}"/>
    <hyperlink ref="A79" location="'51 - PZTS'!C2" display="/" xr:uid="{00000000-0004-0000-0000-00000E000000}"/>
    <hyperlink ref="A80" location="'52 - UKS'!C2" display="/" xr:uid="{00000000-0004-0000-0000-00000F000000}"/>
    <hyperlink ref="A81" location="'53 - CCTV'!C2" display="/" xr:uid="{00000000-0004-0000-0000-000010000000}"/>
    <hyperlink ref="A82" location="'54 - KT'!C2" display="/" xr:uid="{00000000-0004-0000-0000-000011000000}"/>
    <hyperlink ref="A83" location="'55 - VRN'!C2" display="/" xr:uid="{00000000-0004-0000-0000-000012000000}"/>
    <hyperlink ref="A84" location="'6 - ÚT - zdroj'!C2" display="/" xr:uid="{00000000-0004-0000-0000-000013000000}"/>
    <hyperlink ref="A85" location="'61 - ÚT - otopná soustava'!C2" display="/" xr:uid="{00000000-0004-0000-0000-000014000000}"/>
    <hyperlink ref="A86" location="'7 - FVE '!C2" display="/" xr:uid="{00000000-0004-0000-0000-000015000000}"/>
    <hyperlink ref="A88" location="'81 - Kanalizace'!C2" display="/" xr:uid="{00000000-0004-0000-0000-000016000000}"/>
    <hyperlink ref="A89" location="'82 - Vodovod'!C2" display="/" xr:uid="{00000000-0004-0000-0000-000017000000}"/>
    <hyperlink ref="A90" location="'83 - Zařizovací předměty'!C2" display="/" xr:uid="{00000000-0004-0000-0000-000018000000}"/>
    <hyperlink ref="A91" location="'9 - elektro'!C2" display="/" xr:uid="{00000000-0004-0000-0000-000019000000}"/>
    <hyperlink ref="A92" location="'ab - Budova č.p. 1076 - n...'!C2" display="/" xr:uid="{00000000-0004-0000-0000-00001A000000}"/>
    <hyperlink ref="A93" location="'b - Přestřešení nástupišť'!C2" display="/" xr:uid="{00000000-0004-0000-0000-00001B000000}"/>
    <hyperlink ref="A95" location="'1 - Opěrná stěna OZ1'!C2" display="/" xr:uid="{00000000-0004-0000-0000-00001C000000}"/>
    <hyperlink ref="A96" location="'2 - Opěrná stěna OZ2'!C2" display="/" xr:uid="{00000000-0004-0000-0000-00001D000000}"/>
    <hyperlink ref="A97" location="'3 - Schodiště'!C2" display="/" xr:uid="{00000000-0004-0000-0000-00001E000000}"/>
    <hyperlink ref="A98" location="'D703 - Mobiliář'!C2" display="/" xr:uid="{00000000-0004-0000-0000-00001F000000}"/>
    <hyperlink ref="A100" location="'Objekt0 - Vegetační úprav...'!C2" display="/" xr:uid="{00000000-0004-0000-0000-000020000000}"/>
    <hyperlink ref="A101" location="'objekt1 - Vegetační úprav...'!C2" display="/" xr:uid="{00000000-0004-0000-0000-000021000000}"/>
    <hyperlink ref="A102" location="'Objekt5 -  Vegetační úpra...'!C2" display="/" xr:uid="{00000000-0004-0000-0000-000022000000}"/>
    <hyperlink ref="A104" location="'SO00 - Objekty přípravy s...'!C2" display="/" xr:uid="{00000000-0004-0000-0000-000023000000}"/>
    <hyperlink ref="A107" location="'SO 101.2 - Etapa II.'!C2" display="/" xr:uid="{00000000-0004-0000-0000-000024000000}"/>
    <hyperlink ref="A110" location="'22109P-II - 300 Vodohospo...'!C2" display="/" xr:uid="{00000000-0004-0000-0000-000025000000}"/>
    <hyperlink ref="A113" location="'401. - VO_STEZKA'!C2" display="/" xr:uid="{00000000-0004-0000-0000-000026000000}"/>
    <hyperlink ref="A116" location="'D703 - Mobiliář_01'!C2" display="/" xr:uid="{00000000-0004-0000-0000-000027000000}"/>
    <hyperlink ref="A118" location="'Objekt1 - Vegetační úprav..._01'!C2" display="/" xr:uid="{00000000-0004-0000-0000-000028000000}"/>
    <hyperlink ref="A119" location="'Objekt6 -  Vegetační úpra...'!C2" display="/" xr:uid="{00000000-0004-0000-0000-000029000000}"/>
    <hyperlink ref="A121" location="'SO00 - Objekty přípravy s..._01'!C2" display="/" xr:uid="{00000000-0004-0000-0000-00002A000000}"/>
    <hyperlink ref="A124" location="'SO 101.3 - Etapa III.'!C2" display="/" xr:uid="{00000000-0004-0000-0000-00002B000000}"/>
    <hyperlink ref="A127" location="'22109P-III - 300 Vodohosp...'!C2" display="/" xr:uid="{00000000-0004-0000-0000-00002C000000}"/>
    <hyperlink ref="A130" location="'D703 - Mobiliář_02'!C2" display="/" xr:uid="{00000000-0004-0000-0000-00002D000000}"/>
    <hyperlink ref="A132" location="'Objekt2 - Vegetační úprav...'!C2" display="/" xr:uid="{00000000-0004-0000-0000-00002E000000}"/>
    <hyperlink ref="A133" location="'Objekt7 -  Vegetační úpra...'!C2" display="/" xr:uid="{00000000-0004-0000-0000-00002F000000}"/>
    <hyperlink ref="A135" location="'SO00 - Objekty přípravy s..._02'!C2" display="/" xr:uid="{00000000-0004-0000-0000-000030000000}"/>
    <hyperlink ref="A138" location="'SO 101.4 - Etapa IV.'!C2" display="/" xr:uid="{00000000-0004-0000-0000-000031000000}"/>
    <hyperlink ref="A141" location="'22109P-IV - 300 Vodohospo...'!C2" display="/" xr:uid="{00000000-0004-0000-0000-000032000000}"/>
    <hyperlink ref="A143" location="'Objekt3 - Vegetační úprav...'!C2" display="/" xr:uid="{00000000-0004-0000-0000-000033000000}"/>
    <hyperlink ref="A144" location="'Objekt8 -  Vegetační úpra...'!C2" display="/" xr:uid="{00000000-0004-0000-0000-000034000000}"/>
    <hyperlink ref="A146" location="'SO00 - Objekty přípravy s..._03'!C2" display="/" xr:uid="{00000000-0004-0000-0000-000035000000}"/>
    <hyperlink ref="A148" location="'SO 101.5 - Etapa V.'!C2" display="/" xr:uid="{00000000-0004-0000-0000-000036000000}"/>
    <hyperlink ref="A150" location="'SO00 - Objekty přípravy s..._04'!C2" display="/" xr:uid="{00000000-0004-0000-0000-000037000000}"/>
    <hyperlink ref="A152" location="'SO 101.6 - Etapa VI. - mi...'!C2" display="/" xr:uid="{00000000-0004-0000-00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15"/>
  <sheetViews>
    <sheetView showGridLines="0" topLeftCell="A8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88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304</v>
      </c>
      <c r="F11" s="374"/>
      <c r="G11" s="374"/>
      <c r="H11" s="374"/>
      <c r="L11" s="34"/>
    </row>
    <row r="12" spans="2:46" s="1" customFormat="1" ht="12" customHeight="1">
      <c r="B12" s="34"/>
      <c r="D12" s="29" t="s">
        <v>305</v>
      </c>
      <c r="L12" s="34"/>
    </row>
    <row r="13" spans="2:46" s="1" customFormat="1" ht="16.5" customHeight="1">
      <c r="B13" s="34"/>
      <c r="E13" s="353" t="s">
        <v>306</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ROUND((SUM(BE94:BE114)),  2)</f>
        <v>0</v>
      </c>
      <c r="I37" s="95">
        <v>0.21</v>
      </c>
      <c r="J37" s="84">
        <f>ROUND(((SUM(BE94:BE114))*I37),  2)</f>
        <v>0</v>
      </c>
      <c r="L37" s="34"/>
    </row>
    <row r="38" spans="2:12" s="1" customFormat="1" ht="14.45" customHeight="1">
      <c r="B38" s="34"/>
      <c r="E38" s="29" t="s">
        <v>41</v>
      </c>
      <c r="F38" s="84">
        <f>ROUND((SUM(BF94:BF114)),  2)</f>
        <v>0</v>
      </c>
      <c r="I38" s="95">
        <v>0.12</v>
      </c>
      <c r="J38" s="84">
        <f>ROUND(((SUM(BF94:BF114))*I38),  2)</f>
        <v>0</v>
      </c>
      <c r="L38" s="34"/>
    </row>
    <row r="39" spans="2:12" s="1" customFormat="1" ht="14.45" hidden="1" customHeight="1">
      <c r="B39" s="34"/>
      <c r="E39" s="29" t="s">
        <v>42</v>
      </c>
      <c r="F39" s="84">
        <f>ROUND((SUM(BG94:BG114)),  2)</f>
        <v>0</v>
      </c>
      <c r="I39" s="95">
        <v>0.21</v>
      </c>
      <c r="J39" s="84">
        <f>0</f>
        <v>0</v>
      </c>
      <c r="L39" s="34"/>
    </row>
    <row r="40" spans="2:12" s="1" customFormat="1" ht="14.45" hidden="1" customHeight="1">
      <c r="B40" s="34"/>
      <c r="E40" s="29" t="s">
        <v>43</v>
      </c>
      <c r="F40" s="84">
        <f>ROUND((SUM(BH94:BH114)),  2)</f>
        <v>0</v>
      </c>
      <c r="I40" s="95">
        <v>0.12</v>
      </c>
      <c r="J40" s="84">
        <f>0</f>
        <v>0</v>
      </c>
      <c r="L40" s="34"/>
    </row>
    <row r="41" spans="2:12" s="1" customFormat="1" ht="14.45" hidden="1" customHeight="1">
      <c r="B41" s="34"/>
      <c r="E41" s="29" t="s">
        <v>44</v>
      </c>
      <c r="F41" s="84">
        <f>ROUND((SUM(BI94:BI114)),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304</v>
      </c>
      <c r="F56" s="374"/>
      <c r="G56" s="374"/>
      <c r="H56" s="374"/>
      <c r="L56" s="34"/>
    </row>
    <row r="57" spans="2:12" s="1" customFormat="1" ht="12" customHeight="1">
      <c r="B57" s="34"/>
      <c r="C57" s="29" t="s">
        <v>305</v>
      </c>
      <c r="L57" s="34"/>
    </row>
    <row r="58" spans="2:12" s="1" customFormat="1" ht="16.5" customHeight="1">
      <c r="B58" s="34"/>
      <c r="E58" s="353" t="str">
        <f>E13</f>
        <v>SO00cc - Obejkty přípravy staveniště - Nezpůsobilé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311</v>
      </c>
      <c r="E68" s="107"/>
      <c r="F68" s="107"/>
      <c r="G68" s="107"/>
      <c r="H68" s="107"/>
      <c r="I68" s="107"/>
      <c r="J68" s="108">
        <f>J95</f>
        <v>0</v>
      </c>
      <c r="L68" s="105"/>
    </row>
    <row r="69" spans="2:47" s="9" customFormat="1" ht="19.899999999999999" customHeight="1">
      <c r="B69" s="109"/>
      <c r="D69" s="110" t="s">
        <v>312</v>
      </c>
      <c r="E69" s="111"/>
      <c r="F69" s="111"/>
      <c r="G69" s="111"/>
      <c r="H69" s="111"/>
      <c r="I69" s="111"/>
      <c r="J69" s="112">
        <f>J96</f>
        <v>0</v>
      </c>
      <c r="L69" s="109"/>
    </row>
    <row r="70" spans="2:47" s="9" customFormat="1" ht="19.899999999999999" customHeight="1">
      <c r="B70" s="109"/>
      <c r="D70" s="110" t="s">
        <v>313</v>
      </c>
      <c r="E70" s="111"/>
      <c r="F70" s="111"/>
      <c r="G70" s="111"/>
      <c r="H70" s="111"/>
      <c r="I70" s="111"/>
      <c r="J70" s="112">
        <f>J110</f>
        <v>0</v>
      </c>
      <c r="L70" s="109"/>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3" ht="12" customHeight="1">
      <c r="B81" s="22"/>
      <c r="C81" s="29" t="s">
        <v>301</v>
      </c>
      <c r="L81" s="22"/>
    </row>
    <row r="82" spans="2:63" ht="23.25" customHeight="1">
      <c r="B82" s="22"/>
      <c r="E82" s="372" t="s">
        <v>302</v>
      </c>
      <c r="F82" s="335"/>
      <c r="G82" s="335"/>
      <c r="H82" s="335"/>
      <c r="L82" s="22"/>
    </row>
    <row r="83" spans="2:63" ht="12" customHeight="1">
      <c r="B83" s="22"/>
      <c r="C83" s="29" t="s">
        <v>303</v>
      </c>
      <c r="L83" s="22"/>
    </row>
    <row r="84" spans="2:63" s="1" customFormat="1" ht="16.5" customHeight="1">
      <c r="B84" s="34"/>
      <c r="E84" s="365" t="s">
        <v>304</v>
      </c>
      <c r="F84" s="374"/>
      <c r="G84" s="374"/>
      <c r="H84" s="374"/>
      <c r="L84" s="34"/>
    </row>
    <row r="85" spans="2:63" s="1" customFormat="1" ht="12" customHeight="1">
      <c r="B85" s="34"/>
      <c r="C85" s="29" t="s">
        <v>305</v>
      </c>
      <c r="L85" s="34"/>
    </row>
    <row r="86" spans="2:63" s="1" customFormat="1" ht="16.5" customHeight="1">
      <c r="B86" s="34"/>
      <c r="E86" s="353" t="str">
        <f>E13</f>
        <v>SO00cc - Obejkty přípravy staveniště - Nezpůsobilé</v>
      </c>
      <c r="F86" s="374"/>
      <c r="G86" s="374"/>
      <c r="H86" s="374"/>
      <c r="L86" s="34"/>
    </row>
    <row r="87" spans="2:63" s="1" customFormat="1" ht="6.95" customHeight="1">
      <c r="B87" s="34"/>
      <c r="L87" s="34"/>
    </row>
    <row r="88" spans="2:63" s="1" customFormat="1" ht="12" customHeight="1">
      <c r="B88" s="34"/>
      <c r="C88" s="29" t="s">
        <v>21</v>
      </c>
      <c r="F88" s="27" t="str">
        <f>F16</f>
        <v xml:space="preserve"> </v>
      </c>
      <c r="I88" s="29" t="s">
        <v>23</v>
      </c>
      <c r="J88" s="51" t="str">
        <f>IF(J16="","",J16)</f>
        <v>26. 8. 2025</v>
      </c>
      <c r="L88" s="34"/>
    </row>
    <row r="89" spans="2:63" s="1" customFormat="1" ht="6.95" customHeight="1">
      <c r="B89" s="34"/>
      <c r="L89" s="34"/>
    </row>
    <row r="90" spans="2:63" s="1" customFormat="1" ht="15.2" customHeight="1">
      <c r="B90" s="34"/>
      <c r="C90" s="29" t="s">
        <v>25</v>
      </c>
      <c r="F90" s="27" t="str">
        <f>E19</f>
        <v xml:space="preserve"> </v>
      </c>
      <c r="I90" s="29" t="s">
        <v>30</v>
      </c>
      <c r="J90" s="32" t="str">
        <f>E25</f>
        <v xml:space="preserve"> </v>
      </c>
      <c r="L90" s="34"/>
    </row>
    <row r="91" spans="2:63" s="1" customFormat="1" ht="15.2" customHeight="1">
      <c r="B91" s="34"/>
      <c r="C91" s="29" t="s">
        <v>28</v>
      </c>
      <c r="F91" s="27" t="str">
        <f>IF(E22="","",E22)</f>
        <v>Vyplň údaj</v>
      </c>
      <c r="I91" s="29" t="s">
        <v>32</v>
      </c>
      <c r="J91" s="32" t="str">
        <f>E28</f>
        <v xml:space="preserve"> </v>
      </c>
      <c r="L91" s="34"/>
    </row>
    <row r="92" spans="2:63" s="1" customFormat="1" ht="10.35" customHeight="1">
      <c r="B92" s="34"/>
      <c r="L92" s="34"/>
    </row>
    <row r="93" spans="2:63"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3" s="1" customFormat="1" ht="22.9" customHeight="1">
      <c r="B94" s="34"/>
      <c r="C94" s="63" t="s">
        <v>326</v>
      </c>
      <c r="J94" s="117">
        <f>BK94</f>
        <v>0</v>
      </c>
      <c r="L94" s="34"/>
      <c r="M94" s="61"/>
      <c r="N94" s="52"/>
      <c r="O94" s="52"/>
      <c r="P94" s="118">
        <f>P95</f>
        <v>0</v>
      </c>
      <c r="Q94" s="52"/>
      <c r="R94" s="118">
        <f>R95</f>
        <v>0</v>
      </c>
      <c r="S94" s="52"/>
      <c r="T94" s="119">
        <f>T95</f>
        <v>0</v>
      </c>
      <c r="AT94" s="19" t="s">
        <v>68</v>
      </c>
      <c r="AU94" s="19" t="s">
        <v>310</v>
      </c>
      <c r="BK94" s="120">
        <f>BK95</f>
        <v>0</v>
      </c>
    </row>
    <row r="95" spans="2:63" s="11" customFormat="1" ht="25.9" customHeight="1">
      <c r="B95" s="121"/>
      <c r="D95" s="122" t="s">
        <v>68</v>
      </c>
      <c r="E95" s="123" t="s">
        <v>120</v>
      </c>
      <c r="F95" s="123" t="s">
        <v>327</v>
      </c>
      <c r="I95" s="124"/>
      <c r="J95" s="125">
        <f>BK95</f>
        <v>0</v>
      </c>
      <c r="L95" s="121"/>
      <c r="M95" s="126"/>
      <c r="P95" s="127">
        <f>P96+P110</f>
        <v>0</v>
      </c>
      <c r="R95" s="127">
        <f>R96+R110</f>
        <v>0</v>
      </c>
      <c r="T95" s="128">
        <f>T96+T110</f>
        <v>0</v>
      </c>
      <c r="AR95" s="122" t="s">
        <v>138</v>
      </c>
      <c r="AT95" s="129" t="s">
        <v>68</v>
      </c>
      <c r="AU95" s="129" t="s">
        <v>69</v>
      </c>
      <c r="AY95" s="122" t="s">
        <v>328</v>
      </c>
      <c r="BK95" s="130">
        <f>BK96+BK110</f>
        <v>0</v>
      </c>
    </row>
    <row r="96" spans="2:63" s="11" customFormat="1" ht="22.9" customHeight="1">
      <c r="B96" s="121"/>
      <c r="D96" s="122" t="s">
        <v>68</v>
      </c>
      <c r="E96" s="131" t="s">
        <v>329</v>
      </c>
      <c r="F96" s="131" t="s">
        <v>330</v>
      </c>
      <c r="I96" s="124"/>
      <c r="J96" s="132">
        <f>BK96</f>
        <v>0</v>
      </c>
      <c r="L96" s="121"/>
      <c r="M96" s="126"/>
      <c r="P96" s="127">
        <f>SUM(P97:P109)</f>
        <v>0</v>
      </c>
      <c r="R96" s="127">
        <f>SUM(R97:R109)</f>
        <v>0</v>
      </c>
      <c r="T96" s="128">
        <f>SUM(T97:T109)</f>
        <v>0</v>
      </c>
      <c r="AR96" s="122" t="s">
        <v>138</v>
      </c>
      <c r="AT96" s="129" t="s">
        <v>68</v>
      </c>
      <c r="AU96" s="129" t="s">
        <v>76</v>
      </c>
      <c r="AY96" s="122" t="s">
        <v>328</v>
      </c>
      <c r="BK96" s="130">
        <f>SUM(BK97:BK109)</f>
        <v>0</v>
      </c>
    </row>
    <row r="97" spans="2:65" s="1" customFormat="1" ht="24.2" customHeight="1">
      <c r="B97" s="133"/>
      <c r="C97" s="134" t="s">
        <v>76</v>
      </c>
      <c r="D97" s="134" t="s">
        <v>331</v>
      </c>
      <c r="E97" s="135" t="s">
        <v>332</v>
      </c>
      <c r="F97" s="136" t="s">
        <v>333</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337</v>
      </c>
    </row>
    <row r="98" spans="2:65" s="1" customFormat="1">
      <c r="B98" s="34"/>
      <c r="D98" s="147" t="s">
        <v>338</v>
      </c>
      <c r="F98" s="148" t="s">
        <v>339</v>
      </c>
      <c r="I98" s="149"/>
      <c r="L98" s="34"/>
      <c r="M98" s="150"/>
      <c r="T98" s="55"/>
      <c r="AT98" s="19" t="s">
        <v>338</v>
      </c>
      <c r="AU98" s="19" t="s">
        <v>79</v>
      </c>
    </row>
    <row r="99" spans="2:65" s="1" customFormat="1" ht="29.25">
      <c r="B99" s="34"/>
      <c r="D99" s="151" t="s">
        <v>340</v>
      </c>
      <c r="F99" s="152" t="s">
        <v>341</v>
      </c>
      <c r="I99" s="149"/>
      <c r="L99" s="34"/>
      <c r="M99" s="150"/>
      <c r="T99" s="55"/>
      <c r="AT99" s="19" t="s">
        <v>340</v>
      </c>
      <c r="AU99" s="19" t="s">
        <v>79</v>
      </c>
    </row>
    <row r="100" spans="2:65" s="1" customFormat="1" ht="16.5" customHeight="1">
      <c r="B100" s="133"/>
      <c r="C100" s="134" t="s">
        <v>79</v>
      </c>
      <c r="D100" s="134" t="s">
        <v>331</v>
      </c>
      <c r="E100" s="135" t="s">
        <v>342</v>
      </c>
      <c r="F100" s="136" t="s">
        <v>343</v>
      </c>
      <c r="G100" s="137" t="s">
        <v>334</v>
      </c>
      <c r="H100" s="138">
        <v>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336</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336</v>
      </c>
      <c r="BM100" s="145" t="s">
        <v>344</v>
      </c>
    </row>
    <row r="101" spans="2:65" s="1" customFormat="1">
      <c r="B101" s="34"/>
      <c r="D101" s="147" t="s">
        <v>338</v>
      </c>
      <c r="F101" s="148" t="s">
        <v>345</v>
      </c>
      <c r="I101" s="149"/>
      <c r="L101" s="34"/>
      <c r="M101" s="150"/>
      <c r="T101" s="55"/>
      <c r="AT101" s="19" t="s">
        <v>338</v>
      </c>
      <c r="AU101" s="19" t="s">
        <v>79</v>
      </c>
    </row>
    <row r="102" spans="2:65" s="1" customFormat="1" ht="16.5" customHeight="1">
      <c r="B102" s="133"/>
      <c r="C102" s="134" t="s">
        <v>87</v>
      </c>
      <c r="D102" s="134" t="s">
        <v>331</v>
      </c>
      <c r="E102" s="135" t="s">
        <v>346</v>
      </c>
      <c r="F102" s="136" t="s">
        <v>347</v>
      </c>
      <c r="G102" s="137" t="s">
        <v>334</v>
      </c>
      <c r="H102" s="138">
        <v>1</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336</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336</v>
      </c>
      <c r="BM102" s="145" t="s">
        <v>348</v>
      </c>
    </row>
    <row r="103" spans="2:65" s="1" customFormat="1">
      <c r="B103" s="34"/>
      <c r="D103" s="147" t="s">
        <v>338</v>
      </c>
      <c r="F103" s="148" t="s">
        <v>349</v>
      </c>
      <c r="I103" s="149"/>
      <c r="L103" s="34"/>
      <c r="M103" s="150"/>
      <c r="T103" s="55"/>
      <c r="AT103" s="19" t="s">
        <v>338</v>
      </c>
      <c r="AU103" s="19" t="s">
        <v>79</v>
      </c>
    </row>
    <row r="104" spans="2:65" s="1" customFormat="1" ht="16.5" customHeight="1">
      <c r="B104" s="133"/>
      <c r="C104" s="134" t="s">
        <v>113</v>
      </c>
      <c r="D104" s="134" t="s">
        <v>331</v>
      </c>
      <c r="E104" s="135" t="s">
        <v>350</v>
      </c>
      <c r="F104" s="136" t="s">
        <v>351</v>
      </c>
      <c r="G104" s="137" t="s">
        <v>334</v>
      </c>
      <c r="H104" s="138">
        <v>1</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336</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336</v>
      </c>
      <c r="BM104" s="145" t="s">
        <v>352</v>
      </c>
    </row>
    <row r="105" spans="2:65" s="1" customFormat="1">
      <c r="B105" s="34"/>
      <c r="D105" s="147" t="s">
        <v>338</v>
      </c>
      <c r="F105" s="148" t="s">
        <v>353</v>
      </c>
      <c r="I105" s="149"/>
      <c r="L105" s="34"/>
      <c r="M105" s="150"/>
      <c r="T105" s="55"/>
      <c r="AT105" s="19" t="s">
        <v>338</v>
      </c>
      <c r="AU105" s="19" t="s">
        <v>79</v>
      </c>
    </row>
    <row r="106" spans="2:65" s="1" customFormat="1" ht="21.75" customHeight="1">
      <c r="B106" s="133"/>
      <c r="C106" s="134" t="s">
        <v>138</v>
      </c>
      <c r="D106" s="134" t="s">
        <v>331</v>
      </c>
      <c r="E106" s="135" t="s">
        <v>354</v>
      </c>
      <c r="F106" s="136" t="s">
        <v>355</v>
      </c>
      <c r="G106" s="137" t="s">
        <v>356</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357</v>
      </c>
    </row>
    <row r="107" spans="2:65" s="1" customFormat="1">
      <c r="B107" s="34"/>
      <c r="D107" s="147" t="s">
        <v>338</v>
      </c>
      <c r="F107" s="148" t="s">
        <v>358</v>
      </c>
      <c r="I107" s="149"/>
      <c r="L107" s="34"/>
      <c r="M107" s="150"/>
      <c r="T107" s="55"/>
      <c r="AT107" s="19" t="s">
        <v>338</v>
      </c>
      <c r="AU107" s="19" t="s">
        <v>79</v>
      </c>
    </row>
    <row r="108" spans="2:65" s="1" customFormat="1" ht="24.2" customHeight="1">
      <c r="B108" s="133"/>
      <c r="C108" s="134" t="s">
        <v>150</v>
      </c>
      <c r="D108" s="134" t="s">
        <v>331</v>
      </c>
      <c r="E108" s="135" t="s">
        <v>359</v>
      </c>
      <c r="F108" s="136" t="s">
        <v>360</v>
      </c>
      <c r="G108" s="137" t="s">
        <v>356</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336</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336</v>
      </c>
      <c r="BM108" s="145" t="s">
        <v>361</v>
      </c>
    </row>
    <row r="109" spans="2:65" s="1" customFormat="1">
      <c r="B109" s="34"/>
      <c r="D109" s="147" t="s">
        <v>338</v>
      </c>
      <c r="F109" s="148" t="s">
        <v>362</v>
      </c>
      <c r="I109" s="149"/>
      <c r="L109" s="34"/>
      <c r="M109" s="150"/>
      <c r="T109" s="55"/>
      <c r="AT109" s="19" t="s">
        <v>338</v>
      </c>
      <c r="AU109" s="19" t="s">
        <v>79</v>
      </c>
    </row>
    <row r="110" spans="2:65" s="11" customFormat="1" ht="22.9" customHeight="1">
      <c r="B110" s="121"/>
      <c r="D110" s="122" t="s">
        <v>68</v>
      </c>
      <c r="E110" s="131" t="s">
        <v>363</v>
      </c>
      <c r="F110" s="131" t="s">
        <v>364</v>
      </c>
      <c r="I110" s="124"/>
      <c r="J110" s="132">
        <f>BK110</f>
        <v>0</v>
      </c>
      <c r="L110" s="121"/>
      <c r="M110" s="126"/>
      <c r="P110" s="127">
        <f>SUM(P111:P114)</f>
        <v>0</v>
      </c>
      <c r="R110" s="127">
        <f>SUM(R111:R114)</f>
        <v>0</v>
      </c>
      <c r="T110" s="128">
        <f>SUM(T111:T114)</f>
        <v>0</v>
      </c>
      <c r="AR110" s="122" t="s">
        <v>138</v>
      </c>
      <c r="AT110" s="129" t="s">
        <v>68</v>
      </c>
      <c r="AU110" s="129" t="s">
        <v>76</v>
      </c>
      <c r="AY110" s="122" t="s">
        <v>328</v>
      </c>
      <c r="BK110" s="130">
        <f>SUM(BK111:BK114)</f>
        <v>0</v>
      </c>
    </row>
    <row r="111" spans="2:65" s="1" customFormat="1" ht="16.5" customHeight="1">
      <c r="B111" s="133"/>
      <c r="C111" s="134" t="s">
        <v>168</v>
      </c>
      <c r="D111" s="134" t="s">
        <v>331</v>
      </c>
      <c r="E111" s="135" t="s">
        <v>365</v>
      </c>
      <c r="F111" s="136" t="s">
        <v>366</v>
      </c>
      <c r="G111" s="137" t="s">
        <v>367</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368</v>
      </c>
    </row>
    <row r="112" spans="2:65" s="1" customFormat="1">
      <c r="B112" s="34"/>
      <c r="D112" s="147" t="s">
        <v>338</v>
      </c>
      <c r="F112" s="148" t="s">
        <v>369</v>
      </c>
      <c r="I112" s="149"/>
      <c r="L112" s="34"/>
      <c r="M112" s="150"/>
      <c r="T112" s="55"/>
      <c r="AT112" s="19" t="s">
        <v>338</v>
      </c>
      <c r="AU112" s="19" t="s">
        <v>79</v>
      </c>
    </row>
    <row r="113" spans="2:65" s="1" customFormat="1" ht="16.5" customHeight="1">
      <c r="B113" s="133"/>
      <c r="C113" s="134" t="s">
        <v>171</v>
      </c>
      <c r="D113" s="134" t="s">
        <v>331</v>
      </c>
      <c r="E113" s="135" t="s">
        <v>370</v>
      </c>
      <c r="F113" s="136" t="s">
        <v>371</v>
      </c>
      <c r="G113" s="137" t="s">
        <v>356</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372</v>
      </c>
    </row>
    <row r="114" spans="2:65" s="1" customFormat="1">
      <c r="B114" s="34"/>
      <c r="D114" s="147" t="s">
        <v>338</v>
      </c>
      <c r="F114" s="148" t="s">
        <v>373</v>
      </c>
      <c r="I114" s="149"/>
      <c r="L114" s="34"/>
      <c r="M114" s="153"/>
      <c r="N114" s="154"/>
      <c r="O114" s="154"/>
      <c r="P114" s="154"/>
      <c r="Q114" s="154"/>
      <c r="R114" s="154"/>
      <c r="S114" s="154"/>
      <c r="T114" s="155"/>
      <c r="AT114" s="19" t="s">
        <v>338</v>
      </c>
      <c r="AU114" s="19" t="s">
        <v>79</v>
      </c>
    </row>
    <row r="115" spans="2:65" s="1" customFormat="1" ht="6.95" customHeight="1">
      <c r="B115" s="43"/>
      <c r="C115" s="44"/>
      <c r="D115" s="44"/>
      <c r="E115" s="44"/>
      <c r="F115" s="44"/>
      <c r="G115" s="44"/>
      <c r="H115" s="44"/>
      <c r="I115" s="44"/>
      <c r="J115" s="44"/>
      <c r="K115" s="44"/>
      <c r="L115" s="34"/>
    </row>
  </sheetData>
  <autoFilter ref="C93:K114" xr:uid="{00000000-0009-0000-0000-000001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8" r:id="rId1" xr:uid="{00000000-0004-0000-0100-000000000000}"/>
    <hyperlink ref="F101" r:id="rId2" xr:uid="{00000000-0004-0000-0100-000001000000}"/>
    <hyperlink ref="F103" r:id="rId3" xr:uid="{00000000-0004-0000-0100-000002000000}"/>
    <hyperlink ref="F105" r:id="rId4" xr:uid="{00000000-0004-0000-0100-000003000000}"/>
    <hyperlink ref="F107" r:id="rId5" xr:uid="{00000000-0004-0000-0100-000004000000}"/>
    <hyperlink ref="F109" r:id="rId6" xr:uid="{00000000-0004-0000-0100-000005000000}"/>
    <hyperlink ref="F112" r:id="rId7" xr:uid="{00000000-0004-0000-0100-000006000000}"/>
    <hyperlink ref="F114" r:id="rId8" xr:uid="{00000000-0004-0000-01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8"/>
  <sheetViews>
    <sheetView showGridLines="0" topLeftCell="A38" workbookViewId="0">
      <selection activeCell="W52" sqref="W5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91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304</v>
      </c>
      <c r="F11" s="374"/>
      <c r="G11" s="374"/>
      <c r="H11" s="374"/>
      <c r="L11" s="34"/>
    </row>
    <row r="12" spans="2:46" s="1" customFormat="1" ht="12" customHeight="1">
      <c r="B12" s="34"/>
      <c r="D12" s="29" t="s">
        <v>305</v>
      </c>
      <c r="L12" s="34"/>
    </row>
    <row r="13" spans="2:46" s="1" customFormat="1" ht="16.5" customHeight="1">
      <c r="B13" s="34"/>
      <c r="E13" s="353" t="s">
        <v>374</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ROUND((SUM(BE96:BE117)),  2)</f>
        <v>0</v>
      </c>
      <c r="I37" s="95">
        <v>0.21</v>
      </c>
      <c r="J37" s="84">
        <f>ROUND(((SUM(BE96:BE117))*I37),  2)</f>
        <v>0</v>
      </c>
      <c r="L37" s="34"/>
    </row>
    <row r="38" spans="2:12" s="1" customFormat="1" ht="14.45" customHeight="1">
      <c r="B38" s="34"/>
      <c r="E38" s="29" t="s">
        <v>41</v>
      </c>
      <c r="F38" s="84">
        <f>ROUND((SUM(BF96:BF117)),  2)</f>
        <v>0</v>
      </c>
      <c r="I38" s="95">
        <v>0.12</v>
      </c>
      <c r="J38" s="84">
        <f>ROUND(((SUM(BF96:BF117))*I38),  2)</f>
        <v>0</v>
      </c>
      <c r="L38" s="34"/>
    </row>
    <row r="39" spans="2:12" s="1" customFormat="1" ht="14.45" hidden="1" customHeight="1">
      <c r="B39" s="34"/>
      <c r="E39" s="29" t="s">
        <v>42</v>
      </c>
      <c r="F39" s="84">
        <f>ROUND((SUM(BG96:BG117)),  2)</f>
        <v>0</v>
      </c>
      <c r="I39" s="95">
        <v>0.21</v>
      </c>
      <c r="J39" s="84">
        <f>0</f>
        <v>0</v>
      </c>
      <c r="L39" s="34"/>
    </row>
    <row r="40" spans="2:12" s="1" customFormat="1" ht="14.45" hidden="1" customHeight="1">
      <c r="B40" s="34"/>
      <c r="E40" s="29" t="s">
        <v>43</v>
      </c>
      <c r="F40" s="84">
        <f>ROUND((SUM(BH96:BH117)),  2)</f>
        <v>0</v>
      </c>
      <c r="I40" s="95">
        <v>0.12</v>
      </c>
      <c r="J40" s="84">
        <f>0</f>
        <v>0</v>
      </c>
      <c r="L40" s="34"/>
    </row>
    <row r="41" spans="2:12" s="1" customFormat="1" ht="14.45" hidden="1" customHeight="1">
      <c r="B41" s="34"/>
      <c r="E41" s="29" t="s">
        <v>44</v>
      </c>
      <c r="F41" s="84">
        <f>ROUND((SUM(BI96:BI117)),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304</v>
      </c>
      <c r="F56" s="374"/>
      <c r="G56" s="374"/>
      <c r="H56" s="374"/>
      <c r="L56" s="34"/>
    </row>
    <row r="57" spans="2:12" s="1" customFormat="1" ht="12" customHeight="1">
      <c r="B57" s="34"/>
      <c r="C57" s="29" t="s">
        <v>305</v>
      </c>
      <c r="L57" s="34"/>
    </row>
    <row r="58" spans="2:12" s="1" customFormat="1" ht="16.5" customHeight="1">
      <c r="B58" s="34"/>
      <c r="E58" s="353" t="str">
        <f>E13</f>
        <v>SO00x - Objekty přípravy staveniště - 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311</v>
      </c>
      <c r="E68" s="107"/>
      <c r="F68" s="107"/>
      <c r="G68" s="107"/>
      <c r="H68" s="107"/>
      <c r="I68" s="107"/>
      <c r="J68" s="108">
        <f>J97</f>
        <v>0</v>
      </c>
      <c r="L68" s="105"/>
    </row>
    <row r="69" spans="2:47" s="9" customFormat="1" ht="19.899999999999999" customHeight="1">
      <c r="B69" s="109"/>
      <c r="D69" s="110" t="s">
        <v>375</v>
      </c>
      <c r="E69" s="111"/>
      <c r="F69" s="111"/>
      <c r="G69" s="111"/>
      <c r="H69" s="111"/>
      <c r="I69" s="111"/>
      <c r="J69" s="112">
        <f>J98</f>
        <v>0</v>
      </c>
      <c r="L69" s="109"/>
    </row>
    <row r="70" spans="2:47" s="9" customFormat="1" ht="19.899999999999999" customHeight="1">
      <c r="B70" s="109"/>
      <c r="D70" s="110" t="s">
        <v>376</v>
      </c>
      <c r="E70" s="111"/>
      <c r="F70" s="111"/>
      <c r="G70" s="111"/>
      <c r="H70" s="111"/>
      <c r="I70" s="111"/>
      <c r="J70" s="112">
        <f>J109</f>
        <v>0</v>
      </c>
      <c r="L70" s="109"/>
    </row>
    <row r="71" spans="2:47" s="9" customFormat="1" ht="19.899999999999999" customHeight="1">
      <c r="B71" s="109"/>
      <c r="D71" s="110" t="s">
        <v>377</v>
      </c>
      <c r="E71" s="111"/>
      <c r="F71" s="111"/>
      <c r="G71" s="111"/>
      <c r="H71" s="111"/>
      <c r="I71" s="111"/>
      <c r="J71" s="112">
        <f>J112</f>
        <v>0</v>
      </c>
      <c r="L71" s="109"/>
    </row>
    <row r="72" spans="2:47" s="9" customFormat="1" ht="19.899999999999999" customHeight="1">
      <c r="B72" s="109"/>
      <c r="D72" s="110" t="s">
        <v>378</v>
      </c>
      <c r="E72" s="111"/>
      <c r="F72" s="111"/>
      <c r="G72" s="111"/>
      <c r="H72" s="111"/>
      <c r="I72" s="111"/>
      <c r="J72" s="112">
        <f>J115</f>
        <v>0</v>
      </c>
      <c r="L72" s="109"/>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72" t="str">
        <f>E7</f>
        <v>Revitalizace multimodálního uzlu ve Dvoře Králové nad Labem - etapa I-VI.</v>
      </c>
      <c r="F82" s="373"/>
      <c r="G82" s="373"/>
      <c r="H82" s="373"/>
      <c r="L82" s="34"/>
    </row>
    <row r="83" spans="2:63" ht="12" customHeight="1">
      <c r="B83" s="22"/>
      <c r="C83" s="29" t="s">
        <v>301</v>
      </c>
      <c r="L83" s="22"/>
    </row>
    <row r="84" spans="2:63" ht="23.25" customHeight="1">
      <c r="B84" s="22"/>
      <c r="E84" s="372" t="s">
        <v>302</v>
      </c>
      <c r="F84" s="335"/>
      <c r="G84" s="335"/>
      <c r="H84" s="335"/>
      <c r="L84" s="22"/>
    </row>
    <row r="85" spans="2:63" ht="12" customHeight="1">
      <c r="B85" s="22"/>
      <c r="C85" s="29" t="s">
        <v>303</v>
      </c>
      <c r="L85" s="22"/>
    </row>
    <row r="86" spans="2:63" s="1" customFormat="1" ht="16.5" customHeight="1">
      <c r="B86" s="34"/>
      <c r="E86" s="365" t="s">
        <v>304</v>
      </c>
      <c r="F86" s="374"/>
      <c r="G86" s="374"/>
      <c r="H86" s="374"/>
      <c r="L86" s="34"/>
    </row>
    <row r="87" spans="2:63" s="1" customFormat="1" ht="12" customHeight="1">
      <c r="B87" s="34"/>
      <c r="C87" s="29" t="s">
        <v>305</v>
      </c>
      <c r="L87" s="34"/>
    </row>
    <row r="88" spans="2:63" s="1" customFormat="1" ht="16.5" customHeight="1">
      <c r="B88" s="34"/>
      <c r="E88" s="353" t="str">
        <f>E13</f>
        <v>SO00x - Objekty přípravy staveniště - Způsobilé</v>
      </c>
      <c r="F88" s="374"/>
      <c r="G88" s="374"/>
      <c r="H88" s="374"/>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 xml:space="preserve"> </v>
      </c>
      <c r="L92" s="34"/>
    </row>
    <row r="93" spans="2:63" s="1" customFormat="1" ht="15.2" customHeight="1">
      <c r="B93" s="34"/>
      <c r="C93" s="29" t="s">
        <v>28</v>
      </c>
      <c r="F93" s="27" t="str">
        <f>IF(E22="","",E22)</f>
        <v>Vyplň údaj</v>
      </c>
      <c r="I93" s="29" t="s">
        <v>32</v>
      </c>
      <c r="J93" s="32" t="str">
        <f>E28</f>
        <v xml:space="preserve"> </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f>
        <v>0</v>
      </c>
      <c r="Q96" s="52"/>
      <c r="R96" s="118">
        <f>R97</f>
        <v>0</v>
      </c>
      <c r="S96" s="52"/>
      <c r="T96" s="119">
        <f>T97</f>
        <v>0</v>
      </c>
      <c r="AT96" s="19" t="s">
        <v>68</v>
      </c>
      <c r="AU96" s="19" t="s">
        <v>310</v>
      </c>
      <c r="BK96" s="120">
        <f>BK97</f>
        <v>0</v>
      </c>
    </row>
    <row r="97" spans="2:65" s="11" customFormat="1" ht="25.9" customHeight="1">
      <c r="B97" s="121"/>
      <c r="D97" s="122" t="s">
        <v>68</v>
      </c>
      <c r="E97" s="123" t="s">
        <v>120</v>
      </c>
      <c r="F97" s="123" t="s">
        <v>327</v>
      </c>
      <c r="I97" s="124"/>
      <c r="J97" s="125">
        <f>BK97</f>
        <v>0</v>
      </c>
      <c r="L97" s="121"/>
      <c r="M97" s="126"/>
      <c r="P97" s="127">
        <f>P98+P109+P112+P115</f>
        <v>0</v>
      </c>
      <c r="R97" s="127">
        <f>R98+R109+R112+R115</f>
        <v>0</v>
      </c>
      <c r="T97" s="128">
        <f>T98+T109+T112+T115</f>
        <v>0</v>
      </c>
      <c r="AR97" s="122" t="s">
        <v>138</v>
      </c>
      <c r="AT97" s="129" t="s">
        <v>68</v>
      </c>
      <c r="AU97" s="129" t="s">
        <v>69</v>
      </c>
      <c r="AY97" s="122" t="s">
        <v>328</v>
      </c>
      <c r="BK97" s="130">
        <f>BK98+BK109+BK112+BK115</f>
        <v>0</v>
      </c>
    </row>
    <row r="98" spans="2:65" s="11" customFormat="1" ht="22.9" customHeight="1">
      <c r="B98" s="121"/>
      <c r="D98" s="122" t="s">
        <v>68</v>
      </c>
      <c r="E98" s="131" t="s">
        <v>379</v>
      </c>
      <c r="F98" s="131" t="s">
        <v>380</v>
      </c>
      <c r="I98" s="124"/>
      <c r="J98" s="132">
        <f>BK98</f>
        <v>0</v>
      </c>
      <c r="L98" s="121"/>
      <c r="M98" s="126"/>
      <c r="P98" s="127">
        <f>SUM(P99:P108)</f>
        <v>0</v>
      </c>
      <c r="R98" s="127">
        <f>SUM(R99:R108)</f>
        <v>0</v>
      </c>
      <c r="T98" s="128">
        <f>SUM(T99:T108)</f>
        <v>0</v>
      </c>
      <c r="AR98" s="122" t="s">
        <v>138</v>
      </c>
      <c r="AT98" s="129" t="s">
        <v>68</v>
      </c>
      <c r="AU98" s="129" t="s">
        <v>76</v>
      </c>
      <c r="AY98" s="122" t="s">
        <v>328</v>
      </c>
      <c r="BK98" s="130">
        <f>SUM(BK99:BK108)</f>
        <v>0</v>
      </c>
    </row>
    <row r="99" spans="2:65" s="1" customFormat="1" ht="16.5" customHeight="1">
      <c r="B99" s="133"/>
      <c r="C99" s="134" t="s">
        <v>76</v>
      </c>
      <c r="D99" s="134" t="s">
        <v>331</v>
      </c>
      <c r="E99" s="135" t="s">
        <v>381</v>
      </c>
      <c r="F99" s="136" t="s">
        <v>382</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383</v>
      </c>
    </row>
    <row r="100" spans="2:65" s="1" customFormat="1">
      <c r="B100" s="34"/>
      <c r="D100" s="147" t="s">
        <v>338</v>
      </c>
      <c r="F100" s="148" t="s">
        <v>384</v>
      </c>
      <c r="I100" s="149"/>
      <c r="L100" s="34"/>
      <c r="M100" s="150"/>
      <c r="T100" s="55"/>
      <c r="AT100" s="19" t="s">
        <v>338</v>
      </c>
      <c r="AU100" s="19" t="s">
        <v>79</v>
      </c>
    </row>
    <row r="101" spans="2:65" s="1" customFormat="1" ht="16.5" customHeight="1">
      <c r="B101" s="133"/>
      <c r="C101" s="134" t="s">
        <v>79</v>
      </c>
      <c r="D101" s="134" t="s">
        <v>331</v>
      </c>
      <c r="E101" s="135" t="s">
        <v>385</v>
      </c>
      <c r="F101" s="136" t="s">
        <v>386</v>
      </c>
      <c r="G101" s="137" t="s">
        <v>334</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387</v>
      </c>
    </row>
    <row r="102" spans="2:65" s="1" customFormat="1">
      <c r="B102" s="34"/>
      <c r="D102" s="147" t="s">
        <v>338</v>
      </c>
      <c r="F102" s="148" t="s">
        <v>388</v>
      </c>
      <c r="I102" s="149"/>
      <c r="L102" s="34"/>
      <c r="M102" s="150"/>
      <c r="T102" s="55"/>
      <c r="AT102" s="19" t="s">
        <v>338</v>
      </c>
      <c r="AU102" s="19" t="s">
        <v>79</v>
      </c>
    </row>
    <row r="103" spans="2:65" s="1" customFormat="1" ht="16.5" customHeight="1">
      <c r="B103" s="133"/>
      <c r="C103" s="134" t="s">
        <v>87</v>
      </c>
      <c r="D103" s="134" t="s">
        <v>331</v>
      </c>
      <c r="E103" s="135" t="s">
        <v>389</v>
      </c>
      <c r="F103" s="136" t="s">
        <v>390</v>
      </c>
      <c r="G103" s="137" t="s">
        <v>334</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336</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336</v>
      </c>
      <c r="BM103" s="145" t="s">
        <v>391</v>
      </c>
    </row>
    <row r="104" spans="2:65" s="1" customFormat="1">
      <c r="B104" s="34"/>
      <c r="D104" s="147" t="s">
        <v>338</v>
      </c>
      <c r="F104" s="148" t="s">
        <v>392</v>
      </c>
      <c r="I104" s="149"/>
      <c r="L104" s="34"/>
      <c r="M104" s="150"/>
      <c r="T104" s="55"/>
      <c r="AT104" s="19" t="s">
        <v>338</v>
      </c>
      <c r="AU104" s="19" t="s">
        <v>79</v>
      </c>
    </row>
    <row r="105" spans="2:65" s="1" customFormat="1" ht="16.5" customHeight="1">
      <c r="B105" s="133"/>
      <c r="C105" s="134" t="s">
        <v>113</v>
      </c>
      <c r="D105" s="134" t="s">
        <v>331</v>
      </c>
      <c r="E105" s="135" t="s">
        <v>393</v>
      </c>
      <c r="F105" s="136" t="s">
        <v>394</v>
      </c>
      <c r="G105" s="137" t="s">
        <v>367</v>
      </c>
      <c r="H105" s="138">
        <v>1</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336</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336</v>
      </c>
      <c r="BM105" s="145" t="s">
        <v>395</v>
      </c>
    </row>
    <row r="106" spans="2:65" s="1" customFormat="1">
      <c r="B106" s="34"/>
      <c r="D106" s="147" t="s">
        <v>338</v>
      </c>
      <c r="F106" s="148" t="s">
        <v>396</v>
      </c>
      <c r="I106" s="149"/>
      <c r="L106" s="34"/>
      <c r="M106" s="150"/>
      <c r="T106" s="55"/>
      <c r="AT106" s="19" t="s">
        <v>338</v>
      </c>
      <c r="AU106" s="19" t="s">
        <v>79</v>
      </c>
    </row>
    <row r="107" spans="2:65" s="1" customFormat="1" ht="16.5" customHeight="1">
      <c r="B107" s="133"/>
      <c r="C107" s="134" t="s">
        <v>138</v>
      </c>
      <c r="D107" s="134" t="s">
        <v>331</v>
      </c>
      <c r="E107" s="135" t="s">
        <v>397</v>
      </c>
      <c r="F107" s="136" t="s">
        <v>398</v>
      </c>
      <c r="G107" s="137" t="s">
        <v>367</v>
      </c>
      <c r="H107" s="138">
        <v>1</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399</v>
      </c>
    </row>
    <row r="108" spans="2:65" s="1" customFormat="1">
      <c r="B108" s="34"/>
      <c r="D108" s="147" t="s">
        <v>338</v>
      </c>
      <c r="F108" s="148" t="s">
        <v>400</v>
      </c>
      <c r="I108" s="149"/>
      <c r="L108" s="34"/>
      <c r="M108" s="150"/>
      <c r="T108" s="55"/>
      <c r="AT108" s="19" t="s">
        <v>338</v>
      </c>
      <c r="AU108" s="19" t="s">
        <v>79</v>
      </c>
    </row>
    <row r="109" spans="2:65" s="11" customFormat="1" ht="22.9" customHeight="1">
      <c r="B109" s="121"/>
      <c r="D109" s="122" t="s">
        <v>68</v>
      </c>
      <c r="E109" s="131" t="s">
        <v>401</v>
      </c>
      <c r="F109" s="131" t="s">
        <v>402</v>
      </c>
      <c r="I109" s="124"/>
      <c r="J109" s="132">
        <f>BK109</f>
        <v>0</v>
      </c>
      <c r="L109" s="121"/>
      <c r="M109" s="126"/>
      <c r="P109" s="127">
        <f>SUM(P110:P111)</f>
        <v>0</v>
      </c>
      <c r="R109" s="127">
        <f>SUM(R110:R111)</f>
        <v>0</v>
      </c>
      <c r="T109" s="128">
        <f>SUM(T110:T111)</f>
        <v>0</v>
      </c>
      <c r="AR109" s="122" t="s">
        <v>138</v>
      </c>
      <c r="AT109" s="129" t="s">
        <v>68</v>
      </c>
      <c r="AU109" s="129" t="s">
        <v>76</v>
      </c>
      <c r="AY109" s="122" t="s">
        <v>328</v>
      </c>
      <c r="BK109" s="130">
        <f>SUM(BK110:BK111)</f>
        <v>0</v>
      </c>
    </row>
    <row r="110" spans="2:65" s="1" customFormat="1" ht="16.5" customHeight="1">
      <c r="B110" s="133"/>
      <c r="C110" s="134" t="s">
        <v>150</v>
      </c>
      <c r="D110" s="134" t="s">
        <v>331</v>
      </c>
      <c r="E110" s="135" t="s">
        <v>403</v>
      </c>
      <c r="F110" s="136" t="s">
        <v>404</v>
      </c>
      <c r="G110" s="137" t="s">
        <v>367</v>
      </c>
      <c r="H110" s="138">
        <v>1</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336</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336</v>
      </c>
      <c r="BM110" s="145" t="s">
        <v>405</v>
      </c>
    </row>
    <row r="111" spans="2:65" s="1" customFormat="1">
      <c r="B111" s="34"/>
      <c r="D111" s="147" t="s">
        <v>338</v>
      </c>
      <c r="F111" s="148" t="s">
        <v>406</v>
      </c>
      <c r="I111" s="149"/>
      <c r="L111" s="34"/>
      <c r="M111" s="150"/>
      <c r="T111" s="55"/>
      <c r="AT111" s="19" t="s">
        <v>338</v>
      </c>
      <c r="AU111" s="19" t="s">
        <v>79</v>
      </c>
    </row>
    <row r="112" spans="2:65" s="11" customFormat="1" ht="22.9" customHeight="1">
      <c r="B112" s="121"/>
      <c r="D112" s="122" t="s">
        <v>68</v>
      </c>
      <c r="E112" s="131" t="s">
        <v>407</v>
      </c>
      <c r="F112" s="131" t="s">
        <v>408</v>
      </c>
      <c r="I112" s="124"/>
      <c r="J112" s="132">
        <f>BK112</f>
        <v>0</v>
      </c>
      <c r="L112" s="121"/>
      <c r="M112" s="126"/>
      <c r="P112" s="127">
        <f>SUM(P113:P114)</f>
        <v>0</v>
      </c>
      <c r="R112" s="127">
        <f>SUM(R113:R114)</f>
        <v>0</v>
      </c>
      <c r="T112" s="128">
        <f>SUM(T113:T114)</f>
        <v>0</v>
      </c>
      <c r="AR112" s="122" t="s">
        <v>138</v>
      </c>
      <c r="AT112" s="129" t="s">
        <v>68</v>
      </c>
      <c r="AU112" s="129" t="s">
        <v>76</v>
      </c>
      <c r="AY112" s="122" t="s">
        <v>328</v>
      </c>
      <c r="BK112" s="130">
        <f>SUM(BK113:BK114)</f>
        <v>0</v>
      </c>
    </row>
    <row r="113" spans="2:65" s="1" customFormat="1" ht="16.5" customHeight="1">
      <c r="B113" s="133"/>
      <c r="C113" s="134" t="s">
        <v>168</v>
      </c>
      <c r="D113" s="134" t="s">
        <v>331</v>
      </c>
      <c r="E113" s="135" t="s">
        <v>409</v>
      </c>
      <c r="F113" s="136" t="s">
        <v>410</v>
      </c>
      <c r="G113" s="137" t="s">
        <v>356</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411</v>
      </c>
    </row>
    <row r="114" spans="2:65" s="1" customFormat="1">
      <c r="B114" s="34"/>
      <c r="D114" s="147" t="s">
        <v>338</v>
      </c>
      <c r="F114" s="148" t="s">
        <v>412</v>
      </c>
      <c r="I114" s="149"/>
      <c r="L114" s="34"/>
      <c r="M114" s="150"/>
      <c r="T114" s="55"/>
      <c r="AT114" s="19" t="s">
        <v>338</v>
      </c>
      <c r="AU114" s="19" t="s">
        <v>79</v>
      </c>
    </row>
    <row r="115" spans="2:65" s="11" customFormat="1" ht="22.9" customHeight="1">
      <c r="B115" s="121"/>
      <c r="D115" s="122" t="s">
        <v>68</v>
      </c>
      <c r="E115" s="131" t="s">
        <v>413</v>
      </c>
      <c r="F115" s="131" t="s">
        <v>414</v>
      </c>
      <c r="I115" s="124"/>
      <c r="J115" s="132">
        <f>BK115</f>
        <v>0</v>
      </c>
      <c r="L115" s="121"/>
      <c r="M115" s="126"/>
      <c r="P115" s="127">
        <f>SUM(P116:P117)</f>
        <v>0</v>
      </c>
      <c r="R115" s="127">
        <f>SUM(R116:R117)</f>
        <v>0</v>
      </c>
      <c r="T115" s="128">
        <f>SUM(T116:T117)</f>
        <v>0</v>
      </c>
      <c r="AR115" s="122" t="s">
        <v>138</v>
      </c>
      <c r="AT115" s="129" t="s">
        <v>68</v>
      </c>
      <c r="AU115" s="129" t="s">
        <v>76</v>
      </c>
      <c r="AY115" s="122" t="s">
        <v>328</v>
      </c>
      <c r="BK115" s="130">
        <f>SUM(BK116:BK117)</f>
        <v>0</v>
      </c>
    </row>
    <row r="116" spans="2:65" s="1" customFormat="1" ht="24.2" customHeight="1">
      <c r="B116" s="133"/>
      <c r="C116" s="134" t="s">
        <v>171</v>
      </c>
      <c r="D116" s="134" t="s">
        <v>331</v>
      </c>
      <c r="E116" s="135" t="s">
        <v>415</v>
      </c>
      <c r="F116" s="136" t="s">
        <v>416</v>
      </c>
      <c r="G116" s="137" t="s">
        <v>356</v>
      </c>
      <c r="H116" s="138">
        <v>1</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336</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336</v>
      </c>
      <c r="BM116" s="145" t="s">
        <v>417</v>
      </c>
    </row>
    <row r="117" spans="2:65" s="1" customFormat="1">
      <c r="B117" s="34"/>
      <c r="D117" s="147" t="s">
        <v>338</v>
      </c>
      <c r="F117" s="148" t="s">
        <v>418</v>
      </c>
      <c r="I117" s="149"/>
      <c r="L117" s="34"/>
      <c r="M117" s="153"/>
      <c r="N117" s="154"/>
      <c r="O117" s="154"/>
      <c r="P117" s="154"/>
      <c r="Q117" s="154"/>
      <c r="R117" s="154"/>
      <c r="S117" s="154"/>
      <c r="T117" s="155"/>
      <c r="AT117" s="19" t="s">
        <v>338</v>
      </c>
      <c r="AU117" s="19" t="s">
        <v>79</v>
      </c>
    </row>
    <row r="118" spans="2:65" s="1" customFormat="1" ht="6.95" customHeight="1">
      <c r="B118" s="43"/>
      <c r="C118" s="44"/>
      <c r="D118" s="44"/>
      <c r="E118" s="44"/>
      <c r="F118" s="44"/>
      <c r="G118" s="44"/>
      <c r="H118" s="44"/>
      <c r="I118" s="44"/>
      <c r="J118" s="44"/>
      <c r="K118" s="44"/>
      <c r="L118" s="34"/>
    </row>
  </sheetData>
  <autoFilter ref="C95:K117" xr:uid="{00000000-0009-0000-0000-000002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200-000000000000}"/>
    <hyperlink ref="F102" r:id="rId2" xr:uid="{00000000-0004-0000-0200-000001000000}"/>
    <hyperlink ref="F104" r:id="rId3" xr:uid="{00000000-0004-0000-0200-000002000000}"/>
    <hyperlink ref="F106" r:id="rId4" xr:uid="{00000000-0004-0000-0200-000003000000}"/>
    <hyperlink ref="F108" r:id="rId5" xr:uid="{00000000-0004-0000-0200-000004000000}"/>
    <hyperlink ref="F111" r:id="rId6" xr:uid="{00000000-0004-0000-0200-000005000000}"/>
    <hyperlink ref="F114" r:id="rId7" xr:uid="{00000000-0004-0000-0200-000006000000}"/>
    <hyperlink ref="F117" r:id="rId8" xr:uid="{00000000-0004-0000-02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91"/>
  <sheetViews>
    <sheetView showGridLines="0" topLeftCell="A300" zoomScale="115" zoomScaleNormal="115" workbookViewId="0">
      <selection activeCell="F330" sqref="F33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97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305</v>
      </c>
      <c r="L12" s="34"/>
    </row>
    <row r="13" spans="2:46" s="1" customFormat="1" ht="16.5" customHeight="1">
      <c r="B13" s="34"/>
      <c r="E13" s="353" t="s">
        <v>420</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ROUND(J102,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ROUND((SUM(BE102:BE390)),  2)</f>
        <v>0</v>
      </c>
      <c r="I37" s="95">
        <v>0.21</v>
      </c>
      <c r="J37" s="84">
        <f>ROUND(((SUM(BE102:BE390))*I37),  2)</f>
        <v>0</v>
      </c>
      <c r="L37" s="34"/>
    </row>
    <row r="38" spans="2:12" s="1" customFormat="1" ht="14.45" customHeight="1">
      <c r="B38" s="34"/>
      <c r="E38" s="29" t="s">
        <v>41</v>
      </c>
      <c r="F38" s="84">
        <f>ROUND((SUM(BF102:BF390)),  2)</f>
        <v>0</v>
      </c>
      <c r="I38" s="95">
        <v>0.12</v>
      </c>
      <c r="J38" s="84">
        <f>ROUND(((SUM(BF102:BF390))*I38),  2)</f>
        <v>0</v>
      </c>
      <c r="L38" s="34"/>
    </row>
    <row r="39" spans="2:12" s="1" customFormat="1" ht="14.45" hidden="1" customHeight="1">
      <c r="B39" s="34"/>
      <c r="E39" s="29" t="s">
        <v>42</v>
      </c>
      <c r="F39" s="84">
        <f>ROUND((SUM(BG102:BG390)),  2)</f>
        <v>0</v>
      </c>
      <c r="I39" s="95">
        <v>0.21</v>
      </c>
      <c r="J39" s="84">
        <f>0</f>
        <v>0</v>
      </c>
      <c r="L39" s="34"/>
    </row>
    <row r="40" spans="2:12" s="1" customFormat="1" ht="14.45" hidden="1" customHeight="1">
      <c r="B40" s="34"/>
      <c r="E40" s="29" t="s">
        <v>43</v>
      </c>
      <c r="F40" s="84">
        <f>ROUND((SUM(BH102:BH390)),  2)</f>
        <v>0</v>
      </c>
      <c r="I40" s="95">
        <v>0.12</v>
      </c>
      <c r="J40" s="84">
        <f>0</f>
        <v>0</v>
      </c>
      <c r="L40" s="34"/>
    </row>
    <row r="41" spans="2:12" s="1" customFormat="1" ht="14.45" hidden="1" customHeight="1">
      <c r="B41" s="34"/>
      <c r="E41" s="29" t="s">
        <v>44</v>
      </c>
      <c r="F41" s="84">
        <f>ROUND((SUM(BI102:BI390)),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305</v>
      </c>
      <c r="L57" s="34"/>
    </row>
    <row r="58" spans="2:12" s="1" customFormat="1" ht="16.5" customHeight="1">
      <c r="B58" s="34"/>
      <c r="E58" s="353" t="str">
        <f>E13</f>
        <v>SO 101.1 - Etapa I. 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J102</f>
        <v>0</v>
      </c>
      <c r="L67" s="34"/>
      <c r="AU67" s="19" t="s">
        <v>310</v>
      </c>
    </row>
    <row r="68" spans="2:47" s="8" customFormat="1" ht="24.95" customHeight="1">
      <c r="B68" s="105"/>
      <c r="D68" s="106" t="s">
        <v>425</v>
      </c>
      <c r="E68" s="107"/>
      <c r="F68" s="107"/>
      <c r="G68" s="107"/>
      <c r="H68" s="107"/>
      <c r="I68" s="107"/>
      <c r="J68" s="108">
        <f>J103</f>
        <v>0</v>
      </c>
      <c r="L68" s="105"/>
    </row>
    <row r="69" spans="2:47" s="9" customFormat="1" ht="19.899999999999999" customHeight="1">
      <c r="B69" s="109"/>
      <c r="D69" s="110" t="s">
        <v>426</v>
      </c>
      <c r="E69" s="111"/>
      <c r="F69" s="111"/>
      <c r="G69" s="111"/>
      <c r="H69" s="111"/>
      <c r="I69" s="111"/>
      <c r="J69" s="112">
        <f>J104</f>
        <v>0</v>
      </c>
      <c r="L69" s="109"/>
    </row>
    <row r="70" spans="2:47" s="9" customFormat="1" ht="19.899999999999999" customHeight="1">
      <c r="B70" s="109"/>
      <c r="D70" s="110" t="s">
        <v>427</v>
      </c>
      <c r="E70" s="111"/>
      <c r="F70" s="111"/>
      <c r="G70" s="111"/>
      <c r="H70" s="111"/>
      <c r="I70" s="111"/>
      <c r="J70" s="112">
        <f>J165</f>
        <v>0</v>
      </c>
      <c r="L70" s="109"/>
    </row>
    <row r="71" spans="2:47" s="9" customFormat="1" ht="19.899999999999999" customHeight="1">
      <c r="B71" s="109"/>
      <c r="D71" s="110" t="s">
        <v>428</v>
      </c>
      <c r="E71" s="111"/>
      <c r="F71" s="111"/>
      <c r="G71" s="111"/>
      <c r="H71" s="111"/>
      <c r="I71" s="111"/>
      <c r="J71" s="112">
        <f>J190</f>
        <v>0</v>
      </c>
      <c r="L71" s="109"/>
    </row>
    <row r="72" spans="2:47" s="9" customFormat="1" ht="19.899999999999999" customHeight="1">
      <c r="B72" s="109"/>
      <c r="D72" s="110" t="s">
        <v>429</v>
      </c>
      <c r="E72" s="111"/>
      <c r="F72" s="111"/>
      <c r="G72" s="111"/>
      <c r="H72" s="111"/>
      <c r="I72" s="111"/>
      <c r="J72" s="112">
        <f>J191</f>
        <v>0</v>
      </c>
      <c r="L72" s="109"/>
    </row>
    <row r="73" spans="2:47" s="9" customFormat="1" ht="19.899999999999999" customHeight="1">
      <c r="B73" s="109"/>
      <c r="D73" s="110" t="s">
        <v>430</v>
      </c>
      <c r="E73" s="111"/>
      <c r="F73" s="111"/>
      <c r="G73" s="111"/>
      <c r="H73" s="111"/>
      <c r="I73" s="111"/>
      <c r="J73" s="112">
        <f>J305</f>
        <v>0</v>
      </c>
      <c r="L73" s="109"/>
    </row>
    <row r="74" spans="2:47" s="9" customFormat="1" ht="19.899999999999999" customHeight="1">
      <c r="B74" s="109"/>
      <c r="D74" s="110" t="s">
        <v>431</v>
      </c>
      <c r="E74" s="111"/>
      <c r="F74" s="111"/>
      <c r="G74" s="111"/>
      <c r="H74" s="111"/>
      <c r="I74" s="111"/>
      <c r="J74" s="112">
        <f>J309</f>
        <v>0</v>
      </c>
      <c r="L74" s="109"/>
    </row>
    <row r="75" spans="2:47" s="9" customFormat="1" ht="19.899999999999999" customHeight="1">
      <c r="B75" s="109"/>
      <c r="D75" s="110" t="s">
        <v>432</v>
      </c>
      <c r="E75" s="111"/>
      <c r="F75" s="111"/>
      <c r="G75" s="111"/>
      <c r="H75" s="111"/>
      <c r="I75" s="111"/>
      <c r="J75" s="112">
        <f>J365</f>
        <v>0</v>
      </c>
      <c r="L75" s="109"/>
    </row>
    <row r="76" spans="2:47" s="9" customFormat="1" ht="19.899999999999999" customHeight="1">
      <c r="B76" s="109"/>
      <c r="D76" s="110" t="s">
        <v>433</v>
      </c>
      <c r="E76" s="111"/>
      <c r="F76" s="111"/>
      <c r="G76" s="111"/>
      <c r="H76" s="111"/>
      <c r="I76" s="111"/>
      <c r="J76" s="112">
        <f>J384</f>
        <v>0</v>
      </c>
      <c r="L76" s="109"/>
    </row>
    <row r="77" spans="2:47" s="8" customFormat="1" ht="24.95" customHeight="1">
      <c r="B77" s="105"/>
      <c r="D77" s="106" t="s">
        <v>311</v>
      </c>
      <c r="E77" s="107"/>
      <c r="F77" s="107"/>
      <c r="G77" s="107"/>
      <c r="H77" s="107"/>
      <c r="I77" s="107"/>
      <c r="J77" s="108">
        <f>J387</f>
        <v>0</v>
      </c>
      <c r="L77" s="105"/>
    </row>
    <row r="78" spans="2:47" s="9" customFormat="1" ht="19.899999999999999" customHeight="1">
      <c r="B78" s="109"/>
      <c r="D78" s="110" t="s">
        <v>376</v>
      </c>
      <c r="E78" s="111"/>
      <c r="F78" s="111"/>
      <c r="G78" s="111"/>
      <c r="H78" s="111"/>
      <c r="I78" s="111"/>
      <c r="J78" s="112">
        <f>J388</f>
        <v>0</v>
      </c>
      <c r="L78" s="109"/>
    </row>
    <row r="79" spans="2:47" s="1" customFormat="1" ht="21.75" customHeight="1">
      <c r="B79" s="34"/>
      <c r="L79" s="34"/>
    </row>
    <row r="80" spans="2:47" s="1" customFormat="1" ht="6.95" customHeight="1">
      <c r="B80" s="43"/>
      <c r="C80" s="44"/>
      <c r="D80" s="44"/>
      <c r="E80" s="44"/>
      <c r="F80" s="44"/>
      <c r="G80" s="44"/>
      <c r="H80" s="44"/>
      <c r="I80" s="44"/>
      <c r="J80" s="44"/>
      <c r="K80" s="44"/>
      <c r="L80" s="34"/>
    </row>
    <row r="84" spans="2:12" s="1" customFormat="1" ht="6.95" customHeight="1">
      <c r="B84" s="45"/>
      <c r="C84" s="46"/>
      <c r="D84" s="46"/>
      <c r="E84" s="46"/>
      <c r="F84" s="46"/>
      <c r="G84" s="46"/>
      <c r="H84" s="46"/>
      <c r="I84" s="46"/>
      <c r="J84" s="46"/>
      <c r="K84" s="46"/>
      <c r="L84" s="34"/>
    </row>
    <row r="85" spans="2:12" s="1" customFormat="1" ht="24.95" customHeight="1">
      <c r="B85" s="34"/>
      <c r="C85" s="23" t="s">
        <v>314</v>
      </c>
      <c r="L85" s="34"/>
    </row>
    <row r="86" spans="2:12" s="1" customFormat="1" ht="6.95" customHeight="1">
      <c r="B86" s="34"/>
      <c r="L86" s="34"/>
    </row>
    <row r="87" spans="2:12" s="1" customFormat="1" ht="12" customHeight="1">
      <c r="B87" s="34"/>
      <c r="C87" s="29" t="s">
        <v>17</v>
      </c>
      <c r="L87" s="34"/>
    </row>
    <row r="88" spans="2:12" s="1" customFormat="1" ht="26.25" customHeight="1">
      <c r="B88" s="34"/>
      <c r="E88" s="372" t="str">
        <f>E7</f>
        <v>Revitalizace multimodálního uzlu ve Dvoře Králové nad Labem - etapa I-VI.</v>
      </c>
      <c r="F88" s="373"/>
      <c r="G88" s="373"/>
      <c r="H88" s="373"/>
      <c r="L88" s="34"/>
    </row>
    <row r="89" spans="2:12" ht="12" customHeight="1">
      <c r="B89" s="22"/>
      <c r="C89" s="29" t="s">
        <v>301</v>
      </c>
      <c r="L89" s="22"/>
    </row>
    <row r="90" spans="2:12" ht="23.25" customHeight="1">
      <c r="B90" s="22"/>
      <c r="E90" s="372" t="s">
        <v>302</v>
      </c>
      <c r="F90" s="335"/>
      <c r="G90" s="335"/>
      <c r="H90" s="335"/>
      <c r="L90" s="22"/>
    </row>
    <row r="91" spans="2:12" ht="12" customHeight="1">
      <c r="B91" s="22"/>
      <c r="C91" s="29" t="s">
        <v>303</v>
      </c>
      <c r="L91" s="22"/>
    </row>
    <row r="92" spans="2:12" s="1" customFormat="1" ht="16.5" customHeight="1">
      <c r="B92" s="34"/>
      <c r="E92" s="365" t="s">
        <v>419</v>
      </c>
      <c r="F92" s="374"/>
      <c r="G92" s="374"/>
      <c r="H92" s="374"/>
      <c r="L92" s="34"/>
    </row>
    <row r="93" spans="2:12" s="1" customFormat="1" ht="12" customHeight="1">
      <c r="B93" s="34"/>
      <c r="C93" s="29" t="s">
        <v>305</v>
      </c>
      <c r="L93" s="34"/>
    </row>
    <row r="94" spans="2:12" s="1" customFormat="1" ht="16.5" customHeight="1">
      <c r="B94" s="34"/>
      <c r="E94" s="353" t="str">
        <f>E13</f>
        <v>SO 101.1 - Etapa I. způsobilé</v>
      </c>
      <c r="F94" s="374"/>
      <c r="G94" s="374"/>
      <c r="H94" s="374"/>
      <c r="L94" s="34"/>
    </row>
    <row r="95" spans="2:12" s="1" customFormat="1" ht="6.95" customHeight="1">
      <c r="B95" s="34"/>
      <c r="L95" s="34"/>
    </row>
    <row r="96" spans="2:12" s="1" customFormat="1" ht="12" customHeight="1">
      <c r="B96" s="34"/>
      <c r="C96" s="29" t="s">
        <v>21</v>
      </c>
      <c r="F96" s="27" t="str">
        <f>F16</f>
        <v xml:space="preserve"> </v>
      </c>
      <c r="I96" s="29" t="s">
        <v>23</v>
      </c>
      <c r="J96" s="51" t="str">
        <f>IF(J16="","",J16)</f>
        <v>26. 8. 2025</v>
      </c>
      <c r="L96" s="34"/>
    </row>
    <row r="97" spans="2:65" s="1" customFormat="1" ht="6.95" customHeight="1">
      <c r="B97" s="34"/>
      <c r="L97" s="34"/>
    </row>
    <row r="98" spans="2:65" s="1" customFormat="1" ht="15.2" customHeight="1">
      <c r="B98" s="34"/>
      <c r="C98" s="29" t="s">
        <v>25</v>
      </c>
      <c r="F98" s="27" t="str">
        <f>E19</f>
        <v>Město Dvůr Králové nad Labem</v>
      </c>
      <c r="I98" s="29" t="s">
        <v>30</v>
      </c>
      <c r="J98" s="32" t="str">
        <f>E25</f>
        <v xml:space="preserve"> </v>
      </c>
      <c r="L98" s="34"/>
    </row>
    <row r="99" spans="2:65" s="1" customFormat="1" ht="25.7" customHeight="1">
      <c r="B99" s="34"/>
      <c r="C99" s="29" t="s">
        <v>28</v>
      </c>
      <c r="F99" s="27" t="str">
        <f>IF(E22="","",E22)</f>
        <v>Vyplň údaj</v>
      </c>
      <c r="I99" s="29" t="s">
        <v>32</v>
      </c>
      <c r="J99" s="32" t="str">
        <f>E28</f>
        <v>VECTURA Pardubice s.r.o.</v>
      </c>
      <c r="L99" s="34"/>
    </row>
    <row r="100" spans="2:65" s="1" customFormat="1" ht="10.35" customHeight="1">
      <c r="B100" s="34"/>
      <c r="L100" s="34"/>
    </row>
    <row r="101" spans="2:65" s="10" customFormat="1" ht="29.25" customHeight="1">
      <c r="B101" s="113"/>
      <c r="C101" s="114" t="s">
        <v>315</v>
      </c>
      <c r="D101" s="115" t="s">
        <v>54</v>
      </c>
      <c r="E101" s="115" t="s">
        <v>50</v>
      </c>
      <c r="F101" s="115" t="s">
        <v>51</v>
      </c>
      <c r="G101" s="115" t="s">
        <v>316</v>
      </c>
      <c r="H101" s="115" t="s">
        <v>317</v>
      </c>
      <c r="I101" s="115" t="s">
        <v>318</v>
      </c>
      <c r="J101" s="115" t="s">
        <v>309</v>
      </c>
      <c r="K101" s="116" t="s">
        <v>319</v>
      </c>
      <c r="L101" s="113"/>
      <c r="M101" s="58" t="s">
        <v>3</v>
      </c>
      <c r="N101" s="59" t="s">
        <v>39</v>
      </c>
      <c r="O101" s="59" t="s">
        <v>320</v>
      </c>
      <c r="P101" s="59" t="s">
        <v>321</v>
      </c>
      <c r="Q101" s="59" t="s">
        <v>322</v>
      </c>
      <c r="R101" s="59" t="s">
        <v>323</v>
      </c>
      <c r="S101" s="59" t="s">
        <v>324</v>
      </c>
      <c r="T101" s="60" t="s">
        <v>325</v>
      </c>
    </row>
    <row r="102" spans="2:65" s="1" customFormat="1" ht="22.9" customHeight="1">
      <c r="B102" s="34"/>
      <c r="C102" s="63" t="s">
        <v>326</v>
      </c>
      <c r="J102" s="117">
        <f>BK102</f>
        <v>0</v>
      </c>
      <c r="L102" s="34"/>
      <c r="M102" s="61"/>
      <c r="N102" s="52"/>
      <c r="O102" s="52"/>
      <c r="P102" s="118">
        <f>P103+P387</f>
        <v>0</v>
      </c>
      <c r="Q102" s="52"/>
      <c r="R102" s="118">
        <f>R103+R387</f>
        <v>7662.8424324499993</v>
      </c>
      <c r="S102" s="52"/>
      <c r="T102" s="119">
        <f>T103+T387</f>
        <v>6272.0659999999998</v>
      </c>
      <c r="AT102" s="19" t="s">
        <v>68</v>
      </c>
      <c r="AU102" s="19" t="s">
        <v>310</v>
      </c>
      <c r="BK102" s="120">
        <f>BK103+BK387</f>
        <v>0</v>
      </c>
    </row>
    <row r="103" spans="2:65" s="11" customFormat="1" ht="25.9" customHeight="1">
      <c r="B103" s="121"/>
      <c r="D103" s="122" t="s">
        <v>68</v>
      </c>
      <c r="E103" s="123" t="s">
        <v>434</v>
      </c>
      <c r="F103" s="123" t="s">
        <v>435</v>
      </c>
      <c r="I103" s="124"/>
      <c r="J103" s="125">
        <f>BK103</f>
        <v>0</v>
      </c>
      <c r="L103" s="121"/>
      <c r="M103" s="126"/>
      <c r="P103" s="127">
        <f>P104+P165+P190+P191+P305+P309+P365+P384</f>
        <v>0</v>
      </c>
      <c r="R103" s="127">
        <f>R104+R165+R190+R191+R305+R309+R365+R384</f>
        <v>7662.8424324499993</v>
      </c>
      <c r="T103" s="128">
        <f>T104+T165+T190+T191+T305+T309+T365+T384</f>
        <v>6272.0659999999998</v>
      </c>
      <c r="AR103" s="122" t="s">
        <v>76</v>
      </c>
      <c r="AT103" s="129" t="s">
        <v>68</v>
      </c>
      <c r="AU103" s="129" t="s">
        <v>69</v>
      </c>
      <c r="AY103" s="122" t="s">
        <v>328</v>
      </c>
      <c r="BK103" s="130">
        <f>BK104+BK165+BK190+BK191+BK305+BK309+BK365+BK384</f>
        <v>0</v>
      </c>
    </row>
    <row r="104" spans="2:65" s="11" customFormat="1" ht="22.9" customHeight="1">
      <c r="B104" s="121"/>
      <c r="D104" s="122" t="s">
        <v>68</v>
      </c>
      <c r="E104" s="131" t="s">
        <v>76</v>
      </c>
      <c r="F104" s="131" t="s">
        <v>436</v>
      </c>
      <c r="I104" s="124"/>
      <c r="J104" s="132">
        <f>BK104</f>
        <v>0</v>
      </c>
      <c r="L104" s="121"/>
      <c r="M104" s="126"/>
      <c r="P104" s="127">
        <f>SUM(P105:P164)</f>
        <v>0</v>
      </c>
      <c r="R104" s="127">
        <f>SUM(R105:R164)</f>
        <v>0.39314999999999994</v>
      </c>
      <c r="T104" s="128">
        <f>SUM(T105:T164)</f>
        <v>6103.44</v>
      </c>
      <c r="AR104" s="122" t="s">
        <v>76</v>
      </c>
      <c r="AT104" s="129" t="s">
        <v>68</v>
      </c>
      <c r="AU104" s="129" t="s">
        <v>76</v>
      </c>
      <c r="AY104" s="122" t="s">
        <v>328</v>
      </c>
      <c r="BK104" s="130">
        <f>SUM(BK105:BK164)</f>
        <v>0</v>
      </c>
    </row>
    <row r="105" spans="2:65" s="1" customFormat="1" ht="24.2" customHeight="1">
      <c r="B105" s="133"/>
      <c r="C105" s="134" t="s">
        <v>76</v>
      </c>
      <c r="D105" s="134" t="s">
        <v>331</v>
      </c>
      <c r="E105" s="135" t="s">
        <v>437</v>
      </c>
      <c r="F105" s="136" t="s">
        <v>438</v>
      </c>
      <c r="G105" s="137" t="s">
        <v>439</v>
      </c>
      <c r="H105" s="138">
        <v>880</v>
      </c>
      <c r="I105" s="139"/>
      <c r="J105" s="140">
        <f>ROUND(I105*H105,2)</f>
        <v>0</v>
      </c>
      <c r="K105" s="136" t="s">
        <v>335</v>
      </c>
      <c r="L105" s="34"/>
      <c r="M105" s="141" t="s">
        <v>3</v>
      </c>
      <c r="N105" s="142" t="s">
        <v>40</v>
      </c>
      <c r="P105" s="143">
        <f>O105*H105</f>
        <v>0</v>
      </c>
      <c r="Q105" s="143">
        <v>0</v>
      </c>
      <c r="R105" s="143">
        <f>Q105*H105</f>
        <v>0</v>
      </c>
      <c r="S105" s="143">
        <v>0.26</v>
      </c>
      <c r="T105" s="144">
        <f>S105*H105</f>
        <v>228.8</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440</v>
      </c>
    </row>
    <row r="106" spans="2:65" s="1" customFormat="1">
      <c r="B106" s="34"/>
      <c r="D106" s="147" t="s">
        <v>338</v>
      </c>
      <c r="F106" s="148" t="s">
        <v>441</v>
      </c>
      <c r="I106" s="149"/>
      <c r="L106" s="34"/>
      <c r="M106" s="150"/>
      <c r="T106" s="55"/>
      <c r="AT106" s="19" t="s">
        <v>338</v>
      </c>
      <c r="AU106" s="19" t="s">
        <v>79</v>
      </c>
    </row>
    <row r="107" spans="2:65" s="12" customFormat="1">
      <c r="B107" s="156"/>
      <c r="D107" s="151" t="s">
        <v>442</v>
      </c>
      <c r="E107" s="157" t="s">
        <v>3</v>
      </c>
      <c r="F107" s="158" t="s">
        <v>443</v>
      </c>
      <c r="H107" s="159">
        <v>880</v>
      </c>
      <c r="I107" s="160"/>
      <c r="L107" s="156"/>
      <c r="M107" s="161"/>
      <c r="T107" s="162"/>
      <c r="AT107" s="157" t="s">
        <v>442</v>
      </c>
      <c r="AU107" s="157" t="s">
        <v>79</v>
      </c>
      <c r="AV107" s="12" t="s">
        <v>79</v>
      </c>
      <c r="AW107" s="12" t="s">
        <v>31</v>
      </c>
      <c r="AX107" s="12" t="s">
        <v>76</v>
      </c>
      <c r="AY107" s="157" t="s">
        <v>328</v>
      </c>
    </row>
    <row r="108" spans="2:65" s="1" customFormat="1" ht="33" customHeight="1">
      <c r="B108" s="133"/>
      <c r="C108" s="134" t="s">
        <v>79</v>
      </c>
      <c r="D108" s="134" t="s">
        <v>331</v>
      </c>
      <c r="E108" s="135" t="s">
        <v>444</v>
      </c>
      <c r="F108" s="136" t="s">
        <v>445</v>
      </c>
      <c r="G108" s="137" t="s">
        <v>439</v>
      </c>
      <c r="H108" s="138">
        <v>5920</v>
      </c>
      <c r="I108" s="139"/>
      <c r="J108" s="140">
        <f>ROUND(I108*H108,2)</f>
        <v>0</v>
      </c>
      <c r="K108" s="136" t="s">
        <v>335</v>
      </c>
      <c r="L108" s="34"/>
      <c r="M108" s="141" t="s">
        <v>3</v>
      </c>
      <c r="N108" s="142" t="s">
        <v>40</v>
      </c>
      <c r="P108" s="143">
        <f>O108*H108</f>
        <v>0</v>
      </c>
      <c r="Q108" s="143">
        <v>0</v>
      </c>
      <c r="R108" s="143">
        <f>Q108*H108</f>
        <v>0</v>
      </c>
      <c r="S108" s="143">
        <v>0.44</v>
      </c>
      <c r="T108" s="144">
        <f>S108*H108</f>
        <v>2604.8000000000002</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446</v>
      </c>
    </row>
    <row r="109" spans="2:65" s="1" customFormat="1">
      <c r="B109" s="34"/>
      <c r="D109" s="147" t="s">
        <v>338</v>
      </c>
      <c r="F109" s="148" t="s">
        <v>447</v>
      </c>
      <c r="I109" s="149"/>
      <c r="L109" s="34"/>
      <c r="M109" s="150"/>
      <c r="T109" s="55"/>
      <c r="AT109" s="19" t="s">
        <v>338</v>
      </c>
      <c r="AU109" s="19" t="s">
        <v>79</v>
      </c>
    </row>
    <row r="110" spans="2:65" s="12" customFormat="1">
      <c r="B110" s="156"/>
      <c r="D110" s="151" t="s">
        <v>442</v>
      </c>
      <c r="E110" s="157" t="s">
        <v>3</v>
      </c>
      <c r="F110" s="158" t="s">
        <v>448</v>
      </c>
      <c r="H110" s="159">
        <v>1210</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449</v>
      </c>
      <c r="H111" s="159">
        <v>880</v>
      </c>
      <c r="I111" s="160"/>
      <c r="L111" s="156"/>
      <c r="M111" s="161"/>
      <c r="T111" s="162"/>
      <c r="AT111" s="157" t="s">
        <v>442</v>
      </c>
      <c r="AU111" s="157" t="s">
        <v>79</v>
      </c>
      <c r="AV111" s="12" t="s">
        <v>79</v>
      </c>
      <c r="AW111" s="12" t="s">
        <v>31</v>
      </c>
      <c r="AX111" s="12" t="s">
        <v>69</v>
      </c>
      <c r="AY111" s="157" t="s">
        <v>328</v>
      </c>
    </row>
    <row r="112" spans="2:65" s="12" customFormat="1">
      <c r="B112" s="156"/>
      <c r="D112" s="151" t="s">
        <v>442</v>
      </c>
      <c r="E112" s="157" t="s">
        <v>3</v>
      </c>
      <c r="F112" s="158" t="s">
        <v>450</v>
      </c>
      <c r="H112" s="159">
        <v>3500</v>
      </c>
      <c r="I112" s="160"/>
      <c r="L112" s="156"/>
      <c r="M112" s="161"/>
      <c r="T112" s="162"/>
      <c r="AT112" s="157" t="s">
        <v>442</v>
      </c>
      <c r="AU112" s="157" t="s">
        <v>79</v>
      </c>
      <c r="AV112" s="12" t="s">
        <v>79</v>
      </c>
      <c r="AW112" s="12" t="s">
        <v>31</v>
      </c>
      <c r="AX112" s="12" t="s">
        <v>69</v>
      </c>
      <c r="AY112" s="157" t="s">
        <v>328</v>
      </c>
    </row>
    <row r="113" spans="2:65" s="12" customFormat="1">
      <c r="B113" s="156"/>
      <c r="D113" s="151" t="s">
        <v>442</v>
      </c>
      <c r="E113" s="157" t="s">
        <v>3</v>
      </c>
      <c r="F113" s="158" t="s">
        <v>451</v>
      </c>
      <c r="H113" s="159">
        <v>330</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5920</v>
      </c>
      <c r="I114" s="167"/>
      <c r="L114" s="163"/>
      <c r="M114" s="168"/>
      <c r="T114" s="169"/>
      <c r="AT114" s="164" t="s">
        <v>442</v>
      </c>
      <c r="AU114" s="164" t="s">
        <v>79</v>
      </c>
      <c r="AV114" s="13" t="s">
        <v>113</v>
      </c>
      <c r="AW114" s="13" t="s">
        <v>31</v>
      </c>
      <c r="AX114" s="13" t="s">
        <v>76</v>
      </c>
      <c r="AY114" s="164" t="s">
        <v>328</v>
      </c>
    </row>
    <row r="115" spans="2:65" s="1" customFormat="1" ht="24.2" customHeight="1">
      <c r="B115" s="133"/>
      <c r="C115" s="134" t="s">
        <v>87</v>
      </c>
      <c r="D115" s="134" t="s">
        <v>331</v>
      </c>
      <c r="E115" s="135" t="s">
        <v>453</v>
      </c>
      <c r="F115" s="136" t="s">
        <v>454</v>
      </c>
      <c r="G115" s="137" t="s">
        <v>439</v>
      </c>
      <c r="H115" s="138">
        <v>160</v>
      </c>
      <c r="I115" s="139"/>
      <c r="J115" s="140">
        <f>ROUND(I115*H115,2)</f>
        <v>0</v>
      </c>
      <c r="K115" s="136" t="s">
        <v>335</v>
      </c>
      <c r="L115" s="34"/>
      <c r="M115" s="141" t="s">
        <v>3</v>
      </c>
      <c r="N115" s="142" t="s">
        <v>40</v>
      </c>
      <c r="P115" s="143">
        <f>O115*H115</f>
        <v>0</v>
      </c>
      <c r="Q115" s="143">
        <v>3.0000000000000001E-5</v>
      </c>
      <c r="R115" s="143">
        <f>Q115*H115</f>
        <v>4.8000000000000004E-3</v>
      </c>
      <c r="S115" s="143">
        <v>0.23</v>
      </c>
      <c r="T115" s="144">
        <f>S115*H115</f>
        <v>36.800000000000004</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455</v>
      </c>
    </row>
    <row r="116" spans="2:65" s="1" customFormat="1">
      <c r="B116" s="34"/>
      <c r="D116" s="147" t="s">
        <v>338</v>
      </c>
      <c r="F116" s="148" t="s">
        <v>456</v>
      </c>
      <c r="I116" s="149"/>
      <c r="L116" s="34"/>
      <c r="M116" s="150"/>
      <c r="T116" s="55"/>
      <c r="AT116" s="19" t="s">
        <v>338</v>
      </c>
      <c r="AU116" s="19" t="s">
        <v>79</v>
      </c>
    </row>
    <row r="117" spans="2:65" s="12" customFormat="1">
      <c r="B117" s="156"/>
      <c r="D117" s="151" t="s">
        <v>442</v>
      </c>
      <c r="E117" s="157" t="s">
        <v>3</v>
      </c>
      <c r="F117" s="158" t="s">
        <v>457</v>
      </c>
      <c r="H117" s="159">
        <v>160</v>
      </c>
      <c r="I117" s="160"/>
      <c r="L117" s="156"/>
      <c r="M117" s="161"/>
      <c r="T117" s="162"/>
      <c r="AT117" s="157" t="s">
        <v>442</v>
      </c>
      <c r="AU117" s="157" t="s">
        <v>79</v>
      </c>
      <c r="AV117" s="12" t="s">
        <v>79</v>
      </c>
      <c r="AW117" s="12" t="s">
        <v>31</v>
      </c>
      <c r="AX117" s="12" t="s">
        <v>76</v>
      </c>
      <c r="AY117" s="157" t="s">
        <v>328</v>
      </c>
    </row>
    <row r="118" spans="2:65" s="14" customFormat="1" ht="33.75">
      <c r="B118" s="170"/>
      <c r="D118" s="151" t="s">
        <v>442</v>
      </c>
      <c r="E118" s="171" t="s">
        <v>3</v>
      </c>
      <c r="F118" s="172" t="s">
        <v>458</v>
      </c>
      <c r="H118" s="171" t="s">
        <v>3</v>
      </c>
      <c r="I118" s="173"/>
      <c r="L118" s="170"/>
      <c r="M118" s="174"/>
      <c r="T118" s="175"/>
      <c r="AT118" s="171" t="s">
        <v>442</v>
      </c>
      <c r="AU118" s="171" t="s">
        <v>79</v>
      </c>
      <c r="AV118" s="14" t="s">
        <v>76</v>
      </c>
      <c r="AW118" s="14" t="s">
        <v>31</v>
      </c>
      <c r="AX118" s="14" t="s">
        <v>69</v>
      </c>
      <c r="AY118" s="171" t="s">
        <v>328</v>
      </c>
    </row>
    <row r="119" spans="2:65" s="1" customFormat="1" ht="24.2" customHeight="1">
      <c r="B119" s="133"/>
      <c r="C119" s="134" t="s">
        <v>113</v>
      </c>
      <c r="D119" s="134" t="s">
        <v>331</v>
      </c>
      <c r="E119" s="135" t="s">
        <v>459</v>
      </c>
      <c r="F119" s="136" t="s">
        <v>460</v>
      </c>
      <c r="G119" s="137" t="s">
        <v>439</v>
      </c>
      <c r="H119" s="138">
        <v>2420</v>
      </c>
      <c r="I119" s="139"/>
      <c r="J119" s="140">
        <f>ROUND(I119*H119,2)</f>
        <v>0</v>
      </c>
      <c r="K119" s="136" t="s">
        <v>335</v>
      </c>
      <c r="L119" s="34"/>
      <c r="M119" s="141" t="s">
        <v>3</v>
      </c>
      <c r="N119" s="142" t="s">
        <v>40</v>
      </c>
      <c r="P119" s="143">
        <f>O119*H119</f>
        <v>0</v>
      </c>
      <c r="Q119" s="143">
        <v>3.0000000000000001E-5</v>
      </c>
      <c r="R119" s="143">
        <f>Q119*H119</f>
        <v>7.2599999999999998E-2</v>
      </c>
      <c r="S119" s="143">
        <v>0.23</v>
      </c>
      <c r="T119" s="144">
        <f>S119*H119</f>
        <v>556.6</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461</v>
      </c>
    </row>
    <row r="120" spans="2:65" s="1" customFormat="1">
      <c r="B120" s="34"/>
      <c r="D120" s="147" t="s">
        <v>338</v>
      </c>
      <c r="F120" s="148" t="s">
        <v>462</v>
      </c>
      <c r="I120" s="149"/>
      <c r="L120" s="34"/>
      <c r="M120" s="150"/>
      <c r="T120" s="55"/>
      <c r="AT120" s="19" t="s">
        <v>338</v>
      </c>
      <c r="AU120" s="19" t="s">
        <v>79</v>
      </c>
    </row>
    <row r="121" spans="2:65" s="12" customFormat="1" ht="22.5">
      <c r="B121" s="156"/>
      <c r="D121" s="151" t="s">
        <v>442</v>
      </c>
      <c r="E121" s="157" t="s">
        <v>3</v>
      </c>
      <c r="F121" s="158" t="s">
        <v>463</v>
      </c>
      <c r="H121" s="159">
        <v>2420</v>
      </c>
      <c r="I121" s="160"/>
      <c r="L121" s="156"/>
      <c r="M121" s="161"/>
      <c r="T121" s="162"/>
      <c r="AT121" s="157" t="s">
        <v>442</v>
      </c>
      <c r="AU121" s="157" t="s">
        <v>79</v>
      </c>
      <c r="AV121" s="12" t="s">
        <v>79</v>
      </c>
      <c r="AW121" s="12" t="s">
        <v>31</v>
      </c>
      <c r="AX121" s="12" t="s">
        <v>76</v>
      </c>
      <c r="AY121" s="157" t="s">
        <v>328</v>
      </c>
    </row>
    <row r="122" spans="2:65" s="14" customFormat="1" ht="33.75">
      <c r="B122" s="170"/>
      <c r="D122" s="151" t="s">
        <v>442</v>
      </c>
      <c r="E122" s="171" t="s">
        <v>3</v>
      </c>
      <c r="F122" s="172" t="s">
        <v>458</v>
      </c>
      <c r="H122" s="171" t="s">
        <v>3</v>
      </c>
      <c r="I122" s="173"/>
      <c r="L122" s="170"/>
      <c r="M122" s="174"/>
      <c r="T122" s="175"/>
      <c r="AT122" s="171" t="s">
        <v>442</v>
      </c>
      <c r="AU122" s="171" t="s">
        <v>79</v>
      </c>
      <c r="AV122" s="14" t="s">
        <v>76</v>
      </c>
      <c r="AW122" s="14" t="s">
        <v>31</v>
      </c>
      <c r="AX122" s="14" t="s">
        <v>69</v>
      </c>
      <c r="AY122" s="171" t="s">
        <v>328</v>
      </c>
    </row>
    <row r="123" spans="2:65" s="1" customFormat="1" ht="24.2" customHeight="1">
      <c r="B123" s="133"/>
      <c r="C123" s="134" t="s">
        <v>138</v>
      </c>
      <c r="D123" s="134" t="s">
        <v>331</v>
      </c>
      <c r="E123" s="135" t="s">
        <v>464</v>
      </c>
      <c r="F123" s="136" t="s">
        <v>465</v>
      </c>
      <c r="G123" s="137" t="s">
        <v>439</v>
      </c>
      <c r="H123" s="138">
        <v>10500</v>
      </c>
      <c r="I123" s="139"/>
      <c r="J123" s="140">
        <f>ROUND(I123*H123,2)</f>
        <v>0</v>
      </c>
      <c r="K123" s="136" t="s">
        <v>335</v>
      </c>
      <c r="L123" s="34"/>
      <c r="M123" s="141" t="s">
        <v>3</v>
      </c>
      <c r="N123" s="142" t="s">
        <v>40</v>
      </c>
      <c r="P123" s="143">
        <f>O123*H123</f>
        <v>0</v>
      </c>
      <c r="Q123" s="143">
        <v>3.0000000000000001E-5</v>
      </c>
      <c r="R123" s="143">
        <f>Q123*H123</f>
        <v>0.315</v>
      </c>
      <c r="S123" s="143">
        <v>0.23</v>
      </c>
      <c r="T123" s="144">
        <f>S123*H123</f>
        <v>2415</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466</v>
      </c>
    </row>
    <row r="124" spans="2:65" s="1" customFormat="1">
      <c r="B124" s="34"/>
      <c r="D124" s="147" t="s">
        <v>338</v>
      </c>
      <c r="F124" s="148" t="s">
        <v>467</v>
      </c>
      <c r="I124" s="149"/>
      <c r="L124" s="34"/>
      <c r="M124" s="150"/>
      <c r="T124" s="55"/>
      <c r="AT124" s="19" t="s">
        <v>338</v>
      </c>
      <c r="AU124" s="19" t="s">
        <v>79</v>
      </c>
    </row>
    <row r="125" spans="2:65" s="12" customFormat="1" ht="22.5">
      <c r="B125" s="156"/>
      <c r="D125" s="151" t="s">
        <v>442</v>
      </c>
      <c r="E125" s="157" t="s">
        <v>3</v>
      </c>
      <c r="F125" s="158" t="s">
        <v>468</v>
      </c>
      <c r="H125" s="159">
        <v>10500</v>
      </c>
      <c r="I125" s="160"/>
      <c r="L125" s="156"/>
      <c r="M125" s="161"/>
      <c r="T125" s="162"/>
      <c r="AT125" s="157" t="s">
        <v>442</v>
      </c>
      <c r="AU125" s="157" t="s">
        <v>79</v>
      </c>
      <c r="AV125" s="12" t="s">
        <v>79</v>
      </c>
      <c r="AW125" s="12" t="s">
        <v>31</v>
      </c>
      <c r="AX125" s="12" t="s">
        <v>76</v>
      </c>
      <c r="AY125" s="157" t="s">
        <v>328</v>
      </c>
    </row>
    <row r="126" spans="2:65" s="14" customFormat="1" ht="33.75">
      <c r="B126" s="170"/>
      <c r="D126" s="151" t="s">
        <v>442</v>
      </c>
      <c r="E126" s="171" t="s">
        <v>3</v>
      </c>
      <c r="F126" s="172" t="s">
        <v>458</v>
      </c>
      <c r="H126" s="171" t="s">
        <v>3</v>
      </c>
      <c r="I126" s="173"/>
      <c r="L126" s="170"/>
      <c r="M126" s="174"/>
      <c r="T126" s="175"/>
      <c r="AT126" s="171" t="s">
        <v>442</v>
      </c>
      <c r="AU126" s="171" t="s">
        <v>79</v>
      </c>
      <c r="AV126" s="14" t="s">
        <v>76</v>
      </c>
      <c r="AW126" s="14" t="s">
        <v>31</v>
      </c>
      <c r="AX126" s="14" t="s">
        <v>69</v>
      </c>
      <c r="AY126" s="171" t="s">
        <v>328</v>
      </c>
    </row>
    <row r="127" spans="2:65" s="1" customFormat="1" ht="24.2" customHeight="1">
      <c r="B127" s="133"/>
      <c r="C127" s="134" t="s">
        <v>150</v>
      </c>
      <c r="D127" s="134" t="s">
        <v>331</v>
      </c>
      <c r="E127" s="135" t="s">
        <v>469</v>
      </c>
      <c r="F127" s="136" t="s">
        <v>470</v>
      </c>
      <c r="G127" s="137" t="s">
        <v>439</v>
      </c>
      <c r="H127" s="138">
        <v>25</v>
      </c>
      <c r="I127" s="139"/>
      <c r="J127" s="140">
        <f>ROUND(I127*H127,2)</f>
        <v>0</v>
      </c>
      <c r="K127" s="136" t="s">
        <v>335</v>
      </c>
      <c r="L127" s="34"/>
      <c r="M127" s="141" t="s">
        <v>3</v>
      </c>
      <c r="N127" s="142" t="s">
        <v>40</v>
      </c>
      <c r="P127" s="143">
        <f>O127*H127</f>
        <v>0</v>
      </c>
      <c r="Q127" s="143">
        <v>3.0000000000000001E-5</v>
      </c>
      <c r="R127" s="143">
        <f>Q127*H127</f>
        <v>7.5000000000000002E-4</v>
      </c>
      <c r="S127" s="143">
        <v>0.23</v>
      </c>
      <c r="T127" s="144">
        <f>S127*H127</f>
        <v>5.75</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471</v>
      </c>
    </row>
    <row r="128" spans="2:65" s="1" customFormat="1">
      <c r="B128" s="34"/>
      <c r="D128" s="147" t="s">
        <v>338</v>
      </c>
      <c r="F128" s="148" t="s">
        <v>472</v>
      </c>
      <c r="I128" s="149"/>
      <c r="L128" s="34"/>
      <c r="M128" s="150"/>
      <c r="T128" s="55"/>
      <c r="AT128" s="19" t="s">
        <v>338</v>
      </c>
      <c r="AU128" s="19" t="s">
        <v>79</v>
      </c>
    </row>
    <row r="129" spans="2:65" s="12" customFormat="1">
      <c r="B129" s="156"/>
      <c r="D129" s="151" t="s">
        <v>442</v>
      </c>
      <c r="E129" s="157" t="s">
        <v>3</v>
      </c>
      <c r="F129" s="158" t="s">
        <v>473</v>
      </c>
      <c r="H129" s="159">
        <v>25</v>
      </c>
      <c r="I129" s="160"/>
      <c r="L129" s="156"/>
      <c r="M129" s="161"/>
      <c r="T129" s="162"/>
      <c r="AT129" s="157" t="s">
        <v>442</v>
      </c>
      <c r="AU129" s="157" t="s">
        <v>79</v>
      </c>
      <c r="AV129" s="12" t="s">
        <v>79</v>
      </c>
      <c r="AW129" s="12" t="s">
        <v>31</v>
      </c>
      <c r="AX129" s="12" t="s">
        <v>76</v>
      </c>
      <c r="AY129" s="157" t="s">
        <v>328</v>
      </c>
    </row>
    <row r="130" spans="2:65" s="14" customFormat="1" ht="33.75">
      <c r="B130" s="170"/>
      <c r="D130" s="151" t="s">
        <v>442</v>
      </c>
      <c r="E130" s="171" t="s">
        <v>3</v>
      </c>
      <c r="F130" s="172" t="s">
        <v>458</v>
      </c>
      <c r="H130" s="171" t="s">
        <v>3</v>
      </c>
      <c r="I130" s="173"/>
      <c r="L130" s="170"/>
      <c r="M130" s="174"/>
      <c r="T130" s="175"/>
      <c r="AT130" s="171" t="s">
        <v>442</v>
      </c>
      <c r="AU130" s="171" t="s">
        <v>79</v>
      </c>
      <c r="AV130" s="14" t="s">
        <v>76</v>
      </c>
      <c r="AW130" s="14" t="s">
        <v>31</v>
      </c>
      <c r="AX130" s="14" t="s">
        <v>69</v>
      </c>
      <c r="AY130" s="171" t="s">
        <v>328</v>
      </c>
    </row>
    <row r="131" spans="2:65" s="1" customFormat="1" ht="16.5" customHeight="1">
      <c r="B131" s="133"/>
      <c r="C131" s="134" t="s">
        <v>168</v>
      </c>
      <c r="D131" s="134" t="s">
        <v>331</v>
      </c>
      <c r="E131" s="135" t="s">
        <v>474</v>
      </c>
      <c r="F131" s="136" t="s">
        <v>475</v>
      </c>
      <c r="G131" s="137" t="s">
        <v>476</v>
      </c>
      <c r="H131" s="138">
        <v>1178</v>
      </c>
      <c r="I131" s="139"/>
      <c r="J131" s="140">
        <f>ROUND(I131*H131,2)</f>
        <v>0</v>
      </c>
      <c r="K131" s="136" t="s">
        <v>335</v>
      </c>
      <c r="L131" s="34"/>
      <c r="M131" s="141" t="s">
        <v>3</v>
      </c>
      <c r="N131" s="142" t="s">
        <v>40</v>
      </c>
      <c r="P131" s="143">
        <f>O131*H131</f>
        <v>0</v>
      </c>
      <c r="Q131" s="143">
        <v>0</v>
      </c>
      <c r="R131" s="143">
        <f>Q131*H131</f>
        <v>0</v>
      </c>
      <c r="S131" s="143">
        <v>0.20499999999999999</v>
      </c>
      <c r="T131" s="144">
        <f>S131*H131</f>
        <v>241.48999999999998</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477</v>
      </c>
    </row>
    <row r="132" spans="2:65" s="1" customFormat="1">
      <c r="B132" s="34"/>
      <c r="D132" s="147" t="s">
        <v>338</v>
      </c>
      <c r="F132" s="148" t="s">
        <v>478</v>
      </c>
      <c r="I132" s="149"/>
      <c r="L132" s="34"/>
      <c r="M132" s="150"/>
      <c r="T132" s="55"/>
      <c r="AT132" s="19" t="s">
        <v>338</v>
      </c>
      <c r="AU132" s="19" t="s">
        <v>79</v>
      </c>
    </row>
    <row r="133" spans="2:65" s="12" customFormat="1">
      <c r="B133" s="156"/>
      <c r="D133" s="151" t="s">
        <v>442</v>
      </c>
      <c r="E133" s="157" t="s">
        <v>3</v>
      </c>
      <c r="F133" s="158" t="s">
        <v>479</v>
      </c>
      <c r="H133" s="159">
        <v>458</v>
      </c>
      <c r="I133" s="160"/>
      <c r="L133" s="156"/>
      <c r="M133" s="161"/>
      <c r="T133" s="162"/>
      <c r="AT133" s="157" t="s">
        <v>442</v>
      </c>
      <c r="AU133" s="157" t="s">
        <v>79</v>
      </c>
      <c r="AV133" s="12" t="s">
        <v>79</v>
      </c>
      <c r="AW133" s="12" t="s">
        <v>31</v>
      </c>
      <c r="AX133" s="12" t="s">
        <v>69</v>
      </c>
      <c r="AY133" s="157" t="s">
        <v>328</v>
      </c>
    </row>
    <row r="134" spans="2:65" s="12" customFormat="1">
      <c r="B134" s="156"/>
      <c r="D134" s="151" t="s">
        <v>442</v>
      </c>
      <c r="E134" s="157" t="s">
        <v>3</v>
      </c>
      <c r="F134" s="158" t="s">
        <v>480</v>
      </c>
      <c r="H134" s="159">
        <v>720</v>
      </c>
      <c r="I134" s="160"/>
      <c r="L134" s="156"/>
      <c r="M134" s="161"/>
      <c r="T134" s="162"/>
      <c r="AT134" s="157" t="s">
        <v>442</v>
      </c>
      <c r="AU134" s="157" t="s">
        <v>79</v>
      </c>
      <c r="AV134" s="12" t="s">
        <v>79</v>
      </c>
      <c r="AW134" s="12" t="s">
        <v>31</v>
      </c>
      <c r="AX134" s="12" t="s">
        <v>69</v>
      </c>
      <c r="AY134" s="157" t="s">
        <v>328</v>
      </c>
    </row>
    <row r="135" spans="2:65" s="13" customFormat="1">
      <c r="B135" s="163"/>
      <c r="D135" s="151" t="s">
        <v>442</v>
      </c>
      <c r="E135" s="164" t="s">
        <v>3</v>
      </c>
      <c r="F135" s="165" t="s">
        <v>452</v>
      </c>
      <c r="H135" s="166">
        <v>1178</v>
      </c>
      <c r="I135" s="167"/>
      <c r="L135" s="163"/>
      <c r="M135" s="168"/>
      <c r="T135" s="169"/>
      <c r="AT135" s="164" t="s">
        <v>442</v>
      </c>
      <c r="AU135" s="164" t="s">
        <v>79</v>
      </c>
      <c r="AV135" s="13" t="s">
        <v>113</v>
      </c>
      <c r="AW135" s="13" t="s">
        <v>31</v>
      </c>
      <c r="AX135" s="13" t="s">
        <v>76</v>
      </c>
      <c r="AY135" s="164" t="s">
        <v>328</v>
      </c>
    </row>
    <row r="136" spans="2:65" s="1" customFormat="1" ht="16.5" customHeight="1">
      <c r="B136" s="133"/>
      <c r="C136" s="134" t="s">
        <v>171</v>
      </c>
      <c r="D136" s="134" t="s">
        <v>331</v>
      </c>
      <c r="E136" s="135" t="s">
        <v>481</v>
      </c>
      <c r="F136" s="136" t="s">
        <v>482</v>
      </c>
      <c r="G136" s="137" t="s">
        <v>476</v>
      </c>
      <c r="H136" s="138">
        <v>355</v>
      </c>
      <c r="I136" s="139"/>
      <c r="J136" s="140">
        <f>ROUND(I136*H136,2)</f>
        <v>0</v>
      </c>
      <c r="K136" s="136" t="s">
        <v>335</v>
      </c>
      <c r="L136" s="34"/>
      <c r="M136" s="141" t="s">
        <v>3</v>
      </c>
      <c r="N136" s="142" t="s">
        <v>40</v>
      </c>
      <c r="P136" s="143">
        <f>O136*H136</f>
        <v>0</v>
      </c>
      <c r="Q136" s="143">
        <v>0</v>
      </c>
      <c r="R136" s="143">
        <f>Q136*H136</f>
        <v>0</v>
      </c>
      <c r="S136" s="143">
        <v>0.04</v>
      </c>
      <c r="T136" s="144">
        <f>S136*H136</f>
        <v>14.200000000000001</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483</v>
      </c>
    </row>
    <row r="137" spans="2:65" s="1" customFormat="1">
      <c r="B137" s="34"/>
      <c r="D137" s="147" t="s">
        <v>338</v>
      </c>
      <c r="F137" s="148" t="s">
        <v>484</v>
      </c>
      <c r="I137" s="149"/>
      <c r="L137" s="34"/>
      <c r="M137" s="150"/>
      <c r="T137" s="55"/>
      <c r="AT137" s="19" t="s">
        <v>338</v>
      </c>
      <c r="AU137" s="19" t="s">
        <v>79</v>
      </c>
    </row>
    <row r="138" spans="2:65" s="1" customFormat="1" ht="24.2" customHeight="1">
      <c r="B138" s="133"/>
      <c r="C138" s="134" t="s">
        <v>183</v>
      </c>
      <c r="D138" s="134" t="s">
        <v>331</v>
      </c>
      <c r="E138" s="135" t="s">
        <v>485</v>
      </c>
      <c r="F138" s="136" t="s">
        <v>486</v>
      </c>
      <c r="G138" s="137" t="s">
        <v>439</v>
      </c>
      <c r="H138" s="138">
        <v>3320</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487</v>
      </c>
    </row>
    <row r="139" spans="2:65" s="1" customFormat="1">
      <c r="B139" s="34"/>
      <c r="D139" s="147" t="s">
        <v>338</v>
      </c>
      <c r="F139" s="148" t="s">
        <v>488</v>
      </c>
      <c r="I139" s="149"/>
      <c r="L139" s="34"/>
      <c r="M139" s="150"/>
      <c r="T139" s="55"/>
      <c r="AT139" s="19" t="s">
        <v>338</v>
      </c>
      <c r="AU139" s="19" t="s">
        <v>79</v>
      </c>
    </row>
    <row r="140" spans="2:65" s="1" customFormat="1" ht="33" customHeight="1">
      <c r="B140" s="133"/>
      <c r="C140" s="134" t="s">
        <v>235</v>
      </c>
      <c r="D140" s="134" t="s">
        <v>331</v>
      </c>
      <c r="E140" s="135" t="s">
        <v>489</v>
      </c>
      <c r="F140" s="136" t="s">
        <v>490</v>
      </c>
      <c r="G140" s="137" t="s">
        <v>491</v>
      </c>
      <c r="H140" s="138">
        <v>1908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492</v>
      </c>
    </row>
    <row r="141" spans="2:65" s="1" customFormat="1">
      <c r="B141" s="34"/>
      <c r="D141" s="147" t="s">
        <v>338</v>
      </c>
      <c r="F141" s="148" t="s">
        <v>493</v>
      </c>
      <c r="I141" s="149"/>
      <c r="L141" s="34"/>
      <c r="M141" s="150"/>
      <c r="T141" s="55"/>
      <c r="AT141" s="19" t="s">
        <v>338</v>
      </c>
      <c r="AU141" s="19" t="s">
        <v>79</v>
      </c>
    </row>
    <row r="142" spans="2:65" s="12" customFormat="1" ht="22.5">
      <c r="B142" s="156"/>
      <c r="D142" s="151" t="s">
        <v>442</v>
      </c>
      <c r="E142" s="157" t="s">
        <v>3</v>
      </c>
      <c r="F142" s="158" t="s">
        <v>494</v>
      </c>
      <c r="H142" s="159">
        <v>1908</v>
      </c>
      <c r="I142" s="160"/>
      <c r="L142" s="156"/>
      <c r="M142" s="161"/>
      <c r="T142" s="162"/>
      <c r="AT142" s="157" t="s">
        <v>442</v>
      </c>
      <c r="AU142" s="157" t="s">
        <v>79</v>
      </c>
      <c r="AV142" s="12" t="s">
        <v>79</v>
      </c>
      <c r="AW142" s="12" t="s">
        <v>31</v>
      </c>
      <c r="AX142" s="12" t="s">
        <v>76</v>
      </c>
      <c r="AY142" s="157" t="s">
        <v>328</v>
      </c>
    </row>
    <row r="143" spans="2:65" s="1" customFormat="1" ht="33" customHeight="1">
      <c r="B143" s="133"/>
      <c r="C143" s="134" t="s">
        <v>239</v>
      </c>
      <c r="D143" s="134" t="s">
        <v>331</v>
      </c>
      <c r="E143" s="135" t="s">
        <v>495</v>
      </c>
      <c r="F143" s="136" t="s">
        <v>496</v>
      </c>
      <c r="G143" s="137" t="s">
        <v>491</v>
      </c>
      <c r="H143" s="138">
        <v>53.94</v>
      </c>
      <c r="I143" s="139"/>
      <c r="J143" s="140">
        <f>ROUND(I143*H143,2)</f>
        <v>0</v>
      </c>
      <c r="K143" s="136" t="s">
        <v>335</v>
      </c>
      <c r="L143" s="34"/>
      <c r="M143" s="141" t="s">
        <v>3</v>
      </c>
      <c r="N143" s="142" t="s">
        <v>40</v>
      </c>
      <c r="P143" s="143">
        <f>O143*H143</f>
        <v>0</v>
      </c>
      <c r="Q143" s="143">
        <v>0</v>
      </c>
      <c r="R143" s="143">
        <f>Q143*H143</f>
        <v>0</v>
      </c>
      <c r="S143" s="143">
        <v>0</v>
      </c>
      <c r="T143" s="144">
        <f>S143*H143</f>
        <v>0</v>
      </c>
      <c r="AR143" s="145" t="s">
        <v>113</v>
      </c>
      <c r="AT143" s="145" t="s">
        <v>331</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497</v>
      </c>
    </row>
    <row r="144" spans="2:65" s="1" customFormat="1">
      <c r="B144" s="34"/>
      <c r="D144" s="147" t="s">
        <v>338</v>
      </c>
      <c r="F144" s="148" t="s">
        <v>498</v>
      </c>
      <c r="I144" s="149"/>
      <c r="L144" s="34"/>
      <c r="M144" s="150"/>
      <c r="T144" s="55"/>
      <c r="AT144" s="19" t="s">
        <v>338</v>
      </c>
      <c r="AU144" s="19" t="s">
        <v>79</v>
      </c>
    </row>
    <row r="145" spans="2:65" s="12" customFormat="1">
      <c r="B145" s="156"/>
      <c r="D145" s="151" t="s">
        <v>442</v>
      </c>
      <c r="E145" s="157" t="s">
        <v>3</v>
      </c>
      <c r="F145" s="158" t="s">
        <v>499</v>
      </c>
      <c r="H145" s="159">
        <v>53.94</v>
      </c>
      <c r="I145" s="160"/>
      <c r="L145" s="156"/>
      <c r="M145" s="161"/>
      <c r="T145" s="162"/>
      <c r="AT145" s="157" t="s">
        <v>442</v>
      </c>
      <c r="AU145" s="157" t="s">
        <v>79</v>
      </c>
      <c r="AV145" s="12" t="s">
        <v>79</v>
      </c>
      <c r="AW145" s="12" t="s">
        <v>31</v>
      </c>
      <c r="AX145" s="12" t="s">
        <v>76</v>
      </c>
      <c r="AY145" s="157" t="s">
        <v>328</v>
      </c>
    </row>
    <row r="146" spans="2:65" s="1" customFormat="1" ht="24.2" customHeight="1">
      <c r="B146" s="133"/>
      <c r="C146" s="134" t="s">
        <v>9</v>
      </c>
      <c r="D146" s="134" t="s">
        <v>331</v>
      </c>
      <c r="E146" s="135" t="s">
        <v>500</v>
      </c>
      <c r="F146" s="136" t="s">
        <v>501</v>
      </c>
      <c r="G146" s="137" t="s">
        <v>491</v>
      </c>
      <c r="H146" s="138">
        <v>589.96</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502</v>
      </c>
    </row>
    <row r="147" spans="2:65" s="1" customFormat="1">
      <c r="B147" s="34"/>
      <c r="D147" s="147" t="s">
        <v>338</v>
      </c>
      <c r="F147" s="148" t="s">
        <v>503</v>
      </c>
      <c r="I147" s="149"/>
      <c r="L147" s="34"/>
      <c r="M147" s="150"/>
      <c r="T147" s="55"/>
      <c r="AT147" s="19" t="s">
        <v>338</v>
      </c>
      <c r="AU147" s="19" t="s">
        <v>79</v>
      </c>
    </row>
    <row r="148" spans="2:65" s="12" customFormat="1">
      <c r="B148" s="156"/>
      <c r="D148" s="151" t="s">
        <v>442</v>
      </c>
      <c r="E148" s="157" t="s">
        <v>3</v>
      </c>
      <c r="F148" s="158" t="s">
        <v>504</v>
      </c>
      <c r="H148" s="159">
        <v>589.96</v>
      </c>
      <c r="I148" s="160"/>
      <c r="L148" s="156"/>
      <c r="M148" s="161"/>
      <c r="T148" s="162"/>
      <c r="AT148" s="157" t="s">
        <v>442</v>
      </c>
      <c r="AU148" s="157" t="s">
        <v>79</v>
      </c>
      <c r="AV148" s="12" t="s">
        <v>79</v>
      </c>
      <c r="AW148" s="12" t="s">
        <v>31</v>
      </c>
      <c r="AX148" s="12" t="s">
        <v>76</v>
      </c>
      <c r="AY148" s="157" t="s">
        <v>328</v>
      </c>
    </row>
    <row r="149" spans="2:65" s="1" customFormat="1" ht="16.5" customHeight="1">
      <c r="B149" s="133"/>
      <c r="C149" s="134" t="s">
        <v>505</v>
      </c>
      <c r="D149" s="134" t="s">
        <v>331</v>
      </c>
      <c r="E149" s="135" t="s">
        <v>506</v>
      </c>
      <c r="F149" s="136" t="s">
        <v>507</v>
      </c>
      <c r="G149" s="137" t="s">
        <v>491</v>
      </c>
      <c r="H149" s="138">
        <v>551.94000000000005</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508</v>
      </c>
    </row>
    <row r="150" spans="2:65" s="1" customFormat="1">
      <c r="B150" s="34"/>
      <c r="D150" s="147" t="s">
        <v>338</v>
      </c>
      <c r="F150" s="148" t="s">
        <v>509</v>
      </c>
      <c r="I150" s="149"/>
      <c r="L150" s="34"/>
      <c r="M150" s="150"/>
      <c r="T150" s="55"/>
      <c r="AT150" s="19" t="s">
        <v>338</v>
      </c>
      <c r="AU150" s="19" t="s">
        <v>79</v>
      </c>
    </row>
    <row r="151" spans="2:65" s="12" customFormat="1" ht="22.5">
      <c r="B151" s="156"/>
      <c r="D151" s="151" t="s">
        <v>442</v>
      </c>
      <c r="E151" s="157" t="s">
        <v>3</v>
      </c>
      <c r="F151" s="158" t="s">
        <v>510</v>
      </c>
      <c r="H151" s="159">
        <v>498</v>
      </c>
      <c r="I151" s="160"/>
      <c r="L151" s="156"/>
      <c r="M151" s="161"/>
      <c r="T151" s="162"/>
      <c r="AT151" s="157" t="s">
        <v>442</v>
      </c>
      <c r="AU151" s="157" t="s">
        <v>79</v>
      </c>
      <c r="AV151" s="12" t="s">
        <v>79</v>
      </c>
      <c r="AW151" s="12" t="s">
        <v>31</v>
      </c>
      <c r="AX151" s="12" t="s">
        <v>69</v>
      </c>
      <c r="AY151" s="157" t="s">
        <v>328</v>
      </c>
    </row>
    <row r="152" spans="2:65" s="12" customFormat="1">
      <c r="B152" s="156"/>
      <c r="D152" s="151" t="s">
        <v>442</v>
      </c>
      <c r="E152" s="157" t="s">
        <v>3</v>
      </c>
      <c r="F152" s="158" t="s">
        <v>511</v>
      </c>
      <c r="H152" s="159">
        <v>53.94</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551.94000000000005</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512</v>
      </c>
      <c r="D154" s="134" t="s">
        <v>331</v>
      </c>
      <c r="E154" s="135" t="s">
        <v>513</v>
      </c>
      <c r="F154" s="136" t="s">
        <v>514</v>
      </c>
      <c r="G154" s="137" t="s">
        <v>439</v>
      </c>
      <c r="H154" s="138">
        <v>6042</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515</v>
      </c>
    </row>
    <row r="155" spans="2:65" s="1" customFormat="1">
      <c r="B155" s="34"/>
      <c r="D155" s="147" t="s">
        <v>338</v>
      </c>
      <c r="F155" s="148" t="s">
        <v>516</v>
      </c>
      <c r="I155" s="149"/>
      <c r="L155" s="34"/>
      <c r="M155" s="150"/>
      <c r="T155" s="55"/>
      <c r="AT155" s="19" t="s">
        <v>338</v>
      </c>
      <c r="AU155" s="19" t="s">
        <v>79</v>
      </c>
    </row>
    <row r="156" spans="2:65" s="12" customFormat="1">
      <c r="B156" s="156"/>
      <c r="D156" s="151" t="s">
        <v>442</v>
      </c>
      <c r="E156" s="157" t="s">
        <v>3</v>
      </c>
      <c r="F156" s="158" t="s">
        <v>517</v>
      </c>
      <c r="H156" s="159">
        <v>675</v>
      </c>
      <c r="I156" s="160"/>
      <c r="L156" s="156"/>
      <c r="M156" s="161"/>
      <c r="T156" s="162"/>
      <c r="AT156" s="157" t="s">
        <v>442</v>
      </c>
      <c r="AU156" s="157" t="s">
        <v>79</v>
      </c>
      <c r="AV156" s="12" t="s">
        <v>79</v>
      </c>
      <c r="AW156" s="12" t="s">
        <v>31</v>
      </c>
      <c r="AX156" s="12" t="s">
        <v>69</v>
      </c>
      <c r="AY156" s="157" t="s">
        <v>328</v>
      </c>
    </row>
    <row r="157" spans="2:65" s="12" customFormat="1">
      <c r="B157" s="156"/>
      <c r="D157" s="151" t="s">
        <v>442</v>
      </c>
      <c r="E157" s="157" t="s">
        <v>3</v>
      </c>
      <c r="F157" s="158" t="s">
        <v>518</v>
      </c>
      <c r="H157" s="159">
        <v>135</v>
      </c>
      <c r="I157" s="160"/>
      <c r="L157" s="156"/>
      <c r="M157" s="161"/>
      <c r="T157" s="162"/>
      <c r="AT157" s="157" t="s">
        <v>442</v>
      </c>
      <c r="AU157" s="157" t="s">
        <v>79</v>
      </c>
      <c r="AV157" s="12" t="s">
        <v>79</v>
      </c>
      <c r="AW157" s="12" t="s">
        <v>31</v>
      </c>
      <c r="AX157" s="12" t="s">
        <v>69</v>
      </c>
      <c r="AY157" s="157" t="s">
        <v>328</v>
      </c>
    </row>
    <row r="158" spans="2:65" s="12" customFormat="1">
      <c r="B158" s="156"/>
      <c r="D158" s="151" t="s">
        <v>442</v>
      </c>
      <c r="E158" s="157" t="s">
        <v>3</v>
      </c>
      <c r="F158" s="158" t="s">
        <v>519</v>
      </c>
      <c r="H158" s="159">
        <v>681</v>
      </c>
      <c r="I158" s="160"/>
      <c r="L158" s="156"/>
      <c r="M158" s="161"/>
      <c r="T158" s="162"/>
      <c r="AT158" s="157" t="s">
        <v>442</v>
      </c>
      <c r="AU158" s="157" t="s">
        <v>79</v>
      </c>
      <c r="AV158" s="12" t="s">
        <v>79</v>
      </c>
      <c r="AW158" s="12" t="s">
        <v>31</v>
      </c>
      <c r="AX158" s="12" t="s">
        <v>69</v>
      </c>
      <c r="AY158" s="157" t="s">
        <v>328</v>
      </c>
    </row>
    <row r="159" spans="2:65" s="12" customFormat="1">
      <c r="B159" s="156"/>
      <c r="D159" s="151" t="s">
        <v>442</v>
      </c>
      <c r="E159" s="157" t="s">
        <v>3</v>
      </c>
      <c r="F159" s="158" t="s">
        <v>520</v>
      </c>
      <c r="H159" s="159">
        <v>650</v>
      </c>
      <c r="I159" s="160"/>
      <c r="L159" s="156"/>
      <c r="M159" s="161"/>
      <c r="T159" s="162"/>
      <c r="AT159" s="157" t="s">
        <v>442</v>
      </c>
      <c r="AU159" s="157" t="s">
        <v>79</v>
      </c>
      <c r="AV159" s="12" t="s">
        <v>79</v>
      </c>
      <c r="AW159" s="12" t="s">
        <v>31</v>
      </c>
      <c r="AX159" s="12" t="s">
        <v>69</v>
      </c>
      <c r="AY159" s="157" t="s">
        <v>328</v>
      </c>
    </row>
    <row r="160" spans="2:65" s="12" customFormat="1">
      <c r="B160" s="156"/>
      <c r="D160" s="151" t="s">
        <v>442</v>
      </c>
      <c r="E160" s="157" t="s">
        <v>3</v>
      </c>
      <c r="F160" s="158" t="s">
        <v>521</v>
      </c>
      <c r="H160" s="159">
        <v>67</v>
      </c>
      <c r="I160" s="160"/>
      <c r="L160" s="156"/>
      <c r="M160" s="161"/>
      <c r="T160" s="162"/>
      <c r="AT160" s="157" t="s">
        <v>442</v>
      </c>
      <c r="AU160" s="157" t="s">
        <v>79</v>
      </c>
      <c r="AV160" s="12" t="s">
        <v>79</v>
      </c>
      <c r="AW160" s="12" t="s">
        <v>31</v>
      </c>
      <c r="AX160" s="12" t="s">
        <v>69</v>
      </c>
      <c r="AY160" s="157" t="s">
        <v>328</v>
      </c>
    </row>
    <row r="161" spans="2:65" s="12" customFormat="1">
      <c r="B161" s="156"/>
      <c r="D161" s="151" t="s">
        <v>442</v>
      </c>
      <c r="E161" s="157" t="s">
        <v>3</v>
      </c>
      <c r="F161" s="158" t="s">
        <v>522</v>
      </c>
      <c r="H161" s="159">
        <v>1445</v>
      </c>
      <c r="I161" s="160"/>
      <c r="L161" s="156"/>
      <c r="M161" s="161"/>
      <c r="T161" s="162"/>
      <c r="AT161" s="157" t="s">
        <v>442</v>
      </c>
      <c r="AU161" s="157" t="s">
        <v>79</v>
      </c>
      <c r="AV161" s="12" t="s">
        <v>79</v>
      </c>
      <c r="AW161" s="12" t="s">
        <v>31</v>
      </c>
      <c r="AX161" s="12" t="s">
        <v>69</v>
      </c>
      <c r="AY161" s="157" t="s">
        <v>328</v>
      </c>
    </row>
    <row r="162" spans="2:65" s="12" customFormat="1">
      <c r="B162" s="156"/>
      <c r="D162" s="151" t="s">
        <v>442</v>
      </c>
      <c r="E162" s="157" t="s">
        <v>3</v>
      </c>
      <c r="F162" s="158" t="s">
        <v>523</v>
      </c>
      <c r="H162" s="159">
        <v>2166</v>
      </c>
      <c r="I162" s="160"/>
      <c r="L162" s="156"/>
      <c r="M162" s="161"/>
      <c r="T162" s="162"/>
      <c r="AT162" s="157" t="s">
        <v>442</v>
      </c>
      <c r="AU162" s="157" t="s">
        <v>79</v>
      </c>
      <c r="AV162" s="12" t="s">
        <v>79</v>
      </c>
      <c r="AW162" s="12" t="s">
        <v>31</v>
      </c>
      <c r="AX162" s="12" t="s">
        <v>69</v>
      </c>
      <c r="AY162" s="157" t="s">
        <v>328</v>
      </c>
    </row>
    <row r="163" spans="2:65" s="12" customFormat="1">
      <c r="B163" s="156"/>
      <c r="D163" s="151" t="s">
        <v>442</v>
      </c>
      <c r="E163" s="157" t="s">
        <v>3</v>
      </c>
      <c r="F163" s="158" t="s">
        <v>524</v>
      </c>
      <c r="H163" s="159">
        <v>223</v>
      </c>
      <c r="I163" s="160"/>
      <c r="L163" s="156"/>
      <c r="M163" s="161"/>
      <c r="T163" s="162"/>
      <c r="AT163" s="157" t="s">
        <v>442</v>
      </c>
      <c r="AU163" s="157" t="s">
        <v>79</v>
      </c>
      <c r="AV163" s="12" t="s">
        <v>79</v>
      </c>
      <c r="AW163" s="12" t="s">
        <v>31</v>
      </c>
      <c r="AX163" s="12" t="s">
        <v>69</v>
      </c>
      <c r="AY163" s="157" t="s">
        <v>328</v>
      </c>
    </row>
    <row r="164" spans="2:65" s="13" customFormat="1">
      <c r="B164" s="163"/>
      <c r="D164" s="151" t="s">
        <v>442</v>
      </c>
      <c r="E164" s="164" t="s">
        <v>3</v>
      </c>
      <c r="F164" s="165" t="s">
        <v>452</v>
      </c>
      <c r="H164" s="166">
        <v>6042</v>
      </c>
      <c r="I164" s="167"/>
      <c r="L164" s="163"/>
      <c r="M164" s="168"/>
      <c r="T164" s="169"/>
      <c r="AT164" s="164" t="s">
        <v>442</v>
      </c>
      <c r="AU164" s="164" t="s">
        <v>79</v>
      </c>
      <c r="AV164" s="13" t="s">
        <v>113</v>
      </c>
      <c r="AW164" s="13" t="s">
        <v>31</v>
      </c>
      <c r="AX164" s="13" t="s">
        <v>76</v>
      </c>
      <c r="AY164" s="164" t="s">
        <v>328</v>
      </c>
    </row>
    <row r="165" spans="2:65" s="11" customFormat="1" ht="22.9" customHeight="1">
      <c r="B165" s="121"/>
      <c r="D165" s="122" t="s">
        <v>68</v>
      </c>
      <c r="E165" s="131" t="s">
        <v>79</v>
      </c>
      <c r="F165" s="131" t="s">
        <v>525</v>
      </c>
      <c r="I165" s="124"/>
      <c r="J165" s="132">
        <f>BK165</f>
        <v>0</v>
      </c>
      <c r="L165" s="121"/>
      <c r="M165" s="126"/>
      <c r="P165" s="127">
        <f>SUM(P166:P189)</f>
        <v>0</v>
      </c>
      <c r="R165" s="127">
        <f>SUM(R166:R189)</f>
        <v>168.91518840000003</v>
      </c>
      <c r="T165" s="128">
        <f>SUM(T166:T189)</f>
        <v>0</v>
      </c>
      <c r="AR165" s="122" t="s">
        <v>76</v>
      </c>
      <c r="AT165" s="129" t="s">
        <v>68</v>
      </c>
      <c r="AU165" s="129" t="s">
        <v>76</v>
      </c>
      <c r="AY165" s="122" t="s">
        <v>328</v>
      </c>
      <c r="BK165" s="130">
        <f>SUM(BK166:BK189)</f>
        <v>0</v>
      </c>
    </row>
    <row r="166" spans="2:65" s="1" customFormat="1" ht="33" customHeight="1">
      <c r="B166" s="133"/>
      <c r="C166" s="134" t="s">
        <v>526</v>
      </c>
      <c r="D166" s="134" t="s">
        <v>331</v>
      </c>
      <c r="E166" s="135" t="s">
        <v>527</v>
      </c>
      <c r="F166" s="136" t="s">
        <v>528</v>
      </c>
      <c r="G166" s="137" t="s">
        <v>491</v>
      </c>
      <c r="H166" s="138">
        <v>29.76</v>
      </c>
      <c r="I166" s="139"/>
      <c r="J166" s="140">
        <f>ROUND(I166*H166,2)</f>
        <v>0</v>
      </c>
      <c r="K166" s="136" t="s">
        <v>335</v>
      </c>
      <c r="L166" s="34"/>
      <c r="M166" s="141" t="s">
        <v>3</v>
      </c>
      <c r="N166" s="142" t="s">
        <v>40</v>
      </c>
      <c r="P166" s="143">
        <f>O166*H166</f>
        <v>0</v>
      </c>
      <c r="Q166" s="143">
        <v>1.665</v>
      </c>
      <c r="R166" s="143">
        <f>Q166*H166</f>
        <v>49.550400000000003</v>
      </c>
      <c r="S166" s="143">
        <v>0</v>
      </c>
      <c r="T166" s="144">
        <f>S166*H166</f>
        <v>0</v>
      </c>
      <c r="AR166" s="145" t="s">
        <v>113</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529</v>
      </c>
    </row>
    <row r="167" spans="2:65" s="1" customFormat="1">
      <c r="B167" s="34"/>
      <c r="D167" s="147" t="s">
        <v>338</v>
      </c>
      <c r="F167" s="148" t="s">
        <v>530</v>
      </c>
      <c r="I167" s="149"/>
      <c r="L167" s="34"/>
      <c r="M167" s="150"/>
      <c r="T167" s="55"/>
      <c r="AT167" s="19" t="s">
        <v>338</v>
      </c>
      <c r="AU167" s="19" t="s">
        <v>79</v>
      </c>
    </row>
    <row r="168" spans="2:65" s="12" customFormat="1">
      <c r="B168" s="156"/>
      <c r="D168" s="151" t="s">
        <v>442</v>
      </c>
      <c r="E168" s="157" t="s">
        <v>3</v>
      </c>
      <c r="F168" s="158" t="s">
        <v>531</v>
      </c>
      <c r="H168" s="159">
        <v>29.76</v>
      </c>
      <c r="I168" s="160"/>
      <c r="L168" s="156"/>
      <c r="M168" s="161"/>
      <c r="T168" s="162"/>
      <c r="AT168" s="157" t="s">
        <v>442</v>
      </c>
      <c r="AU168" s="157" t="s">
        <v>79</v>
      </c>
      <c r="AV168" s="12" t="s">
        <v>79</v>
      </c>
      <c r="AW168" s="12" t="s">
        <v>31</v>
      </c>
      <c r="AX168" s="12" t="s">
        <v>76</v>
      </c>
      <c r="AY168" s="157" t="s">
        <v>328</v>
      </c>
    </row>
    <row r="169" spans="2:65" s="1" customFormat="1" ht="33" customHeight="1">
      <c r="B169" s="133"/>
      <c r="C169" s="134" t="s">
        <v>532</v>
      </c>
      <c r="D169" s="134" t="s">
        <v>331</v>
      </c>
      <c r="E169" s="135" t="s">
        <v>533</v>
      </c>
      <c r="F169" s="136" t="s">
        <v>534</v>
      </c>
      <c r="G169" s="137" t="s">
        <v>439</v>
      </c>
      <c r="H169" s="138">
        <v>353.4</v>
      </c>
      <c r="I169" s="139"/>
      <c r="J169" s="140">
        <f>ROUND(I169*H169,2)</f>
        <v>0</v>
      </c>
      <c r="K169" s="136" t="s">
        <v>335</v>
      </c>
      <c r="L169" s="34"/>
      <c r="M169" s="141" t="s">
        <v>3</v>
      </c>
      <c r="N169" s="142" t="s">
        <v>40</v>
      </c>
      <c r="P169" s="143">
        <f>O169*H169</f>
        <v>0</v>
      </c>
      <c r="Q169" s="143">
        <v>3.1E-4</v>
      </c>
      <c r="R169" s="143">
        <f>Q169*H169</f>
        <v>0.109554</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535</v>
      </c>
    </row>
    <row r="170" spans="2:65" s="1" customFormat="1">
      <c r="B170" s="34"/>
      <c r="D170" s="147" t="s">
        <v>338</v>
      </c>
      <c r="F170" s="148" t="s">
        <v>536</v>
      </c>
      <c r="I170" s="149"/>
      <c r="L170" s="34"/>
      <c r="M170" s="150"/>
      <c r="T170" s="55"/>
      <c r="AT170" s="19" t="s">
        <v>338</v>
      </c>
      <c r="AU170" s="19" t="s">
        <v>79</v>
      </c>
    </row>
    <row r="171" spans="2:65" s="12" customFormat="1">
      <c r="B171" s="156"/>
      <c r="D171" s="151" t="s">
        <v>442</v>
      </c>
      <c r="E171" s="157" t="s">
        <v>3</v>
      </c>
      <c r="F171" s="158" t="s">
        <v>537</v>
      </c>
      <c r="H171" s="159">
        <v>353.4</v>
      </c>
      <c r="I171" s="160"/>
      <c r="L171" s="156"/>
      <c r="M171" s="161"/>
      <c r="T171" s="162"/>
      <c r="AT171" s="157" t="s">
        <v>442</v>
      </c>
      <c r="AU171" s="157" t="s">
        <v>79</v>
      </c>
      <c r="AV171" s="12" t="s">
        <v>79</v>
      </c>
      <c r="AW171" s="12" t="s">
        <v>31</v>
      </c>
      <c r="AX171" s="12" t="s">
        <v>76</v>
      </c>
      <c r="AY171" s="157" t="s">
        <v>328</v>
      </c>
    </row>
    <row r="172" spans="2:65" s="1" customFormat="1" ht="24.2" customHeight="1">
      <c r="B172" s="133"/>
      <c r="C172" s="176" t="s">
        <v>538</v>
      </c>
      <c r="D172" s="176" t="s">
        <v>539</v>
      </c>
      <c r="E172" s="177" t="s">
        <v>540</v>
      </c>
      <c r="F172" s="178" t="s">
        <v>541</v>
      </c>
      <c r="G172" s="179" t="s">
        <v>439</v>
      </c>
      <c r="H172" s="180">
        <v>418.60199999999998</v>
      </c>
      <c r="I172" s="181"/>
      <c r="J172" s="182">
        <f>ROUND(I172*H172,2)</f>
        <v>0</v>
      </c>
      <c r="K172" s="178" t="s">
        <v>335</v>
      </c>
      <c r="L172" s="183"/>
      <c r="M172" s="184" t="s">
        <v>3</v>
      </c>
      <c r="N172" s="185" t="s">
        <v>40</v>
      </c>
      <c r="P172" s="143">
        <f>O172*H172</f>
        <v>0</v>
      </c>
      <c r="Q172" s="143">
        <v>2.0000000000000001E-4</v>
      </c>
      <c r="R172" s="143">
        <f>Q172*H172</f>
        <v>8.37204E-2</v>
      </c>
      <c r="S172" s="143">
        <v>0</v>
      </c>
      <c r="T172" s="144">
        <f>S172*H172</f>
        <v>0</v>
      </c>
      <c r="AR172" s="145" t="s">
        <v>171</v>
      </c>
      <c r="AT172" s="145" t="s">
        <v>539</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542</v>
      </c>
    </row>
    <row r="173" spans="2:65" s="12" customFormat="1">
      <c r="B173" s="156"/>
      <c r="D173" s="151" t="s">
        <v>442</v>
      </c>
      <c r="E173" s="157" t="s">
        <v>3</v>
      </c>
      <c r="F173" s="158" t="s">
        <v>543</v>
      </c>
      <c r="H173" s="159">
        <v>418.60199999999998</v>
      </c>
      <c r="I173" s="160"/>
      <c r="L173" s="156"/>
      <c r="M173" s="161"/>
      <c r="T173" s="162"/>
      <c r="AT173" s="157" t="s">
        <v>442</v>
      </c>
      <c r="AU173" s="157" t="s">
        <v>79</v>
      </c>
      <c r="AV173" s="12" t="s">
        <v>79</v>
      </c>
      <c r="AW173" s="12" t="s">
        <v>31</v>
      </c>
      <c r="AX173" s="12" t="s">
        <v>76</v>
      </c>
      <c r="AY173" s="157" t="s">
        <v>328</v>
      </c>
    </row>
    <row r="174" spans="2:65" s="1" customFormat="1" ht="16.5" customHeight="1">
      <c r="B174" s="133"/>
      <c r="C174" s="134" t="s">
        <v>544</v>
      </c>
      <c r="D174" s="134" t="s">
        <v>331</v>
      </c>
      <c r="E174" s="135" t="s">
        <v>545</v>
      </c>
      <c r="F174" s="136" t="s">
        <v>546</v>
      </c>
      <c r="G174" s="137" t="s">
        <v>491</v>
      </c>
      <c r="H174" s="138">
        <v>7.44</v>
      </c>
      <c r="I174" s="139"/>
      <c r="J174" s="140">
        <f>ROUND(I174*H174,2)</f>
        <v>0</v>
      </c>
      <c r="K174" s="136" t="s">
        <v>335</v>
      </c>
      <c r="L174" s="34"/>
      <c r="M174" s="141" t="s">
        <v>3</v>
      </c>
      <c r="N174" s="142" t="s">
        <v>40</v>
      </c>
      <c r="P174" s="143">
        <f>O174*H174</f>
        <v>0</v>
      </c>
      <c r="Q174" s="143">
        <v>1.92</v>
      </c>
      <c r="R174" s="143">
        <f>Q174*H174</f>
        <v>14.284800000000001</v>
      </c>
      <c r="S174" s="143">
        <v>0</v>
      </c>
      <c r="T174" s="144">
        <f>S174*H174</f>
        <v>0</v>
      </c>
      <c r="AR174" s="145" t="s">
        <v>113</v>
      </c>
      <c r="AT174" s="145" t="s">
        <v>331</v>
      </c>
      <c r="AU174" s="145" t="s">
        <v>79</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547</v>
      </c>
    </row>
    <row r="175" spans="2:65" s="1" customFormat="1">
      <c r="B175" s="34"/>
      <c r="D175" s="147" t="s">
        <v>338</v>
      </c>
      <c r="F175" s="148" t="s">
        <v>548</v>
      </c>
      <c r="I175" s="149"/>
      <c r="L175" s="34"/>
      <c r="M175" s="150"/>
      <c r="T175" s="55"/>
      <c r="AT175" s="19" t="s">
        <v>338</v>
      </c>
      <c r="AU175" s="19" t="s">
        <v>79</v>
      </c>
    </row>
    <row r="176" spans="2:65" s="12" customFormat="1">
      <c r="B176" s="156"/>
      <c r="D176" s="151" t="s">
        <v>442</v>
      </c>
      <c r="E176" s="157" t="s">
        <v>3</v>
      </c>
      <c r="F176" s="158" t="s">
        <v>549</v>
      </c>
      <c r="H176" s="159">
        <v>7.44</v>
      </c>
      <c r="I176" s="160"/>
      <c r="L176" s="156"/>
      <c r="M176" s="161"/>
      <c r="T176" s="162"/>
      <c r="AT176" s="157" t="s">
        <v>442</v>
      </c>
      <c r="AU176" s="157" t="s">
        <v>79</v>
      </c>
      <c r="AV176" s="12" t="s">
        <v>79</v>
      </c>
      <c r="AW176" s="12" t="s">
        <v>31</v>
      </c>
      <c r="AX176" s="12" t="s">
        <v>76</v>
      </c>
      <c r="AY176" s="157" t="s">
        <v>328</v>
      </c>
    </row>
    <row r="177" spans="2:65" s="1" customFormat="1" ht="37.9" customHeight="1">
      <c r="B177" s="133"/>
      <c r="C177" s="134" t="s">
        <v>550</v>
      </c>
      <c r="D177" s="134" t="s">
        <v>331</v>
      </c>
      <c r="E177" s="135" t="s">
        <v>551</v>
      </c>
      <c r="F177" s="136" t="s">
        <v>552</v>
      </c>
      <c r="G177" s="137" t="s">
        <v>476</v>
      </c>
      <c r="H177" s="138">
        <v>186</v>
      </c>
      <c r="I177" s="139"/>
      <c r="J177" s="140">
        <f>ROUND(I177*H177,2)</f>
        <v>0</v>
      </c>
      <c r="K177" s="136" t="s">
        <v>335</v>
      </c>
      <c r="L177" s="34"/>
      <c r="M177" s="141" t="s">
        <v>3</v>
      </c>
      <c r="N177" s="142" t="s">
        <v>40</v>
      </c>
      <c r="P177" s="143">
        <f>O177*H177</f>
        <v>0</v>
      </c>
      <c r="Q177" s="143">
        <v>0.27378000000000002</v>
      </c>
      <c r="R177" s="143">
        <f>Q177*H177</f>
        <v>50.923080000000006</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553</v>
      </c>
    </row>
    <row r="178" spans="2:65" s="1" customFormat="1">
      <c r="B178" s="34"/>
      <c r="D178" s="147" t="s">
        <v>338</v>
      </c>
      <c r="F178" s="148" t="s">
        <v>554</v>
      </c>
      <c r="I178" s="149"/>
      <c r="L178" s="34"/>
      <c r="M178" s="150"/>
      <c r="T178" s="55"/>
      <c r="AT178" s="19" t="s">
        <v>338</v>
      </c>
      <c r="AU178" s="19" t="s">
        <v>79</v>
      </c>
    </row>
    <row r="179" spans="2:65" s="12" customFormat="1">
      <c r="B179" s="156"/>
      <c r="D179" s="151" t="s">
        <v>442</v>
      </c>
      <c r="E179" s="157" t="s">
        <v>3</v>
      </c>
      <c r="F179" s="158" t="s">
        <v>555</v>
      </c>
      <c r="H179" s="159">
        <v>186</v>
      </c>
      <c r="I179" s="160"/>
      <c r="L179" s="156"/>
      <c r="M179" s="161"/>
      <c r="T179" s="162"/>
      <c r="AT179" s="157" t="s">
        <v>442</v>
      </c>
      <c r="AU179" s="157" t="s">
        <v>79</v>
      </c>
      <c r="AV179" s="12" t="s">
        <v>79</v>
      </c>
      <c r="AW179" s="12" t="s">
        <v>31</v>
      </c>
      <c r="AX179" s="12" t="s">
        <v>76</v>
      </c>
      <c r="AY179" s="157" t="s">
        <v>328</v>
      </c>
    </row>
    <row r="180" spans="2:65" s="1" customFormat="1" ht="33" customHeight="1">
      <c r="B180" s="133"/>
      <c r="C180" s="134" t="s">
        <v>556</v>
      </c>
      <c r="D180" s="134" t="s">
        <v>331</v>
      </c>
      <c r="E180" s="135" t="s">
        <v>557</v>
      </c>
      <c r="F180" s="136" t="s">
        <v>558</v>
      </c>
      <c r="G180" s="137" t="s">
        <v>491</v>
      </c>
      <c r="H180" s="138">
        <v>0.45</v>
      </c>
      <c r="I180" s="139"/>
      <c r="J180" s="140">
        <f>ROUND(I180*H180,2)</f>
        <v>0</v>
      </c>
      <c r="K180" s="136" t="s">
        <v>335</v>
      </c>
      <c r="L180" s="34"/>
      <c r="M180" s="141" t="s">
        <v>3</v>
      </c>
      <c r="N180" s="142" t="s">
        <v>40</v>
      </c>
      <c r="P180" s="143">
        <f>O180*H180</f>
        <v>0</v>
      </c>
      <c r="Q180" s="143">
        <v>2.50352</v>
      </c>
      <c r="R180" s="143">
        <f>Q180*H180</f>
        <v>1.126584</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559</v>
      </c>
    </row>
    <row r="181" spans="2:65" s="1" customFormat="1">
      <c r="B181" s="34"/>
      <c r="D181" s="147" t="s">
        <v>338</v>
      </c>
      <c r="F181" s="148" t="s">
        <v>560</v>
      </c>
      <c r="I181" s="149"/>
      <c r="L181" s="34"/>
      <c r="M181" s="150"/>
      <c r="T181" s="55"/>
      <c r="AT181" s="19" t="s">
        <v>338</v>
      </c>
      <c r="AU181" s="19" t="s">
        <v>79</v>
      </c>
    </row>
    <row r="182" spans="2:65" s="1" customFormat="1" ht="24.2" customHeight="1">
      <c r="B182" s="133"/>
      <c r="C182" s="176" t="s">
        <v>8</v>
      </c>
      <c r="D182" s="176" t="s">
        <v>539</v>
      </c>
      <c r="E182" s="177" t="s">
        <v>561</v>
      </c>
      <c r="F182" s="178" t="s">
        <v>562</v>
      </c>
      <c r="G182" s="179" t="s">
        <v>491</v>
      </c>
      <c r="H182" s="180">
        <v>0.45</v>
      </c>
      <c r="I182" s="181"/>
      <c r="J182" s="182">
        <f>ROUND(I182*H182,2)</f>
        <v>0</v>
      </c>
      <c r="K182" s="178" t="s">
        <v>335</v>
      </c>
      <c r="L182" s="183"/>
      <c r="M182" s="184" t="s">
        <v>3</v>
      </c>
      <c r="N182" s="185" t="s">
        <v>40</v>
      </c>
      <c r="P182" s="143">
        <f>O182*H182</f>
        <v>0</v>
      </c>
      <c r="Q182" s="143">
        <v>2.4289999999999998</v>
      </c>
      <c r="R182" s="143">
        <f>Q182*H182</f>
        <v>1.0930499999999999</v>
      </c>
      <c r="S182" s="143">
        <v>0</v>
      </c>
      <c r="T182" s="144">
        <f>S182*H182</f>
        <v>0</v>
      </c>
      <c r="AR182" s="145" t="s">
        <v>171</v>
      </c>
      <c r="AT182" s="145" t="s">
        <v>539</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563</v>
      </c>
    </row>
    <row r="183" spans="2:65" s="1" customFormat="1" ht="24.2" customHeight="1">
      <c r="B183" s="133"/>
      <c r="C183" s="134" t="s">
        <v>564</v>
      </c>
      <c r="D183" s="134" t="s">
        <v>331</v>
      </c>
      <c r="E183" s="135" t="s">
        <v>565</v>
      </c>
      <c r="F183" s="136" t="s">
        <v>566</v>
      </c>
      <c r="G183" s="137" t="s">
        <v>439</v>
      </c>
      <c r="H183" s="138">
        <v>108</v>
      </c>
      <c r="I183" s="139"/>
      <c r="J183" s="140">
        <f>ROUND(I183*H183,2)</f>
        <v>0</v>
      </c>
      <c r="K183" s="136" t="s">
        <v>335</v>
      </c>
      <c r="L183" s="34"/>
      <c r="M183" s="141" t="s">
        <v>3</v>
      </c>
      <c r="N183" s="142" t="s">
        <v>40</v>
      </c>
      <c r="P183" s="143">
        <f>O183*H183</f>
        <v>0</v>
      </c>
      <c r="Q183" s="143">
        <v>0.108</v>
      </c>
      <c r="R183" s="143">
        <f>Q183*H183</f>
        <v>11.664</v>
      </c>
      <c r="S183" s="143">
        <v>0</v>
      </c>
      <c r="T183" s="144">
        <f>S183*H183</f>
        <v>0</v>
      </c>
      <c r="AR183" s="145" t="s">
        <v>113</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567</v>
      </c>
    </row>
    <row r="184" spans="2:65" s="1" customFormat="1">
      <c r="B184" s="34"/>
      <c r="D184" s="147" t="s">
        <v>338</v>
      </c>
      <c r="F184" s="148" t="s">
        <v>568</v>
      </c>
      <c r="I184" s="149"/>
      <c r="L184" s="34"/>
      <c r="M184" s="150"/>
      <c r="T184" s="55"/>
      <c r="AT184" s="19" t="s">
        <v>338</v>
      </c>
      <c r="AU184" s="19" t="s">
        <v>79</v>
      </c>
    </row>
    <row r="185" spans="2:65" s="14" customFormat="1">
      <c r="B185" s="170"/>
      <c r="D185" s="151" t="s">
        <v>442</v>
      </c>
      <c r="E185" s="171" t="s">
        <v>3</v>
      </c>
      <c r="F185" s="172" t="s">
        <v>569</v>
      </c>
      <c r="H185" s="171" t="s">
        <v>3</v>
      </c>
      <c r="I185" s="173"/>
      <c r="L185" s="170"/>
      <c r="M185" s="174"/>
      <c r="T185" s="175"/>
      <c r="AT185" s="171" t="s">
        <v>442</v>
      </c>
      <c r="AU185" s="171" t="s">
        <v>79</v>
      </c>
      <c r="AV185" s="14" t="s">
        <v>76</v>
      </c>
      <c r="AW185" s="14" t="s">
        <v>31</v>
      </c>
      <c r="AX185" s="14" t="s">
        <v>69</v>
      </c>
      <c r="AY185" s="171" t="s">
        <v>328</v>
      </c>
    </row>
    <row r="186" spans="2:65" s="12" customFormat="1">
      <c r="B186" s="156"/>
      <c r="D186" s="151" t="s">
        <v>442</v>
      </c>
      <c r="E186" s="157" t="s">
        <v>3</v>
      </c>
      <c r="F186" s="158" t="s">
        <v>570</v>
      </c>
      <c r="H186" s="159">
        <v>108</v>
      </c>
      <c r="I186" s="160"/>
      <c r="L186" s="156"/>
      <c r="M186" s="161"/>
      <c r="T186" s="162"/>
      <c r="AT186" s="157" t="s">
        <v>442</v>
      </c>
      <c r="AU186" s="157" t="s">
        <v>79</v>
      </c>
      <c r="AV186" s="12" t="s">
        <v>79</v>
      </c>
      <c r="AW186" s="12" t="s">
        <v>31</v>
      </c>
      <c r="AX186" s="12" t="s">
        <v>76</v>
      </c>
      <c r="AY186" s="157" t="s">
        <v>328</v>
      </c>
    </row>
    <row r="187" spans="2:65" s="1" customFormat="1" ht="16.5" customHeight="1">
      <c r="B187" s="133"/>
      <c r="C187" s="176" t="s">
        <v>571</v>
      </c>
      <c r="D187" s="176" t="s">
        <v>539</v>
      </c>
      <c r="E187" s="177" t="s">
        <v>572</v>
      </c>
      <c r="F187" s="178" t="s">
        <v>573</v>
      </c>
      <c r="G187" s="179" t="s">
        <v>574</v>
      </c>
      <c r="H187" s="180">
        <v>24</v>
      </c>
      <c r="I187" s="181"/>
      <c r="J187" s="182">
        <f>ROUND(I187*H187,2)</f>
        <v>0</v>
      </c>
      <c r="K187" s="178" t="s">
        <v>335</v>
      </c>
      <c r="L187" s="183"/>
      <c r="M187" s="184" t="s">
        <v>3</v>
      </c>
      <c r="N187" s="185" t="s">
        <v>40</v>
      </c>
      <c r="P187" s="143">
        <f>O187*H187</f>
        <v>0</v>
      </c>
      <c r="Q187" s="143">
        <v>1.67</v>
      </c>
      <c r="R187" s="143">
        <f>Q187*H187</f>
        <v>40.08</v>
      </c>
      <c r="S187" s="143">
        <v>0</v>
      </c>
      <c r="T187" s="144">
        <f>S187*H187</f>
        <v>0</v>
      </c>
      <c r="AR187" s="145" t="s">
        <v>171</v>
      </c>
      <c r="AT187" s="145" t="s">
        <v>539</v>
      </c>
      <c r="AU187" s="145" t="s">
        <v>79</v>
      </c>
      <c r="AY187" s="19" t="s">
        <v>328</v>
      </c>
      <c r="BE187" s="146">
        <f>IF(N187="základní",J187,0)</f>
        <v>0</v>
      </c>
      <c r="BF187" s="146">
        <f>IF(N187="snížená",J187,0)</f>
        <v>0</v>
      </c>
      <c r="BG187" s="146">
        <f>IF(N187="zákl. přenesená",J187,0)</f>
        <v>0</v>
      </c>
      <c r="BH187" s="146">
        <f>IF(N187="sníž. přenesená",J187,0)</f>
        <v>0</v>
      </c>
      <c r="BI187" s="146">
        <f>IF(N187="nulová",J187,0)</f>
        <v>0</v>
      </c>
      <c r="BJ187" s="19" t="s">
        <v>76</v>
      </c>
      <c r="BK187" s="146">
        <f>ROUND(I187*H187,2)</f>
        <v>0</v>
      </c>
      <c r="BL187" s="19" t="s">
        <v>113</v>
      </c>
      <c r="BM187" s="145" t="s">
        <v>575</v>
      </c>
    </row>
    <row r="188" spans="2:65" s="14" customFormat="1">
      <c r="B188" s="170"/>
      <c r="D188" s="151" t="s">
        <v>442</v>
      </c>
      <c r="E188" s="171" t="s">
        <v>3</v>
      </c>
      <c r="F188" s="172" t="s">
        <v>569</v>
      </c>
      <c r="H188" s="171" t="s">
        <v>3</v>
      </c>
      <c r="I188" s="173"/>
      <c r="L188" s="170"/>
      <c r="M188" s="174"/>
      <c r="T188" s="175"/>
      <c r="AT188" s="171" t="s">
        <v>442</v>
      </c>
      <c r="AU188" s="171" t="s">
        <v>79</v>
      </c>
      <c r="AV188" s="14" t="s">
        <v>76</v>
      </c>
      <c r="AW188" s="14" t="s">
        <v>31</v>
      </c>
      <c r="AX188" s="14" t="s">
        <v>69</v>
      </c>
      <c r="AY188" s="171" t="s">
        <v>328</v>
      </c>
    </row>
    <row r="189" spans="2:65" s="12" customFormat="1">
      <c r="B189" s="156"/>
      <c r="D189" s="151" t="s">
        <v>442</v>
      </c>
      <c r="E189" s="157" t="s">
        <v>3</v>
      </c>
      <c r="F189" s="158" t="s">
        <v>576</v>
      </c>
      <c r="H189" s="159">
        <v>24</v>
      </c>
      <c r="I189" s="160"/>
      <c r="L189" s="156"/>
      <c r="M189" s="161"/>
      <c r="T189" s="162"/>
      <c r="AT189" s="157" t="s">
        <v>442</v>
      </c>
      <c r="AU189" s="157" t="s">
        <v>79</v>
      </c>
      <c r="AV189" s="12" t="s">
        <v>79</v>
      </c>
      <c r="AW189" s="12" t="s">
        <v>31</v>
      </c>
      <c r="AX189" s="12" t="s">
        <v>76</v>
      </c>
      <c r="AY189" s="157" t="s">
        <v>328</v>
      </c>
    </row>
    <row r="190" spans="2:65" s="11" customFormat="1" ht="22.9" customHeight="1">
      <c r="B190" s="121"/>
      <c r="D190" s="122" t="s">
        <v>68</v>
      </c>
      <c r="E190" s="131" t="s">
        <v>113</v>
      </c>
      <c r="F190" s="131" t="s">
        <v>577</v>
      </c>
      <c r="I190" s="124"/>
      <c r="J190" s="132">
        <f>BK190</f>
        <v>0</v>
      </c>
      <c r="L190" s="121"/>
      <c r="M190" s="126"/>
      <c r="P190" s="127">
        <v>0</v>
      </c>
      <c r="R190" s="127">
        <v>0</v>
      </c>
      <c r="T190" s="128">
        <v>0</v>
      </c>
      <c r="AR190" s="122" t="s">
        <v>76</v>
      </c>
      <c r="AT190" s="129" t="s">
        <v>68</v>
      </c>
      <c r="AU190" s="129" t="s">
        <v>76</v>
      </c>
      <c r="AY190" s="122" t="s">
        <v>328</v>
      </c>
      <c r="BK190" s="130">
        <v>0</v>
      </c>
    </row>
    <row r="191" spans="2:65" s="11" customFormat="1" ht="22.9" customHeight="1">
      <c r="B191" s="121"/>
      <c r="D191" s="122" t="s">
        <v>68</v>
      </c>
      <c r="E191" s="131" t="s">
        <v>138</v>
      </c>
      <c r="F191" s="131" t="s">
        <v>578</v>
      </c>
      <c r="I191" s="124"/>
      <c r="J191" s="132">
        <f>BK191</f>
        <v>0</v>
      </c>
      <c r="L191" s="121"/>
      <c r="M191" s="126"/>
      <c r="P191" s="127">
        <f>SUM(P192:P304)</f>
        <v>0</v>
      </c>
      <c r="R191" s="127">
        <f>SUM(R192:R304)</f>
        <v>7202.9653202999989</v>
      </c>
      <c r="T191" s="128">
        <f>SUM(T192:T304)</f>
        <v>0</v>
      </c>
      <c r="AR191" s="122" t="s">
        <v>76</v>
      </c>
      <c r="AT191" s="129" t="s">
        <v>68</v>
      </c>
      <c r="AU191" s="129" t="s">
        <v>76</v>
      </c>
      <c r="AY191" s="122" t="s">
        <v>328</v>
      </c>
      <c r="BK191" s="130">
        <f>SUM(BK192:BK304)</f>
        <v>0</v>
      </c>
    </row>
    <row r="192" spans="2:65" s="1" customFormat="1" ht="37.9" customHeight="1">
      <c r="B192" s="133"/>
      <c r="C192" s="134" t="s">
        <v>576</v>
      </c>
      <c r="D192" s="134" t="s">
        <v>331</v>
      </c>
      <c r="E192" s="135" t="s">
        <v>579</v>
      </c>
      <c r="F192" s="136" t="s">
        <v>580</v>
      </c>
      <c r="G192" s="137" t="s">
        <v>439</v>
      </c>
      <c r="H192" s="138">
        <v>6042</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581</v>
      </c>
    </row>
    <row r="193" spans="2:65" s="1" customFormat="1">
      <c r="B193" s="34"/>
      <c r="D193" s="147" t="s">
        <v>338</v>
      </c>
      <c r="F193" s="148" t="s">
        <v>582</v>
      </c>
      <c r="I193" s="149"/>
      <c r="L193" s="34"/>
      <c r="M193" s="150"/>
      <c r="T193" s="55"/>
      <c r="AT193" s="19" t="s">
        <v>338</v>
      </c>
      <c r="AU193" s="19" t="s">
        <v>79</v>
      </c>
    </row>
    <row r="194" spans="2:65" s="1" customFormat="1" ht="21.75" customHeight="1">
      <c r="B194" s="133"/>
      <c r="C194" s="176" t="s">
        <v>473</v>
      </c>
      <c r="D194" s="176" t="s">
        <v>539</v>
      </c>
      <c r="E194" s="177" t="s">
        <v>583</v>
      </c>
      <c r="F194" s="178" t="s">
        <v>584</v>
      </c>
      <c r="G194" s="179" t="s">
        <v>585</v>
      </c>
      <c r="H194" s="180">
        <v>167.666</v>
      </c>
      <c r="I194" s="181"/>
      <c r="J194" s="182">
        <f>ROUND(I194*H194,2)</f>
        <v>0</v>
      </c>
      <c r="K194" s="178" t="s">
        <v>335</v>
      </c>
      <c r="L194" s="183"/>
      <c r="M194" s="184" t="s">
        <v>3</v>
      </c>
      <c r="N194" s="185" t="s">
        <v>40</v>
      </c>
      <c r="P194" s="143">
        <f>O194*H194</f>
        <v>0</v>
      </c>
      <c r="Q194" s="143">
        <v>1</v>
      </c>
      <c r="R194" s="143">
        <f>Q194*H194</f>
        <v>167.666</v>
      </c>
      <c r="S194" s="143">
        <v>0</v>
      </c>
      <c r="T194" s="144">
        <f>S194*H194</f>
        <v>0</v>
      </c>
      <c r="AR194" s="145" t="s">
        <v>171</v>
      </c>
      <c r="AT194" s="145" t="s">
        <v>539</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586</v>
      </c>
    </row>
    <row r="195" spans="2:65" s="12" customFormat="1" ht="22.5">
      <c r="B195" s="156"/>
      <c r="D195" s="151" t="s">
        <v>442</v>
      </c>
      <c r="E195" s="157" t="s">
        <v>3</v>
      </c>
      <c r="F195" s="158" t="s">
        <v>587</v>
      </c>
      <c r="H195" s="159">
        <v>167.666</v>
      </c>
      <c r="I195" s="160"/>
      <c r="L195" s="156"/>
      <c r="M195" s="161"/>
      <c r="T195" s="162"/>
      <c r="AT195" s="157" t="s">
        <v>442</v>
      </c>
      <c r="AU195" s="157" t="s">
        <v>79</v>
      </c>
      <c r="AV195" s="12" t="s">
        <v>79</v>
      </c>
      <c r="AW195" s="12" t="s">
        <v>31</v>
      </c>
      <c r="AX195" s="12" t="s">
        <v>76</v>
      </c>
      <c r="AY195" s="157" t="s">
        <v>328</v>
      </c>
    </row>
    <row r="196" spans="2:65" s="1" customFormat="1" ht="33" customHeight="1">
      <c r="B196" s="133"/>
      <c r="C196" s="134" t="s">
        <v>588</v>
      </c>
      <c r="D196" s="134" t="s">
        <v>331</v>
      </c>
      <c r="E196" s="135" t="s">
        <v>589</v>
      </c>
      <c r="F196" s="136" t="s">
        <v>590</v>
      </c>
      <c r="G196" s="137" t="s">
        <v>439</v>
      </c>
      <c r="H196" s="138">
        <v>80.5</v>
      </c>
      <c r="I196" s="139"/>
      <c r="J196" s="140">
        <f>ROUND(I196*H196,2)</f>
        <v>0</v>
      </c>
      <c r="K196" s="136" t="s">
        <v>335</v>
      </c>
      <c r="L196" s="34"/>
      <c r="M196" s="141" t="s">
        <v>3</v>
      </c>
      <c r="N196" s="142" t="s">
        <v>40</v>
      </c>
      <c r="P196" s="143">
        <f>O196*H196</f>
        <v>0</v>
      </c>
      <c r="Q196" s="143">
        <v>0.10373</v>
      </c>
      <c r="R196" s="143">
        <f>Q196*H196</f>
        <v>8.3502650000000003</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591</v>
      </c>
    </row>
    <row r="197" spans="2:65" s="1" customFormat="1">
      <c r="B197" s="34"/>
      <c r="D197" s="147" t="s">
        <v>338</v>
      </c>
      <c r="F197" s="148" t="s">
        <v>592</v>
      </c>
      <c r="I197" s="149"/>
      <c r="L197" s="34"/>
      <c r="M197" s="150"/>
      <c r="T197" s="55"/>
      <c r="AT197" s="19" t="s">
        <v>338</v>
      </c>
      <c r="AU197" s="19" t="s">
        <v>79</v>
      </c>
    </row>
    <row r="198" spans="2:65" s="1" customFormat="1" ht="33" customHeight="1">
      <c r="B198" s="133"/>
      <c r="C198" s="134" t="s">
        <v>593</v>
      </c>
      <c r="D198" s="134" t="s">
        <v>331</v>
      </c>
      <c r="E198" s="135" t="s">
        <v>594</v>
      </c>
      <c r="F198" s="136" t="s">
        <v>595</v>
      </c>
      <c r="G198" s="137" t="s">
        <v>439</v>
      </c>
      <c r="H198" s="138">
        <v>26.67</v>
      </c>
      <c r="I198" s="139"/>
      <c r="J198" s="140">
        <f>ROUND(I198*H198,2)</f>
        <v>0</v>
      </c>
      <c r="K198" s="136" t="s">
        <v>335</v>
      </c>
      <c r="L198" s="34"/>
      <c r="M198" s="141" t="s">
        <v>3</v>
      </c>
      <c r="N198" s="142" t="s">
        <v>40</v>
      </c>
      <c r="P198" s="143">
        <f>O198*H198</f>
        <v>0</v>
      </c>
      <c r="Q198" s="143">
        <v>0.13188</v>
      </c>
      <c r="R198" s="143">
        <f>Q198*H198</f>
        <v>3.5172396000000004</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596</v>
      </c>
    </row>
    <row r="199" spans="2:65" s="1" customFormat="1">
      <c r="B199" s="34"/>
      <c r="D199" s="147" t="s">
        <v>338</v>
      </c>
      <c r="F199" s="148" t="s">
        <v>597</v>
      </c>
      <c r="I199" s="149"/>
      <c r="L199" s="34"/>
      <c r="M199" s="150"/>
      <c r="T199" s="55"/>
      <c r="AT199" s="19" t="s">
        <v>338</v>
      </c>
      <c r="AU199" s="19" t="s">
        <v>79</v>
      </c>
    </row>
    <row r="200" spans="2:65" s="1" customFormat="1" ht="24.2" customHeight="1">
      <c r="B200" s="133"/>
      <c r="C200" s="134" t="s">
        <v>598</v>
      </c>
      <c r="D200" s="134" t="s">
        <v>331</v>
      </c>
      <c r="E200" s="135" t="s">
        <v>599</v>
      </c>
      <c r="F200" s="136" t="s">
        <v>600</v>
      </c>
      <c r="G200" s="137" t="s">
        <v>439</v>
      </c>
      <c r="H200" s="138">
        <v>2245</v>
      </c>
      <c r="I200" s="139"/>
      <c r="J200" s="140">
        <f>ROUND(I200*H200,2)</f>
        <v>0</v>
      </c>
      <c r="K200" s="136" t="s">
        <v>335</v>
      </c>
      <c r="L200" s="34"/>
      <c r="M200" s="141" t="s">
        <v>3</v>
      </c>
      <c r="N200" s="142" t="s">
        <v>40</v>
      </c>
      <c r="P200" s="143">
        <f>O200*H200</f>
        <v>0</v>
      </c>
      <c r="Q200" s="143">
        <v>9.6680000000000002E-2</v>
      </c>
      <c r="R200" s="143">
        <f>Q200*H200</f>
        <v>217.04660000000001</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601</v>
      </c>
    </row>
    <row r="201" spans="2:65" s="1" customFormat="1">
      <c r="B201" s="34"/>
      <c r="D201" s="147" t="s">
        <v>338</v>
      </c>
      <c r="F201" s="148" t="s">
        <v>602</v>
      </c>
      <c r="I201" s="149"/>
      <c r="L201" s="34"/>
      <c r="M201" s="150"/>
      <c r="T201" s="55"/>
      <c r="AT201" s="19" t="s">
        <v>338</v>
      </c>
      <c r="AU201" s="19" t="s">
        <v>79</v>
      </c>
    </row>
    <row r="202" spans="2:65" s="12" customFormat="1">
      <c r="B202" s="156"/>
      <c r="D202" s="151" t="s">
        <v>442</v>
      </c>
      <c r="E202" s="157" t="s">
        <v>3</v>
      </c>
      <c r="F202" s="158" t="s">
        <v>603</v>
      </c>
      <c r="H202" s="159">
        <v>80</v>
      </c>
      <c r="I202" s="160"/>
      <c r="L202" s="156"/>
      <c r="M202" s="161"/>
      <c r="T202" s="162"/>
      <c r="AT202" s="157" t="s">
        <v>442</v>
      </c>
      <c r="AU202" s="157" t="s">
        <v>79</v>
      </c>
      <c r="AV202" s="12" t="s">
        <v>79</v>
      </c>
      <c r="AW202" s="12" t="s">
        <v>31</v>
      </c>
      <c r="AX202" s="12" t="s">
        <v>69</v>
      </c>
      <c r="AY202" s="157" t="s">
        <v>328</v>
      </c>
    </row>
    <row r="203" spans="2:65" s="12" customFormat="1">
      <c r="B203" s="156"/>
      <c r="D203" s="151" t="s">
        <v>442</v>
      </c>
      <c r="E203" s="157" t="s">
        <v>3</v>
      </c>
      <c r="F203" s="158" t="s">
        <v>604</v>
      </c>
      <c r="H203" s="159">
        <v>2165</v>
      </c>
      <c r="I203" s="160"/>
      <c r="L203" s="156"/>
      <c r="M203" s="161"/>
      <c r="T203" s="162"/>
      <c r="AT203" s="157" t="s">
        <v>442</v>
      </c>
      <c r="AU203" s="157" t="s">
        <v>79</v>
      </c>
      <c r="AV203" s="12" t="s">
        <v>79</v>
      </c>
      <c r="AW203" s="12" t="s">
        <v>31</v>
      </c>
      <c r="AX203" s="12" t="s">
        <v>69</v>
      </c>
      <c r="AY203" s="157" t="s">
        <v>328</v>
      </c>
    </row>
    <row r="204" spans="2:65" s="13" customFormat="1">
      <c r="B204" s="163"/>
      <c r="D204" s="151" t="s">
        <v>442</v>
      </c>
      <c r="E204" s="164" t="s">
        <v>3</v>
      </c>
      <c r="F204" s="165" t="s">
        <v>452</v>
      </c>
      <c r="H204" s="166">
        <v>2245</v>
      </c>
      <c r="I204" s="167"/>
      <c r="L204" s="163"/>
      <c r="M204" s="168"/>
      <c r="T204" s="169"/>
      <c r="AT204" s="164" t="s">
        <v>442</v>
      </c>
      <c r="AU204" s="164" t="s">
        <v>79</v>
      </c>
      <c r="AV204" s="13" t="s">
        <v>113</v>
      </c>
      <c r="AW204" s="13" t="s">
        <v>31</v>
      </c>
      <c r="AX204" s="13" t="s">
        <v>76</v>
      </c>
      <c r="AY204" s="164" t="s">
        <v>328</v>
      </c>
    </row>
    <row r="205" spans="2:65" s="1" customFormat="1" ht="24.2" customHeight="1">
      <c r="B205" s="133"/>
      <c r="C205" s="134" t="s">
        <v>605</v>
      </c>
      <c r="D205" s="134" t="s">
        <v>331</v>
      </c>
      <c r="E205" s="135" t="s">
        <v>606</v>
      </c>
      <c r="F205" s="136" t="s">
        <v>607</v>
      </c>
      <c r="G205" s="137" t="s">
        <v>439</v>
      </c>
      <c r="H205" s="138">
        <v>53.13</v>
      </c>
      <c r="I205" s="139"/>
      <c r="J205" s="140">
        <f>ROUND(I205*H205,2)</f>
        <v>0</v>
      </c>
      <c r="K205" s="136" t="s">
        <v>335</v>
      </c>
      <c r="L205" s="34"/>
      <c r="M205" s="141" t="s">
        <v>3</v>
      </c>
      <c r="N205" s="142" t="s">
        <v>40</v>
      </c>
      <c r="P205" s="143">
        <f>O205*H205</f>
        <v>0</v>
      </c>
      <c r="Q205" s="143">
        <v>0.15559000000000001</v>
      </c>
      <c r="R205" s="143">
        <f>Q205*H205</f>
        <v>8.2664967000000011</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608</v>
      </c>
    </row>
    <row r="206" spans="2:65" s="1" customFormat="1">
      <c r="B206" s="34"/>
      <c r="D206" s="147" t="s">
        <v>338</v>
      </c>
      <c r="F206" s="148" t="s">
        <v>609</v>
      </c>
      <c r="I206" s="149"/>
      <c r="L206" s="34"/>
      <c r="M206" s="150"/>
      <c r="T206" s="55"/>
      <c r="AT206" s="19" t="s">
        <v>338</v>
      </c>
      <c r="AU206" s="19" t="s">
        <v>79</v>
      </c>
    </row>
    <row r="207" spans="2:65" s="1" customFormat="1" ht="24.2" customHeight="1">
      <c r="B207" s="133"/>
      <c r="C207" s="134" t="s">
        <v>610</v>
      </c>
      <c r="D207" s="134" t="s">
        <v>331</v>
      </c>
      <c r="E207" s="135" t="s">
        <v>611</v>
      </c>
      <c r="F207" s="136" t="s">
        <v>612</v>
      </c>
      <c r="G207" s="137" t="s">
        <v>439</v>
      </c>
      <c r="H207" s="138">
        <v>2245</v>
      </c>
      <c r="I207" s="139"/>
      <c r="J207" s="140">
        <f>ROUND(I207*H207,2)</f>
        <v>0</v>
      </c>
      <c r="K207" s="136" t="s">
        <v>335</v>
      </c>
      <c r="L207" s="34"/>
      <c r="M207" s="141" t="s">
        <v>3</v>
      </c>
      <c r="N207" s="142" t="s">
        <v>40</v>
      </c>
      <c r="P207" s="143">
        <f>O207*H207</f>
        <v>0</v>
      </c>
      <c r="Q207" s="143">
        <v>0.18151999999999999</v>
      </c>
      <c r="R207" s="143">
        <f>Q207*H207</f>
        <v>407.51239999999996</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613</v>
      </c>
    </row>
    <row r="208" spans="2:65" s="1" customFormat="1">
      <c r="B208" s="34"/>
      <c r="D208" s="147" t="s">
        <v>338</v>
      </c>
      <c r="F208" s="148" t="s">
        <v>614</v>
      </c>
      <c r="I208" s="149"/>
      <c r="L208" s="34"/>
      <c r="M208" s="150"/>
      <c r="T208" s="55"/>
      <c r="AT208" s="19" t="s">
        <v>338</v>
      </c>
      <c r="AU208" s="19" t="s">
        <v>79</v>
      </c>
    </row>
    <row r="209" spans="2:65" s="12" customFormat="1">
      <c r="B209" s="156"/>
      <c r="D209" s="151" t="s">
        <v>442</v>
      </c>
      <c r="E209" s="157" t="s">
        <v>3</v>
      </c>
      <c r="F209" s="158" t="s">
        <v>603</v>
      </c>
      <c r="H209" s="159">
        <v>80</v>
      </c>
      <c r="I209" s="160"/>
      <c r="L209" s="156"/>
      <c r="M209" s="161"/>
      <c r="T209" s="162"/>
      <c r="AT209" s="157" t="s">
        <v>442</v>
      </c>
      <c r="AU209" s="157" t="s">
        <v>79</v>
      </c>
      <c r="AV209" s="12" t="s">
        <v>79</v>
      </c>
      <c r="AW209" s="12" t="s">
        <v>31</v>
      </c>
      <c r="AX209" s="12" t="s">
        <v>69</v>
      </c>
      <c r="AY209" s="157" t="s">
        <v>328</v>
      </c>
    </row>
    <row r="210" spans="2:65" s="12" customFormat="1">
      <c r="B210" s="156"/>
      <c r="D210" s="151" t="s">
        <v>442</v>
      </c>
      <c r="E210" s="157" t="s">
        <v>3</v>
      </c>
      <c r="F210" s="158" t="s">
        <v>615</v>
      </c>
      <c r="H210" s="159">
        <v>2165</v>
      </c>
      <c r="I210" s="160"/>
      <c r="L210" s="156"/>
      <c r="M210" s="161"/>
      <c r="T210" s="162"/>
      <c r="AT210" s="157" t="s">
        <v>442</v>
      </c>
      <c r="AU210" s="157" t="s">
        <v>79</v>
      </c>
      <c r="AV210" s="12" t="s">
        <v>79</v>
      </c>
      <c r="AW210" s="12" t="s">
        <v>31</v>
      </c>
      <c r="AX210" s="12" t="s">
        <v>69</v>
      </c>
      <c r="AY210" s="157" t="s">
        <v>328</v>
      </c>
    </row>
    <row r="211" spans="2:65" s="13" customFormat="1">
      <c r="B211" s="163"/>
      <c r="D211" s="151" t="s">
        <v>442</v>
      </c>
      <c r="E211" s="164" t="s">
        <v>3</v>
      </c>
      <c r="F211" s="165" t="s">
        <v>452</v>
      </c>
      <c r="H211" s="166">
        <v>2245</v>
      </c>
      <c r="I211" s="167"/>
      <c r="L211" s="163"/>
      <c r="M211" s="168"/>
      <c r="T211" s="169"/>
      <c r="AT211" s="164" t="s">
        <v>442</v>
      </c>
      <c r="AU211" s="164" t="s">
        <v>79</v>
      </c>
      <c r="AV211" s="13" t="s">
        <v>113</v>
      </c>
      <c r="AW211" s="13" t="s">
        <v>31</v>
      </c>
      <c r="AX211" s="13" t="s">
        <v>76</v>
      </c>
      <c r="AY211" s="164" t="s">
        <v>328</v>
      </c>
    </row>
    <row r="212" spans="2:65" s="1" customFormat="1" ht="33" customHeight="1">
      <c r="B212" s="133"/>
      <c r="C212" s="134" t="s">
        <v>616</v>
      </c>
      <c r="D212" s="134" t="s">
        <v>331</v>
      </c>
      <c r="E212" s="135" t="s">
        <v>617</v>
      </c>
      <c r="F212" s="136" t="s">
        <v>618</v>
      </c>
      <c r="G212" s="137" t="s">
        <v>439</v>
      </c>
      <c r="H212" s="138">
        <v>2245</v>
      </c>
      <c r="I212" s="139"/>
      <c r="J212" s="140">
        <f>ROUND(I212*H212,2)</f>
        <v>0</v>
      </c>
      <c r="K212" s="136" t="s">
        <v>335</v>
      </c>
      <c r="L212" s="34"/>
      <c r="M212" s="141" t="s">
        <v>3</v>
      </c>
      <c r="N212" s="142" t="s">
        <v>40</v>
      </c>
      <c r="P212" s="143">
        <f>O212*H212</f>
        <v>0</v>
      </c>
      <c r="Q212" s="143">
        <v>0.23737</v>
      </c>
      <c r="R212" s="143">
        <f>Q212*H212</f>
        <v>532.89565000000005</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619</v>
      </c>
    </row>
    <row r="213" spans="2:65" s="1" customFormat="1">
      <c r="B213" s="34"/>
      <c r="D213" s="147" t="s">
        <v>338</v>
      </c>
      <c r="F213" s="148" t="s">
        <v>620</v>
      </c>
      <c r="I213" s="149"/>
      <c r="L213" s="34"/>
      <c r="M213" s="150"/>
      <c r="T213" s="55"/>
      <c r="AT213" s="19" t="s">
        <v>338</v>
      </c>
      <c r="AU213" s="19" t="s">
        <v>79</v>
      </c>
    </row>
    <row r="214" spans="2:65" s="12" customFormat="1">
      <c r="B214" s="156"/>
      <c r="D214" s="151" t="s">
        <v>442</v>
      </c>
      <c r="E214" s="157" t="s">
        <v>3</v>
      </c>
      <c r="F214" s="158" t="s">
        <v>603</v>
      </c>
      <c r="H214" s="159">
        <v>80</v>
      </c>
      <c r="I214" s="160"/>
      <c r="L214" s="156"/>
      <c r="M214" s="161"/>
      <c r="T214" s="162"/>
      <c r="AT214" s="157" t="s">
        <v>442</v>
      </c>
      <c r="AU214" s="157" t="s">
        <v>79</v>
      </c>
      <c r="AV214" s="12" t="s">
        <v>79</v>
      </c>
      <c r="AW214" s="12" t="s">
        <v>31</v>
      </c>
      <c r="AX214" s="12" t="s">
        <v>69</v>
      </c>
      <c r="AY214" s="157" t="s">
        <v>328</v>
      </c>
    </row>
    <row r="215" spans="2:65" s="12" customFormat="1">
      <c r="B215" s="156"/>
      <c r="D215" s="151" t="s">
        <v>442</v>
      </c>
      <c r="E215" s="157" t="s">
        <v>3</v>
      </c>
      <c r="F215" s="158" t="s">
        <v>615</v>
      </c>
      <c r="H215" s="159">
        <v>2165</v>
      </c>
      <c r="I215" s="160"/>
      <c r="L215" s="156"/>
      <c r="M215" s="161"/>
      <c r="T215" s="162"/>
      <c r="AT215" s="157" t="s">
        <v>442</v>
      </c>
      <c r="AU215" s="157" t="s">
        <v>79</v>
      </c>
      <c r="AV215" s="12" t="s">
        <v>79</v>
      </c>
      <c r="AW215" s="12" t="s">
        <v>31</v>
      </c>
      <c r="AX215" s="12" t="s">
        <v>69</v>
      </c>
      <c r="AY215" s="157" t="s">
        <v>328</v>
      </c>
    </row>
    <row r="216" spans="2:65" s="13" customFormat="1">
      <c r="B216" s="163"/>
      <c r="D216" s="151" t="s">
        <v>442</v>
      </c>
      <c r="E216" s="164" t="s">
        <v>3</v>
      </c>
      <c r="F216" s="165" t="s">
        <v>452</v>
      </c>
      <c r="H216" s="166">
        <v>2245</v>
      </c>
      <c r="I216" s="167"/>
      <c r="L216" s="163"/>
      <c r="M216" s="168"/>
      <c r="T216" s="169"/>
      <c r="AT216" s="164" t="s">
        <v>442</v>
      </c>
      <c r="AU216" s="164" t="s">
        <v>79</v>
      </c>
      <c r="AV216" s="13" t="s">
        <v>113</v>
      </c>
      <c r="AW216" s="13" t="s">
        <v>31</v>
      </c>
      <c r="AX216" s="13" t="s">
        <v>76</v>
      </c>
      <c r="AY216" s="164" t="s">
        <v>328</v>
      </c>
    </row>
    <row r="217" spans="2:65" s="1" customFormat="1" ht="24.2" customHeight="1">
      <c r="B217" s="133"/>
      <c r="C217" s="134" t="s">
        <v>621</v>
      </c>
      <c r="D217" s="134" t="s">
        <v>331</v>
      </c>
      <c r="E217" s="135" t="s">
        <v>622</v>
      </c>
      <c r="F217" s="136" t="s">
        <v>623</v>
      </c>
      <c r="G217" s="137" t="s">
        <v>439</v>
      </c>
      <c r="H217" s="138">
        <v>2245</v>
      </c>
      <c r="I217" s="139"/>
      <c r="J217" s="140">
        <f>ROUND(I217*H217,2)</f>
        <v>0</v>
      </c>
      <c r="K217" s="136" t="s">
        <v>335</v>
      </c>
      <c r="L217" s="34"/>
      <c r="M217" s="141" t="s">
        <v>3</v>
      </c>
      <c r="N217" s="142" t="s">
        <v>40</v>
      </c>
      <c r="P217" s="143">
        <f>O217*H217</f>
        <v>0</v>
      </c>
      <c r="Q217" s="143">
        <v>0.49586999999999998</v>
      </c>
      <c r="R217" s="143">
        <f>Q217*H217</f>
        <v>1113.2281499999999</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624</v>
      </c>
    </row>
    <row r="218" spans="2:65" s="1" customFormat="1">
      <c r="B218" s="34"/>
      <c r="D218" s="147" t="s">
        <v>338</v>
      </c>
      <c r="F218" s="148" t="s">
        <v>625</v>
      </c>
      <c r="I218" s="149"/>
      <c r="L218" s="34"/>
      <c r="M218" s="150"/>
      <c r="T218" s="55"/>
      <c r="AT218" s="19" t="s">
        <v>338</v>
      </c>
      <c r="AU218" s="19" t="s">
        <v>79</v>
      </c>
    </row>
    <row r="219" spans="2:65" s="12" customFormat="1">
      <c r="B219" s="156"/>
      <c r="D219" s="151" t="s">
        <v>442</v>
      </c>
      <c r="E219" s="157" t="s">
        <v>3</v>
      </c>
      <c r="F219" s="158" t="s">
        <v>603</v>
      </c>
      <c r="H219" s="159">
        <v>80</v>
      </c>
      <c r="I219" s="160"/>
      <c r="L219" s="156"/>
      <c r="M219" s="161"/>
      <c r="T219" s="162"/>
      <c r="AT219" s="157" t="s">
        <v>442</v>
      </c>
      <c r="AU219" s="157" t="s">
        <v>79</v>
      </c>
      <c r="AV219" s="12" t="s">
        <v>79</v>
      </c>
      <c r="AW219" s="12" t="s">
        <v>31</v>
      </c>
      <c r="AX219" s="12" t="s">
        <v>69</v>
      </c>
      <c r="AY219" s="157" t="s">
        <v>328</v>
      </c>
    </row>
    <row r="220" spans="2:65" s="12" customFormat="1">
      <c r="B220" s="156"/>
      <c r="D220" s="151" t="s">
        <v>442</v>
      </c>
      <c r="E220" s="157" t="s">
        <v>3</v>
      </c>
      <c r="F220" s="158" t="s">
        <v>615</v>
      </c>
      <c r="H220" s="159">
        <v>2165</v>
      </c>
      <c r="I220" s="160"/>
      <c r="L220" s="156"/>
      <c r="M220" s="161"/>
      <c r="T220" s="162"/>
      <c r="AT220" s="157" t="s">
        <v>442</v>
      </c>
      <c r="AU220" s="157" t="s">
        <v>79</v>
      </c>
      <c r="AV220" s="12" t="s">
        <v>79</v>
      </c>
      <c r="AW220" s="12" t="s">
        <v>31</v>
      </c>
      <c r="AX220" s="12" t="s">
        <v>69</v>
      </c>
      <c r="AY220" s="157" t="s">
        <v>328</v>
      </c>
    </row>
    <row r="221" spans="2:65" s="13" customFormat="1">
      <c r="B221" s="163"/>
      <c r="D221" s="151" t="s">
        <v>442</v>
      </c>
      <c r="E221" s="164" t="s">
        <v>3</v>
      </c>
      <c r="F221" s="165" t="s">
        <v>452</v>
      </c>
      <c r="H221" s="166">
        <v>2245</v>
      </c>
      <c r="I221" s="167"/>
      <c r="L221" s="163"/>
      <c r="M221" s="168"/>
      <c r="T221" s="169"/>
      <c r="AT221" s="164" t="s">
        <v>442</v>
      </c>
      <c r="AU221" s="164" t="s">
        <v>79</v>
      </c>
      <c r="AV221" s="13" t="s">
        <v>113</v>
      </c>
      <c r="AW221" s="13" t="s">
        <v>31</v>
      </c>
      <c r="AX221" s="13" t="s">
        <v>76</v>
      </c>
      <c r="AY221" s="164" t="s">
        <v>328</v>
      </c>
    </row>
    <row r="222" spans="2:65" s="1" customFormat="1" ht="24.2" customHeight="1">
      <c r="B222" s="133"/>
      <c r="C222" s="134" t="s">
        <v>626</v>
      </c>
      <c r="D222" s="134" t="s">
        <v>331</v>
      </c>
      <c r="E222" s="135" t="s">
        <v>627</v>
      </c>
      <c r="F222" s="136" t="s">
        <v>628</v>
      </c>
      <c r="G222" s="137" t="s">
        <v>439</v>
      </c>
      <c r="H222" s="138">
        <v>2245</v>
      </c>
      <c r="I222" s="139"/>
      <c r="J222" s="140">
        <f>ROUND(I222*H222,2)</f>
        <v>0</v>
      </c>
      <c r="K222" s="136" t="s">
        <v>335</v>
      </c>
      <c r="L222" s="34"/>
      <c r="M222" s="141" t="s">
        <v>3</v>
      </c>
      <c r="N222" s="142" t="s">
        <v>40</v>
      </c>
      <c r="P222" s="143">
        <f>O222*H222</f>
        <v>0</v>
      </c>
      <c r="Q222" s="143">
        <v>6.0099999999999997E-3</v>
      </c>
      <c r="R222" s="143">
        <f>Q222*H222</f>
        <v>13.49245</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629</v>
      </c>
    </row>
    <row r="223" spans="2:65" s="1" customFormat="1">
      <c r="B223" s="34"/>
      <c r="D223" s="147" t="s">
        <v>338</v>
      </c>
      <c r="F223" s="148" t="s">
        <v>630</v>
      </c>
      <c r="I223" s="149"/>
      <c r="L223" s="34"/>
      <c r="M223" s="150"/>
      <c r="T223" s="55"/>
      <c r="AT223" s="19" t="s">
        <v>338</v>
      </c>
      <c r="AU223" s="19" t="s">
        <v>79</v>
      </c>
    </row>
    <row r="224" spans="2:65" s="12" customFormat="1">
      <c r="B224" s="156"/>
      <c r="D224" s="151" t="s">
        <v>442</v>
      </c>
      <c r="E224" s="157" t="s">
        <v>3</v>
      </c>
      <c r="F224" s="158" t="s">
        <v>603</v>
      </c>
      <c r="H224" s="159">
        <v>80</v>
      </c>
      <c r="I224" s="160"/>
      <c r="L224" s="156"/>
      <c r="M224" s="161"/>
      <c r="T224" s="162"/>
      <c r="AT224" s="157" t="s">
        <v>442</v>
      </c>
      <c r="AU224" s="157" t="s">
        <v>79</v>
      </c>
      <c r="AV224" s="12" t="s">
        <v>79</v>
      </c>
      <c r="AW224" s="12" t="s">
        <v>31</v>
      </c>
      <c r="AX224" s="12" t="s">
        <v>69</v>
      </c>
      <c r="AY224" s="157" t="s">
        <v>328</v>
      </c>
    </row>
    <row r="225" spans="2:65" s="12" customFormat="1">
      <c r="B225" s="156"/>
      <c r="D225" s="151" t="s">
        <v>442</v>
      </c>
      <c r="E225" s="157" t="s">
        <v>3</v>
      </c>
      <c r="F225" s="158" t="s">
        <v>615</v>
      </c>
      <c r="H225" s="159">
        <v>2165</v>
      </c>
      <c r="I225" s="160"/>
      <c r="L225" s="156"/>
      <c r="M225" s="161"/>
      <c r="T225" s="162"/>
      <c r="AT225" s="157" t="s">
        <v>442</v>
      </c>
      <c r="AU225" s="157" t="s">
        <v>79</v>
      </c>
      <c r="AV225" s="12" t="s">
        <v>79</v>
      </c>
      <c r="AW225" s="12" t="s">
        <v>31</v>
      </c>
      <c r="AX225" s="12" t="s">
        <v>69</v>
      </c>
      <c r="AY225" s="157" t="s">
        <v>328</v>
      </c>
    </row>
    <row r="226" spans="2:65" s="13" customFormat="1">
      <c r="B226" s="163"/>
      <c r="D226" s="151" t="s">
        <v>442</v>
      </c>
      <c r="E226" s="164" t="s">
        <v>3</v>
      </c>
      <c r="F226" s="165" t="s">
        <v>452</v>
      </c>
      <c r="H226" s="166">
        <v>2245</v>
      </c>
      <c r="I226" s="167"/>
      <c r="L226" s="163"/>
      <c r="M226" s="168"/>
      <c r="T226" s="169"/>
      <c r="AT226" s="164" t="s">
        <v>442</v>
      </c>
      <c r="AU226" s="164" t="s">
        <v>79</v>
      </c>
      <c r="AV226" s="13" t="s">
        <v>113</v>
      </c>
      <c r="AW226" s="13" t="s">
        <v>31</v>
      </c>
      <c r="AX226" s="13" t="s">
        <v>76</v>
      </c>
      <c r="AY226" s="164" t="s">
        <v>328</v>
      </c>
    </row>
    <row r="227" spans="2:65" s="1" customFormat="1" ht="21.75" customHeight="1">
      <c r="B227" s="133"/>
      <c r="C227" s="134" t="s">
        <v>631</v>
      </c>
      <c r="D227" s="134" t="s">
        <v>331</v>
      </c>
      <c r="E227" s="135" t="s">
        <v>632</v>
      </c>
      <c r="F227" s="136" t="s">
        <v>633</v>
      </c>
      <c r="G227" s="137" t="s">
        <v>439</v>
      </c>
      <c r="H227" s="138">
        <v>4490</v>
      </c>
      <c r="I227" s="139"/>
      <c r="J227" s="140">
        <f>ROUND(I227*H227,2)</f>
        <v>0</v>
      </c>
      <c r="K227" s="136" t="s">
        <v>335</v>
      </c>
      <c r="L227" s="34"/>
      <c r="M227" s="141" t="s">
        <v>3</v>
      </c>
      <c r="N227" s="142" t="s">
        <v>40</v>
      </c>
      <c r="P227" s="143">
        <f>O227*H227</f>
        <v>0</v>
      </c>
      <c r="Q227" s="143">
        <v>5.1000000000000004E-4</v>
      </c>
      <c r="R227" s="143">
        <f>Q227*H227</f>
        <v>2.2899000000000003</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634</v>
      </c>
    </row>
    <row r="228" spans="2:65" s="1" customFormat="1">
      <c r="B228" s="34"/>
      <c r="D228" s="147" t="s">
        <v>338</v>
      </c>
      <c r="F228" s="148" t="s">
        <v>635</v>
      </c>
      <c r="I228" s="149"/>
      <c r="L228" s="34"/>
      <c r="M228" s="150"/>
      <c r="T228" s="55"/>
      <c r="AT228" s="19" t="s">
        <v>338</v>
      </c>
      <c r="AU228" s="19" t="s">
        <v>79</v>
      </c>
    </row>
    <row r="229" spans="2:65" s="12" customFormat="1">
      <c r="B229" s="156"/>
      <c r="D229" s="151" t="s">
        <v>442</v>
      </c>
      <c r="E229" s="157" t="s">
        <v>3</v>
      </c>
      <c r="F229" s="158" t="s">
        <v>636</v>
      </c>
      <c r="H229" s="159">
        <v>160</v>
      </c>
      <c r="I229" s="160"/>
      <c r="L229" s="156"/>
      <c r="M229" s="161"/>
      <c r="T229" s="162"/>
      <c r="AT229" s="157" t="s">
        <v>442</v>
      </c>
      <c r="AU229" s="157" t="s">
        <v>79</v>
      </c>
      <c r="AV229" s="12" t="s">
        <v>79</v>
      </c>
      <c r="AW229" s="12" t="s">
        <v>31</v>
      </c>
      <c r="AX229" s="12" t="s">
        <v>69</v>
      </c>
      <c r="AY229" s="157" t="s">
        <v>328</v>
      </c>
    </row>
    <row r="230" spans="2:65" s="12" customFormat="1">
      <c r="B230" s="156"/>
      <c r="D230" s="151" t="s">
        <v>442</v>
      </c>
      <c r="E230" s="157" t="s">
        <v>3</v>
      </c>
      <c r="F230" s="158" t="s">
        <v>637</v>
      </c>
      <c r="H230" s="159">
        <v>4330</v>
      </c>
      <c r="I230" s="160"/>
      <c r="L230" s="156"/>
      <c r="M230" s="161"/>
      <c r="T230" s="162"/>
      <c r="AT230" s="157" t="s">
        <v>442</v>
      </c>
      <c r="AU230" s="157" t="s">
        <v>79</v>
      </c>
      <c r="AV230" s="12" t="s">
        <v>79</v>
      </c>
      <c r="AW230" s="12" t="s">
        <v>31</v>
      </c>
      <c r="AX230" s="12" t="s">
        <v>69</v>
      </c>
      <c r="AY230" s="157" t="s">
        <v>328</v>
      </c>
    </row>
    <row r="231" spans="2:65" s="13" customFormat="1">
      <c r="B231" s="163"/>
      <c r="D231" s="151" t="s">
        <v>442</v>
      </c>
      <c r="E231" s="164" t="s">
        <v>3</v>
      </c>
      <c r="F231" s="165" t="s">
        <v>452</v>
      </c>
      <c r="H231" s="166">
        <v>4490</v>
      </c>
      <c r="I231" s="167"/>
      <c r="L231" s="163"/>
      <c r="M231" s="168"/>
      <c r="T231" s="169"/>
      <c r="AT231" s="164" t="s">
        <v>442</v>
      </c>
      <c r="AU231" s="164" t="s">
        <v>79</v>
      </c>
      <c r="AV231" s="13" t="s">
        <v>113</v>
      </c>
      <c r="AW231" s="13" t="s">
        <v>31</v>
      </c>
      <c r="AX231" s="13" t="s">
        <v>76</v>
      </c>
      <c r="AY231" s="164" t="s">
        <v>328</v>
      </c>
    </row>
    <row r="232" spans="2:65" s="1" customFormat="1" ht="24.2" customHeight="1">
      <c r="B232" s="133"/>
      <c r="C232" s="134" t="s">
        <v>638</v>
      </c>
      <c r="D232" s="134" t="s">
        <v>331</v>
      </c>
      <c r="E232" s="135" t="s">
        <v>639</v>
      </c>
      <c r="F232" s="136" t="s">
        <v>640</v>
      </c>
      <c r="G232" s="137" t="s">
        <v>439</v>
      </c>
      <c r="H232" s="138">
        <v>62</v>
      </c>
      <c r="I232" s="139"/>
      <c r="J232" s="140">
        <f>ROUND(I232*H232,2)</f>
        <v>0</v>
      </c>
      <c r="K232" s="136" t="s">
        <v>335</v>
      </c>
      <c r="L232" s="34"/>
      <c r="M232" s="141" t="s">
        <v>3</v>
      </c>
      <c r="N232" s="142" t="s">
        <v>40</v>
      </c>
      <c r="P232" s="143">
        <f>O232*H232</f>
        <v>0</v>
      </c>
      <c r="Q232" s="143">
        <v>5.0500000000000003E-2</v>
      </c>
      <c r="R232" s="143">
        <f>Q232*H232</f>
        <v>3.1310000000000002</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641</v>
      </c>
    </row>
    <row r="233" spans="2:65" s="1" customFormat="1">
      <c r="B233" s="34"/>
      <c r="D233" s="147" t="s">
        <v>338</v>
      </c>
      <c r="F233" s="148" t="s">
        <v>642</v>
      </c>
      <c r="I233" s="149"/>
      <c r="L233" s="34"/>
      <c r="M233" s="150"/>
      <c r="T233" s="55"/>
      <c r="AT233" s="19" t="s">
        <v>338</v>
      </c>
      <c r="AU233" s="19" t="s">
        <v>79</v>
      </c>
    </row>
    <row r="234" spans="2:65" s="1" customFormat="1" ht="24.2" customHeight="1">
      <c r="B234" s="133"/>
      <c r="C234" s="134" t="s">
        <v>643</v>
      </c>
      <c r="D234" s="134" t="s">
        <v>331</v>
      </c>
      <c r="E234" s="135" t="s">
        <v>644</v>
      </c>
      <c r="F234" s="136" t="s">
        <v>645</v>
      </c>
      <c r="G234" s="137" t="s">
        <v>491</v>
      </c>
      <c r="H234" s="138">
        <v>3.1</v>
      </c>
      <c r="I234" s="139"/>
      <c r="J234" s="140">
        <f>ROUND(I234*H234,2)</f>
        <v>0</v>
      </c>
      <c r="K234" s="136" t="s">
        <v>335</v>
      </c>
      <c r="L234" s="34"/>
      <c r="M234" s="141" t="s">
        <v>3</v>
      </c>
      <c r="N234" s="142" t="s">
        <v>40</v>
      </c>
      <c r="P234" s="143">
        <f>O234*H234</f>
        <v>0</v>
      </c>
      <c r="Q234" s="143">
        <v>2.0874999999999999</v>
      </c>
      <c r="R234" s="143">
        <f>Q234*H234</f>
        <v>6.4712499999999995</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646</v>
      </c>
    </row>
    <row r="235" spans="2:65" s="1" customFormat="1">
      <c r="B235" s="34"/>
      <c r="D235" s="147" t="s">
        <v>338</v>
      </c>
      <c r="F235" s="148" t="s">
        <v>647</v>
      </c>
      <c r="I235" s="149"/>
      <c r="L235" s="34"/>
      <c r="M235" s="150"/>
      <c r="T235" s="55"/>
      <c r="AT235" s="19" t="s">
        <v>338</v>
      </c>
      <c r="AU235" s="19" t="s">
        <v>79</v>
      </c>
    </row>
    <row r="236" spans="2:65" s="12" customFormat="1">
      <c r="B236" s="156"/>
      <c r="D236" s="151" t="s">
        <v>442</v>
      </c>
      <c r="E236" s="157" t="s">
        <v>3</v>
      </c>
      <c r="F236" s="158" t="s">
        <v>648</v>
      </c>
      <c r="H236" s="159">
        <v>3.1</v>
      </c>
      <c r="I236" s="160"/>
      <c r="L236" s="156"/>
      <c r="M236" s="161"/>
      <c r="T236" s="162"/>
      <c r="AT236" s="157" t="s">
        <v>442</v>
      </c>
      <c r="AU236" s="157" t="s">
        <v>79</v>
      </c>
      <c r="AV236" s="12" t="s">
        <v>79</v>
      </c>
      <c r="AW236" s="12" t="s">
        <v>31</v>
      </c>
      <c r="AX236" s="12" t="s">
        <v>76</v>
      </c>
      <c r="AY236" s="157" t="s">
        <v>328</v>
      </c>
    </row>
    <row r="237" spans="2:65" s="1" customFormat="1" ht="24.2" customHeight="1">
      <c r="B237" s="133"/>
      <c r="C237" s="134" t="s">
        <v>649</v>
      </c>
      <c r="D237" s="134" t="s">
        <v>331</v>
      </c>
      <c r="E237" s="135" t="s">
        <v>650</v>
      </c>
      <c r="F237" s="136" t="s">
        <v>651</v>
      </c>
      <c r="G237" s="137" t="s">
        <v>439</v>
      </c>
      <c r="H237" s="138">
        <v>62</v>
      </c>
      <c r="I237" s="139"/>
      <c r="J237" s="140">
        <f>ROUND(I237*H237,2)</f>
        <v>0</v>
      </c>
      <c r="K237" s="136" t="s">
        <v>335</v>
      </c>
      <c r="L237" s="34"/>
      <c r="M237" s="141" t="s">
        <v>3</v>
      </c>
      <c r="N237" s="142" t="s">
        <v>40</v>
      </c>
      <c r="P237" s="143">
        <f>O237*H237</f>
        <v>0</v>
      </c>
      <c r="Q237" s="143">
        <v>0.39600000000000002</v>
      </c>
      <c r="R237" s="143">
        <f>Q237*H237</f>
        <v>24.552</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652</v>
      </c>
    </row>
    <row r="238" spans="2:65" s="1" customFormat="1">
      <c r="B238" s="34"/>
      <c r="D238" s="147" t="s">
        <v>338</v>
      </c>
      <c r="F238" s="148" t="s">
        <v>653</v>
      </c>
      <c r="I238" s="149"/>
      <c r="L238" s="34"/>
      <c r="M238" s="150"/>
      <c r="T238" s="55"/>
      <c r="AT238" s="19" t="s">
        <v>338</v>
      </c>
      <c r="AU238" s="19" t="s">
        <v>79</v>
      </c>
    </row>
    <row r="239" spans="2:65" s="1" customFormat="1" ht="24.2" customHeight="1">
      <c r="B239" s="133"/>
      <c r="C239" s="134" t="s">
        <v>654</v>
      </c>
      <c r="D239" s="134" t="s">
        <v>331</v>
      </c>
      <c r="E239" s="135" t="s">
        <v>655</v>
      </c>
      <c r="F239" s="136" t="s">
        <v>656</v>
      </c>
      <c r="G239" s="137" t="s">
        <v>439</v>
      </c>
      <c r="H239" s="138">
        <v>405</v>
      </c>
      <c r="I239" s="139"/>
      <c r="J239" s="140">
        <f>ROUND(I239*H239,2)</f>
        <v>0</v>
      </c>
      <c r="K239" s="136" t="s">
        <v>335</v>
      </c>
      <c r="L239" s="34"/>
      <c r="M239" s="141" t="s">
        <v>3</v>
      </c>
      <c r="N239" s="142" t="s">
        <v>40</v>
      </c>
      <c r="P239" s="143">
        <f>O239*H239</f>
        <v>0</v>
      </c>
      <c r="Q239" s="143">
        <v>0.37190000000000001</v>
      </c>
      <c r="R239" s="143">
        <f>Q239*H239</f>
        <v>150.61950000000002</v>
      </c>
      <c r="S239" s="143">
        <v>0</v>
      </c>
      <c r="T239" s="144">
        <f>S239*H239</f>
        <v>0</v>
      </c>
      <c r="AR239" s="145" t="s">
        <v>113</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657</v>
      </c>
    </row>
    <row r="240" spans="2:65" s="1" customFormat="1">
      <c r="B240" s="34"/>
      <c r="D240" s="147" t="s">
        <v>338</v>
      </c>
      <c r="F240" s="148" t="s">
        <v>658</v>
      </c>
      <c r="I240" s="149"/>
      <c r="L240" s="34"/>
      <c r="M240" s="150"/>
      <c r="T240" s="55"/>
      <c r="AT240" s="19" t="s">
        <v>338</v>
      </c>
      <c r="AU240" s="19" t="s">
        <v>79</v>
      </c>
    </row>
    <row r="241" spans="2:65" s="14" customFormat="1">
      <c r="B241" s="170"/>
      <c r="D241" s="151" t="s">
        <v>442</v>
      </c>
      <c r="E241" s="171" t="s">
        <v>3</v>
      </c>
      <c r="F241" s="172" t="s">
        <v>659</v>
      </c>
      <c r="H241" s="171" t="s">
        <v>3</v>
      </c>
      <c r="I241" s="173"/>
      <c r="L241" s="170"/>
      <c r="M241" s="174"/>
      <c r="T241" s="175"/>
      <c r="AT241" s="171" t="s">
        <v>442</v>
      </c>
      <c r="AU241" s="171" t="s">
        <v>79</v>
      </c>
      <c r="AV241" s="14" t="s">
        <v>76</v>
      </c>
      <c r="AW241" s="14" t="s">
        <v>31</v>
      </c>
      <c r="AX241" s="14" t="s">
        <v>69</v>
      </c>
      <c r="AY241" s="171" t="s">
        <v>328</v>
      </c>
    </row>
    <row r="242" spans="2:65" s="12" customFormat="1">
      <c r="B242" s="156"/>
      <c r="D242" s="151" t="s">
        <v>442</v>
      </c>
      <c r="E242" s="157" t="s">
        <v>3</v>
      </c>
      <c r="F242" s="158" t="s">
        <v>660</v>
      </c>
      <c r="H242" s="159">
        <v>405</v>
      </c>
      <c r="I242" s="160"/>
      <c r="L242" s="156"/>
      <c r="M242" s="161"/>
      <c r="T242" s="162"/>
      <c r="AT242" s="157" t="s">
        <v>442</v>
      </c>
      <c r="AU242" s="157" t="s">
        <v>79</v>
      </c>
      <c r="AV242" s="12" t="s">
        <v>79</v>
      </c>
      <c r="AW242" s="12" t="s">
        <v>31</v>
      </c>
      <c r="AX242" s="12" t="s">
        <v>76</v>
      </c>
      <c r="AY242" s="157" t="s">
        <v>328</v>
      </c>
    </row>
    <row r="243" spans="2:65" s="1" customFormat="1" ht="21.75" customHeight="1">
      <c r="B243" s="133"/>
      <c r="C243" s="134" t="s">
        <v>661</v>
      </c>
      <c r="D243" s="134" t="s">
        <v>331</v>
      </c>
      <c r="E243" s="135" t="s">
        <v>662</v>
      </c>
      <c r="F243" s="136" t="s">
        <v>663</v>
      </c>
      <c r="G243" s="137" t="s">
        <v>439</v>
      </c>
      <c r="H243" s="138">
        <v>1445</v>
      </c>
      <c r="I243" s="139"/>
      <c r="J243" s="140">
        <f>ROUND(I243*H243,2)</f>
        <v>0</v>
      </c>
      <c r="K243" s="136" t="s">
        <v>335</v>
      </c>
      <c r="L243" s="34"/>
      <c r="M243" s="141" t="s">
        <v>3</v>
      </c>
      <c r="N243" s="142" t="s">
        <v>40</v>
      </c>
      <c r="P243" s="143">
        <f>O243*H243</f>
        <v>0</v>
      </c>
      <c r="Q243" s="143">
        <v>0.59777999999999998</v>
      </c>
      <c r="R243" s="143">
        <f>Q243*H243</f>
        <v>863.7921</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664</v>
      </c>
    </row>
    <row r="244" spans="2:65" s="1" customFormat="1">
      <c r="B244" s="34"/>
      <c r="D244" s="147" t="s">
        <v>338</v>
      </c>
      <c r="F244" s="148" t="s">
        <v>665</v>
      </c>
      <c r="I244" s="149"/>
      <c r="L244" s="34"/>
      <c r="M244" s="150"/>
      <c r="T244" s="55"/>
      <c r="AT244" s="19" t="s">
        <v>338</v>
      </c>
      <c r="AU244" s="19" t="s">
        <v>79</v>
      </c>
    </row>
    <row r="245" spans="2:65" s="12" customFormat="1">
      <c r="B245" s="156"/>
      <c r="D245" s="151" t="s">
        <v>442</v>
      </c>
      <c r="E245" s="157" t="s">
        <v>3</v>
      </c>
      <c r="F245" s="158" t="s">
        <v>522</v>
      </c>
      <c r="H245" s="159">
        <v>1445</v>
      </c>
      <c r="I245" s="160"/>
      <c r="L245" s="156"/>
      <c r="M245" s="161"/>
      <c r="T245" s="162"/>
      <c r="AT245" s="157" t="s">
        <v>442</v>
      </c>
      <c r="AU245" s="157" t="s">
        <v>79</v>
      </c>
      <c r="AV245" s="12" t="s">
        <v>79</v>
      </c>
      <c r="AW245" s="12" t="s">
        <v>31</v>
      </c>
      <c r="AX245" s="12" t="s">
        <v>76</v>
      </c>
      <c r="AY245" s="157" t="s">
        <v>328</v>
      </c>
    </row>
    <row r="246" spans="2:65" s="1" customFormat="1" ht="24.2" customHeight="1">
      <c r="B246" s="133"/>
      <c r="C246" s="134" t="s">
        <v>666</v>
      </c>
      <c r="D246" s="134" t="s">
        <v>331</v>
      </c>
      <c r="E246" s="135" t="s">
        <v>667</v>
      </c>
      <c r="F246" s="136" t="s">
        <v>668</v>
      </c>
      <c r="G246" s="137" t="s">
        <v>439</v>
      </c>
      <c r="H246" s="138">
        <v>1445</v>
      </c>
      <c r="I246" s="139"/>
      <c r="J246" s="140">
        <f>ROUND(I246*H246,2)</f>
        <v>0</v>
      </c>
      <c r="K246" s="136" t="s">
        <v>335</v>
      </c>
      <c r="L246" s="34"/>
      <c r="M246" s="141" t="s">
        <v>3</v>
      </c>
      <c r="N246" s="142" t="s">
        <v>40</v>
      </c>
      <c r="P246" s="143">
        <f>O246*H246</f>
        <v>0</v>
      </c>
      <c r="Q246" s="143">
        <v>0.38313999999999998</v>
      </c>
      <c r="R246" s="143">
        <f>Q246*H246</f>
        <v>553.63729999999998</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669</v>
      </c>
    </row>
    <row r="247" spans="2:65" s="1" customFormat="1">
      <c r="B247" s="34"/>
      <c r="D247" s="147" t="s">
        <v>338</v>
      </c>
      <c r="F247" s="148" t="s">
        <v>670</v>
      </c>
      <c r="I247" s="149"/>
      <c r="L247" s="34"/>
      <c r="M247" s="150"/>
      <c r="T247" s="55"/>
      <c r="AT247" s="19" t="s">
        <v>338</v>
      </c>
      <c r="AU247" s="19" t="s">
        <v>79</v>
      </c>
    </row>
    <row r="248" spans="2:65" s="12" customFormat="1">
      <c r="B248" s="156"/>
      <c r="D248" s="151" t="s">
        <v>442</v>
      </c>
      <c r="E248" s="157" t="s">
        <v>3</v>
      </c>
      <c r="F248" s="158" t="s">
        <v>522</v>
      </c>
      <c r="H248" s="159">
        <v>1445</v>
      </c>
      <c r="I248" s="160"/>
      <c r="L248" s="156"/>
      <c r="M248" s="161"/>
      <c r="T248" s="162"/>
      <c r="AT248" s="157" t="s">
        <v>442</v>
      </c>
      <c r="AU248" s="157" t="s">
        <v>79</v>
      </c>
      <c r="AV248" s="12" t="s">
        <v>79</v>
      </c>
      <c r="AW248" s="12" t="s">
        <v>31</v>
      </c>
      <c r="AX248" s="12" t="s">
        <v>76</v>
      </c>
      <c r="AY248" s="157" t="s">
        <v>328</v>
      </c>
    </row>
    <row r="249" spans="2:65" s="1" customFormat="1" ht="24.2" customHeight="1">
      <c r="B249" s="133"/>
      <c r="C249" s="134" t="s">
        <v>671</v>
      </c>
      <c r="D249" s="134" t="s">
        <v>331</v>
      </c>
      <c r="E249" s="135" t="s">
        <v>672</v>
      </c>
      <c r="F249" s="136" t="s">
        <v>673</v>
      </c>
      <c r="G249" s="137" t="s">
        <v>439</v>
      </c>
      <c r="H249" s="138">
        <v>1445</v>
      </c>
      <c r="I249" s="139"/>
      <c r="J249" s="140">
        <f>ROUND(I249*H249,2)</f>
        <v>0</v>
      </c>
      <c r="K249" s="136" t="s">
        <v>335</v>
      </c>
      <c r="L249" s="34"/>
      <c r="M249" s="141" t="s">
        <v>3</v>
      </c>
      <c r="N249" s="142" t="s">
        <v>40</v>
      </c>
      <c r="P249" s="143">
        <f>O249*H249</f>
        <v>0</v>
      </c>
      <c r="Q249" s="143">
        <v>0.59799999999999998</v>
      </c>
      <c r="R249" s="143">
        <f>Q249*H249</f>
        <v>864.11</v>
      </c>
      <c r="S249" s="143">
        <v>0</v>
      </c>
      <c r="T249" s="144">
        <f>S249*H249</f>
        <v>0</v>
      </c>
      <c r="AR249" s="145" t="s">
        <v>113</v>
      </c>
      <c r="AT249" s="145" t="s">
        <v>331</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674</v>
      </c>
    </row>
    <row r="250" spans="2:65" s="1" customFormat="1">
      <c r="B250" s="34"/>
      <c r="D250" s="147" t="s">
        <v>338</v>
      </c>
      <c r="F250" s="148" t="s">
        <v>675</v>
      </c>
      <c r="I250" s="149"/>
      <c r="L250" s="34"/>
      <c r="M250" s="150"/>
      <c r="T250" s="55"/>
      <c r="AT250" s="19" t="s">
        <v>338</v>
      </c>
      <c r="AU250" s="19" t="s">
        <v>79</v>
      </c>
    </row>
    <row r="251" spans="2:65" s="12" customFormat="1">
      <c r="B251" s="156"/>
      <c r="D251" s="151" t="s">
        <v>442</v>
      </c>
      <c r="E251" s="157" t="s">
        <v>3</v>
      </c>
      <c r="F251" s="158" t="s">
        <v>522</v>
      </c>
      <c r="H251" s="159">
        <v>1445</v>
      </c>
      <c r="I251" s="160"/>
      <c r="L251" s="156"/>
      <c r="M251" s="161"/>
      <c r="T251" s="162"/>
      <c r="AT251" s="157" t="s">
        <v>442</v>
      </c>
      <c r="AU251" s="157" t="s">
        <v>79</v>
      </c>
      <c r="AV251" s="12" t="s">
        <v>79</v>
      </c>
      <c r="AW251" s="12" t="s">
        <v>31</v>
      </c>
      <c r="AX251" s="12" t="s">
        <v>76</v>
      </c>
      <c r="AY251" s="157" t="s">
        <v>328</v>
      </c>
    </row>
    <row r="252" spans="2:65" s="1" customFormat="1" ht="16.5" customHeight="1">
      <c r="B252" s="133"/>
      <c r="C252" s="134" t="s">
        <v>676</v>
      </c>
      <c r="D252" s="134" t="s">
        <v>331</v>
      </c>
      <c r="E252" s="135" t="s">
        <v>677</v>
      </c>
      <c r="F252" s="136" t="s">
        <v>678</v>
      </c>
      <c r="G252" s="137" t="s">
        <v>439</v>
      </c>
      <c r="H252" s="138">
        <v>650</v>
      </c>
      <c r="I252" s="139"/>
      <c r="J252" s="140">
        <f>ROUND(I252*H252,2)</f>
        <v>0</v>
      </c>
      <c r="K252" s="136" t="s">
        <v>335</v>
      </c>
      <c r="L252" s="34"/>
      <c r="M252" s="141" t="s">
        <v>3</v>
      </c>
      <c r="N252" s="142" t="s">
        <v>40</v>
      </c>
      <c r="P252" s="143">
        <f>O252*H252</f>
        <v>0</v>
      </c>
      <c r="Q252" s="143">
        <v>0.34908</v>
      </c>
      <c r="R252" s="143">
        <f>Q252*H252</f>
        <v>226.90199999999999</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679</v>
      </c>
    </row>
    <row r="253" spans="2:65" s="1" customFormat="1">
      <c r="B253" s="34"/>
      <c r="D253" s="147" t="s">
        <v>338</v>
      </c>
      <c r="F253" s="148" t="s">
        <v>680</v>
      </c>
      <c r="I253" s="149"/>
      <c r="L253" s="34"/>
      <c r="M253" s="150"/>
      <c r="T253" s="55"/>
      <c r="AT253" s="19" t="s">
        <v>338</v>
      </c>
      <c r="AU253" s="19" t="s">
        <v>79</v>
      </c>
    </row>
    <row r="254" spans="2:65" s="12" customFormat="1" ht="22.5">
      <c r="B254" s="156"/>
      <c r="D254" s="151" t="s">
        <v>442</v>
      </c>
      <c r="E254" s="157" t="s">
        <v>3</v>
      </c>
      <c r="F254" s="158" t="s">
        <v>681</v>
      </c>
      <c r="H254" s="159">
        <v>650</v>
      </c>
      <c r="I254" s="160"/>
      <c r="L254" s="156"/>
      <c r="M254" s="161"/>
      <c r="T254" s="162"/>
      <c r="AT254" s="157" t="s">
        <v>442</v>
      </c>
      <c r="AU254" s="157" t="s">
        <v>79</v>
      </c>
      <c r="AV254" s="12" t="s">
        <v>79</v>
      </c>
      <c r="AW254" s="12" t="s">
        <v>31</v>
      </c>
      <c r="AX254" s="12" t="s">
        <v>76</v>
      </c>
      <c r="AY254" s="157" t="s">
        <v>328</v>
      </c>
    </row>
    <row r="255" spans="2:65" s="1" customFormat="1" ht="24.2" customHeight="1">
      <c r="B255" s="133"/>
      <c r="C255" s="134" t="s">
        <v>682</v>
      </c>
      <c r="D255" s="134" t="s">
        <v>331</v>
      </c>
      <c r="E255" s="135" t="s">
        <v>683</v>
      </c>
      <c r="F255" s="136" t="s">
        <v>684</v>
      </c>
      <c r="G255" s="137" t="s">
        <v>439</v>
      </c>
      <c r="H255" s="138">
        <v>40</v>
      </c>
      <c r="I255" s="139"/>
      <c r="J255" s="140">
        <f>ROUND(I255*H255,2)</f>
        <v>0</v>
      </c>
      <c r="K255" s="136" t="s">
        <v>335</v>
      </c>
      <c r="L255" s="34"/>
      <c r="M255" s="141" t="s">
        <v>3</v>
      </c>
      <c r="N255" s="142" t="s">
        <v>40</v>
      </c>
      <c r="P255" s="143">
        <f>O255*H255</f>
        <v>0</v>
      </c>
      <c r="Q255" s="143">
        <v>0.19536000000000001</v>
      </c>
      <c r="R255" s="143">
        <f>Q255*H255</f>
        <v>7.8144</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685</v>
      </c>
    </row>
    <row r="256" spans="2:65" s="1" customFormat="1">
      <c r="B256" s="34"/>
      <c r="D256" s="147" t="s">
        <v>338</v>
      </c>
      <c r="F256" s="148" t="s">
        <v>686</v>
      </c>
      <c r="I256" s="149"/>
      <c r="L256" s="34"/>
      <c r="M256" s="150"/>
      <c r="T256" s="55"/>
      <c r="AT256" s="19" t="s">
        <v>338</v>
      </c>
      <c r="AU256" s="19" t="s">
        <v>79</v>
      </c>
    </row>
    <row r="257" spans="2:65" s="1" customFormat="1" ht="21.75" customHeight="1">
      <c r="B257" s="133"/>
      <c r="C257" s="176" t="s">
        <v>110</v>
      </c>
      <c r="D257" s="176" t="s">
        <v>539</v>
      </c>
      <c r="E257" s="177" t="s">
        <v>687</v>
      </c>
      <c r="F257" s="178" t="s">
        <v>688</v>
      </c>
      <c r="G257" s="179" t="s">
        <v>439</v>
      </c>
      <c r="H257" s="180">
        <v>40.4</v>
      </c>
      <c r="I257" s="181"/>
      <c r="J257" s="182">
        <f>ROUND(I257*H257,2)</f>
        <v>0</v>
      </c>
      <c r="K257" s="178" t="s">
        <v>3</v>
      </c>
      <c r="L257" s="183"/>
      <c r="M257" s="184" t="s">
        <v>3</v>
      </c>
      <c r="N257" s="185" t="s">
        <v>40</v>
      </c>
      <c r="P257" s="143">
        <f>O257*H257</f>
        <v>0</v>
      </c>
      <c r="Q257" s="143">
        <v>0</v>
      </c>
      <c r="R257" s="143">
        <f>Q257*H257</f>
        <v>0</v>
      </c>
      <c r="S257" s="143">
        <v>0</v>
      </c>
      <c r="T257" s="144">
        <f>S257*H257</f>
        <v>0</v>
      </c>
      <c r="AR257" s="145" t="s">
        <v>171</v>
      </c>
      <c r="AT257" s="145" t="s">
        <v>539</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689</v>
      </c>
    </row>
    <row r="258" spans="2:65" s="12" customFormat="1">
      <c r="B258" s="156"/>
      <c r="D258" s="151" t="s">
        <v>442</v>
      </c>
      <c r="E258" s="157" t="s">
        <v>3</v>
      </c>
      <c r="F258" s="158" t="s">
        <v>690</v>
      </c>
      <c r="H258" s="159">
        <v>40.4</v>
      </c>
      <c r="I258" s="160"/>
      <c r="L258" s="156"/>
      <c r="M258" s="161"/>
      <c r="T258" s="162"/>
      <c r="AT258" s="157" t="s">
        <v>442</v>
      </c>
      <c r="AU258" s="157" t="s">
        <v>79</v>
      </c>
      <c r="AV258" s="12" t="s">
        <v>79</v>
      </c>
      <c r="AW258" s="12" t="s">
        <v>31</v>
      </c>
      <c r="AX258" s="12" t="s">
        <v>76</v>
      </c>
      <c r="AY258" s="157" t="s">
        <v>328</v>
      </c>
    </row>
    <row r="259" spans="2:65" s="1" customFormat="1" ht="24.2" customHeight="1">
      <c r="B259" s="133"/>
      <c r="C259" s="134" t="s">
        <v>125</v>
      </c>
      <c r="D259" s="134" t="s">
        <v>331</v>
      </c>
      <c r="E259" s="135" t="s">
        <v>691</v>
      </c>
      <c r="F259" s="136" t="s">
        <v>692</v>
      </c>
      <c r="G259" s="137" t="s">
        <v>439</v>
      </c>
      <c r="H259" s="138">
        <v>133</v>
      </c>
      <c r="I259" s="139"/>
      <c r="J259" s="140">
        <f>ROUND(I259*H259,2)</f>
        <v>0</v>
      </c>
      <c r="K259" s="136" t="s">
        <v>335</v>
      </c>
      <c r="L259" s="34"/>
      <c r="M259" s="141" t="s">
        <v>3</v>
      </c>
      <c r="N259" s="142" t="s">
        <v>40</v>
      </c>
      <c r="P259" s="143">
        <f>O259*H259</f>
        <v>0</v>
      </c>
      <c r="Q259" s="143">
        <v>0.1837</v>
      </c>
      <c r="R259" s="143">
        <f>Q259*H259</f>
        <v>24.432100000000002</v>
      </c>
      <c r="S259" s="143">
        <v>0</v>
      </c>
      <c r="T259" s="144">
        <f>S259*H259</f>
        <v>0</v>
      </c>
      <c r="AR259" s="145" t="s">
        <v>113</v>
      </c>
      <c r="AT259" s="145" t="s">
        <v>331</v>
      </c>
      <c r="AU259" s="145" t="s">
        <v>79</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693</v>
      </c>
    </row>
    <row r="260" spans="2:65" s="1" customFormat="1">
      <c r="B260" s="34"/>
      <c r="D260" s="147" t="s">
        <v>338</v>
      </c>
      <c r="F260" s="148" t="s">
        <v>694</v>
      </c>
      <c r="I260" s="149"/>
      <c r="L260" s="34"/>
      <c r="M260" s="150"/>
      <c r="T260" s="55"/>
      <c r="AT260" s="19" t="s">
        <v>338</v>
      </c>
      <c r="AU260" s="19" t="s">
        <v>79</v>
      </c>
    </row>
    <row r="261" spans="2:65" s="12" customFormat="1">
      <c r="B261" s="156"/>
      <c r="D261" s="151" t="s">
        <v>442</v>
      </c>
      <c r="E261" s="157" t="s">
        <v>3</v>
      </c>
      <c r="F261" s="158" t="s">
        <v>695</v>
      </c>
      <c r="H261" s="159">
        <v>133</v>
      </c>
      <c r="I261" s="160"/>
      <c r="L261" s="156"/>
      <c r="M261" s="161"/>
      <c r="T261" s="162"/>
      <c r="AT261" s="157" t="s">
        <v>442</v>
      </c>
      <c r="AU261" s="157" t="s">
        <v>79</v>
      </c>
      <c r="AV261" s="12" t="s">
        <v>79</v>
      </c>
      <c r="AW261" s="12" t="s">
        <v>31</v>
      </c>
      <c r="AX261" s="12" t="s">
        <v>76</v>
      </c>
      <c r="AY261" s="157" t="s">
        <v>328</v>
      </c>
    </row>
    <row r="262" spans="2:65" s="1" customFormat="1" ht="16.5" customHeight="1">
      <c r="B262" s="133"/>
      <c r="C262" s="176" t="s">
        <v>696</v>
      </c>
      <c r="D262" s="176" t="s">
        <v>539</v>
      </c>
      <c r="E262" s="177" t="s">
        <v>697</v>
      </c>
      <c r="F262" s="178" t="s">
        <v>698</v>
      </c>
      <c r="G262" s="179" t="s">
        <v>439</v>
      </c>
      <c r="H262" s="180">
        <v>135.66</v>
      </c>
      <c r="I262" s="181"/>
      <c r="J262" s="182">
        <f>ROUND(I262*H262,2)</f>
        <v>0</v>
      </c>
      <c r="K262" s="178" t="s">
        <v>335</v>
      </c>
      <c r="L262" s="183"/>
      <c r="M262" s="184" t="s">
        <v>3</v>
      </c>
      <c r="N262" s="185" t="s">
        <v>40</v>
      </c>
      <c r="P262" s="143">
        <f>O262*H262</f>
        <v>0</v>
      </c>
      <c r="Q262" s="143">
        <v>0.22800000000000001</v>
      </c>
      <c r="R262" s="143">
        <f>Q262*H262</f>
        <v>30.930479999999999</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699</v>
      </c>
    </row>
    <row r="263" spans="2:65" s="14" customFormat="1">
      <c r="B263" s="170"/>
      <c r="D263" s="151" t="s">
        <v>442</v>
      </c>
      <c r="E263" s="171" t="s">
        <v>3</v>
      </c>
      <c r="F263" s="172" t="s">
        <v>700</v>
      </c>
      <c r="H263" s="171" t="s">
        <v>3</v>
      </c>
      <c r="I263" s="173"/>
      <c r="L263" s="170"/>
      <c r="M263" s="174"/>
      <c r="T263" s="175"/>
      <c r="AT263" s="171" t="s">
        <v>442</v>
      </c>
      <c r="AU263" s="171" t="s">
        <v>79</v>
      </c>
      <c r="AV263" s="14" t="s">
        <v>76</v>
      </c>
      <c r="AW263" s="14" t="s">
        <v>31</v>
      </c>
      <c r="AX263" s="14" t="s">
        <v>69</v>
      </c>
      <c r="AY263" s="171" t="s">
        <v>328</v>
      </c>
    </row>
    <row r="264" spans="2:65" s="12" customFormat="1">
      <c r="B264" s="156"/>
      <c r="D264" s="151" t="s">
        <v>442</v>
      </c>
      <c r="E264" s="157" t="s">
        <v>3</v>
      </c>
      <c r="F264" s="158" t="s">
        <v>701</v>
      </c>
      <c r="H264" s="159">
        <v>133</v>
      </c>
      <c r="I264" s="160"/>
      <c r="L264" s="156"/>
      <c r="M264" s="161"/>
      <c r="T264" s="162"/>
      <c r="AT264" s="157" t="s">
        <v>442</v>
      </c>
      <c r="AU264" s="157" t="s">
        <v>79</v>
      </c>
      <c r="AV264" s="12" t="s">
        <v>79</v>
      </c>
      <c r="AW264" s="12" t="s">
        <v>31</v>
      </c>
      <c r="AX264" s="12" t="s">
        <v>69</v>
      </c>
      <c r="AY264" s="157" t="s">
        <v>328</v>
      </c>
    </row>
    <row r="265" spans="2:65" s="12" customFormat="1">
      <c r="B265" s="156"/>
      <c r="D265" s="151" t="s">
        <v>442</v>
      </c>
      <c r="E265" s="157" t="s">
        <v>3</v>
      </c>
      <c r="F265" s="158" t="s">
        <v>702</v>
      </c>
      <c r="H265" s="159">
        <v>135.66</v>
      </c>
      <c r="I265" s="160"/>
      <c r="L265" s="156"/>
      <c r="M265" s="161"/>
      <c r="T265" s="162"/>
      <c r="AT265" s="157" t="s">
        <v>442</v>
      </c>
      <c r="AU265" s="157" t="s">
        <v>79</v>
      </c>
      <c r="AV265" s="12" t="s">
        <v>79</v>
      </c>
      <c r="AW265" s="12" t="s">
        <v>31</v>
      </c>
      <c r="AX265" s="12" t="s">
        <v>76</v>
      </c>
      <c r="AY265" s="157" t="s">
        <v>328</v>
      </c>
    </row>
    <row r="266" spans="2:65" s="1" customFormat="1" ht="24.2" customHeight="1">
      <c r="B266" s="133"/>
      <c r="C266" s="134" t="s">
        <v>703</v>
      </c>
      <c r="D266" s="134" t="s">
        <v>331</v>
      </c>
      <c r="E266" s="135" t="s">
        <v>704</v>
      </c>
      <c r="F266" s="136" t="s">
        <v>705</v>
      </c>
      <c r="G266" s="137" t="s">
        <v>439</v>
      </c>
      <c r="H266" s="138">
        <v>785</v>
      </c>
      <c r="I266" s="139"/>
      <c r="J266" s="140">
        <f>ROUND(I266*H266,2)</f>
        <v>0</v>
      </c>
      <c r="K266" s="136" t="s">
        <v>335</v>
      </c>
      <c r="L266" s="34"/>
      <c r="M266" s="141" t="s">
        <v>3</v>
      </c>
      <c r="N266" s="142" t="s">
        <v>40</v>
      </c>
      <c r="P266" s="143">
        <f>O266*H266</f>
        <v>0</v>
      </c>
      <c r="Q266" s="143">
        <v>0.57499999999999996</v>
      </c>
      <c r="R266" s="143">
        <f>Q266*H266</f>
        <v>451.37499999999994</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706</v>
      </c>
    </row>
    <row r="267" spans="2:65" s="1" customFormat="1">
      <c r="B267" s="34"/>
      <c r="D267" s="147" t="s">
        <v>338</v>
      </c>
      <c r="F267" s="148" t="s">
        <v>707</v>
      </c>
      <c r="I267" s="149"/>
      <c r="L267" s="34"/>
      <c r="M267" s="150"/>
      <c r="T267" s="55"/>
      <c r="AT267" s="19" t="s">
        <v>338</v>
      </c>
      <c r="AU267" s="19" t="s">
        <v>79</v>
      </c>
    </row>
    <row r="268" spans="2:65" s="12" customFormat="1">
      <c r="B268" s="156"/>
      <c r="D268" s="151" t="s">
        <v>442</v>
      </c>
      <c r="E268" s="157" t="s">
        <v>3</v>
      </c>
      <c r="F268" s="158" t="s">
        <v>708</v>
      </c>
      <c r="H268" s="159">
        <v>650</v>
      </c>
      <c r="I268" s="160"/>
      <c r="L268" s="156"/>
      <c r="M268" s="161"/>
      <c r="T268" s="162"/>
      <c r="AT268" s="157" t="s">
        <v>442</v>
      </c>
      <c r="AU268" s="157" t="s">
        <v>79</v>
      </c>
      <c r="AV268" s="12" t="s">
        <v>79</v>
      </c>
      <c r="AW268" s="12" t="s">
        <v>31</v>
      </c>
      <c r="AX268" s="12" t="s">
        <v>69</v>
      </c>
      <c r="AY268" s="157" t="s">
        <v>328</v>
      </c>
    </row>
    <row r="269" spans="2:65" s="12" customFormat="1">
      <c r="B269" s="156"/>
      <c r="D269" s="151" t="s">
        <v>442</v>
      </c>
      <c r="E269" s="157" t="s">
        <v>3</v>
      </c>
      <c r="F269" s="158" t="s">
        <v>709</v>
      </c>
      <c r="H269" s="159">
        <v>135</v>
      </c>
      <c r="I269" s="160"/>
      <c r="L269" s="156"/>
      <c r="M269" s="161"/>
      <c r="T269" s="162"/>
      <c r="AT269" s="157" t="s">
        <v>442</v>
      </c>
      <c r="AU269" s="157" t="s">
        <v>79</v>
      </c>
      <c r="AV269" s="12" t="s">
        <v>79</v>
      </c>
      <c r="AW269" s="12" t="s">
        <v>31</v>
      </c>
      <c r="AX269" s="12" t="s">
        <v>69</v>
      </c>
      <c r="AY269" s="157" t="s">
        <v>328</v>
      </c>
    </row>
    <row r="270" spans="2:65" s="13" customFormat="1">
      <c r="B270" s="163"/>
      <c r="D270" s="151" t="s">
        <v>442</v>
      </c>
      <c r="E270" s="164" t="s">
        <v>3</v>
      </c>
      <c r="F270" s="165" t="s">
        <v>452</v>
      </c>
      <c r="H270" s="166">
        <v>785</v>
      </c>
      <c r="I270" s="167"/>
      <c r="L270" s="163"/>
      <c r="M270" s="168"/>
      <c r="T270" s="169"/>
      <c r="AT270" s="164" t="s">
        <v>442</v>
      </c>
      <c r="AU270" s="164" t="s">
        <v>79</v>
      </c>
      <c r="AV270" s="13" t="s">
        <v>113</v>
      </c>
      <c r="AW270" s="13" t="s">
        <v>31</v>
      </c>
      <c r="AX270" s="13" t="s">
        <v>76</v>
      </c>
      <c r="AY270" s="164" t="s">
        <v>328</v>
      </c>
    </row>
    <row r="271" spans="2:65" s="1" customFormat="1" ht="24.2" customHeight="1">
      <c r="B271" s="133"/>
      <c r="C271" s="134" t="s">
        <v>710</v>
      </c>
      <c r="D271" s="134" t="s">
        <v>331</v>
      </c>
      <c r="E271" s="135" t="s">
        <v>691</v>
      </c>
      <c r="F271" s="136" t="s">
        <v>692</v>
      </c>
      <c r="G271" s="137" t="s">
        <v>439</v>
      </c>
      <c r="H271" s="138">
        <v>779</v>
      </c>
      <c r="I271" s="139"/>
      <c r="J271" s="140">
        <f>ROUND(I271*H271,2)</f>
        <v>0</v>
      </c>
      <c r="K271" s="136" t="s">
        <v>335</v>
      </c>
      <c r="L271" s="34"/>
      <c r="M271" s="141" t="s">
        <v>3</v>
      </c>
      <c r="N271" s="142" t="s">
        <v>40</v>
      </c>
      <c r="P271" s="143">
        <f>O271*H271</f>
        <v>0</v>
      </c>
      <c r="Q271" s="143">
        <v>0.1837</v>
      </c>
      <c r="R271" s="143">
        <f>Q271*H271</f>
        <v>143.10230000000001</v>
      </c>
      <c r="S271" s="143">
        <v>0</v>
      </c>
      <c r="T271" s="144">
        <f>S271*H271</f>
        <v>0</v>
      </c>
      <c r="AR271" s="145" t="s">
        <v>113</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711</v>
      </c>
    </row>
    <row r="272" spans="2:65" s="1" customFormat="1">
      <c r="B272" s="34"/>
      <c r="D272" s="147" t="s">
        <v>338</v>
      </c>
      <c r="F272" s="148" t="s">
        <v>694</v>
      </c>
      <c r="I272" s="149"/>
      <c r="L272" s="34"/>
      <c r="M272" s="150"/>
      <c r="T272" s="55"/>
      <c r="AT272" s="19" t="s">
        <v>338</v>
      </c>
      <c r="AU272" s="19" t="s">
        <v>79</v>
      </c>
    </row>
    <row r="273" spans="2:65" s="12" customFormat="1" ht="22.5">
      <c r="B273" s="156"/>
      <c r="D273" s="151" t="s">
        <v>442</v>
      </c>
      <c r="E273" s="157" t="s">
        <v>3</v>
      </c>
      <c r="F273" s="158" t="s">
        <v>712</v>
      </c>
      <c r="H273" s="159">
        <v>779</v>
      </c>
      <c r="I273" s="160"/>
      <c r="L273" s="156"/>
      <c r="M273" s="161"/>
      <c r="T273" s="162"/>
      <c r="AT273" s="157" t="s">
        <v>442</v>
      </c>
      <c r="AU273" s="157" t="s">
        <v>79</v>
      </c>
      <c r="AV273" s="12" t="s">
        <v>79</v>
      </c>
      <c r="AW273" s="12" t="s">
        <v>31</v>
      </c>
      <c r="AX273" s="12" t="s">
        <v>76</v>
      </c>
      <c r="AY273" s="157" t="s">
        <v>328</v>
      </c>
    </row>
    <row r="274" spans="2:65" s="1" customFormat="1" ht="16.5" customHeight="1">
      <c r="B274" s="133"/>
      <c r="C274" s="176" t="s">
        <v>713</v>
      </c>
      <c r="D274" s="176" t="s">
        <v>539</v>
      </c>
      <c r="E274" s="177" t="s">
        <v>714</v>
      </c>
      <c r="F274" s="178" t="s">
        <v>715</v>
      </c>
      <c r="G274" s="179" t="s">
        <v>439</v>
      </c>
      <c r="H274" s="180">
        <v>794.58</v>
      </c>
      <c r="I274" s="181"/>
      <c r="J274" s="182">
        <f>ROUND(I274*H274,2)</f>
        <v>0</v>
      </c>
      <c r="K274" s="178" t="s">
        <v>335</v>
      </c>
      <c r="L274" s="183"/>
      <c r="M274" s="184" t="s">
        <v>3</v>
      </c>
      <c r="N274" s="185" t="s">
        <v>40</v>
      </c>
      <c r="P274" s="143">
        <f>O274*H274</f>
        <v>0</v>
      </c>
      <c r="Q274" s="143">
        <v>0.222</v>
      </c>
      <c r="R274" s="143">
        <f>Q274*H274</f>
        <v>176.39676</v>
      </c>
      <c r="S274" s="143">
        <v>0</v>
      </c>
      <c r="T274" s="144">
        <f>S274*H274</f>
        <v>0</v>
      </c>
      <c r="AR274" s="145" t="s">
        <v>171</v>
      </c>
      <c r="AT274" s="145" t="s">
        <v>539</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113</v>
      </c>
      <c r="BM274" s="145" t="s">
        <v>716</v>
      </c>
    </row>
    <row r="275" spans="2:65" s="12" customFormat="1">
      <c r="B275" s="156"/>
      <c r="D275" s="151" t="s">
        <v>442</v>
      </c>
      <c r="E275" s="157" t="s">
        <v>3</v>
      </c>
      <c r="F275" s="158" t="s">
        <v>717</v>
      </c>
      <c r="H275" s="159">
        <v>794.58</v>
      </c>
      <c r="I275" s="160"/>
      <c r="L275" s="156"/>
      <c r="M275" s="161"/>
      <c r="T275" s="162"/>
      <c r="AT275" s="157" t="s">
        <v>442</v>
      </c>
      <c r="AU275" s="157" t="s">
        <v>79</v>
      </c>
      <c r="AV275" s="12" t="s">
        <v>79</v>
      </c>
      <c r="AW275" s="12" t="s">
        <v>31</v>
      </c>
      <c r="AX275" s="12" t="s">
        <v>76</v>
      </c>
      <c r="AY275" s="157" t="s">
        <v>328</v>
      </c>
    </row>
    <row r="276" spans="2:65" s="1" customFormat="1" ht="24.2" customHeight="1">
      <c r="B276" s="133"/>
      <c r="C276" s="134" t="s">
        <v>718</v>
      </c>
      <c r="D276" s="134" t="s">
        <v>331</v>
      </c>
      <c r="E276" s="135" t="s">
        <v>719</v>
      </c>
      <c r="F276" s="136" t="s">
        <v>720</v>
      </c>
      <c r="G276" s="137" t="s">
        <v>439</v>
      </c>
      <c r="H276" s="138">
        <v>2075</v>
      </c>
      <c r="I276" s="139"/>
      <c r="J276" s="140">
        <f>ROUND(I276*H276,2)</f>
        <v>0</v>
      </c>
      <c r="K276" s="136" t="s">
        <v>335</v>
      </c>
      <c r="L276" s="34"/>
      <c r="M276" s="141" t="s">
        <v>3</v>
      </c>
      <c r="N276" s="142" t="s">
        <v>40</v>
      </c>
      <c r="P276" s="143">
        <f>O276*H276</f>
        <v>0</v>
      </c>
      <c r="Q276" s="143">
        <v>0.46</v>
      </c>
      <c r="R276" s="143">
        <f>Q276*H276</f>
        <v>954.5</v>
      </c>
      <c r="S276" s="143">
        <v>0</v>
      </c>
      <c r="T276" s="144">
        <f>S276*H276</f>
        <v>0</v>
      </c>
      <c r="AR276" s="145" t="s">
        <v>113</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721</v>
      </c>
    </row>
    <row r="277" spans="2:65" s="1" customFormat="1">
      <c r="B277" s="34"/>
      <c r="D277" s="147" t="s">
        <v>338</v>
      </c>
      <c r="F277" s="148" t="s">
        <v>722</v>
      </c>
      <c r="I277" s="149"/>
      <c r="L277" s="34"/>
      <c r="M277" s="150"/>
      <c r="T277" s="55"/>
      <c r="AT277" s="19" t="s">
        <v>338</v>
      </c>
      <c r="AU277" s="19" t="s">
        <v>79</v>
      </c>
    </row>
    <row r="278" spans="2:65" s="12" customFormat="1">
      <c r="B278" s="156"/>
      <c r="D278" s="151" t="s">
        <v>442</v>
      </c>
      <c r="E278" s="157" t="s">
        <v>3</v>
      </c>
      <c r="F278" s="158" t="s">
        <v>723</v>
      </c>
      <c r="H278" s="159">
        <v>223</v>
      </c>
      <c r="I278" s="160"/>
      <c r="L278" s="156"/>
      <c r="M278" s="161"/>
      <c r="T278" s="162"/>
      <c r="AT278" s="157" t="s">
        <v>442</v>
      </c>
      <c r="AU278" s="157" t="s">
        <v>79</v>
      </c>
      <c r="AV278" s="12" t="s">
        <v>79</v>
      </c>
      <c r="AW278" s="12" t="s">
        <v>31</v>
      </c>
      <c r="AX278" s="12" t="s">
        <v>69</v>
      </c>
      <c r="AY278" s="157" t="s">
        <v>328</v>
      </c>
    </row>
    <row r="279" spans="2:65" s="12" customFormat="1">
      <c r="B279" s="156"/>
      <c r="D279" s="151" t="s">
        <v>442</v>
      </c>
      <c r="E279" s="157" t="s">
        <v>3</v>
      </c>
      <c r="F279" s="158" t="s">
        <v>724</v>
      </c>
      <c r="H279" s="159">
        <v>668</v>
      </c>
      <c r="I279" s="160"/>
      <c r="L279" s="156"/>
      <c r="M279" s="161"/>
      <c r="T279" s="162"/>
      <c r="AT279" s="157" t="s">
        <v>442</v>
      </c>
      <c r="AU279" s="157" t="s">
        <v>79</v>
      </c>
      <c r="AV279" s="12" t="s">
        <v>79</v>
      </c>
      <c r="AW279" s="12" t="s">
        <v>31</v>
      </c>
      <c r="AX279" s="12" t="s">
        <v>69</v>
      </c>
      <c r="AY279" s="157" t="s">
        <v>328</v>
      </c>
    </row>
    <row r="280" spans="2:65" s="12" customFormat="1">
      <c r="B280" s="156"/>
      <c r="D280" s="151" t="s">
        <v>442</v>
      </c>
      <c r="E280" s="157" t="s">
        <v>3</v>
      </c>
      <c r="F280" s="158" t="s">
        <v>725</v>
      </c>
      <c r="H280" s="159">
        <v>779</v>
      </c>
      <c r="I280" s="160"/>
      <c r="L280" s="156"/>
      <c r="M280" s="161"/>
      <c r="T280" s="162"/>
      <c r="AT280" s="157" t="s">
        <v>442</v>
      </c>
      <c r="AU280" s="157" t="s">
        <v>79</v>
      </c>
      <c r="AV280" s="12" t="s">
        <v>79</v>
      </c>
      <c r="AW280" s="12" t="s">
        <v>31</v>
      </c>
      <c r="AX280" s="12" t="s">
        <v>69</v>
      </c>
      <c r="AY280" s="157" t="s">
        <v>328</v>
      </c>
    </row>
    <row r="281" spans="2:65" s="12" customFormat="1">
      <c r="B281" s="156"/>
      <c r="D281" s="151" t="s">
        <v>442</v>
      </c>
      <c r="E281" s="157" t="s">
        <v>3</v>
      </c>
      <c r="F281" s="158" t="s">
        <v>726</v>
      </c>
      <c r="H281" s="159">
        <v>405</v>
      </c>
      <c r="I281" s="160"/>
      <c r="L281" s="156"/>
      <c r="M281" s="161"/>
      <c r="T281" s="162"/>
      <c r="AT281" s="157" t="s">
        <v>442</v>
      </c>
      <c r="AU281" s="157" t="s">
        <v>79</v>
      </c>
      <c r="AV281" s="12" t="s">
        <v>79</v>
      </c>
      <c r="AW281" s="12" t="s">
        <v>31</v>
      </c>
      <c r="AX281" s="12" t="s">
        <v>69</v>
      </c>
      <c r="AY281" s="157" t="s">
        <v>328</v>
      </c>
    </row>
    <row r="282" spans="2:65" s="13" customFormat="1">
      <c r="B282" s="163"/>
      <c r="D282" s="151" t="s">
        <v>442</v>
      </c>
      <c r="E282" s="164" t="s">
        <v>3</v>
      </c>
      <c r="F282" s="165" t="s">
        <v>452</v>
      </c>
      <c r="H282" s="166">
        <v>2075</v>
      </c>
      <c r="I282" s="167"/>
      <c r="L282" s="163"/>
      <c r="M282" s="168"/>
      <c r="T282" s="169"/>
      <c r="AT282" s="164" t="s">
        <v>442</v>
      </c>
      <c r="AU282" s="164" t="s">
        <v>79</v>
      </c>
      <c r="AV282" s="13" t="s">
        <v>113</v>
      </c>
      <c r="AW282" s="13" t="s">
        <v>31</v>
      </c>
      <c r="AX282" s="13" t="s">
        <v>76</v>
      </c>
      <c r="AY282" s="164" t="s">
        <v>328</v>
      </c>
    </row>
    <row r="283" spans="2:65" s="1" customFormat="1" ht="33" customHeight="1">
      <c r="B283" s="133"/>
      <c r="C283" s="134" t="s">
        <v>148</v>
      </c>
      <c r="D283" s="134" t="s">
        <v>331</v>
      </c>
      <c r="E283" s="135" t="s">
        <v>727</v>
      </c>
      <c r="F283" s="136" t="s">
        <v>728</v>
      </c>
      <c r="G283" s="137" t="s">
        <v>439</v>
      </c>
      <c r="H283" s="138">
        <v>845.75</v>
      </c>
      <c r="I283" s="139"/>
      <c r="J283" s="140">
        <f>ROUND(I283*H283,2)</f>
        <v>0</v>
      </c>
      <c r="K283" s="136" t="s">
        <v>335</v>
      </c>
      <c r="L283" s="34"/>
      <c r="M283" s="141" t="s">
        <v>3</v>
      </c>
      <c r="N283" s="142" t="s">
        <v>40</v>
      </c>
      <c r="P283" s="143">
        <f>O283*H283</f>
        <v>0</v>
      </c>
      <c r="Q283" s="143">
        <v>8.9219999999999994E-2</v>
      </c>
      <c r="R283" s="143">
        <f>Q283*H283</f>
        <v>75.457814999999997</v>
      </c>
      <c r="S283" s="143">
        <v>0</v>
      </c>
      <c r="T283" s="144">
        <f>S283*H283</f>
        <v>0</v>
      </c>
      <c r="AR283" s="145" t="s">
        <v>113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729</v>
      </c>
    </row>
    <row r="284" spans="2:65" s="1" customFormat="1">
      <c r="B284" s="34"/>
      <c r="D284" s="147" t="s">
        <v>338</v>
      </c>
      <c r="F284" s="148" t="s">
        <v>730</v>
      </c>
      <c r="I284" s="149"/>
      <c r="L284" s="34"/>
      <c r="M284" s="150"/>
      <c r="T284" s="55"/>
      <c r="AT284" s="19" t="s">
        <v>338</v>
      </c>
      <c r="AU284" s="19" t="s">
        <v>79</v>
      </c>
    </row>
    <row r="285" spans="2:65" s="12" customFormat="1">
      <c r="B285" s="156"/>
      <c r="D285" s="151" t="s">
        <v>442</v>
      </c>
      <c r="E285" s="157" t="s">
        <v>3</v>
      </c>
      <c r="F285" s="158" t="s">
        <v>731</v>
      </c>
      <c r="H285" s="159">
        <v>668</v>
      </c>
      <c r="I285" s="160"/>
      <c r="L285" s="156"/>
      <c r="M285" s="161"/>
      <c r="T285" s="162"/>
      <c r="AT285" s="157" t="s">
        <v>442</v>
      </c>
      <c r="AU285" s="157" t="s">
        <v>79</v>
      </c>
      <c r="AV285" s="12" t="s">
        <v>79</v>
      </c>
      <c r="AW285" s="12" t="s">
        <v>31</v>
      </c>
      <c r="AX285" s="12" t="s">
        <v>69</v>
      </c>
      <c r="AY285" s="157" t="s">
        <v>328</v>
      </c>
    </row>
    <row r="286" spans="2:65" s="12" customFormat="1">
      <c r="B286" s="156"/>
      <c r="D286" s="151" t="s">
        <v>442</v>
      </c>
      <c r="E286" s="157" t="s">
        <v>3</v>
      </c>
      <c r="F286" s="158" t="s">
        <v>732</v>
      </c>
      <c r="H286" s="159">
        <v>108</v>
      </c>
      <c r="I286" s="160"/>
      <c r="L286" s="156"/>
      <c r="M286" s="161"/>
      <c r="T286" s="162"/>
      <c r="AT286" s="157" t="s">
        <v>442</v>
      </c>
      <c r="AU286" s="157" t="s">
        <v>79</v>
      </c>
      <c r="AV286" s="12" t="s">
        <v>79</v>
      </c>
      <c r="AW286" s="12" t="s">
        <v>31</v>
      </c>
      <c r="AX286" s="12" t="s">
        <v>69</v>
      </c>
      <c r="AY286" s="157" t="s">
        <v>328</v>
      </c>
    </row>
    <row r="287" spans="2:65" s="12" customFormat="1">
      <c r="B287" s="156"/>
      <c r="D287" s="151" t="s">
        <v>442</v>
      </c>
      <c r="E287" s="157" t="s">
        <v>3</v>
      </c>
      <c r="F287" s="158" t="s">
        <v>733</v>
      </c>
      <c r="H287" s="159">
        <v>24.85</v>
      </c>
      <c r="I287" s="160"/>
      <c r="L287" s="156"/>
      <c r="M287" s="161"/>
      <c r="T287" s="162"/>
      <c r="AT287" s="157" t="s">
        <v>442</v>
      </c>
      <c r="AU287" s="157" t="s">
        <v>79</v>
      </c>
      <c r="AV287" s="12" t="s">
        <v>79</v>
      </c>
      <c r="AW287" s="12" t="s">
        <v>31</v>
      </c>
      <c r="AX287" s="12" t="s">
        <v>69</v>
      </c>
      <c r="AY287" s="157" t="s">
        <v>328</v>
      </c>
    </row>
    <row r="288" spans="2:65" s="12" customFormat="1">
      <c r="B288" s="156"/>
      <c r="D288" s="151" t="s">
        <v>442</v>
      </c>
      <c r="E288" s="157" t="s">
        <v>3</v>
      </c>
      <c r="F288" s="158" t="s">
        <v>734</v>
      </c>
      <c r="H288" s="159">
        <v>44.9</v>
      </c>
      <c r="I288" s="160"/>
      <c r="L288" s="156"/>
      <c r="M288" s="161"/>
      <c r="T288" s="162"/>
      <c r="AT288" s="157" t="s">
        <v>442</v>
      </c>
      <c r="AU288" s="157" t="s">
        <v>79</v>
      </c>
      <c r="AV288" s="12" t="s">
        <v>79</v>
      </c>
      <c r="AW288" s="12" t="s">
        <v>31</v>
      </c>
      <c r="AX288" s="12" t="s">
        <v>69</v>
      </c>
      <c r="AY288" s="157" t="s">
        <v>328</v>
      </c>
    </row>
    <row r="289" spans="2:65" s="13" customFormat="1">
      <c r="B289" s="163"/>
      <c r="D289" s="151" t="s">
        <v>442</v>
      </c>
      <c r="E289" s="164" t="s">
        <v>3</v>
      </c>
      <c r="F289" s="165" t="s">
        <v>452</v>
      </c>
      <c r="H289" s="166">
        <v>845.75</v>
      </c>
      <c r="I289" s="167"/>
      <c r="L289" s="163"/>
      <c r="M289" s="168"/>
      <c r="T289" s="169"/>
      <c r="AT289" s="164" t="s">
        <v>442</v>
      </c>
      <c r="AU289" s="164" t="s">
        <v>79</v>
      </c>
      <c r="AV289" s="13" t="s">
        <v>113</v>
      </c>
      <c r="AW289" s="13" t="s">
        <v>31</v>
      </c>
      <c r="AX289" s="13" t="s">
        <v>76</v>
      </c>
      <c r="AY289" s="164" t="s">
        <v>328</v>
      </c>
    </row>
    <row r="290" spans="2:65" s="1" customFormat="1" ht="21.75" customHeight="1">
      <c r="B290" s="133"/>
      <c r="C290" s="176" t="s">
        <v>152</v>
      </c>
      <c r="D290" s="176" t="s">
        <v>539</v>
      </c>
      <c r="E290" s="177" t="s">
        <v>735</v>
      </c>
      <c r="F290" s="178" t="s">
        <v>736</v>
      </c>
      <c r="G290" s="179" t="s">
        <v>439</v>
      </c>
      <c r="H290" s="180">
        <v>681.36</v>
      </c>
      <c r="I290" s="181"/>
      <c r="J290" s="182">
        <f>ROUND(I290*H290,2)</f>
        <v>0</v>
      </c>
      <c r="K290" s="178" t="s">
        <v>335</v>
      </c>
      <c r="L290" s="183"/>
      <c r="M290" s="184" t="s">
        <v>3</v>
      </c>
      <c r="N290" s="185" t="s">
        <v>40</v>
      </c>
      <c r="P290" s="143">
        <f>O290*H290</f>
        <v>0</v>
      </c>
      <c r="Q290" s="143">
        <v>0.13200000000000001</v>
      </c>
      <c r="R290" s="143">
        <f>Q290*H290</f>
        <v>89.939520000000002</v>
      </c>
      <c r="S290" s="143">
        <v>0</v>
      </c>
      <c r="T290" s="144">
        <f>S290*H290</f>
        <v>0</v>
      </c>
      <c r="AR290" s="145" t="s">
        <v>171</v>
      </c>
      <c r="AT290" s="145" t="s">
        <v>539</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737</v>
      </c>
    </row>
    <row r="291" spans="2:65" s="12" customFormat="1">
      <c r="B291" s="156"/>
      <c r="D291" s="151" t="s">
        <v>442</v>
      </c>
      <c r="E291" s="157" t="s">
        <v>3</v>
      </c>
      <c r="F291" s="158" t="s">
        <v>10524</v>
      </c>
      <c r="H291" s="159">
        <v>681.36</v>
      </c>
      <c r="I291" s="160"/>
      <c r="L291" s="156"/>
      <c r="M291" s="161"/>
      <c r="T291" s="162"/>
      <c r="AT291" s="157" t="s">
        <v>442</v>
      </c>
      <c r="AU291" s="157" t="s">
        <v>79</v>
      </c>
      <c r="AV291" s="12" t="s">
        <v>79</v>
      </c>
      <c r="AW291" s="12" t="s">
        <v>31</v>
      </c>
      <c r="AX291" s="12" t="s">
        <v>76</v>
      </c>
      <c r="AY291" s="157" t="s">
        <v>328</v>
      </c>
    </row>
    <row r="292" spans="2:65" s="1" customFormat="1" ht="24.2" customHeight="1">
      <c r="B292" s="133"/>
      <c r="C292" s="176" t="s">
        <v>155</v>
      </c>
      <c r="D292" s="176" t="s">
        <v>539</v>
      </c>
      <c r="E292" s="177" t="s">
        <v>738</v>
      </c>
      <c r="F292" s="178" t="s">
        <v>739</v>
      </c>
      <c r="G292" s="179" t="s">
        <v>439</v>
      </c>
      <c r="H292" s="180">
        <v>25.347000000000001</v>
      </c>
      <c r="I292" s="181"/>
      <c r="J292" s="182">
        <f>ROUND(I292*H292,2)</f>
        <v>0</v>
      </c>
      <c r="K292" s="178" t="s">
        <v>335</v>
      </c>
      <c r="L292" s="183"/>
      <c r="M292" s="184" t="s">
        <v>3</v>
      </c>
      <c r="N292" s="185" t="s">
        <v>40</v>
      </c>
      <c r="P292" s="143">
        <f>O292*H292</f>
        <v>0</v>
      </c>
      <c r="Q292" s="143">
        <v>0.13200000000000001</v>
      </c>
      <c r="R292" s="143">
        <f>Q292*H292</f>
        <v>3.3458040000000002</v>
      </c>
      <c r="S292" s="143">
        <v>0</v>
      </c>
      <c r="T292" s="144">
        <f>S292*H292</f>
        <v>0</v>
      </c>
      <c r="AR292" s="145" t="s">
        <v>171</v>
      </c>
      <c r="AT292" s="145" t="s">
        <v>539</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740</v>
      </c>
    </row>
    <row r="293" spans="2:65" s="12" customFormat="1" ht="22.5">
      <c r="B293" s="156"/>
      <c r="D293" s="151" t="s">
        <v>442</v>
      </c>
      <c r="E293" s="157" t="s">
        <v>3</v>
      </c>
      <c r="F293" s="158" t="s">
        <v>10520</v>
      </c>
      <c r="H293" s="159">
        <v>25.347000000000001</v>
      </c>
      <c r="I293" s="160"/>
      <c r="L293" s="156"/>
      <c r="M293" s="161"/>
      <c r="T293" s="162"/>
      <c r="AT293" s="157" t="s">
        <v>442</v>
      </c>
      <c r="AU293" s="157" t="s">
        <v>79</v>
      </c>
      <c r="AV293" s="12" t="s">
        <v>79</v>
      </c>
      <c r="AW293" s="12" t="s">
        <v>31</v>
      </c>
      <c r="AX293" s="12" t="s">
        <v>76</v>
      </c>
      <c r="AY293" s="157" t="s">
        <v>328</v>
      </c>
    </row>
    <row r="294" spans="2:65" s="1" customFormat="1" ht="24.2" customHeight="1">
      <c r="B294" s="133"/>
      <c r="C294" s="176" t="s">
        <v>158</v>
      </c>
      <c r="D294" s="176" t="s">
        <v>539</v>
      </c>
      <c r="E294" s="177" t="s">
        <v>741</v>
      </c>
      <c r="F294" s="178" t="s">
        <v>742</v>
      </c>
      <c r="G294" s="179" t="s">
        <v>476</v>
      </c>
      <c r="H294" s="180">
        <v>13.5</v>
      </c>
      <c r="I294" s="181"/>
      <c r="J294" s="182">
        <f>ROUND(I294*H294,2)</f>
        <v>0</v>
      </c>
      <c r="K294" s="178" t="s">
        <v>335</v>
      </c>
      <c r="L294" s="183"/>
      <c r="M294" s="184" t="s">
        <v>3</v>
      </c>
      <c r="N294" s="185" t="s">
        <v>40</v>
      </c>
      <c r="P294" s="143">
        <f>O294*H294</f>
        <v>0</v>
      </c>
      <c r="Q294" s="143">
        <v>1.42E-3</v>
      </c>
      <c r="R294" s="143">
        <f>Q294*H294</f>
        <v>1.917E-2</v>
      </c>
      <c r="S294" s="143">
        <v>0</v>
      </c>
      <c r="T294" s="144">
        <f>S294*H294</f>
        <v>0</v>
      </c>
      <c r="AR294" s="145" t="s">
        <v>171</v>
      </c>
      <c r="AT294" s="145" t="s">
        <v>539</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743</v>
      </c>
    </row>
    <row r="295" spans="2:65" s="12" customFormat="1">
      <c r="B295" s="156"/>
      <c r="D295" s="151" t="s">
        <v>442</v>
      </c>
      <c r="E295" s="157" t="s">
        <v>3</v>
      </c>
      <c r="F295" s="158" t="s">
        <v>10522</v>
      </c>
      <c r="H295" s="159">
        <v>13.5</v>
      </c>
      <c r="I295" s="160"/>
      <c r="L295" s="156"/>
      <c r="M295" s="161"/>
      <c r="T295" s="162"/>
      <c r="AT295" s="157" t="s">
        <v>442</v>
      </c>
      <c r="AU295" s="157" t="s">
        <v>79</v>
      </c>
      <c r="AV295" s="12" t="s">
        <v>79</v>
      </c>
      <c r="AW295" s="12" t="s">
        <v>31</v>
      </c>
      <c r="AX295" s="12" t="s">
        <v>76</v>
      </c>
      <c r="AY295" s="157" t="s">
        <v>328</v>
      </c>
    </row>
    <row r="296" spans="2:65" s="1" customFormat="1" ht="24.2" customHeight="1">
      <c r="B296" s="133"/>
      <c r="C296" s="176" t="s">
        <v>161</v>
      </c>
      <c r="D296" s="176" t="s">
        <v>539</v>
      </c>
      <c r="E296" s="177" t="s">
        <v>744</v>
      </c>
      <c r="F296" s="178" t="s">
        <v>745</v>
      </c>
      <c r="G296" s="179" t="s">
        <v>574</v>
      </c>
      <c r="H296" s="180">
        <v>228.99</v>
      </c>
      <c r="I296" s="181"/>
      <c r="J296" s="182">
        <f>ROUND(I296*H296,2)</f>
        <v>0</v>
      </c>
      <c r="K296" s="178" t="s">
        <v>335</v>
      </c>
      <c r="L296" s="183"/>
      <c r="M296" s="184" t="s">
        <v>3</v>
      </c>
      <c r="N296" s="185" t="s">
        <v>40</v>
      </c>
      <c r="P296" s="143">
        <f>O296*H296</f>
        <v>0</v>
      </c>
      <c r="Q296" s="143">
        <v>2.5999999999999999E-2</v>
      </c>
      <c r="R296" s="143">
        <f>Q296*H296</f>
        <v>5.9537399999999998</v>
      </c>
      <c r="S296" s="143">
        <v>0</v>
      </c>
      <c r="T296" s="144">
        <f>S296*H296</f>
        <v>0</v>
      </c>
      <c r="AR296" s="145" t="s">
        <v>171</v>
      </c>
      <c r="AT296" s="145" t="s">
        <v>539</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113</v>
      </c>
      <c r="BM296" s="145" t="s">
        <v>746</v>
      </c>
    </row>
    <row r="297" spans="2:65" s="12" customFormat="1">
      <c r="B297" s="156"/>
      <c r="D297" s="151" t="s">
        <v>442</v>
      </c>
      <c r="E297" s="157" t="s">
        <v>3</v>
      </c>
      <c r="F297" s="158" t="s">
        <v>10521</v>
      </c>
      <c r="H297" s="159">
        <v>228.99</v>
      </c>
      <c r="I297" s="160"/>
      <c r="L297" s="156"/>
      <c r="M297" s="161"/>
      <c r="T297" s="162"/>
      <c r="AT297" s="157" t="s">
        <v>442</v>
      </c>
      <c r="AU297" s="157" t="s">
        <v>79</v>
      </c>
      <c r="AV297" s="12" t="s">
        <v>79</v>
      </c>
      <c r="AW297" s="12" t="s">
        <v>31</v>
      </c>
      <c r="AX297" s="12" t="s">
        <v>76</v>
      </c>
      <c r="AY297" s="157" t="s">
        <v>328</v>
      </c>
    </row>
    <row r="298" spans="2:65" s="1" customFormat="1" ht="24.2" customHeight="1">
      <c r="B298" s="133"/>
      <c r="C298" s="176" t="s">
        <v>747</v>
      </c>
      <c r="D298" s="176" t="s">
        <v>539</v>
      </c>
      <c r="E298" s="177" t="s">
        <v>748</v>
      </c>
      <c r="F298" s="178" t="s">
        <v>749</v>
      </c>
      <c r="G298" s="179" t="s">
        <v>439</v>
      </c>
      <c r="H298" s="180">
        <v>108.63</v>
      </c>
      <c r="I298" s="181"/>
      <c r="J298" s="182">
        <f>ROUND(I298*H298,2)</f>
        <v>0</v>
      </c>
      <c r="K298" s="178" t="s">
        <v>335</v>
      </c>
      <c r="L298" s="183"/>
      <c r="M298" s="184" t="s">
        <v>3</v>
      </c>
      <c r="N298" s="185" t="s">
        <v>40</v>
      </c>
      <c r="P298" s="143">
        <f>O298*H298</f>
        <v>0</v>
      </c>
      <c r="Q298" s="143">
        <v>0.13100000000000001</v>
      </c>
      <c r="R298" s="143">
        <f>Q298*H298</f>
        <v>14.23053</v>
      </c>
      <c r="S298" s="143">
        <v>0</v>
      </c>
      <c r="T298" s="144">
        <f>S298*H298</f>
        <v>0</v>
      </c>
      <c r="AR298" s="145" t="s">
        <v>171</v>
      </c>
      <c r="AT298" s="145" t="s">
        <v>539</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750</v>
      </c>
    </row>
    <row r="299" spans="2:65" s="12" customFormat="1" ht="22.5">
      <c r="B299" s="156"/>
      <c r="D299" s="151" t="s">
        <v>442</v>
      </c>
      <c r="E299" s="157" t="s">
        <v>3</v>
      </c>
      <c r="F299" s="158" t="s">
        <v>10523</v>
      </c>
      <c r="H299" s="159">
        <v>108.63</v>
      </c>
      <c r="I299" s="160"/>
      <c r="L299" s="156"/>
      <c r="M299" s="161"/>
      <c r="T299" s="162"/>
      <c r="AT299" s="157" t="s">
        <v>442</v>
      </c>
      <c r="AU299" s="157" t="s">
        <v>79</v>
      </c>
      <c r="AV299" s="12" t="s">
        <v>79</v>
      </c>
      <c r="AW299" s="12" t="s">
        <v>31</v>
      </c>
      <c r="AX299" s="12" t="s">
        <v>76</v>
      </c>
      <c r="AY299" s="157" t="s">
        <v>328</v>
      </c>
    </row>
    <row r="300" spans="2:65" s="1" customFormat="1" ht="16.5" customHeight="1">
      <c r="B300" s="133"/>
      <c r="C300" s="134" t="s">
        <v>751</v>
      </c>
      <c r="D300" s="134" t="s">
        <v>331</v>
      </c>
      <c r="E300" s="135" t="s">
        <v>752</v>
      </c>
      <c r="F300" s="136" t="s">
        <v>753</v>
      </c>
      <c r="G300" s="137" t="s">
        <v>574</v>
      </c>
      <c r="H300" s="138">
        <v>15</v>
      </c>
      <c r="I300" s="139"/>
      <c r="J300" s="140">
        <f>ROUND(I300*H300,2)</f>
        <v>0</v>
      </c>
      <c r="K300" s="136" t="s">
        <v>335</v>
      </c>
      <c r="L300" s="34"/>
      <c r="M300" s="141" t="s">
        <v>3</v>
      </c>
      <c r="N300" s="142" t="s">
        <v>40</v>
      </c>
      <c r="P300" s="143">
        <f>O300*H300</f>
        <v>0</v>
      </c>
      <c r="Q300" s="143">
        <v>0</v>
      </c>
      <c r="R300" s="143">
        <f>Q300*H300</f>
        <v>0</v>
      </c>
      <c r="S300" s="143">
        <v>0</v>
      </c>
      <c r="T300" s="144">
        <f>S300*H300</f>
        <v>0</v>
      </c>
      <c r="AR300" s="145" t="s">
        <v>113</v>
      </c>
      <c r="AT300" s="145" t="s">
        <v>331</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754</v>
      </c>
    </row>
    <row r="301" spans="2:65" s="1" customFormat="1">
      <c r="B301" s="34"/>
      <c r="D301" s="147" t="s">
        <v>338</v>
      </c>
      <c r="F301" s="148" t="s">
        <v>755</v>
      </c>
      <c r="I301" s="149"/>
      <c r="L301" s="34"/>
      <c r="M301" s="150"/>
      <c r="T301" s="55"/>
      <c r="AT301" s="19" t="s">
        <v>338</v>
      </c>
      <c r="AU301" s="19" t="s">
        <v>79</v>
      </c>
    </row>
    <row r="302" spans="2:65" s="1" customFormat="1" ht="21.75" customHeight="1">
      <c r="B302" s="133"/>
      <c r="C302" s="176" t="s">
        <v>756</v>
      </c>
      <c r="D302" s="176" t="s">
        <v>539</v>
      </c>
      <c r="E302" s="177" t="s">
        <v>757</v>
      </c>
      <c r="F302" s="178" t="s">
        <v>758</v>
      </c>
      <c r="G302" s="179" t="s">
        <v>574</v>
      </c>
      <c r="H302" s="180">
        <v>1</v>
      </c>
      <c r="I302" s="181"/>
      <c r="J302" s="182">
        <f>ROUND(I302*H302,2)</f>
        <v>0</v>
      </c>
      <c r="K302" s="178" t="s">
        <v>335</v>
      </c>
      <c r="L302" s="183"/>
      <c r="M302" s="184" t="s">
        <v>3</v>
      </c>
      <c r="N302" s="185" t="s">
        <v>40</v>
      </c>
      <c r="P302" s="143">
        <f>O302*H302</f>
        <v>0</v>
      </c>
      <c r="Q302" s="143">
        <v>3.9992000000000001</v>
      </c>
      <c r="R302" s="143">
        <f>Q302*H302</f>
        <v>3.9992000000000001</v>
      </c>
      <c r="S302" s="143">
        <v>0</v>
      </c>
      <c r="T302" s="144">
        <f>S302*H302</f>
        <v>0</v>
      </c>
      <c r="AR302" s="145" t="s">
        <v>171</v>
      </c>
      <c r="AT302" s="145" t="s">
        <v>539</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759</v>
      </c>
    </row>
    <row r="303" spans="2:65" s="1" customFormat="1" ht="21.75" customHeight="1">
      <c r="B303" s="133"/>
      <c r="C303" s="176" t="s">
        <v>760</v>
      </c>
      <c r="D303" s="176" t="s">
        <v>539</v>
      </c>
      <c r="E303" s="177" t="s">
        <v>761</v>
      </c>
      <c r="F303" s="178" t="s">
        <v>762</v>
      </c>
      <c r="G303" s="179" t="s">
        <v>574</v>
      </c>
      <c r="H303" s="180">
        <v>1</v>
      </c>
      <c r="I303" s="181"/>
      <c r="J303" s="182">
        <f>ROUND(I303*H303,2)</f>
        <v>0</v>
      </c>
      <c r="K303" s="178" t="s">
        <v>335</v>
      </c>
      <c r="L303" s="183"/>
      <c r="M303" s="184" t="s">
        <v>3</v>
      </c>
      <c r="N303" s="185" t="s">
        <v>40</v>
      </c>
      <c r="P303" s="143">
        <f>O303*H303</f>
        <v>0</v>
      </c>
      <c r="Q303" s="143">
        <v>3.7328000000000001</v>
      </c>
      <c r="R303" s="143">
        <f>Q303*H303</f>
        <v>3.7328000000000001</v>
      </c>
      <c r="S303" s="143">
        <v>0</v>
      </c>
      <c r="T303" s="144">
        <f>S303*H303</f>
        <v>0</v>
      </c>
      <c r="AR303" s="145" t="s">
        <v>171</v>
      </c>
      <c r="AT303" s="145" t="s">
        <v>539</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763</v>
      </c>
    </row>
    <row r="304" spans="2:65" s="1" customFormat="1" ht="21.75" customHeight="1">
      <c r="B304" s="133"/>
      <c r="C304" s="176" t="s">
        <v>764</v>
      </c>
      <c r="D304" s="176" t="s">
        <v>539</v>
      </c>
      <c r="E304" s="177" t="s">
        <v>765</v>
      </c>
      <c r="F304" s="178" t="s">
        <v>766</v>
      </c>
      <c r="G304" s="179" t="s">
        <v>574</v>
      </c>
      <c r="H304" s="180">
        <v>13</v>
      </c>
      <c r="I304" s="181"/>
      <c r="J304" s="182">
        <f>ROUND(I304*H304,2)</f>
        <v>0</v>
      </c>
      <c r="K304" s="178" t="s">
        <v>335</v>
      </c>
      <c r="L304" s="183"/>
      <c r="M304" s="184" t="s">
        <v>3</v>
      </c>
      <c r="N304" s="185" t="s">
        <v>40</v>
      </c>
      <c r="P304" s="143">
        <f>O304*H304</f>
        <v>0</v>
      </c>
      <c r="Q304" s="143">
        <v>3.8658000000000001</v>
      </c>
      <c r="R304" s="143">
        <f>Q304*H304</f>
        <v>50.255400000000002</v>
      </c>
      <c r="S304" s="143">
        <v>0</v>
      </c>
      <c r="T304" s="144">
        <f>S304*H304</f>
        <v>0</v>
      </c>
      <c r="AR304" s="145" t="s">
        <v>171</v>
      </c>
      <c r="AT304" s="145" t="s">
        <v>539</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767</v>
      </c>
    </row>
    <row r="305" spans="2:65" s="11" customFormat="1" ht="22.9" customHeight="1">
      <c r="B305" s="121"/>
      <c r="D305" s="122" t="s">
        <v>68</v>
      </c>
      <c r="E305" s="131" t="s">
        <v>171</v>
      </c>
      <c r="F305" s="131" t="s">
        <v>768</v>
      </c>
      <c r="I305" s="124"/>
      <c r="J305" s="132">
        <f>BK305</f>
        <v>0</v>
      </c>
      <c r="L305" s="121"/>
      <c r="M305" s="126"/>
      <c r="P305" s="127">
        <f>SUM(P306:P308)</f>
        <v>0</v>
      </c>
      <c r="R305" s="127">
        <f>SUM(R306:R308)</f>
        <v>0.52052000000000009</v>
      </c>
      <c r="T305" s="128">
        <f>SUM(T306:T308)</f>
        <v>0</v>
      </c>
      <c r="AR305" s="122" t="s">
        <v>76</v>
      </c>
      <c r="AT305" s="129" t="s">
        <v>68</v>
      </c>
      <c r="AU305" s="129" t="s">
        <v>76</v>
      </c>
      <c r="AY305" s="122" t="s">
        <v>328</v>
      </c>
      <c r="BK305" s="130">
        <f>SUM(BK306:BK308)</f>
        <v>0</v>
      </c>
    </row>
    <row r="306" spans="2:65" s="1" customFormat="1" ht="24.2" customHeight="1">
      <c r="B306" s="133"/>
      <c r="C306" s="134" t="s">
        <v>165</v>
      </c>
      <c r="D306" s="134" t="s">
        <v>331</v>
      </c>
      <c r="E306" s="135" t="s">
        <v>769</v>
      </c>
      <c r="F306" s="136" t="s">
        <v>770</v>
      </c>
      <c r="G306" s="137" t="s">
        <v>574</v>
      </c>
      <c r="H306" s="138">
        <v>2</v>
      </c>
      <c r="I306" s="139"/>
      <c r="J306" s="140">
        <f>ROUND(I306*H306,2)</f>
        <v>0</v>
      </c>
      <c r="K306" s="136" t="s">
        <v>335</v>
      </c>
      <c r="L306" s="34"/>
      <c r="M306" s="141" t="s">
        <v>3</v>
      </c>
      <c r="N306" s="142" t="s">
        <v>40</v>
      </c>
      <c r="P306" s="143">
        <f>O306*H306</f>
        <v>0</v>
      </c>
      <c r="Q306" s="143">
        <v>0.12526000000000001</v>
      </c>
      <c r="R306" s="143">
        <f>Q306*H306</f>
        <v>0.25052000000000002</v>
      </c>
      <c r="S306" s="143">
        <v>0</v>
      </c>
      <c r="T306" s="144">
        <f>S306*H306</f>
        <v>0</v>
      </c>
      <c r="AR306" s="145" t="s">
        <v>113</v>
      </c>
      <c r="AT306" s="145" t="s">
        <v>331</v>
      </c>
      <c r="AU306" s="145" t="s">
        <v>79</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771</v>
      </c>
    </row>
    <row r="307" spans="2:65" s="1" customFormat="1">
      <c r="B307" s="34"/>
      <c r="D307" s="147" t="s">
        <v>338</v>
      </c>
      <c r="F307" s="148" t="s">
        <v>772</v>
      </c>
      <c r="I307" s="149"/>
      <c r="L307" s="34"/>
      <c r="M307" s="150"/>
      <c r="T307" s="55"/>
      <c r="AT307" s="19" t="s">
        <v>338</v>
      </c>
      <c r="AU307" s="19" t="s">
        <v>79</v>
      </c>
    </row>
    <row r="308" spans="2:65" s="1" customFormat="1" ht="24.2" customHeight="1">
      <c r="B308" s="133"/>
      <c r="C308" s="176" t="s">
        <v>773</v>
      </c>
      <c r="D308" s="176" t="s">
        <v>539</v>
      </c>
      <c r="E308" s="177" t="s">
        <v>774</v>
      </c>
      <c r="F308" s="178" t="s">
        <v>775</v>
      </c>
      <c r="G308" s="179" t="s">
        <v>574</v>
      </c>
      <c r="H308" s="180">
        <v>2</v>
      </c>
      <c r="I308" s="181"/>
      <c r="J308" s="182">
        <f>ROUND(I308*H308,2)</f>
        <v>0</v>
      </c>
      <c r="K308" s="178" t="s">
        <v>335</v>
      </c>
      <c r="L308" s="183"/>
      <c r="M308" s="184" t="s">
        <v>3</v>
      </c>
      <c r="N308" s="185" t="s">
        <v>40</v>
      </c>
      <c r="P308" s="143">
        <f>O308*H308</f>
        <v>0</v>
      </c>
      <c r="Q308" s="143">
        <v>0.13500000000000001</v>
      </c>
      <c r="R308" s="143">
        <f>Q308*H308</f>
        <v>0.27</v>
      </c>
      <c r="S308" s="143">
        <v>0</v>
      </c>
      <c r="T308" s="144">
        <f>S308*H308</f>
        <v>0</v>
      </c>
      <c r="AR308" s="145" t="s">
        <v>171</v>
      </c>
      <c r="AT308" s="145" t="s">
        <v>539</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776</v>
      </c>
    </row>
    <row r="309" spans="2:65" s="11" customFormat="1" ht="22.9" customHeight="1">
      <c r="B309" s="121"/>
      <c r="D309" s="122" t="s">
        <v>68</v>
      </c>
      <c r="E309" s="131" t="s">
        <v>183</v>
      </c>
      <c r="F309" s="131" t="s">
        <v>777</v>
      </c>
      <c r="I309" s="124"/>
      <c r="J309" s="132">
        <f>BK309</f>
        <v>0</v>
      </c>
      <c r="L309" s="121"/>
      <c r="M309" s="126"/>
      <c r="P309" s="127">
        <f>SUM(P310:P364)</f>
        <v>0</v>
      </c>
      <c r="R309" s="127">
        <f>SUM(R310:R364)</f>
        <v>290.04825374999996</v>
      </c>
      <c r="T309" s="128">
        <f>SUM(T310:T364)</f>
        <v>168.626</v>
      </c>
      <c r="AR309" s="122" t="s">
        <v>76</v>
      </c>
      <c r="AT309" s="129" t="s">
        <v>68</v>
      </c>
      <c r="AU309" s="129" t="s">
        <v>76</v>
      </c>
      <c r="AY309" s="122" t="s">
        <v>328</v>
      </c>
      <c r="BK309" s="130">
        <f>SUM(BK310:BK364)</f>
        <v>0</v>
      </c>
    </row>
    <row r="310" spans="2:65" s="1" customFormat="1" ht="24.2" customHeight="1">
      <c r="B310" s="133"/>
      <c r="C310" s="134" t="s">
        <v>778</v>
      </c>
      <c r="D310" s="134" t="s">
        <v>331</v>
      </c>
      <c r="E310" s="135" t="s">
        <v>779</v>
      </c>
      <c r="F310" s="136" t="s">
        <v>780</v>
      </c>
      <c r="G310" s="137" t="s">
        <v>574</v>
      </c>
      <c r="H310" s="138">
        <v>26</v>
      </c>
      <c r="I310" s="139"/>
      <c r="J310" s="140">
        <f>ROUND(I310*H310,2)</f>
        <v>0</v>
      </c>
      <c r="K310" s="136" t="s">
        <v>335</v>
      </c>
      <c r="L310" s="34"/>
      <c r="M310" s="141" t="s">
        <v>3</v>
      </c>
      <c r="N310" s="142" t="s">
        <v>40</v>
      </c>
      <c r="P310" s="143">
        <f>O310*H310</f>
        <v>0</v>
      </c>
      <c r="Q310" s="143">
        <v>6.9999999999999999E-4</v>
      </c>
      <c r="R310" s="143">
        <f>Q310*H310</f>
        <v>1.8200000000000001E-2</v>
      </c>
      <c r="S310" s="143">
        <v>0</v>
      </c>
      <c r="T310" s="144">
        <f>S310*H310</f>
        <v>0</v>
      </c>
      <c r="AR310" s="145" t="s">
        <v>113</v>
      </c>
      <c r="AT310" s="145" t="s">
        <v>331</v>
      </c>
      <c r="AU310" s="145" t="s">
        <v>79</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781</v>
      </c>
    </row>
    <row r="311" spans="2:65" s="1" customFormat="1">
      <c r="B311" s="34"/>
      <c r="D311" s="147" t="s">
        <v>338</v>
      </c>
      <c r="F311" s="148" t="s">
        <v>782</v>
      </c>
      <c r="I311" s="149"/>
      <c r="L311" s="34"/>
      <c r="M311" s="150"/>
      <c r="T311" s="55"/>
      <c r="AT311" s="19" t="s">
        <v>338</v>
      </c>
      <c r="AU311" s="19" t="s">
        <v>79</v>
      </c>
    </row>
    <row r="312" spans="2:65" s="1" customFormat="1" ht="24.2" customHeight="1">
      <c r="B312" s="133"/>
      <c r="C312" s="134" t="s">
        <v>783</v>
      </c>
      <c r="D312" s="134" t="s">
        <v>331</v>
      </c>
      <c r="E312" s="135" t="s">
        <v>784</v>
      </c>
      <c r="F312" s="136" t="s">
        <v>785</v>
      </c>
      <c r="G312" s="137" t="s">
        <v>574</v>
      </c>
      <c r="H312" s="138">
        <v>13</v>
      </c>
      <c r="I312" s="139"/>
      <c r="J312" s="140">
        <f>ROUND(I312*H312,2)</f>
        <v>0</v>
      </c>
      <c r="K312" s="136" t="s">
        <v>335</v>
      </c>
      <c r="L312" s="34"/>
      <c r="M312" s="141" t="s">
        <v>3</v>
      </c>
      <c r="N312" s="142" t="s">
        <v>40</v>
      </c>
      <c r="P312" s="143">
        <f>O312*H312</f>
        <v>0</v>
      </c>
      <c r="Q312" s="143">
        <v>0.11241</v>
      </c>
      <c r="R312" s="143">
        <f>Q312*H312</f>
        <v>1.46133</v>
      </c>
      <c r="S312" s="143">
        <v>0</v>
      </c>
      <c r="T312" s="144">
        <f>S312*H312</f>
        <v>0</v>
      </c>
      <c r="AR312" s="145" t="s">
        <v>113</v>
      </c>
      <c r="AT312" s="145" t="s">
        <v>331</v>
      </c>
      <c r="AU312" s="145" t="s">
        <v>79</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786</v>
      </c>
    </row>
    <row r="313" spans="2:65" s="1" customFormat="1">
      <c r="B313" s="34"/>
      <c r="D313" s="147" t="s">
        <v>338</v>
      </c>
      <c r="F313" s="148" t="s">
        <v>787</v>
      </c>
      <c r="I313" s="149"/>
      <c r="L313" s="34"/>
      <c r="M313" s="150"/>
      <c r="T313" s="55"/>
      <c r="AT313" s="19" t="s">
        <v>338</v>
      </c>
      <c r="AU313" s="19" t="s">
        <v>79</v>
      </c>
    </row>
    <row r="314" spans="2:65" s="1" customFormat="1" ht="16.5" customHeight="1">
      <c r="B314" s="133"/>
      <c r="C314" s="176" t="s">
        <v>788</v>
      </c>
      <c r="D314" s="176" t="s">
        <v>539</v>
      </c>
      <c r="E314" s="177" t="s">
        <v>789</v>
      </c>
      <c r="F314" s="178" t="s">
        <v>790</v>
      </c>
      <c r="G314" s="179" t="s">
        <v>574</v>
      </c>
      <c r="H314" s="180">
        <v>3</v>
      </c>
      <c r="I314" s="181"/>
      <c r="J314" s="182">
        <f t="shared" ref="J314:J322" si="0">ROUND(I314*H314,2)</f>
        <v>0</v>
      </c>
      <c r="K314" s="178" t="s">
        <v>335</v>
      </c>
      <c r="L314" s="183"/>
      <c r="M314" s="184" t="s">
        <v>3</v>
      </c>
      <c r="N314" s="185" t="s">
        <v>40</v>
      </c>
      <c r="P314" s="143">
        <f t="shared" ref="P314:P322" si="1">O314*H314</f>
        <v>0</v>
      </c>
      <c r="Q314" s="143">
        <v>1.6999999999999999E-3</v>
      </c>
      <c r="R314" s="143">
        <f t="shared" ref="R314:R322" si="2">Q314*H314</f>
        <v>5.0999999999999995E-3</v>
      </c>
      <c r="S314" s="143">
        <v>0</v>
      </c>
      <c r="T314" s="144">
        <f t="shared" ref="T314:T322" si="3">S314*H314</f>
        <v>0</v>
      </c>
      <c r="AR314" s="145" t="s">
        <v>171</v>
      </c>
      <c r="AT314" s="145" t="s">
        <v>539</v>
      </c>
      <c r="AU314" s="145" t="s">
        <v>79</v>
      </c>
      <c r="AY314" s="19" t="s">
        <v>328</v>
      </c>
      <c r="BE314" s="146">
        <f t="shared" ref="BE314:BE322" si="4">IF(N314="základní",J314,0)</f>
        <v>0</v>
      </c>
      <c r="BF314" s="146">
        <f t="shared" ref="BF314:BF322" si="5">IF(N314="snížená",J314,0)</f>
        <v>0</v>
      </c>
      <c r="BG314" s="146">
        <f t="shared" ref="BG314:BG322" si="6">IF(N314="zákl. přenesená",J314,0)</f>
        <v>0</v>
      </c>
      <c r="BH314" s="146">
        <f t="shared" ref="BH314:BH322" si="7">IF(N314="sníž. přenesená",J314,0)</f>
        <v>0</v>
      </c>
      <c r="BI314" s="146">
        <f t="shared" ref="BI314:BI322" si="8">IF(N314="nulová",J314,0)</f>
        <v>0</v>
      </c>
      <c r="BJ314" s="19" t="s">
        <v>76</v>
      </c>
      <c r="BK314" s="146">
        <f t="shared" ref="BK314:BK322" si="9">ROUND(I314*H314,2)</f>
        <v>0</v>
      </c>
      <c r="BL314" s="19" t="s">
        <v>113</v>
      </c>
      <c r="BM314" s="145" t="s">
        <v>791</v>
      </c>
    </row>
    <row r="315" spans="2:65" s="1" customFormat="1" ht="24.2" customHeight="1">
      <c r="B315" s="133"/>
      <c r="C315" s="176" t="s">
        <v>792</v>
      </c>
      <c r="D315" s="176" t="s">
        <v>539</v>
      </c>
      <c r="E315" s="177" t="s">
        <v>793</v>
      </c>
      <c r="F315" s="178" t="s">
        <v>794</v>
      </c>
      <c r="G315" s="179" t="s">
        <v>574</v>
      </c>
      <c r="H315" s="180">
        <v>1</v>
      </c>
      <c r="I315" s="181"/>
      <c r="J315" s="182">
        <f t="shared" si="0"/>
        <v>0</v>
      </c>
      <c r="K315" s="178" t="s">
        <v>335</v>
      </c>
      <c r="L315" s="183"/>
      <c r="M315" s="184" t="s">
        <v>3</v>
      </c>
      <c r="N315" s="185" t="s">
        <v>40</v>
      </c>
      <c r="P315" s="143">
        <f t="shared" si="1"/>
        <v>0</v>
      </c>
      <c r="Q315" s="143">
        <v>7.7000000000000002E-3</v>
      </c>
      <c r="R315" s="143">
        <f t="shared" si="2"/>
        <v>7.7000000000000002E-3</v>
      </c>
      <c r="S315" s="143">
        <v>0</v>
      </c>
      <c r="T315" s="144">
        <f t="shared" si="3"/>
        <v>0</v>
      </c>
      <c r="AR315" s="145" t="s">
        <v>171</v>
      </c>
      <c r="AT315" s="145" t="s">
        <v>539</v>
      </c>
      <c r="AU315" s="145" t="s">
        <v>79</v>
      </c>
      <c r="AY315" s="19" t="s">
        <v>328</v>
      </c>
      <c r="BE315" s="146">
        <f t="shared" si="4"/>
        <v>0</v>
      </c>
      <c r="BF315" s="146">
        <f t="shared" si="5"/>
        <v>0</v>
      </c>
      <c r="BG315" s="146">
        <f t="shared" si="6"/>
        <v>0</v>
      </c>
      <c r="BH315" s="146">
        <f t="shared" si="7"/>
        <v>0</v>
      </c>
      <c r="BI315" s="146">
        <f t="shared" si="8"/>
        <v>0</v>
      </c>
      <c r="BJ315" s="19" t="s">
        <v>76</v>
      </c>
      <c r="BK315" s="146">
        <f t="shared" si="9"/>
        <v>0</v>
      </c>
      <c r="BL315" s="19" t="s">
        <v>113</v>
      </c>
      <c r="BM315" s="145" t="s">
        <v>795</v>
      </c>
    </row>
    <row r="316" spans="2:65" s="1" customFormat="1" ht="24.2" customHeight="1">
      <c r="B316" s="133"/>
      <c r="C316" s="176" t="s">
        <v>796</v>
      </c>
      <c r="D316" s="176" t="s">
        <v>539</v>
      </c>
      <c r="E316" s="177" t="s">
        <v>797</v>
      </c>
      <c r="F316" s="178" t="s">
        <v>798</v>
      </c>
      <c r="G316" s="179" t="s">
        <v>574</v>
      </c>
      <c r="H316" s="180">
        <v>9</v>
      </c>
      <c r="I316" s="181"/>
      <c r="J316" s="182">
        <f t="shared" si="0"/>
        <v>0</v>
      </c>
      <c r="K316" s="178" t="s">
        <v>335</v>
      </c>
      <c r="L316" s="183"/>
      <c r="M316" s="184" t="s">
        <v>3</v>
      </c>
      <c r="N316" s="185" t="s">
        <v>40</v>
      </c>
      <c r="P316" s="143">
        <f t="shared" si="1"/>
        <v>0</v>
      </c>
      <c r="Q316" s="143">
        <v>2.5000000000000001E-3</v>
      </c>
      <c r="R316" s="143">
        <f t="shared" si="2"/>
        <v>2.2499999999999999E-2</v>
      </c>
      <c r="S316" s="143">
        <v>0</v>
      </c>
      <c r="T316" s="144">
        <f t="shared" si="3"/>
        <v>0</v>
      </c>
      <c r="AR316" s="145" t="s">
        <v>171</v>
      </c>
      <c r="AT316" s="145" t="s">
        <v>539</v>
      </c>
      <c r="AU316" s="145" t="s">
        <v>79</v>
      </c>
      <c r="AY316" s="19" t="s">
        <v>328</v>
      </c>
      <c r="BE316" s="146">
        <f t="shared" si="4"/>
        <v>0</v>
      </c>
      <c r="BF316" s="146">
        <f t="shared" si="5"/>
        <v>0</v>
      </c>
      <c r="BG316" s="146">
        <f t="shared" si="6"/>
        <v>0</v>
      </c>
      <c r="BH316" s="146">
        <f t="shared" si="7"/>
        <v>0</v>
      </c>
      <c r="BI316" s="146">
        <f t="shared" si="8"/>
        <v>0</v>
      </c>
      <c r="BJ316" s="19" t="s">
        <v>76</v>
      </c>
      <c r="BK316" s="146">
        <f t="shared" si="9"/>
        <v>0</v>
      </c>
      <c r="BL316" s="19" t="s">
        <v>113</v>
      </c>
      <c r="BM316" s="145" t="s">
        <v>799</v>
      </c>
    </row>
    <row r="317" spans="2:65" s="1" customFormat="1" ht="24.2" customHeight="1">
      <c r="B317" s="133"/>
      <c r="C317" s="176" t="s">
        <v>800</v>
      </c>
      <c r="D317" s="176" t="s">
        <v>539</v>
      </c>
      <c r="E317" s="177" t="s">
        <v>801</v>
      </c>
      <c r="F317" s="178" t="s">
        <v>802</v>
      </c>
      <c r="G317" s="179" t="s">
        <v>574</v>
      </c>
      <c r="H317" s="180">
        <v>2</v>
      </c>
      <c r="I317" s="181"/>
      <c r="J317" s="182">
        <f t="shared" si="0"/>
        <v>0</v>
      </c>
      <c r="K317" s="178" t="s">
        <v>335</v>
      </c>
      <c r="L317" s="183"/>
      <c r="M317" s="184" t="s">
        <v>3</v>
      </c>
      <c r="N317" s="185" t="s">
        <v>40</v>
      </c>
      <c r="P317" s="143">
        <f t="shared" si="1"/>
        <v>0</v>
      </c>
      <c r="Q317" s="143">
        <v>5.0000000000000001E-3</v>
      </c>
      <c r="R317" s="143">
        <f t="shared" si="2"/>
        <v>0.01</v>
      </c>
      <c r="S317" s="143">
        <v>0</v>
      </c>
      <c r="T317" s="144">
        <f t="shared" si="3"/>
        <v>0</v>
      </c>
      <c r="AR317" s="145" t="s">
        <v>171</v>
      </c>
      <c r="AT317" s="145" t="s">
        <v>539</v>
      </c>
      <c r="AU317" s="145" t="s">
        <v>79</v>
      </c>
      <c r="AY317" s="19" t="s">
        <v>328</v>
      </c>
      <c r="BE317" s="146">
        <f t="shared" si="4"/>
        <v>0</v>
      </c>
      <c r="BF317" s="146">
        <f t="shared" si="5"/>
        <v>0</v>
      </c>
      <c r="BG317" s="146">
        <f t="shared" si="6"/>
        <v>0</v>
      </c>
      <c r="BH317" s="146">
        <f t="shared" si="7"/>
        <v>0</v>
      </c>
      <c r="BI317" s="146">
        <f t="shared" si="8"/>
        <v>0</v>
      </c>
      <c r="BJ317" s="19" t="s">
        <v>76</v>
      </c>
      <c r="BK317" s="146">
        <f t="shared" si="9"/>
        <v>0</v>
      </c>
      <c r="BL317" s="19" t="s">
        <v>113</v>
      </c>
      <c r="BM317" s="145" t="s">
        <v>803</v>
      </c>
    </row>
    <row r="318" spans="2:65" s="1" customFormat="1" ht="21.75" customHeight="1">
      <c r="B318" s="133"/>
      <c r="C318" s="176" t="s">
        <v>804</v>
      </c>
      <c r="D318" s="176" t="s">
        <v>539</v>
      </c>
      <c r="E318" s="177" t="s">
        <v>805</v>
      </c>
      <c r="F318" s="178" t="s">
        <v>806</v>
      </c>
      <c r="G318" s="179" t="s">
        <v>574</v>
      </c>
      <c r="H318" s="180">
        <v>6</v>
      </c>
      <c r="I318" s="181"/>
      <c r="J318" s="182">
        <f t="shared" si="0"/>
        <v>0</v>
      </c>
      <c r="K318" s="178" t="s">
        <v>335</v>
      </c>
      <c r="L318" s="183"/>
      <c r="M318" s="184" t="s">
        <v>3</v>
      </c>
      <c r="N318" s="185" t="s">
        <v>40</v>
      </c>
      <c r="P318" s="143">
        <f t="shared" si="1"/>
        <v>0</v>
      </c>
      <c r="Q318" s="143">
        <v>8.9999999999999998E-4</v>
      </c>
      <c r="R318" s="143">
        <f t="shared" si="2"/>
        <v>5.4000000000000003E-3</v>
      </c>
      <c r="S318" s="143">
        <v>0</v>
      </c>
      <c r="T318" s="144">
        <f t="shared" si="3"/>
        <v>0</v>
      </c>
      <c r="AR318" s="145" t="s">
        <v>171</v>
      </c>
      <c r="AT318" s="145" t="s">
        <v>539</v>
      </c>
      <c r="AU318" s="145" t="s">
        <v>79</v>
      </c>
      <c r="AY318" s="19" t="s">
        <v>328</v>
      </c>
      <c r="BE318" s="146">
        <f t="shared" si="4"/>
        <v>0</v>
      </c>
      <c r="BF318" s="146">
        <f t="shared" si="5"/>
        <v>0</v>
      </c>
      <c r="BG318" s="146">
        <f t="shared" si="6"/>
        <v>0</v>
      </c>
      <c r="BH318" s="146">
        <f t="shared" si="7"/>
        <v>0</v>
      </c>
      <c r="BI318" s="146">
        <f t="shared" si="8"/>
        <v>0</v>
      </c>
      <c r="BJ318" s="19" t="s">
        <v>76</v>
      </c>
      <c r="BK318" s="146">
        <f t="shared" si="9"/>
        <v>0</v>
      </c>
      <c r="BL318" s="19" t="s">
        <v>113</v>
      </c>
      <c r="BM318" s="145" t="s">
        <v>807</v>
      </c>
    </row>
    <row r="319" spans="2:65" s="1" customFormat="1" ht="24.2" customHeight="1">
      <c r="B319" s="133"/>
      <c r="C319" s="176" t="s">
        <v>808</v>
      </c>
      <c r="D319" s="176" t="s">
        <v>539</v>
      </c>
      <c r="E319" s="177" t="s">
        <v>809</v>
      </c>
      <c r="F319" s="178" t="s">
        <v>810</v>
      </c>
      <c r="G319" s="179" t="s">
        <v>574</v>
      </c>
      <c r="H319" s="180">
        <v>2</v>
      </c>
      <c r="I319" s="181"/>
      <c r="J319" s="182">
        <f t="shared" si="0"/>
        <v>0</v>
      </c>
      <c r="K319" s="178" t="s">
        <v>335</v>
      </c>
      <c r="L319" s="183"/>
      <c r="M319" s="184" t="s">
        <v>3</v>
      </c>
      <c r="N319" s="185" t="s">
        <v>40</v>
      </c>
      <c r="P319" s="143">
        <f t="shared" si="1"/>
        <v>0</v>
      </c>
      <c r="Q319" s="143">
        <v>3.5000000000000001E-3</v>
      </c>
      <c r="R319" s="143">
        <f t="shared" si="2"/>
        <v>7.0000000000000001E-3</v>
      </c>
      <c r="S319" s="143">
        <v>0</v>
      </c>
      <c r="T319" s="144">
        <f t="shared" si="3"/>
        <v>0</v>
      </c>
      <c r="AR319" s="145" t="s">
        <v>171</v>
      </c>
      <c r="AT319" s="145" t="s">
        <v>539</v>
      </c>
      <c r="AU319" s="145" t="s">
        <v>79</v>
      </c>
      <c r="AY319" s="19" t="s">
        <v>328</v>
      </c>
      <c r="BE319" s="146">
        <f t="shared" si="4"/>
        <v>0</v>
      </c>
      <c r="BF319" s="146">
        <f t="shared" si="5"/>
        <v>0</v>
      </c>
      <c r="BG319" s="146">
        <f t="shared" si="6"/>
        <v>0</v>
      </c>
      <c r="BH319" s="146">
        <f t="shared" si="7"/>
        <v>0</v>
      </c>
      <c r="BI319" s="146">
        <f t="shared" si="8"/>
        <v>0</v>
      </c>
      <c r="BJ319" s="19" t="s">
        <v>76</v>
      </c>
      <c r="BK319" s="146">
        <f t="shared" si="9"/>
        <v>0</v>
      </c>
      <c r="BL319" s="19" t="s">
        <v>113</v>
      </c>
      <c r="BM319" s="145" t="s">
        <v>811</v>
      </c>
    </row>
    <row r="320" spans="2:65" s="1" customFormat="1" ht="16.5" customHeight="1">
      <c r="B320" s="133"/>
      <c r="C320" s="176" t="s">
        <v>812</v>
      </c>
      <c r="D320" s="176" t="s">
        <v>539</v>
      </c>
      <c r="E320" s="177" t="s">
        <v>813</v>
      </c>
      <c r="F320" s="178" t="s">
        <v>814</v>
      </c>
      <c r="G320" s="179" t="s">
        <v>574</v>
      </c>
      <c r="H320" s="180">
        <v>1</v>
      </c>
      <c r="I320" s="181"/>
      <c r="J320" s="182">
        <f t="shared" si="0"/>
        <v>0</v>
      </c>
      <c r="K320" s="178" t="s">
        <v>335</v>
      </c>
      <c r="L320" s="183"/>
      <c r="M320" s="184" t="s">
        <v>3</v>
      </c>
      <c r="N320" s="185" t="s">
        <v>40</v>
      </c>
      <c r="P320" s="143">
        <f t="shared" si="1"/>
        <v>0</v>
      </c>
      <c r="Q320" s="143">
        <v>5.0000000000000001E-3</v>
      </c>
      <c r="R320" s="143">
        <f t="shared" si="2"/>
        <v>5.0000000000000001E-3</v>
      </c>
      <c r="S320" s="143">
        <v>0</v>
      </c>
      <c r="T320" s="144">
        <f t="shared" si="3"/>
        <v>0</v>
      </c>
      <c r="AR320" s="145" t="s">
        <v>171</v>
      </c>
      <c r="AT320" s="145" t="s">
        <v>539</v>
      </c>
      <c r="AU320" s="145" t="s">
        <v>79</v>
      </c>
      <c r="AY320" s="19" t="s">
        <v>328</v>
      </c>
      <c r="BE320" s="146">
        <f t="shared" si="4"/>
        <v>0</v>
      </c>
      <c r="BF320" s="146">
        <f t="shared" si="5"/>
        <v>0</v>
      </c>
      <c r="BG320" s="146">
        <f t="shared" si="6"/>
        <v>0</v>
      </c>
      <c r="BH320" s="146">
        <f t="shared" si="7"/>
        <v>0</v>
      </c>
      <c r="BI320" s="146">
        <f t="shared" si="8"/>
        <v>0</v>
      </c>
      <c r="BJ320" s="19" t="s">
        <v>76</v>
      </c>
      <c r="BK320" s="146">
        <f t="shared" si="9"/>
        <v>0</v>
      </c>
      <c r="BL320" s="19" t="s">
        <v>113</v>
      </c>
      <c r="BM320" s="145" t="s">
        <v>815</v>
      </c>
    </row>
    <row r="321" spans="2:65" s="1" customFormat="1" ht="21.75" customHeight="1">
      <c r="B321" s="133"/>
      <c r="C321" s="176" t="s">
        <v>816</v>
      </c>
      <c r="D321" s="176" t="s">
        <v>539</v>
      </c>
      <c r="E321" s="177" t="s">
        <v>817</v>
      </c>
      <c r="F321" s="178" t="s">
        <v>818</v>
      </c>
      <c r="G321" s="179" t="s">
        <v>574</v>
      </c>
      <c r="H321" s="180">
        <v>2</v>
      </c>
      <c r="I321" s="181"/>
      <c r="J321" s="182">
        <f t="shared" si="0"/>
        <v>0</v>
      </c>
      <c r="K321" s="178" t="s">
        <v>335</v>
      </c>
      <c r="L321" s="183"/>
      <c r="M321" s="184" t="s">
        <v>3</v>
      </c>
      <c r="N321" s="185" t="s">
        <v>40</v>
      </c>
      <c r="P321" s="143">
        <f t="shared" si="1"/>
        <v>0</v>
      </c>
      <c r="Q321" s="143">
        <v>3.5999999999999999E-3</v>
      </c>
      <c r="R321" s="143">
        <f t="shared" si="2"/>
        <v>7.1999999999999998E-3</v>
      </c>
      <c r="S321" s="143">
        <v>0</v>
      </c>
      <c r="T321" s="144">
        <f t="shared" si="3"/>
        <v>0</v>
      </c>
      <c r="AR321" s="145" t="s">
        <v>171</v>
      </c>
      <c r="AT321" s="145" t="s">
        <v>539</v>
      </c>
      <c r="AU321" s="145" t="s">
        <v>79</v>
      </c>
      <c r="AY321" s="19" t="s">
        <v>328</v>
      </c>
      <c r="BE321" s="146">
        <f t="shared" si="4"/>
        <v>0</v>
      </c>
      <c r="BF321" s="146">
        <f t="shared" si="5"/>
        <v>0</v>
      </c>
      <c r="BG321" s="146">
        <f t="shared" si="6"/>
        <v>0</v>
      </c>
      <c r="BH321" s="146">
        <f t="shared" si="7"/>
        <v>0</v>
      </c>
      <c r="BI321" s="146">
        <f t="shared" si="8"/>
        <v>0</v>
      </c>
      <c r="BJ321" s="19" t="s">
        <v>76</v>
      </c>
      <c r="BK321" s="146">
        <f t="shared" si="9"/>
        <v>0</v>
      </c>
      <c r="BL321" s="19" t="s">
        <v>113</v>
      </c>
      <c r="BM321" s="145" t="s">
        <v>819</v>
      </c>
    </row>
    <row r="322" spans="2:65" s="1" customFormat="1" ht="24.2" customHeight="1">
      <c r="B322" s="133"/>
      <c r="C322" s="134" t="s">
        <v>820</v>
      </c>
      <c r="D322" s="134" t="s">
        <v>331</v>
      </c>
      <c r="E322" s="135" t="s">
        <v>821</v>
      </c>
      <c r="F322" s="136" t="s">
        <v>822</v>
      </c>
      <c r="G322" s="137" t="s">
        <v>476</v>
      </c>
      <c r="H322" s="138">
        <v>144</v>
      </c>
      <c r="I322" s="139"/>
      <c r="J322" s="140">
        <f t="shared" si="0"/>
        <v>0</v>
      </c>
      <c r="K322" s="136" t="s">
        <v>335</v>
      </c>
      <c r="L322" s="34"/>
      <c r="M322" s="141" t="s">
        <v>3</v>
      </c>
      <c r="N322" s="142" t="s">
        <v>40</v>
      </c>
      <c r="P322" s="143">
        <f t="shared" si="1"/>
        <v>0</v>
      </c>
      <c r="Q322" s="143">
        <v>2.0000000000000001E-4</v>
      </c>
      <c r="R322" s="143">
        <f t="shared" si="2"/>
        <v>2.8800000000000003E-2</v>
      </c>
      <c r="S322" s="143">
        <v>0</v>
      </c>
      <c r="T322" s="144">
        <f t="shared" si="3"/>
        <v>0</v>
      </c>
      <c r="AR322" s="145" t="s">
        <v>113</v>
      </c>
      <c r="AT322" s="145" t="s">
        <v>331</v>
      </c>
      <c r="AU322" s="145" t="s">
        <v>79</v>
      </c>
      <c r="AY322" s="19" t="s">
        <v>328</v>
      </c>
      <c r="BE322" s="146">
        <f t="shared" si="4"/>
        <v>0</v>
      </c>
      <c r="BF322" s="146">
        <f t="shared" si="5"/>
        <v>0</v>
      </c>
      <c r="BG322" s="146">
        <f t="shared" si="6"/>
        <v>0</v>
      </c>
      <c r="BH322" s="146">
        <f t="shared" si="7"/>
        <v>0</v>
      </c>
      <c r="BI322" s="146">
        <f t="shared" si="8"/>
        <v>0</v>
      </c>
      <c r="BJ322" s="19" t="s">
        <v>76</v>
      </c>
      <c r="BK322" s="146">
        <f t="shared" si="9"/>
        <v>0</v>
      </c>
      <c r="BL322" s="19" t="s">
        <v>113</v>
      </c>
      <c r="BM322" s="145" t="s">
        <v>823</v>
      </c>
    </row>
    <row r="323" spans="2:65" s="1" customFormat="1">
      <c r="B323" s="34"/>
      <c r="D323" s="147" t="s">
        <v>338</v>
      </c>
      <c r="F323" s="148" t="s">
        <v>824</v>
      </c>
      <c r="I323" s="149"/>
      <c r="L323" s="34"/>
      <c r="M323" s="150"/>
      <c r="T323" s="55"/>
      <c r="AT323" s="19" t="s">
        <v>338</v>
      </c>
      <c r="AU323" s="19" t="s">
        <v>79</v>
      </c>
    </row>
    <row r="324" spans="2:65" s="1" customFormat="1" ht="24.2" customHeight="1">
      <c r="B324" s="133"/>
      <c r="C324" s="134" t="s">
        <v>825</v>
      </c>
      <c r="D324" s="134" t="s">
        <v>331</v>
      </c>
      <c r="E324" s="135" t="s">
        <v>826</v>
      </c>
      <c r="F324" s="136" t="s">
        <v>827</v>
      </c>
      <c r="G324" s="137" t="s">
        <v>476</v>
      </c>
      <c r="H324" s="138">
        <v>118.57</v>
      </c>
      <c r="I324" s="139"/>
      <c r="J324" s="140">
        <f>ROUND(I324*H324,2)</f>
        <v>0</v>
      </c>
      <c r="K324" s="136" t="s">
        <v>335</v>
      </c>
      <c r="L324" s="34"/>
      <c r="M324" s="141" t="s">
        <v>3</v>
      </c>
      <c r="N324" s="142" t="s">
        <v>40</v>
      </c>
      <c r="P324" s="143">
        <f>O324*H324</f>
        <v>0</v>
      </c>
      <c r="Q324" s="143">
        <v>2.0000000000000001E-4</v>
      </c>
      <c r="R324" s="143">
        <f>Q324*H324</f>
        <v>2.3713999999999999E-2</v>
      </c>
      <c r="S324" s="143">
        <v>0</v>
      </c>
      <c r="T324" s="144">
        <f>S324*H324</f>
        <v>0</v>
      </c>
      <c r="AR324" s="145" t="s">
        <v>113</v>
      </c>
      <c r="AT324" s="145" t="s">
        <v>331</v>
      </c>
      <c r="AU324" s="145" t="s">
        <v>79</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828</v>
      </c>
    </row>
    <row r="325" spans="2:65" s="1" customFormat="1">
      <c r="B325" s="34"/>
      <c r="D325" s="147" t="s">
        <v>338</v>
      </c>
      <c r="F325" s="148" t="s">
        <v>829</v>
      </c>
      <c r="I325" s="149"/>
      <c r="L325" s="34"/>
      <c r="M325" s="150"/>
      <c r="T325" s="55"/>
      <c r="AT325" s="19" t="s">
        <v>338</v>
      </c>
      <c r="AU325" s="19" t="s">
        <v>79</v>
      </c>
    </row>
    <row r="326" spans="2:65" s="1" customFormat="1" ht="24.2" customHeight="1">
      <c r="B326" s="133"/>
      <c r="C326" s="134" t="s">
        <v>830</v>
      </c>
      <c r="D326" s="134" t="s">
        <v>331</v>
      </c>
      <c r="E326" s="135" t="s">
        <v>831</v>
      </c>
      <c r="F326" s="136" t="s">
        <v>832</v>
      </c>
      <c r="G326" s="137" t="s">
        <v>476</v>
      </c>
      <c r="H326" s="138">
        <v>9.5</v>
      </c>
      <c r="I326" s="139"/>
      <c r="J326" s="140">
        <f>ROUND(I326*H326,2)</f>
        <v>0</v>
      </c>
      <c r="K326" s="136" t="s">
        <v>335</v>
      </c>
      <c r="L326" s="34"/>
      <c r="M326" s="141" t="s">
        <v>3</v>
      </c>
      <c r="N326" s="142" t="s">
        <v>40</v>
      </c>
      <c r="P326" s="143">
        <f>O326*H326</f>
        <v>0</v>
      </c>
      <c r="Q326" s="143">
        <v>2.1900000000000001E-3</v>
      </c>
      <c r="R326" s="143">
        <f>Q326*H326</f>
        <v>2.0805000000000001E-2</v>
      </c>
      <c r="S326" s="143">
        <v>0</v>
      </c>
      <c r="T326" s="144">
        <f>S326*H326</f>
        <v>0</v>
      </c>
      <c r="AR326" s="145" t="s">
        <v>113</v>
      </c>
      <c r="AT326" s="145" t="s">
        <v>331</v>
      </c>
      <c r="AU326" s="145" t="s">
        <v>79</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833</v>
      </c>
    </row>
    <row r="327" spans="2:65" s="1" customFormat="1">
      <c r="B327" s="34"/>
      <c r="D327" s="147" t="s">
        <v>338</v>
      </c>
      <c r="F327" s="148" t="s">
        <v>834</v>
      </c>
      <c r="I327" s="149"/>
      <c r="L327" s="34"/>
      <c r="M327" s="150"/>
      <c r="T327" s="55"/>
      <c r="AT327" s="19" t="s">
        <v>338</v>
      </c>
      <c r="AU327" s="19" t="s">
        <v>79</v>
      </c>
    </row>
    <row r="328" spans="2:65" s="1" customFormat="1" ht="24.2" customHeight="1">
      <c r="B328" s="133"/>
      <c r="C328" s="134" t="s">
        <v>835</v>
      </c>
      <c r="D328" s="134" t="s">
        <v>331</v>
      </c>
      <c r="E328" s="135" t="s">
        <v>836</v>
      </c>
      <c r="F328" s="136" t="s">
        <v>837</v>
      </c>
      <c r="G328" s="137" t="s">
        <v>439</v>
      </c>
      <c r="H328" s="138">
        <v>62.86</v>
      </c>
      <c r="I328" s="139"/>
      <c r="J328" s="140">
        <f>ROUND(I328*H328,2)</f>
        <v>0</v>
      </c>
      <c r="K328" s="136" t="s">
        <v>335</v>
      </c>
      <c r="L328" s="34"/>
      <c r="M328" s="141" t="s">
        <v>3</v>
      </c>
      <c r="N328" s="142" t="s">
        <v>40</v>
      </c>
      <c r="P328" s="143">
        <f>O328*H328</f>
        <v>0</v>
      </c>
      <c r="Q328" s="143">
        <v>1.6000000000000001E-3</v>
      </c>
      <c r="R328" s="143">
        <f>Q328*H328</f>
        <v>0.100576</v>
      </c>
      <c r="S328" s="143">
        <v>0</v>
      </c>
      <c r="T328" s="144">
        <f>S328*H328</f>
        <v>0</v>
      </c>
      <c r="AR328" s="145" t="s">
        <v>113</v>
      </c>
      <c r="AT328" s="145" t="s">
        <v>331</v>
      </c>
      <c r="AU328" s="145" t="s">
        <v>79</v>
      </c>
      <c r="AY328" s="19" t="s">
        <v>328</v>
      </c>
      <c r="BE328" s="146">
        <f>IF(N328="základní",J328,0)</f>
        <v>0</v>
      </c>
      <c r="BF328" s="146">
        <f>IF(N328="snížená",J328,0)</f>
        <v>0</v>
      </c>
      <c r="BG328" s="146">
        <f>IF(N328="zákl. přenesená",J328,0)</f>
        <v>0</v>
      </c>
      <c r="BH328" s="146">
        <f>IF(N328="sníž. přenesená",J328,0)</f>
        <v>0</v>
      </c>
      <c r="BI328" s="146">
        <f>IF(N328="nulová",J328,0)</f>
        <v>0</v>
      </c>
      <c r="BJ328" s="19" t="s">
        <v>76</v>
      </c>
      <c r="BK328" s="146">
        <f>ROUND(I328*H328,2)</f>
        <v>0</v>
      </c>
      <c r="BL328" s="19" t="s">
        <v>113</v>
      </c>
      <c r="BM328" s="145" t="s">
        <v>838</v>
      </c>
    </row>
    <row r="329" spans="2:65" s="1" customFormat="1">
      <c r="B329" s="34"/>
      <c r="D329" s="147" t="s">
        <v>338</v>
      </c>
      <c r="F329" s="148" t="s">
        <v>839</v>
      </c>
      <c r="I329" s="149"/>
      <c r="L329" s="34"/>
      <c r="M329" s="150"/>
      <c r="T329" s="55"/>
      <c r="AT329" s="19" t="s">
        <v>338</v>
      </c>
      <c r="AU329" s="19" t="s">
        <v>79</v>
      </c>
    </row>
    <row r="330" spans="2:65" s="1" customFormat="1" ht="33" customHeight="1">
      <c r="B330" s="133"/>
      <c r="C330" s="134" t="s">
        <v>840</v>
      </c>
      <c r="D330" s="134" t="s">
        <v>331</v>
      </c>
      <c r="E330" s="135" t="s">
        <v>841</v>
      </c>
      <c r="F330" s="136" t="s">
        <v>842</v>
      </c>
      <c r="G330" s="137" t="s">
        <v>476</v>
      </c>
      <c r="H330" s="138">
        <v>700</v>
      </c>
      <c r="I330" s="139"/>
      <c r="J330" s="140">
        <f>ROUND(I330*H330,2)</f>
        <v>0</v>
      </c>
      <c r="K330" s="136" t="s">
        <v>335</v>
      </c>
      <c r="L330" s="34"/>
      <c r="M330" s="141" t="s">
        <v>3</v>
      </c>
      <c r="N330" s="142" t="s">
        <v>40</v>
      </c>
      <c r="P330" s="143">
        <f>O330*H330</f>
        <v>0</v>
      </c>
      <c r="Q330" s="143">
        <v>0.16850000000000001</v>
      </c>
      <c r="R330" s="143">
        <f>Q330*H330</f>
        <v>117.95</v>
      </c>
      <c r="S330" s="143">
        <v>0</v>
      </c>
      <c r="T330" s="144">
        <f>S330*H330</f>
        <v>0</v>
      </c>
      <c r="AR330" s="145" t="s">
        <v>113</v>
      </c>
      <c r="AT330" s="145" t="s">
        <v>331</v>
      </c>
      <c r="AU330" s="145" t="s">
        <v>79</v>
      </c>
      <c r="AY330" s="19" t="s">
        <v>328</v>
      </c>
      <c r="BE330" s="146">
        <f>IF(N330="základní",J330,0)</f>
        <v>0</v>
      </c>
      <c r="BF330" s="146">
        <f>IF(N330="snížená",J330,0)</f>
        <v>0</v>
      </c>
      <c r="BG330" s="146">
        <f>IF(N330="zákl. přenesená",J330,0)</f>
        <v>0</v>
      </c>
      <c r="BH330" s="146">
        <f>IF(N330="sníž. přenesená",J330,0)</f>
        <v>0</v>
      </c>
      <c r="BI330" s="146">
        <f>IF(N330="nulová",J330,0)</f>
        <v>0</v>
      </c>
      <c r="BJ330" s="19" t="s">
        <v>76</v>
      </c>
      <c r="BK330" s="146">
        <f>ROUND(I330*H330,2)</f>
        <v>0</v>
      </c>
      <c r="BL330" s="19" t="s">
        <v>113</v>
      </c>
      <c r="BM330" s="145" t="s">
        <v>843</v>
      </c>
    </row>
    <row r="331" spans="2:65" s="1" customFormat="1">
      <c r="B331" s="34"/>
      <c r="D331" s="147" t="s">
        <v>338</v>
      </c>
      <c r="F331" s="148" t="s">
        <v>844</v>
      </c>
      <c r="I331" s="149"/>
      <c r="L331" s="34"/>
      <c r="M331" s="150"/>
      <c r="T331" s="55"/>
      <c r="AT331" s="19" t="s">
        <v>338</v>
      </c>
      <c r="AU331" s="19" t="s">
        <v>79</v>
      </c>
    </row>
    <row r="332" spans="2:65" s="1" customFormat="1" ht="16.5" customHeight="1">
      <c r="B332" s="133"/>
      <c r="C332" s="176" t="s">
        <v>845</v>
      </c>
      <c r="D332" s="176" t="s">
        <v>539</v>
      </c>
      <c r="E332" s="177" t="s">
        <v>846</v>
      </c>
      <c r="F332" s="178" t="s">
        <v>847</v>
      </c>
      <c r="G332" s="179" t="s">
        <v>476</v>
      </c>
      <c r="H332" s="180">
        <v>714</v>
      </c>
      <c r="I332" s="181"/>
      <c r="J332" s="182">
        <f>ROUND(I332*H332,2)</f>
        <v>0</v>
      </c>
      <c r="K332" s="178" t="s">
        <v>335</v>
      </c>
      <c r="L332" s="183"/>
      <c r="M332" s="184" t="s">
        <v>3</v>
      </c>
      <c r="N332" s="185" t="s">
        <v>40</v>
      </c>
      <c r="P332" s="143">
        <f>O332*H332</f>
        <v>0</v>
      </c>
      <c r="Q332" s="143">
        <v>0.08</v>
      </c>
      <c r="R332" s="143">
        <f>Q332*H332</f>
        <v>57.120000000000005</v>
      </c>
      <c r="S332" s="143">
        <v>0</v>
      </c>
      <c r="T332" s="144">
        <f>S332*H332</f>
        <v>0</v>
      </c>
      <c r="AR332" s="145" t="s">
        <v>171</v>
      </c>
      <c r="AT332" s="145" t="s">
        <v>539</v>
      </c>
      <c r="AU332" s="145" t="s">
        <v>79</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848</v>
      </c>
    </row>
    <row r="333" spans="2:65" s="12" customFormat="1">
      <c r="B333" s="156"/>
      <c r="D333" s="151" t="s">
        <v>442</v>
      </c>
      <c r="E333" s="157" t="s">
        <v>3</v>
      </c>
      <c r="F333" s="158" t="s">
        <v>849</v>
      </c>
      <c r="H333" s="159">
        <v>714</v>
      </c>
      <c r="I333" s="160"/>
      <c r="L333" s="156"/>
      <c r="M333" s="161"/>
      <c r="T333" s="162"/>
      <c r="AT333" s="157" t="s">
        <v>442</v>
      </c>
      <c r="AU333" s="157" t="s">
        <v>79</v>
      </c>
      <c r="AV333" s="12" t="s">
        <v>79</v>
      </c>
      <c r="AW333" s="12" t="s">
        <v>31</v>
      </c>
      <c r="AX333" s="12" t="s">
        <v>76</v>
      </c>
      <c r="AY333" s="157" t="s">
        <v>328</v>
      </c>
    </row>
    <row r="334" spans="2:65" s="1" customFormat="1" ht="33" customHeight="1">
      <c r="B334" s="133"/>
      <c r="C334" s="134" t="s">
        <v>850</v>
      </c>
      <c r="D334" s="134" t="s">
        <v>331</v>
      </c>
      <c r="E334" s="135" t="s">
        <v>851</v>
      </c>
      <c r="F334" s="136" t="s">
        <v>852</v>
      </c>
      <c r="G334" s="137" t="s">
        <v>476</v>
      </c>
      <c r="H334" s="138">
        <v>537</v>
      </c>
      <c r="I334" s="139"/>
      <c r="J334" s="140">
        <f>ROUND(I334*H334,2)</f>
        <v>0</v>
      </c>
      <c r="K334" s="136" t="s">
        <v>335</v>
      </c>
      <c r="L334" s="34"/>
      <c r="M334" s="141" t="s">
        <v>3</v>
      </c>
      <c r="N334" s="142" t="s">
        <v>40</v>
      </c>
      <c r="P334" s="143">
        <f>O334*H334</f>
        <v>0</v>
      </c>
      <c r="Q334" s="143">
        <v>0.14041999999999999</v>
      </c>
      <c r="R334" s="143">
        <f>Q334*H334</f>
        <v>75.405539999999988</v>
      </c>
      <c r="S334" s="143">
        <v>0</v>
      </c>
      <c r="T334" s="144">
        <f>S334*H334</f>
        <v>0</v>
      </c>
      <c r="AR334" s="145" t="s">
        <v>113</v>
      </c>
      <c r="AT334" s="145" t="s">
        <v>331</v>
      </c>
      <c r="AU334" s="145" t="s">
        <v>79</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853</v>
      </c>
    </row>
    <row r="335" spans="2:65" s="1" customFormat="1">
      <c r="B335" s="34"/>
      <c r="D335" s="147" t="s">
        <v>338</v>
      </c>
      <c r="F335" s="148" t="s">
        <v>854</v>
      </c>
      <c r="I335" s="149"/>
      <c r="L335" s="34"/>
      <c r="M335" s="150"/>
      <c r="T335" s="55"/>
      <c r="AT335" s="19" t="s">
        <v>338</v>
      </c>
      <c r="AU335" s="19" t="s">
        <v>79</v>
      </c>
    </row>
    <row r="336" spans="2:65" s="12" customFormat="1">
      <c r="B336" s="156"/>
      <c r="D336" s="151" t="s">
        <v>442</v>
      </c>
      <c r="E336" s="157" t="s">
        <v>3</v>
      </c>
      <c r="F336" s="158" t="s">
        <v>855</v>
      </c>
      <c r="H336" s="159">
        <v>213</v>
      </c>
      <c r="I336" s="160"/>
      <c r="L336" s="156"/>
      <c r="M336" s="161"/>
      <c r="T336" s="162"/>
      <c r="AT336" s="157" t="s">
        <v>442</v>
      </c>
      <c r="AU336" s="157" t="s">
        <v>79</v>
      </c>
      <c r="AV336" s="12" t="s">
        <v>79</v>
      </c>
      <c r="AW336" s="12" t="s">
        <v>31</v>
      </c>
      <c r="AX336" s="12" t="s">
        <v>69</v>
      </c>
      <c r="AY336" s="157" t="s">
        <v>328</v>
      </c>
    </row>
    <row r="337" spans="2:65" s="12" customFormat="1">
      <c r="B337" s="156"/>
      <c r="D337" s="151" t="s">
        <v>442</v>
      </c>
      <c r="E337" s="157" t="s">
        <v>3</v>
      </c>
      <c r="F337" s="158" t="s">
        <v>856</v>
      </c>
      <c r="H337" s="159">
        <v>324</v>
      </c>
      <c r="I337" s="160"/>
      <c r="L337" s="156"/>
      <c r="M337" s="161"/>
      <c r="T337" s="162"/>
      <c r="AT337" s="157" t="s">
        <v>442</v>
      </c>
      <c r="AU337" s="157" t="s">
        <v>79</v>
      </c>
      <c r="AV337" s="12" t="s">
        <v>79</v>
      </c>
      <c r="AW337" s="12" t="s">
        <v>31</v>
      </c>
      <c r="AX337" s="12" t="s">
        <v>69</v>
      </c>
      <c r="AY337" s="157" t="s">
        <v>328</v>
      </c>
    </row>
    <row r="338" spans="2:65" s="13" customFormat="1">
      <c r="B338" s="163"/>
      <c r="D338" s="151" t="s">
        <v>442</v>
      </c>
      <c r="E338" s="164" t="s">
        <v>3</v>
      </c>
      <c r="F338" s="165" t="s">
        <v>452</v>
      </c>
      <c r="H338" s="166">
        <v>537</v>
      </c>
      <c r="I338" s="167"/>
      <c r="L338" s="163"/>
      <c r="M338" s="168"/>
      <c r="T338" s="169"/>
      <c r="AT338" s="164" t="s">
        <v>442</v>
      </c>
      <c r="AU338" s="164" t="s">
        <v>79</v>
      </c>
      <c r="AV338" s="13" t="s">
        <v>113</v>
      </c>
      <c r="AW338" s="13" t="s">
        <v>31</v>
      </c>
      <c r="AX338" s="13" t="s">
        <v>76</v>
      </c>
      <c r="AY338" s="164" t="s">
        <v>328</v>
      </c>
    </row>
    <row r="339" spans="2:65" s="1" customFormat="1" ht="24.2" customHeight="1">
      <c r="B339" s="133"/>
      <c r="C339" s="176" t="s">
        <v>857</v>
      </c>
      <c r="D339" s="176" t="s">
        <v>539</v>
      </c>
      <c r="E339" s="177" t="s">
        <v>858</v>
      </c>
      <c r="F339" s="178" t="s">
        <v>859</v>
      </c>
      <c r="G339" s="179" t="s">
        <v>585</v>
      </c>
      <c r="H339" s="180">
        <v>7.5170000000000003</v>
      </c>
      <c r="I339" s="181"/>
      <c r="J339" s="182">
        <f>ROUND(I339*H339,2)</f>
        <v>0</v>
      </c>
      <c r="K339" s="178" t="s">
        <v>335</v>
      </c>
      <c r="L339" s="183"/>
      <c r="M339" s="184" t="s">
        <v>3</v>
      </c>
      <c r="N339" s="185" t="s">
        <v>40</v>
      </c>
      <c r="P339" s="143">
        <f>O339*H339</f>
        <v>0</v>
      </c>
      <c r="Q339" s="143">
        <v>1</v>
      </c>
      <c r="R339" s="143">
        <f>Q339*H339</f>
        <v>7.5170000000000003</v>
      </c>
      <c r="S339" s="143">
        <v>0</v>
      </c>
      <c r="T339" s="144">
        <f>S339*H339</f>
        <v>0</v>
      </c>
      <c r="AR339" s="145" t="s">
        <v>171</v>
      </c>
      <c r="AT339" s="145" t="s">
        <v>539</v>
      </c>
      <c r="AU339" s="145" t="s">
        <v>79</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860</v>
      </c>
    </row>
    <row r="340" spans="2:65" s="12" customFormat="1">
      <c r="B340" s="156"/>
      <c r="D340" s="151" t="s">
        <v>442</v>
      </c>
      <c r="E340" s="157" t="s">
        <v>3</v>
      </c>
      <c r="F340" s="158" t="s">
        <v>861</v>
      </c>
      <c r="H340" s="159">
        <v>7.5170000000000003</v>
      </c>
      <c r="I340" s="160"/>
      <c r="L340" s="156"/>
      <c r="M340" s="161"/>
      <c r="T340" s="162"/>
      <c r="AT340" s="157" t="s">
        <v>442</v>
      </c>
      <c r="AU340" s="157" t="s">
        <v>79</v>
      </c>
      <c r="AV340" s="12" t="s">
        <v>79</v>
      </c>
      <c r="AW340" s="12" t="s">
        <v>31</v>
      </c>
      <c r="AX340" s="12" t="s">
        <v>76</v>
      </c>
      <c r="AY340" s="157" t="s">
        <v>328</v>
      </c>
    </row>
    <row r="341" spans="2:65" s="1" customFormat="1" ht="16.5" customHeight="1">
      <c r="B341" s="133"/>
      <c r="C341" s="176" t="s">
        <v>174</v>
      </c>
      <c r="D341" s="176" t="s">
        <v>539</v>
      </c>
      <c r="E341" s="177" t="s">
        <v>862</v>
      </c>
      <c r="F341" s="178" t="s">
        <v>863</v>
      </c>
      <c r="G341" s="179" t="s">
        <v>476</v>
      </c>
      <c r="H341" s="180">
        <v>217.26</v>
      </c>
      <c r="I341" s="181"/>
      <c r="J341" s="182">
        <f>ROUND(I341*H341,2)</f>
        <v>0</v>
      </c>
      <c r="K341" s="178" t="s">
        <v>335</v>
      </c>
      <c r="L341" s="183"/>
      <c r="M341" s="184" t="s">
        <v>3</v>
      </c>
      <c r="N341" s="185" t="s">
        <v>40</v>
      </c>
      <c r="P341" s="143">
        <f>O341*H341</f>
        <v>0</v>
      </c>
      <c r="Q341" s="143">
        <v>4.4999999999999998E-2</v>
      </c>
      <c r="R341" s="143">
        <f>Q341*H341</f>
        <v>9.7766999999999999</v>
      </c>
      <c r="S341" s="143">
        <v>0</v>
      </c>
      <c r="T341" s="144">
        <f>S341*H341</f>
        <v>0</v>
      </c>
      <c r="AR341" s="145" t="s">
        <v>171</v>
      </c>
      <c r="AT341" s="145" t="s">
        <v>539</v>
      </c>
      <c r="AU341" s="145" t="s">
        <v>79</v>
      </c>
      <c r="AY341" s="19" t="s">
        <v>328</v>
      </c>
      <c r="BE341" s="146">
        <f>IF(N341="základní",J341,0)</f>
        <v>0</v>
      </c>
      <c r="BF341" s="146">
        <f>IF(N341="snížená",J341,0)</f>
        <v>0</v>
      </c>
      <c r="BG341" s="146">
        <f>IF(N341="zákl. přenesená",J341,0)</f>
        <v>0</v>
      </c>
      <c r="BH341" s="146">
        <f>IF(N341="sníž. přenesená",J341,0)</f>
        <v>0</v>
      </c>
      <c r="BI341" s="146">
        <f>IF(N341="nulová",J341,0)</f>
        <v>0</v>
      </c>
      <c r="BJ341" s="19" t="s">
        <v>76</v>
      </c>
      <c r="BK341" s="146">
        <f>ROUND(I341*H341,2)</f>
        <v>0</v>
      </c>
      <c r="BL341" s="19" t="s">
        <v>113</v>
      </c>
      <c r="BM341" s="145" t="s">
        <v>864</v>
      </c>
    </row>
    <row r="342" spans="2:65" s="12" customFormat="1">
      <c r="B342" s="156"/>
      <c r="D342" s="151" t="s">
        <v>442</v>
      </c>
      <c r="E342" s="157" t="s">
        <v>3</v>
      </c>
      <c r="F342" s="158" t="s">
        <v>865</v>
      </c>
      <c r="H342" s="159">
        <v>217.26</v>
      </c>
      <c r="I342" s="160"/>
      <c r="L342" s="156"/>
      <c r="M342" s="161"/>
      <c r="T342" s="162"/>
      <c r="AT342" s="157" t="s">
        <v>442</v>
      </c>
      <c r="AU342" s="157" t="s">
        <v>79</v>
      </c>
      <c r="AV342" s="12" t="s">
        <v>79</v>
      </c>
      <c r="AW342" s="12" t="s">
        <v>31</v>
      </c>
      <c r="AX342" s="12" t="s">
        <v>76</v>
      </c>
      <c r="AY342" s="157" t="s">
        <v>328</v>
      </c>
    </row>
    <row r="343" spans="2:65" s="1" customFormat="1" ht="24.2" customHeight="1">
      <c r="B343" s="133"/>
      <c r="C343" s="134" t="s">
        <v>177</v>
      </c>
      <c r="D343" s="134" t="s">
        <v>331</v>
      </c>
      <c r="E343" s="135" t="s">
        <v>866</v>
      </c>
      <c r="F343" s="136" t="s">
        <v>867</v>
      </c>
      <c r="G343" s="137" t="s">
        <v>476</v>
      </c>
      <c r="H343" s="138">
        <v>109</v>
      </c>
      <c r="I343" s="139"/>
      <c r="J343" s="140">
        <f>ROUND(I343*H343,2)</f>
        <v>0</v>
      </c>
      <c r="K343" s="136" t="s">
        <v>335</v>
      </c>
      <c r="L343" s="34"/>
      <c r="M343" s="141" t="s">
        <v>3</v>
      </c>
      <c r="N343" s="142" t="s">
        <v>40</v>
      </c>
      <c r="P343" s="143">
        <f>O343*H343</f>
        <v>0</v>
      </c>
      <c r="Q343" s="143">
        <v>0</v>
      </c>
      <c r="R343" s="143">
        <f>Q343*H343</f>
        <v>0</v>
      </c>
      <c r="S343" s="143">
        <v>0</v>
      </c>
      <c r="T343" s="144">
        <f>S343*H343</f>
        <v>0</v>
      </c>
      <c r="AR343" s="145" t="s">
        <v>113</v>
      </c>
      <c r="AT343" s="145" t="s">
        <v>331</v>
      </c>
      <c r="AU343" s="145" t="s">
        <v>79</v>
      </c>
      <c r="AY343" s="19" t="s">
        <v>328</v>
      </c>
      <c r="BE343" s="146">
        <f>IF(N343="základní",J343,0)</f>
        <v>0</v>
      </c>
      <c r="BF343" s="146">
        <f>IF(N343="snížená",J343,0)</f>
        <v>0</v>
      </c>
      <c r="BG343" s="146">
        <f>IF(N343="zákl. přenesená",J343,0)</f>
        <v>0</v>
      </c>
      <c r="BH343" s="146">
        <f>IF(N343="sníž. přenesená",J343,0)</f>
        <v>0</v>
      </c>
      <c r="BI343" s="146">
        <f>IF(N343="nulová",J343,0)</f>
        <v>0</v>
      </c>
      <c r="BJ343" s="19" t="s">
        <v>76</v>
      </c>
      <c r="BK343" s="146">
        <f>ROUND(I343*H343,2)</f>
        <v>0</v>
      </c>
      <c r="BL343" s="19" t="s">
        <v>113</v>
      </c>
      <c r="BM343" s="145" t="s">
        <v>868</v>
      </c>
    </row>
    <row r="344" spans="2:65" s="1" customFormat="1">
      <c r="B344" s="34"/>
      <c r="D344" s="147" t="s">
        <v>338</v>
      </c>
      <c r="F344" s="148" t="s">
        <v>869</v>
      </c>
      <c r="I344" s="149"/>
      <c r="L344" s="34"/>
      <c r="M344" s="150"/>
      <c r="T344" s="55"/>
      <c r="AT344" s="19" t="s">
        <v>338</v>
      </c>
      <c r="AU344" s="19" t="s">
        <v>79</v>
      </c>
    </row>
    <row r="345" spans="2:65" s="1" customFormat="1" ht="24">
      <c r="B345" s="34"/>
      <c r="C345" s="310" t="s">
        <v>1327</v>
      </c>
      <c r="D345" s="310" t="s">
        <v>331</v>
      </c>
      <c r="E345" s="311" t="s">
        <v>10526</v>
      </c>
      <c r="F345" s="312" t="s">
        <v>10527</v>
      </c>
      <c r="G345" s="313" t="s">
        <v>476</v>
      </c>
      <c r="H345" s="314">
        <v>15</v>
      </c>
      <c r="I345" s="139"/>
      <c r="J345" s="315">
        <f t="shared" ref="J345" si="10">ROUND(I345*H345,2)</f>
        <v>0</v>
      </c>
      <c r="K345" s="312" t="s">
        <v>335</v>
      </c>
      <c r="L345" s="34"/>
      <c r="M345" s="150"/>
      <c r="T345" s="55"/>
      <c r="AT345" s="19"/>
      <c r="AU345" s="19"/>
    </row>
    <row r="346" spans="2:65" s="1" customFormat="1" ht="12">
      <c r="B346" s="34"/>
      <c r="C346" s="316"/>
      <c r="D346" s="316"/>
      <c r="E346" s="317"/>
      <c r="F346" s="318"/>
      <c r="G346" s="319"/>
      <c r="H346" s="320"/>
      <c r="I346" s="321"/>
      <c r="J346" s="322"/>
      <c r="K346" s="318"/>
      <c r="L346" s="34"/>
      <c r="M346" s="150"/>
      <c r="T346" s="55"/>
      <c r="AT346" s="19"/>
      <c r="AU346" s="19"/>
    </row>
    <row r="347" spans="2:65" s="1" customFormat="1" ht="48">
      <c r="B347" s="34"/>
      <c r="C347" s="323" t="s">
        <v>1685</v>
      </c>
      <c r="D347" s="323" t="s">
        <v>539</v>
      </c>
      <c r="E347" s="324" t="s">
        <v>10528</v>
      </c>
      <c r="F347" s="325" t="s">
        <v>10529</v>
      </c>
      <c r="G347" s="326" t="s">
        <v>476</v>
      </c>
      <c r="H347" s="327">
        <v>15</v>
      </c>
      <c r="I347" s="181"/>
      <c r="J347" s="328">
        <f t="shared" ref="J347:J348" si="11">ROUND(I347*H347,2)</f>
        <v>0</v>
      </c>
      <c r="K347" s="325" t="s">
        <v>3</v>
      </c>
      <c r="L347" s="34"/>
      <c r="M347" s="150"/>
      <c r="T347" s="55"/>
      <c r="AT347" s="19"/>
      <c r="AU347" s="19"/>
    </row>
    <row r="348" spans="2:65" s="1" customFormat="1" ht="24">
      <c r="B348" s="34"/>
      <c r="C348" s="310" t="s">
        <v>1676</v>
      </c>
      <c r="D348" s="310" t="s">
        <v>331</v>
      </c>
      <c r="E348" s="311" t="s">
        <v>10530</v>
      </c>
      <c r="F348" s="312" t="s">
        <v>10531</v>
      </c>
      <c r="G348" s="313" t="s">
        <v>476</v>
      </c>
      <c r="H348" s="314">
        <v>41.5</v>
      </c>
      <c r="I348" s="139"/>
      <c r="J348" s="315">
        <f t="shared" si="11"/>
        <v>0</v>
      </c>
      <c r="K348" s="312" t="s">
        <v>8677</v>
      </c>
      <c r="L348" s="34"/>
      <c r="M348" s="150"/>
      <c r="T348" s="55"/>
      <c r="AT348" s="19"/>
      <c r="AU348" s="19"/>
    </row>
    <row r="349" spans="2:65" s="1" customFormat="1" ht="24.2" customHeight="1">
      <c r="B349" s="133"/>
      <c r="C349" s="134" t="s">
        <v>180</v>
      </c>
      <c r="D349" s="134" t="s">
        <v>331</v>
      </c>
      <c r="E349" s="135" t="s">
        <v>870</v>
      </c>
      <c r="F349" s="136" t="s">
        <v>871</v>
      </c>
      <c r="G349" s="137" t="s">
        <v>574</v>
      </c>
      <c r="H349" s="138">
        <v>6</v>
      </c>
      <c r="I349" s="139"/>
      <c r="J349" s="140">
        <f>ROUND(I349*H349,2)</f>
        <v>0</v>
      </c>
      <c r="K349" s="136" t="s">
        <v>335</v>
      </c>
      <c r="L349" s="34"/>
      <c r="M349" s="141" t="s">
        <v>3</v>
      </c>
      <c r="N349" s="142" t="s">
        <v>40</v>
      </c>
      <c r="P349" s="143">
        <f>O349*H349</f>
        <v>0</v>
      </c>
      <c r="Q349" s="143">
        <v>1.0734399999999999</v>
      </c>
      <c r="R349" s="143">
        <f>Q349*H349</f>
        <v>6.4406400000000001</v>
      </c>
      <c r="S349" s="143">
        <v>0</v>
      </c>
      <c r="T349" s="144">
        <f>S349*H349</f>
        <v>0</v>
      </c>
      <c r="AR349" s="145" t="s">
        <v>113</v>
      </c>
      <c r="AT349" s="145" t="s">
        <v>331</v>
      </c>
      <c r="AU349" s="145" t="s">
        <v>79</v>
      </c>
      <c r="AY349" s="19" t="s">
        <v>328</v>
      </c>
      <c r="BE349" s="146">
        <f>IF(N349="základní",J349,0)</f>
        <v>0</v>
      </c>
      <c r="BF349" s="146">
        <f>IF(N349="snížená",J349,0)</f>
        <v>0</v>
      </c>
      <c r="BG349" s="146">
        <f>IF(N349="zákl. přenesená",J349,0)</f>
        <v>0</v>
      </c>
      <c r="BH349" s="146">
        <f>IF(N349="sníž. přenesená",J349,0)</f>
        <v>0</v>
      </c>
      <c r="BI349" s="146">
        <f>IF(N349="nulová",J349,0)</f>
        <v>0</v>
      </c>
      <c r="BJ349" s="19" t="s">
        <v>76</v>
      </c>
      <c r="BK349" s="146">
        <f>ROUND(I349*H349,2)</f>
        <v>0</v>
      </c>
      <c r="BL349" s="19" t="s">
        <v>113</v>
      </c>
      <c r="BM349" s="145" t="s">
        <v>872</v>
      </c>
    </row>
    <row r="350" spans="2:65" s="1" customFormat="1">
      <c r="B350" s="34"/>
      <c r="D350" s="147" t="s">
        <v>338</v>
      </c>
      <c r="F350" s="148" t="s">
        <v>873</v>
      </c>
      <c r="I350" s="149"/>
      <c r="L350" s="34"/>
      <c r="M350" s="150"/>
      <c r="T350" s="55"/>
      <c r="AT350" s="19" t="s">
        <v>338</v>
      </c>
      <c r="AU350" s="19" t="s">
        <v>79</v>
      </c>
    </row>
    <row r="351" spans="2:65" s="1" customFormat="1" ht="16.5" customHeight="1">
      <c r="B351" s="133"/>
      <c r="C351" s="134" t="s">
        <v>874</v>
      </c>
      <c r="D351" s="134" t="s">
        <v>331</v>
      </c>
      <c r="E351" s="135" t="s">
        <v>875</v>
      </c>
      <c r="F351" s="136" t="s">
        <v>876</v>
      </c>
      <c r="G351" s="137" t="s">
        <v>491</v>
      </c>
      <c r="H351" s="138">
        <v>76.349999999999994</v>
      </c>
      <c r="I351" s="139"/>
      <c r="J351" s="140">
        <f>ROUND(I351*H351,2)</f>
        <v>0</v>
      </c>
      <c r="K351" s="136" t="s">
        <v>335</v>
      </c>
      <c r="L351" s="34"/>
      <c r="M351" s="141" t="s">
        <v>3</v>
      </c>
      <c r="N351" s="142" t="s">
        <v>40</v>
      </c>
      <c r="P351" s="143">
        <f>O351*H351</f>
        <v>0</v>
      </c>
      <c r="Q351" s="143">
        <v>0.12</v>
      </c>
      <c r="R351" s="143">
        <f>Q351*H351</f>
        <v>9.161999999999999</v>
      </c>
      <c r="S351" s="143">
        <v>2.2000000000000002</v>
      </c>
      <c r="T351" s="144">
        <f>S351*H351</f>
        <v>167.97</v>
      </c>
      <c r="AR351" s="145" t="s">
        <v>113</v>
      </c>
      <c r="AT351" s="145" t="s">
        <v>331</v>
      </c>
      <c r="AU351" s="145" t="s">
        <v>79</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877</v>
      </c>
    </row>
    <row r="352" spans="2:65" s="1" customFormat="1">
      <c r="B352" s="34"/>
      <c r="D352" s="147" t="s">
        <v>338</v>
      </c>
      <c r="F352" s="148" t="s">
        <v>878</v>
      </c>
      <c r="I352" s="149"/>
      <c r="L352" s="34"/>
      <c r="M352" s="150"/>
      <c r="T352" s="55"/>
      <c r="AT352" s="19" t="s">
        <v>338</v>
      </c>
      <c r="AU352" s="19" t="s">
        <v>79</v>
      </c>
    </row>
    <row r="353" spans="2:65" s="12" customFormat="1">
      <c r="B353" s="156"/>
      <c r="D353" s="151" t="s">
        <v>442</v>
      </c>
      <c r="E353" s="157" t="s">
        <v>3</v>
      </c>
      <c r="F353" s="158" t="s">
        <v>879</v>
      </c>
      <c r="H353" s="159">
        <v>26.25</v>
      </c>
      <c r="I353" s="160"/>
      <c r="L353" s="156"/>
      <c r="M353" s="161"/>
      <c r="T353" s="162"/>
      <c r="AT353" s="157" t="s">
        <v>442</v>
      </c>
      <c r="AU353" s="157" t="s">
        <v>79</v>
      </c>
      <c r="AV353" s="12" t="s">
        <v>79</v>
      </c>
      <c r="AW353" s="12" t="s">
        <v>31</v>
      </c>
      <c r="AX353" s="12" t="s">
        <v>69</v>
      </c>
      <c r="AY353" s="157" t="s">
        <v>328</v>
      </c>
    </row>
    <row r="354" spans="2:65" s="12" customFormat="1">
      <c r="B354" s="156"/>
      <c r="D354" s="151" t="s">
        <v>442</v>
      </c>
      <c r="E354" s="157" t="s">
        <v>3</v>
      </c>
      <c r="F354" s="158" t="s">
        <v>880</v>
      </c>
      <c r="H354" s="159">
        <v>34.5</v>
      </c>
      <c r="I354" s="160"/>
      <c r="L354" s="156"/>
      <c r="M354" s="161"/>
      <c r="T354" s="162"/>
      <c r="AT354" s="157" t="s">
        <v>442</v>
      </c>
      <c r="AU354" s="157" t="s">
        <v>79</v>
      </c>
      <c r="AV354" s="12" t="s">
        <v>79</v>
      </c>
      <c r="AW354" s="12" t="s">
        <v>31</v>
      </c>
      <c r="AX354" s="12" t="s">
        <v>69</v>
      </c>
      <c r="AY354" s="157" t="s">
        <v>328</v>
      </c>
    </row>
    <row r="355" spans="2:65" s="12" customFormat="1">
      <c r="B355" s="156"/>
      <c r="D355" s="151" t="s">
        <v>442</v>
      </c>
      <c r="E355" s="157" t="s">
        <v>3</v>
      </c>
      <c r="F355" s="158" t="s">
        <v>881</v>
      </c>
      <c r="H355" s="159">
        <v>15.6</v>
      </c>
      <c r="I355" s="160"/>
      <c r="L355" s="156"/>
      <c r="M355" s="161"/>
      <c r="T355" s="162"/>
      <c r="AT355" s="157" t="s">
        <v>442</v>
      </c>
      <c r="AU355" s="157" t="s">
        <v>79</v>
      </c>
      <c r="AV355" s="12" t="s">
        <v>79</v>
      </c>
      <c r="AW355" s="12" t="s">
        <v>31</v>
      </c>
      <c r="AX355" s="12" t="s">
        <v>69</v>
      </c>
      <c r="AY355" s="157" t="s">
        <v>328</v>
      </c>
    </row>
    <row r="356" spans="2:65" s="13" customFormat="1">
      <c r="B356" s="163"/>
      <c r="D356" s="151" t="s">
        <v>442</v>
      </c>
      <c r="E356" s="164" t="s">
        <v>3</v>
      </c>
      <c r="F356" s="165" t="s">
        <v>452</v>
      </c>
      <c r="H356" s="166">
        <v>76.349999999999994</v>
      </c>
      <c r="I356" s="167"/>
      <c r="L356" s="163"/>
      <c r="M356" s="168"/>
      <c r="T356" s="169"/>
      <c r="AT356" s="164" t="s">
        <v>442</v>
      </c>
      <c r="AU356" s="164" t="s">
        <v>79</v>
      </c>
      <c r="AV356" s="13" t="s">
        <v>113</v>
      </c>
      <c r="AW356" s="13" t="s">
        <v>31</v>
      </c>
      <c r="AX356" s="13" t="s">
        <v>76</v>
      </c>
      <c r="AY356" s="164" t="s">
        <v>328</v>
      </c>
    </row>
    <row r="357" spans="2:65" s="1" customFormat="1" ht="24.2" customHeight="1">
      <c r="B357" s="133"/>
      <c r="C357" s="134" t="s">
        <v>882</v>
      </c>
      <c r="D357" s="134" t="s">
        <v>331</v>
      </c>
      <c r="E357" s="135" t="s">
        <v>883</v>
      </c>
      <c r="F357" s="136" t="s">
        <v>884</v>
      </c>
      <c r="G357" s="137" t="s">
        <v>585</v>
      </c>
      <c r="H357" s="138">
        <v>4.875</v>
      </c>
      <c r="I357" s="139"/>
      <c r="J357" s="140">
        <f>ROUND(I357*H357,2)</f>
        <v>0</v>
      </c>
      <c r="K357" s="136" t="s">
        <v>335</v>
      </c>
      <c r="L357" s="34"/>
      <c r="M357" s="141" t="s">
        <v>3</v>
      </c>
      <c r="N357" s="142" t="s">
        <v>40</v>
      </c>
      <c r="P357" s="143">
        <f>O357*H357</f>
        <v>0</v>
      </c>
      <c r="Q357" s="143">
        <v>1.0160100000000001</v>
      </c>
      <c r="R357" s="143">
        <f>Q357*H357</f>
        <v>4.9530487500000007</v>
      </c>
      <c r="S357" s="143">
        <v>0</v>
      </c>
      <c r="T357" s="144">
        <f>S357*H357</f>
        <v>0</v>
      </c>
      <c r="AR357" s="145" t="s">
        <v>113</v>
      </c>
      <c r="AT357" s="145" t="s">
        <v>331</v>
      </c>
      <c r="AU357" s="145" t="s">
        <v>79</v>
      </c>
      <c r="AY357" s="19" t="s">
        <v>328</v>
      </c>
      <c r="BE357" s="146">
        <f>IF(N357="základní",J357,0)</f>
        <v>0</v>
      </c>
      <c r="BF357" s="146">
        <f>IF(N357="snížená",J357,0)</f>
        <v>0</v>
      </c>
      <c r="BG357" s="146">
        <f>IF(N357="zákl. přenesená",J357,0)</f>
        <v>0</v>
      </c>
      <c r="BH357" s="146">
        <f>IF(N357="sníž. přenesená",J357,0)</f>
        <v>0</v>
      </c>
      <c r="BI357" s="146">
        <f>IF(N357="nulová",J357,0)</f>
        <v>0</v>
      </c>
      <c r="BJ357" s="19" t="s">
        <v>76</v>
      </c>
      <c r="BK357" s="146">
        <f>ROUND(I357*H357,2)</f>
        <v>0</v>
      </c>
      <c r="BL357" s="19" t="s">
        <v>113</v>
      </c>
      <c r="BM357" s="145" t="s">
        <v>885</v>
      </c>
    </row>
    <row r="358" spans="2:65" s="1" customFormat="1">
      <c r="B358" s="34"/>
      <c r="D358" s="147" t="s">
        <v>338</v>
      </c>
      <c r="F358" s="148" t="s">
        <v>886</v>
      </c>
      <c r="I358" s="149"/>
      <c r="L358" s="34"/>
      <c r="M358" s="150"/>
      <c r="T358" s="55"/>
      <c r="AT358" s="19" t="s">
        <v>338</v>
      </c>
      <c r="AU358" s="19" t="s">
        <v>79</v>
      </c>
    </row>
    <row r="359" spans="2:65" s="14" customFormat="1">
      <c r="B359" s="170"/>
      <c r="D359" s="151" t="s">
        <v>442</v>
      </c>
      <c r="E359" s="171" t="s">
        <v>3</v>
      </c>
      <c r="F359" s="172" t="s">
        <v>887</v>
      </c>
      <c r="H359" s="171" t="s">
        <v>3</v>
      </c>
      <c r="I359" s="173"/>
      <c r="L359" s="170"/>
      <c r="M359" s="174"/>
      <c r="T359" s="175"/>
      <c r="AT359" s="171" t="s">
        <v>442</v>
      </c>
      <c r="AU359" s="171" t="s">
        <v>79</v>
      </c>
      <c r="AV359" s="14" t="s">
        <v>76</v>
      </c>
      <c r="AW359" s="14" t="s">
        <v>31</v>
      </c>
      <c r="AX359" s="14" t="s">
        <v>69</v>
      </c>
      <c r="AY359" s="171" t="s">
        <v>328</v>
      </c>
    </row>
    <row r="360" spans="2:65" s="12" customFormat="1">
      <c r="B360" s="156"/>
      <c r="D360" s="151" t="s">
        <v>442</v>
      </c>
      <c r="E360" s="157" t="s">
        <v>3</v>
      </c>
      <c r="F360" s="158" t="s">
        <v>888</v>
      </c>
      <c r="H360" s="159">
        <v>1.4550000000000001</v>
      </c>
      <c r="I360" s="160"/>
      <c r="L360" s="156"/>
      <c r="M360" s="161"/>
      <c r="T360" s="162"/>
      <c r="AT360" s="157" t="s">
        <v>442</v>
      </c>
      <c r="AU360" s="157" t="s">
        <v>79</v>
      </c>
      <c r="AV360" s="12" t="s">
        <v>79</v>
      </c>
      <c r="AW360" s="12" t="s">
        <v>31</v>
      </c>
      <c r="AX360" s="12" t="s">
        <v>69</v>
      </c>
      <c r="AY360" s="157" t="s">
        <v>328</v>
      </c>
    </row>
    <row r="361" spans="2:65" s="14" customFormat="1">
      <c r="B361" s="170"/>
      <c r="D361" s="151" t="s">
        <v>442</v>
      </c>
      <c r="E361" s="171" t="s">
        <v>3</v>
      </c>
      <c r="F361" s="172" t="s">
        <v>889</v>
      </c>
      <c r="H361" s="171" t="s">
        <v>3</v>
      </c>
      <c r="I361" s="173"/>
      <c r="L361" s="170"/>
      <c r="M361" s="174"/>
      <c r="T361" s="175"/>
      <c r="AT361" s="171" t="s">
        <v>442</v>
      </c>
      <c r="AU361" s="171" t="s">
        <v>79</v>
      </c>
      <c r="AV361" s="14" t="s">
        <v>76</v>
      </c>
      <c r="AW361" s="14" t="s">
        <v>31</v>
      </c>
      <c r="AX361" s="14" t="s">
        <v>69</v>
      </c>
      <c r="AY361" s="171" t="s">
        <v>328</v>
      </c>
    </row>
    <row r="362" spans="2:65" s="12" customFormat="1">
      <c r="B362" s="156"/>
      <c r="D362" s="151" t="s">
        <v>442</v>
      </c>
      <c r="E362" s="157" t="s">
        <v>3</v>
      </c>
      <c r="F362" s="158" t="s">
        <v>890</v>
      </c>
      <c r="H362" s="159">
        <v>4.875</v>
      </c>
      <c r="I362" s="160"/>
      <c r="L362" s="156"/>
      <c r="M362" s="161"/>
      <c r="T362" s="162"/>
      <c r="AT362" s="157" t="s">
        <v>442</v>
      </c>
      <c r="AU362" s="157" t="s">
        <v>79</v>
      </c>
      <c r="AV362" s="12" t="s">
        <v>79</v>
      </c>
      <c r="AW362" s="12" t="s">
        <v>31</v>
      </c>
      <c r="AX362" s="12" t="s">
        <v>76</v>
      </c>
      <c r="AY362" s="157" t="s">
        <v>328</v>
      </c>
    </row>
    <row r="363" spans="2:65" s="1" customFormat="1" ht="24.2" customHeight="1">
      <c r="B363" s="133"/>
      <c r="C363" s="134" t="s">
        <v>891</v>
      </c>
      <c r="D363" s="134" t="s">
        <v>331</v>
      </c>
      <c r="E363" s="135" t="s">
        <v>892</v>
      </c>
      <c r="F363" s="136" t="s">
        <v>893</v>
      </c>
      <c r="G363" s="137" t="s">
        <v>574</v>
      </c>
      <c r="H363" s="138">
        <v>8</v>
      </c>
      <c r="I363" s="139"/>
      <c r="J363" s="140">
        <f>ROUND(I363*H363,2)</f>
        <v>0</v>
      </c>
      <c r="K363" s="136" t="s">
        <v>335</v>
      </c>
      <c r="L363" s="34"/>
      <c r="M363" s="141" t="s">
        <v>3</v>
      </c>
      <c r="N363" s="142" t="s">
        <v>40</v>
      </c>
      <c r="P363" s="143">
        <f>O363*H363</f>
        <v>0</v>
      </c>
      <c r="Q363" s="143">
        <v>0</v>
      </c>
      <c r="R363" s="143">
        <f>Q363*H363</f>
        <v>0</v>
      </c>
      <c r="S363" s="143">
        <v>8.2000000000000003E-2</v>
      </c>
      <c r="T363" s="144">
        <f>S363*H363</f>
        <v>0.65600000000000003</v>
      </c>
      <c r="AR363" s="145" t="s">
        <v>113</v>
      </c>
      <c r="AT363" s="145" t="s">
        <v>331</v>
      </c>
      <c r="AU363" s="145" t="s">
        <v>79</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894</v>
      </c>
    </row>
    <row r="364" spans="2:65" s="1" customFormat="1">
      <c r="B364" s="34"/>
      <c r="D364" s="147" t="s">
        <v>338</v>
      </c>
      <c r="F364" s="148" t="s">
        <v>895</v>
      </c>
      <c r="I364" s="149"/>
      <c r="L364" s="34"/>
      <c r="M364" s="150"/>
      <c r="T364" s="55"/>
      <c r="AT364" s="19" t="s">
        <v>338</v>
      </c>
      <c r="AU364" s="19" t="s">
        <v>79</v>
      </c>
    </row>
    <row r="365" spans="2:65" s="11" customFormat="1" ht="22.9" customHeight="1">
      <c r="B365" s="121"/>
      <c r="D365" s="122" t="s">
        <v>68</v>
      </c>
      <c r="E365" s="131" t="s">
        <v>896</v>
      </c>
      <c r="F365" s="131" t="s">
        <v>897</v>
      </c>
      <c r="I365" s="124"/>
      <c r="J365" s="132">
        <f>BK365</f>
        <v>0</v>
      </c>
      <c r="L365" s="121"/>
      <c r="M365" s="126"/>
      <c r="P365" s="127">
        <f>SUM(P366:P383)</f>
        <v>0</v>
      </c>
      <c r="R365" s="127">
        <f>SUM(R366:R383)</f>
        <v>0</v>
      </c>
      <c r="T365" s="128">
        <f>SUM(T366:T383)</f>
        <v>0</v>
      </c>
      <c r="AR365" s="122" t="s">
        <v>76</v>
      </c>
      <c r="AT365" s="129" t="s">
        <v>68</v>
      </c>
      <c r="AU365" s="129" t="s">
        <v>76</v>
      </c>
      <c r="AY365" s="122" t="s">
        <v>328</v>
      </c>
      <c r="BK365" s="130">
        <f>SUM(BK366:BK383)</f>
        <v>0</v>
      </c>
    </row>
    <row r="366" spans="2:65" s="1" customFormat="1" ht="16.5" customHeight="1">
      <c r="B366" s="133"/>
      <c r="C366" s="134" t="s">
        <v>898</v>
      </c>
      <c r="D366" s="134" t="s">
        <v>331</v>
      </c>
      <c r="E366" s="135" t="s">
        <v>899</v>
      </c>
      <c r="F366" s="136" t="s">
        <v>900</v>
      </c>
      <c r="G366" s="137" t="s">
        <v>585</v>
      </c>
      <c r="H366" s="138">
        <v>6272.0659999999998</v>
      </c>
      <c r="I366" s="139"/>
      <c r="J366" s="140">
        <f>ROUND(I366*H366,2)</f>
        <v>0</v>
      </c>
      <c r="K366" s="136" t="s">
        <v>335</v>
      </c>
      <c r="L366" s="34"/>
      <c r="M366" s="141" t="s">
        <v>3</v>
      </c>
      <c r="N366" s="142" t="s">
        <v>40</v>
      </c>
      <c r="P366" s="143">
        <f>O366*H366</f>
        <v>0</v>
      </c>
      <c r="Q366" s="143">
        <v>0</v>
      </c>
      <c r="R366" s="143">
        <f>Q366*H366</f>
        <v>0</v>
      </c>
      <c r="S366" s="143">
        <v>0</v>
      </c>
      <c r="T366" s="144">
        <f>S366*H366</f>
        <v>0</v>
      </c>
      <c r="AR366" s="145" t="s">
        <v>113</v>
      </c>
      <c r="AT366" s="145" t="s">
        <v>331</v>
      </c>
      <c r="AU366" s="145" t="s">
        <v>79</v>
      </c>
      <c r="AY366" s="19" t="s">
        <v>328</v>
      </c>
      <c r="BE366" s="146">
        <f>IF(N366="základní",J366,0)</f>
        <v>0</v>
      </c>
      <c r="BF366" s="146">
        <f>IF(N366="snížená",J366,0)</f>
        <v>0</v>
      </c>
      <c r="BG366" s="146">
        <f>IF(N366="zákl. přenesená",J366,0)</f>
        <v>0</v>
      </c>
      <c r="BH366" s="146">
        <f>IF(N366="sníž. přenesená",J366,0)</f>
        <v>0</v>
      </c>
      <c r="BI366" s="146">
        <f>IF(N366="nulová",J366,0)</f>
        <v>0</v>
      </c>
      <c r="BJ366" s="19" t="s">
        <v>76</v>
      </c>
      <c r="BK366" s="146">
        <f>ROUND(I366*H366,2)</f>
        <v>0</v>
      </c>
      <c r="BL366" s="19" t="s">
        <v>113</v>
      </c>
      <c r="BM366" s="145" t="s">
        <v>901</v>
      </c>
    </row>
    <row r="367" spans="2:65" s="1" customFormat="1">
      <c r="B367" s="34"/>
      <c r="D367" s="147" t="s">
        <v>338</v>
      </c>
      <c r="F367" s="148" t="s">
        <v>902</v>
      </c>
      <c r="I367" s="149"/>
      <c r="L367" s="34"/>
      <c r="M367" s="150"/>
      <c r="T367" s="55"/>
      <c r="AT367" s="19" t="s">
        <v>338</v>
      </c>
      <c r="AU367" s="19" t="s">
        <v>79</v>
      </c>
    </row>
    <row r="368" spans="2:65" s="1" customFormat="1" ht="24.2" customHeight="1">
      <c r="B368" s="133"/>
      <c r="C368" s="134" t="s">
        <v>903</v>
      </c>
      <c r="D368" s="134" t="s">
        <v>331</v>
      </c>
      <c r="E368" s="135" t="s">
        <v>904</v>
      </c>
      <c r="F368" s="136" t="s">
        <v>905</v>
      </c>
      <c r="G368" s="137" t="s">
        <v>585</v>
      </c>
      <c r="H368" s="138">
        <v>56448.593999999997</v>
      </c>
      <c r="I368" s="139"/>
      <c r="J368" s="140">
        <f>ROUND(I368*H368,2)</f>
        <v>0</v>
      </c>
      <c r="K368" s="136" t="s">
        <v>335</v>
      </c>
      <c r="L368" s="34"/>
      <c r="M368" s="141" t="s">
        <v>3</v>
      </c>
      <c r="N368" s="142" t="s">
        <v>40</v>
      </c>
      <c r="P368" s="143">
        <f>O368*H368</f>
        <v>0</v>
      </c>
      <c r="Q368" s="143">
        <v>0</v>
      </c>
      <c r="R368" s="143">
        <f>Q368*H368</f>
        <v>0</v>
      </c>
      <c r="S368" s="143">
        <v>0</v>
      </c>
      <c r="T368" s="144">
        <f>S368*H368</f>
        <v>0</v>
      </c>
      <c r="AR368" s="145" t="s">
        <v>113</v>
      </c>
      <c r="AT368" s="145" t="s">
        <v>331</v>
      </c>
      <c r="AU368" s="145" t="s">
        <v>79</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906</v>
      </c>
    </row>
    <row r="369" spans="2:65" s="1" customFormat="1">
      <c r="B369" s="34"/>
      <c r="D369" s="147" t="s">
        <v>338</v>
      </c>
      <c r="F369" s="148" t="s">
        <v>907</v>
      </c>
      <c r="I369" s="149"/>
      <c r="L369" s="34"/>
      <c r="M369" s="150"/>
      <c r="T369" s="55"/>
      <c r="AT369" s="19" t="s">
        <v>338</v>
      </c>
      <c r="AU369" s="19" t="s">
        <v>79</v>
      </c>
    </row>
    <row r="370" spans="2:65" s="12" customFormat="1">
      <c r="B370" s="156"/>
      <c r="D370" s="151" t="s">
        <v>442</v>
      </c>
      <c r="E370" s="157" t="s">
        <v>3</v>
      </c>
      <c r="F370" s="158" t="s">
        <v>908</v>
      </c>
      <c r="H370" s="159">
        <v>56448.593999999997</v>
      </c>
      <c r="I370" s="160"/>
      <c r="L370" s="156"/>
      <c r="M370" s="161"/>
      <c r="T370" s="162"/>
      <c r="AT370" s="157" t="s">
        <v>442</v>
      </c>
      <c r="AU370" s="157" t="s">
        <v>79</v>
      </c>
      <c r="AV370" s="12" t="s">
        <v>79</v>
      </c>
      <c r="AW370" s="12" t="s">
        <v>31</v>
      </c>
      <c r="AX370" s="12" t="s">
        <v>76</v>
      </c>
      <c r="AY370" s="157" t="s">
        <v>328</v>
      </c>
    </row>
    <row r="371" spans="2:65" s="1" customFormat="1" ht="44.25" customHeight="1">
      <c r="B371" s="133"/>
      <c r="C371" s="134" t="s">
        <v>909</v>
      </c>
      <c r="D371" s="134" t="s">
        <v>331</v>
      </c>
      <c r="E371" s="135" t="s">
        <v>910</v>
      </c>
      <c r="F371" s="136" t="s">
        <v>911</v>
      </c>
      <c r="G371" s="137" t="s">
        <v>585</v>
      </c>
      <c r="H371" s="138">
        <v>490.89</v>
      </c>
      <c r="I371" s="139"/>
      <c r="J371" s="140">
        <f>ROUND(I371*H371,2)</f>
        <v>0</v>
      </c>
      <c r="K371" s="136" t="s">
        <v>335</v>
      </c>
      <c r="L371" s="34"/>
      <c r="M371" s="141" t="s">
        <v>3</v>
      </c>
      <c r="N371" s="142" t="s">
        <v>40</v>
      </c>
      <c r="P371" s="143">
        <f>O371*H371</f>
        <v>0</v>
      </c>
      <c r="Q371" s="143">
        <v>0</v>
      </c>
      <c r="R371" s="143">
        <f>Q371*H371</f>
        <v>0</v>
      </c>
      <c r="S371" s="143">
        <v>0</v>
      </c>
      <c r="T371" s="144">
        <f>S371*H371</f>
        <v>0</v>
      </c>
      <c r="AR371" s="145" t="s">
        <v>113</v>
      </c>
      <c r="AT371" s="145" t="s">
        <v>331</v>
      </c>
      <c r="AU371" s="145" t="s">
        <v>79</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912</v>
      </c>
    </row>
    <row r="372" spans="2:65" s="1" customFormat="1">
      <c r="B372" s="34"/>
      <c r="D372" s="147" t="s">
        <v>338</v>
      </c>
      <c r="F372" s="148" t="s">
        <v>913</v>
      </c>
      <c r="I372" s="149"/>
      <c r="L372" s="34"/>
      <c r="M372" s="150"/>
      <c r="T372" s="55"/>
      <c r="AT372" s="19" t="s">
        <v>338</v>
      </c>
      <c r="AU372" s="19" t="s">
        <v>79</v>
      </c>
    </row>
    <row r="373" spans="2:65" s="12" customFormat="1">
      <c r="B373" s="156"/>
      <c r="D373" s="151" t="s">
        <v>442</v>
      </c>
      <c r="E373" s="157" t="s">
        <v>3</v>
      </c>
      <c r="F373" s="158" t="s">
        <v>914</v>
      </c>
      <c r="H373" s="159">
        <v>228.8</v>
      </c>
      <c r="I373" s="160"/>
      <c r="L373" s="156"/>
      <c r="M373" s="161"/>
      <c r="T373" s="162"/>
      <c r="AT373" s="157" t="s">
        <v>442</v>
      </c>
      <c r="AU373" s="157" t="s">
        <v>79</v>
      </c>
      <c r="AV373" s="12" t="s">
        <v>79</v>
      </c>
      <c r="AW373" s="12" t="s">
        <v>31</v>
      </c>
      <c r="AX373" s="12" t="s">
        <v>69</v>
      </c>
      <c r="AY373" s="157" t="s">
        <v>328</v>
      </c>
    </row>
    <row r="374" spans="2:65" s="12" customFormat="1">
      <c r="B374" s="156"/>
      <c r="D374" s="151" t="s">
        <v>442</v>
      </c>
      <c r="E374" s="157" t="s">
        <v>3</v>
      </c>
      <c r="F374" s="158" t="s">
        <v>915</v>
      </c>
      <c r="H374" s="159">
        <v>255.69</v>
      </c>
      <c r="I374" s="160"/>
      <c r="L374" s="156"/>
      <c r="M374" s="161"/>
      <c r="T374" s="162"/>
      <c r="AT374" s="157" t="s">
        <v>442</v>
      </c>
      <c r="AU374" s="157" t="s">
        <v>79</v>
      </c>
      <c r="AV374" s="12" t="s">
        <v>79</v>
      </c>
      <c r="AW374" s="12" t="s">
        <v>31</v>
      </c>
      <c r="AX374" s="12" t="s">
        <v>69</v>
      </c>
      <c r="AY374" s="157" t="s">
        <v>328</v>
      </c>
    </row>
    <row r="375" spans="2:65" s="12" customFormat="1">
      <c r="B375" s="156"/>
      <c r="D375" s="151" t="s">
        <v>442</v>
      </c>
      <c r="E375" s="157" t="s">
        <v>3</v>
      </c>
      <c r="F375" s="158" t="s">
        <v>916</v>
      </c>
      <c r="H375" s="159">
        <v>6.4</v>
      </c>
      <c r="I375" s="160"/>
      <c r="L375" s="156"/>
      <c r="M375" s="161"/>
      <c r="T375" s="162"/>
      <c r="AT375" s="157" t="s">
        <v>442</v>
      </c>
      <c r="AU375" s="157" t="s">
        <v>79</v>
      </c>
      <c r="AV375" s="12" t="s">
        <v>79</v>
      </c>
      <c r="AW375" s="12" t="s">
        <v>31</v>
      </c>
      <c r="AX375" s="12" t="s">
        <v>69</v>
      </c>
      <c r="AY375" s="157" t="s">
        <v>328</v>
      </c>
    </row>
    <row r="376" spans="2:65" s="13" customFormat="1">
      <c r="B376" s="163"/>
      <c r="D376" s="151" t="s">
        <v>442</v>
      </c>
      <c r="E376" s="164" t="s">
        <v>3</v>
      </c>
      <c r="F376" s="165" t="s">
        <v>452</v>
      </c>
      <c r="H376" s="166">
        <v>490.89</v>
      </c>
      <c r="I376" s="167"/>
      <c r="L376" s="163"/>
      <c r="M376" s="168"/>
      <c r="T376" s="169"/>
      <c r="AT376" s="164" t="s">
        <v>442</v>
      </c>
      <c r="AU376" s="164" t="s">
        <v>79</v>
      </c>
      <c r="AV376" s="13" t="s">
        <v>113</v>
      </c>
      <c r="AW376" s="13" t="s">
        <v>31</v>
      </c>
      <c r="AX376" s="13" t="s">
        <v>76</v>
      </c>
      <c r="AY376" s="164" t="s">
        <v>328</v>
      </c>
    </row>
    <row r="377" spans="2:65" s="1" customFormat="1" ht="44.25" customHeight="1">
      <c r="B377" s="133"/>
      <c r="C377" s="134" t="s">
        <v>917</v>
      </c>
      <c r="D377" s="134" t="s">
        <v>331</v>
      </c>
      <c r="E377" s="135" t="s">
        <v>918</v>
      </c>
      <c r="F377" s="136" t="s">
        <v>919</v>
      </c>
      <c r="G377" s="137" t="s">
        <v>585</v>
      </c>
      <c r="H377" s="138">
        <v>4778.9719999999998</v>
      </c>
      <c r="I377" s="139"/>
      <c r="J377" s="140">
        <f>ROUND(I377*H377,2)</f>
        <v>0</v>
      </c>
      <c r="K377" s="136" t="s">
        <v>920</v>
      </c>
      <c r="L377" s="34"/>
      <c r="M377" s="141" t="s">
        <v>3</v>
      </c>
      <c r="N377" s="142" t="s">
        <v>40</v>
      </c>
      <c r="P377" s="143">
        <f>O377*H377</f>
        <v>0</v>
      </c>
      <c r="Q377" s="143">
        <v>0</v>
      </c>
      <c r="R377" s="143">
        <f>Q377*H377</f>
        <v>0</v>
      </c>
      <c r="S377" s="143">
        <v>0</v>
      </c>
      <c r="T377" s="144">
        <f>S377*H377</f>
        <v>0</v>
      </c>
      <c r="AR377" s="145" t="s">
        <v>113</v>
      </c>
      <c r="AT377" s="145" t="s">
        <v>331</v>
      </c>
      <c r="AU377" s="145" t="s">
        <v>79</v>
      </c>
      <c r="AY377" s="19" t="s">
        <v>328</v>
      </c>
      <c r="BE377" s="146">
        <f>IF(N377="základní",J377,0)</f>
        <v>0</v>
      </c>
      <c r="BF377" s="146">
        <f>IF(N377="snížená",J377,0)</f>
        <v>0</v>
      </c>
      <c r="BG377" s="146">
        <f>IF(N377="zákl. přenesená",J377,0)</f>
        <v>0</v>
      </c>
      <c r="BH377" s="146">
        <f>IF(N377="sníž. přenesená",J377,0)</f>
        <v>0</v>
      </c>
      <c r="BI377" s="146">
        <f>IF(N377="nulová",J377,0)</f>
        <v>0</v>
      </c>
      <c r="BJ377" s="19" t="s">
        <v>76</v>
      </c>
      <c r="BK377" s="146">
        <f>ROUND(I377*H377,2)</f>
        <v>0</v>
      </c>
      <c r="BL377" s="19" t="s">
        <v>113</v>
      </c>
      <c r="BM377" s="145" t="s">
        <v>921</v>
      </c>
    </row>
    <row r="378" spans="2:65" s="1" customFormat="1">
      <c r="B378" s="34"/>
      <c r="D378" s="147" t="s">
        <v>338</v>
      </c>
      <c r="F378" s="148" t="s">
        <v>922</v>
      </c>
      <c r="I378" s="149"/>
      <c r="L378" s="34"/>
      <c r="M378" s="150"/>
      <c r="T378" s="55"/>
      <c r="AT378" s="19" t="s">
        <v>338</v>
      </c>
      <c r="AU378" s="19" t="s">
        <v>79</v>
      </c>
    </row>
    <row r="379" spans="2:65" s="12" customFormat="1">
      <c r="B379" s="156"/>
      <c r="D379" s="151" t="s">
        <v>442</v>
      </c>
      <c r="E379" s="157" t="s">
        <v>3</v>
      </c>
      <c r="F379" s="158" t="s">
        <v>923</v>
      </c>
      <c r="H379" s="159">
        <v>2604.8000000000002</v>
      </c>
      <c r="I379" s="160"/>
      <c r="L379" s="156"/>
      <c r="M379" s="161"/>
      <c r="T379" s="162"/>
      <c r="AT379" s="157" t="s">
        <v>442</v>
      </c>
      <c r="AU379" s="157" t="s">
        <v>79</v>
      </c>
      <c r="AV379" s="12" t="s">
        <v>79</v>
      </c>
      <c r="AW379" s="12" t="s">
        <v>31</v>
      </c>
      <c r="AX379" s="12" t="s">
        <v>69</v>
      </c>
      <c r="AY379" s="157" t="s">
        <v>328</v>
      </c>
    </row>
    <row r="380" spans="2:65" s="12" customFormat="1">
      <c r="B380" s="156"/>
      <c r="D380" s="151" t="s">
        <v>442</v>
      </c>
      <c r="E380" s="157" t="s">
        <v>3</v>
      </c>
      <c r="F380" s="158" t="s">
        <v>924</v>
      </c>
      <c r="H380" s="159">
        <v>2174.172</v>
      </c>
      <c r="I380" s="160"/>
      <c r="L380" s="156"/>
      <c r="M380" s="161"/>
      <c r="T380" s="162"/>
      <c r="AT380" s="157" t="s">
        <v>442</v>
      </c>
      <c r="AU380" s="157" t="s">
        <v>79</v>
      </c>
      <c r="AV380" s="12" t="s">
        <v>79</v>
      </c>
      <c r="AW380" s="12" t="s">
        <v>31</v>
      </c>
      <c r="AX380" s="12" t="s">
        <v>69</v>
      </c>
      <c r="AY380" s="157" t="s">
        <v>328</v>
      </c>
    </row>
    <row r="381" spans="2:65" s="14" customFormat="1" ht="22.5">
      <c r="B381" s="170"/>
      <c r="D381" s="151" t="s">
        <v>442</v>
      </c>
      <c r="E381" s="171" t="s">
        <v>3</v>
      </c>
      <c r="F381" s="172" t="s">
        <v>925</v>
      </c>
      <c r="H381" s="171" t="s">
        <v>3</v>
      </c>
      <c r="I381" s="173"/>
      <c r="L381" s="170"/>
      <c r="M381" s="174"/>
      <c r="T381" s="175"/>
      <c r="AT381" s="171" t="s">
        <v>442</v>
      </c>
      <c r="AU381" s="171" t="s">
        <v>79</v>
      </c>
      <c r="AV381" s="14" t="s">
        <v>76</v>
      </c>
      <c r="AW381" s="14" t="s">
        <v>31</v>
      </c>
      <c r="AX381" s="14" t="s">
        <v>69</v>
      </c>
      <c r="AY381" s="171" t="s">
        <v>328</v>
      </c>
    </row>
    <row r="382" spans="2:65" s="14" customFormat="1" ht="22.5">
      <c r="B382" s="170"/>
      <c r="D382" s="151" t="s">
        <v>442</v>
      </c>
      <c r="E382" s="171" t="s">
        <v>3</v>
      </c>
      <c r="F382" s="172" t="s">
        <v>926</v>
      </c>
      <c r="H382" s="171" t="s">
        <v>3</v>
      </c>
      <c r="I382" s="173"/>
      <c r="L382" s="170"/>
      <c r="M382" s="174"/>
      <c r="T382" s="175"/>
      <c r="AT382" s="171" t="s">
        <v>442</v>
      </c>
      <c r="AU382" s="171" t="s">
        <v>79</v>
      </c>
      <c r="AV382" s="14" t="s">
        <v>76</v>
      </c>
      <c r="AW382" s="14" t="s">
        <v>31</v>
      </c>
      <c r="AX382" s="14" t="s">
        <v>69</v>
      </c>
      <c r="AY382" s="171" t="s">
        <v>328</v>
      </c>
    </row>
    <row r="383" spans="2:65" s="13" customFormat="1">
      <c r="B383" s="163"/>
      <c r="D383" s="151" t="s">
        <v>442</v>
      </c>
      <c r="E383" s="164" t="s">
        <v>3</v>
      </c>
      <c r="F383" s="165" t="s">
        <v>452</v>
      </c>
      <c r="H383" s="166">
        <v>4778.9719999999998</v>
      </c>
      <c r="I383" s="167"/>
      <c r="L383" s="163"/>
      <c r="M383" s="168"/>
      <c r="T383" s="169"/>
      <c r="AT383" s="164" t="s">
        <v>442</v>
      </c>
      <c r="AU383" s="164" t="s">
        <v>79</v>
      </c>
      <c r="AV383" s="13" t="s">
        <v>113</v>
      </c>
      <c r="AW383" s="13" t="s">
        <v>31</v>
      </c>
      <c r="AX383" s="13" t="s">
        <v>76</v>
      </c>
      <c r="AY383" s="164" t="s">
        <v>328</v>
      </c>
    </row>
    <row r="384" spans="2:65" s="11" customFormat="1" ht="22.9" customHeight="1">
      <c r="B384" s="121"/>
      <c r="D384" s="122" t="s">
        <v>68</v>
      </c>
      <c r="E384" s="131" t="s">
        <v>927</v>
      </c>
      <c r="F384" s="131" t="s">
        <v>928</v>
      </c>
      <c r="I384" s="124"/>
      <c r="J384" s="132">
        <f>BK384</f>
        <v>0</v>
      </c>
      <c r="L384" s="121"/>
      <c r="M384" s="126"/>
      <c r="P384" s="127">
        <f>SUM(P385:P386)</f>
        <v>0</v>
      </c>
      <c r="R384" s="127">
        <f>SUM(R385:R386)</f>
        <v>0</v>
      </c>
      <c r="T384" s="128">
        <f>SUM(T385:T386)</f>
        <v>0</v>
      </c>
      <c r="AR384" s="122" t="s">
        <v>76</v>
      </c>
      <c r="AT384" s="129" t="s">
        <v>68</v>
      </c>
      <c r="AU384" s="129" t="s">
        <v>76</v>
      </c>
      <c r="AY384" s="122" t="s">
        <v>328</v>
      </c>
      <c r="BK384" s="130">
        <f>SUM(BK385:BK386)</f>
        <v>0</v>
      </c>
    </row>
    <row r="385" spans="2:65" s="1" customFormat="1" ht="33" customHeight="1">
      <c r="B385" s="133"/>
      <c r="C385" s="134" t="s">
        <v>929</v>
      </c>
      <c r="D385" s="134" t="s">
        <v>331</v>
      </c>
      <c r="E385" s="135" t="s">
        <v>930</v>
      </c>
      <c r="F385" s="136" t="s">
        <v>931</v>
      </c>
      <c r="G385" s="137" t="s">
        <v>585</v>
      </c>
      <c r="H385" s="138">
        <v>7663.53</v>
      </c>
      <c r="I385" s="139"/>
      <c r="J385" s="140">
        <f>ROUND(I385*H385,2)</f>
        <v>0</v>
      </c>
      <c r="K385" s="136" t="s">
        <v>335</v>
      </c>
      <c r="L385" s="34"/>
      <c r="M385" s="141" t="s">
        <v>3</v>
      </c>
      <c r="N385" s="142" t="s">
        <v>40</v>
      </c>
      <c r="P385" s="143">
        <f>O385*H385</f>
        <v>0</v>
      </c>
      <c r="Q385" s="143">
        <v>0</v>
      </c>
      <c r="R385" s="143">
        <f>Q385*H385</f>
        <v>0</v>
      </c>
      <c r="S385" s="143">
        <v>0</v>
      </c>
      <c r="T385" s="144">
        <f>S385*H385</f>
        <v>0</v>
      </c>
      <c r="AR385" s="145" t="s">
        <v>113</v>
      </c>
      <c r="AT385" s="145" t="s">
        <v>331</v>
      </c>
      <c r="AU385" s="145" t="s">
        <v>79</v>
      </c>
      <c r="AY385" s="19" t="s">
        <v>328</v>
      </c>
      <c r="BE385" s="146">
        <f>IF(N385="základní",J385,0)</f>
        <v>0</v>
      </c>
      <c r="BF385" s="146">
        <f>IF(N385="snížená",J385,0)</f>
        <v>0</v>
      </c>
      <c r="BG385" s="146">
        <f>IF(N385="zákl. přenesená",J385,0)</f>
        <v>0</v>
      </c>
      <c r="BH385" s="146">
        <f>IF(N385="sníž. přenesená",J385,0)</f>
        <v>0</v>
      </c>
      <c r="BI385" s="146">
        <f>IF(N385="nulová",J385,0)</f>
        <v>0</v>
      </c>
      <c r="BJ385" s="19" t="s">
        <v>76</v>
      </c>
      <c r="BK385" s="146">
        <f>ROUND(I385*H385,2)</f>
        <v>0</v>
      </c>
      <c r="BL385" s="19" t="s">
        <v>113</v>
      </c>
      <c r="BM385" s="145" t="s">
        <v>932</v>
      </c>
    </row>
    <row r="386" spans="2:65" s="1" customFormat="1">
      <c r="B386" s="34"/>
      <c r="D386" s="147" t="s">
        <v>338</v>
      </c>
      <c r="F386" s="148" t="s">
        <v>933</v>
      </c>
      <c r="I386" s="149"/>
      <c r="L386" s="34"/>
      <c r="M386" s="150"/>
      <c r="T386" s="55"/>
      <c r="AT386" s="19" t="s">
        <v>338</v>
      </c>
      <c r="AU386" s="19" t="s">
        <v>79</v>
      </c>
    </row>
    <row r="387" spans="2:65" s="11" customFormat="1" ht="25.9" customHeight="1">
      <c r="B387" s="121"/>
      <c r="D387" s="122" t="s">
        <v>68</v>
      </c>
      <c r="E387" s="123" t="s">
        <v>120</v>
      </c>
      <c r="F387" s="123" t="s">
        <v>327</v>
      </c>
      <c r="I387" s="124"/>
      <c r="J387" s="125">
        <f>BK387</f>
        <v>0</v>
      </c>
      <c r="L387" s="121"/>
      <c r="M387" s="126"/>
      <c r="P387" s="127">
        <f>P388</f>
        <v>0</v>
      </c>
      <c r="R387" s="127">
        <f>R388</f>
        <v>0</v>
      </c>
      <c r="T387" s="128">
        <f>T388</f>
        <v>0</v>
      </c>
      <c r="AR387" s="122" t="s">
        <v>138</v>
      </c>
      <c r="AT387" s="129" t="s">
        <v>68</v>
      </c>
      <c r="AU387" s="129" t="s">
        <v>69</v>
      </c>
      <c r="AY387" s="122" t="s">
        <v>328</v>
      </c>
      <c r="BK387" s="130">
        <f>BK388</f>
        <v>0</v>
      </c>
    </row>
    <row r="388" spans="2:65" s="11" customFormat="1" ht="22.9" customHeight="1">
      <c r="B388" s="121"/>
      <c r="D388" s="122" t="s">
        <v>68</v>
      </c>
      <c r="E388" s="131" t="s">
        <v>401</v>
      </c>
      <c r="F388" s="131" t="s">
        <v>402</v>
      </c>
      <c r="I388" s="124"/>
      <c r="J388" s="132">
        <f>BK388</f>
        <v>0</v>
      </c>
      <c r="L388" s="121"/>
      <c r="M388" s="126"/>
      <c r="P388" s="127">
        <f>SUM(P389:P390)</f>
        <v>0</v>
      </c>
      <c r="R388" s="127">
        <f>SUM(R389:R390)</f>
        <v>0</v>
      </c>
      <c r="T388" s="128">
        <f>SUM(T389:T390)</f>
        <v>0</v>
      </c>
      <c r="AR388" s="122" t="s">
        <v>138</v>
      </c>
      <c r="AT388" s="129" t="s">
        <v>68</v>
      </c>
      <c r="AU388" s="129" t="s">
        <v>76</v>
      </c>
      <c r="AY388" s="122" t="s">
        <v>328</v>
      </c>
      <c r="BK388" s="130">
        <f>SUM(BK389:BK390)</f>
        <v>0</v>
      </c>
    </row>
    <row r="389" spans="2:65" s="1" customFormat="1" ht="16.5" customHeight="1">
      <c r="B389" s="133"/>
      <c r="C389" s="134" t="s">
        <v>934</v>
      </c>
      <c r="D389" s="134" t="s">
        <v>331</v>
      </c>
      <c r="E389" s="135" t="s">
        <v>935</v>
      </c>
      <c r="F389" s="136" t="s">
        <v>936</v>
      </c>
      <c r="G389" s="137" t="s">
        <v>356</v>
      </c>
      <c r="H389" s="138">
        <v>1</v>
      </c>
      <c r="I389" s="139"/>
      <c r="J389" s="140">
        <f>ROUND(I389*H389,2)</f>
        <v>0</v>
      </c>
      <c r="K389" s="136" t="s">
        <v>335</v>
      </c>
      <c r="L389" s="34"/>
      <c r="M389" s="141" t="s">
        <v>3</v>
      </c>
      <c r="N389" s="142" t="s">
        <v>40</v>
      </c>
      <c r="P389" s="143">
        <f>O389*H389</f>
        <v>0</v>
      </c>
      <c r="Q389" s="143">
        <v>0</v>
      </c>
      <c r="R389" s="143">
        <f>Q389*H389</f>
        <v>0</v>
      </c>
      <c r="S389" s="143">
        <v>0</v>
      </c>
      <c r="T389" s="144">
        <f>S389*H389</f>
        <v>0</v>
      </c>
      <c r="AR389" s="145" t="s">
        <v>336</v>
      </c>
      <c r="AT389" s="145" t="s">
        <v>331</v>
      </c>
      <c r="AU389" s="145" t="s">
        <v>79</v>
      </c>
      <c r="AY389" s="19" t="s">
        <v>328</v>
      </c>
      <c r="BE389" s="146">
        <f>IF(N389="základní",J389,0)</f>
        <v>0</v>
      </c>
      <c r="BF389" s="146">
        <f>IF(N389="snížená",J389,0)</f>
        <v>0</v>
      </c>
      <c r="BG389" s="146">
        <f>IF(N389="zákl. přenesená",J389,0)</f>
        <v>0</v>
      </c>
      <c r="BH389" s="146">
        <f>IF(N389="sníž. přenesená",J389,0)</f>
        <v>0</v>
      </c>
      <c r="BI389" s="146">
        <f>IF(N389="nulová",J389,0)</f>
        <v>0</v>
      </c>
      <c r="BJ389" s="19" t="s">
        <v>76</v>
      </c>
      <c r="BK389" s="146">
        <f>ROUND(I389*H389,2)</f>
        <v>0</v>
      </c>
      <c r="BL389" s="19" t="s">
        <v>336</v>
      </c>
      <c r="BM389" s="145" t="s">
        <v>937</v>
      </c>
    </row>
    <row r="390" spans="2:65" s="1" customFormat="1">
      <c r="B390" s="34"/>
      <c r="D390" s="147" t="s">
        <v>338</v>
      </c>
      <c r="F390" s="148" t="s">
        <v>938</v>
      </c>
      <c r="I390" s="149"/>
      <c r="L390" s="34"/>
      <c r="M390" s="153"/>
      <c r="N390" s="154"/>
      <c r="O390" s="154"/>
      <c r="P390" s="154"/>
      <c r="Q390" s="154"/>
      <c r="R390" s="154"/>
      <c r="S390" s="154"/>
      <c r="T390" s="155"/>
      <c r="AT390" s="19" t="s">
        <v>338</v>
      </c>
      <c r="AU390" s="19" t="s">
        <v>79</v>
      </c>
    </row>
    <row r="391" spans="2:65" s="1" customFormat="1" ht="6.95" customHeight="1">
      <c r="B391" s="43"/>
      <c r="C391" s="44"/>
      <c r="D391" s="44"/>
      <c r="E391" s="44"/>
      <c r="F391" s="44"/>
      <c r="G391" s="44"/>
      <c r="H391" s="44"/>
      <c r="I391" s="44"/>
      <c r="J391" s="44"/>
      <c r="K391" s="44"/>
      <c r="L391" s="34"/>
    </row>
  </sheetData>
  <autoFilter ref="C101:K390" xr:uid="{00000000-0009-0000-0000-000003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300-000000000000}"/>
    <hyperlink ref="F109" r:id="rId2" xr:uid="{00000000-0004-0000-0300-000001000000}"/>
    <hyperlink ref="F116" r:id="rId3" xr:uid="{00000000-0004-0000-0300-000002000000}"/>
    <hyperlink ref="F120" r:id="rId4" xr:uid="{00000000-0004-0000-0300-000003000000}"/>
    <hyperlink ref="F124" r:id="rId5" xr:uid="{00000000-0004-0000-0300-000004000000}"/>
    <hyperlink ref="F128" r:id="rId6" xr:uid="{00000000-0004-0000-0300-000005000000}"/>
    <hyperlink ref="F132" r:id="rId7" xr:uid="{00000000-0004-0000-0300-000006000000}"/>
    <hyperlink ref="F137" r:id="rId8" xr:uid="{00000000-0004-0000-0300-000007000000}"/>
    <hyperlink ref="F139" r:id="rId9" xr:uid="{00000000-0004-0000-0300-000008000000}"/>
    <hyperlink ref="F141" r:id="rId10" xr:uid="{00000000-0004-0000-0300-000009000000}"/>
    <hyperlink ref="F144" r:id="rId11" xr:uid="{00000000-0004-0000-0300-00000A000000}"/>
    <hyperlink ref="F147" r:id="rId12" xr:uid="{00000000-0004-0000-0300-00000B000000}"/>
    <hyperlink ref="F150" r:id="rId13" xr:uid="{00000000-0004-0000-0300-00000C000000}"/>
    <hyperlink ref="F155" r:id="rId14" xr:uid="{00000000-0004-0000-0300-00000D000000}"/>
    <hyperlink ref="F167" r:id="rId15" xr:uid="{00000000-0004-0000-0300-00000E000000}"/>
    <hyperlink ref="F170" r:id="rId16" xr:uid="{00000000-0004-0000-0300-00000F000000}"/>
    <hyperlink ref="F175" r:id="rId17" xr:uid="{00000000-0004-0000-0300-000010000000}"/>
    <hyperlink ref="F178" r:id="rId18" xr:uid="{00000000-0004-0000-0300-000011000000}"/>
    <hyperlink ref="F181" r:id="rId19" xr:uid="{00000000-0004-0000-0300-000012000000}"/>
    <hyperlink ref="F184" r:id="rId20" xr:uid="{00000000-0004-0000-0300-000013000000}"/>
    <hyperlink ref="F193" r:id="rId21" xr:uid="{00000000-0004-0000-0300-000014000000}"/>
    <hyperlink ref="F197" r:id="rId22" xr:uid="{00000000-0004-0000-0300-000015000000}"/>
    <hyperlink ref="F199" r:id="rId23" xr:uid="{00000000-0004-0000-0300-000016000000}"/>
    <hyperlink ref="F201" r:id="rId24" xr:uid="{00000000-0004-0000-0300-000017000000}"/>
    <hyperlink ref="F206" r:id="rId25" xr:uid="{00000000-0004-0000-0300-000018000000}"/>
    <hyperlink ref="F208" r:id="rId26" xr:uid="{00000000-0004-0000-0300-000019000000}"/>
    <hyperlink ref="F213" r:id="rId27" xr:uid="{00000000-0004-0000-0300-00001A000000}"/>
    <hyperlink ref="F218" r:id="rId28" xr:uid="{00000000-0004-0000-0300-00001B000000}"/>
    <hyperlink ref="F223" r:id="rId29" xr:uid="{00000000-0004-0000-0300-00001C000000}"/>
    <hyperlink ref="F228" r:id="rId30" xr:uid="{00000000-0004-0000-0300-00001D000000}"/>
    <hyperlink ref="F233" r:id="rId31" xr:uid="{00000000-0004-0000-0300-00001E000000}"/>
    <hyperlink ref="F235" r:id="rId32" xr:uid="{00000000-0004-0000-0300-00001F000000}"/>
    <hyperlink ref="F238" r:id="rId33" xr:uid="{00000000-0004-0000-0300-000020000000}"/>
    <hyperlink ref="F240" r:id="rId34" xr:uid="{00000000-0004-0000-0300-000021000000}"/>
    <hyperlink ref="F244" r:id="rId35" xr:uid="{00000000-0004-0000-0300-000022000000}"/>
    <hyperlink ref="F247" r:id="rId36" xr:uid="{00000000-0004-0000-0300-000023000000}"/>
    <hyperlink ref="F250" r:id="rId37" xr:uid="{00000000-0004-0000-0300-000024000000}"/>
    <hyperlink ref="F253" r:id="rId38" xr:uid="{00000000-0004-0000-0300-000025000000}"/>
    <hyperlink ref="F256" r:id="rId39" xr:uid="{00000000-0004-0000-0300-000026000000}"/>
    <hyperlink ref="F260" r:id="rId40" xr:uid="{00000000-0004-0000-0300-000027000000}"/>
    <hyperlink ref="F267" r:id="rId41" xr:uid="{00000000-0004-0000-0300-000028000000}"/>
    <hyperlink ref="F272" r:id="rId42" xr:uid="{00000000-0004-0000-0300-000029000000}"/>
    <hyperlink ref="F277" r:id="rId43" xr:uid="{00000000-0004-0000-0300-00002A000000}"/>
    <hyperlink ref="F284" r:id="rId44" xr:uid="{00000000-0004-0000-0300-00002B000000}"/>
    <hyperlink ref="F301" r:id="rId45" xr:uid="{00000000-0004-0000-0300-00002C000000}"/>
    <hyperlink ref="F307" r:id="rId46" xr:uid="{00000000-0004-0000-0300-00002D000000}"/>
    <hyperlink ref="F311" r:id="rId47" xr:uid="{00000000-0004-0000-0300-00002E000000}"/>
    <hyperlink ref="F313" r:id="rId48" xr:uid="{00000000-0004-0000-0300-00002F000000}"/>
    <hyperlink ref="F323" r:id="rId49" xr:uid="{00000000-0004-0000-0300-000030000000}"/>
    <hyperlink ref="F325" r:id="rId50" xr:uid="{00000000-0004-0000-0300-000031000000}"/>
    <hyperlink ref="F327" r:id="rId51" xr:uid="{00000000-0004-0000-0300-000032000000}"/>
    <hyperlink ref="F329" r:id="rId52" xr:uid="{00000000-0004-0000-0300-000033000000}"/>
    <hyperlink ref="F331" r:id="rId53" xr:uid="{00000000-0004-0000-0300-000034000000}"/>
    <hyperlink ref="F335" r:id="rId54" xr:uid="{00000000-0004-0000-0300-000035000000}"/>
    <hyperlink ref="F344" r:id="rId55" xr:uid="{00000000-0004-0000-0300-000036000000}"/>
    <hyperlink ref="F350" r:id="rId56" xr:uid="{00000000-0004-0000-0300-000037000000}"/>
    <hyperlink ref="F352" r:id="rId57" xr:uid="{00000000-0004-0000-0300-000038000000}"/>
    <hyperlink ref="F358" r:id="rId58" xr:uid="{00000000-0004-0000-0300-000039000000}"/>
    <hyperlink ref="F364" r:id="rId59" xr:uid="{00000000-0004-0000-0300-00003A000000}"/>
    <hyperlink ref="F367" r:id="rId60" xr:uid="{00000000-0004-0000-0300-00003B000000}"/>
    <hyperlink ref="F369" r:id="rId61" xr:uid="{00000000-0004-0000-0300-00003C000000}"/>
    <hyperlink ref="F372" r:id="rId62" xr:uid="{00000000-0004-0000-0300-00003D000000}"/>
    <hyperlink ref="F378" r:id="rId63" xr:uid="{00000000-0004-0000-0300-00003E000000}"/>
    <hyperlink ref="F386" r:id="rId64" xr:uid="{00000000-0004-0000-0300-00003F000000}"/>
    <hyperlink ref="F390" r:id="rId65" xr:uid="{00000000-0004-0000-0300-00004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5"/>
  <sheetViews>
    <sheetView showGridLines="0" topLeftCell="A7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100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305</v>
      </c>
      <c r="L12" s="34"/>
    </row>
    <row r="13" spans="2:46" s="1" customFormat="1" ht="16.5" customHeight="1">
      <c r="B13" s="34"/>
      <c r="E13" s="353" t="s">
        <v>939</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ROUND((SUM(BE95:BE104)),  2)</f>
        <v>0</v>
      </c>
      <c r="I37" s="95">
        <v>0.21</v>
      </c>
      <c r="J37" s="84">
        <f>ROUND(((SUM(BE95:BE104))*I37),  2)</f>
        <v>0</v>
      </c>
      <c r="L37" s="34"/>
    </row>
    <row r="38" spans="2:12" s="1" customFormat="1" ht="14.45" customHeight="1">
      <c r="B38" s="34"/>
      <c r="E38" s="29" t="s">
        <v>41</v>
      </c>
      <c r="F38" s="84">
        <f>ROUND((SUM(BF95:BF104)),  2)</f>
        <v>0</v>
      </c>
      <c r="I38" s="95">
        <v>0.12</v>
      </c>
      <c r="J38" s="84">
        <f>ROUND(((SUM(BF95:BF104))*I38),  2)</f>
        <v>0</v>
      </c>
      <c r="L38" s="34"/>
    </row>
    <row r="39" spans="2:12" s="1" customFormat="1" ht="14.45" hidden="1" customHeight="1">
      <c r="B39" s="34"/>
      <c r="E39" s="29" t="s">
        <v>42</v>
      </c>
      <c r="F39" s="84">
        <f>ROUND((SUM(BG95:BG104)),  2)</f>
        <v>0</v>
      </c>
      <c r="I39" s="95">
        <v>0.21</v>
      </c>
      <c r="J39" s="84">
        <f>0</f>
        <v>0</v>
      </c>
      <c r="L39" s="34"/>
    </row>
    <row r="40" spans="2:12" s="1" customFormat="1" ht="14.45" hidden="1" customHeight="1">
      <c r="B40" s="34"/>
      <c r="E40" s="29" t="s">
        <v>43</v>
      </c>
      <c r="F40" s="84">
        <f>ROUND((SUM(BH95:BH104)),  2)</f>
        <v>0</v>
      </c>
      <c r="I40" s="95">
        <v>0.12</v>
      </c>
      <c r="J40" s="84">
        <f>0</f>
        <v>0</v>
      </c>
      <c r="L40" s="34"/>
    </row>
    <row r="41" spans="2:12" s="1" customFormat="1" ht="14.45" hidden="1" customHeight="1">
      <c r="B41" s="34"/>
      <c r="E41" s="29" t="s">
        <v>44</v>
      </c>
      <c r="F41" s="84">
        <f>ROUND((SUM(BI95:BI104)),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305</v>
      </c>
      <c r="L57" s="34"/>
    </row>
    <row r="58" spans="2:12" s="1" customFormat="1" ht="16.5" customHeight="1">
      <c r="B58" s="34"/>
      <c r="E58" s="353" t="str">
        <f>E13</f>
        <v>SO 101.1.1 - Etapa I - Nezpůsobilé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425</v>
      </c>
      <c r="E68" s="107"/>
      <c r="F68" s="107"/>
      <c r="G68" s="107"/>
      <c r="H68" s="107"/>
      <c r="I68" s="107"/>
      <c r="J68" s="108">
        <f>J96</f>
        <v>0</v>
      </c>
      <c r="L68" s="105"/>
    </row>
    <row r="69" spans="2:47" s="9" customFormat="1" ht="19.899999999999999" customHeight="1">
      <c r="B69" s="109"/>
      <c r="D69" s="110" t="s">
        <v>432</v>
      </c>
      <c r="E69" s="111"/>
      <c r="F69" s="111"/>
      <c r="G69" s="111"/>
      <c r="H69" s="111"/>
      <c r="I69" s="111"/>
      <c r="J69" s="112">
        <f>J97</f>
        <v>0</v>
      </c>
      <c r="L69" s="109"/>
    </row>
    <row r="70" spans="2:47" s="8" customFormat="1" ht="24.95" customHeight="1">
      <c r="B70" s="105"/>
      <c r="D70" s="106" t="s">
        <v>311</v>
      </c>
      <c r="E70" s="107"/>
      <c r="F70" s="107"/>
      <c r="G70" s="107"/>
      <c r="H70" s="107"/>
      <c r="I70" s="107"/>
      <c r="J70" s="108">
        <f>J101</f>
        <v>0</v>
      </c>
      <c r="L70" s="105"/>
    </row>
    <row r="71" spans="2:47" s="9" customFormat="1" ht="19.899999999999999" customHeight="1">
      <c r="B71" s="109"/>
      <c r="D71" s="110" t="s">
        <v>313</v>
      </c>
      <c r="E71" s="111"/>
      <c r="F71" s="111"/>
      <c r="G71" s="111"/>
      <c r="H71" s="111"/>
      <c r="I71" s="111"/>
      <c r="J71" s="112">
        <f>J102</f>
        <v>0</v>
      </c>
      <c r="L71" s="109"/>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72" t="str">
        <f>E7</f>
        <v>Revitalizace multimodálního uzlu ve Dvoře Králové nad Labem - etapa I-VI.</v>
      </c>
      <c r="F81" s="373"/>
      <c r="G81" s="373"/>
      <c r="H81" s="373"/>
      <c r="L81" s="34"/>
    </row>
    <row r="82" spans="2:63" ht="12" customHeight="1">
      <c r="B82" s="22"/>
      <c r="C82" s="29" t="s">
        <v>301</v>
      </c>
      <c r="L82" s="22"/>
    </row>
    <row r="83" spans="2:63" ht="23.25" customHeight="1">
      <c r="B83" s="22"/>
      <c r="E83" s="372" t="s">
        <v>302</v>
      </c>
      <c r="F83" s="335"/>
      <c r="G83" s="335"/>
      <c r="H83" s="335"/>
      <c r="L83" s="22"/>
    </row>
    <row r="84" spans="2:63" ht="12" customHeight="1">
      <c r="B84" s="22"/>
      <c r="C84" s="29" t="s">
        <v>303</v>
      </c>
      <c r="L84" s="22"/>
    </row>
    <row r="85" spans="2:63" s="1" customFormat="1" ht="16.5" customHeight="1">
      <c r="B85" s="34"/>
      <c r="E85" s="365" t="s">
        <v>419</v>
      </c>
      <c r="F85" s="374"/>
      <c r="G85" s="374"/>
      <c r="H85" s="374"/>
      <c r="L85" s="34"/>
    </row>
    <row r="86" spans="2:63" s="1" customFormat="1" ht="12" customHeight="1">
      <c r="B86" s="34"/>
      <c r="C86" s="29" t="s">
        <v>305</v>
      </c>
      <c r="L86" s="34"/>
    </row>
    <row r="87" spans="2:63" s="1" customFormat="1" ht="16.5" customHeight="1">
      <c r="B87" s="34"/>
      <c r="E87" s="353" t="str">
        <f>E13</f>
        <v>SO 101.1.1 - Etapa I - Nezpůsobilé</v>
      </c>
      <c r="F87" s="374"/>
      <c r="G87" s="374"/>
      <c r="H87" s="374"/>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Město Dvůr Králové nad Labem</v>
      </c>
      <c r="I91" s="29" t="s">
        <v>30</v>
      </c>
      <c r="J91" s="32" t="str">
        <f>E25</f>
        <v xml:space="preserve"> </v>
      </c>
      <c r="L91" s="34"/>
    </row>
    <row r="92" spans="2:63" s="1" customFormat="1" ht="25.7" customHeight="1">
      <c r="B92" s="34"/>
      <c r="C92" s="29" t="s">
        <v>28</v>
      </c>
      <c r="F92" s="27" t="str">
        <f>IF(E22="","",E22)</f>
        <v>Vyplň údaj</v>
      </c>
      <c r="I92" s="29" t="s">
        <v>32</v>
      </c>
      <c r="J92" s="32" t="str">
        <f>E28</f>
        <v>VECTURA Pardubice s.r.o.</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P96+P101</f>
        <v>0</v>
      </c>
      <c r="Q95" s="52"/>
      <c r="R95" s="118">
        <f>R96+R101</f>
        <v>0</v>
      </c>
      <c r="S95" s="52"/>
      <c r="T95" s="119">
        <f>T96+T101</f>
        <v>0</v>
      </c>
      <c r="AT95" s="19" t="s">
        <v>68</v>
      </c>
      <c r="AU95" s="19" t="s">
        <v>310</v>
      </c>
      <c r="BK95" s="120">
        <f>BK96+BK101</f>
        <v>0</v>
      </c>
    </row>
    <row r="96" spans="2:63" s="11" customFormat="1" ht="25.9" customHeight="1">
      <c r="B96" s="121"/>
      <c r="D96" s="122" t="s">
        <v>68</v>
      </c>
      <c r="E96" s="123" t="s">
        <v>434</v>
      </c>
      <c r="F96" s="123" t="s">
        <v>435</v>
      </c>
      <c r="I96" s="124"/>
      <c r="J96" s="125">
        <f>BK96</f>
        <v>0</v>
      </c>
      <c r="L96" s="121"/>
      <c r="M96" s="126"/>
      <c r="P96" s="127">
        <f>P97</f>
        <v>0</v>
      </c>
      <c r="R96" s="127">
        <f>R97</f>
        <v>0</v>
      </c>
      <c r="T96" s="128">
        <f>T97</f>
        <v>0</v>
      </c>
      <c r="AR96" s="122" t="s">
        <v>76</v>
      </c>
      <c r="AT96" s="129" t="s">
        <v>68</v>
      </c>
      <c r="AU96" s="129" t="s">
        <v>69</v>
      </c>
      <c r="AY96" s="122" t="s">
        <v>328</v>
      </c>
      <c r="BK96" s="130">
        <f>BK97</f>
        <v>0</v>
      </c>
    </row>
    <row r="97" spans="2:65" s="11" customFormat="1" ht="22.9" customHeight="1">
      <c r="B97" s="121"/>
      <c r="D97" s="122" t="s">
        <v>68</v>
      </c>
      <c r="E97" s="131" t="s">
        <v>896</v>
      </c>
      <c r="F97" s="131" t="s">
        <v>897</v>
      </c>
      <c r="I97" s="124"/>
      <c r="J97" s="132">
        <f>BK97</f>
        <v>0</v>
      </c>
      <c r="L97" s="121"/>
      <c r="M97" s="126"/>
      <c r="P97" s="127">
        <f>SUM(P98:P100)</f>
        <v>0</v>
      </c>
      <c r="R97" s="127">
        <f>SUM(R98:R100)</f>
        <v>0</v>
      </c>
      <c r="T97" s="128">
        <f>SUM(T98:T100)</f>
        <v>0</v>
      </c>
      <c r="AR97" s="122" t="s">
        <v>76</v>
      </c>
      <c r="AT97" s="129" t="s">
        <v>68</v>
      </c>
      <c r="AU97" s="129" t="s">
        <v>76</v>
      </c>
      <c r="AY97" s="122" t="s">
        <v>328</v>
      </c>
      <c r="BK97" s="130">
        <f>SUM(BK98:BK100)</f>
        <v>0</v>
      </c>
    </row>
    <row r="98" spans="2:65" s="1" customFormat="1" ht="33" customHeight="1">
      <c r="B98" s="133"/>
      <c r="C98" s="134" t="s">
        <v>76</v>
      </c>
      <c r="D98" s="134" t="s">
        <v>331</v>
      </c>
      <c r="E98" s="135" t="s">
        <v>940</v>
      </c>
      <c r="F98" s="136" t="s">
        <v>941</v>
      </c>
      <c r="G98" s="137" t="s">
        <v>585</v>
      </c>
      <c r="H98" s="138">
        <v>3008.4</v>
      </c>
      <c r="I98" s="139"/>
      <c r="J98" s="140">
        <f>ROUND(I98*H98,2)</f>
        <v>0</v>
      </c>
      <c r="K98" s="136" t="s">
        <v>3</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942</v>
      </c>
    </row>
    <row r="99" spans="2:65" s="12" customFormat="1">
      <c r="B99" s="156"/>
      <c r="D99" s="151" t="s">
        <v>442</v>
      </c>
      <c r="E99" s="157" t="s">
        <v>3</v>
      </c>
      <c r="F99" s="158" t="s">
        <v>943</v>
      </c>
      <c r="H99" s="159">
        <v>3008.4</v>
      </c>
      <c r="I99" s="160"/>
      <c r="L99" s="156"/>
      <c r="M99" s="161"/>
      <c r="T99" s="162"/>
      <c r="AT99" s="157" t="s">
        <v>442</v>
      </c>
      <c r="AU99" s="157" t="s">
        <v>79</v>
      </c>
      <c r="AV99" s="12" t="s">
        <v>79</v>
      </c>
      <c r="AW99" s="12" t="s">
        <v>31</v>
      </c>
      <c r="AX99" s="12" t="s">
        <v>76</v>
      </c>
      <c r="AY99" s="157" t="s">
        <v>328</v>
      </c>
    </row>
    <row r="100" spans="2:65" s="14" customFormat="1" ht="33.75">
      <c r="B100" s="170"/>
      <c r="D100" s="151" t="s">
        <v>442</v>
      </c>
      <c r="E100" s="171" t="s">
        <v>3</v>
      </c>
      <c r="F100" s="172" t="s">
        <v>458</v>
      </c>
      <c r="H100" s="171" t="s">
        <v>3</v>
      </c>
      <c r="I100" s="173"/>
      <c r="L100" s="170"/>
      <c r="M100" s="174"/>
      <c r="T100" s="175"/>
      <c r="AT100" s="171" t="s">
        <v>442</v>
      </c>
      <c r="AU100" s="171" t="s">
        <v>79</v>
      </c>
      <c r="AV100" s="14" t="s">
        <v>76</v>
      </c>
      <c r="AW100" s="14" t="s">
        <v>31</v>
      </c>
      <c r="AX100" s="14" t="s">
        <v>69</v>
      </c>
      <c r="AY100" s="171" t="s">
        <v>328</v>
      </c>
    </row>
    <row r="101" spans="2:65" s="11" customFormat="1" ht="25.9" customHeight="1">
      <c r="B101" s="121"/>
      <c r="D101" s="122" t="s">
        <v>68</v>
      </c>
      <c r="E101" s="123" t="s">
        <v>120</v>
      </c>
      <c r="F101" s="123" t="s">
        <v>327</v>
      </c>
      <c r="I101" s="124"/>
      <c r="J101" s="125">
        <f>BK101</f>
        <v>0</v>
      </c>
      <c r="L101" s="121"/>
      <c r="M101" s="126"/>
      <c r="P101" s="127">
        <f>P102</f>
        <v>0</v>
      </c>
      <c r="R101" s="127">
        <f>R102</f>
        <v>0</v>
      </c>
      <c r="T101" s="128">
        <f>T102</f>
        <v>0</v>
      </c>
      <c r="AR101" s="122" t="s">
        <v>138</v>
      </c>
      <c r="AT101" s="129" t="s">
        <v>68</v>
      </c>
      <c r="AU101" s="129" t="s">
        <v>69</v>
      </c>
      <c r="AY101" s="122" t="s">
        <v>328</v>
      </c>
      <c r="BK101" s="130">
        <f>BK102</f>
        <v>0</v>
      </c>
    </row>
    <row r="102" spans="2:65" s="11" customFormat="1" ht="22.9" customHeight="1">
      <c r="B102" s="121"/>
      <c r="D102" s="122" t="s">
        <v>68</v>
      </c>
      <c r="E102" s="131" t="s">
        <v>363</v>
      </c>
      <c r="F102" s="131" t="s">
        <v>364</v>
      </c>
      <c r="I102" s="124"/>
      <c r="J102" s="132">
        <f>BK102</f>
        <v>0</v>
      </c>
      <c r="L102" s="121"/>
      <c r="M102" s="126"/>
      <c r="P102" s="127">
        <f>SUM(P103:P104)</f>
        <v>0</v>
      </c>
      <c r="R102" s="127">
        <f>SUM(R103:R104)</f>
        <v>0</v>
      </c>
      <c r="T102" s="128">
        <f>SUM(T103:T104)</f>
        <v>0</v>
      </c>
      <c r="AR102" s="122" t="s">
        <v>138</v>
      </c>
      <c r="AT102" s="129" t="s">
        <v>68</v>
      </c>
      <c r="AU102" s="129" t="s">
        <v>76</v>
      </c>
      <c r="AY102" s="122" t="s">
        <v>328</v>
      </c>
      <c r="BK102" s="130">
        <f>SUM(BK103:BK104)</f>
        <v>0</v>
      </c>
    </row>
    <row r="103" spans="2:65" s="1" customFormat="1" ht="16.5" customHeight="1">
      <c r="B103" s="133"/>
      <c r="C103" s="134" t="s">
        <v>79</v>
      </c>
      <c r="D103" s="134" t="s">
        <v>331</v>
      </c>
      <c r="E103" s="135" t="s">
        <v>944</v>
      </c>
      <c r="F103" s="136" t="s">
        <v>945</v>
      </c>
      <c r="G103" s="137" t="s">
        <v>356</v>
      </c>
      <c r="H103" s="138">
        <v>30</v>
      </c>
      <c r="I103" s="139"/>
      <c r="J103" s="140">
        <f>ROUND(I103*H103,2)</f>
        <v>0</v>
      </c>
      <c r="K103" s="136" t="s">
        <v>3</v>
      </c>
      <c r="L103" s="34"/>
      <c r="M103" s="141" t="s">
        <v>3</v>
      </c>
      <c r="N103" s="142" t="s">
        <v>40</v>
      </c>
      <c r="P103" s="143">
        <f>O103*H103</f>
        <v>0</v>
      </c>
      <c r="Q103" s="143">
        <v>0</v>
      </c>
      <c r="R103" s="143">
        <f>Q103*H103</f>
        <v>0</v>
      </c>
      <c r="S103" s="143">
        <v>0</v>
      </c>
      <c r="T103" s="144">
        <f>S103*H103</f>
        <v>0</v>
      </c>
      <c r="AR103" s="145" t="s">
        <v>336</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336</v>
      </c>
      <c r="BM103" s="145" t="s">
        <v>946</v>
      </c>
    </row>
    <row r="104" spans="2:65" s="12" customFormat="1">
      <c r="B104" s="156"/>
      <c r="D104" s="151" t="s">
        <v>442</v>
      </c>
      <c r="E104" s="157" t="s">
        <v>3</v>
      </c>
      <c r="F104" s="158" t="s">
        <v>947</v>
      </c>
      <c r="H104" s="159">
        <v>30</v>
      </c>
      <c r="I104" s="160"/>
      <c r="L104" s="156"/>
      <c r="M104" s="186"/>
      <c r="N104" s="187"/>
      <c r="O104" s="187"/>
      <c r="P104" s="187"/>
      <c r="Q104" s="187"/>
      <c r="R104" s="187"/>
      <c r="S104" s="187"/>
      <c r="T104" s="188"/>
      <c r="AT104" s="157" t="s">
        <v>442</v>
      </c>
      <c r="AU104" s="157" t="s">
        <v>79</v>
      </c>
      <c r="AV104" s="12" t="s">
        <v>79</v>
      </c>
      <c r="AW104" s="12" t="s">
        <v>31</v>
      </c>
      <c r="AX104" s="12" t="s">
        <v>76</v>
      </c>
      <c r="AY104" s="157" t="s">
        <v>328</v>
      </c>
    </row>
    <row r="105" spans="2:65" s="1" customFormat="1" ht="6.95" customHeight="1">
      <c r="B105" s="43"/>
      <c r="C105" s="44"/>
      <c r="D105" s="44"/>
      <c r="E105" s="44"/>
      <c r="F105" s="44"/>
      <c r="G105" s="44"/>
      <c r="H105" s="44"/>
      <c r="I105" s="44"/>
      <c r="J105" s="44"/>
      <c r="K105" s="44"/>
      <c r="L105" s="34"/>
    </row>
  </sheetData>
  <autoFilter ref="C94:K104" xr:uid="{00000000-0009-0000-0000-00000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53"/>
  <sheetViews>
    <sheetView showGridLines="0" topLeftCell="A216" workbookViewId="0">
      <selection activeCell="F234" sqref="F23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106</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948</v>
      </c>
      <c r="F11" s="374"/>
      <c r="G11" s="374"/>
      <c r="H11" s="374"/>
      <c r="L11" s="34"/>
    </row>
    <row r="12" spans="2:46" s="1" customFormat="1" ht="12" customHeight="1">
      <c r="B12" s="34"/>
      <c r="D12" s="29" t="s">
        <v>305</v>
      </c>
      <c r="L12" s="34"/>
    </row>
    <row r="13" spans="2:46" s="1" customFormat="1" ht="16.5" customHeight="1">
      <c r="B13" s="34"/>
      <c r="E13" s="353" t="s">
        <v>949</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ROUND((SUM(BE100:BE252)),  2)</f>
        <v>0</v>
      </c>
      <c r="I37" s="95">
        <v>0.21</v>
      </c>
      <c r="J37" s="84">
        <f>ROUND(((SUM(BE100:BE252))*I37),  2)</f>
        <v>0</v>
      </c>
      <c r="L37" s="34"/>
    </row>
    <row r="38" spans="2:12" s="1" customFormat="1" ht="14.45" customHeight="1">
      <c r="B38" s="34"/>
      <c r="E38" s="29" t="s">
        <v>41</v>
      </c>
      <c r="F38" s="84">
        <f>ROUND((SUM(BF100:BF252)),  2)</f>
        <v>0</v>
      </c>
      <c r="I38" s="95">
        <v>0.12</v>
      </c>
      <c r="J38" s="84">
        <f>ROUND(((SUM(BF100:BF252))*I38),  2)</f>
        <v>0</v>
      </c>
      <c r="L38" s="34"/>
    </row>
    <row r="39" spans="2:12" s="1" customFormat="1" ht="14.45" hidden="1" customHeight="1">
      <c r="B39" s="34"/>
      <c r="E39" s="29" t="s">
        <v>42</v>
      </c>
      <c r="F39" s="84">
        <f>ROUND((SUM(BG100:BG252)),  2)</f>
        <v>0</v>
      </c>
      <c r="I39" s="95">
        <v>0.21</v>
      </c>
      <c r="J39" s="84">
        <f>0</f>
        <v>0</v>
      </c>
      <c r="L39" s="34"/>
    </row>
    <row r="40" spans="2:12" s="1" customFormat="1" ht="14.45" hidden="1" customHeight="1">
      <c r="B40" s="34"/>
      <c r="E40" s="29" t="s">
        <v>43</v>
      </c>
      <c r="F40" s="84">
        <f>ROUND((SUM(BH100:BH252)),  2)</f>
        <v>0</v>
      </c>
      <c r="I40" s="95">
        <v>0.12</v>
      </c>
      <c r="J40" s="84">
        <f>0</f>
        <v>0</v>
      </c>
      <c r="L40" s="34"/>
    </row>
    <row r="41" spans="2:12" s="1" customFormat="1" ht="14.45" hidden="1" customHeight="1">
      <c r="B41" s="34"/>
      <c r="E41" s="29" t="s">
        <v>44</v>
      </c>
      <c r="F41" s="84">
        <f>ROUND((SUM(BI100:BI252)),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948</v>
      </c>
      <c r="F56" s="374"/>
      <c r="G56" s="374"/>
      <c r="H56" s="374"/>
      <c r="L56" s="34"/>
    </row>
    <row r="57" spans="2:12" s="1" customFormat="1" ht="12" customHeight="1">
      <c r="B57" s="34"/>
      <c r="C57" s="29" t="s">
        <v>305</v>
      </c>
      <c r="L57" s="34"/>
    </row>
    <row r="58" spans="2:12" s="1" customFormat="1" ht="16.5" customHeight="1">
      <c r="B58" s="34"/>
      <c r="E58" s="353" t="str">
        <f>E13</f>
        <v>22109P-I - 300 Vodohospodářské objekty - etapa I</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425</v>
      </c>
      <c r="E68" s="107"/>
      <c r="F68" s="107"/>
      <c r="G68" s="107"/>
      <c r="H68" s="107"/>
      <c r="I68" s="107"/>
      <c r="J68" s="108">
        <f>J101</f>
        <v>0</v>
      </c>
      <c r="L68" s="105"/>
    </row>
    <row r="69" spans="2:47" s="9" customFormat="1" ht="19.899999999999999" customHeight="1">
      <c r="B69" s="109"/>
      <c r="D69" s="110" t="s">
        <v>426</v>
      </c>
      <c r="E69" s="111"/>
      <c r="F69" s="111"/>
      <c r="G69" s="111"/>
      <c r="H69" s="111"/>
      <c r="I69" s="111"/>
      <c r="J69" s="112">
        <f>J102</f>
        <v>0</v>
      </c>
      <c r="L69" s="109"/>
    </row>
    <row r="70" spans="2:47" s="9" customFormat="1" ht="19.899999999999999" customHeight="1">
      <c r="B70" s="109"/>
      <c r="D70" s="110" t="s">
        <v>427</v>
      </c>
      <c r="E70" s="111"/>
      <c r="F70" s="111"/>
      <c r="G70" s="111"/>
      <c r="H70" s="111"/>
      <c r="I70" s="111"/>
      <c r="J70" s="112">
        <f>J128</f>
        <v>0</v>
      </c>
      <c r="L70" s="109"/>
    </row>
    <row r="71" spans="2:47" s="9" customFormat="1" ht="19.899999999999999" customHeight="1">
      <c r="B71" s="109"/>
      <c r="D71" s="110" t="s">
        <v>954</v>
      </c>
      <c r="E71" s="111"/>
      <c r="F71" s="111"/>
      <c r="G71" s="111"/>
      <c r="H71" s="111"/>
      <c r="I71" s="111"/>
      <c r="J71" s="112">
        <f>J151</f>
        <v>0</v>
      </c>
      <c r="L71" s="109"/>
    </row>
    <row r="72" spans="2:47" s="9" customFormat="1" ht="19.899999999999999" customHeight="1">
      <c r="B72" s="109"/>
      <c r="D72" s="110" t="s">
        <v>428</v>
      </c>
      <c r="E72" s="111"/>
      <c r="F72" s="111"/>
      <c r="G72" s="111"/>
      <c r="H72" s="111"/>
      <c r="I72" s="111"/>
      <c r="J72" s="112">
        <f>J166</f>
        <v>0</v>
      </c>
      <c r="L72" s="109"/>
    </row>
    <row r="73" spans="2:47" s="9" customFormat="1" ht="19.899999999999999" customHeight="1">
      <c r="B73" s="109"/>
      <c r="D73" s="110" t="s">
        <v>955</v>
      </c>
      <c r="E73" s="111"/>
      <c r="F73" s="111"/>
      <c r="G73" s="111"/>
      <c r="H73" s="111"/>
      <c r="I73" s="111"/>
      <c r="J73" s="112">
        <f>J176</f>
        <v>0</v>
      </c>
      <c r="L73" s="109"/>
    </row>
    <row r="74" spans="2:47" s="9" customFormat="1" ht="19.899999999999999" customHeight="1">
      <c r="B74" s="109"/>
      <c r="D74" s="110" t="s">
        <v>431</v>
      </c>
      <c r="E74" s="111"/>
      <c r="F74" s="111"/>
      <c r="G74" s="111"/>
      <c r="H74" s="111"/>
      <c r="I74" s="111"/>
      <c r="J74" s="112">
        <f>J241</f>
        <v>0</v>
      </c>
      <c r="L74" s="109"/>
    </row>
    <row r="75" spans="2:47" s="8" customFormat="1" ht="24.95" customHeight="1">
      <c r="B75" s="105"/>
      <c r="D75" s="106" t="s">
        <v>956</v>
      </c>
      <c r="E75" s="107"/>
      <c r="F75" s="107"/>
      <c r="G75" s="107"/>
      <c r="H75" s="107"/>
      <c r="I75" s="107"/>
      <c r="J75" s="108">
        <f>J245</f>
        <v>0</v>
      </c>
      <c r="L75" s="105"/>
    </row>
    <row r="76" spans="2:47" s="9" customFormat="1" ht="19.899999999999999" customHeight="1">
      <c r="B76" s="109"/>
      <c r="D76" s="110" t="s">
        <v>957</v>
      </c>
      <c r="E76" s="111"/>
      <c r="F76" s="111"/>
      <c r="G76" s="111"/>
      <c r="H76" s="111"/>
      <c r="I76" s="111"/>
      <c r="J76" s="112">
        <f>J246</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72" t="str">
        <f>E7</f>
        <v>Revitalizace multimodálního uzlu ve Dvoře Králové nad Labem - etapa I-VI.</v>
      </c>
      <c r="F86" s="373"/>
      <c r="G86" s="373"/>
      <c r="H86" s="373"/>
      <c r="L86" s="34"/>
    </row>
    <row r="87" spans="2:12" ht="12" customHeight="1">
      <c r="B87" s="22"/>
      <c r="C87" s="29" t="s">
        <v>301</v>
      </c>
      <c r="L87" s="22"/>
    </row>
    <row r="88" spans="2:12" ht="23.25" customHeight="1">
      <c r="B88" s="22"/>
      <c r="E88" s="372" t="s">
        <v>302</v>
      </c>
      <c r="F88" s="335"/>
      <c r="G88" s="335"/>
      <c r="H88" s="335"/>
      <c r="L88" s="22"/>
    </row>
    <row r="89" spans="2:12" ht="12" customHeight="1">
      <c r="B89" s="22"/>
      <c r="C89" s="29" t="s">
        <v>303</v>
      </c>
      <c r="L89" s="22"/>
    </row>
    <row r="90" spans="2:12" s="1" customFormat="1" ht="16.5" customHeight="1">
      <c r="B90" s="34"/>
      <c r="E90" s="365" t="s">
        <v>948</v>
      </c>
      <c r="F90" s="374"/>
      <c r="G90" s="374"/>
      <c r="H90" s="374"/>
      <c r="L90" s="34"/>
    </row>
    <row r="91" spans="2:12" s="1" customFormat="1" ht="12" customHeight="1">
      <c r="B91" s="34"/>
      <c r="C91" s="29" t="s">
        <v>305</v>
      </c>
      <c r="L91" s="34"/>
    </row>
    <row r="92" spans="2:12" s="1" customFormat="1" ht="16.5" customHeight="1">
      <c r="B92" s="34"/>
      <c r="E92" s="353" t="str">
        <f>E13</f>
        <v>22109P-I - 300 Vodohospodářské objekty - etapa I</v>
      </c>
      <c r="F92" s="374"/>
      <c r="G92" s="374"/>
      <c r="H92" s="374"/>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 xml:space="preserve"> </v>
      </c>
      <c r="I96" s="29" t="s">
        <v>30</v>
      </c>
      <c r="J96" s="32" t="str">
        <f>E25</f>
        <v>Grania s.r.o.</v>
      </c>
      <c r="L96" s="34"/>
    </row>
    <row r="97" spans="2:65" s="1" customFormat="1" ht="15.2" customHeight="1">
      <c r="B97" s="34"/>
      <c r="C97" s="29" t="s">
        <v>28</v>
      </c>
      <c r="F97" s="27" t="str">
        <f>IF(E22="","",E22)</f>
        <v>Vyplň údaj</v>
      </c>
      <c r="I97" s="29" t="s">
        <v>32</v>
      </c>
      <c r="J97" s="32" t="str">
        <f>E28</f>
        <v>Ing. Vít Rous</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P101+P245</f>
        <v>0</v>
      </c>
      <c r="Q100" s="52"/>
      <c r="R100" s="118">
        <f>R101+R245</f>
        <v>327.88893362999994</v>
      </c>
      <c r="S100" s="52"/>
      <c r="T100" s="119">
        <f>T101+T245</f>
        <v>2</v>
      </c>
      <c r="AT100" s="19" t="s">
        <v>68</v>
      </c>
      <c r="AU100" s="19" t="s">
        <v>310</v>
      </c>
      <c r="BK100" s="120">
        <f>BK101+BK245</f>
        <v>0</v>
      </c>
    </row>
    <row r="101" spans="2:65" s="11" customFormat="1" ht="25.9" customHeight="1">
      <c r="B101" s="121"/>
      <c r="D101" s="122" t="s">
        <v>68</v>
      </c>
      <c r="E101" s="123" t="s">
        <v>434</v>
      </c>
      <c r="F101" s="123" t="s">
        <v>435</v>
      </c>
      <c r="I101" s="124"/>
      <c r="J101" s="125">
        <f>BK101</f>
        <v>0</v>
      </c>
      <c r="L101" s="121"/>
      <c r="M101" s="126"/>
      <c r="P101" s="127">
        <f>P102+P128+P151+P166+P176+P241</f>
        <v>0</v>
      </c>
      <c r="R101" s="127">
        <f>R102+R128+R151+R166+R176+R241</f>
        <v>327.20096112999994</v>
      </c>
      <c r="T101" s="128">
        <f>T102+T128+T151+T166+T176+T241</f>
        <v>2</v>
      </c>
      <c r="AR101" s="122" t="s">
        <v>76</v>
      </c>
      <c r="AT101" s="129" t="s">
        <v>68</v>
      </c>
      <c r="AU101" s="129" t="s">
        <v>69</v>
      </c>
      <c r="AY101" s="122" t="s">
        <v>328</v>
      </c>
      <c r="BK101" s="130">
        <f>BK102+BK128+BK151+BK166+BK176+BK241</f>
        <v>0</v>
      </c>
    </row>
    <row r="102" spans="2:65" s="11" customFormat="1" ht="22.9" customHeight="1">
      <c r="B102" s="121"/>
      <c r="D102" s="122" t="s">
        <v>68</v>
      </c>
      <c r="E102" s="131" t="s">
        <v>76</v>
      </c>
      <c r="F102" s="131" t="s">
        <v>436</v>
      </c>
      <c r="I102" s="124"/>
      <c r="J102" s="132">
        <f>BK102</f>
        <v>0</v>
      </c>
      <c r="L102" s="121"/>
      <c r="M102" s="126"/>
      <c r="P102" s="127">
        <f>SUM(P103:P127)</f>
        <v>0</v>
      </c>
      <c r="R102" s="127">
        <f>SUM(R103:R127)</f>
        <v>41.6</v>
      </c>
      <c r="T102" s="128">
        <f>SUM(T103:T127)</f>
        <v>0</v>
      </c>
      <c r="AR102" s="122" t="s">
        <v>76</v>
      </c>
      <c r="AT102" s="129" t="s">
        <v>68</v>
      </c>
      <c r="AU102" s="129" t="s">
        <v>76</v>
      </c>
      <c r="AY102" s="122" t="s">
        <v>328</v>
      </c>
      <c r="BK102" s="130">
        <f>SUM(BK103:BK127)</f>
        <v>0</v>
      </c>
    </row>
    <row r="103" spans="2:65" s="1" customFormat="1" ht="49.15" customHeight="1">
      <c r="B103" s="133"/>
      <c r="C103" s="134" t="s">
        <v>76</v>
      </c>
      <c r="D103" s="134" t="s">
        <v>331</v>
      </c>
      <c r="E103" s="135" t="s">
        <v>958</v>
      </c>
      <c r="F103" s="136" t="s">
        <v>959</v>
      </c>
      <c r="G103" s="137" t="s">
        <v>491</v>
      </c>
      <c r="H103" s="138">
        <v>340.39</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960</v>
      </c>
    </row>
    <row r="104" spans="2:65" s="1" customFormat="1">
      <c r="B104" s="34"/>
      <c r="D104" s="147" t="s">
        <v>338</v>
      </c>
      <c r="F104" s="148" t="s">
        <v>961</v>
      </c>
      <c r="I104" s="149"/>
      <c r="L104" s="34"/>
      <c r="M104" s="150"/>
      <c r="T104" s="55"/>
      <c r="AT104" s="19" t="s">
        <v>338</v>
      </c>
      <c r="AU104" s="19" t="s">
        <v>79</v>
      </c>
    </row>
    <row r="105" spans="2:65" s="12" customFormat="1">
      <c r="B105" s="156"/>
      <c r="D105" s="151" t="s">
        <v>442</v>
      </c>
      <c r="E105" s="157" t="s">
        <v>3</v>
      </c>
      <c r="F105" s="158" t="s">
        <v>962</v>
      </c>
      <c r="H105" s="159">
        <v>340.39</v>
      </c>
      <c r="I105" s="160"/>
      <c r="L105" s="156"/>
      <c r="M105" s="161"/>
      <c r="T105" s="162"/>
      <c r="AT105" s="157" t="s">
        <v>442</v>
      </c>
      <c r="AU105" s="157" t="s">
        <v>79</v>
      </c>
      <c r="AV105" s="12" t="s">
        <v>79</v>
      </c>
      <c r="AW105" s="12" t="s">
        <v>31</v>
      </c>
      <c r="AX105" s="12" t="s">
        <v>76</v>
      </c>
      <c r="AY105" s="157" t="s">
        <v>328</v>
      </c>
    </row>
    <row r="106" spans="2:65" s="1" customFormat="1" ht="49.15" customHeight="1">
      <c r="B106" s="133"/>
      <c r="C106" s="134" t="s">
        <v>79</v>
      </c>
      <c r="D106" s="134" t="s">
        <v>331</v>
      </c>
      <c r="E106" s="135" t="s">
        <v>963</v>
      </c>
      <c r="F106" s="136" t="s">
        <v>964</v>
      </c>
      <c r="G106" s="137" t="s">
        <v>491</v>
      </c>
      <c r="H106" s="138">
        <v>126.21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965</v>
      </c>
    </row>
    <row r="107" spans="2:65" s="1" customFormat="1">
      <c r="B107" s="34"/>
      <c r="D107" s="147" t="s">
        <v>338</v>
      </c>
      <c r="F107" s="148" t="s">
        <v>966</v>
      </c>
      <c r="I107" s="149"/>
      <c r="L107" s="34"/>
      <c r="M107" s="150"/>
      <c r="T107" s="55"/>
      <c r="AT107" s="19" t="s">
        <v>338</v>
      </c>
      <c r="AU107" s="19" t="s">
        <v>79</v>
      </c>
    </row>
    <row r="108" spans="2:65" s="1" customFormat="1" ht="62.65" customHeight="1">
      <c r="B108" s="133"/>
      <c r="C108" s="134" t="s">
        <v>87</v>
      </c>
      <c r="D108" s="134" t="s">
        <v>331</v>
      </c>
      <c r="E108" s="135" t="s">
        <v>967</v>
      </c>
      <c r="F108" s="136" t="s">
        <v>968</v>
      </c>
      <c r="G108" s="137" t="s">
        <v>491</v>
      </c>
      <c r="H108" s="138">
        <v>466.6</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969</v>
      </c>
    </row>
    <row r="109" spans="2:65" s="1" customFormat="1">
      <c r="B109" s="34"/>
      <c r="D109" s="147" t="s">
        <v>338</v>
      </c>
      <c r="F109" s="148" t="s">
        <v>970</v>
      </c>
      <c r="I109" s="149"/>
      <c r="L109" s="34"/>
      <c r="M109" s="150"/>
      <c r="T109" s="55"/>
      <c r="AT109" s="19" t="s">
        <v>338</v>
      </c>
      <c r="AU109" s="19" t="s">
        <v>79</v>
      </c>
    </row>
    <row r="110" spans="2:65" s="12" customFormat="1">
      <c r="B110" s="156"/>
      <c r="D110" s="151" t="s">
        <v>442</v>
      </c>
      <c r="E110" s="157" t="s">
        <v>3</v>
      </c>
      <c r="F110" s="158" t="s">
        <v>971</v>
      </c>
      <c r="H110" s="159">
        <v>340.39</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972</v>
      </c>
      <c r="H111" s="159">
        <v>126.21</v>
      </c>
      <c r="I111" s="160"/>
      <c r="L111" s="156"/>
      <c r="M111" s="161"/>
      <c r="T111" s="162"/>
      <c r="AT111" s="157" t="s">
        <v>442</v>
      </c>
      <c r="AU111" s="157" t="s">
        <v>79</v>
      </c>
      <c r="AV111" s="12" t="s">
        <v>79</v>
      </c>
      <c r="AW111" s="12" t="s">
        <v>31</v>
      </c>
      <c r="AX111" s="12" t="s">
        <v>69</v>
      </c>
      <c r="AY111" s="157" t="s">
        <v>328</v>
      </c>
    </row>
    <row r="112" spans="2:65" s="13" customFormat="1">
      <c r="B112" s="163"/>
      <c r="D112" s="151" t="s">
        <v>442</v>
      </c>
      <c r="E112" s="164" t="s">
        <v>3</v>
      </c>
      <c r="F112" s="165" t="s">
        <v>452</v>
      </c>
      <c r="H112" s="166">
        <v>466.59999999999997</v>
      </c>
      <c r="I112" s="167"/>
      <c r="L112" s="163"/>
      <c r="M112" s="168"/>
      <c r="T112" s="169"/>
      <c r="AT112" s="164" t="s">
        <v>442</v>
      </c>
      <c r="AU112" s="164" t="s">
        <v>79</v>
      </c>
      <c r="AV112" s="13" t="s">
        <v>113</v>
      </c>
      <c r="AW112" s="13" t="s">
        <v>31</v>
      </c>
      <c r="AX112" s="13" t="s">
        <v>76</v>
      </c>
      <c r="AY112" s="164" t="s">
        <v>328</v>
      </c>
    </row>
    <row r="113" spans="2:65" s="1" customFormat="1" ht="24.2" customHeight="1">
      <c r="B113" s="133"/>
      <c r="C113" s="134" t="s">
        <v>113</v>
      </c>
      <c r="D113" s="134" t="s">
        <v>331</v>
      </c>
      <c r="E113" s="135" t="s">
        <v>973</v>
      </c>
      <c r="F113" s="136" t="s">
        <v>974</v>
      </c>
      <c r="G113" s="137" t="s">
        <v>491</v>
      </c>
      <c r="H113" s="138">
        <v>113.46299999999999</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975</v>
      </c>
    </row>
    <row r="114" spans="2:65" s="1" customFormat="1">
      <c r="B114" s="34"/>
      <c r="D114" s="147" t="s">
        <v>338</v>
      </c>
      <c r="F114" s="148" t="s">
        <v>976</v>
      </c>
      <c r="I114" s="149"/>
      <c r="L114" s="34"/>
      <c r="M114" s="150"/>
      <c r="T114" s="55"/>
      <c r="AT114" s="19" t="s">
        <v>338</v>
      </c>
      <c r="AU114" s="19" t="s">
        <v>79</v>
      </c>
    </row>
    <row r="115" spans="2:65" s="12" customFormat="1">
      <c r="B115" s="156"/>
      <c r="D115" s="151" t="s">
        <v>442</v>
      </c>
      <c r="E115" s="157" t="s">
        <v>3</v>
      </c>
      <c r="F115" s="158" t="s">
        <v>977</v>
      </c>
      <c r="H115" s="159">
        <v>113.46299999999999</v>
      </c>
      <c r="I115" s="160"/>
      <c r="L115" s="156"/>
      <c r="M115" s="161"/>
      <c r="T115" s="162"/>
      <c r="AT115" s="157" t="s">
        <v>442</v>
      </c>
      <c r="AU115" s="157" t="s">
        <v>79</v>
      </c>
      <c r="AV115" s="12" t="s">
        <v>79</v>
      </c>
      <c r="AW115" s="12" t="s">
        <v>31</v>
      </c>
      <c r="AX115" s="12" t="s">
        <v>76</v>
      </c>
      <c r="AY115" s="157" t="s">
        <v>328</v>
      </c>
    </row>
    <row r="116" spans="2:65" s="1" customFormat="1" ht="44.25" customHeight="1">
      <c r="B116" s="133"/>
      <c r="C116" s="134" t="s">
        <v>138</v>
      </c>
      <c r="D116" s="134" t="s">
        <v>331</v>
      </c>
      <c r="E116" s="135" t="s">
        <v>978</v>
      </c>
      <c r="F116" s="136" t="s">
        <v>979</v>
      </c>
      <c r="G116" s="137" t="s">
        <v>491</v>
      </c>
      <c r="H116" s="138">
        <v>467.13</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980</v>
      </c>
    </row>
    <row r="117" spans="2:65" s="1" customFormat="1">
      <c r="B117" s="34"/>
      <c r="D117" s="147" t="s">
        <v>338</v>
      </c>
      <c r="F117" s="148" t="s">
        <v>981</v>
      </c>
      <c r="I117" s="149"/>
      <c r="L117" s="34"/>
      <c r="M117" s="150"/>
      <c r="T117" s="55"/>
      <c r="AT117" s="19" t="s">
        <v>338</v>
      </c>
      <c r="AU117" s="19" t="s">
        <v>79</v>
      </c>
    </row>
    <row r="118" spans="2:65" s="12" customFormat="1">
      <c r="B118" s="156"/>
      <c r="D118" s="151" t="s">
        <v>442</v>
      </c>
      <c r="E118" s="157" t="s">
        <v>3</v>
      </c>
      <c r="F118" s="158" t="s">
        <v>982</v>
      </c>
      <c r="H118" s="159">
        <v>340.93</v>
      </c>
      <c r="I118" s="160"/>
      <c r="L118" s="156"/>
      <c r="M118" s="161"/>
      <c r="T118" s="162"/>
      <c r="AT118" s="157" t="s">
        <v>442</v>
      </c>
      <c r="AU118" s="157" t="s">
        <v>79</v>
      </c>
      <c r="AV118" s="12" t="s">
        <v>79</v>
      </c>
      <c r="AW118" s="12" t="s">
        <v>31</v>
      </c>
      <c r="AX118" s="12" t="s">
        <v>69</v>
      </c>
      <c r="AY118" s="157" t="s">
        <v>328</v>
      </c>
    </row>
    <row r="119" spans="2:65" s="12" customFormat="1">
      <c r="B119" s="156"/>
      <c r="D119" s="151" t="s">
        <v>442</v>
      </c>
      <c r="E119" s="157" t="s">
        <v>3</v>
      </c>
      <c r="F119" s="158" t="s">
        <v>983</v>
      </c>
      <c r="H119" s="159">
        <v>126.2</v>
      </c>
      <c r="I119" s="160"/>
      <c r="L119" s="156"/>
      <c r="M119" s="161"/>
      <c r="T119" s="162"/>
      <c r="AT119" s="157" t="s">
        <v>442</v>
      </c>
      <c r="AU119" s="157" t="s">
        <v>79</v>
      </c>
      <c r="AV119" s="12" t="s">
        <v>79</v>
      </c>
      <c r="AW119" s="12" t="s">
        <v>31</v>
      </c>
      <c r="AX119" s="12" t="s">
        <v>69</v>
      </c>
      <c r="AY119" s="157" t="s">
        <v>328</v>
      </c>
    </row>
    <row r="120" spans="2:65" s="13" customFormat="1">
      <c r="B120" s="163"/>
      <c r="D120" s="151" t="s">
        <v>442</v>
      </c>
      <c r="E120" s="164" t="s">
        <v>3</v>
      </c>
      <c r="F120" s="165" t="s">
        <v>452</v>
      </c>
      <c r="H120" s="166">
        <v>467.13</v>
      </c>
      <c r="I120" s="167"/>
      <c r="L120" s="163"/>
      <c r="M120" s="168"/>
      <c r="T120" s="169"/>
      <c r="AT120" s="164" t="s">
        <v>442</v>
      </c>
      <c r="AU120" s="164" t="s">
        <v>79</v>
      </c>
      <c r="AV120" s="13" t="s">
        <v>113</v>
      </c>
      <c r="AW120" s="13" t="s">
        <v>31</v>
      </c>
      <c r="AX120" s="13" t="s">
        <v>76</v>
      </c>
      <c r="AY120" s="164" t="s">
        <v>328</v>
      </c>
    </row>
    <row r="121" spans="2:65" s="1" customFormat="1" ht="44.25" customHeight="1">
      <c r="B121" s="133"/>
      <c r="C121" s="134" t="s">
        <v>150</v>
      </c>
      <c r="D121" s="134" t="s">
        <v>331</v>
      </c>
      <c r="E121" s="135" t="s">
        <v>500</v>
      </c>
      <c r="F121" s="136" t="s">
        <v>984</v>
      </c>
      <c r="G121" s="137" t="s">
        <v>491</v>
      </c>
      <c r="H121" s="138">
        <v>7</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985</v>
      </c>
    </row>
    <row r="122" spans="2:65" s="1" customFormat="1">
      <c r="B122" s="34"/>
      <c r="D122" s="147" t="s">
        <v>338</v>
      </c>
      <c r="F122" s="148" t="s">
        <v>503</v>
      </c>
      <c r="I122" s="149"/>
      <c r="L122" s="34"/>
      <c r="M122" s="150"/>
      <c r="T122" s="55"/>
      <c r="AT122" s="19" t="s">
        <v>338</v>
      </c>
      <c r="AU122" s="19" t="s">
        <v>79</v>
      </c>
    </row>
    <row r="123" spans="2:65" s="1" customFormat="1" ht="66.75" customHeight="1">
      <c r="B123" s="133"/>
      <c r="C123" s="134" t="s">
        <v>168</v>
      </c>
      <c r="D123" s="134" t="s">
        <v>331</v>
      </c>
      <c r="E123" s="135" t="s">
        <v>986</v>
      </c>
      <c r="F123" s="136" t="s">
        <v>987</v>
      </c>
      <c r="G123" s="137" t="s">
        <v>491</v>
      </c>
      <c r="H123" s="138">
        <v>20.8</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988</v>
      </c>
    </row>
    <row r="124" spans="2:65" s="1" customFormat="1">
      <c r="B124" s="34"/>
      <c r="D124" s="147" t="s">
        <v>338</v>
      </c>
      <c r="F124" s="148" t="s">
        <v>989</v>
      </c>
      <c r="I124" s="149"/>
      <c r="L124" s="34"/>
      <c r="M124" s="150"/>
      <c r="T124" s="55"/>
      <c r="AT124" s="19" t="s">
        <v>338</v>
      </c>
      <c r="AU124" s="19" t="s">
        <v>79</v>
      </c>
    </row>
    <row r="125" spans="2:65" s="12" customFormat="1">
      <c r="B125" s="156"/>
      <c r="D125" s="151" t="s">
        <v>442</v>
      </c>
      <c r="E125" s="157" t="s">
        <v>3</v>
      </c>
      <c r="F125" s="158" t="s">
        <v>990</v>
      </c>
      <c r="H125" s="159">
        <v>20.8</v>
      </c>
      <c r="I125" s="160"/>
      <c r="L125" s="156"/>
      <c r="M125" s="161"/>
      <c r="T125" s="162"/>
      <c r="AT125" s="157" t="s">
        <v>442</v>
      </c>
      <c r="AU125" s="157" t="s">
        <v>79</v>
      </c>
      <c r="AV125" s="12" t="s">
        <v>79</v>
      </c>
      <c r="AW125" s="12" t="s">
        <v>31</v>
      </c>
      <c r="AX125" s="12" t="s">
        <v>76</v>
      </c>
      <c r="AY125" s="157" t="s">
        <v>328</v>
      </c>
    </row>
    <row r="126" spans="2:65" s="1" customFormat="1" ht="16.5" customHeight="1">
      <c r="B126" s="133"/>
      <c r="C126" s="176" t="s">
        <v>171</v>
      </c>
      <c r="D126" s="176" t="s">
        <v>539</v>
      </c>
      <c r="E126" s="177" t="s">
        <v>991</v>
      </c>
      <c r="F126" s="178" t="s">
        <v>992</v>
      </c>
      <c r="G126" s="179" t="s">
        <v>585</v>
      </c>
      <c r="H126" s="180">
        <v>41.6</v>
      </c>
      <c r="I126" s="181"/>
      <c r="J126" s="182">
        <f>ROUND(I126*H126,2)</f>
        <v>0</v>
      </c>
      <c r="K126" s="178" t="s">
        <v>335</v>
      </c>
      <c r="L126" s="183"/>
      <c r="M126" s="184" t="s">
        <v>3</v>
      </c>
      <c r="N126" s="185" t="s">
        <v>40</v>
      </c>
      <c r="P126" s="143">
        <f>O126*H126</f>
        <v>0</v>
      </c>
      <c r="Q126" s="143">
        <v>1</v>
      </c>
      <c r="R126" s="143">
        <f>Q126*H126</f>
        <v>41.6</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993</v>
      </c>
    </row>
    <row r="127" spans="2:65" s="12" customFormat="1">
      <c r="B127" s="156"/>
      <c r="D127" s="151" t="s">
        <v>442</v>
      </c>
      <c r="E127" s="157" t="s">
        <v>3</v>
      </c>
      <c r="F127" s="158" t="s">
        <v>994</v>
      </c>
      <c r="H127" s="159">
        <v>41.6</v>
      </c>
      <c r="I127" s="160"/>
      <c r="L127" s="156"/>
      <c r="M127" s="161"/>
      <c r="T127" s="162"/>
      <c r="AT127" s="157" t="s">
        <v>442</v>
      </c>
      <c r="AU127" s="157" t="s">
        <v>79</v>
      </c>
      <c r="AV127" s="12" t="s">
        <v>79</v>
      </c>
      <c r="AW127" s="12" t="s">
        <v>31</v>
      </c>
      <c r="AX127" s="12" t="s">
        <v>76</v>
      </c>
      <c r="AY127" s="157" t="s">
        <v>328</v>
      </c>
    </row>
    <row r="128" spans="2:65" s="11" customFormat="1" ht="22.9" customHeight="1">
      <c r="B128" s="121"/>
      <c r="D128" s="122" t="s">
        <v>68</v>
      </c>
      <c r="E128" s="131" t="s">
        <v>79</v>
      </c>
      <c r="F128" s="131" t="s">
        <v>525</v>
      </c>
      <c r="I128" s="124"/>
      <c r="J128" s="132">
        <f>BK128</f>
        <v>0</v>
      </c>
      <c r="L128" s="121"/>
      <c r="M128" s="126"/>
      <c r="P128" s="127">
        <f>SUM(P129:P150)</f>
        <v>0</v>
      </c>
      <c r="R128" s="127">
        <f>SUM(R129:R150)</f>
        <v>160.05496847999999</v>
      </c>
      <c r="T128" s="128">
        <f>SUM(T129:T150)</f>
        <v>0</v>
      </c>
      <c r="AR128" s="122" t="s">
        <v>76</v>
      </c>
      <c r="AT128" s="129" t="s">
        <v>68</v>
      </c>
      <c r="AU128" s="129" t="s">
        <v>76</v>
      </c>
      <c r="AY128" s="122" t="s">
        <v>328</v>
      </c>
      <c r="BK128" s="130">
        <f>SUM(BK129:BK150)</f>
        <v>0</v>
      </c>
    </row>
    <row r="129" spans="2:65" s="1" customFormat="1" ht="24.2" customHeight="1">
      <c r="B129" s="133"/>
      <c r="C129" s="134" t="s">
        <v>183</v>
      </c>
      <c r="D129" s="134" t="s">
        <v>331</v>
      </c>
      <c r="E129" s="135" t="s">
        <v>995</v>
      </c>
      <c r="F129" s="136" t="s">
        <v>996</v>
      </c>
      <c r="G129" s="137" t="s">
        <v>439</v>
      </c>
      <c r="H129" s="138">
        <v>581.85</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997</v>
      </c>
    </row>
    <row r="130" spans="2:65" s="1" customFormat="1">
      <c r="B130" s="34"/>
      <c r="D130" s="147" t="s">
        <v>338</v>
      </c>
      <c r="F130" s="148" t="s">
        <v>998</v>
      </c>
      <c r="I130" s="149"/>
      <c r="L130" s="34"/>
      <c r="M130" s="150"/>
      <c r="T130" s="55"/>
      <c r="AT130" s="19" t="s">
        <v>338</v>
      </c>
      <c r="AU130" s="19" t="s">
        <v>79</v>
      </c>
    </row>
    <row r="131" spans="2:65" s="1" customFormat="1" ht="16.5" customHeight="1">
      <c r="B131" s="133"/>
      <c r="C131" s="176" t="s">
        <v>235</v>
      </c>
      <c r="D131" s="176" t="s">
        <v>539</v>
      </c>
      <c r="E131" s="177" t="s">
        <v>999</v>
      </c>
      <c r="F131" s="178" t="s">
        <v>1000</v>
      </c>
      <c r="G131" s="179" t="s">
        <v>439</v>
      </c>
      <c r="H131" s="180">
        <v>581.85</v>
      </c>
      <c r="I131" s="181"/>
      <c r="J131" s="182">
        <f>ROUND(I131*H131,2)</f>
        <v>0</v>
      </c>
      <c r="K131" s="178" t="s">
        <v>335</v>
      </c>
      <c r="L131" s="183"/>
      <c r="M131" s="184" t="s">
        <v>3</v>
      </c>
      <c r="N131" s="185" t="s">
        <v>40</v>
      </c>
      <c r="P131" s="143">
        <f>O131*H131</f>
        <v>0</v>
      </c>
      <c r="Q131" s="143">
        <v>6.9999999999999999E-4</v>
      </c>
      <c r="R131" s="143">
        <f>Q131*H131</f>
        <v>0.40729500000000002</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1001</v>
      </c>
    </row>
    <row r="132" spans="2:65" s="1" customFormat="1" ht="90" customHeight="1">
      <c r="B132" s="133"/>
      <c r="C132" s="134" t="s">
        <v>239</v>
      </c>
      <c r="D132" s="134" t="s">
        <v>331</v>
      </c>
      <c r="E132" s="135" t="s">
        <v>1002</v>
      </c>
      <c r="F132" s="136" t="s">
        <v>1003</v>
      </c>
      <c r="G132" s="137" t="s">
        <v>491</v>
      </c>
      <c r="H132" s="138">
        <v>384</v>
      </c>
      <c r="I132" s="139"/>
      <c r="J132" s="140">
        <f>ROUND(I132*H132,2)</f>
        <v>0</v>
      </c>
      <c r="K132" s="136" t="s">
        <v>3</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1004</v>
      </c>
    </row>
    <row r="133" spans="2:65" s="12" customFormat="1">
      <c r="B133" s="156"/>
      <c r="D133" s="151" t="s">
        <v>442</v>
      </c>
      <c r="E133" s="157" t="s">
        <v>3</v>
      </c>
      <c r="F133" s="158" t="s">
        <v>1005</v>
      </c>
      <c r="H133" s="159">
        <v>384</v>
      </c>
      <c r="I133" s="160"/>
      <c r="L133" s="156"/>
      <c r="M133" s="161"/>
      <c r="T133" s="162"/>
      <c r="AT133" s="157" t="s">
        <v>442</v>
      </c>
      <c r="AU133" s="157" t="s">
        <v>79</v>
      </c>
      <c r="AV133" s="12" t="s">
        <v>79</v>
      </c>
      <c r="AW133" s="12" t="s">
        <v>31</v>
      </c>
      <c r="AX133" s="12" t="s">
        <v>76</v>
      </c>
      <c r="AY133" s="157" t="s">
        <v>328</v>
      </c>
    </row>
    <row r="134" spans="2:65" s="1" customFormat="1" ht="44.25" customHeight="1">
      <c r="B134" s="133"/>
      <c r="C134" s="134" t="s">
        <v>9</v>
      </c>
      <c r="D134" s="134" t="s">
        <v>331</v>
      </c>
      <c r="E134" s="135" t="s">
        <v>1006</v>
      </c>
      <c r="F134" s="136" t="s">
        <v>1007</v>
      </c>
      <c r="G134" s="137" t="s">
        <v>491</v>
      </c>
      <c r="H134" s="138">
        <v>197.85</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1008</v>
      </c>
    </row>
    <row r="135" spans="2:65" s="1" customFormat="1">
      <c r="B135" s="34"/>
      <c r="D135" s="147" t="s">
        <v>338</v>
      </c>
      <c r="F135" s="148" t="s">
        <v>1009</v>
      </c>
      <c r="I135" s="149"/>
      <c r="L135" s="34"/>
      <c r="M135" s="150"/>
      <c r="T135" s="55"/>
      <c r="AT135" s="19" t="s">
        <v>338</v>
      </c>
      <c r="AU135" s="19" t="s">
        <v>79</v>
      </c>
    </row>
    <row r="136" spans="2:65" s="12" customFormat="1">
      <c r="B136" s="156"/>
      <c r="D136" s="151" t="s">
        <v>442</v>
      </c>
      <c r="E136" s="157" t="s">
        <v>3</v>
      </c>
      <c r="F136" s="158" t="s">
        <v>1010</v>
      </c>
      <c r="H136" s="159">
        <v>197.85</v>
      </c>
      <c r="I136" s="160"/>
      <c r="L136" s="156"/>
      <c r="M136" s="161"/>
      <c r="T136" s="162"/>
      <c r="AT136" s="157" t="s">
        <v>442</v>
      </c>
      <c r="AU136" s="157" t="s">
        <v>79</v>
      </c>
      <c r="AV136" s="12" t="s">
        <v>79</v>
      </c>
      <c r="AW136" s="12" t="s">
        <v>31</v>
      </c>
      <c r="AX136" s="12" t="s">
        <v>76</v>
      </c>
      <c r="AY136" s="157" t="s">
        <v>328</v>
      </c>
    </row>
    <row r="137" spans="2:65" s="1" customFormat="1" ht="24.2" customHeight="1">
      <c r="B137" s="133"/>
      <c r="C137" s="134" t="s">
        <v>505</v>
      </c>
      <c r="D137" s="134" t="s">
        <v>331</v>
      </c>
      <c r="E137" s="135" t="s">
        <v>1011</v>
      </c>
      <c r="F137" s="136" t="s">
        <v>1012</v>
      </c>
      <c r="G137" s="137" t="s">
        <v>476</v>
      </c>
      <c r="H137" s="138">
        <v>89.39</v>
      </c>
      <c r="I137" s="139"/>
      <c r="J137" s="140">
        <f>ROUND(I137*H137,2)</f>
        <v>0</v>
      </c>
      <c r="K137" s="136" t="s">
        <v>335</v>
      </c>
      <c r="L137" s="34"/>
      <c r="M137" s="141" t="s">
        <v>3</v>
      </c>
      <c r="N137" s="142" t="s">
        <v>40</v>
      </c>
      <c r="P137" s="143">
        <f>O137*H137</f>
        <v>0</v>
      </c>
      <c r="Q137" s="143">
        <v>1.16E-3</v>
      </c>
      <c r="R137" s="143">
        <f>Q137*H137</f>
        <v>0.1036924</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1013</v>
      </c>
    </row>
    <row r="138" spans="2:65" s="1" customFormat="1">
      <c r="B138" s="34"/>
      <c r="D138" s="147" t="s">
        <v>338</v>
      </c>
      <c r="F138" s="148" t="s">
        <v>1014</v>
      </c>
      <c r="I138" s="149"/>
      <c r="L138" s="34"/>
      <c r="M138" s="150"/>
      <c r="T138" s="55"/>
      <c r="AT138" s="19" t="s">
        <v>338</v>
      </c>
      <c r="AU138" s="19" t="s">
        <v>79</v>
      </c>
    </row>
    <row r="139" spans="2:65" s="1" customFormat="1" ht="33" customHeight="1">
      <c r="B139" s="133"/>
      <c r="C139" s="134" t="s">
        <v>512</v>
      </c>
      <c r="D139" s="134" t="s">
        <v>331</v>
      </c>
      <c r="E139" s="135" t="s">
        <v>1015</v>
      </c>
      <c r="F139" s="136" t="s">
        <v>1016</v>
      </c>
      <c r="G139" s="137" t="s">
        <v>491</v>
      </c>
      <c r="H139" s="138">
        <v>19.329999999999998</v>
      </c>
      <c r="I139" s="139"/>
      <c r="J139" s="140">
        <f>ROUND(I139*H139,2)</f>
        <v>0</v>
      </c>
      <c r="K139" s="136" t="s">
        <v>335</v>
      </c>
      <c r="L139" s="34"/>
      <c r="M139" s="141" t="s">
        <v>3</v>
      </c>
      <c r="N139" s="142" t="s">
        <v>40</v>
      </c>
      <c r="P139" s="143">
        <f>O139*H139</f>
        <v>0</v>
      </c>
      <c r="Q139" s="143">
        <v>2.5018699999999998</v>
      </c>
      <c r="R139" s="143">
        <f>Q139*H139</f>
        <v>48.36114709999999</v>
      </c>
      <c r="S139" s="143">
        <v>0</v>
      </c>
      <c r="T139" s="144">
        <f>S139*H139</f>
        <v>0</v>
      </c>
      <c r="AR139" s="145" t="s">
        <v>113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1017</v>
      </c>
    </row>
    <row r="140" spans="2:65" s="1" customFormat="1">
      <c r="B140" s="34"/>
      <c r="D140" s="147" t="s">
        <v>338</v>
      </c>
      <c r="F140" s="148" t="s">
        <v>1018</v>
      </c>
      <c r="I140" s="149"/>
      <c r="L140" s="34"/>
      <c r="M140" s="150"/>
      <c r="T140" s="55"/>
      <c r="AT140" s="19" t="s">
        <v>338</v>
      </c>
      <c r="AU140" s="19" t="s">
        <v>79</v>
      </c>
    </row>
    <row r="141" spans="2:65" s="1" customFormat="1" ht="24.2" customHeight="1">
      <c r="B141" s="133"/>
      <c r="C141" s="134" t="s">
        <v>526</v>
      </c>
      <c r="D141" s="134" t="s">
        <v>331</v>
      </c>
      <c r="E141" s="135" t="s">
        <v>1019</v>
      </c>
      <c r="F141" s="136" t="s">
        <v>1020</v>
      </c>
      <c r="G141" s="137" t="s">
        <v>585</v>
      </c>
      <c r="H141" s="138">
        <v>0.77400000000000002</v>
      </c>
      <c r="I141" s="139"/>
      <c r="J141" s="140">
        <f>ROUND(I141*H141,2)</f>
        <v>0</v>
      </c>
      <c r="K141" s="136" t="s">
        <v>335</v>
      </c>
      <c r="L141" s="34"/>
      <c r="M141" s="141" t="s">
        <v>3</v>
      </c>
      <c r="N141" s="142" t="s">
        <v>40</v>
      </c>
      <c r="P141" s="143">
        <f>O141*H141</f>
        <v>0</v>
      </c>
      <c r="Q141" s="143">
        <v>1.06277</v>
      </c>
      <c r="R141" s="143">
        <f>Q141*H141</f>
        <v>0.82258397999999999</v>
      </c>
      <c r="S141" s="143">
        <v>0</v>
      </c>
      <c r="T141" s="144">
        <f>S141*H141</f>
        <v>0</v>
      </c>
      <c r="AR141" s="145" t="s">
        <v>113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1021</v>
      </c>
    </row>
    <row r="142" spans="2:65" s="1" customFormat="1">
      <c r="B142" s="34"/>
      <c r="D142" s="147" t="s">
        <v>338</v>
      </c>
      <c r="F142" s="148" t="s">
        <v>1022</v>
      </c>
      <c r="I142" s="149"/>
      <c r="L142" s="34"/>
      <c r="M142" s="150"/>
      <c r="T142" s="55"/>
      <c r="AT142" s="19" t="s">
        <v>338</v>
      </c>
      <c r="AU142" s="19" t="s">
        <v>79</v>
      </c>
    </row>
    <row r="143" spans="2:65" s="12" customFormat="1">
      <c r="B143" s="156"/>
      <c r="D143" s="151" t="s">
        <v>442</v>
      </c>
      <c r="E143" s="157" t="s">
        <v>3</v>
      </c>
      <c r="F143" s="158" t="s">
        <v>1023</v>
      </c>
      <c r="H143" s="159">
        <v>0.77400000000000002</v>
      </c>
      <c r="I143" s="160"/>
      <c r="L143" s="156"/>
      <c r="M143" s="161"/>
      <c r="T143" s="162"/>
      <c r="AT143" s="157" t="s">
        <v>442</v>
      </c>
      <c r="AU143" s="157" t="s">
        <v>79</v>
      </c>
      <c r="AV143" s="12" t="s">
        <v>79</v>
      </c>
      <c r="AW143" s="12" t="s">
        <v>31</v>
      </c>
      <c r="AX143" s="12" t="s">
        <v>76</v>
      </c>
      <c r="AY143" s="157" t="s">
        <v>328</v>
      </c>
    </row>
    <row r="144" spans="2:65" s="1" customFormat="1" ht="37.9" customHeight="1">
      <c r="B144" s="133"/>
      <c r="C144" s="134" t="s">
        <v>532</v>
      </c>
      <c r="D144" s="134" t="s">
        <v>331</v>
      </c>
      <c r="E144" s="135" t="s">
        <v>1024</v>
      </c>
      <c r="F144" s="136" t="s">
        <v>1025</v>
      </c>
      <c r="G144" s="137" t="s">
        <v>491</v>
      </c>
      <c r="H144" s="138">
        <v>50.05</v>
      </c>
      <c r="I144" s="139"/>
      <c r="J144" s="140">
        <f>ROUND(I144*H144,2)</f>
        <v>0</v>
      </c>
      <c r="K144" s="136" t="s">
        <v>335</v>
      </c>
      <c r="L144" s="34"/>
      <c r="M144" s="141" t="s">
        <v>3</v>
      </c>
      <c r="N144" s="142" t="s">
        <v>40</v>
      </c>
      <c r="P144" s="143">
        <f>O144*H144</f>
        <v>0</v>
      </c>
      <c r="Q144" s="143">
        <v>2.2050000000000001</v>
      </c>
      <c r="R144" s="143">
        <f>Q144*H144</f>
        <v>110.36024999999999</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1026</v>
      </c>
    </row>
    <row r="145" spans="2:65" s="1" customFormat="1">
      <c r="B145" s="34"/>
      <c r="D145" s="147" t="s">
        <v>338</v>
      </c>
      <c r="F145" s="148" t="s">
        <v>1027</v>
      </c>
      <c r="I145" s="149"/>
      <c r="L145" s="34"/>
      <c r="M145" s="150"/>
      <c r="T145" s="55"/>
      <c r="AT145" s="19" t="s">
        <v>338</v>
      </c>
      <c r="AU145" s="19" t="s">
        <v>79</v>
      </c>
    </row>
    <row r="146" spans="2:65" s="14" customFormat="1">
      <c r="B146" s="170"/>
      <c r="D146" s="151" t="s">
        <v>442</v>
      </c>
      <c r="E146" s="171" t="s">
        <v>3</v>
      </c>
      <c r="F146" s="172" t="s">
        <v>1028</v>
      </c>
      <c r="H146" s="171" t="s">
        <v>3</v>
      </c>
      <c r="I146" s="173"/>
      <c r="L146" s="170"/>
      <c r="M146" s="174"/>
      <c r="T146" s="175"/>
      <c r="AT146" s="171" t="s">
        <v>442</v>
      </c>
      <c r="AU146" s="171" t="s">
        <v>79</v>
      </c>
      <c r="AV146" s="14" t="s">
        <v>76</v>
      </c>
      <c r="AW146" s="14" t="s">
        <v>31</v>
      </c>
      <c r="AX146" s="14" t="s">
        <v>69</v>
      </c>
      <c r="AY146" s="171" t="s">
        <v>328</v>
      </c>
    </row>
    <row r="147" spans="2:65" s="12" customFormat="1">
      <c r="B147" s="156"/>
      <c r="D147" s="151" t="s">
        <v>442</v>
      </c>
      <c r="E147" s="157" t="s">
        <v>3</v>
      </c>
      <c r="F147" s="158" t="s">
        <v>1029</v>
      </c>
      <c r="H147" s="159">
        <v>20.96</v>
      </c>
      <c r="I147" s="160"/>
      <c r="L147" s="156"/>
      <c r="M147" s="161"/>
      <c r="T147" s="162"/>
      <c r="AT147" s="157" t="s">
        <v>442</v>
      </c>
      <c r="AU147" s="157" t="s">
        <v>79</v>
      </c>
      <c r="AV147" s="12" t="s">
        <v>79</v>
      </c>
      <c r="AW147" s="12" t="s">
        <v>31</v>
      </c>
      <c r="AX147" s="12" t="s">
        <v>69</v>
      </c>
      <c r="AY147" s="157" t="s">
        <v>328</v>
      </c>
    </row>
    <row r="148" spans="2:65" s="14" customFormat="1">
      <c r="B148" s="170"/>
      <c r="D148" s="151" t="s">
        <v>442</v>
      </c>
      <c r="E148" s="171" t="s">
        <v>3</v>
      </c>
      <c r="F148" s="172" t="s">
        <v>1030</v>
      </c>
      <c r="H148" s="171" t="s">
        <v>3</v>
      </c>
      <c r="I148" s="173"/>
      <c r="L148" s="170"/>
      <c r="M148" s="174"/>
      <c r="T148" s="175"/>
      <c r="AT148" s="171" t="s">
        <v>442</v>
      </c>
      <c r="AU148" s="171" t="s">
        <v>79</v>
      </c>
      <c r="AV148" s="14" t="s">
        <v>76</v>
      </c>
      <c r="AW148" s="14" t="s">
        <v>31</v>
      </c>
      <c r="AX148" s="14" t="s">
        <v>69</v>
      </c>
      <c r="AY148" s="171" t="s">
        <v>328</v>
      </c>
    </row>
    <row r="149" spans="2:65" s="12" customFormat="1">
      <c r="B149" s="156"/>
      <c r="D149" s="151" t="s">
        <v>442</v>
      </c>
      <c r="E149" s="157" t="s">
        <v>3</v>
      </c>
      <c r="F149" s="158" t="s">
        <v>1031</v>
      </c>
      <c r="H149" s="159">
        <v>29.09</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50.05</v>
      </c>
      <c r="I150" s="167"/>
      <c r="L150" s="163"/>
      <c r="M150" s="168"/>
      <c r="T150" s="169"/>
      <c r="AT150" s="164" t="s">
        <v>442</v>
      </c>
      <c r="AU150" s="164" t="s">
        <v>79</v>
      </c>
      <c r="AV150" s="13" t="s">
        <v>113</v>
      </c>
      <c r="AW150" s="13" t="s">
        <v>31</v>
      </c>
      <c r="AX150" s="13" t="s">
        <v>76</v>
      </c>
      <c r="AY150" s="164" t="s">
        <v>328</v>
      </c>
    </row>
    <row r="151" spans="2:65" s="11" customFormat="1" ht="22.9" customHeight="1">
      <c r="B151" s="121"/>
      <c r="D151" s="122" t="s">
        <v>68</v>
      </c>
      <c r="E151" s="131" t="s">
        <v>87</v>
      </c>
      <c r="F151" s="131" t="s">
        <v>1032</v>
      </c>
      <c r="I151" s="124"/>
      <c r="J151" s="132">
        <f>BK151</f>
        <v>0</v>
      </c>
      <c r="L151" s="121"/>
      <c r="M151" s="126"/>
      <c r="P151" s="127">
        <f>SUM(P152:P165)</f>
        <v>0</v>
      </c>
      <c r="R151" s="127">
        <f>SUM(R152:R165)</f>
        <v>115.71408</v>
      </c>
      <c r="T151" s="128">
        <f>SUM(T152:T165)</f>
        <v>0</v>
      </c>
      <c r="AR151" s="122" t="s">
        <v>76</v>
      </c>
      <c r="AT151" s="129" t="s">
        <v>68</v>
      </c>
      <c r="AU151" s="129" t="s">
        <v>76</v>
      </c>
      <c r="AY151" s="122" t="s">
        <v>328</v>
      </c>
      <c r="BK151" s="130">
        <f>SUM(BK152:BK165)</f>
        <v>0</v>
      </c>
    </row>
    <row r="152" spans="2:65" s="1" customFormat="1" ht="24.2" customHeight="1">
      <c r="B152" s="133"/>
      <c r="C152" s="134" t="s">
        <v>538</v>
      </c>
      <c r="D152" s="134" t="s">
        <v>331</v>
      </c>
      <c r="E152" s="135" t="s">
        <v>1033</v>
      </c>
      <c r="F152" s="136" t="s">
        <v>1034</v>
      </c>
      <c r="G152" s="137" t="s">
        <v>491</v>
      </c>
      <c r="H152" s="138">
        <v>15.73</v>
      </c>
      <c r="I152" s="139"/>
      <c r="J152" s="140">
        <f>ROUND(I152*H152,2)</f>
        <v>0</v>
      </c>
      <c r="K152" s="136" t="s">
        <v>335</v>
      </c>
      <c r="L152" s="34"/>
      <c r="M152" s="141" t="s">
        <v>3</v>
      </c>
      <c r="N152" s="142" t="s">
        <v>40</v>
      </c>
      <c r="P152" s="143">
        <f>O152*H152</f>
        <v>0</v>
      </c>
      <c r="Q152" s="143">
        <v>2.16</v>
      </c>
      <c r="R152" s="143">
        <f>Q152*H152</f>
        <v>33.976800000000004</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1035</v>
      </c>
    </row>
    <row r="153" spans="2:65" s="1" customFormat="1">
      <c r="B153" s="34"/>
      <c r="D153" s="147" t="s">
        <v>338</v>
      </c>
      <c r="F153" s="148" t="s">
        <v>1036</v>
      </c>
      <c r="I153" s="149"/>
      <c r="L153" s="34"/>
      <c r="M153" s="150"/>
      <c r="T153" s="55"/>
      <c r="AT153" s="19" t="s">
        <v>338</v>
      </c>
      <c r="AU153" s="19" t="s">
        <v>79</v>
      </c>
    </row>
    <row r="154" spans="2:65" s="12" customFormat="1">
      <c r="B154" s="156"/>
      <c r="D154" s="151" t="s">
        <v>442</v>
      </c>
      <c r="E154" s="157" t="s">
        <v>3</v>
      </c>
      <c r="F154" s="158" t="s">
        <v>1037</v>
      </c>
      <c r="H154" s="159">
        <v>15.73</v>
      </c>
      <c r="I154" s="160"/>
      <c r="L154" s="156"/>
      <c r="M154" s="161"/>
      <c r="T154" s="162"/>
      <c r="AT154" s="157" t="s">
        <v>442</v>
      </c>
      <c r="AU154" s="157" t="s">
        <v>79</v>
      </c>
      <c r="AV154" s="12" t="s">
        <v>79</v>
      </c>
      <c r="AW154" s="12" t="s">
        <v>31</v>
      </c>
      <c r="AX154" s="12" t="s">
        <v>76</v>
      </c>
      <c r="AY154" s="157" t="s">
        <v>328</v>
      </c>
    </row>
    <row r="155" spans="2:65" s="1" customFormat="1" ht="55.5" customHeight="1">
      <c r="B155" s="133"/>
      <c r="C155" s="134" t="s">
        <v>544</v>
      </c>
      <c r="D155" s="134" t="s">
        <v>331</v>
      </c>
      <c r="E155" s="135" t="s">
        <v>1038</v>
      </c>
      <c r="F155" s="136" t="s">
        <v>1039</v>
      </c>
      <c r="G155" s="137" t="s">
        <v>491</v>
      </c>
      <c r="H155" s="138">
        <v>0.8</v>
      </c>
      <c r="I155" s="139"/>
      <c r="J155" s="140">
        <f>ROUND(I155*H155,2)</f>
        <v>0</v>
      </c>
      <c r="K155" s="136" t="s">
        <v>335</v>
      </c>
      <c r="L155" s="34"/>
      <c r="M155" s="141" t="s">
        <v>3</v>
      </c>
      <c r="N155" s="142" t="s">
        <v>40</v>
      </c>
      <c r="P155" s="143">
        <f>O155*H155</f>
        <v>0</v>
      </c>
      <c r="Q155" s="143">
        <v>2.6768000000000001</v>
      </c>
      <c r="R155" s="143">
        <f>Q155*H155</f>
        <v>2.1414400000000002</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1040</v>
      </c>
    </row>
    <row r="156" spans="2:65" s="1" customFormat="1">
      <c r="B156" s="34"/>
      <c r="D156" s="147" t="s">
        <v>338</v>
      </c>
      <c r="F156" s="148" t="s">
        <v>1041</v>
      </c>
      <c r="I156" s="149"/>
      <c r="L156" s="34"/>
      <c r="M156" s="150"/>
      <c r="T156" s="55"/>
      <c r="AT156" s="19" t="s">
        <v>338</v>
      </c>
      <c r="AU156" s="19" t="s">
        <v>79</v>
      </c>
    </row>
    <row r="157" spans="2:65" s="1" customFormat="1" ht="55.5" customHeight="1">
      <c r="B157" s="133"/>
      <c r="C157" s="134" t="s">
        <v>550</v>
      </c>
      <c r="D157" s="134" t="s">
        <v>331</v>
      </c>
      <c r="E157" s="135" t="s">
        <v>1042</v>
      </c>
      <c r="F157" s="136" t="s">
        <v>1043</v>
      </c>
      <c r="G157" s="137" t="s">
        <v>574</v>
      </c>
      <c r="H157" s="138">
        <v>2</v>
      </c>
      <c r="I157" s="139"/>
      <c r="J157" s="140">
        <f>ROUND(I157*H157,2)</f>
        <v>0</v>
      </c>
      <c r="K157" s="136" t="s">
        <v>335</v>
      </c>
      <c r="L157" s="34"/>
      <c r="M157" s="141" t="s">
        <v>3</v>
      </c>
      <c r="N157" s="142" t="s">
        <v>40</v>
      </c>
      <c r="P157" s="143">
        <f>O157*H157</f>
        <v>0</v>
      </c>
      <c r="Q157" s="143">
        <v>3.2919999999999998E-2</v>
      </c>
      <c r="R157" s="143">
        <f>Q157*H157</f>
        <v>6.5839999999999996E-2</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1044</v>
      </c>
    </row>
    <row r="158" spans="2:65" s="1" customFormat="1">
      <c r="B158" s="34"/>
      <c r="D158" s="147" t="s">
        <v>338</v>
      </c>
      <c r="F158" s="148" t="s">
        <v>1045</v>
      </c>
      <c r="I158" s="149"/>
      <c r="L158" s="34"/>
      <c r="M158" s="150"/>
      <c r="T158" s="55"/>
      <c r="AT158" s="19" t="s">
        <v>338</v>
      </c>
      <c r="AU158" s="19" t="s">
        <v>79</v>
      </c>
    </row>
    <row r="159" spans="2:65" s="1" customFormat="1" ht="24.2" customHeight="1">
      <c r="B159" s="133"/>
      <c r="C159" s="176" t="s">
        <v>556</v>
      </c>
      <c r="D159" s="176" t="s">
        <v>539</v>
      </c>
      <c r="E159" s="177" t="s">
        <v>1046</v>
      </c>
      <c r="F159" s="178" t="s">
        <v>1047</v>
      </c>
      <c r="G159" s="179" t="s">
        <v>574</v>
      </c>
      <c r="H159" s="180">
        <v>2</v>
      </c>
      <c r="I159" s="181"/>
      <c r="J159" s="182">
        <f>ROUND(I159*H159,2)</f>
        <v>0</v>
      </c>
      <c r="K159" s="178" t="s">
        <v>335</v>
      </c>
      <c r="L159" s="183"/>
      <c r="M159" s="184" t="s">
        <v>3</v>
      </c>
      <c r="N159" s="185" t="s">
        <v>40</v>
      </c>
      <c r="P159" s="143">
        <f>O159*H159</f>
        <v>0</v>
      </c>
      <c r="Q159" s="143">
        <v>24.14</v>
      </c>
      <c r="R159" s="143">
        <f>Q159*H159</f>
        <v>48.28</v>
      </c>
      <c r="S159" s="143">
        <v>0</v>
      </c>
      <c r="T159" s="144">
        <f>S159*H159</f>
        <v>0</v>
      </c>
      <c r="AR159" s="145" t="s">
        <v>171</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1048</v>
      </c>
    </row>
    <row r="160" spans="2:65" s="1" customFormat="1" ht="55.5" customHeight="1">
      <c r="B160" s="133"/>
      <c r="C160" s="134" t="s">
        <v>8</v>
      </c>
      <c r="D160" s="134" t="s">
        <v>331</v>
      </c>
      <c r="E160" s="135" t="s">
        <v>1049</v>
      </c>
      <c r="F160" s="136" t="s">
        <v>1050</v>
      </c>
      <c r="G160" s="137" t="s">
        <v>574</v>
      </c>
      <c r="H160" s="138">
        <v>2</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1051</v>
      </c>
    </row>
    <row r="161" spans="2:65" s="1" customFormat="1">
      <c r="B161" s="34"/>
      <c r="D161" s="147" t="s">
        <v>338</v>
      </c>
      <c r="F161" s="148" t="s">
        <v>1052</v>
      </c>
      <c r="I161" s="149"/>
      <c r="L161" s="34"/>
      <c r="M161" s="150"/>
      <c r="T161" s="55"/>
      <c r="AT161" s="19" t="s">
        <v>338</v>
      </c>
      <c r="AU161" s="19" t="s">
        <v>79</v>
      </c>
    </row>
    <row r="162" spans="2:65" s="1" customFormat="1" ht="33" customHeight="1">
      <c r="B162" s="133"/>
      <c r="C162" s="176" t="s">
        <v>564</v>
      </c>
      <c r="D162" s="176" t="s">
        <v>539</v>
      </c>
      <c r="E162" s="177" t="s">
        <v>1053</v>
      </c>
      <c r="F162" s="178" t="s">
        <v>1054</v>
      </c>
      <c r="G162" s="179" t="s">
        <v>574</v>
      </c>
      <c r="H162" s="180">
        <v>2</v>
      </c>
      <c r="I162" s="181"/>
      <c r="J162" s="182">
        <f>ROUND(I162*H162,2)</f>
        <v>0</v>
      </c>
      <c r="K162" s="178" t="s">
        <v>335</v>
      </c>
      <c r="L162" s="183"/>
      <c r="M162" s="184" t="s">
        <v>3</v>
      </c>
      <c r="N162" s="185" t="s">
        <v>40</v>
      </c>
      <c r="P162" s="143">
        <f>O162*H162</f>
        <v>0</v>
      </c>
      <c r="Q162" s="143">
        <v>15.45</v>
      </c>
      <c r="R162" s="143">
        <f>Q162*H162</f>
        <v>30.9</v>
      </c>
      <c r="S162" s="143">
        <v>0</v>
      </c>
      <c r="T162" s="144">
        <f>S162*H162</f>
        <v>0</v>
      </c>
      <c r="AR162" s="145" t="s">
        <v>171</v>
      </c>
      <c r="AT162" s="145" t="s">
        <v>539</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1055</v>
      </c>
    </row>
    <row r="163" spans="2:65" s="1" customFormat="1" ht="16.5" customHeight="1">
      <c r="B163" s="133"/>
      <c r="C163" s="134" t="s">
        <v>571</v>
      </c>
      <c r="D163" s="134" t="s">
        <v>331</v>
      </c>
      <c r="E163" s="135" t="s">
        <v>1056</v>
      </c>
      <c r="F163" s="136" t="s">
        <v>1057</v>
      </c>
      <c r="G163" s="137" t="s">
        <v>574</v>
      </c>
      <c r="H163" s="138">
        <v>1</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1058</v>
      </c>
    </row>
    <row r="164" spans="2:65" s="1" customFormat="1">
      <c r="B164" s="34"/>
      <c r="D164" s="147" t="s">
        <v>338</v>
      </c>
      <c r="F164" s="148" t="s">
        <v>1059</v>
      </c>
      <c r="I164" s="149"/>
      <c r="L164" s="34"/>
      <c r="M164" s="150"/>
      <c r="T164" s="55"/>
      <c r="AT164" s="19" t="s">
        <v>338</v>
      </c>
      <c r="AU164" s="19" t="s">
        <v>79</v>
      </c>
    </row>
    <row r="165" spans="2:65" s="1" customFormat="1" ht="33" customHeight="1">
      <c r="B165" s="133"/>
      <c r="C165" s="176" t="s">
        <v>576</v>
      </c>
      <c r="D165" s="176" t="s">
        <v>539</v>
      </c>
      <c r="E165" s="177" t="s">
        <v>1060</v>
      </c>
      <c r="F165" s="178" t="s">
        <v>1061</v>
      </c>
      <c r="G165" s="179" t="s">
        <v>574</v>
      </c>
      <c r="H165" s="180">
        <v>1</v>
      </c>
      <c r="I165" s="181"/>
      <c r="J165" s="182">
        <f>ROUND(I165*H165,2)</f>
        <v>0</v>
      </c>
      <c r="K165" s="178" t="s">
        <v>335</v>
      </c>
      <c r="L165" s="183"/>
      <c r="M165" s="184" t="s">
        <v>3</v>
      </c>
      <c r="N165" s="185" t="s">
        <v>40</v>
      </c>
      <c r="P165" s="143">
        <f>O165*H165</f>
        <v>0</v>
      </c>
      <c r="Q165" s="143">
        <v>0.35</v>
      </c>
      <c r="R165" s="143">
        <f>Q165*H165</f>
        <v>0.35</v>
      </c>
      <c r="S165" s="143">
        <v>0</v>
      </c>
      <c r="T165" s="144">
        <f>S165*H165</f>
        <v>0</v>
      </c>
      <c r="AR165" s="145" t="s">
        <v>171</v>
      </c>
      <c r="AT165" s="145" t="s">
        <v>539</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1062</v>
      </c>
    </row>
    <row r="166" spans="2:65" s="11" customFormat="1" ht="22.9" customHeight="1">
      <c r="B166" s="121"/>
      <c r="D166" s="122" t="s">
        <v>68</v>
      </c>
      <c r="E166" s="131" t="s">
        <v>113</v>
      </c>
      <c r="F166" s="131" t="s">
        <v>577</v>
      </c>
      <c r="I166" s="124"/>
      <c r="J166" s="132">
        <f>BK166</f>
        <v>0</v>
      </c>
      <c r="L166" s="121"/>
      <c r="M166" s="126"/>
      <c r="P166" s="127">
        <f>SUM(P167:P175)</f>
        <v>0</v>
      </c>
      <c r="R166" s="127">
        <f>SUM(R167:R175)</f>
        <v>4.992</v>
      </c>
      <c r="T166" s="128">
        <f>SUM(T167:T175)</f>
        <v>0</v>
      </c>
      <c r="AR166" s="122" t="s">
        <v>76</v>
      </c>
      <c r="AT166" s="129" t="s">
        <v>68</v>
      </c>
      <c r="AU166" s="129" t="s">
        <v>76</v>
      </c>
      <c r="AY166" s="122" t="s">
        <v>328</v>
      </c>
      <c r="BK166" s="130">
        <f>SUM(BK167:BK175)</f>
        <v>0</v>
      </c>
    </row>
    <row r="167" spans="2:65" s="1" customFormat="1" ht="33" customHeight="1">
      <c r="B167" s="133"/>
      <c r="C167" s="134" t="s">
        <v>473</v>
      </c>
      <c r="D167" s="134" t="s">
        <v>331</v>
      </c>
      <c r="E167" s="135" t="s">
        <v>1063</v>
      </c>
      <c r="F167" s="136" t="s">
        <v>1064</v>
      </c>
      <c r="G167" s="137" t="s">
        <v>491</v>
      </c>
      <c r="H167" s="138">
        <v>5.2</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1065</v>
      </c>
    </row>
    <row r="168" spans="2:65" s="1" customFormat="1">
      <c r="B168" s="34"/>
      <c r="D168" s="147" t="s">
        <v>338</v>
      </c>
      <c r="F168" s="148" t="s">
        <v>1066</v>
      </c>
      <c r="I168" s="149"/>
      <c r="L168" s="34"/>
      <c r="M168" s="150"/>
      <c r="T168" s="55"/>
      <c r="AT168" s="19" t="s">
        <v>338</v>
      </c>
      <c r="AU168" s="19" t="s">
        <v>79</v>
      </c>
    </row>
    <row r="169" spans="2:65" s="12" customFormat="1">
      <c r="B169" s="156"/>
      <c r="D169" s="151" t="s">
        <v>442</v>
      </c>
      <c r="E169" s="157" t="s">
        <v>3</v>
      </c>
      <c r="F169" s="158" t="s">
        <v>1067</v>
      </c>
      <c r="H169" s="159">
        <v>5.2</v>
      </c>
      <c r="I169" s="160"/>
      <c r="L169" s="156"/>
      <c r="M169" s="161"/>
      <c r="T169" s="162"/>
      <c r="AT169" s="157" t="s">
        <v>442</v>
      </c>
      <c r="AU169" s="157" t="s">
        <v>79</v>
      </c>
      <c r="AV169" s="12" t="s">
        <v>79</v>
      </c>
      <c r="AW169" s="12" t="s">
        <v>31</v>
      </c>
      <c r="AX169" s="12" t="s">
        <v>76</v>
      </c>
      <c r="AY169" s="157" t="s">
        <v>328</v>
      </c>
    </row>
    <row r="170" spans="2:65" s="1" customFormat="1" ht="44.25" customHeight="1">
      <c r="B170" s="133"/>
      <c r="C170" s="134" t="s">
        <v>588</v>
      </c>
      <c r="D170" s="134" t="s">
        <v>331</v>
      </c>
      <c r="E170" s="135" t="s">
        <v>1068</v>
      </c>
      <c r="F170" s="136" t="s">
        <v>1069</v>
      </c>
      <c r="G170" s="137" t="s">
        <v>439</v>
      </c>
      <c r="H170" s="138">
        <v>2.5</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79</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1070</v>
      </c>
    </row>
    <row r="171" spans="2:65" s="1" customFormat="1">
      <c r="B171" s="34"/>
      <c r="D171" s="147" t="s">
        <v>338</v>
      </c>
      <c r="F171" s="148" t="s">
        <v>1071</v>
      </c>
      <c r="I171" s="149"/>
      <c r="L171" s="34"/>
      <c r="M171" s="150"/>
      <c r="T171" s="55"/>
      <c r="AT171" s="19" t="s">
        <v>338</v>
      </c>
      <c r="AU171" s="19" t="s">
        <v>79</v>
      </c>
    </row>
    <row r="172" spans="2:65" s="12" customFormat="1">
      <c r="B172" s="156"/>
      <c r="D172" s="151" t="s">
        <v>442</v>
      </c>
      <c r="E172" s="157" t="s">
        <v>3</v>
      </c>
      <c r="F172" s="158" t="s">
        <v>1072</v>
      </c>
      <c r="H172" s="159">
        <v>2.5</v>
      </c>
      <c r="I172" s="160"/>
      <c r="L172" s="156"/>
      <c r="M172" s="161"/>
      <c r="T172" s="162"/>
      <c r="AT172" s="157" t="s">
        <v>442</v>
      </c>
      <c r="AU172" s="157" t="s">
        <v>79</v>
      </c>
      <c r="AV172" s="12" t="s">
        <v>79</v>
      </c>
      <c r="AW172" s="12" t="s">
        <v>31</v>
      </c>
      <c r="AX172" s="12" t="s">
        <v>76</v>
      </c>
      <c r="AY172" s="157" t="s">
        <v>328</v>
      </c>
    </row>
    <row r="173" spans="2:65" s="1" customFormat="1" ht="49.15" customHeight="1">
      <c r="B173" s="133"/>
      <c r="C173" s="134" t="s">
        <v>593</v>
      </c>
      <c r="D173" s="134" t="s">
        <v>331</v>
      </c>
      <c r="E173" s="135" t="s">
        <v>1073</v>
      </c>
      <c r="F173" s="136" t="s">
        <v>1074</v>
      </c>
      <c r="G173" s="137" t="s">
        <v>491</v>
      </c>
      <c r="H173" s="138">
        <v>2.5</v>
      </c>
      <c r="I173" s="139"/>
      <c r="J173" s="140">
        <f>ROUND(I173*H173,2)</f>
        <v>0</v>
      </c>
      <c r="K173" s="136" t="s">
        <v>335</v>
      </c>
      <c r="L173" s="34"/>
      <c r="M173" s="141" t="s">
        <v>3</v>
      </c>
      <c r="N173" s="142" t="s">
        <v>40</v>
      </c>
      <c r="P173" s="143">
        <f>O173*H173</f>
        <v>0</v>
      </c>
      <c r="Q173" s="143">
        <v>1.9967999999999999</v>
      </c>
      <c r="R173" s="143">
        <f>Q173*H173</f>
        <v>4.992</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1075</v>
      </c>
    </row>
    <row r="174" spans="2:65" s="1" customFormat="1">
      <c r="B174" s="34"/>
      <c r="D174" s="147" t="s">
        <v>338</v>
      </c>
      <c r="F174" s="148" t="s">
        <v>1076</v>
      </c>
      <c r="I174" s="149"/>
      <c r="L174" s="34"/>
      <c r="M174" s="150"/>
      <c r="T174" s="55"/>
      <c r="AT174" s="19" t="s">
        <v>338</v>
      </c>
      <c r="AU174" s="19" t="s">
        <v>79</v>
      </c>
    </row>
    <row r="175" spans="2:65" s="12" customFormat="1">
      <c r="B175" s="156"/>
      <c r="D175" s="151" t="s">
        <v>442</v>
      </c>
      <c r="E175" s="157" t="s">
        <v>3</v>
      </c>
      <c r="F175" s="158" t="s">
        <v>1072</v>
      </c>
      <c r="H175" s="159">
        <v>2.5</v>
      </c>
      <c r="I175" s="160"/>
      <c r="L175" s="156"/>
      <c r="M175" s="161"/>
      <c r="T175" s="162"/>
      <c r="AT175" s="157" t="s">
        <v>442</v>
      </c>
      <c r="AU175" s="157" t="s">
        <v>79</v>
      </c>
      <c r="AV175" s="12" t="s">
        <v>79</v>
      </c>
      <c r="AW175" s="12" t="s">
        <v>31</v>
      </c>
      <c r="AX175" s="12" t="s">
        <v>76</v>
      </c>
      <c r="AY175" s="157" t="s">
        <v>328</v>
      </c>
    </row>
    <row r="176" spans="2:65" s="11" customFormat="1" ht="22.9" customHeight="1">
      <c r="B176" s="121"/>
      <c r="D176" s="122" t="s">
        <v>68</v>
      </c>
      <c r="E176" s="131" t="s">
        <v>171</v>
      </c>
      <c r="F176" s="131" t="s">
        <v>1077</v>
      </c>
      <c r="I176" s="124"/>
      <c r="J176" s="132">
        <f>BK176</f>
        <v>0</v>
      </c>
      <c r="L176" s="121"/>
      <c r="M176" s="126"/>
      <c r="P176" s="127">
        <f>SUM(P177:P240)</f>
        <v>0</v>
      </c>
      <c r="R176" s="127">
        <f>SUM(R177:R240)</f>
        <v>4.8399126500000005</v>
      </c>
      <c r="T176" s="128">
        <f>SUM(T177:T240)</f>
        <v>0</v>
      </c>
      <c r="AR176" s="122" t="s">
        <v>76</v>
      </c>
      <c r="AT176" s="129" t="s">
        <v>68</v>
      </c>
      <c r="AU176" s="129" t="s">
        <v>76</v>
      </c>
      <c r="AY176" s="122" t="s">
        <v>328</v>
      </c>
      <c r="BK176" s="130">
        <f>SUM(BK177:BK240)</f>
        <v>0</v>
      </c>
    </row>
    <row r="177" spans="2:65" s="1" customFormat="1" ht="37.9" customHeight="1">
      <c r="B177" s="133"/>
      <c r="C177" s="134" t="s">
        <v>598</v>
      </c>
      <c r="D177" s="134" t="s">
        <v>331</v>
      </c>
      <c r="E177" s="135" t="s">
        <v>1078</v>
      </c>
      <c r="F177" s="136" t="s">
        <v>1079</v>
      </c>
      <c r="G177" s="137" t="s">
        <v>574</v>
      </c>
      <c r="H177" s="138">
        <v>1</v>
      </c>
      <c r="I177" s="139"/>
      <c r="J177" s="140">
        <f t="shared" ref="J177:J182" si="0">ROUND(I177*H177,2)</f>
        <v>0</v>
      </c>
      <c r="K177" s="136" t="s">
        <v>3</v>
      </c>
      <c r="L177" s="34"/>
      <c r="M177" s="141" t="s">
        <v>3</v>
      </c>
      <c r="N177" s="142" t="s">
        <v>40</v>
      </c>
      <c r="P177" s="143">
        <f t="shared" ref="P177:P182" si="1">O177*H177</f>
        <v>0</v>
      </c>
      <c r="Q177" s="143">
        <v>3.0000000000000001E-5</v>
      </c>
      <c r="R177" s="143">
        <f t="shared" ref="R177:R182" si="2">Q177*H177</f>
        <v>3.0000000000000001E-5</v>
      </c>
      <c r="S177" s="143">
        <v>0</v>
      </c>
      <c r="T177" s="144">
        <f t="shared" ref="T177:T182" si="3">S177*H177</f>
        <v>0</v>
      </c>
      <c r="AR177" s="145" t="s">
        <v>113</v>
      </c>
      <c r="AT177" s="145" t="s">
        <v>331</v>
      </c>
      <c r="AU177" s="145" t="s">
        <v>79</v>
      </c>
      <c r="AY177" s="19" t="s">
        <v>328</v>
      </c>
      <c r="BE177" s="146">
        <f t="shared" ref="BE177:BE182" si="4">IF(N177="základní",J177,0)</f>
        <v>0</v>
      </c>
      <c r="BF177" s="146">
        <f t="shared" ref="BF177:BF182" si="5">IF(N177="snížená",J177,0)</f>
        <v>0</v>
      </c>
      <c r="BG177" s="146">
        <f t="shared" ref="BG177:BG182" si="6">IF(N177="zákl. přenesená",J177,0)</f>
        <v>0</v>
      </c>
      <c r="BH177" s="146">
        <f t="shared" ref="BH177:BH182" si="7">IF(N177="sníž. přenesená",J177,0)</f>
        <v>0</v>
      </c>
      <c r="BI177" s="146">
        <f t="shared" ref="BI177:BI182" si="8">IF(N177="nulová",J177,0)</f>
        <v>0</v>
      </c>
      <c r="BJ177" s="19" t="s">
        <v>76</v>
      </c>
      <c r="BK177" s="146">
        <f t="shared" ref="BK177:BK182" si="9">ROUND(I177*H177,2)</f>
        <v>0</v>
      </c>
      <c r="BL177" s="19" t="s">
        <v>113</v>
      </c>
      <c r="BM177" s="145" t="s">
        <v>1080</v>
      </c>
    </row>
    <row r="178" spans="2:65" s="1" customFormat="1" ht="33" customHeight="1">
      <c r="B178" s="133"/>
      <c r="C178" s="176" t="s">
        <v>605</v>
      </c>
      <c r="D178" s="176" t="s">
        <v>539</v>
      </c>
      <c r="E178" s="177" t="s">
        <v>1081</v>
      </c>
      <c r="F178" s="178" t="s">
        <v>1082</v>
      </c>
      <c r="G178" s="179" t="s">
        <v>574</v>
      </c>
      <c r="H178" s="180">
        <v>1</v>
      </c>
      <c r="I178" s="181"/>
      <c r="J178" s="182">
        <f t="shared" si="0"/>
        <v>0</v>
      </c>
      <c r="K178" s="178" t="s">
        <v>335</v>
      </c>
      <c r="L178" s="183"/>
      <c r="M178" s="184" t="s">
        <v>3</v>
      </c>
      <c r="N178" s="185" t="s">
        <v>40</v>
      </c>
      <c r="P178" s="143">
        <f t="shared" si="1"/>
        <v>0</v>
      </c>
      <c r="Q178" s="143">
        <v>1.4E-2</v>
      </c>
      <c r="R178" s="143">
        <f t="shared" si="2"/>
        <v>1.4E-2</v>
      </c>
      <c r="S178" s="143">
        <v>0</v>
      </c>
      <c r="T178" s="144">
        <f t="shared" si="3"/>
        <v>0</v>
      </c>
      <c r="AR178" s="145" t="s">
        <v>171</v>
      </c>
      <c r="AT178" s="145" t="s">
        <v>539</v>
      </c>
      <c r="AU178" s="145" t="s">
        <v>79</v>
      </c>
      <c r="AY178" s="19" t="s">
        <v>328</v>
      </c>
      <c r="BE178" s="146">
        <f t="shared" si="4"/>
        <v>0</v>
      </c>
      <c r="BF178" s="146">
        <f t="shared" si="5"/>
        <v>0</v>
      </c>
      <c r="BG178" s="146">
        <f t="shared" si="6"/>
        <v>0</v>
      </c>
      <c r="BH178" s="146">
        <f t="shared" si="7"/>
        <v>0</v>
      </c>
      <c r="BI178" s="146">
        <f t="shared" si="8"/>
        <v>0</v>
      </c>
      <c r="BJ178" s="19" t="s">
        <v>76</v>
      </c>
      <c r="BK178" s="146">
        <f t="shared" si="9"/>
        <v>0</v>
      </c>
      <c r="BL178" s="19" t="s">
        <v>113</v>
      </c>
      <c r="BM178" s="145" t="s">
        <v>1083</v>
      </c>
    </row>
    <row r="179" spans="2:65" s="1" customFormat="1" ht="37.9" customHeight="1">
      <c r="B179" s="133"/>
      <c r="C179" s="134" t="s">
        <v>610</v>
      </c>
      <c r="D179" s="134" t="s">
        <v>331</v>
      </c>
      <c r="E179" s="135" t="s">
        <v>1084</v>
      </c>
      <c r="F179" s="136" t="s">
        <v>1085</v>
      </c>
      <c r="G179" s="137" t="s">
        <v>367</v>
      </c>
      <c r="H179" s="138">
        <v>6</v>
      </c>
      <c r="I179" s="139"/>
      <c r="J179" s="140">
        <f t="shared" si="0"/>
        <v>0</v>
      </c>
      <c r="K179" s="136" t="s">
        <v>3</v>
      </c>
      <c r="L179" s="34"/>
      <c r="M179" s="141" t="s">
        <v>3</v>
      </c>
      <c r="N179" s="142" t="s">
        <v>40</v>
      </c>
      <c r="P179" s="143">
        <f t="shared" si="1"/>
        <v>0</v>
      </c>
      <c r="Q179" s="143">
        <v>0</v>
      </c>
      <c r="R179" s="143">
        <f t="shared" si="2"/>
        <v>0</v>
      </c>
      <c r="S179" s="143">
        <v>0</v>
      </c>
      <c r="T179" s="144">
        <f t="shared" si="3"/>
        <v>0</v>
      </c>
      <c r="AR179" s="145" t="s">
        <v>113</v>
      </c>
      <c r="AT179" s="145" t="s">
        <v>331</v>
      </c>
      <c r="AU179" s="145" t="s">
        <v>79</v>
      </c>
      <c r="AY179" s="19" t="s">
        <v>328</v>
      </c>
      <c r="BE179" s="146">
        <f t="shared" si="4"/>
        <v>0</v>
      </c>
      <c r="BF179" s="146">
        <f t="shared" si="5"/>
        <v>0</v>
      </c>
      <c r="BG179" s="146">
        <f t="shared" si="6"/>
        <v>0</v>
      </c>
      <c r="BH179" s="146">
        <f t="shared" si="7"/>
        <v>0</v>
      </c>
      <c r="BI179" s="146">
        <f t="shared" si="8"/>
        <v>0</v>
      </c>
      <c r="BJ179" s="19" t="s">
        <v>76</v>
      </c>
      <c r="BK179" s="146">
        <f t="shared" si="9"/>
        <v>0</v>
      </c>
      <c r="BL179" s="19" t="s">
        <v>113</v>
      </c>
      <c r="BM179" s="145" t="s">
        <v>1086</v>
      </c>
    </row>
    <row r="180" spans="2:65" s="1" customFormat="1" ht="44.25" customHeight="1">
      <c r="B180" s="133"/>
      <c r="C180" s="134" t="s">
        <v>616</v>
      </c>
      <c r="D180" s="134" t="s">
        <v>331</v>
      </c>
      <c r="E180" s="135" t="s">
        <v>1087</v>
      </c>
      <c r="F180" s="136" t="s">
        <v>1088</v>
      </c>
      <c r="G180" s="137" t="s">
        <v>476</v>
      </c>
      <c r="H180" s="138">
        <v>184.4</v>
      </c>
      <c r="I180" s="139"/>
      <c r="J180" s="140">
        <f t="shared" si="0"/>
        <v>0</v>
      </c>
      <c r="K180" s="136" t="s">
        <v>3</v>
      </c>
      <c r="L180" s="34"/>
      <c r="M180" s="141" t="s">
        <v>3</v>
      </c>
      <c r="N180" s="142" t="s">
        <v>40</v>
      </c>
      <c r="P180" s="143">
        <f t="shared" si="1"/>
        <v>0</v>
      </c>
      <c r="Q180" s="143">
        <v>2.7599999999999999E-3</v>
      </c>
      <c r="R180" s="143">
        <f t="shared" si="2"/>
        <v>0.50894399999999995</v>
      </c>
      <c r="S180" s="143">
        <v>0</v>
      </c>
      <c r="T180" s="144">
        <f t="shared" si="3"/>
        <v>0</v>
      </c>
      <c r="AR180" s="145" t="s">
        <v>113</v>
      </c>
      <c r="AT180" s="145" t="s">
        <v>331</v>
      </c>
      <c r="AU180" s="145" t="s">
        <v>79</v>
      </c>
      <c r="AY180" s="19" t="s">
        <v>328</v>
      </c>
      <c r="BE180" s="146">
        <f t="shared" si="4"/>
        <v>0</v>
      </c>
      <c r="BF180" s="146">
        <f t="shared" si="5"/>
        <v>0</v>
      </c>
      <c r="BG180" s="146">
        <f t="shared" si="6"/>
        <v>0</v>
      </c>
      <c r="BH180" s="146">
        <f t="shared" si="7"/>
        <v>0</v>
      </c>
      <c r="BI180" s="146">
        <f t="shared" si="8"/>
        <v>0</v>
      </c>
      <c r="BJ180" s="19" t="s">
        <v>76</v>
      </c>
      <c r="BK180" s="146">
        <f t="shared" si="9"/>
        <v>0</v>
      </c>
      <c r="BL180" s="19" t="s">
        <v>113</v>
      </c>
      <c r="BM180" s="145" t="s">
        <v>1089</v>
      </c>
    </row>
    <row r="181" spans="2:65" s="1" customFormat="1" ht="44.25" customHeight="1">
      <c r="B181" s="133"/>
      <c r="C181" s="134" t="s">
        <v>621</v>
      </c>
      <c r="D181" s="134" t="s">
        <v>331</v>
      </c>
      <c r="E181" s="135" t="s">
        <v>1090</v>
      </c>
      <c r="F181" s="136" t="s">
        <v>1091</v>
      </c>
      <c r="G181" s="137" t="s">
        <v>476</v>
      </c>
      <c r="H181" s="138">
        <v>85.94</v>
      </c>
      <c r="I181" s="139"/>
      <c r="J181" s="140">
        <f t="shared" si="0"/>
        <v>0</v>
      </c>
      <c r="K181" s="136" t="s">
        <v>3</v>
      </c>
      <c r="L181" s="34"/>
      <c r="M181" s="141" t="s">
        <v>3</v>
      </c>
      <c r="N181" s="142" t="s">
        <v>40</v>
      </c>
      <c r="P181" s="143">
        <f t="shared" si="1"/>
        <v>0</v>
      </c>
      <c r="Q181" s="143">
        <v>4.9100000000000003E-3</v>
      </c>
      <c r="R181" s="143">
        <f t="shared" si="2"/>
        <v>0.42196539999999999</v>
      </c>
      <c r="S181" s="143">
        <v>0</v>
      </c>
      <c r="T181" s="144">
        <f t="shared" si="3"/>
        <v>0</v>
      </c>
      <c r="AR181" s="145" t="s">
        <v>113</v>
      </c>
      <c r="AT181" s="145" t="s">
        <v>331</v>
      </c>
      <c r="AU181" s="145" t="s">
        <v>79</v>
      </c>
      <c r="AY181" s="19" t="s">
        <v>328</v>
      </c>
      <c r="BE181" s="146">
        <f t="shared" si="4"/>
        <v>0</v>
      </c>
      <c r="BF181" s="146">
        <f t="shared" si="5"/>
        <v>0</v>
      </c>
      <c r="BG181" s="146">
        <f t="shared" si="6"/>
        <v>0</v>
      </c>
      <c r="BH181" s="146">
        <f t="shared" si="7"/>
        <v>0</v>
      </c>
      <c r="BI181" s="146">
        <f t="shared" si="8"/>
        <v>0</v>
      </c>
      <c r="BJ181" s="19" t="s">
        <v>76</v>
      </c>
      <c r="BK181" s="146">
        <f t="shared" si="9"/>
        <v>0</v>
      </c>
      <c r="BL181" s="19" t="s">
        <v>113</v>
      </c>
      <c r="BM181" s="145" t="s">
        <v>1092</v>
      </c>
    </row>
    <row r="182" spans="2:65" s="1" customFormat="1" ht="24.2" customHeight="1">
      <c r="B182" s="133"/>
      <c r="C182" s="134" t="s">
        <v>626</v>
      </c>
      <c r="D182" s="134" t="s">
        <v>331</v>
      </c>
      <c r="E182" s="135" t="s">
        <v>1093</v>
      </c>
      <c r="F182" s="136" t="s">
        <v>1094</v>
      </c>
      <c r="G182" s="137" t="s">
        <v>476</v>
      </c>
      <c r="H182" s="138">
        <v>132.15</v>
      </c>
      <c r="I182" s="139"/>
      <c r="J182" s="140">
        <f t="shared" si="0"/>
        <v>0</v>
      </c>
      <c r="K182" s="136" t="s">
        <v>335</v>
      </c>
      <c r="L182" s="34"/>
      <c r="M182" s="141" t="s">
        <v>3</v>
      </c>
      <c r="N182" s="142" t="s">
        <v>40</v>
      </c>
      <c r="P182" s="143">
        <f t="shared" si="1"/>
        <v>0</v>
      </c>
      <c r="Q182" s="143">
        <v>1.0000000000000001E-5</v>
      </c>
      <c r="R182" s="143">
        <f t="shared" si="2"/>
        <v>1.3215000000000002E-3</v>
      </c>
      <c r="S182" s="143">
        <v>0</v>
      </c>
      <c r="T182" s="144">
        <f t="shared" si="3"/>
        <v>0</v>
      </c>
      <c r="AR182" s="145" t="s">
        <v>113</v>
      </c>
      <c r="AT182" s="145" t="s">
        <v>331</v>
      </c>
      <c r="AU182" s="145" t="s">
        <v>79</v>
      </c>
      <c r="AY182" s="19" t="s">
        <v>328</v>
      </c>
      <c r="BE182" s="146">
        <f t="shared" si="4"/>
        <v>0</v>
      </c>
      <c r="BF182" s="146">
        <f t="shared" si="5"/>
        <v>0</v>
      </c>
      <c r="BG182" s="146">
        <f t="shared" si="6"/>
        <v>0</v>
      </c>
      <c r="BH182" s="146">
        <f t="shared" si="7"/>
        <v>0</v>
      </c>
      <c r="BI182" s="146">
        <f t="shared" si="8"/>
        <v>0</v>
      </c>
      <c r="BJ182" s="19" t="s">
        <v>76</v>
      </c>
      <c r="BK182" s="146">
        <f t="shared" si="9"/>
        <v>0</v>
      </c>
      <c r="BL182" s="19" t="s">
        <v>113</v>
      </c>
      <c r="BM182" s="145" t="s">
        <v>1095</v>
      </c>
    </row>
    <row r="183" spans="2:65" s="1" customFormat="1">
      <c r="B183" s="34"/>
      <c r="D183" s="147" t="s">
        <v>338</v>
      </c>
      <c r="F183" s="148" t="s">
        <v>1096</v>
      </c>
      <c r="I183" s="149"/>
      <c r="L183" s="34"/>
      <c r="M183" s="150"/>
      <c r="T183" s="55"/>
      <c r="AT183" s="19" t="s">
        <v>338</v>
      </c>
      <c r="AU183" s="19" t="s">
        <v>79</v>
      </c>
    </row>
    <row r="184" spans="2:65" s="1" customFormat="1" ht="24.2" customHeight="1">
      <c r="B184" s="133"/>
      <c r="C184" s="176" t="s">
        <v>631</v>
      </c>
      <c r="D184" s="176" t="s">
        <v>539</v>
      </c>
      <c r="E184" s="177" t="s">
        <v>1097</v>
      </c>
      <c r="F184" s="178" t="s">
        <v>1098</v>
      </c>
      <c r="G184" s="179" t="s">
        <v>476</v>
      </c>
      <c r="H184" s="180">
        <v>136.11500000000001</v>
      </c>
      <c r="I184" s="181"/>
      <c r="J184" s="182">
        <f>ROUND(I184*H184,2)</f>
        <v>0</v>
      </c>
      <c r="K184" s="178" t="s">
        <v>335</v>
      </c>
      <c r="L184" s="183"/>
      <c r="M184" s="184" t="s">
        <v>3</v>
      </c>
      <c r="N184" s="185" t="s">
        <v>40</v>
      </c>
      <c r="P184" s="143">
        <f>O184*H184</f>
        <v>0</v>
      </c>
      <c r="Q184" s="143">
        <v>4.45E-3</v>
      </c>
      <c r="R184" s="143">
        <f>Q184*H184</f>
        <v>0.60571174999999999</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1099</v>
      </c>
    </row>
    <row r="185" spans="2:65" s="12" customFormat="1">
      <c r="B185" s="156"/>
      <c r="D185" s="151" t="s">
        <v>442</v>
      </c>
      <c r="E185" s="157" t="s">
        <v>3</v>
      </c>
      <c r="F185" s="158" t="s">
        <v>1100</v>
      </c>
      <c r="H185" s="159">
        <v>136.11500000000001</v>
      </c>
      <c r="I185" s="160"/>
      <c r="L185" s="156"/>
      <c r="M185" s="161"/>
      <c r="T185" s="162"/>
      <c r="AT185" s="157" t="s">
        <v>442</v>
      </c>
      <c r="AU185" s="157" t="s">
        <v>79</v>
      </c>
      <c r="AV185" s="12" t="s">
        <v>79</v>
      </c>
      <c r="AW185" s="12" t="s">
        <v>31</v>
      </c>
      <c r="AX185" s="12" t="s">
        <v>76</v>
      </c>
      <c r="AY185" s="157" t="s">
        <v>328</v>
      </c>
    </row>
    <row r="186" spans="2:65" s="1" customFormat="1" ht="24.2" customHeight="1">
      <c r="B186" s="133"/>
      <c r="C186" s="134" t="s">
        <v>638</v>
      </c>
      <c r="D186" s="134" t="s">
        <v>331</v>
      </c>
      <c r="E186" s="135" t="s">
        <v>1101</v>
      </c>
      <c r="F186" s="136" t="s">
        <v>1102</v>
      </c>
      <c r="G186" s="137" t="s">
        <v>574</v>
      </c>
      <c r="H186" s="138">
        <v>1</v>
      </c>
      <c r="I186" s="139"/>
      <c r="J186" s="140">
        <f>ROUND(I186*H186,2)</f>
        <v>0</v>
      </c>
      <c r="K186" s="136" t="s">
        <v>335</v>
      </c>
      <c r="L186" s="34"/>
      <c r="M186" s="141" t="s">
        <v>3</v>
      </c>
      <c r="N186" s="142" t="s">
        <v>40</v>
      </c>
      <c r="P186" s="143">
        <f>O186*H186</f>
        <v>0</v>
      </c>
      <c r="Q186" s="143">
        <v>8.7000000000000001E-4</v>
      </c>
      <c r="R186" s="143">
        <f>Q186*H186</f>
        <v>8.7000000000000001E-4</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1103</v>
      </c>
    </row>
    <row r="187" spans="2:65" s="1" customFormat="1">
      <c r="B187" s="34"/>
      <c r="D187" s="147" t="s">
        <v>338</v>
      </c>
      <c r="F187" s="148" t="s">
        <v>1104</v>
      </c>
      <c r="I187" s="149"/>
      <c r="L187" s="34"/>
      <c r="M187" s="150"/>
      <c r="T187" s="55"/>
      <c r="AT187" s="19" t="s">
        <v>338</v>
      </c>
      <c r="AU187" s="19" t="s">
        <v>79</v>
      </c>
    </row>
    <row r="188" spans="2:65" s="1" customFormat="1" ht="24.2" customHeight="1">
      <c r="B188" s="133"/>
      <c r="C188" s="176" t="s">
        <v>643</v>
      </c>
      <c r="D188" s="176" t="s">
        <v>539</v>
      </c>
      <c r="E188" s="177" t="s">
        <v>1105</v>
      </c>
      <c r="F188" s="178" t="s">
        <v>1106</v>
      </c>
      <c r="G188" s="179" t="s">
        <v>574</v>
      </c>
      <c r="H188" s="180">
        <v>1</v>
      </c>
      <c r="I188" s="181"/>
      <c r="J188" s="182">
        <f>ROUND(I188*H188,2)</f>
        <v>0</v>
      </c>
      <c r="K188" s="178" t="s">
        <v>3</v>
      </c>
      <c r="L188" s="183"/>
      <c r="M188" s="184" t="s">
        <v>3</v>
      </c>
      <c r="N188" s="185" t="s">
        <v>40</v>
      </c>
      <c r="P188" s="143">
        <f>O188*H188</f>
        <v>0</v>
      </c>
      <c r="Q188" s="143">
        <v>1.56E-3</v>
      </c>
      <c r="R188" s="143">
        <f>Q188*H188</f>
        <v>1.56E-3</v>
      </c>
      <c r="S188" s="143">
        <v>0</v>
      </c>
      <c r="T188" s="144">
        <f>S188*H188</f>
        <v>0</v>
      </c>
      <c r="AR188" s="145" t="s">
        <v>171</v>
      </c>
      <c r="AT188" s="145" t="s">
        <v>539</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1107</v>
      </c>
    </row>
    <row r="189" spans="2:65" s="1" customFormat="1" ht="24.2" customHeight="1">
      <c r="B189" s="133"/>
      <c r="C189" s="134" t="s">
        <v>649</v>
      </c>
      <c r="D189" s="134" t="s">
        <v>331</v>
      </c>
      <c r="E189" s="135" t="s">
        <v>1108</v>
      </c>
      <c r="F189" s="136" t="s">
        <v>1109</v>
      </c>
      <c r="G189" s="137" t="s">
        <v>574</v>
      </c>
      <c r="H189" s="138">
        <v>1</v>
      </c>
      <c r="I189" s="139"/>
      <c r="J189" s="140">
        <f>ROUND(I189*H189,2)</f>
        <v>0</v>
      </c>
      <c r="K189" s="136" t="s">
        <v>335</v>
      </c>
      <c r="L189" s="34"/>
      <c r="M189" s="141" t="s">
        <v>3</v>
      </c>
      <c r="N189" s="142" t="s">
        <v>40</v>
      </c>
      <c r="P189" s="143">
        <f>O189*H189</f>
        <v>0</v>
      </c>
      <c r="Q189" s="143">
        <v>4.8059999999999999E-2</v>
      </c>
      <c r="R189" s="143">
        <f>Q189*H189</f>
        <v>4.8059999999999999E-2</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1110</v>
      </c>
    </row>
    <row r="190" spans="2:65" s="1" customFormat="1">
      <c r="B190" s="34"/>
      <c r="D190" s="147" t="s">
        <v>338</v>
      </c>
      <c r="F190" s="148" t="s">
        <v>1111</v>
      </c>
      <c r="I190" s="149"/>
      <c r="L190" s="34"/>
      <c r="M190" s="150"/>
      <c r="T190" s="55"/>
      <c r="AT190" s="19" t="s">
        <v>338</v>
      </c>
      <c r="AU190" s="19" t="s">
        <v>79</v>
      </c>
    </row>
    <row r="191" spans="2:65" s="1" customFormat="1" ht="44.25" customHeight="1">
      <c r="B191" s="133"/>
      <c r="C191" s="134" t="s">
        <v>654</v>
      </c>
      <c r="D191" s="134" t="s">
        <v>331</v>
      </c>
      <c r="E191" s="135" t="s">
        <v>1112</v>
      </c>
      <c r="F191" s="136" t="s">
        <v>1113</v>
      </c>
      <c r="G191" s="137" t="s">
        <v>574</v>
      </c>
      <c r="H191" s="138">
        <v>5</v>
      </c>
      <c r="I191" s="139"/>
      <c r="J191" s="140">
        <f>ROUND(I191*H191,2)</f>
        <v>0</v>
      </c>
      <c r="K191" s="136" t="s">
        <v>3</v>
      </c>
      <c r="L191" s="34"/>
      <c r="M191" s="141" t="s">
        <v>3</v>
      </c>
      <c r="N191" s="142" t="s">
        <v>40</v>
      </c>
      <c r="P191" s="143">
        <f>O191*H191</f>
        <v>0</v>
      </c>
      <c r="Q191" s="143">
        <v>3.841E-2</v>
      </c>
      <c r="R191" s="143">
        <f>Q191*H191</f>
        <v>0.19205</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1114</v>
      </c>
    </row>
    <row r="192" spans="2:65" s="12" customFormat="1">
      <c r="B192" s="156"/>
      <c r="D192" s="151" t="s">
        <v>442</v>
      </c>
      <c r="E192" s="157" t="s">
        <v>3</v>
      </c>
      <c r="F192" s="158" t="s">
        <v>1115</v>
      </c>
      <c r="H192" s="159">
        <v>5</v>
      </c>
      <c r="I192" s="160"/>
      <c r="L192" s="156"/>
      <c r="M192" s="161"/>
      <c r="T192" s="162"/>
      <c r="AT192" s="157" t="s">
        <v>442</v>
      </c>
      <c r="AU192" s="157" t="s">
        <v>79</v>
      </c>
      <c r="AV192" s="12" t="s">
        <v>79</v>
      </c>
      <c r="AW192" s="12" t="s">
        <v>31</v>
      </c>
      <c r="AX192" s="12" t="s">
        <v>76</v>
      </c>
      <c r="AY192" s="157" t="s">
        <v>328</v>
      </c>
    </row>
    <row r="193" spans="2:65" s="1" customFormat="1" ht="37.9" customHeight="1">
      <c r="B193" s="133"/>
      <c r="C193" s="134" t="s">
        <v>661</v>
      </c>
      <c r="D193" s="134" t="s">
        <v>331</v>
      </c>
      <c r="E193" s="135" t="s">
        <v>1116</v>
      </c>
      <c r="F193" s="136" t="s">
        <v>1117</v>
      </c>
      <c r="G193" s="137" t="s">
        <v>574</v>
      </c>
      <c r="H193" s="138">
        <v>6</v>
      </c>
      <c r="I193" s="139"/>
      <c r="J193" s="140">
        <f>ROUND(I193*H193,2)</f>
        <v>0</v>
      </c>
      <c r="K193" s="136" t="s">
        <v>3</v>
      </c>
      <c r="L193" s="34"/>
      <c r="M193" s="141" t="s">
        <v>3</v>
      </c>
      <c r="N193" s="142" t="s">
        <v>40</v>
      </c>
      <c r="P193" s="143">
        <f>O193*H193</f>
        <v>0</v>
      </c>
      <c r="Q193" s="143">
        <v>3.841E-2</v>
      </c>
      <c r="R193" s="143">
        <f>Q193*H193</f>
        <v>0.23046</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1118</v>
      </c>
    </row>
    <row r="194" spans="2:65" s="12" customFormat="1">
      <c r="B194" s="156"/>
      <c r="D194" s="151" t="s">
        <v>442</v>
      </c>
      <c r="E194" s="157" t="s">
        <v>3</v>
      </c>
      <c r="F194" s="158" t="s">
        <v>1119</v>
      </c>
      <c r="H194" s="159">
        <v>6</v>
      </c>
      <c r="I194" s="160"/>
      <c r="L194" s="156"/>
      <c r="M194" s="161"/>
      <c r="T194" s="162"/>
      <c r="AT194" s="157" t="s">
        <v>442</v>
      </c>
      <c r="AU194" s="157" t="s">
        <v>79</v>
      </c>
      <c r="AV194" s="12" t="s">
        <v>79</v>
      </c>
      <c r="AW194" s="12" t="s">
        <v>31</v>
      </c>
      <c r="AX194" s="12" t="s">
        <v>76</v>
      </c>
      <c r="AY194" s="157" t="s">
        <v>328</v>
      </c>
    </row>
    <row r="195" spans="2:65" s="1" customFormat="1" ht="33" customHeight="1">
      <c r="B195" s="133"/>
      <c r="C195" s="134" t="s">
        <v>666</v>
      </c>
      <c r="D195" s="134" t="s">
        <v>331</v>
      </c>
      <c r="E195" s="135" t="s">
        <v>1120</v>
      </c>
      <c r="F195" s="136" t="s">
        <v>1121</v>
      </c>
      <c r="G195" s="137" t="s">
        <v>574</v>
      </c>
      <c r="H195" s="138">
        <v>6</v>
      </c>
      <c r="I195" s="139"/>
      <c r="J195" s="140">
        <f>ROUND(I195*H195,2)</f>
        <v>0</v>
      </c>
      <c r="K195" s="136" t="s">
        <v>3</v>
      </c>
      <c r="L195" s="34"/>
      <c r="M195" s="141" t="s">
        <v>3</v>
      </c>
      <c r="N195" s="142" t="s">
        <v>40</v>
      </c>
      <c r="P195" s="143">
        <f>O195*H195</f>
        <v>0</v>
      </c>
      <c r="Q195" s="143">
        <v>3.841E-2</v>
      </c>
      <c r="R195" s="143">
        <f>Q195*H195</f>
        <v>0.23046</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1122</v>
      </c>
    </row>
    <row r="196" spans="2:65" s="12" customFormat="1">
      <c r="B196" s="156"/>
      <c r="D196" s="151" t="s">
        <v>442</v>
      </c>
      <c r="E196" s="157" t="s">
        <v>3</v>
      </c>
      <c r="F196" s="158" t="s">
        <v>1123</v>
      </c>
      <c r="H196" s="159">
        <v>6</v>
      </c>
      <c r="I196" s="160"/>
      <c r="L196" s="156"/>
      <c r="M196" s="161"/>
      <c r="T196" s="162"/>
      <c r="AT196" s="157" t="s">
        <v>442</v>
      </c>
      <c r="AU196" s="157" t="s">
        <v>79</v>
      </c>
      <c r="AV196" s="12" t="s">
        <v>79</v>
      </c>
      <c r="AW196" s="12" t="s">
        <v>31</v>
      </c>
      <c r="AX196" s="12" t="s">
        <v>76</v>
      </c>
      <c r="AY196" s="157" t="s">
        <v>328</v>
      </c>
    </row>
    <row r="197" spans="2:65" s="1" customFormat="1" ht="44.25" customHeight="1">
      <c r="B197" s="133"/>
      <c r="C197" s="134" t="s">
        <v>671</v>
      </c>
      <c r="D197" s="134" t="s">
        <v>331</v>
      </c>
      <c r="E197" s="135" t="s">
        <v>1124</v>
      </c>
      <c r="F197" s="136" t="s">
        <v>1125</v>
      </c>
      <c r="G197" s="137" t="s">
        <v>574</v>
      </c>
      <c r="H197" s="138">
        <v>2</v>
      </c>
      <c r="I197" s="139"/>
      <c r="J197" s="140">
        <f>ROUND(I197*H197,2)</f>
        <v>0</v>
      </c>
      <c r="K197" s="136" t="s">
        <v>335</v>
      </c>
      <c r="L197" s="34"/>
      <c r="M197" s="141" t="s">
        <v>3</v>
      </c>
      <c r="N197" s="142" t="s">
        <v>40</v>
      </c>
      <c r="P197" s="143">
        <f>O197*H197</f>
        <v>0</v>
      </c>
      <c r="Q197" s="143">
        <v>6.8769999999999998E-2</v>
      </c>
      <c r="R197" s="143">
        <f>Q197*H197</f>
        <v>0.13754</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1126</v>
      </c>
    </row>
    <row r="198" spans="2:65" s="1" customFormat="1">
      <c r="B198" s="34"/>
      <c r="D198" s="147" t="s">
        <v>338</v>
      </c>
      <c r="F198" s="148" t="s">
        <v>1127</v>
      </c>
      <c r="I198" s="149"/>
      <c r="L198" s="34"/>
      <c r="M198" s="150"/>
      <c r="T198" s="55"/>
      <c r="AT198" s="19" t="s">
        <v>338</v>
      </c>
      <c r="AU198" s="19" t="s">
        <v>79</v>
      </c>
    </row>
    <row r="199" spans="2:65" s="12" customFormat="1">
      <c r="B199" s="156"/>
      <c r="D199" s="151" t="s">
        <v>442</v>
      </c>
      <c r="E199" s="157" t="s">
        <v>3</v>
      </c>
      <c r="F199" s="158" t="s">
        <v>1128</v>
      </c>
      <c r="H199" s="159">
        <v>2</v>
      </c>
      <c r="I199" s="160"/>
      <c r="L199" s="156"/>
      <c r="M199" s="161"/>
      <c r="T199" s="162"/>
      <c r="AT199" s="157" t="s">
        <v>442</v>
      </c>
      <c r="AU199" s="157" t="s">
        <v>79</v>
      </c>
      <c r="AV199" s="12" t="s">
        <v>79</v>
      </c>
      <c r="AW199" s="12" t="s">
        <v>31</v>
      </c>
      <c r="AX199" s="12" t="s">
        <v>76</v>
      </c>
      <c r="AY199" s="157" t="s">
        <v>328</v>
      </c>
    </row>
    <row r="200" spans="2:65" s="1" customFormat="1" ht="37.9" customHeight="1">
      <c r="B200" s="133"/>
      <c r="C200" s="134" t="s">
        <v>676</v>
      </c>
      <c r="D200" s="134" t="s">
        <v>331</v>
      </c>
      <c r="E200" s="135" t="s">
        <v>1129</v>
      </c>
      <c r="F200" s="136" t="s">
        <v>1130</v>
      </c>
      <c r="G200" s="137" t="s">
        <v>574</v>
      </c>
      <c r="H200" s="138">
        <v>3</v>
      </c>
      <c r="I200" s="139"/>
      <c r="J200" s="140">
        <f>ROUND(I200*H200,2)</f>
        <v>0</v>
      </c>
      <c r="K200" s="136" t="s">
        <v>335</v>
      </c>
      <c r="L200" s="34"/>
      <c r="M200" s="141" t="s">
        <v>3</v>
      </c>
      <c r="N200" s="142" t="s">
        <v>40</v>
      </c>
      <c r="P200" s="143">
        <f>O200*H200</f>
        <v>0</v>
      </c>
      <c r="Q200" s="143">
        <v>6.4509999999999998E-2</v>
      </c>
      <c r="R200" s="143">
        <f>Q200*H200</f>
        <v>0.19352999999999998</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1131</v>
      </c>
    </row>
    <row r="201" spans="2:65" s="1" customFormat="1">
      <c r="B201" s="34"/>
      <c r="D201" s="147" t="s">
        <v>338</v>
      </c>
      <c r="F201" s="148" t="s">
        <v>1132</v>
      </c>
      <c r="I201" s="149"/>
      <c r="L201" s="34"/>
      <c r="M201" s="150"/>
      <c r="T201" s="55"/>
      <c r="AT201" s="19" t="s">
        <v>338</v>
      </c>
      <c r="AU201" s="19" t="s">
        <v>79</v>
      </c>
    </row>
    <row r="202" spans="2:65" s="12" customFormat="1">
      <c r="B202" s="156"/>
      <c r="D202" s="151" t="s">
        <v>442</v>
      </c>
      <c r="E202" s="157" t="s">
        <v>3</v>
      </c>
      <c r="F202" s="158" t="s">
        <v>1133</v>
      </c>
      <c r="H202" s="159">
        <v>3</v>
      </c>
      <c r="I202" s="160"/>
      <c r="L202" s="156"/>
      <c r="M202" s="161"/>
      <c r="T202" s="162"/>
      <c r="AT202" s="157" t="s">
        <v>442</v>
      </c>
      <c r="AU202" s="157" t="s">
        <v>79</v>
      </c>
      <c r="AV202" s="12" t="s">
        <v>79</v>
      </c>
      <c r="AW202" s="12" t="s">
        <v>31</v>
      </c>
      <c r="AX202" s="12" t="s">
        <v>76</v>
      </c>
      <c r="AY202" s="157" t="s">
        <v>328</v>
      </c>
    </row>
    <row r="203" spans="2:65" s="1" customFormat="1" ht="44.25" customHeight="1">
      <c r="B203" s="133"/>
      <c r="C203" s="134" t="s">
        <v>682</v>
      </c>
      <c r="D203" s="134" t="s">
        <v>331</v>
      </c>
      <c r="E203" s="135" t="s">
        <v>1134</v>
      </c>
      <c r="F203" s="136" t="s">
        <v>1135</v>
      </c>
      <c r="G203" s="137" t="s">
        <v>574</v>
      </c>
      <c r="H203" s="138">
        <v>1</v>
      </c>
      <c r="I203" s="139"/>
      <c r="J203" s="140">
        <f>ROUND(I203*H203,2)</f>
        <v>0</v>
      </c>
      <c r="K203" s="136" t="s">
        <v>335</v>
      </c>
      <c r="L203" s="34"/>
      <c r="M203" s="141" t="s">
        <v>3</v>
      </c>
      <c r="N203" s="142" t="s">
        <v>40</v>
      </c>
      <c r="P203" s="143">
        <f>O203*H203</f>
        <v>0</v>
      </c>
      <c r="Q203" s="143">
        <v>7.4370000000000006E-2</v>
      </c>
      <c r="R203" s="143">
        <f>Q203*H203</f>
        <v>7.4370000000000006E-2</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1136</v>
      </c>
    </row>
    <row r="204" spans="2:65" s="1" customFormat="1">
      <c r="B204" s="34"/>
      <c r="D204" s="147" t="s">
        <v>338</v>
      </c>
      <c r="F204" s="148" t="s">
        <v>1137</v>
      </c>
      <c r="I204" s="149"/>
      <c r="L204" s="34"/>
      <c r="M204" s="150"/>
      <c r="T204" s="55"/>
      <c r="AT204" s="19" t="s">
        <v>338</v>
      </c>
      <c r="AU204" s="19" t="s">
        <v>79</v>
      </c>
    </row>
    <row r="205" spans="2:65" s="12" customFormat="1">
      <c r="B205" s="156"/>
      <c r="D205" s="151" t="s">
        <v>442</v>
      </c>
      <c r="E205" s="157" t="s">
        <v>3</v>
      </c>
      <c r="F205" s="158" t="s">
        <v>1138</v>
      </c>
      <c r="H205" s="159">
        <v>1</v>
      </c>
      <c r="I205" s="160"/>
      <c r="L205" s="156"/>
      <c r="M205" s="161"/>
      <c r="T205" s="162"/>
      <c r="AT205" s="157" t="s">
        <v>442</v>
      </c>
      <c r="AU205" s="157" t="s">
        <v>79</v>
      </c>
      <c r="AV205" s="12" t="s">
        <v>79</v>
      </c>
      <c r="AW205" s="12" t="s">
        <v>31</v>
      </c>
      <c r="AX205" s="12" t="s">
        <v>76</v>
      </c>
      <c r="AY205" s="157" t="s">
        <v>328</v>
      </c>
    </row>
    <row r="206" spans="2:65" s="1" customFormat="1" ht="37.9" customHeight="1">
      <c r="B206" s="133"/>
      <c r="C206" s="134" t="s">
        <v>110</v>
      </c>
      <c r="D206" s="134" t="s">
        <v>331</v>
      </c>
      <c r="E206" s="135" t="s">
        <v>1139</v>
      </c>
      <c r="F206" s="136" t="s">
        <v>1140</v>
      </c>
      <c r="G206" s="137" t="s">
        <v>574</v>
      </c>
      <c r="H206" s="138">
        <v>6</v>
      </c>
      <c r="I206" s="139"/>
      <c r="J206" s="140">
        <f>ROUND(I206*H206,2)</f>
        <v>0</v>
      </c>
      <c r="K206" s="136" t="s">
        <v>335</v>
      </c>
      <c r="L206" s="34"/>
      <c r="M206" s="141" t="s">
        <v>3</v>
      </c>
      <c r="N206" s="142" t="s">
        <v>40</v>
      </c>
      <c r="P206" s="143">
        <f>O206*H206</f>
        <v>0</v>
      </c>
      <c r="Q206" s="143">
        <v>1.136E-2</v>
      </c>
      <c r="R206" s="143">
        <f>Q206*H206</f>
        <v>6.8159999999999998E-2</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1141</v>
      </c>
    </row>
    <row r="207" spans="2:65" s="1" customFormat="1">
      <c r="B207" s="34"/>
      <c r="D207" s="147" t="s">
        <v>338</v>
      </c>
      <c r="F207" s="148" t="s">
        <v>1142</v>
      </c>
      <c r="I207" s="149"/>
      <c r="L207" s="34"/>
      <c r="M207" s="150"/>
      <c r="T207" s="55"/>
      <c r="AT207" s="19" t="s">
        <v>338</v>
      </c>
      <c r="AU207" s="19" t="s">
        <v>79</v>
      </c>
    </row>
    <row r="208" spans="2:65" s="12" customFormat="1">
      <c r="B208" s="156"/>
      <c r="D208" s="151" t="s">
        <v>442</v>
      </c>
      <c r="E208" s="157" t="s">
        <v>3</v>
      </c>
      <c r="F208" s="158" t="s">
        <v>1143</v>
      </c>
      <c r="H208" s="159">
        <v>4</v>
      </c>
      <c r="I208" s="160"/>
      <c r="L208" s="156"/>
      <c r="M208" s="161"/>
      <c r="T208" s="162"/>
      <c r="AT208" s="157" t="s">
        <v>442</v>
      </c>
      <c r="AU208" s="157" t="s">
        <v>79</v>
      </c>
      <c r="AV208" s="12" t="s">
        <v>79</v>
      </c>
      <c r="AW208" s="12" t="s">
        <v>31</v>
      </c>
      <c r="AX208" s="12" t="s">
        <v>69</v>
      </c>
      <c r="AY208" s="157" t="s">
        <v>328</v>
      </c>
    </row>
    <row r="209" spans="2:65" s="12" customFormat="1">
      <c r="B209" s="156"/>
      <c r="D209" s="151" t="s">
        <v>442</v>
      </c>
      <c r="E209" s="157" t="s">
        <v>3</v>
      </c>
      <c r="F209" s="158" t="s">
        <v>1128</v>
      </c>
      <c r="H209" s="159">
        <v>2</v>
      </c>
      <c r="I209" s="160"/>
      <c r="L209" s="156"/>
      <c r="M209" s="161"/>
      <c r="T209" s="162"/>
      <c r="AT209" s="157" t="s">
        <v>442</v>
      </c>
      <c r="AU209" s="157" t="s">
        <v>79</v>
      </c>
      <c r="AV209" s="12" t="s">
        <v>79</v>
      </c>
      <c r="AW209" s="12" t="s">
        <v>31</v>
      </c>
      <c r="AX209" s="12" t="s">
        <v>69</v>
      </c>
      <c r="AY209" s="157" t="s">
        <v>328</v>
      </c>
    </row>
    <row r="210" spans="2:65" s="13" customFormat="1">
      <c r="B210" s="163"/>
      <c r="D210" s="151" t="s">
        <v>442</v>
      </c>
      <c r="E210" s="164" t="s">
        <v>3</v>
      </c>
      <c r="F210" s="165" t="s">
        <v>452</v>
      </c>
      <c r="H210" s="166">
        <v>6</v>
      </c>
      <c r="I210" s="167"/>
      <c r="L210" s="163"/>
      <c r="M210" s="168"/>
      <c r="T210" s="169"/>
      <c r="AT210" s="164" t="s">
        <v>442</v>
      </c>
      <c r="AU210" s="164" t="s">
        <v>79</v>
      </c>
      <c r="AV210" s="13" t="s">
        <v>113</v>
      </c>
      <c r="AW210" s="13" t="s">
        <v>31</v>
      </c>
      <c r="AX210" s="13" t="s">
        <v>76</v>
      </c>
      <c r="AY210" s="164" t="s">
        <v>328</v>
      </c>
    </row>
    <row r="211" spans="2:65" s="1" customFormat="1" ht="44.25" customHeight="1">
      <c r="B211" s="133"/>
      <c r="C211" s="134" t="s">
        <v>125</v>
      </c>
      <c r="D211" s="134" t="s">
        <v>331</v>
      </c>
      <c r="E211" s="135" t="s">
        <v>1144</v>
      </c>
      <c r="F211" s="136" t="s">
        <v>1145</v>
      </c>
      <c r="G211" s="137" t="s">
        <v>574</v>
      </c>
      <c r="H211" s="138">
        <v>4</v>
      </c>
      <c r="I211" s="139"/>
      <c r="J211" s="140">
        <f>ROUND(I211*H211,2)</f>
        <v>0</v>
      </c>
      <c r="K211" s="136" t="s">
        <v>335</v>
      </c>
      <c r="L211" s="34"/>
      <c r="M211" s="141" t="s">
        <v>3</v>
      </c>
      <c r="N211" s="142" t="s">
        <v>40</v>
      </c>
      <c r="P211" s="143">
        <f>O211*H211</f>
        <v>0</v>
      </c>
      <c r="Q211" s="143">
        <v>6.2199999999999998E-3</v>
      </c>
      <c r="R211" s="143">
        <f>Q211*H211</f>
        <v>2.4879999999999999E-2</v>
      </c>
      <c r="S211" s="143">
        <v>0</v>
      </c>
      <c r="T211" s="144">
        <f>S211*H211</f>
        <v>0</v>
      </c>
      <c r="AR211" s="145" t="s">
        <v>113</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1146</v>
      </c>
    </row>
    <row r="212" spans="2:65" s="1" customFormat="1">
      <c r="B212" s="34"/>
      <c r="D212" s="147" t="s">
        <v>338</v>
      </c>
      <c r="F212" s="148" t="s">
        <v>1147</v>
      </c>
      <c r="I212" s="149"/>
      <c r="L212" s="34"/>
      <c r="M212" s="150"/>
      <c r="T212" s="55"/>
      <c r="AT212" s="19" t="s">
        <v>338</v>
      </c>
      <c r="AU212" s="19" t="s">
        <v>79</v>
      </c>
    </row>
    <row r="213" spans="2:65" s="12" customFormat="1">
      <c r="B213" s="156"/>
      <c r="D213" s="151" t="s">
        <v>442</v>
      </c>
      <c r="E213" s="157" t="s">
        <v>3</v>
      </c>
      <c r="F213" s="158" t="s">
        <v>1143</v>
      </c>
      <c r="H213" s="159">
        <v>4</v>
      </c>
      <c r="I213" s="160"/>
      <c r="L213" s="156"/>
      <c r="M213" s="161"/>
      <c r="T213" s="162"/>
      <c r="AT213" s="157" t="s">
        <v>442</v>
      </c>
      <c r="AU213" s="157" t="s">
        <v>79</v>
      </c>
      <c r="AV213" s="12" t="s">
        <v>79</v>
      </c>
      <c r="AW213" s="12" t="s">
        <v>31</v>
      </c>
      <c r="AX213" s="12" t="s">
        <v>76</v>
      </c>
      <c r="AY213" s="157" t="s">
        <v>328</v>
      </c>
    </row>
    <row r="214" spans="2:65" s="1" customFormat="1" ht="44.25" customHeight="1">
      <c r="B214" s="133"/>
      <c r="C214" s="134" t="s">
        <v>696</v>
      </c>
      <c r="D214" s="134" t="s">
        <v>331</v>
      </c>
      <c r="E214" s="135" t="s">
        <v>1148</v>
      </c>
      <c r="F214" s="136" t="s">
        <v>1149</v>
      </c>
      <c r="G214" s="137" t="s">
        <v>574</v>
      </c>
      <c r="H214" s="138">
        <v>6</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1150</v>
      </c>
    </row>
    <row r="215" spans="2:65" s="1" customFormat="1">
      <c r="B215" s="34"/>
      <c r="D215" s="147" t="s">
        <v>338</v>
      </c>
      <c r="F215" s="148" t="s">
        <v>1151</v>
      </c>
      <c r="I215" s="149"/>
      <c r="L215" s="34"/>
      <c r="M215" s="150"/>
      <c r="T215" s="55"/>
      <c r="AT215" s="19" t="s">
        <v>338</v>
      </c>
      <c r="AU215" s="19" t="s">
        <v>79</v>
      </c>
    </row>
    <row r="216" spans="2:65" s="12" customFormat="1">
      <c r="B216" s="156"/>
      <c r="D216" s="151" t="s">
        <v>442</v>
      </c>
      <c r="E216" s="157" t="s">
        <v>3</v>
      </c>
      <c r="F216" s="158" t="s">
        <v>1143</v>
      </c>
      <c r="H216" s="159">
        <v>4</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1128</v>
      </c>
      <c r="H217" s="159">
        <v>2</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6</v>
      </c>
      <c r="I218" s="167"/>
      <c r="L218" s="163"/>
      <c r="M218" s="168"/>
      <c r="T218" s="169"/>
      <c r="AT218" s="164" t="s">
        <v>442</v>
      </c>
      <c r="AU218" s="164" t="s">
        <v>79</v>
      </c>
      <c r="AV218" s="13" t="s">
        <v>113</v>
      </c>
      <c r="AW218" s="13" t="s">
        <v>31</v>
      </c>
      <c r="AX218" s="13" t="s">
        <v>76</v>
      </c>
      <c r="AY218" s="164" t="s">
        <v>328</v>
      </c>
    </row>
    <row r="219" spans="2:65" s="1" customFormat="1" ht="37.9" customHeight="1">
      <c r="B219" s="133"/>
      <c r="C219" s="134" t="s">
        <v>703</v>
      </c>
      <c r="D219" s="134" t="s">
        <v>331</v>
      </c>
      <c r="E219" s="135" t="s">
        <v>1152</v>
      </c>
      <c r="F219" s="136" t="s">
        <v>1153</v>
      </c>
      <c r="G219" s="137" t="s">
        <v>574</v>
      </c>
      <c r="H219" s="138">
        <v>4</v>
      </c>
      <c r="I219" s="139"/>
      <c r="J219" s="140">
        <f>ROUND(I219*H219,2)</f>
        <v>0</v>
      </c>
      <c r="K219" s="136" t="s">
        <v>335</v>
      </c>
      <c r="L219" s="34"/>
      <c r="M219" s="141" t="s">
        <v>3</v>
      </c>
      <c r="N219" s="142" t="s">
        <v>40</v>
      </c>
      <c r="P219" s="143">
        <f>O219*H219</f>
        <v>0</v>
      </c>
      <c r="Q219" s="143">
        <v>5.4539999999999998E-2</v>
      </c>
      <c r="R219" s="143">
        <f>Q219*H219</f>
        <v>0.21815999999999999</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1154</v>
      </c>
    </row>
    <row r="220" spans="2:65" s="1" customFormat="1">
      <c r="B220" s="34"/>
      <c r="D220" s="147" t="s">
        <v>338</v>
      </c>
      <c r="F220" s="148" t="s">
        <v>1155</v>
      </c>
      <c r="I220" s="149"/>
      <c r="L220" s="34"/>
      <c r="M220" s="150"/>
      <c r="T220" s="55"/>
      <c r="AT220" s="19" t="s">
        <v>338</v>
      </c>
      <c r="AU220" s="19" t="s">
        <v>79</v>
      </c>
    </row>
    <row r="221" spans="2:65" s="12" customFormat="1">
      <c r="B221" s="156"/>
      <c r="D221" s="151" t="s">
        <v>442</v>
      </c>
      <c r="E221" s="157" t="s">
        <v>3</v>
      </c>
      <c r="F221" s="158" t="s">
        <v>1143</v>
      </c>
      <c r="H221" s="159">
        <v>4</v>
      </c>
      <c r="I221" s="160"/>
      <c r="L221" s="156"/>
      <c r="M221" s="161"/>
      <c r="T221" s="162"/>
      <c r="AT221" s="157" t="s">
        <v>442</v>
      </c>
      <c r="AU221" s="157" t="s">
        <v>79</v>
      </c>
      <c r="AV221" s="12" t="s">
        <v>79</v>
      </c>
      <c r="AW221" s="12" t="s">
        <v>31</v>
      </c>
      <c r="AX221" s="12" t="s">
        <v>76</v>
      </c>
      <c r="AY221" s="157" t="s">
        <v>328</v>
      </c>
    </row>
    <row r="222" spans="2:65" s="1" customFormat="1" ht="24.2" customHeight="1">
      <c r="B222" s="133"/>
      <c r="C222" s="134" t="s">
        <v>710</v>
      </c>
      <c r="D222" s="134" t="s">
        <v>331</v>
      </c>
      <c r="E222" s="135" t="s">
        <v>1156</v>
      </c>
      <c r="F222" s="136" t="s">
        <v>1157</v>
      </c>
      <c r="G222" s="137" t="s">
        <v>367</v>
      </c>
      <c r="H222" s="138">
        <v>6</v>
      </c>
      <c r="I222" s="139"/>
      <c r="J222" s="140">
        <f>ROUND(I222*H222,2)</f>
        <v>0</v>
      </c>
      <c r="K222" s="136" t="s">
        <v>3</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1158</v>
      </c>
    </row>
    <row r="223" spans="2:65" s="1" customFormat="1" ht="21.75" customHeight="1">
      <c r="B223" s="133"/>
      <c r="C223" s="134" t="s">
        <v>713</v>
      </c>
      <c r="D223" s="134" t="s">
        <v>331</v>
      </c>
      <c r="E223" s="135" t="s">
        <v>1159</v>
      </c>
      <c r="F223" s="136" t="s">
        <v>1160</v>
      </c>
      <c r="G223" s="137" t="s">
        <v>367</v>
      </c>
      <c r="H223" s="138">
        <v>7</v>
      </c>
      <c r="I223" s="139"/>
      <c r="J223" s="140">
        <f>ROUND(I223*H223,2)</f>
        <v>0</v>
      </c>
      <c r="K223" s="136" t="s">
        <v>3</v>
      </c>
      <c r="L223" s="34"/>
      <c r="M223" s="141" t="s">
        <v>3</v>
      </c>
      <c r="N223" s="142" t="s">
        <v>40</v>
      </c>
      <c r="P223" s="143">
        <f>O223*H223</f>
        <v>0</v>
      </c>
      <c r="Q223" s="143">
        <v>0</v>
      </c>
      <c r="R223" s="143">
        <f>Q223*H223</f>
        <v>0</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1161</v>
      </c>
    </row>
    <row r="224" spans="2:65" s="1" customFormat="1" ht="24.2" customHeight="1">
      <c r="B224" s="133"/>
      <c r="C224" s="134" t="s">
        <v>718</v>
      </c>
      <c r="D224" s="134" t="s">
        <v>331</v>
      </c>
      <c r="E224" s="135" t="s">
        <v>1162</v>
      </c>
      <c r="F224" s="136" t="s">
        <v>1163</v>
      </c>
      <c r="G224" s="137" t="s">
        <v>356</v>
      </c>
      <c r="H224" s="138">
        <v>1</v>
      </c>
      <c r="I224" s="139"/>
      <c r="J224" s="140">
        <f>ROUND(I224*H224,2)</f>
        <v>0</v>
      </c>
      <c r="K224" s="136" t="s">
        <v>3</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1164</v>
      </c>
    </row>
    <row r="225" spans="2:65" s="1" customFormat="1" ht="24.2" customHeight="1">
      <c r="B225" s="133"/>
      <c r="C225" s="134" t="s">
        <v>148</v>
      </c>
      <c r="D225" s="134" t="s">
        <v>331</v>
      </c>
      <c r="E225" s="135" t="s">
        <v>1165</v>
      </c>
      <c r="F225" s="136" t="s">
        <v>1166</v>
      </c>
      <c r="G225" s="137" t="s">
        <v>356</v>
      </c>
      <c r="H225" s="138">
        <v>1</v>
      </c>
      <c r="I225" s="139"/>
      <c r="J225" s="140">
        <f>ROUND(I225*H225,2)</f>
        <v>0</v>
      </c>
      <c r="K225" s="136" t="s">
        <v>3</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1167</v>
      </c>
    </row>
    <row r="226" spans="2:65" s="1" customFormat="1" ht="37.9" customHeight="1">
      <c r="B226" s="133"/>
      <c r="C226" s="134" t="s">
        <v>152</v>
      </c>
      <c r="D226" s="134" t="s">
        <v>331</v>
      </c>
      <c r="E226" s="135" t="s">
        <v>1168</v>
      </c>
      <c r="F226" s="136" t="s">
        <v>1169</v>
      </c>
      <c r="G226" s="137" t="s">
        <v>574</v>
      </c>
      <c r="H226" s="138">
        <v>2</v>
      </c>
      <c r="I226" s="139"/>
      <c r="J226" s="140">
        <f>ROUND(I226*H226,2)</f>
        <v>0</v>
      </c>
      <c r="K226" s="136" t="s">
        <v>335</v>
      </c>
      <c r="L226" s="34"/>
      <c r="M226" s="141" t="s">
        <v>3</v>
      </c>
      <c r="N226" s="142" t="s">
        <v>40</v>
      </c>
      <c r="P226" s="143">
        <f>O226*H226</f>
        <v>0</v>
      </c>
      <c r="Q226" s="143">
        <v>0.09</v>
      </c>
      <c r="R226" s="143">
        <f>Q226*H226</f>
        <v>0.18</v>
      </c>
      <c r="S226" s="143">
        <v>0</v>
      </c>
      <c r="T226" s="144">
        <f>S226*H226</f>
        <v>0</v>
      </c>
      <c r="AR226" s="145" t="s">
        <v>113</v>
      </c>
      <c r="AT226" s="145" t="s">
        <v>331</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1170</v>
      </c>
    </row>
    <row r="227" spans="2:65" s="1" customFormat="1">
      <c r="B227" s="34"/>
      <c r="D227" s="147" t="s">
        <v>338</v>
      </c>
      <c r="F227" s="148" t="s">
        <v>1171</v>
      </c>
      <c r="I227" s="149"/>
      <c r="L227" s="34"/>
      <c r="M227" s="150"/>
      <c r="T227" s="55"/>
      <c r="AT227" s="19" t="s">
        <v>338</v>
      </c>
      <c r="AU227" s="19" t="s">
        <v>79</v>
      </c>
    </row>
    <row r="228" spans="2:65" s="12" customFormat="1">
      <c r="B228" s="156"/>
      <c r="D228" s="151" t="s">
        <v>442</v>
      </c>
      <c r="E228" s="157" t="s">
        <v>3</v>
      </c>
      <c r="F228" s="158" t="s">
        <v>1128</v>
      </c>
      <c r="H228" s="159">
        <v>2</v>
      </c>
      <c r="I228" s="160"/>
      <c r="L228" s="156"/>
      <c r="M228" s="161"/>
      <c r="T228" s="162"/>
      <c r="AT228" s="157" t="s">
        <v>442</v>
      </c>
      <c r="AU228" s="157" t="s">
        <v>79</v>
      </c>
      <c r="AV228" s="12" t="s">
        <v>79</v>
      </c>
      <c r="AW228" s="12" t="s">
        <v>31</v>
      </c>
      <c r="AX228" s="12" t="s">
        <v>76</v>
      </c>
      <c r="AY228" s="157" t="s">
        <v>328</v>
      </c>
    </row>
    <row r="229" spans="2:65" s="1" customFormat="1" ht="24.2" customHeight="1">
      <c r="B229" s="133"/>
      <c r="C229" s="176" t="s">
        <v>155</v>
      </c>
      <c r="D229" s="176" t="s">
        <v>539</v>
      </c>
      <c r="E229" s="177" t="s">
        <v>1172</v>
      </c>
      <c r="F229" s="178" t="s">
        <v>1173</v>
      </c>
      <c r="G229" s="179" t="s">
        <v>574</v>
      </c>
      <c r="H229" s="180">
        <v>2</v>
      </c>
      <c r="I229" s="181"/>
      <c r="J229" s="182">
        <f>ROUND(I229*H229,2)</f>
        <v>0</v>
      </c>
      <c r="K229" s="178" t="s">
        <v>3</v>
      </c>
      <c r="L229" s="183"/>
      <c r="M229" s="184" t="s">
        <v>3</v>
      </c>
      <c r="N229" s="185" t="s">
        <v>40</v>
      </c>
      <c r="P229" s="143">
        <f>O229*H229</f>
        <v>0</v>
      </c>
      <c r="Q229" s="143">
        <v>2.5999999999999999E-2</v>
      </c>
      <c r="R229" s="143">
        <f>Q229*H229</f>
        <v>5.1999999999999998E-2</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1174</v>
      </c>
    </row>
    <row r="230" spans="2:65" s="1" customFormat="1" ht="24.2" customHeight="1">
      <c r="B230" s="133"/>
      <c r="C230" s="310">
        <v>63</v>
      </c>
      <c r="D230" s="310" t="s">
        <v>331</v>
      </c>
      <c r="E230" s="311" t="s">
        <v>10532</v>
      </c>
      <c r="F230" s="312" t="s">
        <v>1169</v>
      </c>
      <c r="G230" s="313" t="s">
        <v>574</v>
      </c>
      <c r="H230" s="314">
        <v>1</v>
      </c>
      <c r="I230" s="181"/>
      <c r="J230" s="182"/>
      <c r="K230" s="178"/>
      <c r="L230" s="183"/>
      <c r="M230" s="184"/>
      <c r="N230" s="185"/>
      <c r="P230" s="143"/>
      <c r="Q230" s="143"/>
      <c r="R230" s="143"/>
      <c r="S230" s="143"/>
      <c r="T230" s="144"/>
      <c r="AR230" s="145"/>
      <c r="AT230" s="145"/>
      <c r="AU230" s="145"/>
      <c r="AY230" s="19"/>
      <c r="BE230" s="146"/>
      <c r="BF230" s="146"/>
      <c r="BG230" s="146"/>
      <c r="BH230" s="146"/>
      <c r="BI230" s="146"/>
      <c r="BJ230" s="19"/>
      <c r="BK230" s="146"/>
      <c r="BL230" s="19"/>
      <c r="BM230" s="145"/>
    </row>
    <row r="231" spans="2:65" s="1" customFormat="1" ht="24.2" customHeight="1">
      <c r="B231" s="133"/>
      <c r="C231" s="323">
        <v>64</v>
      </c>
      <c r="D231" s="323" t="s">
        <v>539</v>
      </c>
      <c r="E231" s="324" t="s">
        <v>10533</v>
      </c>
      <c r="F231" s="325" t="s">
        <v>10534</v>
      </c>
      <c r="G231" s="326" t="s">
        <v>574</v>
      </c>
      <c r="H231" s="327">
        <v>1</v>
      </c>
      <c r="I231" s="181"/>
      <c r="J231" s="182"/>
      <c r="K231" s="178"/>
      <c r="L231" s="183"/>
      <c r="M231" s="184"/>
      <c r="N231" s="185"/>
      <c r="P231" s="143"/>
      <c r="Q231" s="143"/>
      <c r="R231" s="143"/>
      <c r="S231" s="143"/>
      <c r="T231" s="144"/>
      <c r="AR231" s="145"/>
      <c r="AT231" s="145"/>
      <c r="AU231" s="145"/>
      <c r="AY231" s="19"/>
      <c r="BE231" s="146"/>
      <c r="BF231" s="146"/>
      <c r="BG231" s="146"/>
      <c r="BH231" s="146"/>
      <c r="BI231" s="146"/>
      <c r="BJ231" s="19"/>
      <c r="BK231" s="146"/>
      <c r="BL231" s="19"/>
      <c r="BM231" s="145"/>
    </row>
    <row r="232" spans="2:65" s="1" customFormat="1" ht="24.2" customHeight="1">
      <c r="B232" s="133"/>
      <c r="C232" s="134" t="s">
        <v>158</v>
      </c>
      <c r="D232" s="134" t="s">
        <v>331</v>
      </c>
      <c r="E232" s="135" t="s">
        <v>1175</v>
      </c>
      <c r="F232" s="136" t="s">
        <v>1176</v>
      </c>
      <c r="G232" s="137" t="s">
        <v>574</v>
      </c>
      <c r="H232" s="138">
        <v>6</v>
      </c>
      <c r="I232" s="139"/>
      <c r="J232" s="140">
        <f>ROUND(I232*H232,2)</f>
        <v>0</v>
      </c>
      <c r="K232" s="136" t="s">
        <v>335</v>
      </c>
      <c r="L232" s="34"/>
      <c r="M232" s="141" t="s">
        <v>3</v>
      </c>
      <c r="N232" s="142" t="s">
        <v>40</v>
      </c>
      <c r="P232" s="143">
        <f>O232*H232</f>
        <v>0</v>
      </c>
      <c r="Q232" s="143">
        <v>0.21734000000000001</v>
      </c>
      <c r="R232" s="143">
        <f>Q232*H232</f>
        <v>1.3040400000000001</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1177</v>
      </c>
    </row>
    <row r="233" spans="2:65" s="1" customFormat="1">
      <c r="B233" s="34"/>
      <c r="D233" s="147" t="s">
        <v>338</v>
      </c>
      <c r="F233" s="148" t="s">
        <v>1178</v>
      </c>
      <c r="I233" s="149"/>
      <c r="L233" s="34"/>
      <c r="M233" s="150"/>
      <c r="T233" s="55"/>
      <c r="AT233" s="19" t="s">
        <v>338</v>
      </c>
      <c r="AU233" s="19" t="s">
        <v>79</v>
      </c>
    </row>
    <row r="234" spans="2:65" s="1" customFormat="1" ht="16.5" customHeight="1">
      <c r="B234" s="133"/>
      <c r="C234" s="176" t="s">
        <v>161</v>
      </c>
      <c r="D234" s="176" t="s">
        <v>539</v>
      </c>
      <c r="E234" s="177" t="s">
        <v>1179</v>
      </c>
      <c r="F234" s="178" t="s">
        <v>1180</v>
      </c>
      <c r="G234" s="179" t="s">
        <v>574</v>
      </c>
      <c r="H234" s="180">
        <v>6</v>
      </c>
      <c r="I234" s="181"/>
      <c r="J234" s="182">
        <f>ROUND(I234*H234,2)</f>
        <v>0</v>
      </c>
      <c r="K234" s="178" t="s">
        <v>335</v>
      </c>
      <c r="L234" s="183"/>
      <c r="M234" s="184" t="s">
        <v>3</v>
      </c>
      <c r="N234" s="185" t="s">
        <v>40</v>
      </c>
      <c r="P234" s="143">
        <f>O234*H234</f>
        <v>0</v>
      </c>
      <c r="Q234" s="143">
        <v>5.5300000000000002E-2</v>
      </c>
      <c r="R234" s="143">
        <f>Q234*H234</f>
        <v>0.33179999999999998</v>
      </c>
      <c r="S234" s="143">
        <v>0</v>
      </c>
      <c r="T234" s="144">
        <f>S234*H234</f>
        <v>0</v>
      </c>
      <c r="AR234" s="145" t="s">
        <v>171</v>
      </c>
      <c r="AT234" s="145" t="s">
        <v>539</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1181</v>
      </c>
    </row>
    <row r="235" spans="2:65" s="1" customFormat="1" ht="33" customHeight="1">
      <c r="B235" s="133"/>
      <c r="C235" s="134" t="s">
        <v>747</v>
      </c>
      <c r="D235" s="134" t="s">
        <v>331</v>
      </c>
      <c r="E235" s="135" t="s">
        <v>1182</v>
      </c>
      <c r="F235" s="136" t="s">
        <v>1183</v>
      </c>
      <c r="G235" s="137" t="s">
        <v>491</v>
      </c>
      <c r="H235" s="138">
        <v>1.5</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1184</v>
      </c>
    </row>
    <row r="236" spans="2:65" s="1" customFormat="1">
      <c r="B236" s="34"/>
      <c r="D236" s="147" t="s">
        <v>338</v>
      </c>
      <c r="F236" s="148" t="s">
        <v>1185</v>
      </c>
      <c r="I236" s="149"/>
      <c r="L236" s="34"/>
      <c r="M236" s="150"/>
      <c r="T236" s="55"/>
      <c r="AT236" s="19" t="s">
        <v>338</v>
      </c>
      <c r="AU236" s="19" t="s">
        <v>79</v>
      </c>
    </row>
    <row r="237" spans="2:65" s="1" customFormat="1" ht="49.15" customHeight="1">
      <c r="B237" s="133"/>
      <c r="C237" s="134" t="s">
        <v>751</v>
      </c>
      <c r="D237" s="134" t="s">
        <v>331</v>
      </c>
      <c r="E237" s="135" t="s">
        <v>1186</v>
      </c>
      <c r="F237" s="136" t="s">
        <v>1187</v>
      </c>
      <c r="G237" s="137" t="s">
        <v>585</v>
      </c>
      <c r="H237" s="138">
        <v>327.20100000000002</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1188</v>
      </c>
    </row>
    <row r="238" spans="2:65" s="1" customFormat="1">
      <c r="B238" s="34"/>
      <c r="D238" s="147" t="s">
        <v>338</v>
      </c>
      <c r="F238" s="148" t="s">
        <v>1189</v>
      </c>
      <c r="I238" s="149"/>
      <c r="L238" s="34"/>
      <c r="M238" s="150"/>
      <c r="T238" s="55"/>
      <c r="AT238" s="19" t="s">
        <v>338</v>
      </c>
      <c r="AU238" s="19" t="s">
        <v>79</v>
      </c>
    </row>
    <row r="239" spans="2:65" s="1" customFormat="1" ht="55.5" customHeight="1">
      <c r="B239" s="133"/>
      <c r="C239" s="134" t="s">
        <v>756</v>
      </c>
      <c r="D239" s="134" t="s">
        <v>331</v>
      </c>
      <c r="E239" s="135" t="s">
        <v>1190</v>
      </c>
      <c r="F239" s="136" t="s">
        <v>1191</v>
      </c>
      <c r="G239" s="137" t="s">
        <v>585</v>
      </c>
      <c r="H239" s="138">
        <v>327.20100000000002</v>
      </c>
      <c r="I239" s="139"/>
      <c r="J239" s="140">
        <f>ROUND(I239*H239,2)</f>
        <v>0</v>
      </c>
      <c r="K239" s="136" t="s">
        <v>335</v>
      </c>
      <c r="L239" s="34"/>
      <c r="M239" s="141" t="s">
        <v>3</v>
      </c>
      <c r="N239" s="142" t="s">
        <v>40</v>
      </c>
      <c r="P239" s="143">
        <f>O239*H239</f>
        <v>0</v>
      </c>
      <c r="Q239" s="143">
        <v>0</v>
      </c>
      <c r="R239" s="143">
        <f>Q239*H239</f>
        <v>0</v>
      </c>
      <c r="S239" s="143">
        <v>0</v>
      </c>
      <c r="T239" s="144">
        <f>S239*H239</f>
        <v>0</v>
      </c>
      <c r="AR239" s="145" t="s">
        <v>113</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1192</v>
      </c>
    </row>
    <row r="240" spans="2:65" s="1" customFormat="1">
      <c r="B240" s="34"/>
      <c r="D240" s="147" t="s">
        <v>338</v>
      </c>
      <c r="F240" s="148" t="s">
        <v>1193</v>
      </c>
      <c r="I240" s="149"/>
      <c r="L240" s="34"/>
      <c r="M240" s="150"/>
      <c r="T240" s="55"/>
      <c r="AT240" s="19" t="s">
        <v>338</v>
      </c>
      <c r="AU240" s="19" t="s">
        <v>79</v>
      </c>
    </row>
    <row r="241" spans="2:65" s="11" customFormat="1" ht="22.9" customHeight="1">
      <c r="B241" s="121"/>
      <c r="D241" s="122" t="s">
        <v>68</v>
      </c>
      <c r="E241" s="131" t="s">
        <v>183</v>
      </c>
      <c r="F241" s="131" t="s">
        <v>777</v>
      </c>
      <c r="I241" s="124"/>
      <c r="J241" s="132">
        <f>BK241</f>
        <v>0</v>
      </c>
      <c r="L241" s="121"/>
      <c r="M241" s="126"/>
      <c r="P241" s="127">
        <f>SUM(P242:P244)</f>
        <v>0</v>
      </c>
      <c r="R241" s="127">
        <f>SUM(R242:R244)</f>
        <v>0</v>
      </c>
      <c r="T241" s="128">
        <f>SUM(T242:T244)</f>
        <v>2</v>
      </c>
      <c r="AR241" s="122" t="s">
        <v>76</v>
      </c>
      <c r="AT241" s="129" t="s">
        <v>68</v>
      </c>
      <c r="AU241" s="129" t="s">
        <v>76</v>
      </c>
      <c r="AY241" s="122" t="s">
        <v>328</v>
      </c>
      <c r="BK241" s="130">
        <f>SUM(BK242:BK244)</f>
        <v>0</v>
      </c>
    </row>
    <row r="242" spans="2:65" s="1" customFormat="1" ht="33" customHeight="1">
      <c r="B242" s="133"/>
      <c r="C242" s="134" t="s">
        <v>760</v>
      </c>
      <c r="D242" s="134" t="s">
        <v>331</v>
      </c>
      <c r="E242" s="135" t="s">
        <v>1194</v>
      </c>
      <c r="F242" s="136" t="s">
        <v>1195</v>
      </c>
      <c r="G242" s="137" t="s">
        <v>491</v>
      </c>
      <c r="H242" s="138">
        <v>0.8</v>
      </c>
      <c r="I242" s="139"/>
      <c r="J242" s="140">
        <f>ROUND(I242*H242,2)</f>
        <v>0</v>
      </c>
      <c r="K242" s="136" t="s">
        <v>335</v>
      </c>
      <c r="L242" s="34"/>
      <c r="M242" s="141" t="s">
        <v>3</v>
      </c>
      <c r="N242" s="142" t="s">
        <v>40</v>
      </c>
      <c r="P242" s="143">
        <f>O242*H242</f>
        <v>0</v>
      </c>
      <c r="Q242" s="143">
        <v>0</v>
      </c>
      <c r="R242" s="143">
        <f>Q242*H242</f>
        <v>0</v>
      </c>
      <c r="S242" s="143">
        <v>2.5</v>
      </c>
      <c r="T242" s="144">
        <f>S242*H242</f>
        <v>2</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1196</v>
      </c>
    </row>
    <row r="243" spans="2:65" s="1" customFormat="1">
      <c r="B243" s="34"/>
      <c r="D243" s="147" t="s">
        <v>338</v>
      </c>
      <c r="F243" s="148" t="s">
        <v>1197</v>
      </c>
      <c r="I243" s="149"/>
      <c r="L243" s="34"/>
      <c r="M243" s="150"/>
      <c r="T243" s="55"/>
      <c r="AT243" s="19" t="s">
        <v>338</v>
      </c>
      <c r="AU243" s="19" t="s">
        <v>79</v>
      </c>
    </row>
    <row r="244" spans="2:65" s="12" customFormat="1">
      <c r="B244" s="156"/>
      <c r="D244" s="151" t="s">
        <v>442</v>
      </c>
      <c r="E244" s="157" t="s">
        <v>3</v>
      </c>
      <c r="F244" s="158" t="s">
        <v>1198</v>
      </c>
      <c r="H244" s="159">
        <v>0.8</v>
      </c>
      <c r="I244" s="160"/>
      <c r="L244" s="156"/>
      <c r="M244" s="161"/>
      <c r="T244" s="162"/>
      <c r="AT244" s="157" t="s">
        <v>442</v>
      </c>
      <c r="AU244" s="157" t="s">
        <v>79</v>
      </c>
      <c r="AV244" s="12" t="s">
        <v>79</v>
      </c>
      <c r="AW244" s="12" t="s">
        <v>31</v>
      </c>
      <c r="AX244" s="12" t="s">
        <v>76</v>
      </c>
      <c r="AY244" s="157" t="s">
        <v>328</v>
      </c>
    </row>
    <row r="245" spans="2:65" s="11" customFormat="1" ht="25.9" customHeight="1">
      <c r="B245" s="121"/>
      <c r="D245" s="122" t="s">
        <v>68</v>
      </c>
      <c r="E245" s="123" t="s">
        <v>1199</v>
      </c>
      <c r="F245" s="123" t="s">
        <v>1200</v>
      </c>
      <c r="I245" s="124"/>
      <c r="J245" s="125">
        <f>BK245</f>
        <v>0</v>
      </c>
      <c r="L245" s="121"/>
      <c r="M245" s="126"/>
      <c r="P245" s="127">
        <f>P246</f>
        <v>0</v>
      </c>
      <c r="R245" s="127">
        <f>R246</f>
        <v>0.6879725000000001</v>
      </c>
      <c r="T245" s="128">
        <f>T246</f>
        <v>0</v>
      </c>
      <c r="AR245" s="122" t="s">
        <v>79</v>
      </c>
      <c r="AT245" s="129" t="s">
        <v>68</v>
      </c>
      <c r="AU245" s="129" t="s">
        <v>69</v>
      </c>
      <c r="AY245" s="122" t="s">
        <v>328</v>
      </c>
      <c r="BK245" s="130">
        <f>BK246</f>
        <v>0</v>
      </c>
    </row>
    <row r="246" spans="2:65" s="11" customFormat="1" ht="22.9" customHeight="1">
      <c r="B246" s="121"/>
      <c r="D246" s="122" t="s">
        <v>68</v>
      </c>
      <c r="E246" s="131" t="s">
        <v>1201</v>
      </c>
      <c r="F246" s="131" t="s">
        <v>1202</v>
      </c>
      <c r="I246" s="124"/>
      <c r="J246" s="132">
        <f>BK246</f>
        <v>0</v>
      </c>
      <c r="L246" s="121"/>
      <c r="M246" s="126"/>
      <c r="P246" s="127">
        <f>SUM(P247:P252)</f>
        <v>0</v>
      </c>
      <c r="R246" s="127">
        <f>SUM(R247:R252)</f>
        <v>0.6879725000000001</v>
      </c>
      <c r="T246" s="128">
        <f>SUM(T247:T252)</f>
        <v>0</v>
      </c>
      <c r="AR246" s="122" t="s">
        <v>79</v>
      </c>
      <c r="AT246" s="129" t="s">
        <v>68</v>
      </c>
      <c r="AU246" s="129" t="s">
        <v>76</v>
      </c>
      <c r="AY246" s="122" t="s">
        <v>328</v>
      </c>
      <c r="BK246" s="130">
        <f>SUM(BK247:BK252)</f>
        <v>0</v>
      </c>
    </row>
    <row r="247" spans="2:65" s="1" customFormat="1" ht="24.2" customHeight="1">
      <c r="B247" s="133"/>
      <c r="C247" s="134" t="s">
        <v>764</v>
      </c>
      <c r="D247" s="134" t="s">
        <v>331</v>
      </c>
      <c r="E247" s="135" t="s">
        <v>1203</v>
      </c>
      <c r="F247" s="136" t="s">
        <v>1204</v>
      </c>
      <c r="G247" s="137" t="s">
        <v>439</v>
      </c>
      <c r="H247" s="138">
        <v>162.66999999999999</v>
      </c>
      <c r="I247" s="139"/>
      <c r="J247" s="140">
        <f>ROUND(I247*H247,2)</f>
        <v>0</v>
      </c>
      <c r="K247" s="136" t="s">
        <v>335</v>
      </c>
      <c r="L247" s="34"/>
      <c r="M247" s="141" t="s">
        <v>3</v>
      </c>
      <c r="N247" s="142" t="s">
        <v>40</v>
      </c>
      <c r="P247" s="143">
        <f>O247*H247</f>
        <v>0</v>
      </c>
      <c r="Q247" s="143">
        <v>1.4999999999999999E-4</v>
      </c>
      <c r="R247" s="143">
        <f>Q247*H247</f>
        <v>2.4400499999999995E-2</v>
      </c>
      <c r="S247" s="143">
        <v>0</v>
      </c>
      <c r="T247" s="144">
        <f>S247*H247</f>
        <v>0</v>
      </c>
      <c r="AR247" s="145" t="s">
        <v>532</v>
      </c>
      <c r="AT247" s="145" t="s">
        <v>331</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532</v>
      </c>
      <c r="BM247" s="145" t="s">
        <v>1205</v>
      </c>
    </row>
    <row r="248" spans="2:65" s="1" customFormat="1">
      <c r="B248" s="34"/>
      <c r="D248" s="147" t="s">
        <v>338</v>
      </c>
      <c r="F248" s="148" t="s">
        <v>1206</v>
      </c>
      <c r="I248" s="149"/>
      <c r="L248" s="34"/>
      <c r="M248" s="150"/>
      <c r="T248" s="55"/>
      <c r="AT248" s="19" t="s">
        <v>338</v>
      </c>
      <c r="AU248" s="19" t="s">
        <v>79</v>
      </c>
    </row>
    <row r="249" spans="2:65" s="1" customFormat="1" ht="16.5" customHeight="1">
      <c r="B249" s="133"/>
      <c r="C249" s="176" t="s">
        <v>165</v>
      </c>
      <c r="D249" s="176" t="s">
        <v>539</v>
      </c>
      <c r="E249" s="177" t="s">
        <v>1207</v>
      </c>
      <c r="F249" s="178" t="s">
        <v>1208</v>
      </c>
      <c r="G249" s="179" t="s">
        <v>439</v>
      </c>
      <c r="H249" s="180">
        <v>189.59200000000001</v>
      </c>
      <c r="I249" s="181"/>
      <c r="J249" s="182">
        <f>ROUND(I249*H249,2)</f>
        <v>0</v>
      </c>
      <c r="K249" s="178" t="s">
        <v>335</v>
      </c>
      <c r="L249" s="183"/>
      <c r="M249" s="184" t="s">
        <v>3</v>
      </c>
      <c r="N249" s="185" t="s">
        <v>40</v>
      </c>
      <c r="P249" s="143">
        <f>O249*H249</f>
        <v>0</v>
      </c>
      <c r="Q249" s="143">
        <v>3.5000000000000001E-3</v>
      </c>
      <c r="R249" s="143">
        <f>Q249*H249</f>
        <v>0.66357200000000005</v>
      </c>
      <c r="S249" s="143">
        <v>0</v>
      </c>
      <c r="T249" s="144">
        <f>S249*H249</f>
        <v>0</v>
      </c>
      <c r="AR249" s="145" t="s">
        <v>621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532</v>
      </c>
      <c r="BM249" s="145" t="s">
        <v>1209</v>
      </c>
    </row>
    <row r="250" spans="2:65" s="12" customFormat="1">
      <c r="B250" s="156"/>
      <c r="D250" s="151" t="s">
        <v>442</v>
      </c>
      <c r="E250" s="157" t="s">
        <v>3</v>
      </c>
      <c r="F250" s="158" t="s">
        <v>1210</v>
      </c>
      <c r="H250" s="159">
        <v>189.59200000000001</v>
      </c>
      <c r="I250" s="160"/>
      <c r="L250" s="156"/>
      <c r="M250" s="161"/>
      <c r="T250" s="162"/>
      <c r="AT250" s="157" t="s">
        <v>442</v>
      </c>
      <c r="AU250" s="157" t="s">
        <v>79</v>
      </c>
      <c r="AV250" s="12" t="s">
        <v>79</v>
      </c>
      <c r="AW250" s="12" t="s">
        <v>31</v>
      </c>
      <c r="AX250" s="12" t="s">
        <v>76</v>
      </c>
      <c r="AY250" s="157" t="s">
        <v>328</v>
      </c>
    </row>
    <row r="251" spans="2:65" s="1" customFormat="1" ht="49.15" customHeight="1">
      <c r="B251" s="133"/>
      <c r="C251" s="134" t="s">
        <v>773</v>
      </c>
      <c r="D251" s="134" t="s">
        <v>331</v>
      </c>
      <c r="E251" s="135" t="s">
        <v>1211</v>
      </c>
      <c r="F251" s="136" t="s">
        <v>1212</v>
      </c>
      <c r="G251" s="137" t="s">
        <v>585</v>
      </c>
      <c r="H251" s="138">
        <v>0.68799999999999994</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532</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532</v>
      </c>
      <c r="BM251" s="145" t="s">
        <v>1213</v>
      </c>
    </row>
    <row r="252" spans="2:65" s="1" customFormat="1">
      <c r="B252" s="34"/>
      <c r="D252" s="147" t="s">
        <v>338</v>
      </c>
      <c r="F252" s="148" t="s">
        <v>1214</v>
      </c>
      <c r="I252" s="149"/>
      <c r="L252" s="34"/>
      <c r="M252" s="153"/>
      <c r="N252" s="154"/>
      <c r="O252" s="154"/>
      <c r="P252" s="154"/>
      <c r="Q252" s="154"/>
      <c r="R252" s="154"/>
      <c r="S252" s="154"/>
      <c r="T252" s="155"/>
      <c r="AT252" s="19" t="s">
        <v>338</v>
      </c>
      <c r="AU252" s="19" t="s">
        <v>79</v>
      </c>
    </row>
    <row r="253" spans="2:65" s="1" customFormat="1" ht="6.95" customHeight="1">
      <c r="B253" s="43"/>
      <c r="C253" s="44"/>
      <c r="D253" s="44"/>
      <c r="E253" s="44"/>
      <c r="F253" s="44"/>
      <c r="G253" s="44"/>
      <c r="H253" s="44"/>
      <c r="I253" s="44"/>
      <c r="J253" s="44"/>
      <c r="K253" s="44"/>
      <c r="L253" s="34"/>
    </row>
  </sheetData>
  <autoFilter ref="C99:K252" xr:uid="{00000000-0009-0000-0000-000005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500-000000000000}"/>
    <hyperlink ref="F107" r:id="rId2" xr:uid="{00000000-0004-0000-0500-000001000000}"/>
    <hyperlink ref="F109" r:id="rId3" xr:uid="{00000000-0004-0000-0500-000002000000}"/>
    <hyperlink ref="F114" r:id="rId4" xr:uid="{00000000-0004-0000-0500-000003000000}"/>
    <hyperlink ref="F117" r:id="rId5" xr:uid="{00000000-0004-0000-0500-000004000000}"/>
    <hyperlink ref="F122" r:id="rId6" xr:uid="{00000000-0004-0000-0500-000005000000}"/>
    <hyperlink ref="F124" r:id="rId7" xr:uid="{00000000-0004-0000-0500-000006000000}"/>
    <hyperlink ref="F130" r:id="rId8" xr:uid="{00000000-0004-0000-0500-000007000000}"/>
    <hyperlink ref="F135" r:id="rId9" xr:uid="{00000000-0004-0000-0500-000008000000}"/>
    <hyperlink ref="F138" r:id="rId10" xr:uid="{00000000-0004-0000-0500-000009000000}"/>
    <hyperlink ref="F140" r:id="rId11" xr:uid="{00000000-0004-0000-0500-00000A000000}"/>
    <hyperlink ref="F142" r:id="rId12" xr:uid="{00000000-0004-0000-0500-00000B000000}"/>
    <hyperlink ref="F145" r:id="rId13" xr:uid="{00000000-0004-0000-0500-00000C000000}"/>
    <hyperlink ref="F153" r:id="rId14" xr:uid="{00000000-0004-0000-0500-00000D000000}"/>
    <hyperlink ref="F156" r:id="rId15" xr:uid="{00000000-0004-0000-0500-00000E000000}"/>
    <hyperlink ref="F158" r:id="rId16" xr:uid="{00000000-0004-0000-0500-00000F000000}"/>
    <hyperlink ref="F161" r:id="rId17" xr:uid="{00000000-0004-0000-0500-000010000000}"/>
    <hyperlink ref="F164" r:id="rId18" xr:uid="{00000000-0004-0000-0500-000011000000}"/>
    <hyperlink ref="F168" r:id="rId19" xr:uid="{00000000-0004-0000-0500-000012000000}"/>
    <hyperlink ref="F171" r:id="rId20" xr:uid="{00000000-0004-0000-0500-000013000000}"/>
    <hyperlink ref="F174" r:id="rId21" xr:uid="{00000000-0004-0000-0500-000014000000}"/>
    <hyperlink ref="F183" r:id="rId22" xr:uid="{00000000-0004-0000-0500-000015000000}"/>
    <hyperlink ref="F187" r:id="rId23" xr:uid="{00000000-0004-0000-0500-000016000000}"/>
    <hyperlink ref="F190" r:id="rId24" xr:uid="{00000000-0004-0000-0500-000017000000}"/>
    <hyperlink ref="F198" r:id="rId25" xr:uid="{00000000-0004-0000-0500-000018000000}"/>
    <hyperlink ref="F201" r:id="rId26" xr:uid="{00000000-0004-0000-0500-000019000000}"/>
    <hyperlink ref="F204" r:id="rId27" xr:uid="{00000000-0004-0000-0500-00001A000000}"/>
    <hyperlink ref="F207" r:id="rId28" xr:uid="{00000000-0004-0000-0500-00001B000000}"/>
    <hyperlink ref="F212" r:id="rId29" xr:uid="{00000000-0004-0000-0500-00001C000000}"/>
    <hyperlink ref="F215" r:id="rId30" xr:uid="{00000000-0004-0000-0500-00001D000000}"/>
    <hyperlink ref="F220" r:id="rId31" xr:uid="{00000000-0004-0000-0500-00001E000000}"/>
    <hyperlink ref="F227" r:id="rId32" xr:uid="{00000000-0004-0000-0500-00001F000000}"/>
    <hyperlink ref="F233" r:id="rId33" xr:uid="{00000000-0004-0000-0500-000020000000}"/>
    <hyperlink ref="F236" r:id="rId34" xr:uid="{00000000-0004-0000-0500-000021000000}"/>
    <hyperlink ref="F238" r:id="rId35" xr:uid="{00000000-0004-0000-0500-000022000000}"/>
    <hyperlink ref="F240" r:id="rId36" xr:uid="{00000000-0004-0000-0500-000023000000}"/>
    <hyperlink ref="F243" r:id="rId37" xr:uid="{00000000-0004-0000-0500-000024000000}"/>
    <hyperlink ref="F248" r:id="rId38" xr:uid="{00000000-0004-0000-0500-000025000000}"/>
    <hyperlink ref="F252" r:id="rId39" xr:uid="{00000000-0004-0000-05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97"/>
  <sheetViews>
    <sheetView showGridLines="0" topLeftCell="A5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115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1215</v>
      </c>
      <c r="F11" s="374"/>
      <c r="G11" s="374"/>
      <c r="H11" s="374"/>
      <c r="L11" s="34"/>
    </row>
    <row r="12" spans="2:46" s="1" customFormat="1" ht="12" customHeight="1">
      <c r="B12" s="34"/>
      <c r="D12" s="29" t="s">
        <v>1216</v>
      </c>
      <c r="L12" s="34"/>
    </row>
    <row r="13" spans="2:46" s="1" customFormat="1" ht="16.5" customHeight="1">
      <c r="B13" s="34"/>
      <c r="E13" s="353" t="s">
        <v>1217</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ROUND((SUM(BE93:BE96)),  2)</f>
        <v>0</v>
      </c>
      <c r="I37" s="95">
        <v>0.21</v>
      </c>
      <c r="J37" s="84">
        <f>ROUND(((SUM(BE93:BE96))*I37),  2)</f>
        <v>0</v>
      </c>
      <c r="L37" s="34"/>
    </row>
    <row r="38" spans="2:12" s="1" customFormat="1" ht="14.45" customHeight="1">
      <c r="B38" s="34"/>
      <c r="E38" s="29" t="s">
        <v>41</v>
      </c>
      <c r="F38" s="84">
        <f>ROUND((SUM(BF93:BF96)),  2)</f>
        <v>0</v>
      </c>
      <c r="I38" s="95">
        <v>0.12</v>
      </c>
      <c r="J38" s="84">
        <f>ROUND(((SUM(BF93:BF96))*I38),  2)</f>
        <v>0</v>
      </c>
      <c r="L38" s="34"/>
    </row>
    <row r="39" spans="2:12" s="1" customFormat="1" ht="14.45" hidden="1" customHeight="1">
      <c r="B39" s="34"/>
      <c r="E39" s="29" t="s">
        <v>42</v>
      </c>
      <c r="F39" s="84">
        <f>ROUND((SUM(BG93:BG96)),  2)</f>
        <v>0</v>
      </c>
      <c r="I39" s="95">
        <v>0.21</v>
      </c>
      <c r="J39" s="84">
        <f>0</f>
        <v>0</v>
      </c>
      <c r="L39" s="34"/>
    </row>
    <row r="40" spans="2:12" s="1" customFormat="1" ht="14.45" hidden="1" customHeight="1">
      <c r="B40" s="34"/>
      <c r="E40" s="29" t="s">
        <v>43</v>
      </c>
      <c r="F40" s="84">
        <f>ROUND((SUM(BH93:BH96)),  2)</f>
        <v>0</v>
      </c>
      <c r="I40" s="95">
        <v>0.12</v>
      </c>
      <c r="J40" s="84">
        <f>0</f>
        <v>0</v>
      </c>
      <c r="L40" s="34"/>
    </row>
    <row r="41" spans="2:12" s="1" customFormat="1" ht="14.45" hidden="1" customHeight="1">
      <c r="B41" s="34"/>
      <c r="E41" s="29" t="s">
        <v>44</v>
      </c>
      <c r="F41" s="84">
        <f>ROUND((SUM(BI93:BI96)),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1215</v>
      </c>
      <c r="F56" s="374"/>
      <c r="G56" s="374"/>
      <c r="H56" s="374"/>
      <c r="L56" s="34"/>
    </row>
    <row r="57" spans="2:12" s="1" customFormat="1" ht="12" customHeight="1">
      <c r="B57" s="34"/>
      <c r="C57" s="29" t="s">
        <v>1216</v>
      </c>
      <c r="L57" s="34"/>
    </row>
    <row r="58" spans="2:12" s="1" customFormat="1" ht="16.5" customHeight="1">
      <c r="B58" s="34"/>
      <c r="E58" s="353" t="str">
        <f>E13</f>
        <v>4 - Přeložka vedení</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J93</f>
        <v>0</v>
      </c>
      <c r="L67" s="34"/>
      <c r="AU67" s="19" t="s">
        <v>310</v>
      </c>
    </row>
    <row r="68" spans="2:47" s="8" customFormat="1" ht="24.95" customHeight="1">
      <c r="B68" s="105"/>
      <c r="D68" s="106" t="s">
        <v>1218</v>
      </c>
      <c r="E68" s="107"/>
      <c r="F68" s="107"/>
      <c r="G68" s="107"/>
      <c r="H68" s="107"/>
      <c r="I68" s="107"/>
      <c r="J68" s="108">
        <f>J94</f>
        <v>0</v>
      </c>
      <c r="L68" s="105"/>
    </row>
    <row r="69" spans="2:47" s="9" customFormat="1" ht="19.899999999999999" customHeight="1">
      <c r="B69" s="109"/>
      <c r="D69" s="110" t="s">
        <v>1219</v>
      </c>
      <c r="E69" s="111"/>
      <c r="F69" s="111"/>
      <c r="G69" s="111"/>
      <c r="H69" s="111"/>
      <c r="I69" s="111"/>
      <c r="J69" s="112">
        <f>J95</f>
        <v>0</v>
      </c>
      <c r="L69" s="109"/>
    </row>
    <row r="70" spans="2:47" s="1" customFormat="1" ht="21.75" customHeight="1">
      <c r="B70" s="34"/>
      <c r="L70" s="34"/>
    </row>
    <row r="71" spans="2:47" s="1" customFormat="1" ht="6.95" customHeight="1">
      <c r="B71" s="43"/>
      <c r="C71" s="44"/>
      <c r="D71" s="44"/>
      <c r="E71" s="44"/>
      <c r="F71" s="44"/>
      <c r="G71" s="44"/>
      <c r="H71" s="44"/>
      <c r="I71" s="44"/>
      <c r="J71" s="44"/>
      <c r="K71" s="44"/>
      <c r="L71" s="34"/>
    </row>
    <row r="75" spans="2:47" s="1" customFormat="1" ht="6.95" customHeight="1">
      <c r="B75" s="45"/>
      <c r="C75" s="46"/>
      <c r="D75" s="46"/>
      <c r="E75" s="46"/>
      <c r="F75" s="46"/>
      <c r="G75" s="46"/>
      <c r="H75" s="46"/>
      <c r="I75" s="46"/>
      <c r="J75" s="46"/>
      <c r="K75" s="46"/>
      <c r="L75" s="34"/>
    </row>
    <row r="76" spans="2:47" s="1" customFormat="1" ht="24.95" customHeight="1">
      <c r="B76" s="34"/>
      <c r="C76" s="23" t="s">
        <v>314</v>
      </c>
      <c r="L76" s="34"/>
    </row>
    <row r="77" spans="2:47" s="1" customFormat="1" ht="6.95" customHeight="1">
      <c r="B77" s="34"/>
      <c r="L77" s="34"/>
    </row>
    <row r="78" spans="2:47" s="1" customFormat="1" ht="12" customHeight="1">
      <c r="B78" s="34"/>
      <c r="C78" s="29" t="s">
        <v>17</v>
      </c>
      <c r="L78" s="34"/>
    </row>
    <row r="79" spans="2:47" s="1" customFormat="1" ht="26.25" customHeight="1">
      <c r="B79" s="34"/>
      <c r="E79" s="372" t="str">
        <f>E7</f>
        <v>Revitalizace multimodálního uzlu ve Dvoře Králové nad Labem - etapa I-VI.</v>
      </c>
      <c r="F79" s="373"/>
      <c r="G79" s="373"/>
      <c r="H79" s="373"/>
      <c r="L79" s="34"/>
    </row>
    <row r="80" spans="2:47" ht="12" customHeight="1">
      <c r="B80" s="22"/>
      <c r="C80" s="29" t="s">
        <v>301</v>
      </c>
      <c r="L80" s="22"/>
    </row>
    <row r="81" spans="2:65" ht="23.25" customHeight="1">
      <c r="B81" s="22"/>
      <c r="E81" s="372" t="s">
        <v>302</v>
      </c>
      <c r="F81" s="335"/>
      <c r="G81" s="335"/>
      <c r="H81" s="335"/>
      <c r="L81" s="22"/>
    </row>
    <row r="82" spans="2:65" ht="12" customHeight="1">
      <c r="B82" s="22"/>
      <c r="C82" s="29" t="s">
        <v>303</v>
      </c>
      <c r="L82" s="22"/>
    </row>
    <row r="83" spans="2:65" s="1" customFormat="1" ht="16.5" customHeight="1">
      <c r="B83" s="34"/>
      <c r="E83" s="365" t="s">
        <v>1215</v>
      </c>
      <c r="F83" s="374"/>
      <c r="G83" s="374"/>
      <c r="H83" s="374"/>
      <c r="L83" s="34"/>
    </row>
    <row r="84" spans="2:65" s="1" customFormat="1" ht="12" customHeight="1">
      <c r="B84" s="34"/>
      <c r="C84" s="29" t="s">
        <v>1216</v>
      </c>
      <c r="L84" s="34"/>
    </row>
    <row r="85" spans="2:65" s="1" customFormat="1" ht="16.5" customHeight="1">
      <c r="B85" s="34"/>
      <c r="E85" s="353" t="str">
        <f>E13</f>
        <v>4 - Přeložka vedení</v>
      </c>
      <c r="F85" s="374"/>
      <c r="G85" s="374"/>
      <c r="H85" s="374"/>
      <c r="L85" s="34"/>
    </row>
    <row r="86" spans="2:65" s="1" customFormat="1" ht="6.95" customHeight="1">
      <c r="B86" s="34"/>
      <c r="L86" s="34"/>
    </row>
    <row r="87" spans="2:65" s="1" customFormat="1" ht="12" customHeight="1">
      <c r="B87" s="34"/>
      <c r="C87" s="29" t="s">
        <v>21</v>
      </c>
      <c r="F87" s="27" t="str">
        <f>F16</f>
        <v xml:space="preserve"> </v>
      </c>
      <c r="I87" s="29" t="s">
        <v>23</v>
      </c>
      <c r="J87" s="51" t="str">
        <f>IF(J16="","",J16)</f>
        <v>26. 8. 2025</v>
      </c>
      <c r="L87" s="34"/>
    </row>
    <row r="88" spans="2:65" s="1" customFormat="1" ht="6.95" customHeight="1">
      <c r="B88" s="34"/>
      <c r="L88" s="34"/>
    </row>
    <row r="89" spans="2:65" s="1" customFormat="1" ht="15.2" customHeight="1">
      <c r="B89" s="34"/>
      <c r="C89" s="29" t="s">
        <v>25</v>
      </c>
      <c r="F89" s="27" t="str">
        <f>E19</f>
        <v xml:space="preserve"> </v>
      </c>
      <c r="I89" s="29" t="s">
        <v>30</v>
      </c>
      <c r="J89" s="32" t="str">
        <f>E25</f>
        <v xml:space="preserve"> </v>
      </c>
      <c r="L89" s="34"/>
    </row>
    <row r="90" spans="2:65" s="1" customFormat="1" ht="15.2" customHeight="1">
      <c r="B90" s="34"/>
      <c r="C90" s="29" t="s">
        <v>28</v>
      </c>
      <c r="F90" s="27" t="str">
        <f>IF(E22="","",E22)</f>
        <v>Vyplň údaj</v>
      </c>
      <c r="I90" s="29" t="s">
        <v>32</v>
      </c>
      <c r="J90" s="32" t="str">
        <f>E28</f>
        <v xml:space="preserve"> </v>
      </c>
      <c r="L90" s="34"/>
    </row>
    <row r="91" spans="2:65" s="1" customFormat="1" ht="10.35" customHeight="1">
      <c r="B91" s="34"/>
      <c r="L91" s="34"/>
    </row>
    <row r="92" spans="2:65" s="10" customFormat="1" ht="29.25" customHeight="1">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 customHeight="1">
      <c r="B93" s="34"/>
      <c r="C93" s="63" t="s">
        <v>326</v>
      </c>
      <c r="J93" s="117">
        <f>BK93</f>
        <v>0</v>
      </c>
      <c r="L93" s="34"/>
      <c r="M93" s="61"/>
      <c r="N93" s="52"/>
      <c r="O93" s="52"/>
      <c r="P93" s="118">
        <f>P94</f>
        <v>0</v>
      </c>
      <c r="Q93" s="52"/>
      <c r="R93" s="118">
        <f>R94</f>
        <v>0</v>
      </c>
      <c r="S93" s="52"/>
      <c r="T93" s="119">
        <f>T94</f>
        <v>0</v>
      </c>
      <c r="AT93" s="19" t="s">
        <v>68</v>
      </c>
      <c r="AU93" s="19" t="s">
        <v>310</v>
      </c>
      <c r="BK93" s="120">
        <f>BK94</f>
        <v>0</v>
      </c>
    </row>
    <row r="94" spans="2:65" s="11" customFormat="1" ht="25.9" customHeight="1">
      <c r="B94" s="121"/>
      <c r="D94" s="122" t="s">
        <v>68</v>
      </c>
      <c r="E94" s="123" t="s">
        <v>1220</v>
      </c>
      <c r="F94" s="123" t="s">
        <v>1221</v>
      </c>
      <c r="I94" s="124"/>
      <c r="J94" s="125">
        <f>BK94</f>
        <v>0</v>
      </c>
      <c r="L94" s="121"/>
      <c r="M94" s="126"/>
      <c r="P94" s="127">
        <f>P95</f>
        <v>0</v>
      </c>
      <c r="R94" s="127">
        <f>R95</f>
        <v>0</v>
      </c>
      <c r="T94" s="128">
        <f>T95</f>
        <v>0</v>
      </c>
      <c r="AR94" s="122" t="s">
        <v>113</v>
      </c>
      <c r="AT94" s="129" t="s">
        <v>68</v>
      </c>
      <c r="AU94" s="129" t="s">
        <v>69</v>
      </c>
      <c r="AY94" s="122" t="s">
        <v>328</v>
      </c>
      <c r="BK94" s="130">
        <f>BK95</f>
        <v>0</v>
      </c>
    </row>
    <row r="95" spans="2:65" s="11" customFormat="1" ht="22.9" customHeight="1">
      <c r="B95" s="121"/>
      <c r="D95" s="122" t="s">
        <v>68</v>
      </c>
      <c r="E95" s="131" t="s">
        <v>1222</v>
      </c>
      <c r="F95" s="131" t="s">
        <v>1221</v>
      </c>
      <c r="I95" s="124"/>
      <c r="J95" s="132">
        <f>BK95</f>
        <v>0</v>
      </c>
      <c r="L95" s="121"/>
      <c r="M95" s="126"/>
      <c r="P95" s="127">
        <f>P96</f>
        <v>0</v>
      </c>
      <c r="R95" s="127">
        <f>R96</f>
        <v>0</v>
      </c>
      <c r="T95" s="128">
        <f>T96</f>
        <v>0</v>
      </c>
      <c r="AR95" s="122" t="s">
        <v>113</v>
      </c>
      <c r="AT95" s="129" t="s">
        <v>68</v>
      </c>
      <c r="AU95" s="129" t="s">
        <v>76</v>
      </c>
      <c r="AY95" s="122" t="s">
        <v>328</v>
      </c>
      <c r="BK95" s="130">
        <f>BK96</f>
        <v>0</v>
      </c>
    </row>
    <row r="96" spans="2:65" s="1" customFormat="1" ht="16.5" customHeight="1">
      <c r="B96" s="133"/>
      <c r="C96" s="134" t="s">
        <v>76</v>
      </c>
      <c r="D96" s="134" t="s">
        <v>331</v>
      </c>
      <c r="E96" s="135" t="s">
        <v>1223</v>
      </c>
      <c r="F96" s="136" t="s">
        <v>114</v>
      </c>
      <c r="G96" s="137" t="s">
        <v>356</v>
      </c>
      <c r="H96" s="138">
        <v>1</v>
      </c>
      <c r="I96" s="139"/>
      <c r="J96" s="140">
        <f>ROUND(I96*H96,2)</f>
        <v>0</v>
      </c>
      <c r="K96" s="136" t="s">
        <v>3</v>
      </c>
      <c r="L96" s="34"/>
      <c r="M96" s="189" t="s">
        <v>3</v>
      </c>
      <c r="N96" s="190" t="s">
        <v>40</v>
      </c>
      <c r="O96" s="154"/>
      <c r="P96" s="191">
        <f>O96*H96</f>
        <v>0</v>
      </c>
      <c r="Q96" s="191">
        <v>0</v>
      </c>
      <c r="R96" s="191">
        <f>Q96*H96</f>
        <v>0</v>
      </c>
      <c r="S96" s="191">
        <v>0</v>
      </c>
      <c r="T96" s="192">
        <f>S96*H96</f>
        <v>0</v>
      </c>
      <c r="AR96" s="145" t="s">
        <v>1224</v>
      </c>
      <c r="AT96" s="145" t="s">
        <v>331</v>
      </c>
      <c r="AU96" s="145" t="s">
        <v>79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1224</v>
      </c>
      <c r="BM96" s="145" t="s">
        <v>1225</v>
      </c>
    </row>
    <row r="97" spans="2:12" s="1" customFormat="1" ht="6.95" customHeight="1">
      <c r="B97" s="43"/>
      <c r="C97" s="44"/>
      <c r="D97" s="44"/>
      <c r="E97" s="44"/>
      <c r="F97" s="44"/>
      <c r="G97" s="44"/>
      <c r="H97" s="44"/>
      <c r="I97" s="44"/>
      <c r="J97" s="44"/>
      <c r="K97" s="44"/>
      <c r="L97" s="34"/>
    </row>
  </sheetData>
  <autoFilter ref="C92:K96" xr:uid="{00000000-0009-0000-0000-000006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65"/>
  <sheetViews>
    <sheetView showGridLines="0" topLeftCell="A126"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118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1215</v>
      </c>
      <c r="F11" s="374"/>
      <c r="G11" s="374"/>
      <c r="H11" s="374"/>
      <c r="L11" s="34"/>
    </row>
    <row r="12" spans="2:46" s="1" customFormat="1" ht="12" customHeight="1">
      <c r="B12" s="34"/>
      <c r="D12" s="29" t="s">
        <v>1216</v>
      </c>
      <c r="L12" s="34"/>
    </row>
    <row r="13" spans="2:46" s="1" customFormat="1" ht="16.5" customHeight="1">
      <c r="B13" s="34"/>
      <c r="E13" s="353" t="s">
        <v>1226</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ROUND((SUM(BE94:BE164)),  2)</f>
        <v>0</v>
      </c>
      <c r="I37" s="95">
        <v>0.21</v>
      </c>
      <c r="J37" s="84">
        <f>ROUND(((SUM(BE94:BE164))*I37),  2)</f>
        <v>0</v>
      </c>
      <c r="L37" s="34"/>
    </row>
    <row r="38" spans="2:12" s="1" customFormat="1" ht="14.45" customHeight="1">
      <c r="B38" s="34"/>
      <c r="E38" s="29" t="s">
        <v>41</v>
      </c>
      <c r="F38" s="84">
        <f>ROUND((SUM(BF94:BF164)),  2)</f>
        <v>0</v>
      </c>
      <c r="I38" s="95">
        <v>0.12</v>
      </c>
      <c r="J38" s="84">
        <f>ROUND(((SUM(BF94:BF164))*I38),  2)</f>
        <v>0</v>
      </c>
      <c r="L38" s="34"/>
    </row>
    <row r="39" spans="2:12" s="1" customFormat="1" ht="14.45" hidden="1" customHeight="1">
      <c r="B39" s="34"/>
      <c r="E39" s="29" t="s">
        <v>42</v>
      </c>
      <c r="F39" s="84">
        <f>ROUND((SUM(BG94:BG164)),  2)</f>
        <v>0</v>
      </c>
      <c r="I39" s="95">
        <v>0.21</v>
      </c>
      <c r="J39" s="84">
        <f>0</f>
        <v>0</v>
      </c>
      <c r="L39" s="34"/>
    </row>
    <row r="40" spans="2:12" s="1" customFormat="1" ht="14.45" hidden="1" customHeight="1">
      <c r="B40" s="34"/>
      <c r="E40" s="29" t="s">
        <v>43</v>
      </c>
      <c r="F40" s="84">
        <f>ROUND((SUM(BH94:BH164)),  2)</f>
        <v>0</v>
      </c>
      <c r="I40" s="95">
        <v>0.12</v>
      </c>
      <c r="J40" s="84">
        <f>0</f>
        <v>0</v>
      </c>
      <c r="L40" s="34"/>
    </row>
    <row r="41" spans="2:12" s="1" customFormat="1" ht="14.45" hidden="1" customHeight="1">
      <c r="B41" s="34"/>
      <c r="E41" s="29" t="s">
        <v>44</v>
      </c>
      <c r="F41" s="84">
        <f>ROUND((SUM(BI94:BI164)),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1215</v>
      </c>
      <c r="F56" s="374"/>
      <c r="G56" s="374"/>
      <c r="H56" s="374"/>
      <c r="L56" s="34"/>
    </row>
    <row r="57" spans="2:12" s="1" customFormat="1" ht="12" customHeight="1">
      <c r="B57" s="34"/>
      <c r="C57" s="29" t="s">
        <v>1216</v>
      </c>
      <c r="L57" s="34"/>
    </row>
    <row r="58" spans="2:12" s="1" customFormat="1" ht="16.5" customHeight="1">
      <c r="B58" s="34"/>
      <c r="E58" s="353" t="str">
        <f>E13</f>
        <v>401 - VO MMU</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1227</v>
      </c>
      <c r="E68" s="107"/>
      <c r="F68" s="107"/>
      <c r="G68" s="107"/>
      <c r="H68" s="107"/>
      <c r="I68" s="107"/>
      <c r="J68" s="108">
        <f>J95</f>
        <v>0</v>
      </c>
      <c r="L68" s="105"/>
    </row>
    <row r="69" spans="2:47" s="8" customFormat="1" ht="24.95" customHeight="1">
      <c r="B69" s="105"/>
      <c r="D69" s="106" t="s">
        <v>1228</v>
      </c>
      <c r="E69" s="107"/>
      <c r="F69" s="107"/>
      <c r="G69" s="107"/>
      <c r="H69" s="107"/>
      <c r="I69" s="107"/>
      <c r="J69" s="108">
        <f>J142</f>
        <v>0</v>
      </c>
      <c r="L69" s="105"/>
    </row>
    <row r="70" spans="2:47" s="8" customFormat="1" ht="24.95" customHeight="1">
      <c r="B70" s="105"/>
      <c r="D70" s="106" t="s">
        <v>1229</v>
      </c>
      <c r="E70" s="107"/>
      <c r="F70" s="107"/>
      <c r="G70" s="107"/>
      <c r="H70" s="107"/>
      <c r="I70" s="107"/>
      <c r="J70" s="108">
        <f>J156</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ht="23.25" customHeight="1">
      <c r="B82" s="22"/>
      <c r="E82" s="372" t="s">
        <v>302</v>
      </c>
      <c r="F82" s="335"/>
      <c r="G82" s="335"/>
      <c r="H82" s="335"/>
      <c r="L82" s="22"/>
    </row>
    <row r="83" spans="2:65" ht="12" customHeight="1">
      <c r="B83" s="22"/>
      <c r="C83" s="29" t="s">
        <v>303</v>
      </c>
      <c r="L83" s="22"/>
    </row>
    <row r="84" spans="2:65" s="1" customFormat="1" ht="16.5" customHeight="1">
      <c r="B84" s="34"/>
      <c r="E84" s="365" t="s">
        <v>1215</v>
      </c>
      <c r="F84" s="374"/>
      <c r="G84" s="374"/>
      <c r="H84" s="374"/>
      <c r="L84" s="34"/>
    </row>
    <row r="85" spans="2:65" s="1" customFormat="1" ht="12" customHeight="1">
      <c r="B85" s="34"/>
      <c r="C85" s="29" t="s">
        <v>1216</v>
      </c>
      <c r="L85" s="34"/>
    </row>
    <row r="86" spans="2:65" s="1" customFormat="1" ht="16.5" customHeight="1">
      <c r="B86" s="34"/>
      <c r="E86" s="353" t="str">
        <f>E13</f>
        <v>401 - VO MMU</v>
      </c>
      <c r="F86" s="374"/>
      <c r="G86" s="374"/>
      <c r="H86" s="374"/>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P95+P142+P156</f>
        <v>0</v>
      </c>
      <c r="Q94" s="52"/>
      <c r="R94" s="118">
        <f>R95+R142+R156</f>
        <v>0</v>
      </c>
      <c r="S94" s="52"/>
      <c r="T94" s="119">
        <f>T95+T142+T156</f>
        <v>0</v>
      </c>
      <c r="AT94" s="19" t="s">
        <v>68</v>
      </c>
      <c r="AU94" s="19" t="s">
        <v>310</v>
      </c>
      <c r="BK94" s="120">
        <f>BK95+BK142+BK156</f>
        <v>0</v>
      </c>
    </row>
    <row r="95" spans="2:65" s="11" customFormat="1" ht="25.9" customHeight="1">
      <c r="B95" s="121"/>
      <c r="D95" s="122" t="s">
        <v>68</v>
      </c>
      <c r="E95" s="123" t="s">
        <v>69</v>
      </c>
      <c r="F95" s="123" t="s">
        <v>1230</v>
      </c>
      <c r="I95" s="124"/>
      <c r="J95" s="125">
        <f>BK95</f>
        <v>0</v>
      </c>
      <c r="L95" s="121"/>
      <c r="M95" s="126"/>
      <c r="P95" s="127">
        <f>SUM(P96:P141)</f>
        <v>0</v>
      </c>
      <c r="R95" s="127">
        <f>SUM(R96:R141)</f>
        <v>0</v>
      </c>
      <c r="T95" s="128">
        <f>SUM(T96:T141)</f>
        <v>0</v>
      </c>
      <c r="AR95" s="122" t="s">
        <v>76</v>
      </c>
      <c r="AT95" s="129" t="s">
        <v>68</v>
      </c>
      <c r="AU95" s="129" t="s">
        <v>69</v>
      </c>
      <c r="AY95" s="122" t="s">
        <v>328</v>
      </c>
      <c r="BK95" s="130">
        <f>SUM(BK96:BK141)</f>
        <v>0</v>
      </c>
    </row>
    <row r="96" spans="2:65" s="1" customFormat="1" ht="16.5" customHeight="1">
      <c r="B96" s="133"/>
      <c r="C96" s="134" t="s">
        <v>76</v>
      </c>
      <c r="D96" s="134" t="s">
        <v>331</v>
      </c>
      <c r="E96" s="135" t="s">
        <v>1231</v>
      </c>
      <c r="F96" s="136" t="s">
        <v>1232</v>
      </c>
      <c r="G96" s="137" t="s">
        <v>476</v>
      </c>
      <c r="H96" s="138">
        <v>350</v>
      </c>
      <c r="I96" s="139"/>
      <c r="J96" s="140">
        <f t="shared" ref="J96:J140" si="0">ROUND(I96*H96,2)</f>
        <v>0</v>
      </c>
      <c r="K96" s="136" t="s">
        <v>3</v>
      </c>
      <c r="L96" s="34"/>
      <c r="M96" s="141" t="s">
        <v>3</v>
      </c>
      <c r="N96" s="142" t="s">
        <v>40</v>
      </c>
      <c r="P96" s="143">
        <f t="shared" ref="P96:P140" si="1">O96*H96</f>
        <v>0</v>
      </c>
      <c r="Q96" s="143">
        <v>0</v>
      </c>
      <c r="R96" s="143">
        <f t="shared" ref="R96:R140" si="2">Q96*H96</f>
        <v>0</v>
      </c>
      <c r="S96" s="143">
        <v>0</v>
      </c>
      <c r="T96" s="144">
        <f t="shared" ref="T96:T140" si="3">S96*H96</f>
        <v>0</v>
      </c>
      <c r="AR96" s="145" t="s">
        <v>113</v>
      </c>
      <c r="AT96" s="145" t="s">
        <v>331</v>
      </c>
      <c r="AU96" s="145" t="s">
        <v>76</v>
      </c>
      <c r="AY96" s="19" t="s">
        <v>328</v>
      </c>
      <c r="BE96" s="146">
        <f t="shared" ref="BE96:BE140" si="4">IF(N96="základní",J96,0)</f>
        <v>0</v>
      </c>
      <c r="BF96" s="146">
        <f t="shared" ref="BF96:BF140" si="5">IF(N96="snížená",J96,0)</f>
        <v>0</v>
      </c>
      <c r="BG96" s="146">
        <f t="shared" ref="BG96:BG140" si="6">IF(N96="zákl. přenesená",J96,0)</f>
        <v>0</v>
      </c>
      <c r="BH96" s="146">
        <f t="shared" ref="BH96:BH140" si="7">IF(N96="sníž. přenesená",J96,0)</f>
        <v>0</v>
      </c>
      <c r="BI96" s="146">
        <f t="shared" ref="BI96:BI140" si="8">IF(N96="nulová",J96,0)</f>
        <v>0</v>
      </c>
      <c r="BJ96" s="19" t="s">
        <v>76</v>
      </c>
      <c r="BK96" s="146">
        <f t="shared" ref="BK96:BK140" si="9">ROUND(I96*H96,2)</f>
        <v>0</v>
      </c>
      <c r="BL96" s="19" t="s">
        <v>113</v>
      </c>
      <c r="BM96" s="145" t="s">
        <v>113</v>
      </c>
    </row>
    <row r="97" spans="2:65" s="1" customFormat="1" ht="16.5" customHeight="1">
      <c r="B97" s="133"/>
      <c r="C97" s="134" t="s">
        <v>79</v>
      </c>
      <c r="D97" s="134" t="s">
        <v>331</v>
      </c>
      <c r="E97" s="135" t="s">
        <v>1233</v>
      </c>
      <c r="F97" s="136" t="s">
        <v>1234</v>
      </c>
      <c r="G97" s="137" t="s">
        <v>476</v>
      </c>
      <c r="H97" s="138">
        <v>1085</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c r="B98" s="133"/>
      <c r="C98" s="134" t="s">
        <v>87</v>
      </c>
      <c r="D98" s="134" t="s">
        <v>331</v>
      </c>
      <c r="E98" s="135" t="s">
        <v>1235</v>
      </c>
      <c r="F98" s="136" t="s">
        <v>1236</v>
      </c>
      <c r="G98" s="137" t="s">
        <v>367</v>
      </c>
      <c r="H98" s="138">
        <v>159</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c r="B99" s="133"/>
      <c r="C99" s="134" t="s">
        <v>113</v>
      </c>
      <c r="D99" s="134" t="s">
        <v>331</v>
      </c>
      <c r="E99" s="135" t="s">
        <v>1237</v>
      </c>
      <c r="F99" s="136" t="s">
        <v>1238</v>
      </c>
      <c r="G99" s="137" t="s">
        <v>367</v>
      </c>
      <c r="H99" s="138">
        <v>278</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33" customHeight="1">
      <c r="B100" s="133"/>
      <c r="C100" s="134" t="s">
        <v>138</v>
      </c>
      <c r="D100" s="134" t="s">
        <v>331</v>
      </c>
      <c r="E100" s="135" t="s">
        <v>1239</v>
      </c>
      <c r="F100" s="136" t="s">
        <v>1240</v>
      </c>
      <c r="G100" s="137" t="s">
        <v>367</v>
      </c>
      <c r="H100" s="138">
        <v>10</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33" customHeight="1">
      <c r="B101" s="133"/>
      <c r="C101" s="134" t="s">
        <v>150</v>
      </c>
      <c r="D101" s="134" t="s">
        <v>331</v>
      </c>
      <c r="E101" s="135" t="s">
        <v>1241</v>
      </c>
      <c r="F101" s="136" t="s">
        <v>1242</v>
      </c>
      <c r="G101" s="137" t="s">
        <v>367</v>
      </c>
      <c r="H101" s="138">
        <v>4</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 customFormat="1" ht="33" customHeight="1">
      <c r="B102" s="133"/>
      <c r="C102" s="134" t="s">
        <v>168</v>
      </c>
      <c r="D102" s="134" t="s">
        <v>331</v>
      </c>
      <c r="E102" s="135" t="s">
        <v>1243</v>
      </c>
      <c r="F102" s="136" t="s">
        <v>1244</v>
      </c>
      <c r="G102" s="137" t="s">
        <v>367</v>
      </c>
      <c r="H102" s="138">
        <v>13</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532</v>
      </c>
    </row>
    <row r="103" spans="2:65" s="1" customFormat="1" ht="33" customHeight="1">
      <c r="B103" s="133"/>
      <c r="C103" s="134" t="s">
        <v>171</v>
      </c>
      <c r="D103" s="134" t="s">
        <v>331</v>
      </c>
      <c r="E103" s="135" t="s">
        <v>1245</v>
      </c>
      <c r="F103" s="136" t="s">
        <v>1246</v>
      </c>
      <c r="G103" s="137" t="s">
        <v>367</v>
      </c>
      <c r="H103" s="138">
        <v>5</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544</v>
      </c>
    </row>
    <row r="104" spans="2:65" s="1" customFormat="1" ht="33" customHeight="1">
      <c r="B104" s="133"/>
      <c r="C104" s="134" t="s">
        <v>183</v>
      </c>
      <c r="D104" s="134" t="s">
        <v>331</v>
      </c>
      <c r="E104" s="135" t="s">
        <v>1247</v>
      </c>
      <c r="F104" s="136" t="s">
        <v>1248</v>
      </c>
      <c r="G104" s="137" t="s">
        <v>367</v>
      </c>
      <c r="H104" s="138">
        <v>7</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556</v>
      </c>
    </row>
    <row r="105" spans="2:65" s="1" customFormat="1" ht="24.2" customHeight="1">
      <c r="B105" s="133"/>
      <c r="C105" s="134" t="s">
        <v>235</v>
      </c>
      <c r="D105" s="134" t="s">
        <v>331</v>
      </c>
      <c r="E105" s="135" t="s">
        <v>1249</v>
      </c>
      <c r="F105" s="136" t="s">
        <v>1250</v>
      </c>
      <c r="G105" s="137" t="s">
        <v>367</v>
      </c>
      <c r="H105" s="138">
        <v>8</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564</v>
      </c>
    </row>
    <row r="106" spans="2:65" s="1" customFormat="1" ht="24.2" customHeight="1">
      <c r="B106" s="133"/>
      <c r="C106" s="134" t="s">
        <v>239</v>
      </c>
      <c r="D106" s="134" t="s">
        <v>331</v>
      </c>
      <c r="E106" s="135" t="s">
        <v>1251</v>
      </c>
      <c r="F106" s="136" t="s">
        <v>1252</v>
      </c>
      <c r="G106" s="137" t="s">
        <v>367</v>
      </c>
      <c r="H106" s="138">
        <v>15</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576</v>
      </c>
    </row>
    <row r="107" spans="2:65" s="1" customFormat="1" ht="24.2" customHeight="1">
      <c r="B107" s="133"/>
      <c r="C107" s="134" t="s">
        <v>9</v>
      </c>
      <c r="D107" s="134" t="s">
        <v>331</v>
      </c>
      <c r="E107" s="135" t="s">
        <v>1253</v>
      </c>
      <c r="F107" s="136" t="s">
        <v>1254</v>
      </c>
      <c r="G107" s="137" t="s">
        <v>367</v>
      </c>
      <c r="H107" s="138">
        <v>5</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588</v>
      </c>
    </row>
    <row r="108" spans="2:65" s="1" customFormat="1" ht="24.2" customHeight="1">
      <c r="B108" s="133"/>
      <c r="C108" s="134" t="s">
        <v>505</v>
      </c>
      <c r="D108" s="134" t="s">
        <v>331</v>
      </c>
      <c r="E108" s="135" t="s">
        <v>1255</v>
      </c>
      <c r="F108" s="136" t="s">
        <v>1256</v>
      </c>
      <c r="G108" s="137" t="s">
        <v>367</v>
      </c>
      <c r="H108" s="138">
        <v>7</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598</v>
      </c>
    </row>
    <row r="109" spans="2:65" s="1" customFormat="1" ht="24.2" customHeight="1">
      <c r="B109" s="133"/>
      <c r="C109" s="134" t="s">
        <v>512</v>
      </c>
      <c r="D109" s="134" t="s">
        <v>331</v>
      </c>
      <c r="E109" s="135" t="s">
        <v>1257</v>
      </c>
      <c r="F109" s="136" t="s">
        <v>1258</v>
      </c>
      <c r="G109" s="137" t="s">
        <v>367</v>
      </c>
      <c r="H109" s="138">
        <v>4</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610</v>
      </c>
    </row>
    <row r="110" spans="2:65" s="1" customFormat="1" ht="24.2" customHeight="1">
      <c r="B110" s="133"/>
      <c r="C110" s="134" t="s">
        <v>526</v>
      </c>
      <c r="D110" s="134" t="s">
        <v>331</v>
      </c>
      <c r="E110" s="135" t="s">
        <v>1259</v>
      </c>
      <c r="F110" s="136" t="s">
        <v>1260</v>
      </c>
      <c r="G110" s="137" t="s">
        <v>367</v>
      </c>
      <c r="H110" s="138">
        <v>1</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621</v>
      </c>
    </row>
    <row r="111" spans="2:65" s="1" customFormat="1" ht="24.2" customHeight="1">
      <c r="B111" s="133"/>
      <c r="C111" s="134" t="s">
        <v>532</v>
      </c>
      <c r="D111" s="134" t="s">
        <v>331</v>
      </c>
      <c r="E111" s="135" t="s">
        <v>1261</v>
      </c>
      <c r="F111" s="136" t="s">
        <v>1262</v>
      </c>
      <c r="G111" s="137" t="s">
        <v>367</v>
      </c>
      <c r="H111" s="138">
        <v>0</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631</v>
      </c>
    </row>
    <row r="112" spans="2:65" s="1" customFormat="1" ht="24.2" customHeight="1">
      <c r="B112" s="133"/>
      <c r="C112" s="134" t="s">
        <v>538</v>
      </c>
      <c r="D112" s="134" t="s">
        <v>331</v>
      </c>
      <c r="E112" s="135" t="s">
        <v>1263</v>
      </c>
      <c r="F112" s="136" t="s">
        <v>1264</v>
      </c>
      <c r="G112" s="137" t="s">
        <v>367</v>
      </c>
      <c r="H112" s="138">
        <v>2</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643</v>
      </c>
    </row>
    <row r="113" spans="2:65" s="1" customFormat="1" ht="24.2" customHeight="1">
      <c r="B113" s="133"/>
      <c r="C113" s="134" t="s">
        <v>544</v>
      </c>
      <c r="D113" s="134" t="s">
        <v>331</v>
      </c>
      <c r="E113" s="135" t="s">
        <v>1265</v>
      </c>
      <c r="F113" s="136" t="s">
        <v>1266</v>
      </c>
      <c r="G113" s="137" t="s">
        <v>367</v>
      </c>
      <c r="H113" s="138">
        <v>12</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654</v>
      </c>
    </row>
    <row r="114" spans="2:65" s="1" customFormat="1" ht="24.2" customHeight="1">
      <c r="B114" s="133"/>
      <c r="C114" s="134" t="s">
        <v>550</v>
      </c>
      <c r="D114" s="134" t="s">
        <v>331</v>
      </c>
      <c r="E114" s="135" t="s">
        <v>1267</v>
      </c>
      <c r="F114" s="136" t="s">
        <v>1268</v>
      </c>
      <c r="G114" s="137" t="s">
        <v>367</v>
      </c>
      <c r="H114" s="138">
        <v>3</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666</v>
      </c>
    </row>
    <row r="115" spans="2:65" s="1" customFormat="1" ht="24.2" customHeight="1">
      <c r="B115" s="133"/>
      <c r="C115" s="134" t="s">
        <v>556</v>
      </c>
      <c r="D115" s="134" t="s">
        <v>331</v>
      </c>
      <c r="E115" s="135" t="s">
        <v>1269</v>
      </c>
      <c r="F115" s="136" t="s">
        <v>1270</v>
      </c>
      <c r="G115" s="137" t="s">
        <v>367</v>
      </c>
      <c r="H115" s="138">
        <v>1</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676</v>
      </c>
    </row>
    <row r="116" spans="2:65" s="1" customFormat="1" ht="21.75" customHeight="1">
      <c r="B116" s="133"/>
      <c r="C116" s="134" t="s">
        <v>8</v>
      </c>
      <c r="D116" s="134" t="s">
        <v>331</v>
      </c>
      <c r="E116" s="135" t="s">
        <v>1271</v>
      </c>
      <c r="F116" s="136" t="s">
        <v>1272</v>
      </c>
      <c r="G116" s="137" t="s">
        <v>367</v>
      </c>
      <c r="H116" s="138">
        <v>5</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110</v>
      </c>
    </row>
    <row r="117" spans="2:65" s="1" customFormat="1" ht="21.75" customHeight="1">
      <c r="B117" s="133"/>
      <c r="C117" s="134" t="s">
        <v>564</v>
      </c>
      <c r="D117" s="134" t="s">
        <v>331</v>
      </c>
      <c r="E117" s="135" t="s">
        <v>1273</v>
      </c>
      <c r="F117" s="136" t="s">
        <v>1274</v>
      </c>
      <c r="G117" s="137" t="s">
        <v>367</v>
      </c>
      <c r="H117" s="138">
        <v>40</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696</v>
      </c>
    </row>
    <row r="118" spans="2:65" s="1" customFormat="1" ht="16.5" customHeight="1">
      <c r="B118" s="133"/>
      <c r="C118" s="134" t="s">
        <v>571</v>
      </c>
      <c r="D118" s="134" t="s">
        <v>331</v>
      </c>
      <c r="E118" s="135" t="s">
        <v>1275</v>
      </c>
      <c r="F118" s="136" t="s">
        <v>1276</v>
      </c>
      <c r="G118" s="137" t="s">
        <v>367</v>
      </c>
      <c r="H118" s="138">
        <v>28</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710</v>
      </c>
    </row>
    <row r="119" spans="2:65" s="1" customFormat="1" ht="16.5" customHeight="1">
      <c r="B119" s="133"/>
      <c r="C119" s="134" t="s">
        <v>576</v>
      </c>
      <c r="D119" s="134" t="s">
        <v>331</v>
      </c>
      <c r="E119" s="135" t="s">
        <v>1277</v>
      </c>
      <c r="F119" s="136" t="s">
        <v>1278</v>
      </c>
      <c r="G119" s="137" t="s">
        <v>367</v>
      </c>
      <c r="H119" s="138">
        <v>8</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718</v>
      </c>
    </row>
    <row r="120" spans="2:65" s="1" customFormat="1" ht="16.5" customHeight="1">
      <c r="B120" s="133"/>
      <c r="C120" s="134" t="s">
        <v>473</v>
      </c>
      <c r="D120" s="134" t="s">
        <v>331</v>
      </c>
      <c r="E120" s="135" t="s">
        <v>1279</v>
      </c>
      <c r="F120" s="136" t="s">
        <v>1280</v>
      </c>
      <c r="G120" s="137" t="s">
        <v>367</v>
      </c>
      <c r="H120" s="138">
        <v>12</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152</v>
      </c>
    </row>
    <row r="121" spans="2:65" s="1" customFormat="1" ht="16.5" customHeight="1">
      <c r="B121" s="133"/>
      <c r="C121" s="134" t="s">
        <v>588</v>
      </c>
      <c r="D121" s="134" t="s">
        <v>331</v>
      </c>
      <c r="E121" s="135" t="s">
        <v>1281</v>
      </c>
      <c r="F121" s="136" t="s">
        <v>1282</v>
      </c>
      <c r="G121" s="137" t="s">
        <v>367</v>
      </c>
      <c r="H121" s="138">
        <v>28</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158</v>
      </c>
    </row>
    <row r="122" spans="2:65" s="1" customFormat="1" ht="16.5" customHeight="1">
      <c r="B122" s="133"/>
      <c r="C122" s="134" t="s">
        <v>593</v>
      </c>
      <c r="D122" s="134" t="s">
        <v>331</v>
      </c>
      <c r="E122" s="135" t="s">
        <v>1283</v>
      </c>
      <c r="F122" s="136" t="s">
        <v>1284</v>
      </c>
      <c r="G122" s="137" t="s">
        <v>476</v>
      </c>
      <c r="H122" s="138">
        <v>1209</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113</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113</v>
      </c>
      <c r="BM122" s="145" t="s">
        <v>747</v>
      </c>
    </row>
    <row r="123" spans="2:65" s="1" customFormat="1" ht="21.75" customHeight="1">
      <c r="B123" s="133"/>
      <c r="C123" s="134" t="s">
        <v>598</v>
      </c>
      <c r="D123" s="134" t="s">
        <v>331</v>
      </c>
      <c r="E123" s="135" t="s">
        <v>1285</v>
      </c>
      <c r="F123" s="136" t="s">
        <v>1286</v>
      </c>
      <c r="G123" s="137" t="s">
        <v>476</v>
      </c>
      <c r="H123" s="138">
        <v>80</v>
      </c>
      <c r="I123" s="139"/>
      <c r="J123" s="140">
        <f t="shared" si="0"/>
        <v>0</v>
      </c>
      <c r="K123" s="136" t="s">
        <v>3</v>
      </c>
      <c r="L123" s="34"/>
      <c r="M123" s="141" t="s">
        <v>3</v>
      </c>
      <c r="N123" s="142" t="s">
        <v>40</v>
      </c>
      <c r="P123" s="143">
        <f t="shared" si="1"/>
        <v>0</v>
      </c>
      <c r="Q123" s="143">
        <v>0</v>
      </c>
      <c r="R123" s="143">
        <f t="shared" si="2"/>
        <v>0</v>
      </c>
      <c r="S123" s="143">
        <v>0</v>
      </c>
      <c r="T123" s="144">
        <f t="shared" si="3"/>
        <v>0</v>
      </c>
      <c r="AR123" s="145" t="s">
        <v>113</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113</v>
      </c>
      <c r="BM123" s="145" t="s">
        <v>756</v>
      </c>
    </row>
    <row r="124" spans="2:65" s="1" customFormat="1" ht="16.5" customHeight="1">
      <c r="B124" s="133"/>
      <c r="C124" s="134" t="s">
        <v>605</v>
      </c>
      <c r="D124" s="134" t="s">
        <v>331</v>
      </c>
      <c r="E124" s="135" t="s">
        <v>1287</v>
      </c>
      <c r="F124" s="136" t="s">
        <v>1288</v>
      </c>
      <c r="G124" s="137" t="s">
        <v>476</v>
      </c>
      <c r="H124" s="138">
        <v>1085</v>
      </c>
      <c r="I124" s="139"/>
      <c r="J124" s="140">
        <f t="shared" si="0"/>
        <v>0</v>
      </c>
      <c r="K124" s="136" t="s">
        <v>3</v>
      </c>
      <c r="L124" s="34"/>
      <c r="M124" s="141" t="s">
        <v>3</v>
      </c>
      <c r="N124" s="142" t="s">
        <v>40</v>
      </c>
      <c r="P124" s="143">
        <f t="shared" si="1"/>
        <v>0</v>
      </c>
      <c r="Q124" s="143">
        <v>0</v>
      </c>
      <c r="R124" s="143">
        <f t="shared" si="2"/>
        <v>0</v>
      </c>
      <c r="S124" s="143">
        <v>0</v>
      </c>
      <c r="T124" s="144">
        <f t="shared" si="3"/>
        <v>0</v>
      </c>
      <c r="AR124" s="145" t="s">
        <v>113</v>
      </c>
      <c r="AT124" s="145" t="s">
        <v>331</v>
      </c>
      <c r="AU124" s="145" t="s">
        <v>76</v>
      </c>
      <c r="AY124" s="19" t="s">
        <v>328</v>
      </c>
      <c r="BE124" s="146">
        <f t="shared" si="4"/>
        <v>0</v>
      </c>
      <c r="BF124" s="146">
        <f t="shared" si="5"/>
        <v>0</v>
      </c>
      <c r="BG124" s="146">
        <f t="shared" si="6"/>
        <v>0</v>
      </c>
      <c r="BH124" s="146">
        <f t="shared" si="7"/>
        <v>0</v>
      </c>
      <c r="BI124" s="146">
        <f t="shared" si="8"/>
        <v>0</v>
      </c>
      <c r="BJ124" s="19" t="s">
        <v>76</v>
      </c>
      <c r="BK124" s="146">
        <f t="shared" si="9"/>
        <v>0</v>
      </c>
      <c r="BL124" s="19" t="s">
        <v>113</v>
      </c>
      <c r="BM124" s="145" t="s">
        <v>764</v>
      </c>
    </row>
    <row r="125" spans="2:65" s="1" customFormat="1" ht="16.5" customHeight="1">
      <c r="B125" s="133"/>
      <c r="C125" s="134" t="s">
        <v>610</v>
      </c>
      <c r="D125" s="134" t="s">
        <v>331</v>
      </c>
      <c r="E125" s="135" t="s">
        <v>1289</v>
      </c>
      <c r="F125" s="136" t="s">
        <v>1290</v>
      </c>
      <c r="G125" s="137" t="s">
        <v>476</v>
      </c>
      <c r="H125" s="138">
        <v>58</v>
      </c>
      <c r="I125" s="139"/>
      <c r="J125" s="140">
        <f t="shared" si="0"/>
        <v>0</v>
      </c>
      <c r="K125" s="136" t="s">
        <v>3</v>
      </c>
      <c r="L125" s="34"/>
      <c r="M125" s="141" t="s">
        <v>3</v>
      </c>
      <c r="N125" s="142" t="s">
        <v>40</v>
      </c>
      <c r="P125" s="143">
        <f t="shared" si="1"/>
        <v>0</v>
      </c>
      <c r="Q125" s="143">
        <v>0</v>
      </c>
      <c r="R125" s="143">
        <f t="shared" si="2"/>
        <v>0</v>
      </c>
      <c r="S125" s="143">
        <v>0</v>
      </c>
      <c r="T125" s="144">
        <f t="shared" si="3"/>
        <v>0</v>
      </c>
      <c r="AR125" s="145" t="s">
        <v>113</v>
      </c>
      <c r="AT125" s="145" t="s">
        <v>331</v>
      </c>
      <c r="AU125" s="145" t="s">
        <v>76</v>
      </c>
      <c r="AY125" s="19" t="s">
        <v>328</v>
      </c>
      <c r="BE125" s="146">
        <f t="shared" si="4"/>
        <v>0</v>
      </c>
      <c r="BF125" s="146">
        <f t="shared" si="5"/>
        <v>0</v>
      </c>
      <c r="BG125" s="146">
        <f t="shared" si="6"/>
        <v>0</v>
      </c>
      <c r="BH125" s="146">
        <f t="shared" si="7"/>
        <v>0</v>
      </c>
      <c r="BI125" s="146">
        <f t="shared" si="8"/>
        <v>0</v>
      </c>
      <c r="BJ125" s="19" t="s">
        <v>76</v>
      </c>
      <c r="BK125" s="146">
        <f t="shared" si="9"/>
        <v>0</v>
      </c>
      <c r="BL125" s="19" t="s">
        <v>113</v>
      </c>
      <c r="BM125" s="145" t="s">
        <v>773</v>
      </c>
    </row>
    <row r="126" spans="2:65" s="1" customFormat="1" ht="16.5" customHeight="1">
      <c r="B126" s="133"/>
      <c r="C126" s="134" t="s">
        <v>616</v>
      </c>
      <c r="D126" s="134" t="s">
        <v>331</v>
      </c>
      <c r="E126" s="135" t="s">
        <v>1291</v>
      </c>
      <c r="F126" s="136" t="s">
        <v>1292</v>
      </c>
      <c r="G126" s="137" t="s">
        <v>476</v>
      </c>
      <c r="H126" s="138">
        <v>350</v>
      </c>
      <c r="I126" s="139"/>
      <c r="J126" s="140">
        <f t="shared" si="0"/>
        <v>0</v>
      </c>
      <c r="K126" s="136" t="s">
        <v>3</v>
      </c>
      <c r="L126" s="34"/>
      <c r="M126" s="141" t="s">
        <v>3</v>
      </c>
      <c r="N126" s="142" t="s">
        <v>40</v>
      </c>
      <c r="P126" s="143">
        <f t="shared" si="1"/>
        <v>0</v>
      </c>
      <c r="Q126" s="143">
        <v>0</v>
      </c>
      <c r="R126" s="143">
        <f t="shared" si="2"/>
        <v>0</v>
      </c>
      <c r="S126" s="143">
        <v>0</v>
      </c>
      <c r="T126" s="144">
        <f t="shared" si="3"/>
        <v>0</v>
      </c>
      <c r="AR126" s="145" t="s">
        <v>113</v>
      </c>
      <c r="AT126" s="145" t="s">
        <v>331</v>
      </c>
      <c r="AU126" s="145" t="s">
        <v>76</v>
      </c>
      <c r="AY126" s="19" t="s">
        <v>328</v>
      </c>
      <c r="BE126" s="146">
        <f t="shared" si="4"/>
        <v>0</v>
      </c>
      <c r="BF126" s="146">
        <f t="shared" si="5"/>
        <v>0</v>
      </c>
      <c r="BG126" s="146">
        <f t="shared" si="6"/>
        <v>0</v>
      </c>
      <c r="BH126" s="146">
        <f t="shared" si="7"/>
        <v>0</v>
      </c>
      <c r="BI126" s="146">
        <f t="shared" si="8"/>
        <v>0</v>
      </c>
      <c r="BJ126" s="19" t="s">
        <v>76</v>
      </c>
      <c r="BK126" s="146">
        <f t="shared" si="9"/>
        <v>0</v>
      </c>
      <c r="BL126" s="19" t="s">
        <v>113</v>
      </c>
      <c r="BM126" s="145" t="s">
        <v>783</v>
      </c>
    </row>
    <row r="127" spans="2:65" s="1" customFormat="1" ht="16.5" customHeight="1">
      <c r="B127" s="133"/>
      <c r="C127" s="134" t="s">
        <v>621</v>
      </c>
      <c r="D127" s="134" t="s">
        <v>331</v>
      </c>
      <c r="E127" s="135" t="s">
        <v>1293</v>
      </c>
      <c r="F127" s="136" t="s">
        <v>1294</v>
      </c>
      <c r="G127" s="137" t="s">
        <v>476</v>
      </c>
      <c r="H127" s="138">
        <v>10</v>
      </c>
      <c r="I127" s="139"/>
      <c r="J127" s="140">
        <f t="shared" si="0"/>
        <v>0</v>
      </c>
      <c r="K127" s="136" t="s">
        <v>3</v>
      </c>
      <c r="L127" s="34"/>
      <c r="M127" s="141" t="s">
        <v>3</v>
      </c>
      <c r="N127" s="142" t="s">
        <v>40</v>
      </c>
      <c r="P127" s="143">
        <f t="shared" si="1"/>
        <v>0</v>
      </c>
      <c r="Q127" s="143">
        <v>0</v>
      </c>
      <c r="R127" s="143">
        <f t="shared" si="2"/>
        <v>0</v>
      </c>
      <c r="S127" s="143">
        <v>0</v>
      </c>
      <c r="T127" s="144">
        <f t="shared" si="3"/>
        <v>0</v>
      </c>
      <c r="AR127" s="145" t="s">
        <v>113</v>
      </c>
      <c r="AT127" s="145" t="s">
        <v>331</v>
      </c>
      <c r="AU127" s="145" t="s">
        <v>76</v>
      </c>
      <c r="AY127" s="19" t="s">
        <v>328</v>
      </c>
      <c r="BE127" s="146">
        <f t="shared" si="4"/>
        <v>0</v>
      </c>
      <c r="BF127" s="146">
        <f t="shared" si="5"/>
        <v>0</v>
      </c>
      <c r="BG127" s="146">
        <f t="shared" si="6"/>
        <v>0</v>
      </c>
      <c r="BH127" s="146">
        <f t="shared" si="7"/>
        <v>0</v>
      </c>
      <c r="BI127" s="146">
        <f t="shared" si="8"/>
        <v>0</v>
      </c>
      <c r="BJ127" s="19" t="s">
        <v>76</v>
      </c>
      <c r="BK127" s="146">
        <f t="shared" si="9"/>
        <v>0</v>
      </c>
      <c r="BL127" s="19" t="s">
        <v>113</v>
      </c>
      <c r="BM127" s="145" t="s">
        <v>792</v>
      </c>
    </row>
    <row r="128" spans="2:65" s="1" customFormat="1" ht="16.5" customHeight="1">
      <c r="B128" s="133"/>
      <c r="C128" s="134" t="s">
        <v>626</v>
      </c>
      <c r="D128" s="134" t="s">
        <v>331</v>
      </c>
      <c r="E128" s="135" t="s">
        <v>1295</v>
      </c>
      <c r="F128" s="136" t="s">
        <v>1296</v>
      </c>
      <c r="G128" s="137" t="s">
        <v>476</v>
      </c>
      <c r="H128" s="138">
        <v>1209</v>
      </c>
      <c r="I128" s="139"/>
      <c r="J128" s="140">
        <f t="shared" si="0"/>
        <v>0</v>
      </c>
      <c r="K128" s="136" t="s">
        <v>3</v>
      </c>
      <c r="L128" s="34"/>
      <c r="M128" s="141" t="s">
        <v>3</v>
      </c>
      <c r="N128" s="142" t="s">
        <v>40</v>
      </c>
      <c r="P128" s="143">
        <f t="shared" si="1"/>
        <v>0</v>
      </c>
      <c r="Q128" s="143">
        <v>0</v>
      </c>
      <c r="R128" s="143">
        <f t="shared" si="2"/>
        <v>0</v>
      </c>
      <c r="S128" s="143">
        <v>0</v>
      </c>
      <c r="T128" s="144">
        <f t="shared" si="3"/>
        <v>0</v>
      </c>
      <c r="AR128" s="145" t="s">
        <v>113</v>
      </c>
      <c r="AT128" s="145" t="s">
        <v>331</v>
      </c>
      <c r="AU128" s="145" t="s">
        <v>76</v>
      </c>
      <c r="AY128" s="19" t="s">
        <v>328</v>
      </c>
      <c r="BE128" s="146">
        <f t="shared" si="4"/>
        <v>0</v>
      </c>
      <c r="BF128" s="146">
        <f t="shared" si="5"/>
        <v>0</v>
      </c>
      <c r="BG128" s="146">
        <f t="shared" si="6"/>
        <v>0</v>
      </c>
      <c r="BH128" s="146">
        <f t="shared" si="7"/>
        <v>0</v>
      </c>
      <c r="BI128" s="146">
        <f t="shared" si="8"/>
        <v>0</v>
      </c>
      <c r="BJ128" s="19" t="s">
        <v>76</v>
      </c>
      <c r="BK128" s="146">
        <f t="shared" si="9"/>
        <v>0</v>
      </c>
      <c r="BL128" s="19" t="s">
        <v>113</v>
      </c>
      <c r="BM128" s="145" t="s">
        <v>800</v>
      </c>
    </row>
    <row r="129" spans="2:65" s="1" customFormat="1" ht="16.5" customHeight="1">
      <c r="B129" s="133"/>
      <c r="C129" s="134" t="s">
        <v>631</v>
      </c>
      <c r="D129" s="134" t="s">
        <v>331</v>
      </c>
      <c r="E129" s="135" t="s">
        <v>1297</v>
      </c>
      <c r="F129" s="136" t="s">
        <v>1298</v>
      </c>
      <c r="G129" s="137" t="s">
        <v>476</v>
      </c>
      <c r="H129" s="138">
        <v>20</v>
      </c>
      <c r="I129" s="139"/>
      <c r="J129" s="140">
        <f t="shared" si="0"/>
        <v>0</v>
      </c>
      <c r="K129" s="136" t="s">
        <v>3</v>
      </c>
      <c r="L129" s="34"/>
      <c r="M129" s="141" t="s">
        <v>3</v>
      </c>
      <c r="N129" s="142" t="s">
        <v>40</v>
      </c>
      <c r="P129" s="143">
        <f t="shared" si="1"/>
        <v>0</v>
      </c>
      <c r="Q129" s="143">
        <v>0</v>
      </c>
      <c r="R129" s="143">
        <f t="shared" si="2"/>
        <v>0</v>
      </c>
      <c r="S129" s="143">
        <v>0</v>
      </c>
      <c r="T129" s="144">
        <f t="shared" si="3"/>
        <v>0</v>
      </c>
      <c r="AR129" s="145" t="s">
        <v>113</v>
      </c>
      <c r="AT129" s="145" t="s">
        <v>331</v>
      </c>
      <c r="AU129" s="145" t="s">
        <v>76</v>
      </c>
      <c r="AY129" s="19" t="s">
        <v>328</v>
      </c>
      <c r="BE129" s="146">
        <f t="shared" si="4"/>
        <v>0</v>
      </c>
      <c r="BF129" s="146">
        <f t="shared" si="5"/>
        <v>0</v>
      </c>
      <c r="BG129" s="146">
        <f t="shared" si="6"/>
        <v>0</v>
      </c>
      <c r="BH129" s="146">
        <f t="shared" si="7"/>
        <v>0</v>
      </c>
      <c r="BI129" s="146">
        <f t="shared" si="8"/>
        <v>0</v>
      </c>
      <c r="BJ129" s="19" t="s">
        <v>76</v>
      </c>
      <c r="BK129" s="146">
        <f t="shared" si="9"/>
        <v>0</v>
      </c>
      <c r="BL129" s="19" t="s">
        <v>113</v>
      </c>
      <c r="BM129" s="145" t="s">
        <v>808</v>
      </c>
    </row>
    <row r="130" spans="2:65" s="1" customFormat="1" ht="16.5" customHeight="1">
      <c r="B130" s="133"/>
      <c r="C130" s="134" t="s">
        <v>638</v>
      </c>
      <c r="D130" s="134" t="s">
        <v>331</v>
      </c>
      <c r="E130" s="135" t="s">
        <v>1299</v>
      </c>
      <c r="F130" s="136" t="s">
        <v>1300</v>
      </c>
      <c r="G130" s="137" t="s">
        <v>367</v>
      </c>
      <c r="H130" s="138">
        <v>3</v>
      </c>
      <c r="I130" s="139"/>
      <c r="J130" s="140">
        <f t="shared" si="0"/>
        <v>0</v>
      </c>
      <c r="K130" s="136" t="s">
        <v>3</v>
      </c>
      <c r="L130" s="34"/>
      <c r="M130" s="141" t="s">
        <v>3</v>
      </c>
      <c r="N130" s="142" t="s">
        <v>40</v>
      </c>
      <c r="P130" s="143">
        <f t="shared" si="1"/>
        <v>0</v>
      </c>
      <c r="Q130" s="143">
        <v>0</v>
      </c>
      <c r="R130" s="143">
        <f t="shared" si="2"/>
        <v>0</v>
      </c>
      <c r="S130" s="143">
        <v>0</v>
      </c>
      <c r="T130" s="144">
        <f t="shared" si="3"/>
        <v>0</v>
      </c>
      <c r="AR130" s="145" t="s">
        <v>113</v>
      </c>
      <c r="AT130" s="145" t="s">
        <v>331</v>
      </c>
      <c r="AU130" s="145" t="s">
        <v>76</v>
      </c>
      <c r="AY130" s="19" t="s">
        <v>328</v>
      </c>
      <c r="BE130" s="146">
        <f t="shared" si="4"/>
        <v>0</v>
      </c>
      <c r="BF130" s="146">
        <f t="shared" si="5"/>
        <v>0</v>
      </c>
      <c r="BG130" s="146">
        <f t="shared" si="6"/>
        <v>0</v>
      </c>
      <c r="BH130" s="146">
        <f t="shared" si="7"/>
        <v>0</v>
      </c>
      <c r="BI130" s="146">
        <f t="shared" si="8"/>
        <v>0</v>
      </c>
      <c r="BJ130" s="19" t="s">
        <v>76</v>
      </c>
      <c r="BK130" s="146">
        <f t="shared" si="9"/>
        <v>0</v>
      </c>
      <c r="BL130" s="19" t="s">
        <v>113</v>
      </c>
      <c r="BM130" s="145" t="s">
        <v>816</v>
      </c>
    </row>
    <row r="131" spans="2:65" s="1" customFormat="1" ht="16.5" customHeight="1">
      <c r="B131" s="133"/>
      <c r="C131" s="134" t="s">
        <v>643</v>
      </c>
      <c r="D131" s="134" t="s">
        <v>331</v>
      </c>
      <c r="E131" s="135" t="s">
        <v>1301</v>
      </c>
      <c r="F131" s="136" t="s">
        <v>1302</v>
      </c>
      <c r="G131" s="137" t="s">
        <v>491</v>
      </c>
      <c r="H131" s="138">
        <v>43.3</v>
      </c>
      <c r="I131" s="139"/>
      <c r="J131" s="140">
        <f t="shared" si="0"/>
        <v>0</v>
      </c>
      <c r="K131" s="136" t="s">
        <v>3</v>
      </c>
      <c r="L131" s="34"/>
      <c r="M131" s="141" t="s">
        <v>3</v>
      </c>
      <c r="N131" s="142" t="s">
        <v>40</v>
      </c>
      <c r="P131" s="143">
        <f t="shared" si="1"/>
        <v>0</v>
      </c>
      <c r="Q131" s="143">
        <v>0</v>
      </c>
      <c r="R131" s="143">
        <f t="shared" si="2"/>
        <v>0</v>
      </c>
      <c r="S131" s="143">
        <v>0</v>
      </c>
      <c r="T131" s="144">
        <f t="shared" si="3"/>
        <v>0</v>
      </c>
      <c r="AR131" s="145" t="s">
        <v>113</v>
      </c>
      <c r="AT131" s="145" t="s">
        <v>331</v>
      </c>
      <c r="AU131" s="145" t="s">
        <v>76</v>
      </c>
      <c r="AY131" s="19" t="s">
        <v>328</v>
      </c>
      <c r="BE131" s="146">
        <f t="shared" si="4"/>
        <v>0</v>
      </c>
      <c r="BF131" s="146">
        <f t="shared" si="5"/>
        <v>0</v>
      </c>
      <c r="BG131" s="146">
        <f t="shared" si="6"/>
        <v>0</v>
      </c>
      <c r="BH131" s="146">
        <f t="shared" si="7"/>
        <v>0</v>
      </c>
      <c r="BI131" s="146">
        <f t="shared" si="8"/>
        <v>0</v>
      </c>
      <c r="BJ131" s="19" t="s">
        <v>76</v>
      </c>
      <c r="BK131" s="146">
        <f t="shared" si="9"/>
        <v>0</v>
      </c>
      <c r="BL131" s="19" t="s">
        <v>113</v>
      </c>
      <c r="BM131" s="145" t="s">
        <v>825</v>
      </c>
    </row>
    <row r="132" spans="2:65" s="1" customFormat="1" ht="16.5" customHeight="1">
      <c r="B132" s="133"/>
      <c r="C132" s="134" t="s">
        <v>649</v>
      </c>
      <c r="D132" s="134" t="s">
        <v>331</v>
      </c>
      <c r="E132" s="135" t="s">
        <v>1303</v>
      </c>
      <c r="F132" s="136" t="s">
        <v>1304</v>
      </c>
      <c r="G132" s="137" t="s">
        <v>367</v>
      </c>
      <c r="H132" s="138">
        <v>12</v>
      </c>
      <c r="I132" s="139"/>
      <c r="J132" s="140">
        <f t="shared" si="0"/>
        <v>0</v>
      </c>
      <c r="K132" s="136" t="s">
        <v>3</v>
      </c>
      <c r="L132" s="34"/>
      <c r="M132" s="141" t="s">
        <v>3</v>
      </c>
      <c r="N132" s="142" t="s">
        <v>40</v>
      </c>
      <c r="P132" s="143">
        <f t="shared" si="1"/>
        <v>0</v>
      </c>
      <c r="Q132" s="143">
        <v>0</v>
      </c>
      <c r="R132" s="143">
        <f t="shared" si="2"/>
        <v>0</v>
      </c>
      <c r="S132" s="143">
        <v>0</v>
      </c>
      <c r="T132" s="144">
        <f t="shared" si="3"/>
        <v>0</v>
      </c>
      <c r="AR132" s="145" t="s">
        <v>113</v>
      </c>
      <c r="AT132" s="145" t="s">
        <v>331</v>
      </c>
      <c r="AU132" s="145" t="s">
        <v>76</v>
      </c>
      <c r="AY132" s="19" t="s">
        <v>328</v>
      </c>
      <c r="BE132" s="146">
        <f t="shared" si="4"/>
        <v>0</v>
      </c>
      <c r="BF132" s="146">
        <f t="shared" si="5"/>
        <v>0</v>
      </c>
      <c r="BG132" s="146">
        <f t="shared" si="6"/>
        <v>0</v>
      </c>
      <c r="BH132" s="146">
        <f t="shared" si="7"/>
        <v>0</v>
      </c>
      <c r="BI132" s="146">
        <f t="shared" si="8"/>
        <v>0</v>
      </c>
      <c r="BJ132" s="19" t="s">
        <v>76</v>
      </c>
      <c r="BK132" s="146">
        <f t="shared" si="9"/>
        <v>0</v>
      </c>
      <c r="BL132" s="19" t="s">
        <v>113</v>
      </c>
      <c r="BM132" s="145" t="s">
        <v>835</v>
      </c>
    </row>
    <row r="133" spans="2:65" s="1" customFormat="1" ht="16.5" customHeight="1">
      <c r="B133" s="133"/>
      <c r="C133" s="134" t="s">
        <v>654</v>
      </c>
      <c r="D133" s="134" t="s">
        <v>331</v>
      </c>
      <c r="E133" s="135" t="s">
        <v>1305</v>
      </c>
      <c r="F133" s="136" t="s">
        <v>1306</v>
      </c>
      <c r="G133" s="137" t="s">
        <v>367</v>
      </c>
      <c r="H133" s="138">
        <v>23</v>
      </c>
      <c r="I133" s="139"/>
      <c r="J133" s="140">
        <f t="shared" si="0"/>
        <v>0</v>
      </c>
      <c r="K133" s="136" t="s">
        <v>3</v>
      </c>
      <c r="L133" s="34"/>
      <c r="M133" s="141" t="s">
        <v>3</v>
      </c>
      <c r="N133" s="142" t="s">
        <v>40</v>
      </c>
      <c r="P133" s="143">
        <f t="shared" si="1"/>
        <v>0</v>
      </c>
      <c r="Q133" s="143">
        <v>0</v>
      </c>
      <c r="R133" s="143">
        <f t="shared" si="2"/>
        <v>0</v>
      </c>
      <c r="S133" s="143">
        <v>0</v>
      </c>
      <c r="T133" s="144">
        <f t="shared" si="3"/>
        <v>0</v>
      </c>
      <c r="AR133" s="145" t="s">
        <v>113</v>
      </c>
      <c r="AT133" s="145" t="s">
        <v>331</v>
      </c>
      <c r="AU133" s="145" t="s">
        <v>76</v>
      </c>
      <c r="AY133" s="19" t="s">
        <v>328</v>
      </c>
      <c r="BE133" s="146">
        <f t="shared" si="4"/>
        <v>0</v>
      </c>
      <c r="BF133" s="146">
        <f t="shared" si="5"/>
        <v>0</v>
      </c>
      <c r="BG133" s="146">
        <f t="shared" si="6"/>
        <v>0</v>
      </c>
      <c r="BH133" s="146">
        <f t="shared" si="7"/>
        <v>0</v>
      </c>
      <c r="BI133" s="146">
        <f t="shared" si="8"/>
        <v>0</v>
      </c>
      <c r="BJ133" s="19" t="s">
        <v>76</v>
      </c>
      <c r="BK133" s="146">
        <f t="shared" si="9"/>
        <v>0</v>
      </c>
      <c r="BL133" s="19" t="s">
        <v>113</v>
      </c>
      <c r="BM133" s="145" t="s">
        <v>845</v>
      </c>
    </row>
    <row r="134" spans="2:65" s="1" customFormat="1" ht="16.5" customHeight="1">
      <c r="B134" s="133"/>
      <c r="C134" s="134" t="s">
        <v>661</v>
      </c>
      <c r="D134" s="134" t="s">
        <v>331</v>
      </c>
      <c r="E134" s="135" t="s">
        <v>1307</v>
      </c>
      <c r="F134" s="136" t="s">
        <v>1308</v>
      </c>
      <c r="G134" s="137" t="s">
        <v>367</v>
      </c>
      <c r="H134" s="138">
        <v>35</v>
      </c>
      <c r="I134" s="139"/>
      <c r="J134" s="140">
        <f t="shared" si="0"/>
        <v>0</v>
      </c>
      <c r="K134" s="136" t="s">
        <v>3</v>
      </c>
      <c r="L134" s="34"/>
      <c r="M134" s="141" t="s">
        <v>3</v>
      </c>
      <c r="N134" s="142" t="s">
        <v>40</v>
      </c>
      <c r="P134" s="143">
        <f t="shared" si="1"/>
        <v>0</v>
      </c>
      <c r="Q134" s="143">
        <v>0</v>
      </c>
      <c r="R134" s="143">
        <f t="shared" si="2"/>
        <v>0</v>
      </c>
      <c r="S134" s="143">
        <v>0</v>
      </c>
      <c r="T134" s="144">
        <f t="shared" si="3"/>
        <v>0</v>
      </c>
      <c r="AR134" s="145" t="s">
        <v>113</v>
      </c>
      <c r="AT134" s="145" t="s">
        <v>331</v>
      </c>
      <c r="AU134" s="145" t="s">
        <v>76</v>
      </c>
      <c r="AY134" s="19" t="s">
        <v>328</v>
      </c>
      <c r="BE134" s="146">
        <f t="shared" si="4"/>
        <v>0</v>
      </c>
      <c r="BF134" s="146">
        <f t="shared" si="5"/>
        <v>0</v>
      </c>
      <c r="BG134" s="146">
        <f t="shared" si="6"/>
        <v>0</v>
      </c>
      <c r="BH134" s="146">
        <f t="shared" si="7"/>
        <v>0</v>
      </c>
      <c r="BI134" s="146">
        <f t="shared" si="8"/>
        <v>0</v>
      </c>
      <c r="BJ134" s="19" t="s">
        <v>76</v>
      </c>
      <c r="BK134" s="146">
        <f t="shared" si="9"/>
        <v>0</v>
      </c>
      <c r="BL134" s="19" t="s">
        <v>113</v>
      </c>
      <c r="BM134" s="145" t="s">
        <v>857</v>
      </c>
    </row>
    <row r="135" spans="2:65" s="1" customFormat="1" ht="16.5" customHeight="1">
      <c r="B135" s="133"/>
      <c r="C135" s="134" t="s">
        <v>666</v>
      </c>
      <c r="D135" s="134" t="s">
        <v>331</v>
      </c>
      <c r="E135" s="135" t="s">
        <v>1309</v>
      </c>
      <c r="F135" s="136" t="s">
        <v>1310</v>
      </c>
      <c r="G135" s="137" t="s">
        <v>491</v>
      </c>
      <c r="H135" s="138">
        <v>17</v>
      </c>
      <c r="I135" s="139"/>
      <c r="J135" s="140">
        <f t="shared" si="0"/>
        <v>0</v>
      </c>
      <c r="K135" s="136" t="s">
        <v>3</v>
      </c>
      <c r="L135" s="34"/>
      <c r="M135" s="141" t="s">
        <v>3</v>
      </c>
      <c r="N135" s="142" t="s">
        <v>40</v>
      </c>
      <c r="P135" s="143">
        <f t="shared" si="1"/>
        <v>0</v>
      </c>
      <c r="Q135" s="143">
        <v>0</v>
      </c>
      <c r="R135" s="143">
        <f t="shared" si="2"/>
        <v>0</v>
      </c>
      <c r="S135" s="143">
        <v>0</v>
      </c>
      <c r="T135" s="144">
        <f t="shared" si="3"/>
        <v>0</v>
      </c>
      <c r="AR135" s="145" t="s">
        <v>113</v>
      </c>
      <c r="AT135" s="145" t="s">
        <v>331</v>
      </c>
      <c r="AU135" s="145" t="s">
        <v>76</v>
      </c>
      <c r="AY135" s="19" t="s">
        <v>328</v>
      </c>
      <c r="BE135" s="146">
        <f t="shared" si="4"/>
        <v>0</v>
      </c>
      <c r="BF135" s="146">
        <f t="shared" si="5"/>
        <v>0</v>
      </c>
      <c r="BG135" s="146">
        <f t="shared" si="6"/>
        <v>0</v>
      </c>
      <c r="BH135" s="146">
        <f t="shared" si="7"/>
        <v>0</v>
      </c>
      <c r="BI135" s="146">
        <f t="shared" si="8"/>
        <v>0</v>
      </c>
      <c r="BJ135" s="19" t="s">
        <v>76</v>
      </c>
      <c r="BK135" s="146">
        <f t="shared" si="9"/>
        <v>0</v>
      </c>
      <c r="BL135" s="19" t="s">
        <v>113</v>
      </c>
      <c r="BM135" s="145" t="s">
        <v>177</v>
      </c>
    </row>
    <row r="136" spans="2:65" s="1" customFormat="1" ht="16.5" customHeight="1">
      <c r="B136" s="133"/>
      <c r="C136" s="134" t="s">
        <v>671</v>
      </c>
      <c r="D136" s="134" t="s">
        <v>331</v>
      </c>
      <c r="E136" s="135" t="s">
        <v>1311</v>
      </c>
      <c r="F136" s="136" t="s">
        <v>1312</v>
      </c>
      <c r="G136" s="137" t="s">
        <v>367</v>
      </c>
      <c r="H136" s="138">
        <v>7</v>
      </c>
      <c r="I136" s="139"/>
      <c r="J136" s="140">
        <f t="shared" si="0"/>
        <v>0</v>
      </c>
      <c r="K136" s="136" t="s">
        <v>3</v>
      </c>
      <c r="L136" s="34"/>
      <c r="M136" s="141" t="s">
        <v>3</v>
      </c>
      <c r="N136" s="142" t="s">
        <v>40</v>
      </c>
      <c r="P136" s="143">
        <f t="shared" si="1"/>
        <v>0</v>
      </c>
      <c r="Q136" s="143">
        <v>0</v>
      </c>
      <c r="R136" s="143">
        <f t="shared" si="2"/>
        <v>0</v>
      </c>
      <c r="S136" s="143">
        <v>0</v>
      </c>
      <c r="T136" s="144">
        <f t="shared" si="3"/>
        <v>0</v>
      </c>
      <c r="AR136" s="145" t="s">
        <v>113</v>
      </c>
      <c r="AT136" s="145" t="s">
        <v>331</v>
      </c>
      <c r="AU136" s="145" t="s">
        <v>76</v>
      </c>
      <c r="AY136" s="19" t="s">
        <v>328</v>
      </c>
      <c r="BE136" s="146">
        <f t="shared" si="4"/>
        <v>0</v>
      </c>
      <c r="BF136" s="146">
        <f t="shared" si="5"/>
        <v>0</v>
      </c>
      <c r="BG136" s="146">
        <f t="shared" si="6"/>
        <v>0</v>
      </c>
      <c r="BH136" s="146">
        <f t="shared" si="7"/>
        <v>0</v>
      </c>
      <c r="BI136" s="146">
        <f t="shared" si="8"/>
        <v>0</v>
      </c>
      <c r="BJ136" s="19" t="s">
        <v>76</v>
      </c>
      <c r="BK136" s="146">
        <f t="shared" si="9"/>
        <v>0</v>
      </c>
      <c r="BL136" s="19" t="s">
        <v>113</v>
      </c>
      <c r="BM136" s="145" t="s">
        <v>874</v>
      </c>
    </row>
    <row r="137" spans="2:65" s="1" customFormat="1" ht="16.5" customHeight="1">
      <c r="B137" s="133"/>
      <c r="C137" s="134" t="s">
        <v>676</v>
      </c>
      <c r="D137" s="134" t="s">
        <v>331</v>
      </c>
      <c r="E137" s="135" t="s">
        <v>1313</v>
      </c>
      <c r="F137" s="136" t="s">
        <v>1314</v>
      </c>
      <c r="G137" s="137" t="s">
        <v>367</v>
      </c>
      <c r="H137" s="138">
        <v>25</v>
      </c>
      <c r="I137" s="139"/>
      <c r="J137" s="140">
        <f t="shared" si="0"/>
        <v>0</v>
      </c>
      <c r="K137" s="136" t="s">
        <v>3</v>
      </c>
      <c r="L137" s="34"/>
      <c r="M137" s="141" t="s">
        <v>3</v>
      </c>
      <c r="N137" s="142" t="s">
        <v>40</v>
      </c>
      <c r="P137" s="143">
        <f t="shared" si="1"/>
        <v>0</v>
      </c>
      <c r="Q137" s="143">
        <v>0</v>
      </c>
      <c r="R137" s="143">
        <f t="shared" si="2"/>
        <v>0</v>
      </c>
      <c r="S137" s="143">
        <v>0</v>
      </c>
      <c r="T137" s="144">
        <f t="shared" si="3"/>
        <v>0</v>
      </c>
      <c r="AR137" s="145" t="s">
        <v>113</v>
      </c>
      <c r="AT137" s="145" t="s">
        <v>331</v>
      </c>
      <c r="AU137" s="145" t="s">
        <v>76</v>
      </c>
      <c r="AY137" s="19" t="s">
        <v>328</v>
      </c>
      <c r="BE137" s="146">
        <f t="shared" si="4"/>
        <v>0</v>
      </c>
      <c r="BF137" s="146">
        <f t="shared" si="5"/>
        <v>0</v>
      </c>
      <c r="BG137" s="146">
        <f t="shared" si="6"/>
        <v>0</v>
      </c>
      <c r="BH137" s="146">
        <f t="shared" si="7"/>
        <v>0</v>
      </c>
      <c r="BI137" s="146">
        <f t="shared" si="8"/>
        <v>0</v>
      </c>
      <c r="BJ137" s="19" t="s">
        <v>76</v>
      </c>
      <c r="BK137" s="146">
        <f t="shared" si="9"/>
        <v>0</v>
      </c>
      <c r="BL137" s="19" t="s">
        <v>113</v>
      </c>
      <c r="BM137" s="145" t="s">
        <v>891</v>
      </c>
    </row>
    <row r="138" spans="2:65" s="1" customFormat="1" ht="16.5" customHeight="1">
      <c r="B138" s="133"/>
      <c r="C138" s="134" t="s">
        <v>682</v>
      </c>
      <c r="D138" s="134" t="s">
        <v>331</v>
      </c>
      <c r="E138" s="135" t="s">
        <v>1315</v>
      </c>
      <c r="F138" s="136" t="s">
        <v>1316</v>
      </c>
      <c r="G138" s="137" t="s">
        <v>367</v>
      </c>
      <c r="H138" s="138">
        <v>7</v>
      </c>
      <c r="I138" s="139"/>
      <c r="J138" s="140">
        <f t="shared" si="0"/>
        <v>0</v>
      </c>
      <c r="K138" s="136" t="s">
        <v>3</v>
      </c>
      <c r="L138" s="34"/>
      <c r="M138" s="141" t="s">
        <v>3</v>
      </c>
      <c r="N138" s="142" t="s">
        <v>40</v>
      </c>
      <c r="P138" s="143">
        <f t="shared" si="1"/>
        <v>0</v>
      </c>
      <c r="Q138" s="143">
        <v>0</v>
      </c>
      <c r="R138" s="143">
        <f t="shared" si="2"/>
        <v>0</v>
      </c>
      <c r="S138" s="143">
        <v>0</v>
      </c>
      <c r="T138" s="144">
        <f t="shared" si="3"/>
        <v>0</v>
      </c>
      <c r="AR138" s="145" t="s">
        <v>113</v>
      </c>
      <c r="AT138" s="145" t="s">
        <v>331</v>
      </c>
      <c r="AU138" s="145" t="s">
        <v>76</v>
      </c>
      <c r="AY138" s="19" t="s">
        <v>328</v>
      </c>
      <c r="BE138" s="146">
        <f t="shared" si="4"/>
        <v>0</v>
      </c>
      <c r="BF138" s="146">
        <f t="shared" si="5"/>
        <v>0</v>
      </c>
      <c r="BG138" s="146">
        <f t="shared" si="6"/>
        <v>0</v>
      </c>
      <c r="BH138" s="146">
        <f t="shared" si="7"/>
        <v>0</v>
      </c>
      <c r="BI138" s="146">
        <f t="shared" si="8"/>
        <v>0</v>
      </c>
      <c r="BJ138" s="19" t="s">
        <v>76</v>
      </c>
      <c r="BK138" s="146">
        <f t="shared" si="9"/>
        <v>0</v>
      </c>
      <c r="BL138" s="19" t="s">
        <v>113</v>
      </c>
      <c r="BM138" s="145" t="s">
        <v>903</v>
      </c>
    </row>
    <row r="139" spans="2:65" s="1" customFormat="1" ht="16.5" customHeight="1">
      <c r="B139" s="133"/>
      <c r="C139" s="134" t="s">
        <v>110</v>
      </c>
      <c r="D139" s="134" t="s">
        <v>331</v>
      </c>
      <c r="E139" s="135" t="s">
        <v>1317</v>
      </c>
      <c r="F139" s="136" t="s">
        <v>1318</v>
      </c>
      <c r="G139" s="137" t="s">
        <v>367</v>
      </c>
      <c r="H139" s="138">
        <v>22</v>
      </c>
      <c r="I139" s="139"/>
      <c r="J139" s="140">
        <f t="shared" si="0"/>
        <v>0</v>
      </c>
      <c r="K139" s="136" t="s">
        <v>3</v>
      </c>
      <c r="L139" s="34"/>
      <c r="M139" s="141" t="s">
        <v>3</v>
      </c>
      <c r="N139" s="142" t="s">
        <v>40</v>
      </c>
      <c r="P139" s="143">
        <f t="shared" si="1"/>
        <v>0</v>
      </c>
      <c r="Q139" s="143">
        <v>0</v>
      </c>
      <c r="R139" s="143">
        <f t="shared" si="2"/>
        <v>0</v>
      </c>
      <c r="S139" s="143">
        <v>0</v>
      </c>
      <c r="T139" s="144">
        <f t="shared" si="3"/>
        <v>0</v>
      </c>
      <c r="AR139" s="145" t="s">
        <v>113</v>
      </c>
      <c r="AT139" s="145" t="s">
        <v>331</v>
      </c>
      <c r="AU139" s="145" t="s">
        <v>76</v>
      </c>
      <c r="AY139" s="19" t="s">
        <v>328</v>
      </c>
      <c r="BE139" s="146">
        <f t="shared" si="4"/>
        <v>0</v>
      </c>
      <c r="BF139" s="146">
        <f t="shared" si="5"/>
        <v>0</v>
      </c>
      <c r="BG139" s="146">
        <f t="shared" si="6"/>
        <v>0</v>
      </c>
      <c r="BH139" s="146">
        <f t="shared" si="7"/>
        <v>0</v>
      </c>
      <c r="BI139" s="146">
        <f t="shared" si="8"/>
        <v>0</v>
      </c>
      <c r="BJ139" s="19" t="s">
        <v>76</v>
      </c>
      <c r="BK139" s="146">
        <f t="shared" si="9"/>
        <v>0</v>
      </c>
      <c r="BL139" s="19" t="s">
        <v>113</v>
      </c>
      <c r="BM139" s="145" t="s">
        <v>917</v>
      </c>
    </row>
    <row r="140" spans="2:65" s="1" customFormat="1" ht="16.5" customHeight="1">
      <c r="B140" s="133"/>
      <c r="C140" s="134" t="s">
        <v>125</v>
      </c>
      <c r="D140" s="134" t="s">
        <v>331</v>
      </c>
      <c r="E140" s="135" t="s">
        <v>1319</v>
      </c>
      <c r="F140" s="136" t="s">
        <v>1320</v>
      </c>
      <c r="G140" s="137" t="s">
        <v>367</v>
      </c>
      <c r="H140" s="138">
        <v>1</v>
      </c>
      <c r="I140" s="139"/>
      <c r="J140" s="140">
        <f t="shared" si="0"/>
        <v>0</v>
      </c>
      <c r="K140" s="136" t="s">
        <v>3</v>
      </c>
      <c r="L140" s="34"/>
      <c r="M140" s="141" t="s">
        <v>3</v>
      </c>
      <c r="N140" s="142" t="s">
        <v>40</v>
      </c>
      <c r="P140" s="143">
        <f t="shared" si="1"/>
        <v>0</v>
      </c>
      <c r="Q140" s="143">
        <v>0</v>
      </c>
      <c r="R140" s="143">
        <f t="shared" si="2"/>
        <v>0</v>
      </c>
      <c r="S140" s="143">
        <v>0</v>
      </c>
      <c r="T140" s="144">
        <f t="shared" si="3"/>
        <v>0</v>
      </c>
      <c r="AR140" s="145" t="s">
        <v>113</v>
      </c>
      <c r="AT140" s="145" t="s">
        <v>331</v>
      </c>
      <c r="AU140" s="145" t="s">
        <v>76</v>
      </c>
      <c r="AY140" s="19" t="s">
        <v>328</v>
      </c>
      <c r="BE140" s="146">
        <f t="shared" si="4"/>
        <v>0</v>
      </c>
      <c r="BF140" s="146">
        <f t="shared" si="5"/>
        <v>0</v>
      </c>
      <c r="BG140" s="146">
        <f t="shared" si="6"/>
        <v>0</v>
      </c>
      <c r="BH140" s="146">
        <f t="shared" si="7"/>
        <v>0</v>
      </c>
      <c r="BI140" s="146">
        <f t="shared" si="8"/>
        <v>0</v>
      </c>
      <c r="BJ140" s="19" t="s">
        <v>76</v>
      </c>
      <c r="BK140" s="146">
        <f t="shared" si="9"/>
        <v>0</v>
      </c>
      <c r="BL140" s="19" t="s">
        <v>113</v>
      </c>
      <c r="BM140" s="145" t="s">
        <v>934</v>
      </c>
    </row>
    <row r="141" spans="2:65" s="1" customFormat="1" ht="19.5">
      <c r="B141" s="34"/>
      <c r="D141" s="151" t="s">
        <v>340</v>
      </c>
      <c r="F141" s="152" t="s">
        <v>1321</v>
      </c>
      <c r="I141" s="149"/>
      <c r="L141" s="34"/>
      <c r="M141" s="150"/>
      <c r="T141" s="55"/>
      <c r="AT141" s="19" t="s">
        <v>340</v>
      </c>
      <c r="AU141" s="19" t="s">
        <v>76</v>
      </c>
    </row>
    <row r="142" spans="2:65" s="11" customFormat="1" ht="25.9" customHeight="1">
      <c r="B142" s="121"/>
      <c r="D142" s="122" t="s">
        <v>68</v>
      </c>
      <c r="E142" s="123" t="s">
        <v>1322</v>
      </c>
      <c r="F142" s="123" t="s">
        <v>1323</v>
      </c>
      <c r="I142" s="124"/>
      <c r="J142" s="125">
        <f>BK142</f>
        <v>0</v>
      </c>
      <c r="L142" s="121"/>
      <c r="M142" s="126"/>
      <c r="P142" s="127">
        <f>SUM(P143:P155)</f>
        <v>0</v>
      </c>
      <c r="R142" s="127">
        <f>SUM(R143:R155)</f>
        <v>0</v>
      </c>
      <c r="T142" s="128">
        <f>SUM(T143:T155)</f>
        <v>0</v>
      </c>
      <c r="AR142" s="122" t="s">
        <v>76</v>
      </c>
      <c r="AT142" s="129" t="s">
        <v>68</v>
      </c>
      <c r="AU142" s="129" t="s">
        <v>69</v>
      </c>
      <c r="AY142" s="122" t="s">
        <v>328</v>
      </c>
      <c r="BK142" s="130">
        <f>SUM(BK143:BK155)</f>
        <v>0</v>
      </c>
    </row>
    <row r="143" spans="2:65" s="1" customFormat="1" ht="16.5" customHeight="1">
      <c r="B143" s="133"/>
      <c r="C143" s="134" t="s">
        <v>696</v>
      </c>
      <c r="D143" s="134" t="s">
        <v>331</v>
      </c>
      <c r="E143" s="135" t="s">
        <v>1324</v>
      </c>
      <c r="F143" s="136" t="s">
        <v>1325</v>
      </c>
      <c r="G143" s="137" t="s">
        <v>1326</v>
      </c>
      <c r="H143" s="138">
        <v>0.71</v>
      </c>
      <c r="I143" s="139"/>
      <c r="J143" s="140">
        <f t="shared" ref="J143:J155" si="10">ROUND(I143*H143,2)</f>
        <v>0</v>
      </c>
      <c r="K143" s="136" t="s">
        <v>3</v>
      </c>
      <c r="L143" s="34"/>
      <c r="M143" s="141" t="s">
        <v>3</v>
      </c>
      <c r="N143" s="142" t="s">
        <v>40</v>
      </c>
      <c r="P143" s="143">
        <f t="shared" ref="P143:P155" si="11">O143*H143</f>
        <v>0</v>
      </c>
      <c r="Q143" s="143">
        <v>0</v>
      </c>
      <c r="R143" s="143">
        <f t="shared" ref="R143:R155" si="12">Q143*H143</f>
        <v>0</v>
      </c>
      <c r="S143" s="143">
        <v>0</v>
      </c>
      <c r="T143" s="144">
        <f t="shared" ref="T143:T155" si="13">S143*H143</f>
        <v>0</v>
      </c>
      <c r="AR143" s="145" t="s">
        <v>113</v>
      </c>
      <c r="AT143" s="145" t="s">
        <v>331</v>
      </c>
      <c r="AU143" s="145" t="s">
        <v>76</v>
      </c>
      <c r="AY143" s="19" t="s">
        <v>328</v>
      </c>
      <c r="BE143" s="146">
        <f t="shared" ref="BE143:BE155" si="14">IF(N143="základní",J143,0)</f>
        <v>0</v>
      </c>
      <c r="BF143" s="146">
        <f t="shared" ref="BF143:BF155" si="15">IF(N143="snížená",J143,0)</f>
        <v>0</v>
      </c>
      <c r="BG143" s="146">
        <f t="shared" ref="BG143:BG155" si="16">IF(N143="zákl. přenesená",J143,0)</f>
        <v>0</v>
      </c>
      <c r="BH143" s="146">
        <f t="shared" ref="BH143:BH155" si="17">IF(N143="sníž. přenesená",J143,0)</f>
        <v>0</v>
      </c>
      <c r="BI143" s="146">
        <f t="shared" ref="BI143:BI155" si="18">IF(N143="nulová",J143,0)</f>
        <v>0</v>
      </c>
      <c r="BJ143" s="19" t="s">
        <v>76</v>
      </c>
      <c r="BK143" s="146">
        <f t="shared" ref="BK143:BK155" si="19">ROUND(I143*H143,2)</f>
        <v>0</v>
      </c>
      <c r="BL143" s="19" t="s">
        <v>113</v>
      </c>
      <c r="BM143" s="145" t="s">
        <v>1327</v>
      </c>
    </row>
    <row r="144" spans="2:65" s="1" customFormat="1" ht="16.5" customHeight="1">
      <c r="B144" s="133"/>
      <c r="C144" s="134" t="s">
        <v>703</v>
      </c>
      <c r="D144" s="134" t="s">
        <v>331</v>
      </c>
      <c r="E144" s="135" t="s">
        <v>1328</v>
      </c>
      <c r="F144" s="136" t="s">
        <v>1329</v>
      </c>
      <c r="G144" s="137" t="s">
        <v>476</v>
      </c>
      <c r="H144" s="138">
        <v>440</v>
      </c>
      <c r="I144" s="139"/>
      <c r="J144" s="140">
        <f t="shared" si="10"/>
        <v>0</v>
      </c>
      <c r="K144" s="136" t="s">
        <v>3</v>
      </c>
      <c r="L144" s="34"/>
      <c r="M144" s="141" t="s">
        <v>3</v>
      </c>
      <c r="N144" s="142" t="s">
        <v>40</v>
      </c>
      <c r="P144" s="143">
        <f t="shared" si="11"/>
        <v>0</v>
      </c>
      <c r="Q144" s="143">
        <v>0</v>
      </c>
      <c r="R144" s="143">
        <f t="shared" si="12"/>
        <v>0</v>
      </c>
      <c r="S144" s="143">
        <v>0</v>
      </c>
      <c r="T144" s="144">
        <f t="shared" si="13"/>
        <v>0</v>
      </c>
      <c r="AR144" s="145" t="s">
        <v>113</v>
      </c>
      <c r="AT144" s="145" t="s">
        <v>331</v>
      </c>
      <c r="AU144" s="145" t="s">
        <v>76</v>
      </c>
      <c r="AY144" s="19" t="s">
        <v>328</v>
      </c>
      <c r="BE144" s="146">
        <f t="shared" si="14"/>
        <v>0</v>
      </c>
      <c r="BF144" s="146">
        <f t="shared" si="15"/>
        <v>0</v>
      </c>
      <c r="BG144" s="146">
        <f t="shared" si="16"/>
        <v>0</v>
      </c>
      <c r="BH144" s="146">
        <f t="shared" si="17"/>
        <v>0</v>
      </c>
      <c r="BI144" s="146">
        <f t="shared" si="18"/>
        <v>0</v>
      </c>
      <c r="BJ144" s="19" t="s">
        <v>76</v>
      </c>
      <c r="BK144" s="146">
        <f t="shared" si="19"/>
        <v>0</v>
      </c>
      <c r="BL144" s="19" t="s">
        <v>113</v>
      </c>
      <c r="BM144" s="145" t="s">
        <v>1330</v>
      </c>
    </row>
    <row r="145" spans="2:65" s="1" customFormat="1" ht="16.5" customHeight="1">
      <c r="B145" s="133"/>
      <c r="C145" s="134" t="s">
        <v>710</v>
      </c>
      <c r="D145" s="134" t="s">
        <v>331</v>
      </c>
      <c r="E145" s="135" t="s">
        <v>1331</v>
      </c>
      <c r="F145" s="136" t="s">
        <v>1332</v>
      </c>
      <c r="G145" s="137" t="s">
        <v>476</v>
      </c>
      <c r="H145" s="138">
        <v>440</v>
      </c>
      <c r="I145" s="139"/>
      <c r="J145" s="140">
        <f t="shared" si="10"/>
        <v>0</v>
      </c>
      <c r="K145" s="136" t="s">
        <v>3</v>
      </c>
      <c r="L145" s="34"/>
      <c r="M145" s="141" t="s">
        <v>3</v>
      </c>
      <c r="N145" s="142" t="s">
        <v>40</v>
      </c>
      <c r="P145" s="143">
        <f t="shared" si="11"/>
        <v>0</v>
      </c>
      <c r="Q145" s="143">
        <v>0</v>
      </c>
      <c r="R145" s="143">
        <f t="shared" si="12"/>
        <v>0</v>
      </c>
      <c r="S145" s="143">
        <v>0</v>
      </c>
      <c r="T145" s="144">
        <f t="shared" si="13"/>
        <v>0</v>
      </c>
      <c r="AR145" s="145" t="s">
        <v>113</v>
      </c>
      <c r="AT145" s="145" t="s">
        <v>331</v>
      </c>
      <c r="AU145" s="145" t="s">
        <v>76</v>
      </c>
      <c r="AY145" s="19" t="s">
        <v>328</v>
      </c>
      <c r="BE145" s="146">
        <f t="shared" si="14"/>
        <v>0</v>
      </c>
      <c r="BF145" s="146">
        <f t="shared" si="15"/>
        <v>0</v>
      </c>
      <c r="BG145" s="146">
        <f t="shared" si="16"/>
        <v>0</v>
      </c>
      <c r="BH145" s="146">
        <f t="shared" si="17"/>
        <v>0</v>
      </c>
      <c r="BI145" s="146">
        <f t="shared" si="18"/>
        <v>0</v>
      </c>
      <c r="BJ145" s="19" t="s">
        <v>76</v>
      </c>
      <c r="BK145" s="146">
        <f t="shared" si="19"/>
        <v>0</v>
      </c>
      <c r="BL145" s="19" t="s">
        <v>113</v>
      </c>
      <c r="BM145" s="145" t="s">
        <v>1333</v>
      </c>
    </row>
    <row r="146" spans="2:65" s="1" customFormat="1" ht="16.5" customHeight="1">
      <c r="B146" s="133"/>
      <c r="C146" s="134" t="s">
        <v>713</v>
      </c>
      <c r="D146" s="134" t="s">
        <v>331</v>
      </c>
      <c r="E146" s="135" t="s">
        <v>1334</v>
      </c>
      <c r="F146" s="136" t="s">
        <v>1335</v>
      </c>
      <c r="G146" s="137" t="s">
        <v>476</v>
      </c>
      <c r="H146" s="138">
        <v>222</v>
      </c>
      <c r="I146" s="139"/>
      <c r="J146" s="140">
        <f t="shared" si="10"/>
        <v>0</v>
      </c>
      <c r="K146" s="136" t="s">
        <v>3</v>
      </c>
      <c r="L146" s="34"/>
      <c r="M146" s="141" t="s">
        <v>3</v>
      </c>
      <c r="N146" s="142" t="s">
        <v>40</v>
      </c>
      <c r="P146" s="143">
        <f t="shared" si="11"/>
        <v>0</v>
      </c>
      <c r="Q146" s="143">
        <v>0</v>
      </c>
      <c r="R146" s="143">
        <f t="shared" si="12"/>
        <v>0</v>
      </c>
      <c r="S146" s="143">
        <v>0</v>
      </c>
      <c r="T146" s="144">
        <f t="shared" si="13"/>
        <v>0</v>
      </c>
      <c r="AR146" s="145" t="s">
        <v>113</v>
      </c>
      <c r="AT146" s="145" t="s">
        <v>331</v>
      </c>
      <c r="AU146" s="145" t="s">
        <v>76</v>
      </c>
      <c r="AY146" s="19" t="s">
        <v>328</v>
      </c>
      <c r="BE146" s="146">
        <f t="shared" si="14"/>
        <v>0</v>
      </c>
      <c r="BF146" s="146">
        <f t="shared" si="15"/>
        <v>0</v>
      </c>
      <c r="BG146" s="146">
        <f t="shared" si="16"/>
        <v>0</v>
      </c>
      <c r="BH146" s="146">
        <f t="shared" si="17"/>
        <v>0</v>
      </c>
      <c r="BI146" s="146">
        <f t="shared" si="18"/>
        <v>0</v>
      </c>
      <c r="BJ146" s="19" t="s">
        <v>76</v>
      </c>
      <c r="BK146" s="146">
        <f t="shared" si="19"/>
        <v>0</v>
      </c>
      <c r="BL146" s="19" t="s">
        <v>113</v>
      </c>
      <c r="BM146" s="145" t="s">
        <v>1336</v>
      </c>
    </row>
    <row r="147" spans="2:65" s="1" customFormat="1" ht="16.5" customHeight="1">
      <c r="B147" s="133"/>
      <c r="C147" s="134" t="s">
        <v>718</v>
      </c>
      <c r="D147" s="134" t="s">
        <v>331</v>
      </c>
      <c r="E147" s="135" t="s">
        <v>1337</v>
      </c>
      <c r="F147" s="136" t="s">
        <v>1338</v>
      </c>
      <c r="G147" s="137" t="s">
        <v>476</v>
      </c>
      <c r="H147" s="138">
        <v>222</v>
      </c>
      <c r="I147" s="139"/>
      <c r="J147" s="140">
        <f t="shared" si="10"/>
        <v>0</v>
      </c>
      <c r="K147" s="136" t="s">
        <v>3</v>
      </c>
      <c r="L147" s="34"/>
      <c r="M147" s="141" t="s">
        <v>3</v>
      </c>
      <c r="N147" s="142" t="s">
        <v>40</v>
      </c>
      <c r="P147" s="143">
        <f t="shared" si="11"/>
        <v>0</v>
      </c>
      <c r="Q147" s="143">
        <v>0</v>
      </c>
      <c r="R147" s="143">
        <f t="shared" si="12"/>
        <v>0</v>
      </c>
      <c r="S147" s="143">
        <v>0</v>
      </c>
      <c r="T147" s="144">
        <f t="shared" si="13"/>
        <v>0</v>
      </c>
      <c r="AR147" s="145" t="s">
        <v>113</v>
      </c>
      <c r="AT147" s="145" t="s">
        <v>331</v>
      </c>
      <c r="AU147" s="145" t="s">
        <v>76</v>
      </c>
      <c r="AY147" s="19" t="s">
        <v>328</v>
      </c>
      <c r="BE147" s="146">
        <f t="shared" si="14"/>
        <v>0</v>
      </c>
      <c r="BF147" s="146">
        <f t="shared" si="15"/>
        <v>0</v>
      </c>
      <c r="BG147" s="146">
        <f t="shared" si="16"/>
        <v>0</v>
      </c>
      <c r="BH147" s="146">
        <f t="shared" si="17"/>
        <v>0</v>
      </c>
      <c r="BI147" s="146">
        <f t="shared" si="18"/>
        <v>0</v>
      </c>
      <c r="BJ147" s="19" t="s">
        <v>76</v>
      </c>
      <c r="BK147" s="146">
        <f t="shared" si="19"/>
        <v>0</v>
      </c>
      <c r="BL147" s="19" t="s">
        <v>113</v>
      </c>
      <c r="BM147" s="145" t="s">
        <v>1339</v>
      </c>
    </row>
    <row r="148" spans="2:65" s="1" customFormat="1" ht="16.5" customHeight="1">
      <c r="B148" s="133"/>
      <c r="C148" s="134" t="s">
        <v>148</v>
      </c>
      <c r="D148" s="134" t="s">
        <v>331</v>
      </c>
      <c r="E148" s="135" t="s">
        <v>1340</v>
      </c>
      <c r="F148" s="136" t="s">
        <v>1341</v>
      </c>
      <c r="G148" s="137" t="s">
        <v>476</v>
      </c>
      <c r="H148" s="138">
        <v>59</v>
      </c>
      <c r="I148" s="139"/>
      <c r="J148" s="140">
        <f t="shared" si="10"/>
        <v>0</v>
      </c>
      <c r="K148" s="136" t="s">
        <v>3</v>
      </c>
      <c r="L148" s="34"/>
      <c r="M148" s="141" t="s">
        <v>3</v>
      </c>
      <c r="N148" s="142" t="s">
        <v>40</v>
      </c>
      <c r="P148" s="143">
        <f t="shared" si="11"/>
        <v>0</v>
      </c>
      <c r="Q148" s="143">
        <v>0</v>
      </c>
      <c r="R148" s="143">
        <f t="shared" si="12"/>
        <v>0</v>
      </c>
      <c r="S148" s="143">
        <v>0</v>
      </c>
      <c r="T148" s="144">
        <f t="shared" si="13"/>
        <v>0</v>
      </c>
      <c r="AR148" s="145" t="s">
        <v>113</v>
      </c>
      <c r="AT148" s="145" t="s">
        <v>331</v>
      </c>
      <c r="AU148" s="145" t="s">
        <v>76</v>
      </c>
      <c r="AY148" s="19" t="s">
        <v>328</v>
      </c>
      <c r="BE148" s="146">
        <f t="shared" si="14"/>
        <v>0</v>
      </c>
      <c r="BF148" s="146">
        <f t="shared" si="15"/>
        <v>0</v>
      </c>
      <c r="BG148" s="146">
        <f t="shared" si="16"/>
        <v>0</v>
      </c>
      <c r="BH148" s="146">
        <f t="shared" si="17"/>
        <v>0</v>
      </c>
      <c r="BI148" s="146">
        <f t="shared" si="18"/>
        <v>0</v>
      </c>
      <c r="BJ148" s="19" t="s">
        <v>76</v>
      </c>
      <c r="BK148" s="146">
        <f t="shared" si="19"/>
        <v>0</v>
      </c>
      <c r="BL148" s="19" t="s">
        <v>113</v>
      </c>
      <c r="BM148" s="145" t="s">
        <v>1342</v>
      </c>
    </row>
    <row r="149" spans="2:65" s="1" customFormat="1" ht="16.5" customHeight="1">
      <c r="B149" s="133"/>
      <c r="C149" s="134" t="s">
        <v>152</v>
      </c>
      <c r="D149" s="134" t="s">
        <v>331</v>
      </c>
      <c r="E149" s="135" t="s">
        <v>1343</v>
      </c>
      <c r="F149" s="136" t="s">
        <v>1344</v>
      </c>
      <c r="G149" s="137" t="s">
        <v>476</v>
      </c>
      <c r="H149" s="138">
        <v>59</v>
      </c>
      <c r="I149" s="139"/>
      <c r="J149" s="140">
        <f t="shared" si="10"/>
        <v>0</v>
      </c>
      <c r="K149" s="136" t="s">
        <v>3</v>
      </c>
      <c r="L149" s="34"/>
      <c r="M149" s="141" t="s">
        <v>3</v>
      </c>
      <c r="N149" s="142" t="s">
        <v>40</v>
      </c>
      <c r="P149" s="143">
        <f t="shared" si="11"/>
        <v>0</v>
      </c>
      <c r="Q149" s="143">
        <v>0</v>
      </c>
      <c r="R149" s="143">
        <f t="shared" si="12"/>
        <v>0</v>
      </c>
      <c r="S149" s="143">
        <v>0</v>
      </c>
      <c r="T149" s="144">
        <f t="shared" si="13"/>
        <v>0</v>
      </c>
      <c r="AR149" s="145" t="s">
        <v>113</v>
      </c>
      <c r="AT149" s="145" t="s">
        <v>331</v>
      </c>
      <c r="AU149" s="145" t="s">
        <v>76</v>
      </c>
      <c r="AY149" s="19" t="s">
        <v>328</v>
      </c>
      <c r="BE149" s="146">
        <f t="shared" si="14"/>
        <v>0</v>
      </c>
      <c r="BF149" s="146">
        <f t="shared" si="15"/>
        <v>0</v>
      </c>
      <c r="BG149" s="146">
        <f t="shared" si="16"/>
        <v>0</v>
      </c>
      <c r="BH149" s="146">
        <f t="shared" si="17"/>
        <v>0</v>
      </c>
      <c r="BI149" s="146">
        <f t="shared" si="18"/>
        <v>0</v>
      </c>
      <c r="BJ149" s="19" t="s">
        <v>76</v>
      </c>
      <c r="BK149" s="146">
        <f t="shared" si="19"/>
        <v>0</v>
      </c>
      <c r="BL149" s="19" t="s">
        <v>113</v>
      </c>
      <c r="BM149" s="145" t="s">
        <v>570</v>
      </c>
    </row>
    <row r="150" spans="2:65" s="1" customFormat="1" ht="16.5" customHeight="1">
      <c r="B150" s="133"/>
      <c r="C150" s="134" t="s">
        <v>155</v>
      </c>
      <c r="D150" s="134" t="s">
        <v>331</v>
      </c>
      <c r="E150" s="135" t="s">
        <v>1345</v>
      </c>
      <c r="F150" s="136" t="s">
        <v>1346</v>
      </c>
      <c r="G150" s="137" t="s">
        <v>491</v>
      </c>
      <c r="H150" s="138">
        <v>35.200000000000003</v>
      </c>
      <c r="I150" s="139"/>
      <c r="J150" s="140">
        <f t="shared" si="10"/>
        <v>0</v>
      </c>
      <c r="K150" s="136" t="s">
        <v>3</v>
      </c>
      <c r="L150" s="34"/>
      <c r="M150" s="141" t="s">
        <v>3</v>
      </c>
      <c r="N150" s="142" t="s">
        <v>40</v>
      </c>
      <c r="P150" s="143">
        <f t="shared" si="11"/>
        <v>0</v>
      </c>
      <c r="Q150" s="143">
        <v>0</v>
      </c>
      <c r="R150" s="143">
        <f t="shared" si="12"/>
        <v>0</v>
      </c>
      <c r="S150" s="143">
        <v>0</v>
      </c>
      <c r="T150" s="144">
        <f t="shared" si="13"/>
        <v>0</v>
      </c>
      <c r="AR150" s="145" t="s">
        <v>113</v>
      </c>
      <c r="AT150" s="145" t="s">
        <v>331</v>
      </c>
      <c r="AU150" s="145" t="s">
        <v>76</v>
      </c>
      <c r="AY150" s="19" t="s">
        <v>328</v>
      </c>
      <c r="BE150" s="146">
        <f t="shared" si="14"/>
        <v>0</v>
      </c>
      <c r="BF150" s="146">
        <f t="shared" si="15"/>
        <v>0</v>
      </c>
      <c r="BG150" s="146">
        <f t="shared" si="16"/>
        <v>0</v>
      </c>
      <c r="BH150" s="146">
        <f t="shared" si="17"/>
        <v>0</v>
      </c>
      <c r="BI150" s="146">
        <f t="shared" si="18"/>
        <v>0</v>
      </c>
      <c r="BJ150" s="19" t="s">
        <v>76</v>
      </c>
      <c r="BK150" s="146">
        <f t="shared" si="19"/>
        <v>0</v>
      </c>
      <c r="BL150" s="19" t="s">
        <v>113</v>
      </c>
      <c r="BM150" s="145" t="s">
        <v>1347</v>
      </c>
    </row>
    <row r="151" spans="2:65" s="1" customFormat="1" ht="16.5" customHeight="1">
      <c r="B151" s="133"/>
      <c r="C151" s="134" t="s">
        <v>158</v>
      </c>
      <c r="D151" s="134" t="s">
        <v>331</v>
      </c>
      <c r="E151" s="135" t="s">
        <v>1348</v>
      </c>
      <c r="F151" s="136" t="s">
        <v>1349</v>
      </c>
      <c r="G151" s="137" t="s">
        <v>491</v>
      </c>
      <c r="H151" s="138">
        <v>35.200000000000003</v>
      </c>
      <c r="I151" s="139"/>
      <c r="J151" s="140">
        <f t="shared" si="10"/>
        <v>0</v>
      </c>
      <c r="K151" s="136" t="s">
        <v>3</v>
      </c>
      <c r="L151" s="34"/>
      <c r="M151" s="141" t="s">
        <v>3</v>
      </c>
      <c r="N151" s="142" t="s">
        <v>40</v>
      </c>
      <c r="P151" s="143">
        <f t="shared" si="11"/>
        <v>0</v>
      </c>
      <c r="Q151" s="143">
        <v>0</v>
      </c>
      <c r="R151" s="143">
        <f t="shared" si="12"/>
        <v>0</v>
      </c>
      <c r="S151" s="143">
        <v>0</v>
      </c>
      <c r="T151" s="144">
        <f t="shared" si="13"/>
        <v>0</v>
      </c>
      <c r="AR151" s="145" t="s">
        <v>113</v>
      </c>
      <c r="AT151" s="145" t="s">
        <v>331</v>
      </c>
      <c r="AU151" s="145" t="s">
        <v>76</v>
      </c>
      <c r="AY151" s="19" t="s">
        <v>328</v>
      </c>
      <c r="BE151" s="146">
        <f t="shared" si="14"/>
        <v>0</v>
      </c>
      <c r="BF151" s="146">
        <f t="shared" si="15"/>
        <v>0</v>
      </c>
      <c r="BG151" s="146">
        <f t="shared" si="16"/>
        <v>0</v>
      </c>
      <c r="BH151" s="146">
        <f t="shared" si="17"/>
        <v>0</v>
      </c>
      <c r="BI151" s="146">
        <f t="shared" si="18"/>
        <v>0</v>
      </c>
      <c r="BJ151" s="19" t="s">
        <v>76</v>
      </c>
      <c r="BK151" s="146">
        <f t="shared" si="19"/>
        <v>0</v>
      </c>
      <c r="BL151" s="19" t="s">
        <v>113</v>
      </c>
      <c r="BM151" s="145" t="s">
        <v>1350</v>
      </c>
    </row>
    <row r="152" spans="2:65" s="1" customFormat="1" ht="16.5" customHeight="1">
      <c r="B152" s="133"/>
      <c r="C152" s="134" t="s">
        <v>161</v>
      </c>
      <c r="D152" s="134" t="s">
        <v>331</v>
      </c>
      <c r="E152" s="135" t="s">
        <v>1351</v>
      </c>
      <c r="F152" s="136" t="s">
        <v>1352</v>
      </c>
      <c r="G152" s="137" t="s">
        <v>491</v>
      </c>
      <c r="H152" s="138">
        <v>184.7</v>
      </c>
      <c r="I152" s="139"/>
      <c r="J152" s="140">
        <f t="shared" si="10"/>
        <v>0</v>
      </c>
      <c r="K152" s="136" t="s">
        <v>3</v>
      </c>
      <c r="L152" s="34"/>
      <c r="M152" s="141" t="s">
        <v>3</v>
      </c>
      <c r="N152" s="142" t="s">
        <v>40</v>
      </c>
      <c r="P152" s="143">
        <f t="shared" si="11"/>
        <v>0</v>
      </c>
      <c r="Q152" s="143">
        <v>0</v>
      </c>
      <c r="R152" s="143">
        <f t="shared" si="12"/>
        <v>0</v>
      </c>
      <c r="S152" s="143">
        <v>0</v>
      </c>
      <c r="T152" s="144">
        <f t="shared" si="13"/>
        <v>0</v>
      </c>
      <c r="AR152" s="145" t="s">
        <v>113</v>
      </c>
      <c r="AT152" s="145" t="s">
        <v>331</v>
      </c>
      <c r="AU152" s="145" t="s">
        <v>76</v>
      </c>
      <c r="AY152" s="19" t="s">
        <v>328</v>
      </c>
      <c r="BE152" s="146">
        <f t="shared" si="14"/>
        <v>0</v>
      </c>
      <c r="BF152" s="146">
        <f t="shared" si="15"/>
        <v>0</v>
      </c>
      <c r="BG152" s="146">
        <f t="shared" si="16"/>
        <v>0</v>
      </c>
      <c r="BH152" s="146">
        <f t="shared" si="17"/>
        <v>0</v>
      </c>
      <c r="BI152" s="146">
        <f t="shared" si="18"/>
        <v>0</v>
      </c>
      <c r="BJ152" s="19" t="s">
        <v>76</v>
      </c>
      <c r="BK152" s="146">
        <f t="shared" si="19"/>
        <v>0</v>
      </c>
      <c r="BL152" s="19" t="s">
        <v>113</v>
      </c>
      <c r="BM152" s="145" t="s">
        <v>1353</v>
      </c>
    </row>
    <row r="153" spans="2:65" s="1" customFormat="1" ht="16.5" customHeight="1">
      <c r="B153" s="133"/>
      <c r="C153" s="134" t="s">
        <v>747</v>
      </c>
      <c r="D153" s="134" t="s">
        <v>331</v>
      </c>
      <c r="E153" s="135" t="s">
        <v>1354</v>
      </c>
      <c r="F153" s="136" t="s">
        <v>1355</v>
      </c>
      <c r="G153" s="137" t="s">
        <v>476</v>
      </c>
      <c r="H153" s="138">
        <v>1140</v>
      </c>
      <c r="I153" s="139"/>
      <c r="J153" s="140">
        <f t="shared" si="10"/>
        <v>0</v>
      </c>
      <c r="K153" s="136" t="s">
        <v>3</v>
      </c>
      <c r="L153" s="34"/>
      <c r="M153" s="141" t="s">
        <v>3</v>
      </c>
      <c r="N153" s="142" t="s">
        <v>40</v>
      </c>
      <c r="P153" s="143">
        <f t="shared" si="11"/>
        <v>0</v>
      </c>
      <c r="Q153" s="143">
        <v>0</v>
      </c>
      <c r="R153" s="143">
        <f t="shared" si="12"/>
        <v>0</v>
      </c>
      <c r="S153" s="143">
        <v>0</v>
      </c>
      <c r="T153" s="144">
        <f t="shared" si="13"/>
        <v>0</v>
      </c>
      <c r="AR153" s="145" t="s">
        <v>113</v>
      </c>
      <c r="AT153" s="145" t="s">
        <v>331</v>
      </c>
      <c r="AU153" s="145" t="s">
        <v>76</v>
      </c>
      <c r="AY153" s="19" t="s">
        <v>328</v>
      </c>
      <c r="BE153" s="146">
        <f t="shared" si="14"/>
        <v>0</v>
      </c>
      <c r="BF153" s="146">
        <f t="shared" si="15"/>
        <v>0</v>
      </c>
      <c r="BG153" s="146">
        <f t="shared" si="16"/>
        <v>0</v>
      </c>
      <c r="BH153" s="146">
        <f t="shared" si="17"/>
        <v>0</v>
      </c>
      <c r="BI153" s="146">
        <f t="shared" si="18"/>
        <v>0</v>
      </c>
      <c r="BJ153" s="19" t="s">
        <v>76</v>
      </c>
      <c r="BK153" s="146">
        <f t="shared" si="19"/>
        <v>0</v>
      </c>
      <c r="BL153" s="19" t="s">
        <v>113</v>
      </c>
      <c r="BM153" s="145" t="s">
        <v>1356</v>
      </c>
    </row>
    <row r="154" spans="2:65" s="1" customFormat="1" ht="16.5" customHeight="1">
      <c r="B154" s="133"/>
      <c r="C154" s="134" t="s">
        <v>751</v>
      </c>
      <c r="D154" s="134" t="s">
        <v>331</v>
      </c>
      <c r="E154" s="135" t="s">
        <v>1357</v>
      </c>
      <c r="F154" s="136" t="s">
        <v>1358</v>
      </c>
      <c r="G154" s="137" t="s">
        <v>491</v>
      </c>
      <c r="H154" s="138">
        <v>43.3</v>
      </c>
      <c r="I154" s="139"/>
      <c r="J154" s="140">
        <f t="shared" si="10"/>
        <v>0</v>
      </c>
      <c r="K154" s="136" t="s">
        <v>3</v>
      </c>
      <c r="L154" s="34"/>
      <c r="M154" s="141" t="s">
        <v>3</v>
      </c>
      <c r="N154" s="142" t="s">
        <v>40</v>
      </c>
      <c r="P154" s="143">
        <f t="shared" si="11"/>
        <v>0</v>
      </c>
      <c r="Q154" s="143">
        <v>0</v>
      </c>
      <c r="R154" s="143">
        <f t="shared" si="12"/>
        <v>0</v>
      </c>
      <c r="S154" s="143">
        <v>0</v>
      </c>
      <c r="T154" s="144">
        <f t="shared" si="13"/>
        <v>0</v>
      </c>
      <c r="AR154" s="145" t="s">
        <v>113</v>
      </c>
      <c r="AT154" s="145" t="s">
        <v>331</v>
      </c>
      <c r="AU154" s="145" t="s">
        <v>76</v>
      </c>
      <c r="AY154" s="19" t="s">
        <v>328</v>
      </c>
      <c r="BE154" s="146">
        <f t="shared" si="14"/>
        <v>0</v>
      </c>
      <c r="BF154" s="146">
        <f t="shared" si="15"/>
        <v>0</v>
      </c>
      <c r="BG154" s="146">
        <f t="shared" si="16"/>
        <v>0</v>
      </c>
      <c r="BH154" s="146">
        <f t="shared" si="17"/>
        <v>0</v>
      </c>
      <c r="BI154" s="146">
        <f t="shared" si="18"/>
        <v>0</v>
      </c>
      <c r="BJ154" s="19" t="s">
        <v>76</v>
      </c>
      <c r="BK154" s="146">
        <f t="shared" si="19"/>
        <v>0</v>
      </c>
      <c r="BL154" s="19" t="s">
        <v>113</v>
      </c>
      <c r="BM154" s="145" t="s">
        <v>1359</v>
      </c>
    </row>
    <row r="155" spans="2:65" s="1" customFormat="1" ht="16.5" customHeight="1">
      <c r="B155" s="133"/>
      <c r="C155" s="134" t="s">
        <v>756</v>
      </c>
      <c r="D155" s="134" t="s">
        <v>331</v>
      </c>
      <c r="E155" s="135" t="s">
        <v>1360</v>
      </c>
      <c r="F155" s="136" t="s">
        <v>1361</v>
      </c>
      <c r="G155" s="137" t="s">
        <v>491</v>
      </c>
      <c r="H155" s="138">
        <v>59.8</v>
      </c>
      <c r="I155" s="139"/>
      <c r="J155" s="140">
        <f t="shared" si="10"/>
        <v>0</v>
      </c>
      <c r="K155" s="136" t="s">
        <v>3</v>
      </c>
      <c r="L155" s="34"/>
      <c r="M155" s="141" t="s">
        <v>3</v>
      </c>
      <c r="N155" s="142" t="s">
        <v>40</v>
      </c>
      <c r="P155" s="143">
        <f t="shared" si="11"/>
        <v>0</v>
      </c>
      <c r="Q155" s="143">
        <v>0</v>
      </c>
      <c r="R155" s="143">
        <f t="shared" si="12"/>
        <v>0</v>
      </c>
      <c r="S155" s="143">
        <v>0</v>
      </c>
      <c r="T155" s="144">
        <f t="shared" si="13"/>
        <v>0</v>
      </c>
      <c r="AR155" s="145" t="s">
        <v>113</v>
      </c>
      <c r="AT155" s="145" t="s">
        <v>331</v>
      </c>
      <c r="AU155" s="145" t="s">
        <v>76</v>
      </c>
      <c r="AY155" s="19" t="s">
        <v>328</v>
      </c>
      <c r="BE155" s="146">
        <f t="shared" si="14"/>
        <v>0</v>
      </c>
      <c r="BF155" s="146">
        <f t="shared" si="15"/>
        <v>0</v>
      </c>
      <c r="BG155" s="146">
        <f t="shared" si="16"/>
        <v>0</v>
      </c>
      <c r="BH155" s="146">
        <f t="shared" si="17"/>
        <v>0</v>
      </c>
      <c r="BI155" s="146">
        <f t="shared" si="18"/>
        <v>0</v>
      </c>
      <c r="BJ155" s="19" t="s">
        <v>76</v>
      </c>
      <c r="BK155" s="146">
        <f t="shared" si="19"/>
        <v>0</v>
      </c>
      <c r="BL155" s="19" t="s">
        <v>113</v>
      </c>
      <c r="BM155" s="145" t="s">
        <v>1362</v>
      </c>
    </row>
    <row r="156" spans="2:65" s="11" customFormat="1" ht="25.9" customHeight="1">
      <c r="B156" s="121"/>
      <c r="D156" s="122" t="s">
        <v>68</v>
      </c>
      <c r="E156" s="123" t="s">
        <v>1363</v>
      </c>
      <c r="F156" s="123" t="s">
        <v>1364</v>
      </c>
      <c r="I156" s="124"/>
      <c r="J156" s="125">
        <f>BK156</f>
        <v>0</v>
      </c>
      <c r="L156" s="121"/>
      <c r="M156" s="126"/>
      <c r="P156" s="127">
        <f>SUM(P157:P164)</f>
        <v>0</v>
      </c>
      <c r="R156" s="127">
        <f>SUM(R157:R164)</f>
        <v>0</v>
      </c>
      <c r="T156" s="128">
        <f>SUM(T157:T164)</f>
        <v>0</v>
      </c>
      <c r="AR156" s="122" t="s">
        <v>76</v>
      </c>
      <c r="AT156" s="129" t="s">
        <v>68</v>
      </c>
      <c r="AU156" s="129" t="s">
        <v>69</v>
      </c>
      <c r="AY156" s="122" t="s">
        <v>328</v>
      </c>
      <c r="BK156" s="130">
        <f>SUM(BK157:BK164)</f>
        <v>0</v>
      </c>
    </row>
    <row r="157" spans="2:65" s="1" customFormat="1" ht="16.5" customHeight="1">
      <c r="B157" s="133"/>
      <c r="C157" s="134" t="s">
        <v>760</v>
      </c>
      <c r="D157" s="134" t="s">
        <v>331</v>
      </c>
      <c r="E157" s="135" t="s">
        <v>1365</v>
      </c>
      <c r="F157" s="136" t="s">
        <v>1366</v>
      </c>
      <c r="G157" s="137" t="s">
        <v>367</v>
      </c>
      <c r="H157" s="138">
        <v>1</v>
      </c>
      <c r="I157" s="139"/>
      <c r="J157" s="140">
        <f t="shared" ref="J157:J164" si="20">ROUND(I157*H157,2)</f>
        <v>0</v>
      </c>
      <c r="K157" s="136" t="s">
        <v>3</v>
      </c>
      <c r="L157" s="34"/>
      <c r="M157" s="141" t="s">
        <v>3</v>
      </c>
      <c r="N157" s="142" t="s">
        <v>40</v>
      </c>
      <c r="P157" s="143">
        <f t="shared" ref="P157:P164" si="21">O157*H157</f>
        <v>0</v>
      </c>
      <c r="Q157" s="143">
        <v>0</v>
      </c>
      <c r="R157" s="143">
        <f t="shared" ref="R157:R164" si="22">Q157*H157</f>
        <v>0</v>
      </c>
      <c r="S157" s="143">
        <v>0</v>
      </c>
      <c r="T157" s="144">
        <f t="shared" ref="T157:T164" si="23">S157*H157</f>
        <v>0</v>
      </c>
      <c r="AR157" s="145" t="s">
        <v>113</v>
      </c>
      <c r="AT157" s="145" t="s">
        <v>331</v>
      </c>
      <c r="AU157" s="145" t="s">
        <v>76</v>
      </c>
      <c r="AY157" s="19" t="s">
        <v>328</v>
      </c>
      <c r="BE157" s="146">
        <f t="shared" ref="BE157:BE164" si="24">IF(N157="základní",J157,0)</f>
        <v>0</v>
      </c>
      <c r="BF157" s="146">
        <f t="shared" ref="BF157:BF164" si="25">IF(N157="snížená",J157,0)</f>
        <v>0</v>
      </c>
      <c r="BG157" s="146">
        <f t="shared" ref="BG157:BG164" si="26">IF(N157="zákl. přenesená",J157,0)</f>
        <v>0</v>
      </c>
      <c r="BH157" s="146">
        <f t="shared" ref="BH157:BH164" si="27">IF(N157="sníž. přenesená",J157,0)</f>
        <v>0</v>
      </c>
      <c r="BI157" s="146">
        <f t="shared" ref="BI157:BI164" si="28">IF(N157="nulová",J157,0)</f>
        <v>0</v>
      </c>
      <c r="BJ157" s="19" t="s">
        <v>76</v>
      </c>
      <c r="BK157" s="146">
        <f t="shared" ref="BK157:BK164" si="29">ROUND(I157*H157,2)</f>
        <v>0</v>
      </c>
      <c r="BL157" s="19" t="s">
        <v>113</v>
      </c>
      <c r="BM157" s="145" t="s">
        <v>1367</v>
      </c>
    </row>
    <row r="158" spans="2:65" s="1" customFormat="1" ht="16.5" customHeight="1">
      <c r="B158" s="133"/>
      <c r="C158" s="134" t="s">
        <v>764</v>
      </c>
      <c r="D158" s="134" t="s">
        <v>331</v>
      </c>
      <c r="E158" s="135" t="s">
        <v>1368</v>
      </c>
      <c r="F158" s="136" t="s">
        <v>1369</v>
      </c>
      <c r="G158" s="137" t="s">
        <v>367</v>
      </c>
      <c r="H158" s="138">
        <v>1</v>
      </c>
      <c r="I158" s="139"/>
      <c r="J158" s="140">
        <f t="shared" si="20"/>
        <v>0</v>
      </c>
      <c r="K158" s="136" t="s">
        <v>3</v>
      </c>
      <c r="L158" s="34"/>
      <c r="M158" s="141" t="s">
        <v>3</v>
      </c>
      <c r="N158" s="142" t="s">
        <v>40</v>
      </c>
      <c r="P158" s="143">
        <f t="shared" si="21"/>
        <v>0</v>
      </c>
      <c r="Q158" s="143">
        <v>0</v>
      </c>
      <c r="R158" s="143">
        <f t="shared" si="22"/>
        <v>0</v>
      </c>
      <c r="S158" s="143">
        <v>0</v>
      </c>
      <c r="T158" s="144">
        <f t="shared" si="23"/>
        <v>0</v>
      </c>
      <c r="AR158" s="145" t="s">
        <v>113</v>
      </c>
      <c r="AT158" s="145" t="s">
        <v>331</v>
      </c>
      <c r="AU158" s="145" t="s">
        <v>76</v>
      </c>
      <c r="AY158" s="19" t="s">
        <v>328</v>
      </c>
      <c r="BE158" s="146">
        <f t="shared" si="24"/>
        <v>0</v>
      </c>
      <c r="BF158" s="146">
        <f t="shared" si="25"/>
        <v>0</v>
      </c>
      <c r="BG158" s="146">
        <f t="shared" si="26"/>
        <v>0</v>
      </c>
      <c r="BH158" s="146">
        <f t="shared" si="27"/>
        <v>0</v>
      </c>
      <c r="BI158" s="146">
        <f t="shared" si="28"/>
        <v>0</v>
      </c>
      <c r="BJ158" s="19" t="s">
        <v>76</v>
      </c>
      <c r="BK158" s="146">
        <f t="shared" si="29"/>
        <v>0</v>
      </c>
      <c r="BL158" s="19" t="s">
        <v>113</v>
      </c>
      <c r="BM158" s="145" t="s">
        <v>1370</v>
      </c>
    </row>
    <row r="159" spans="2:65" s="1" customFormat="1" ht="16.5" customHeight="1">
      <c r="B159" s="133"/>
      <c r="C159" s="134" t="s">
        <v>165</v>
      </c>
      <c r="D159" s="134" t="s">
        <v>331</v>
      </c>
      <c r="E159" s="135" t="s">
        <v>1371</v>
      </c>
      <c r="F159" s="136" t="s">
        <v>1372</v>
      </c>
      <c r="G159" s="137" t="s">
        <v>1373</v>
      </c>
      <c r="H159" s="138">
        <v>56</v>
      </c>
      <c r="I159" s="139"/>
      <c r="J159" s="140">
        <f t="shared" si="20"/>
        <v>0</v>
      </c>
      <c r="K159" s="136" t="s">
        <v>3</v>
      </c>
      <c r="L159" s="34"/>
      <c r="M159" s="141" t="s">
        <v>3</v>
      </c>
      <c r="N159" s="142" t="s">
        <v>40</v>
      </c>
      <c r="P159" s="143">
        <f t="shared" si="21"/>
        <v>0</v>
      </c>
      <c r="Q159" s="143">
        <v>0</v>
      </c>
      <c r="R159" s="143">
        <f t="shared" si="22"/>
        <v>0</v>
      </c>
      <c r="S159" s="143">
        <v>0</v>
      </c>
      <c r="T159" s="144">
        <f t="shared" si="23"/>
        <v>0</v>
      </c>
      <c r="AR159" s="145" t="s">
        <v>113</v>
      </c>
      <c r="AT159" s="145" t="s">
        <v>331</v>
      </c>
      <c r="AU159" s="145" t="s">
        <v>76</v>
      </c>
      <c r="AY159" s="19" t="s">
        <v>328</v>
      </c>
      <c r="BE159" s="146">
        <f t="shared" si="24"/>
        <v>0</v>
      </c>
      <c r="BF159" s="146">
        <f t="shared" si="25"/>
        <v>0</v>
      </c>
      <c r="BG159" s="146">
        <f t="shared" si="26"/>
        <v>0</v>
      </c>
      <c r="BH159" s="146">
        <f t="shared" si="27"/>
        <v>0</v>
      </c>
      <c r="BI159" s="146">
        <f t="shared" si="28"/>
        <v>0</v>
      </c>
      <c r="BJ159" s="19" t="s">
        <v>76</v>
      </c>
      <c r="BK159" s="146">
        <f t="shared" si="29"/>
        <v>0</v>
      </c>
      <c r="BL159" s="19" t="s">
        <v>113</v>
      </c>
      <c r="BM159" s="145" t="s">
        <v>1374</v>
      </c>
    </row>
    <row r="160" spans="2:65" s="1" customFormat="1" ht="21.75" customHeight="1">
      <c r="B160" s="133"/>
      <c r="C160" s="134" t="s">
        <v>773</v>
      </c>
      <c r="D160" s="134" t="s">
        <v>331</v>
      </c>
      <c r="E160" s="135" t="s">
        <v>1375</v>
      </c>
      <c r="F160" s="136" t="s">
        <v>1376</v>
      </c>
      <c r="G160" s="137" t="s">
        <v>367</v>
      </c>
      <c r="H160" s="138">
        <v>3</v>
      </c>
      <c r="I160" s="139"/>
      <c r="J160" s="140">
        <f t="shared" si="20"/>
        <v>0</v>
      </c>
      <c r="K160" s="136" t="s">
        <v>3</v>
      </c>
      <c r="L160" s="34"/>
      <c r="M160" s="141" t="s">
        <v>3</v>
      </c>
      <c r="N160" s="142" t="s">
        <v>40</v>
      </c>
      <c r="P160" s="143">
        <f t="shared" si="21"/>
        <v>0</v>
      </c>
      <c r="Q160" s="143">
        <v>0</v>
      </c>
      <c r="R160" s="143">
        <f t="shared" si="22"/>
        <v>0</v>
      </c>
      <c r="S160" s="143">
        <v>0</v>
      </c>
      <c r="T160" s="144">
        <f t="shared" si="23"/>
        <v>0</v>
      </c>
      <c r="AR160" s="145" t="s">
        <v>113</v>
      </c>
      <c r="AT160" s="145" t="s">
        <v>331</v>
      </c>
      <c r="AU160" s="145" t="s">
        <v>76</v>
      </c>
      <c r="AY160" s="19" t="s">
        <v>328</v>
      </c>
      <c r="BE160" s="146">
        <f t="shared" si="24"/>
        <v>0</v>
      </c>
      <c r="BF160" s="146">
        <f t="shared" si="25"/>
        <v>0</v>
      </c>
      <c r="BG160" s="146">
        <f t="shared" si="26"/>
        <v>0</v>
      </c>
      <c r="BH160" s="146">
        <f t="shared" si="27"/>
        <v>0</v>
      </c>
      <c r="BI160" s="146">
        <f t="shared" si="28"/>
        <v>0</v>
      </c>
      <c r="BJ160" s="19" t="s">
        <v>76</v>
      </c>
      <c r="BK160" s="146">
        <f t="shared" si="29"/>
        <v>0</v>
      </c>
      <c r="BL160" s="19" t="s">
        <v>113</v>
      </c>
      <c r="BM160" s="145" t="s">
        <v>1377</v>
      </c>
    </row>
    <row r="161" spans="2:65" s="1" customFormat="1" ht="16.5" customHeight="1">
      <c r="B161" s="133"/>
      <c r="C161" s="134" t="s">
        <v>778</v>
      </c>
      <c r="D161" s="134" t="s">
        <v>331</v>
      </c>
      <c r="E161" s="135" t="s">
        <v>1378</v>
      </c>
      <c r="F161" s="136" t="s">
        <v>1379</v>
      </c>
      <c r="G161" s="137" t="s">
        <v>367</v>
      </c>
      <c r="H161" s="138">
        <v>7</v>
      </c>
      <c r="I161" s="139"/>
      <c r="J161" s="140">
        <f t="shared" si="20"/>
        <v>0</v>
      </c>
      <c r="K161" s="136" t="s">
        <v>3</v>
      </c>
      <c r="L161" s="34"/>
      <c r="M161" s="141" t="s">
        <v>3</v>
      </c>
      <c r="N161" s="142" t="s">
        <v>40</v>
      </c>
      <c r="P161" s="143">
        <f t="shared" si="21"/>
        <v>0</v>
      </c>
      <c r="Q161" s="143">
        <v>0</v>
      </c>
      <c r="R161" s="143">
        <f t="shared" si="22"/>
        <v>0</v>
      </c>
      <c r="S161" s="143">
        <v>0</v>
      </c>
      <c r="T161" s="144">
        <f t="shared" si="23"/>
        <v>0</v>
      </c>
      <c r="AR161" s="145" t="s">
        <v>113</v>
      </c>
      <c r="AT161" s="145" t="s">
        <v>331</v>
      </c>
      <c r="AU161" s="145" t="s">
        <v>76</v>
      </c>
      <c r="AY161" s="19" t="s">
        <v>328</v>
      </c>
      <c r="BE161" s="146">
        <f t="shared" si="24"/>
        <v>0</v>
      </c>
      <c r="BF161" s="146">
        <f t="shared" si="25"/>
        <v>0</v>
      </c>
      <c r="BG161" s="146">
        <f t="shared" si="26"/>
        <v>0</v>
      </c>
      <c r="BH161" s="146">
        <f t="shared" si="27"/>
        <v>0</v>
      </c>
      <c r="BI161" s="146">
        <f t="shared" si="28"/>
        <v>0</v>
      </c>
      <c r="BJ161" s="19" t="s">
        <v>76</v>
      </c>
      <c r="BK161" s="146">
        <f t="shared" si="29"/>
        <v>0</v>
      </c>
      <c r="BL161" s="19" t="s">
        <v>113</v>
      </c>
      <c r="BM161" s="145" t="s">
        <v>1380</v>
      </c>
    </row>
    <row r="162" spans="2:65" s="1" customFormat="1" ht="21.75" customHeight="1">
      <c r="B162" s="133"/>
      <c r="C162" s="134" t="s">
        <v>783</v>
      </c>
      <c r="D162" s="134" t="s">
        <v>331</v>
      </c>
      <c r="E162" s="135" t="s">
        <v>1381</v>
      </c>
      <c r="F162" s="136" t="s">
        <v>1382</v>
      </c>
      <c r="G162" s="137" t="s">
        <v>1383</v>
      </c>
      <c r="H162" s="138">
        <v>1450</v>
      </c>
      <c r="I162" s="139"/>
      <c r="J162" s="140">
        <f t="shared" si="20"/>
        <v>0</v>
      </c>
      <c r="K162" s="136" t="s">
        <v>3</v>
      </c>
      <c r="L162" s="34"/>
      <c r="M162" s="141" t="s">
        <v>3</v>
      </c>
      <c r="N162" s="142" t="s">
        <v>40</v>
      </c>
      <c r="P162" s="143">
        <f t="shared" si="21"/>
        <v>0</v>
      </c>
      <c r="Q162" s="143">
        <v>0</v>
      </c>
      <c r="R162" s="143">
        <f t="shared" si="22"/>
        <v>0</v>
      </c>
      <c r="S162" s="143">
        <v>0</v>
      </c>
      <c r="T162" s="144">
        <f t="shared" si="23"/>
        <v>0</v>
      </c>
      <c r="AR162" s="145" t="s">
        <v>113</v>
      </c>
      <c r="AT162" s="145" t="s">
        <v>331</v>
      </c>
      <c r="AU162" s="145" t="s">
        <v>76</v>
      </c>
      <c r="AY162" s="19" t="s">
        <v>328</v>
      </c>
      <c r="BE162" s="146">
        <f t="shared" si="24"/>
        <v>0</v>
      </c>
      <c r="BF162" s="146">
        <f t="shared" si="25"/>
        <v>0</v>
      </c>
      <c r="BG162" s="146">
        <f t="shared" si="26"/>
        <v>0</v>
      </c>
      <c r="BH162" s="146">
        <f t="shared" si="27"/>
        <v>0</v>
      </c>
      <c r="BI162" s="146">
        <f t="shared" si="28"/>
        <v>0</v>
      </c>
      <c r="BJ162" s="19" t="s">
        <v>76</v>
      </c>
      <c r="BK162" s="146">
        <f t="shared" si="29"/>
        <v>0</v>
      </c>
      <c r="BL162" s="19" t="s">
        <v>113</v>
      </c>
      <c r="BM162" s="145" t="s">
        <v>1384</v>
      </c>
    </row>
    <row r="163" spans="2:65" s="1" customFormat="1" ht="16.5" customHeight="1">
      <c r="B163" s="133"/>
      <c r="C163" s="134" t="s">
        <v>788</v>
      </c>
      <c r="D163" s="134" t="s">
        <v>331</v>
      </c>
      <c r="E163" s="135" t="s">
        <v>1385</v>
      </c>
      <c r="F163" s="136" t="s">
        <v>1386</v>
      </c>
      <c r="G163" s="137" t="s">
        <v>367</v>
      </c>
      <c r="H163" s="138">
        <v>1</v>
      </c>
      <c r="I163" s="139"/>
      <c r="J163" s="140">
        <f t="shared" si="20"/>
        <v>0</v>
      </c>
      <c r="K163" s="136" t="s">
        <v>3</v>
      </c>
      <c r="L163" s="34"/>
      <c r="M163" s="141" t="s">
        <v>3</v>
      </c>
      <c r="N163" s="142" t="s">
        <v>40</v>
      </c>
      <c r="P163" s="143">
        <f t="shared" si="21"/>
        <v>0</v>
      </c>
      <c r="Q163" s="143">
        <v>0</v>
      </c>
      <c r="R163" s="143">
        <f t="shared" si="22"/>
        <v>0</v>
      </c>
      <c r="S163" s="143">
        <v>0</v>
      </c>
      <c r="T163" s="144">
        <f t="shared" si="23"/>
        <v>0</v>
      </c>
      <c r="AR163" s="145" t="s">
        <v>113</v>
      </c>
      <c r="AT163" s="145" t="s">
        <v>331</v>
      </c>
      <c r="AU163" s="145" t="s">
        <v>76</v>
      </c>
      <c r="AY163" s="19" t="s">
        <v>328</v>
      </c>
      <c r="BE163" s="146">
        <f t="shared" si="24"/>
        <v>0</v>
      </c>
      <c r="BF163" s="146">
        <f t="shared" si="25"/>
        <v>0</v>
      </c>
      <c r="BG163" s="146">
        <f t="shared" si="26"/>
        <v>0</v>
      </c>
      <c r="BH163" s="146">
        <f t="shared" si="27"/>
        <v>0</v>
      </c>
      <c r="BI163" s="146">
        <f t="shared" si="28"/>
        <v>0</v>
      </c>
      <c r="BJ163" s="19" t="s">
        <v>76</v>
      </c>
      <c r="BK163" s="146">
        <f t="shared" si="29"/>
        <v>0</v>
      </c>
      <c r="BL163" s="19" t="s">
        <v>113</v>
      </c>
      <c r="BM163" s="145" t="s">
        <v>1387</v>
      </c>
    </row>
    <row r="164" spans="2:65" s="1" customFormat="1" ht="16.5" customHeight="1">
      <c r="B164" s="133"/>
      <c r="C164" s="134" t="s">
        <v>792</v>
      </c>
      <c r="D164" s="134" t="s">
        <v>331</v>
      </c>
      <c r="E164" s="135" t="s">
        <v>1388</v>
      </c>
      <c r="F164" s="136" t="s">
        <v>1389</v>
      </c>
      <c r="G164" s="137" t="s">
        <v>367</v>
      </c>
      <c r="H164" s="138">
        <v>1</v>
      </c>
      <c r="I164" s="139"/>
      <c r="J164" s="140">
        <f t="shared" si="20"/>
        <v>0</v>
      </c>
      <c r="K164" s="136" t="s">
        <v>3</v>
      </c>
      <c r="L164" s="34"/>
      <c r="M164" s="189" t="s">
        <v>3</v>
      </c>
      <c r="N164" s="190" t="s">
        <v>40</v>
      </c>
      <c r="O164" s="154"/>
      <c r="P164" s="191">
        <f t="shared" si="21"/>
        <v>0</v>
      </c>
      <c r="Q164" s="191">
        <v>0</v>
      </c>
      <c r="R164" s="191">
        <f t="shared" si="22"/>
        <v>0</v>
      </c>
      <c r="S164" s="191">
        <v>0</v>
      </c>
      <c r="T164" s="192">
        <f t="shared" si="23"/>
        <v>0</v>
      </c>
      <c r="AR164" s="145" t="s">
        <v>113</v>
      </c>
      <c r="AT164" s="145" t="s">
        <v>331</v>
      </c>
      <c r="AU164" s="145" t="s">
        <v>76</v>
      </c>
      <c r="AY164" s="19" t="s">
        <v>328</v>
      </c>
      <c r="BE164" s="146">
        <f t="shared" si="24"/>
        <v>0</v>
      </c>
      <c r="BF164" s="146">
        <f t="shared" si="25"/>
        <v>0</v>
      </c>
      <c r="BG164" s="146">
        <f t="shared" si="26"/>
        <v>0</v>
      </c>
      <c r="BH164" s="146">
        <f t="shared" si="27"/>
        <v>0</v>
      </c>
      <c r="BI164" s="146">
        <f t="shared" si="28"/>
        <v>0</v>
      </c>
      <c r="BJ164" s="19" t="s">
        <v>76</v>
      </c>
      <c r="BK164" s="146">
        <f t="shared" si="29"/>
        <v>0</v>
      </c>
      <c r="BL164" s="19" t="s">
        <v>113</v>
      </c>
      <c r="BM164" s="145" t="s">
        <v>1390</v>
      </c>
    </row>
    <row r="165" spans="2:65" s="1" customFormat="1" ht="6.95" customHeight="1">
      <c r="B165" s="43"/>
      <c r="C165" s="44"/>
      <c r="D165" s="44"/>
      <c r="E165" s="44"/>
      <c r="F165" s="44"/>
      <c r="G165" s="44"/>
      <c r="H165" s="44"/>
      <c r="I165" s="44"/>
      <c r="J165" s="44"/>
      <c r="K165" s="44"/>
      <c r="L165" s="34"/>
    </row>
  </sheetData>
  <autoFilter ref="C93:K164" xr:uid="{00000000-0009-0000-0000-000007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topLeftCell="A78" workbookViewId="0">
      <selection activeCell="E85" sqref="E85:H8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121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1215</v>
      </c>
      <c r="F11" s="374"/>
      <c r="G11" s="374"/>
      <c r="H11" s="374"/>
      <c r="L11" s="34"/>
    </row>
    <row r="12" spans="2:46" s="1" customFormat="1" ht="12" customHeight="1">
      <c r="B12" s="34"/>
      <c r="D12" s="29" t="s">
        <v>1216</v>
      </c>
      <c r="L12" s="34"/>
    </row>
    <row r="13" spans="2:46" s="1" customFormat="1" ht="16.5" customHeight="1">
      <c r="B13" s="34"/>
      <c r="E13" s="353" t="s">
        <v>1391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ROUND((SUM(BE93:BE101)),  2)</f>
        <v>0</v>
      </c>
      <c r="I37" s="95">
        <v>0.21</v>
      </c>
      <c r="J37" s="84">
        <f>ROUND(((SUM(BE93:BE101))*I37),  2)</f>
        <v>0</v>
      </c>
      <c r="L37" s="34"/>
    </row>
    <row r="38" spans="2:12" s="1" customFormat="1" ht="14.45" customHeight="1">
      <c r="B38" s="34"/>
      <c r="E38" s="29" t="s">
        <v>41</v>
      </c>
      <c r="F38" s="84">
        <f>ROUND((SUM(BF93:BF101)),  2)</f>
        <v>0</v>
      </c>
      <c r="I38" s="95">
        <v>0.12</v>
      </c>
      <c r="J38" s="84">
        <f>ROUND(((SUM(BF93:BF101))*I38),  2)</f>
        <v>0</v>
      </c>
      <c r="L38" s="34"/>
    </row>
    <row r="39" spans="2:12" s="1" customFormat="1" ht="14.45" hidden="1" customHeight="1">
      <c r="B39" s="34"/>
      <c r="E39" s="29" t="s">
        <v>42</v>
      </c>
      <c r="F39" s="84">
        <f>ROUND((SUM(BG93:BG101)),  2)</f>
        <v>0</v>
      </c>
      <c r="I39" s="95">
        <v>0.21</v>
      </c>
      <c r="J39" s="84">
        <f>0</f>
        <v>0</v>
      </c>
      <c r="L39" s="34"/>
    </row>
    <row r="40" spans="2:12" s="1" customFormat="1" ht="14.45" hidden="1" customHeight="1">
      <c r="B40" s="34"/>
      <c r="E40" s="29" t="s">
        <v>43</v>
      </c>
      <c r="F40" s="84">
        <f>ROUND((SUM(BH93:BH101)),  2)</f>
        <v>0</v>
      </c>
      <c r="I40" s="95">
        <v>0.12</v>
      </c>
      <c r="J40" s="84">
        <f>0</f>
        <v>0</v>
      </c>
      <c r="L40" s="34"/>
    </row>
    <row r="41" spans="2:12" s="1" customFormat="1" ht="14.45" hidden="1" customHeight="1">
      <c r="B41" s="34"/>
      <c r="E41" s="29" t="s">
        <v>44</v>
      </c>
      <c r="F41" s="84">
        <f>ROUND((SUM(BI93:BI101)),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1215</v>
      </c>
      <c r="F56" s="374"/>
      <c r="G56" s="374"/>
      <c r="H56" s="374"/>
      <c r="L56" s="34"/>
    </row>
    <row r="57" spans="2:12" s="1" customFormat="1" ht="12" customHeight="1">
      <c r="B57" s="34"/>
      <c r="C57" s="29" t="s">
        <v>1216</v>
      </c>
      <c r="L57" s="34"/>
    </row>
    <row r="58" spans="2:12" s="1" customFormat="1" ht="16.5" customHeight="1">
      <c r="B58" s="34"/>
      <c r="E58" s="353" t="str">
        <f>E13</f>
        <v>402-1 - VRN</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J93</f>
        <v>0</v>
      </c>
      <c r="L67" s="34"/>
      <c r="AU67" s="19" t="s">
        <v>310</v>
      </c>
    </row>
    <row r="68" spans="2:47" s="8" customFormat="1" ht="24.95" customHeight="1">
      <c r="B68" s="105"/>
      <c r="D68" s="106" t="s">
        <v>311</v>
      </c>
      <c r="E68" s="107"/>
      <c r="F68" s="107"/>
      <c r="G68" s="107"/>
      <c r="H68" s="107"/>
      <c r="I68" s="107"/>
      <c r="J68" s="108">
        <f>J94</f>
        <v>0</v>
      </c>
      <c r="L68" s="105"/>
    </row>
    <row r="69" spans="2:47" s="9" customFormat="1" ht="19.899999999999999" customHeight="1">
      <c r="B69" s="109"/>
      <c r="D69" s="110" t="s">
        <v>375</v>
      </c>
      <c r="E69" s="111"/>
      <c r="F69" s="111"/>
      <c r="G69" s="111"/>
      <c r="H69" s="111"/>
      <c r="I69" s="111"/>
      <c r="J69" s="112">
        <f>J95</f>
        <v>0</v>
      </c>
      <c r="L69" s="109"/>
    </row>
    <row r="70" spans="2:47" s="1" customFormat="1" ht="21.75" customHeight="1">
      <c r="B70" s="34"/>
      <c r="L70" s="34"/>
    </row>
    <row r="71" spans="2:47" s="1" customFormat="1" ht="6.95" customHeight="1">
      <c r="B71" s="43"/>
      <c r="C71" s="44"/>
      <c r="D71" s="44"/>
      <c r="E71" s="44"/>
      <c r="F71" s="44"/>
      <c r="G71" s="44"/>
      <c r="H71" s="44"/>
      <c r="I71" s="44"/>
      <c r="J71" s="44"/>
      <c r="K71" s="44"/>
      <c r="L71" s="34"/>
    </row>
    <row r="75" spans="2:47" s="1" customFormat="1" ht="6.95" customHeight="1">
      <c r="B75" s="45"/>
      <c r="C75" s="46"/>
      <c r="D75" s="46"/>
      <c r="E75" s="46"/>
      <c r="F75" s="46"/>
      <c r="G75" s="46"/>
      <c r="H75" s="46"/>
      <c r="I75" s="46"/>
      <c r="J75" s="46"/>
      <c r="K75" s="46"/>
      <c r="L75" s="34"/>
    </row>
    <row r="76" spans="2:47" s="1" customFormat="1" ht="24.95" customHeight="1">
      <c r="B76" s="34"/>
      <c r="C76" s="23" t="s">
        <v>314</v>
      </c>
      <c r="L76" s="34"/>
    </row>
    <row r="77" spans="2:47" s="1" customFormat="1" ht="6.95" customHeight="1">
      <c r="B77" s="34"/>
      <c r="L77" s="34"/>
    </row>
    <row r="78" spans="2:47" s="1" customFormat="1" ht="12" customHeight="1">
      <c r="B78" s="34"/>
      <c r="C78" s="29" t="s">
        <v>17</v>
      </c>
      <c r="L78" s="34"/>
    </row>
    <row r="79" spans="2:47" s="1" customFormat="1" ht="26.25" customHeight="1">
      <c r="B79" s="34"/>
      <c r="E79" s="372" t="str">
        <f>E7</f>
        <v>Revitalizace multimodálního uzlu ve Dvoře Králové nad Labem - etapa I-VI.</v>
      </c>
      <c r="F79" s="373"/>
      <c r="G79" s="373"/>
      <c r="H79" s="373"/>
      <c r="L79" s="34"/>
    </row>
    <row r="80" spans="2:47" ht="12" customHeight="1">
      <c r="B80" s="22"/>
      <c r="C80" s="29" t="s">
        <v>301</v>
      </c>
      <c r="L80" s="22"/>
    </row>
    <row r="81" spans="2:65" ht="23.25" customHeight="1">
      <c r="B81" s="22"/>
      <c r="E81" s="372" t="s">
        <v>302</v>
      </c>
      <c r="F81" s="335"/>
      <c r="G81" s="335"/>
      <c r="H81" s="335"/>
      <c r="L81" s="22"/>
    </row>
    <row r="82" spans="2:65" ht="12" customHeight="1">
      <c r="B82" s="22"/>
      <c r="C82" s="29" t="s">
        <v>303</v>
      </c>
      <c r="L82" s="22"/>
    </row>
    <row r="83" spans="2:65" s="1" customFormat="1" ht="16.5" customHeight="1">
      <c r="B83" s="34"/>
      <c r="E83" s="365" t="s">
        <v>1215</v>
      </c>
      <c r="F83" s="374"/>
      <c r="G83" s="374"/>
      <c r="H83" s="374"/>
      <c r="L83" s="34"/>
    </row>
    <row r="84" spans="2:65" s="1" customFormat="1" ht="12" customHeight="1">
      <c r="B84" s="34"/>
      <c r="C84" s="29" t="s">
        <v>1216</v>
      </c>
      <c r="L84" s="34"/>
    </row>
    <row r="85" spans="2:65" s="1" customFormat="1" ht="16.5" customHeight="1">
      <c r="B85" s="34"/>
      <c r="E85" s="353" t="str">
        <f>E13</f>
        <v>402-1 - VRN</v>
      </c>
      <c r="F85" s="374"/>
      <c r="G85" s="374"/>
      <c r="H85" s="374"/>
      <c r="L85" s="34"/>
    </row>
    <row r="86" spans="2:65" s="1" customFormat="1" ht="6.95" customHeight="1">
      <c r="B86" s="34"/>
      <c r="L86" s="34"/>
    </row>
    <row r="87" spans="2:65" s="1" customFormat="1" ht="12" customHeight="1">
      <c r="B87" s="34"/>
      <c r="C87" s="29" t="s">
        <v>21</v>
      </c>
      <c r="F87" s="27" t="str">
        <f>F16</f>
        <v xml:space="preserve"> </v>
      </c>
      <c r="I87" s="29" t="s">
        <v>23</v>
      </c>
      <c r="J87" s="51" t="str">
        <f>IF(J16="","",J16)</f>
        <v>26. 8. 2025</v>
      </c>
      <c r="L87" s="34"/>
    </row>
    <row r="88" spans="2:65" s="1" customFormat="1" ht="6.95" customHeight="1">
      <c r="B88" s="34"/>
      <c r="L88" s="34"/>
    </row>
    <row r="89" spans="2:65" s="1" customFormat="1" ht="15.2" customHeight="1">
      <c r="B89" s="34"/>
      <c r="C89" s="29" t="s">
        <v>25</v>
      </c>
      <c r="F89" s="27" t="str">
        <f>E19</f>
        <v xml:space="preserve"> </v>
      </c>
      <c r="I89" s="29" t="s">
        <v>30</v>
      </c>
      <c r="J89" s="32" t="str">
        <f>E25</f>
        <v xml:space="preserve"> </v>
      </c>
      <c r="L89" s="34"/>
    </row>
    <row r="90" spans="2:65" s="1" customFormat="1" ht="15.2" customHeight="1">
      <c r="B90" s="34"/>
      <c r="C90" s="29" t="s">
        <v>28</v>
      </c>
      <c r="F90" s="27" t="str">
        <f>IF(E22="","",E22)</f>
        <v>Vyplň údaj</v>
      </c>
      <c r="I90" s="29" t="s">
        <v>32</v>
      </c>
      <c r="J90" s="32" t="str">
        <f>E28</f>
        <v xml:space="preserve"> </v>
      </c>
      <c r="L90" s="34"/>
    </row>
    <row r="91" spans="2:65" s="1" customFormat="1" ht="10.35" customHeight="1">
      <c r="B91" s="34"/>
      <c r="L91" s="34"/>
    </row>
    <row r="92" spans="2:65" s="10" customFormat="1" ht="29.25" customHeight="1">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 customHeight="1">
      <c r="B93" s="34"/>
      <c r="C93" s="63" t="s">
        <v>326</v>
      </c>
      <c r="J93" s="117">
        <f>BK93</f>
        <v>0</v>
      </c>
      <c r="L93" s="34"/>
      <c r="M93" s="61"/>
      <c r="N93" s="52"/>
      <c r="O93" s="52"/>
      <c r="P93" s="118">
        <f>P94</f>
        <v>0</v>
      </c>
      <c r="Q93" s="52"/>
      <c r="R93" s="118">
        <f>R94</f>
        <v>0</v>
      </c>
      <c r="S93" s="52"/>
      <c r="T93" s="119">
        <f>T94</f>
        <v>0</v>
      </c>
      <c r="AT93" s="19" t="s">
        <v>68</v>
      </c>
      <c r="AU93" s="19" t="s">
        <v>310</v>
      </c>
      <c r="BK93" s="120">
        <f>BK94</f>
        <v>0</v>
      </c>
    </row>
    <row r="94" spans="2:65" s="11" customFormat="1" ht="25.9" customHeight="1">
      <c r="B94" s="121"/>
      <c r="D94" s="122" t="s">
        <v>68</v>
      </c>
      <c r="E94" s="123" t="s">
        <v>120</v>
      </c>
      <c r="F94" s="123" t="s">
        <v>327</v>
      </c>
      <c r="I94" s="124"/>
      <c r="J94" s="125">
        <f>BK94</f>
        <v>0</v>
      </c>
      <c r="L94" s="121"/>
      <c r="M94" s="126"/>
      <c r="P94" s="127">
        <f>P95</f>
        <v>0</v>
      </c>
      <c r="R94" s="127">
        <f>R95</f>
        <v>0</v>
      </c>
      <c r="T94" s="128">
        <f>T95</f>
        <v>0</v>
      </c>
      <c r="AR94" s="122" t="s">
        <v>138</v>
      </c>
      <c r="AT94" s="129" t="s">
        <v>68</v>
      </c>
      <c r="AU94" s="129" t="s">
        <v>69</v>
      </c>
      <c r="AY94" s="122" t="s">
        <v>328</v>
      </c>
      <c r="BK94" s="130">
        <f>BK95</f>
        <v>0</v>
      </c>
    </row>
    <row r="95" spans="2:65" s="11" customFormat="1" ht="22.9" customHeight="1">
      <c r="B95" s="121"/>
      <c r="D95" s="122" t="s">
        <v>68</v>
      </c>
      <c r="E95" s="131" t="s">
        <v>379</v>
      </c>
      <c r="F95" s="131" t="s">
        <v>380</v>
      </c>
      <c r="I95" s="124"/>
      <c r="J95" s="132">
        <f>BK95</f>
        <v>0</v>
      </c>
      <c r="L95" s="121"/>
      <c r="M95" s="126"/>
      <c r="P95" s="127">
        <f>SUM(P96:P101)</f>
        <v>0</v>
      </c>
      <c r="R95" s="127">
        <f>SUM(R96:R101)</f>
        <v>0</v>
      </c>
      <c r="T95" s="128">
        <f>SUM(T96:T101)</f>
        <v>0</v>
      </c>
      <c r="AR95" s="122" t="s">
        <v>138</v>
      </c>
      <c r="AT95" s="129" t="s">
        <v>68</v>
      </c>
      <c r="AU95" s="129" t="s">
        <v>76</v>
      </c>
      <c r="AY95" s="122" t="s">
        <v>328</v>
      </c>
      <c r="BK95" s="130">
        <f>SUM(BK96:BK101)</f>
        <v>0</v>
      </c>
    </row>
    <row r="96" spans="2:65" s="1" customFormat="1" ht="16.5" customHeight="1">
      <c r="B96" s="133"/>
      <c r="C96" s="134" t="s">
        <v>76</v>
      </c>
      <c r="D96" s="134" t="s">
        <v>331</v>
      </c>
      <c r="E96" s="135" t="s">
        <v>385</v>
      </c>
      <c r="F96" s="136" t="s">
        <v>386</v>
      </c>
      <c r="G96" s="137" t="s">
        <v>574</v>
      </c>
      <c r="H96" s="138">
        <v>1</v>
      </c>
      <c r="I96" s="139"/>
      <c r="J96" s="140">
        <f>ROUND(I96*H96,2)</f>
        <v>0</v>
      </c>
      <c r="K96" s="136" t="s">
        <v>335</v>
      </c>
      <c r="L96" s="34"/>
      <c r="M96" s="141" t="s">
        <v>3</v>
      </c>
      <c r="N96" s="142" t="s">
        <v>40</v>
      </c>
      <c r="P96" s="143">
        <f>O96*H96</f>
        <v>0</v>
      </c>
      <c r="Q96" s="143">
        <v>0</v>
      </c>
      <c r="R96" s="143">
        <f>Q96*H96</f>
        <v>0</v>
      </c>
      <c r="S96" s="143">
        <v>0</v>
      </c>
      <c r="T96" s="144">
        <f>S96*H96</f>
        <v>0</v>
      </c>
      <c r="AR96" s="145" t="s">
        <v>113</v>
      </c>
      <c r="AT96" s="145" t="s">
        <v>331</v>
      </c>
      <c r="AU96" s="145" t="s">
        <v>79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79</v>
      </c>
    </row>
    <row r="97" spans="2:65" s="1" customFormat="1">
      <c r="B97" s="34"/>
      <c r="D97" s="147" t="s">
        <v>338</v>
      </c>
      <c r="F97" s="148" t="s">
        <v>388</v>
      </c>
      <c r="I97" s="149"/>
      <c r="L97" s="34"/>
      <c r="M97" s="150"/>
      <c r="T97" s="55"/>
      <c r="AT97" s="19" t="s">
        <v>338</v>
      </c>
      <c r="AU97" s="19" t="s">
        <v>79</v>
      </c>
    </row>
    <row r="98" spans="2:65" s="1" customFormat="1" ht="24.2" customHeight="1">
      <c r="B98" s="133"/>
      <c r="C98" s="134" t="s">
        <v>79</v>
      </c>
      <c r="D98" s="134" t="s">
        <v>331</v>
      </c>
      <c r="E98" s="135" t="s">
        <v>1392</v>
      </c>
      <c r="F98" s="136" t="s">
        <v>1393</v>
      </c>
      <c r="G98" s="137" t="s">
        <v>574</v>
      </c>
      <c r="H98" s="138">
        <v>1</v>
      </c>
      <c r="I98" s="139"/>
      <c r="J98" s="140">
        <f>ROUND(I98*H98,2)</f>
        <v>0</v>
      </c>
      <c r="K98" s="136" t="s">
        <v>335</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113</v>
      </c>
    </row>
    <row r="99" spans="2:65" s="1" customFormat="1">
      <c r="B99" s="34"/>
      <c r="D99" s="147" t="s">
        <v>338</v>
      </c>
      <c r="F99" s="148" t="s">
        <v>1394</v>
      </c>
      <c r="I99" s="149"/>
      <c r="L99" s="34"/>
      <c r="M99" s="150"/>
      <c r="T99" s="55"/>
      <c r="AT99" s="19" t="s">
        <v>338</v>
      </c>
      <c r="AU99" s="19" t="s">
        <v>79</v>
      </c>
    </row>
    <row r="100" spans="2:65" s="1" customFormat="1" ht="16.5" customHeight="1">
      <c r="B100" s="133"/>
      <c r="C100" s="134" t="s">
        <v>87</v>
      </c>
      <c r="D100" s="134" t="s">
        <v>331</v>
      </c>
      <c r="E100" s="135" t="s">
        <v>389</v>
      </c>
      <c r="F100" s="136" t="s">
        <v>390</v>
      </c>
      <c r="G100" s="137" t="s">
        <v>574</v>
      </c>
      <c r="H100" s="138">
        <v>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150</v>
      </c>
    </row>
    <row r="101" spans="2:65" s="1" customFormat="1">
      <c r="B101" s="34"/>
      <c r="D101" s="147" t="s">
        <v>338</v>
      </c>
      <c r="F101" s="148" t="s">
        <v>392</v>
      </c>
      <c r="I101" s="149"/>
      <c r="L101" s="34"/>
      <c r="M101" s="153"/>
      <c r="N101" s="154"/>
      <c r="O101" s="154"/>
      <c r="P101" s="154"/>
      <c r="Q101" s="154"/>
      <c r="R101" s="154"/>
      <c r="S101" s="154"/>
      <c r="T101" s="155"/>
      <c r="AT101" s="19" t="s">
        <v>338</v>
      </c>
      <c r="AU101" s="19" t="s">
        <v>79</v>
      </c>
    </row>
    <row r="102" spans="2:65" s="1" customFormat="1" ht="6.95" customHeight="1">
      <c r="B102" s="43"/>
      <c r="C102" s="44"/>
      <c r="D102" s="44"/>
      <c r="E102" s="44"/>
      <c r="F102" s="44"/>
      <c r="G102" s="44"/>
      <c r="H102" s="44"/>
      <c r="I102" s="44"/>
      <c r="J102" s="44"/>
      <c r="K102" s="44"/>
      <c r="L102" s="34"/>
    </row>
  </sheetData>
  <autoFilter ref="C92:K101" xr:uid="{00000000-0009-0000-0000-00000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hyperlinks>
    <hyperlink ref="F97" r:id="rId1" xr:uid="{00000000-0004-0000-0800-000000000000}"/>
    <hyperlink ref="F99" r:id="rId2" xr:uid="{00000000-0004-0000-0800-000001000000}"/>
    <hyperlink ref="F101" r:id="rId3" xr:uid="{00000000-0004-0000-08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07"/>
  <sheetViews>
    <sheetView showGridLines="0" topLeftCell="A28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124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1215</v>
      </c>
      <c r="F11" s="374"/>
      <c r="G11" s="374"/>
      <c r="H11" s="374"/>
      <c r="L11" s="34"/>
    </row>
    <row r="12" spans="2:46" s="1" customFormat="1" ht="12" customHeight="1">
      <c r="B12" s="34"/>
      <c r="D12" s="29" t="s">
        <v>1216</v>
      </c>
      <c r="L12" s="34"/>
    </row>
    <row r="13" spans="2:46" s="1" customFormat="1" ht="16.5" customHeight="1">
      <c r="B13" s="34"/>
      <c r="E13" s="353" t="s">
        <v>1395</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ROUND((SUM(BE98:BE306)),  2)</f>
        <v>0</v>
      </c>
      <c r="I37" s="95">
        <v>0.21</v>
      </c>
      <c r="J37" s="84">
        <f>ROUND(((SUM(BE98:BE306))*I37),  2)</f>
        <v>0</v>
      </c>
      <c r="L37" s="34"/>
    </row>
    <row r="38" spans="2:12" s="1" customFormat="1" ht="14.45" customHeight="1">
      <c r="B38" s="34"/>
      <c r="E38" s="29" t="s">
        <v>41</v>
      </c>
      <c r="F38" s="84">
        <f>ROUND((SUM(BF98:BF306)),  2)</f>
        <v>0</v>
      </c>
      <c r="I38" s="95">
        <v>0.12</v>
      </c>
      <c r="J38" s="84">
        <f>ROUND(((SUM(BF98:BF306))*I38),  2)</f>
        <v>0</v>
      </c>
      <c r="L38" s="34"/>
    </row>
    <row r="39" spans="2:12" s="1" customFormat="1" ht="14.45" hidden="1" customHeight="1">
      <c r="B39" s="34"/>
      <c r="E39" s="29" t="s">
        <v>42</v>
      </c>
      <c r="F39" s="84">
        <f>ROUND((SUM(BG98:BG306)),  2)</f>
        <v>0</v>
      </c>
      <c r="I39" s="95">
        <v>0.21</v>
      </c>
      <c r="J39" s="84">
        <f>0</f>
        <v>0</v>
      </c>
      <c r="L39" s="34"/>
    </row>
    <row r="40" spans="2:12" s="1" customFormat="1" ht="14.45" hidden="1" customHeight="1">
      <c r="B40" s="34"/>
      <c r="E40" s="29" t="s">
        <v>43</v>
      </c>
      <c r="F40" s="84">
        <f>ROUND((SUM(BH98:BH306)),  2)</f>
        <v>0</v>
      </c>
      <c r="I40" s="95">
        <v>0.12</v>
      </c>
      <c r="J40" s="84">
        <f>0</f>
        <v>0</v>
      </c>
      <c r="L40" s="34"/>
    </row>
    <row r="41" spans="2:12" s="1" customFormat="1" ht="14.45" hidden="1" customHeight="1">
      <c r="B41" s="34"/>
      <c r="E41" s="29" t="s">
        <v>44</v>
      </c>
      <c r="F41" s="84">
        <f>ROUND((SUM(BI98:BI306)),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1215</v>
      </c>
      <c r="F56" s="374"/>
      <c r="G56" s="374"/>
      <c r="H56" s="374"/>
      <c r="L56" s="34"/>
    </row>
    <row r="57" spans="2:12" s="1" customFormat="1" ht="12" customHeight="1">
      <c r="B57" s="34"/>
      <c r="C57" s="29" t="s">
        <v>1216</v>
      </c>
      <c r="L57" s="34"/>
    </row>
    <row r="58" spans="2:12" s="1" customFormat="1" ht="16.5" customHeight="1">
      <c r="B58" s="34"/>
      <c r="E58" s="353" t="str">
        <f>E13</f>
        <v>402-2 - SSZ TEST</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956</v>
      </c>
      <c r="E68" s="107"/>
      <c r="F68" s="107"/>
      <c r="G68" s="107"/>
      <c r="H68" s="107"/>
      <c r="I68" s="107"/>
      <c r="J68" s="108">
        <f>J99</f>
        <v>0</v>
      </c>
      <c r="L68" s="105"/>
    </row>
    <row r="69" spans="2:47" s="8" customFormat="1" ht="24.95" customHeight="1">
      <c r="B69" s="105"/>
      <c r="D69" s="106" t="s">
        <v>1396</v>
      </c>
      <c r="E69" s="107"/>
      <c r="F69" s="107"/>
      <c r="G69" s="107"/>
      <c r="H69" s="107"/>
      <c r="I69" s="107"/>
      <c r="J69" s="108">
        <f>J100</f>
        <v>0</v>
      </c>
      <c r="L69" s="105"/>
    </row>
    <row r="70" spans="2:47" s="8" customFormat="1" ht="24.95" customHeight="1">
      <c r="B70" s="105"/>
      <c r="D70" s="106" t="s">
        <v>1397</v>
      </c>
      <c r="E70" s="107"/>
      <c r="F70" s="107"/>
      <c r="G70" s="107"/>
      <c r="H70" s="107"/>
      <c r="I70" s="107"/>
      <c r="J70" s="108">
        <f>J107</f>
        <v>0</v>
      </c>
      <c r="L70" s="105"/>
    </row>
    <row r="71" spans="2:47" s="8" customFormat="1" ht="24.95" customHeight="1">
      <c r="B71" s="105"/>
      <c r="D71" s="106" t="s">
        <v>1398</v>
      </c>
      <c r="E71" s="107"/>
      <c r="F71" s="107"/>
      <c r="G71" s="107"/>
      <c r="H71" s="107"/>
      <c r="I71" s="107"/>
      <c r="J71" s="108">
        <f>J114</f>
        <v>0</v>
      </c>
      <c r="L71" s="105"/>
    </row>
    <row r="72" spans="2:47" s="9" customFormat="1" ht="19.899999999999999" customHeight="1">
      <c r="B72" s="109"/>
      <c r="D72" s="110" t="s">
        <v>1399</v>
      </c>
      <c r="E72" s="111"/>
      <c r="F72" s="111"/>
      <c r="G72" s="111"/>
      <c r="H72" s="111"/>
      <c r="I72" s="111"/>
      <c r="J72" s="112">
        <f>J115</f>
        <v>0</v>
      </c>
      <c r="L72" s="109"/>
    </row>
    <row r="73" spans="2:47" s="9" customFormat="1" ht="19.899999999999999" customHeight="1">
      <c r="B73" s="109"/>
      <c r="D73" s="110" t="s">
        <v>1400</v>
      </c>
      <c r="E73" s="111"/>
      <c r="F73" s="111"/>
      <c r="G73" s="111"/>
      <c r="H73" s="111"/>
      <c r="I73" s="111"/>
      <c r="J73" s="112">
        <f>J174</f>
        <v>0</v>
      </c>
      <c r="L73" s="109"/>
    </row>
    <row r="74" spans="2:47" s="9" customFormat="1" ht="19.899999999999999" customHeight="1">
      <c r="B74" s="109"/>
      <c r="D74" s="110" t="s">
        <v>1401</v>
      </c>
      <c r="E74" s="111"/>
      <c r="F74" s="111"/>
      <c r="G74" s="111"/>
      <c r="H74" s="111"/>
      <c r="I74" s="111"/>
      <c r="J74" s="112">
        <f>J255</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302</v>
      </c>
      <c r="F86" s="335"/>
      <c r="G86" s="335"/>
      <c r="H86" s="335"/>
      <c r="L86" s="22"/>
    </row>
    <row r="87" spans="2:12" ht="12" customHeight="1">
      <c r="B87" s="22"/>
      <c r="C87" s="29" t="s">
        <v>303</v>
      </c>
      <c r="L87" s="22"/>
    </row>
    <row r="88" spans="2:12" s="1" customFormat="1" ht="16.5" customHeight="1">
      <c r="B88" s="34"/>
      <c r="E88" s="365" t="s">
        <v>1215</v>
      </c>
      <c r="F88" s="374"/>
      <c r="G88" s="374"/>
      <c r="H88" s="374"/>
      <c r="L88" s="34"/>
    </row>
    <row r="89" spans="2:12" s="1" customFormat="1" ht="12" customHeight="1">
      <c r="B89" s="34"/>
      <c r="C89" s="29" t="s">
        <v>1216</v>
      </c>
      <c r="L89" s="34"/>
    </row>
    <row r="90" spans="2:12" s="1" customFormat="1" ht="16.5" customHeight="1">
      <c r="B90" s="34"/>
      <c r="E90" s="353" t="str">
        <f>E13</f>
        <v>402-2 - SSZ TEST</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P99+P100+P107+P114</f>
        <v>0</v>
      </c>
      <c r="Q98" s="52"/>
      <c r="R98" s="118">
        <f>R99+R100+R107+R114</f>
        <v>0</v>
      </c>
      <c r="S98" s="52"/>
      <c r="T98" s="119">
        <f>T99+T100+T107+T114</f>
        <v>0</v>
      </c>
      <c r="AT98" s="19" t="s">
        <v>68</v>
      </c>
      <c r="AU98" s="19" t="s">
        <v>310</v>
      </c>
      <c r="BK98" s="120">
        <f>BK99+BK100+BK107+BK114</f>
        <v>0</v>
      </c>
    </row>
    <row r="99" spans="2:65" s="11" customFormat="1" ht="25.9" customHeight="1">
      <c r="B99" s="121"/>
      <c r="D99" s="122" t="s">
        <v>68</v>
      </c>
      <c r="E99" s="123" t="s">
        <v>1199</v>
      </c>
      <c r="F99" s="123" t="s">
        <v>1200</v>
      </c>
      <c r="I99" s="124"/>
      <c r="J99" s="125">
        <f>BK99</f>
        <v>0</v>
      </c>
      <c r="L99" s="121"/>
      <c r="M99" s="126"/>
      <c r="P99" s="127">
        <v>0</v>
      </c>
      <c r="R99" s="127">
        <v>0</v>
      </c>
      <c r="T99" s="128">
        <v>0</v>
      </c>
      <c r="AR99" s="122" t="s">
        <v>79</v>
      </c>
      <c r="AT99" s="129" t="s">
        <v>68</v>
      </c>
      <c r="AU99" s="129" t="s">
        <v>69</v>
      </c>
      <c r="AY99" s="122" t="s">
        <v>328</v>
      </c>
      <c r="BK99" s="130">
        <v>0</v>
      </c>
    </row>
    <row r="100" spans="2:65" s="11" customFormat="1" ht="25.9" customHeight="1">
      <c r="B100" s="121"/>
      <c r="D100" s="122" t="s">
        <v>68</v>
      </c>
      <c r="E100" s="123" t="s">
        <v>235</v>
      </c>
      <c r="F100" s="123" t="s">
        <v>1402</v>
      </c>
      <c r="I100" s="124"/>
      <c r="J100" s="125">
        <f>BK100</f>
        <v>0</v>
      </c>
      <c r="L100" s="121"/>
      <c r="M100" s="126"/>
      <c r="P100" s="127">
        <f>SUM(P101:P106)</f>
        <v>0</v>
      </c>
      <c r="R100" s="127">
        <f>SUM(R101:R106)</f>
        <v>0</v>
      </c>
      <c r="T100" s="128">
        <f>SUM(T101:T106)</f>
        <v>0</v>
      </c>
      <c r="AR100" s="122" t="s">
        <v>76</v>
      </c>
      <c r="AT100" s="129" t="s">
        <v>68</v>
      </c>
      <c r="AU100" s="129" t="s">
        <v>69</v>
      </c>
      <c r="AY100" s="122" t="s">
        <v>328</v>
      </c>
      <c r="BK100" s="130">
        <f>SUM(BK101:BK106)</f>
        <v>0</v>
      </c>
    </row>
    <row r="101" spans="2:65" s="1" customFormat="1" ht="24.2" customHeight="1">
      <c r="B101" s="133"/>
      <c r="C101" s="134" t="s">
        <v>76</v>
      </c>
      <c r="D101" s="134" t="s">
        <v>331</v>
      </c>
      <c r="E101" s="135" t="s">
        <v>1403</v>
      </c>
      <c r="F101" s="136" t="s">
        <v>1404</v>
      </c>
      <c r="G101" s="137" t="s">
        <v>574</v>
      </c>
      <c r="H101" s="138">
        <v>4</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79</v>
      </c>
    </row>
    <row r="102" spans="2:65" s="1" customFormat="1">
      <c r="B102" s="34"/>
      <c r="D102" s="147" t="s">
        <v>338</v>
      </c>
      <c r="F102" s="148" t="s">
        <v>1405</v>
      </c>
      <c r="I102" s="149"/>
      <c r="L102" s="34"/>
      <c r="M102" s="150"/>
      <c r="T102" s="55"/>
      <c r="AT102" s="19" t="s">
        <v>338</v>
      </c>
      <c r="AU102" s="19" t="s">
        <v>76</v>
      </c>
    </row>
    <row r="103" spans="2:65" s="1" customFormat="1" ht="16.5" customHeight="1">
      <c r="B103" s="133"/>
      <c r="C103" s="176" t="s">
        <v>79</v>
      </c>
      <c r="D103" s="176" t="s">
        <v>539</v>
      </c>
      <c r="E103" s="177" t="s">
        <v>1406</v>
      </c>
      <c r="F103" s="178" t="s">
        <v>1407</v>
      </c>
      <c r="G103" s="179" t="s">
        <v>574</v>
      </c>
      <c r="H103" s="180">
        <v>2</v>
      </c>
      <c r="I103" s="181"/>
      <c r="J103" s="182">
        <f>ROUND(I103*H103,2)</f>
        <v>0</v>
      </c>
      <c r="K103" s="178" t="s">
        <v>335</v>
      </c>
      <c r="L103" s="183"/>
      <c r="M103" s="184" t="s">
        <v>3</v>
      </c>
      <c r="N103" s="185" t="s">
        <v>40</v>
      </c>
      <c r="P103" s="143">
        <f>O103*H103</f>
        <v>0</v>
      </c>
      <c r="Q103" s="143">
        <v>0</v>
      </c>
      <c r="R103" s="143">
        <f>Q103*H103</f>
        <v>0</v>
      </c>
      <c r="S103" s="143">
        <v>0</v>
      </c>
      <c r="T103" s="144">
        <f>S103*H103</f>
        <v>0</v>
      </c>
      <c r="AR103" s="145" t="s">
        <v>171</v>
      </c>
      <c r="AT103" s="145" t="s">
        <v>539</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113</v>
      </c>
    </row>
    <row r="104" spans="2:65" s="1" customFormat="1" ht="16.5" customHeight="1">
      <c r="B104" s="133"/>
      <c r="C104" s="176" t="s">
        <v>87</v>
      </c>
      <c r="D104" s="176" t="s">
        <v>539</v>
      </c>
      <c r="E104" s="177" t="s">
        <v>1408</v>
      </c>
      <c r="F104" s="178" t="s">
        <v>1409</v>
      </c>
      <c r="G104" s="179" t="s">
        <v>574</v>
      </c>
      <c r="H104" s="180">
        <v>2</v>
      </c>
      <c r="I104" s="181"/>
      <c r="J104" s="182">
        <f>ROUND(I104*H104,2)</f>
        <v>0</v>
      </c>
      <c r="K104" s="178" t="s">
        <v>335</v>
      </c>
      <c r="L104" s="183"/>
      <c r="M104" s="184" t="s">
        <v>3</v>
      </c>
      <c r="N104" s="185" t="s">
        <v>40</v>
      </c>
      <c r="P104" s="143">
        <f>O104*H104</f>
        <v>0</v>
      </c>
      <c r="Q104" s="143">
        <v>0</v>
      </c>
      <c r="R104" s="143">
        <f>Q104*H104</f>
        <v>0</v>
      </c>
      <c r="S104" s="143">
        <v>0</v>
      </c>
      <c r="T104" s="144">
        <f>S104*H104</f>
        <v>0</v>
      </c>
      <c r="AR104" s="145" t="s">
        <v>171</v>
      </c>
      <c r="AT104" s="145" t="s">
        <v>539</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150</v>
      </c>
    </row>
    <row r="105" spans="2:65" s="1" customFormat="1" ht="16.5" customHeight="1">
      <c r="B105" s="133"/>
      <c r="C105" s="176" t="s">
        <v>113</v>
      </c>
      <c r="D105" s="176" t="s">
        <v>539</v>
      </c>
      <c r="E105" s="177" t="s">
        <v>1410</v>
      </c>
      <c r="F105" s="178" t="s">
        <v>1411</v>
      </c>
      <c r="G105" s="179" t="s">
        <v>476</v>
      </c>
      <c r="H105" s="180">
        <v>4</v>
      </c>
      <c r="I105" s="181"/>
      <c r="J105" s="182">
        <f>ROUND(I105*H105,2)</f>
        <v>0</v>
      </c>
      <c r="K105" s="178" t="s">
        <v>335</v>
      </c>
      <c r="L105" s="183"/>
      <c r="M105" s="184" t="s">
        <v>3</v>
      </c>
      <c r="N105" s="185" t="s">
        <v>40</v>
      </c>
      <c r="P105" s="143">
        <f>O105*H105</f>
        <v>0</v>
      </c>
      <c r="Q105" s="143">
        <v>0</v>
      </c>
      <c r="R105" s="143">
        <f>Q105*H105</f>
        <v>0</v>
      </c>
      <c r="S105" s="143">
        <v>0</v>
      </c>
      <c r="T105" s="144">
        <f>S105*H105</f>
        <v>0</v>
      </c>
      <c r="AR105" s="145" t="s">
        <v>171</v>
      </c>
      <c r="AT105" s="145" t="s">
        <v>539</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171</v>
      </c>
    </row>
    <row r="106" spans="2:65" s="1" customFormat="1" ht="24.2" customHeight="1">
      <c r="B106" s="133"/>
      <c r="C106" s="176" t="s">
        <v>138</v>
      </c>
      <c r="D106" s="176" t="s">
        <v>539</v>
      </c>
      <c r="E106" s="177" t="s">
        <v>1412</v>
      </c>
      <c r="F106" s="178" t="s">
        <v>1413</v>
      </c>
      <c r="G106" s="179" t="s">
        <v>1414</v>
      </c>
      <c r="H106" s="180">
        <v>4.0000000000000001E-3</v>
      </c>
      <c r="I106" s="181"/>
      <c r="J106" s="182">
        <f>ROUND(I106*H106,2)</f>
        <v>0</v>
      </c>
      <c r="K106" s="178" t="s">
        <v>335</v>
      </c>
      <c r="L106" s="183"/>
      <c r="M106" s="184" t="s">
        <v>3</v>
      </c>
      <c r="N106" s="185" t="s">
        <v>40</v>
      </c>
      <c r="P106" s="143">
        <f>O106*H106</f>
        <v>0</v>
      </c>
      <c r="Q106" s="143">
        <v>0</v>
      </c>
      <c r="R106" s="143">
        <f>Q106*H106</f>
        <v>0</v>
      </c>
      <c r="S106" s="143">
        <v>0</v>
      </c>
      <c r="T106" s="144">
        <f>S106*H106</f>
        <v>0</v>
      </c>
      <c r="AR106" s="145" t="s">
        <v>171</v>
      </c>
      <c r="AT106" s="145" t="s">
        <v>539</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235</v>
      </c>
    </row>
    <row r="107" spans="2:65" s="11" customFormat="1" ht="25.9" customHeight="1">
      <c r="B107" s="121"/>
      <c r="D107" s="122" t="s">
        <v>68</v>
      </c>
      <c r="E107" s="123" t="s">
        <v>1415</v>
      </c>
      <c r="F107" s="123" t="s">
        <v>1416</v>
      </c>
      <c r="I107" s="124"/>
      <c r="J107" s="125">
        <f>BK107</f>
        <v>0</v>
      </c>
      <c r="L107" s="121"/>
      <c r="M107" s="126"/>
      <c r="P107" s="127">
        <f>SUM(P108:P113)</f>
        <v>0</v>
      </c>
      <c r="R107" s="127">
        <f>SUM(R108:R113)</f>
        <v>0</v>
      </c>
      <c r="T107" s="128">
        <f>SUM(T108:T113)</f>
        <v>0</v>
      </c>
      <c r="AR107" s="122" t="s">
        <v>87</v>
      </c>
      <c r="AT107" s="129" t="s">
        <v>68</v>
      </c>
      <c r="AU107" s="129" t="s">
        <v>69</v>
      </c>
      <c r="AY107" s="122" t="s">
        <v>328</v>
      </c>
      <c r="BK107" s="130">
        <f>SUM(BK108:BK113)</f>
        <v>0</v>
      </c>
    </row>
    <row r="108" spans="2:65" s="1" customFormat="1" ht="24.2" customHeight="1">
      <c r="B108" s="133"/>
      <c r="C108" s="134" t="s">
        <v>150</v>
      </c>
      <c r="D108" s="134" t="s">
        <v>331</v>
      </c>
      <c r="E108" s="135" t="s">
        <v>1417</v>
      </c>
      <c r="F108" s="136" t="s">
        <v>1418</v>
      </c>
      <c r="G108" s="137" t="s">
        <v>574</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783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783</v>
      </c>
      <c r="BM108" s="145" t="s">
        <v>9</v>
      </c>
    </row>
    <row r="109" spans="2:65" s="1" customFormat="1">
      <c r="B109" s="34"/>
      <c r="D109" s="147" t="s">
        <v>338</v>
      </c>
      <c r="F109" s="148" t="s">
        <v>1419</v>
      </c>
      <c r="I109" s="149"/>
      <c r="L109" s="34"/>
      <c r="M109" s="150"/>
      <c r="T109" s="55"/>
      <c r="AT109" s="19" t="s">
        <v>338</v>
      </c>
      <c r="AU109" s="19" t="s">
        <v>76</v>
      </c>
    </row>
    <row r="110" spans="2:65" s="1" customFormat="1" ht="62.65" customHeight="1">
      <c r="B110" s="133"/>
      <c r="C110" s="176" t="s">
        <v>168</v>
      </c>
      <c r="D110" s="176" t="s">
        <v>539</v>
      </c>
      <c r="E110" s="177" t="s">
        <v>1420</v>
      </c>
      <c r="F110" s="178" t="s">
        <v>1421</v>
      </c>
      <c r="G110" s="179" t="s">
        <v>574</v>
      </c>
      <c r="H110" s="180">
        <v>1</v>
      </c>
      <c r="I110" s="181"/>
      <c r="J110" s="182">
        <f>ROUND(I110*H110,2)</f>
        <v>0</v>
      </c>
      <c r="K110" s="178" t="s">
        <v>335</v>
      </c>
      <c r="L110" s="183"/>
      <c r="M110" s="184" t="s">
        <v>3</v>
      </c>
      <c r="N110" s="185" t="s">
        <v>40</v>
      </c>
      <c r="P110" s="143">
        <f>O110*H110</f>
        <v>0</v>
      </c>
      <c r="Q110" s="143">
        <v>0</v>
      </c>
      <c r="R110" s="143">
        <f>Q110*H110</f>
        <v>0</v>
      </c>
      <c r="S110" s="143">
        <v>0</v>
      </c>
      <c r="T110" s="144">
        <f>S110*H110</f>
        <v>0</v>
      </c>
      <c r="AR110" s="145" t="s">
        <v>1422</v>
      </c>
      <c r="AT110" s="145" t="s">
        <v>539</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783</v>
      </c>
      <c r="BM110" s="145" t="s">
        <v>512</v>
      </c>
    </row>
    <row r="111" spans="2:65" s="1" customFormat="1" ht="37.9" customHeight="1">
      <c r="B111" s="133"/>
      <c r="C111" s="134" t="s">
        <v>171</v>
      </c>
      <c r="D111" s="134" t="s">
        <v>331</v>
      </c>
      <c r="E111" s="135" t="s">
        <v>1423</v>
      </c>
      <c r="F111" s="136" t="s">
        <v>1424</v>
      </c>
      <c r="G111" s="137" t="s">
        <v>574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783</v>
      </c>
      <c r="AT111" s="145" t="s">
        <v>331</v>
      </c>
      <c r="AU111" s="145" t="s">
        <v>76</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783</v>
      </c>
      <c r="BM111" s="145" t="s">
        <v>532</v>
      </c>
    </row>
    <row r="112" spans="2:65" s="1" customFormat="1">
      <c r="B112" s="34"/>
      <c r="D112" s="147" t="s">
        <v>338</v>
      </c>
      <c r="F112" s="148" t="s">
        <v>1425</v>
      </c>
      <c r="I112" s="149"/>
      <c r="L112" s="34"/>
      <c r="M112" s="150"/>
      <c r="T112" s="55"/>
      <c r="AT112" s="19" t="s">
        <v>338</v>
      </c>
      <c r="AU112" s="19" t="s">
        <v>76</v>
      </c>
    </row>
    <row r="113" spans="2:65" s="1" customFormat="1" ht="16.5" customHeight="1">
      <c r="B113" s="133"/>
      <c r="C113" s="176" t="s">
        <v>183</v>
      </c>
      <c r="D113" s="176" t="s">
        <v>539</v>
      </c>
      <c r="E113" s="177" t="s">
        <v>1426</v>
      </c>
      <c r="F113" s="178" t="s">
        <v>1427</v>
      </c>
      <c r="G113" s="179" t="s">
        <v>574</v>
      </c>
      <c r="H113" s="180">
        <v>1</v>
      </c>
      <c r="I113" s="181"/>
      <c r="J113" s="182">
        <f>ROUND(I113*H113,2)</f>
        <v>0</v>
      </c>
      <c r="K113" s="178" t="s">
        <v>3</v>
      </c>
      <c r="L113" s="183"/>
      <c r="M113" s="184" t="s">
        <v>3</v>
      </c>
      <c r="N113" s="185" t="s">
        <v>40</v>
      </c>
      <c r="P113" s="143">
        <f>O113*H113</f>
        <v>0</v>
      </c>
      <c r="Q113" s="143">
        <v>0</v>
      </c>
      <c r="R113" s="143">
        <f>Q113*H113</f>
        <v>0</v>
      </c>
      <c r="S113" s="143">
        <v>0</v>
      </c>
      <c r="T113" s="144">
        <f>S113*H113</f>
        <v>0</v>
      </c>
      <c r="AR113" s="145" t="s">
        <v>1422</v>
      </c>
      <c r="AT113" s="145" t="s">
        <v>539</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783</v>
      </c>
      <c r="BM113" s="145" t="s">
        <v>544</v>
      </c>
    </row>
    <row r="114" spans="2:65" s="11" customFormat="1" ht="25.9" customHeight="1">
      <c r="B114" s="121"/>
      <c r="D114" s="122" t="s">
        <v>68</v>
      </c>
      <c r="E114" s="123" t="s">
        <v>539</v>
      </c>
      <c r="F114" s="123" t="s">
        <v>1428</v>
      </c>
      <c r="I114" s="124"/>
      <c r="J114" s="125">
        <f>BK114</f>
        <v>0</v>
      </c>
      <c r="L114" s="121"/>
      <c r="M114" s="126"/>
      <c r="P114" s="127">
        <f>P115+P174+P255</f>
        <v>0</v>
      </c>
      <c r="R114" s="127">
        <f>R115+R174+R255</f>
        <v>0</v>
      </c>
      <c r="T114" s="128">
        <f>T115+T174+T255</f>
        <v>0</v>
      </c>
      <c r="AR114" s="122" t="s">
        <v>87</v>
      </c>
      <c r="AT114" s="129" t="s">
        <v>68</v>
      </c>
      <c r="AU114" s="129" t="s">
        <v>69</v>
      </c>
      <c r="AY114" s="122" t="s">
        <v>328</v>
      </c>
      <c r="BK114" s="130">
        <f>BK115+BK174+BK255</f>
        <v>0</v>
      </c>
    </row>
    <row r="115" spans="2:65" s="11" customFormat="1" ht="22.9" customHeight="1">
      <c r="B115" s="121"/>
      <c r="D115" s="122" t="s">
        <v>68</v>
      </c>
      <c r="E115" s="131" t="s">
        <v>1429</v>
      </c>
      <c r="F115" s="131" t="s">
        <v>1430</v>
      </c>
      <c r="I115" s="124"/>
      <c r="J115" s="132">
        <f>BK115</f>
        <v>0</v>
      </c>
      <c r="L115" s="121"/>
      <c r="M115" s="126"/>
      <c r="P115" s="127">
        <f>SUM(P116:P173)</f>
        <v>0</v>
      </c>
      <c r="R115" s="127">
        <f>SUM(R116:R173)</f>
        <v>0</v>
      </c>
      <c r="T115" s="128">
        <f>SUM(T116:T173)</f>
        <v>0</v>
      </c>
      <c r="AR115" s="122" t="s">
        <v>87</v>
      </c>
      <c r="AT115" s="129" t="s">
        <v>68</v>
      </c>
      <c r="AU115" s="129" t="s">
        <v>76</v>
      </c>
      <c r="AY115" s="122" t="s">
        <v>328</v>
      </c>
      <c r="BK115" s="130">
        <f>SUM(BK116:BK173)</f>
        <v>0</v>
      </c>
    </row>
    <row r="116" spans="2:65" s="1" customFormat="1" ht="33" customHeight="1">
      <c r="B116" s="133"/>
      <c r="C116" s="176" t="s">
        <v>235</v>
      </c>
      <c r="D116" s="176" t="s">
        <v>539</v>
      </c>
      <c r="E116" s="177" t="s">
        <v>1431</v>
      </c>
      <c r="F116" s="178" t="s">
        <v>1432</v>
      </c>
      <c r="G116" s="179" t="s">
        <v>476</v>
      </c>
      <c r="H116" s="180">
        <v>70</v>
      </c>
      <c r="I116" s="181"/>
      <c r="J116" s="182">
        <f>ROUND(I116*H116,2)</f>
        <v>0</v>
      </c>
      <c r="K116" s="178" t="s">
        <v>335</v>
      </c>
      <c r="L116" s="183"/>
      <c r="M116" s="184" t="s">
        <v>3</v>
      </c>
      <c r="N116" s="185" t="s">
        <v>40</v>
      </c>
      <c r="P116" s="143">
        <f>O116*H116</f>
        <v>0</v>
      </c>
      <c r="Q116" s="143">
        <v>0</v>
      </c>
      <c r="R116" s="143">
        <f>Q116*H116</f>
        <v>0</v>
      </c>
      <c r="S116" s="143">
        <v>0</v>
      </c>
      <c r="T116" s="144">
        <f>S116*H116</f>
        <v>0</v>
      </c>
      <c r="AR116" s="145" t="s">
        <v>1422</v>
      </c>
      <c r="AT116" s="145" t="s">
        <v>539</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783</v>
      </c>
      <c r="BM116" s="145" t="s">
        <v>556</v>
      </c>
    </row>
    <row r="117" spans="2:65" s="1" customFormat="1" ht="37.9" customHeight="1">
      <c r="B117" s="133"/>
      <c r="C117" s="134" t="s">
        <v>239</v>
      </c>
      <c r="D117" s="134" t="s">
        <v>331</v>
      </c>
      <c r="E117" s="135" t="s">
        <v>1433</v>
      </c>
      <c r="F117" s="136" t="s">
        <v>1434</v>
      </c>
      <c r="G117" s="137" t="s">
        <v>476</v>
      </c>
      <c r="H117" s="138">
        <v>70</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783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783</v>
      </c>
      <c r="BM117" s="145" t="s">
        <v>564</v>
      </c>
    </row>
    <row r="118" spans="2:65" s="1" customFormat="1">
      <c r="B118" s="34"/>
      <c r="D118" s="147" t="s">
        <v>338</v>
      </c>
      <c r="F118" s="148" t="s">
        <v>1435</v>
      </c>
      <c r="I118" s="149"/>
      <c r="L118" s="34"/>
      <c r="M118" s="150"/>
      <c r="T118" s="55"/>
      <c r="AT118" s="19" t="s">
        <v>338</v>
      </c>
      <c r="AU118" s="19" t="s">
        <v>79</v>
      </c>
    </row>
    <row r="119" spans="2:65" s="1" customFormat="1" ht="33" customHeight="1">
      <c r="B119" s="133"/>
      <c r="C119" s="176" t="s">
        <v>9</v>
      </c>
      <c r="D119" s="176" t="s">
        <v>539</v>
      </c>
      <c r="E119" s="177" t="s">
        <v>1436</v>
      </c>
      <c r="F119" s="178" t="s">
        <v>1437</v>
      </c>
      <c r="G119" s="179" t="s">
        <v>476</v>
      </c>
      <c r="H119" s="180">
        <v>60</v>
      </c>
      <c r="I119" s="181"/>
      <c r="J119" s="182">
        <f>ROUND(I119*H119,2)</f>
        <v>0</v>
      </c>
      <c r="K119" s="178" t="s">
        <v>335</v>
      </c>
      <c r="L119" s="183"/>
      <c r="M119" s="184" t="s">
        <v>3</v>
      </c>
      <c r="N119" s="185" t="s">
        <v>40</v>
      </c>
      <c r="P119" s="143">
        <f>O119*H119</f>
        <v>0</v>
      </c>
      <c r="Q119" s="143">
        <v>0</v>
      </c>
      <c r="R119" s="143">
        <f>Q119*H119</f>
        <v>0</v>
      </c>
      <c r="S119" s="143">
        <v>0</v>
      </c>
      <c r="T119" s="144">
        <f>S119*H119</f>
        <v>0</v>
      </c>
      <c r="AR119" s="145" t="s">
        <v>1422</v>
      </c>
      <c r="AT119" s="145" t="s">
        <v>539</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783</v>
      </c>
      <c r="BM119" s="145" t="s">
        <v>576</v>
      </c>
    </row>
    <row r="120" spans="2:65" s="1" customFormat="1" ht="37.9" customHeight="1">
      <c r="B120" s="133"/>
      <c r="C120" s="134" t="s">
        <v>505</v>
      </c>
      <c r="D120" s="134" t="s">
        <v>331</v>
      </c>
      <c r="E120" s="135" t="s">
        <v>1438</v>
      </c>
      <c r="F120" s="136" t="s">
        <v>1439</v>
      </c>
      <c r="G120" s="137" t="s">
        <v>476</v>
      </c>
      <c r="H120" s="138">
        <v>60</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783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783</v>
      </c>
      <c r="BM120" s="145" t="s">
        <v>588</v>
      </c>
    </row>
    <row r="121" spans="2:65" s="1" customFormat="1">
      <c r="B121" s="34"/>
      <c r="D121" s="147" t="s">
        <v>338</v>
      </c>
      <c r="F121" s="148" t="s">
        <v>1440</v>
      </c>
      <c r="I121" s="149"/>
      <c r="L121" s="34"/>
      <c r="M121" s="150"/>
      <c r="T121" s="55"/>
      <c r="AT121" s="19" t="s">
        <v>338</v>
      </c>
      <c r="AU121" s="19" t="s">
        <v>79</v>
      </c>
    </row>
    <row r="122" spans="2:65" s="1" customFormat="1" ht="24.2" customHeight="1">
      <c r="B122" s="133"/>
      <c r="C122" s="134" t="s">
        <v>512</v>
      </c>
      <c r="D122" s="134" t="s">
        <v>331</v>
      </c>
      <c r="E122" s="135" t="s">
        <v>1441</v>
      </c>
      <c r="F122" s="136" t="s">
        <v>1442</v>
      </c>
      <c r="G122" s="137" t="s">
        <v>574</v>
      </c>
      <c r="H122" s="138">
        <v>22</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783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783</v>
      </c>
      <c r="BM122" s="145" t="s">
        <v>598</v>
      </c>
    </row>
    <row r="123" spans="2:65" s="1" customFormat="1">
      <c r="B123" s="34"/>
      <c r="D123" s="147" t="s">
        <v>338</v>
      </c>
      <c r="F123" s="148" t="s">
        <v>1443</v>
      </c>
      <c r="I123" s="149"/>
      <c r="L123" s="34"/>
      <c r="M123" s="150"/>
      <c r="T123" s="55"/>
      <c r="AT123" s="19" t="s">
        <v>338</v>
      </c>
      <c r="AU123" s="19" t="s">
        <v>79</v>
      </c>
    </row>
    <row r="124" spans="2:65" s="1" customFormat="1" ht="37.9" customHeight="1">
      <c r="B124" s="133"/>
      <c r="C124" s="134" t="s">
        <v>526</v>
      </c>
      <c r="D124" s="134" t="s">
        <v>331</v>
      </c>
      <c r="E124" s="135" t="s">
        <v>1444</v>
      </c>
      <c r="F124" s="136" t="s">
        <v>1445</v>
      </c>
      <c r="G124" s="137" t="s">
        <v>476</v>
      </c>
      <c r="H124" s="138">
        <v>123.5</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783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783</v>
      </c>
      <c r="BM124" s="145" t="s">
        <v>610</v>
      </c>
    </row>
    <row r="125" spans="2:65" s="1" customFormat="1">
      <c r="B125" s="34"/>
      <c r="D125" s="147" t="s">
        <v>338</v>
      </c>
      <c r="F125" s="148" t="s">
        <v>1446</v>
      </c>
      <c r="I125" s="149"/>
      <c r="L125" s="34"/>
      <c r="M125" s="150"/>
      <c r="T125" s="55"/>
      <c r="AT125" s="19" t="s">
        <v>338</v>
      </c>
      <c r="AU125" s="19" t="s">
        <v>79</v>
      </c>
    </row>
    <row r="126" spans="2:65" s="1" customFormat="1" ht="16.5" customHeight="1">
      <c r="B126" s="133"/>
      <c r="C126" s="176" t="s">
        <v>532</v>
      </c>
      <c r="D126" s="176" t="s">
        <v>539</v>
      </c>
      <c r="E126" s="177" t="s">
        <v>1447</v>
      </c>
      <c r="F126" s="178" t="s">
        <v>1448</v>
      </c>
      <c r="G126" s="179" t="s">
        <v>1383</v>
      </c>
      <c r="H126" s="180">
        <v>123.5</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1422</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783</v>
      </c>
      <c r="BM126" s="145" t="s">
        <v>621</v>
      </c>
    </row>
    <row r="127" spans="2:65" s="1" customFormat="1" ht="16.5" customHeight="1">
      <c r="B127" s="133"/>
      <c r="C127" s="134" t="s">
        <v>538</v>
      </c>
      <c r="D127" s="134" t="s">
        <v>331</v>
      </c>
      <c r="E127" s="135" t="s">
        <v>1449</v>
      </c>
      <c r="F127" s="136" t="s">
        <v>1450</v>
      </c>
      <c r="G127" s="137" t="s">
        <v>574</v>
      </c>
      <c r="H127" s="138">
        <v>21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783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783</v>
      </c>
      <c r="BM127" s="145" t="s">
        <v>631</v>
      </c>
    </row>
    <row r="128" spans="2:65" s="1" customFormat="1">
      <c r="B128" s="34"/>
      <c r="D128" s="147" t="s">
        <v>338</v>
      </c>
      <c r="F128" s="148" t="s">
        <v>1451</v>
      </c>
      <c r="I128" s="149"/>
      <c r="L128" s="34"/>
      <c r="M128" s="150"/>
      <c r="T128" s="55"/>
      <c r="AT128" s="19" t="s">
        <v>338</v>
      </c>
      <c r="AU128" s="19" t="s">
        <v>79</v>
      </c>
    </row>
    <row r="129" spans="2:65" s="1" customFormat="1" ht="24.2" customHeight="1">
      <c r="B129" s="133"/>
      <c r="C129" s="176" t="s">
        <v>544</v>
      </c>
      <c r="D129" s="176" t="s">
        <v>539</v>
      </c>
      <c r="E129" s="177" t="s">
        <v>1452</v>
      </c>
      <c r="F129" s="178" t="s">
        <v>1453</v>
      </c>
      <c r="G129" s="179" t="s">
        <v>574</v>
      </c>
      <c r="H129" s="180">
        <v>21</v>
      </c>
      <c r="I129" s="181"/>
      <c r="J129" s="182">
        <f>ROUND(I129*H129,2)</f>
        <v>0</v>
      </c>
      <c r="K129" s="178" t="s">
        <v>335</v>
      </c>
      <c r="L129" s="183"/>
      <c r="M129" s="184" t="s">
        <v>3</v>
      </c>
      <c r="N129" s="185" t="s">
        <v>40</v>
      </c>
      <c r="P129" s="143">
        <f>O129*H129</f>
        <v>0</v>
      </c>
      <c r="Q129" s="143">
        <v>0</v>
      </c>
      <c r="R129" s="143">
        <f>Q129*H129</f>
        <v>0</v>
      </c>
      <c r="S129" s="143">
        <v>0</v>
      </c>
      <c r="T129" s="144">
        <f>S129*H129</f>
        <v>0</v>
      </c>
      <c r="AR129" s="145" t="s">
        <v>1422</v>
      </c>
      <c r="AT129" s="145" t="s">
        <v>539</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783</v>
      </c>
      <c r="BM129" s="145" t="s">
        <v>643</v>
      </c>
    </row>
    <row r="130" spans="2:65" s="1" customFormat="1" ht="16.5" customHeight="1">
      <c r="B130" s="133"/>
      <c r="C130" s="134" t="s">
        <v>550</v>
      </c>
      <c r="D130" s="134" t="s">
        <v>331</v>
      </c>
      <c r="E130" s="135" t="s">
        <v>1454</v>
      </c>
      <c r="F130" s="136" t="s">
        <v>1455</v>
      </c>
      <c r="G130" s="137" t="s">
        <v>476</v>
      </c>
      <c r="H130" s="138">
        <v>60</v>
      </c>
      <c r="I130" s="139"/>
      <c r="J130" s="140">
        <f>ROUND(I130*H130,2)</f>
        <v>0</v>
      </c>
      <c r="K130" s="136" t="s">
        <v>3</v>
      </c>
      <c r="L130" s="34"/>
      <c r="M130" s="141" t="s">
        <v>3</v>
      </c>
      <c r="N130" s="142" t="s">
        <v>40</v>
      </c>
      <c r="P130" s="143">
        <f>O130*H130</f>
        <v>0</v>
      </c>
      <c r="Q130" s="143">
        <v>0</v>
      </c>
      <c r="R130" s="143">
        <f>Q130*H130</f>
        <v>0</v>
      </c>
      <c r="S130" s="143">
        <v>0</v>
      </c>
      <c r="T130" s="144">
        <f>S130*H130</f>
        <v>0</v>
      </c>
      <c r="AR130" s="145" t="s">
        <v>783</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783</v>
      </c>
      <c r="BM130" s="145" t="s">
        <v>654</v>
      </c>
    </row>
    <row r="131" spans="2:65" s="1" customFormat="1" ht="37.9" customHeight="1">
      <c r="B131" s="133"/>
      <c r="C131" s="134" t="s">
        <v>556</v>
      </c>
      <c r="D131" s="134" t="s">
        <v>331</v>
      </c>
      <c r="E131" s="135" t="s">
        <v>1456</v>
      </c>
      <c r="F131" s="136" t="s">
        <v>1457</v>
      </c>
      <c r="G131" s="137" t="s">
        <v>476</v>
      </c>
      <c r="H131" s="138">
        <v>60</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783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783</v>
      </c>
      <c r="BM131" s="145" t="s">
        <v>666</v>
      </c>
    </row>
    <row r="132" spans="2:65" s="1" customFormat="1">
      <c r="B132" s="34"/>
      <c r="D132" s="147" t="s">
        <v>338</v>
      </c>
      <c r="F132" s="148" t="s">
        <v>1458</v>
      </c>
      <c r="I132" s="149"/>
      <c r="L132" s="34"/>
      <c r="M132" s="150"/>
      <c r="T132" s="55"/>
      <c r="AT132" s="19" t="s">
        <v>338</v>
      </c>
      <c r="AU132" s="19" t="s">
        <v>79</v>
      </c>
    </row>
    <row r="133" spans="2:65" s="1" customFormat="1" ht="37.9" customHeight="1">
      <c r="B133" s="133"/>
      <c r="C133" s="134" t="s">
        <v>8</v>
      </c>
      <c r="D133" s="134" t="s">
        <v>331</v>
      </c>
      <c r="E133" s="135" t="s">
        <v>1459</v>
      </c>
      <c r="F133" s="136" t="s">
        <v>1460</v>
      </c>
      <c r="G133" s="137" t="s">
        <v>476</v>
      </c>
      <c r="H133" s="138">
        <v>125</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783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783</v>
      </c>
      <c r="BM133" s="145" t="s">
        <v>676</v>
      </c>
    </row>
    <row r="134" spans="2:65" s="1" customFormat="1">
      <c r="B134" s="34"/>
      <c r="D134" s="147" t="s">
        <v>338</v>
      </c>
      <c r="F134" s="148" t="s">
        <v>1461</v>
      </c>
      <c r="I134" s="149"/>
      <c r="L134" s="34"/>
      <c r="M134" s="150"/>
      <c r="T134" s="55"/>
      <c r="AT134" s="19" t="s">
        <v>338</v>
      </c>
      <c r="AU134" s="19" t="s">
        <v>79</v>
      </c>
    </row>
    <row r="135" spans="2:65" s="1" customFormat="1" ht="24.2" customHeight="1">
      <c r="B135" s="133"/>
      <c r="C135" s="176" t="s">
        <v>564</v>
      </c>
      <c r="D135" s="176" t="s">
        <v>539</v>
      </c>
      <c r="E135" s="177" t="s">
        <v>1462</v>
      </c>
      <c r="F135" s="178" t="s">
        <v>1463</v>
      </c>
      <c r="G135" s="179" t="s">
        <v>476</v>
      </c>
      <c r="H135" s="180">
        <v>125</v>
      </c>
      <c r="I135" s="181"/>
      <c r="J135" s="182">
        <f>ROUND(I135*H135,2)</f>
        <v>0</v>
      </c>
      <c r="K135" s="178" t="s">
        <v>335</v>
      </c>
      <c r="L135" s="183"/>
      <c r="M135" s="184" t="s">
        <v>3</v>
      </c>
      <c r="N135" s="185" t="s">
        <v>40</v>
      </c>
      <c r="P135" s="143">
        <f>O135*H135</f>
        <v>0</v>
      </c>
      <c r="Q135" s="143">
        <v>0</v>
      </c>
      <c r="R135" s="143">
        <f>Q135*H135</f>
        <v>0</v>
      </c>
      <c r="S135" s="143">
        <v>0</v>
      </c>
      <c r="T135" s="144">
        <f>S135*H135</f>
        <v>0</v>
      </c>
      <c r="AR135" s="145" t="s">
        <v>1422</v>
      </c>
      <c r="AT135" s="145" t="s">
        <v>539</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783</v>
      </c>
      <c r="BM135" s="145" t="s">
        <v>110</v>
      </c>
    </row>
    <row r="136" spans="2:65" s="1" customFormat="1" ht="19.5">
      <c r="B136" s="34"/>
      <c r="D136" s="151" t="s">
        <v>340</v>
      </c>
      <c r="F136" s="152" t="s">
        <v>1464</v>
      </c>
      <c r="I136" s="149"/>
      <c r="L136" s="34"/>
      <c r="M136" s="150"/>
      <c r="T136" s="55"/>
      <c r="AT136" s="19" t="s">
        <v>340</v>
      </c>
      <c r="AU136" s="19" t="s">
        <v>79</v>
      </c>
    </row>
    <row r="137" spans="2:65" s="1" customFormat="1" ht="24.2" customHeight="1">
      <c r="B137" s="133"/>
      <c r="C137" s="134" t="s">
        <v>571</v>
      </c>
      <c r="D137" s="134" t="s">
        <v>331</v>
      </c>
      <c r="E137" s="135" t="s">
        <v>1465</v>
      </c>
      <c r="F137" s="136" t="s">
        <v>1466</v>
      </c>
      <c r="G137" s="137" t="s">
        <v>574</v>
      </c>
      <c r="H137" s="138">
        <v>6</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783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783</v>
      </c>
      <c r="BM137" s="145" t="s">
        <v>696</v>
      </c>
    </row>
    <row r="138" spans="2:65" s="1" customFormat="1">
      <c r="B138" s="34"/>
      <c r="D138" s="147" t="s">
        <v>338</v>
      </c>
      <c r="F138" s="148" t="s">
        <v>1467</v>
      </c>
      <c r="I138" s="149"/>
      <c r="L138" s="34"/>
      <c r="M138" s="150"/>
      <c r="T138" s="55"/>
      <c r="AT138" s="19" t="s">
        <v>338</v>
      </c>
      <c r="AU138" s="19" t="s">
        <v>79</v>
      </c>
    </row>
    <row r="139" spans="2:65" s="1" customFormat="1" ht="24.2" customHeight="1">
      <c r="B139" s="133"/>
      <c r="C139" s="134" t="s">
        <v>576</v>
      </c>
      <c r="D139" s="134" t="s">
        <v>331</v>
      </c>
      <c r="E139" s="135" t="s">
        <v>1468</v>
      </c>
      <c r="F139" s="136" t="s">
        <v>1469</v>
      </c>
      <c r="G139" s="137" t="s">
        <v>574</v>
      </c>
      <c r="H139" s="138">
        <v>3</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783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783</v>
      </c>
      <c r="BM139" s="145" t="s">
        <v>710</v>
      </c>
    </row>
    <row r="140" spans="2:65" s="1" customFormat="1">
      <c r="B140" s="34"/>
      <c r="D140" s="147" t="s">
        <v>338</v>
      </c>
      <c r="F140" s="148" t="s">
        <v>1470</v>
      </c>
      <c r="I140" s="149"/>
      <c r="L140" s="34"/>
      <c r="M140" s="150"/>
      <c r="T140" s="55"/>
      <c r="AT140" s="19" t="s">
        <v>338</v>
      </c>
      <c r="AU140" s="19" t="s">
        <v>79</v>
      </c>
    </row>
    <row r="141" spans="2:65" s="1" customFormat="1" ht="37.9" customHeight="1">
      <c r="B141" s="133"/>
      <c r="C141" s="134" t="s">
        <v>473</v>
      </c>
      <c r="D141" s="134" t="s">
        <v>331</v>
      </c>
      <c r="E141" s="135" t="s">
        <v>1471</v>
      </c>
      <c r="F141" s="136" t="s">
        <v>1472</v>
      </c>
      <c r="G141" s="137" t="s">
        <v>476</v>
      </c>
      <c r="H141" s="138">
        <v>117</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783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783</v>
      </c>
      <c r="BM141" s="145" t="s">
        <v>718</v>
      </c>
    </row>
    <row r="142" spans="2:65" s="1" customFormat="1">
      <c r="B142" s="34"/>
      <c r="D142" s="147" t="s">
        <v>338</v>
      </c>
      <c r="F142" s="148" t="s">
        <v>1473</v>
      </c>
      <c r="I142" s="149"/>
      <c r="L142" s="34"/>
      <c r="M142" s="150"/>
      <c r="T142" s="55"/>
      <c r="AT142" s="19" t="s">
        <v>338</v>
      </c>
      <c r="AU142" s="19" t="s">
        <v>79</v>
      </c>
    </row>
    <row r="143" spans="2:65" s="1" customFormat="1" ht="24.2" customHeight="1">
      <c r="B143" s="133"/>
      <c r="C143" s="176" t="s">
        <v>588</v>
      </c>
      <c r="D143" s="176" t="s">
        <v>539</v>
      </c>
      <c r="E143" s="177" t="s">
        <v>1474</v>
      </c>
      <c r="F143" s="178" t="s">
        <v>1475</v>
      </c>
      <c r="G143" s="179" t="s">
        <v>476</v>
      </c>
      <c r="H143" s="180">
        <v>117</v>
      </c>
      <c r="I143" s="181"/>
      <c r="J143" s="182">
        <f>ROUND(I143*H143,2)</f>
        <v>0</v>
      </c>
      <c r="K143" s="178" t="s">
        <v>335</v>
      </c>
      <c r="L143" s="183"/>
      <c r="M143" s="184" t="s">
        <v>3</v>
      </c>
      <c r="N143" s="185" t="s">
        <v>40</v>
      </c>
      <c r="P143" s="143">
        <f>O143*H143</f>
        <v>0</v>
      </c>
      <c r="Q143" s="143">
        <v>0</v>
      </c>
      <c r="R143" s="143">
        <f>Q143*H143</f>
        <v>0</v>
      </c>
      <c r="S143" s="143">
        <v>0</v>
      </c>
      <c r="T143" s="144">
        <f>S143*H143</f>
        <v>0</v>
      </c>
      <c r="AR143" s="145" t="s">
        <v>1422</v>
      </c>
      <c r="AT143" s="145" t="s">
        <v>539</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783</v>
      </c>
      <c r="BM143" s="145" t="s">
        <v>152</v>
      </c>
    </row>
    <row r="144" spans="2:65" s="1" customFormat="1" ht="19.5">
      <c r="B144" s="34"/>
      <c r="D144" s="151" t="s">
        <v>340</v>
      </c>
      <c r="F144" s="152" t="s">
        <v>1476</v>
      </c>
      <c r="I144" s="149"/>
      <c r="L144" s="34"/>
      <c r="M144" s="150"/>
      <c r="T144" s="55"/>
      <c r="AT144" s="19" t="s">
        <v>340</v>
      </c>
      <c r="AU144" s="19" t="s">
        <v>79</v>
      </c>
    </row>
    <row r="145" spans="2:65" s="1" customFormat="1" ht="24.2" customHeight="1">
      <c r="B145" s="133"/>
      <c r="C145" s="134" t="s">
        <v>593</v>
      </c>
      <c r="D145" s="134" t="s">
        <v>331</v>
      </c>
      <c r="E145" s="135" t="s">
        <v>1477</v>
      </c>
      <c r="F145" s="136" t="s">
        <v>1478</v>
      </c>
      <c r="G145" s="137" t="s">
        <v>574</v>
      </c>
      <c r="H145" s="138">
        <v>3</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783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783</v>
      </c>
      <c r="BM145" s="145" t="s">
        <v>158</v>
      </c>
    </row>
    <row r="146" spans="2:65" s="1" customFormat="1">
      <c r="B146" s="34"/>
      <c r="D146" s="147" t="s">
        <v>338</v>
      </c>
      <c r="F146" s="148" t="s">
        <v>1479</v>
      </c>
      <c r="I146" s="149"/>
      <c r="L146" s="34"/>
      <c r="M146" s="150"/>
      <c r="T146" s="55"/>
      <c r="AT146" s="19" t="s">
        <v>338</v>
      </c>
      <c r="AU146" s="19" t="s">
        <v>79</v>
      </c>
    </row>
    <row r="147" spans="2:65" s="1" customFormat="1" ht="24.2" customHeight="1">
      <c r="B147" s="133"/>
      <c r="C147" s="134" t="s">
        <v>598</v>
      </c>
      <c r="D147" s="134" t="s">
        <v>331</v>
      </c>
      <c r="E147" s="135" t="s">
        <v>1480</v>
      </c>
      <c r="F147" s="136" t="s">
        <v>1481</v>
      </c>
      <c r="G147" s="137" t="s">
        <v>574</v>
      </c>
      <c r="H147" s="138">
        <v>6</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783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783</v>
      </c>
      <c r="BM147" s="145" t="s">
        <v>747</v>
      </c>
    </row>
    <row r="148" spans="2:65" s="1" customFormat="1">
      <c r="B148" s="34"/>
      <c r="D148" s="147" t="s">
        <v>338</v>
      </c>
      <c r="F148" s="148" t="s">
        <v>1482</v>
      </c>
      <c r="I148" s="149"/>
      <c r="L148" s="34"/>
      <c r="M148" s="150"/>
      <c r="T148" s="55"/>
      <c r="AT148" s="19" t="s">
        <v>338</v>
      </c>
      <c r="AU148" s="19" t="s">
        <v>79</v>
      </c>
    </row>
    <row r="149" spans="2:65" s="1" customFormat="1" ht="37.9" customHeight="1">
      <c r="B149" s="133"/>
      <c r="C149" s="134" t="s">
        <v>605</v>
      </c>
      <c r="D149" s="134" t="s">
        <v>331</v>
      </c>
      <c r="E149" s="135" t="s">
        <v>1483</v>
      </c>
      <c r="F149" s="136" t="s">
        <v>1484</v>
      </c>
      <c r="G149" s="137" t="s">
        <v>476</v>
      </c>
      <c r="H149" s="138">
        <v>109</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783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783</v>
      </c>
      <c r="BM149" s="145" t="s">
        <v>756</v>
      </c>
    </row>
    <row r="150" spans="2:65" s="1" customFormat="1">
      <c r="B150" s="34"/>
      <c r="D150" s="147" t="s">
        <v>338</v>
      </c>
      <c r="F150" s="148" t="s">
        <v>1485</v>
      </c>
      <c r="I150" s="149"/>
      <c r="L150" s="34"/>
      <c r="M150" s="150"/>
      <c r="T150" s="55"/>
      <c r="AT150" s="19" t="s">
        <v>338</v>
      </c>
      <c r="AU150" s="19" t="s">
        <v>79</v>
      </c>
    </row>
    <row r="151" spans="2:65" s="1" customFormat="1" ht="24.2" customHeight="1">
      <c r="B151" s="133"/>
      <c r="C151" s="176" t="s">
        <v>610</v>
      </c>
      <c r="D151" s="176" t="s">
        <v>539</v>
      </c>
      <c r="E151" s="177" t="s">
        <v>1486</v>
      </c>
      <c r="F151" s="178" t="s">
        <v>1487</v>
      </c>
      <c r="G151" s="179" t="s">
        <v>476</v>
      </c>
      <c r="H151" s="180">
        <v>109</v>
      </c>
      <c r="I151" s="181"/>
      <c r="J151" s="182">
        <f>ROUND(I151*H151,2)</f>
        <v>0</v>
      </c>
      <c r="K151" s="178" t="s">
        <v>335</v>
      </c>
      <c r="L151" s="183"/>
      <c r="M151" s="184" t="s">
        <v>3</v>
      </c>
      <c r="N151" s="185" t="s">
        <v>40</v>
      </c>
      <c r="P151" s="143">
        <f>O151*H151</f>
        <v>0</v>
      </c>
      <c r="Q151" s="143">
        <v>0</v>
      </c>
      <c r="R151" s="143">
        <f>Q151*H151</f>
        <v>0</v>
      </c>
      <c r="S151" s="143">
        <v>0</v>
      </c>
      <c r="T151" s="144">
        <f>S151*H151</f>
        <v>0</v>
      </c>
      <c r="AR151" s="145" t="s">
        <v>1422</v>
      </c>
      <c r="AT151" s="145" t="s">
        <v>539</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783</v>
      </c>
      <c r="BM151" s="145" t="s">
        <v>764</v>
      </c>
    </row>
    <row r="152" spans="2:65" s="1" customFormat="1" ht="19.5">
      <c r="B152" s="34"/>
      <c r="D152" s="151" t="s">
        <v>340</v>
      </c>
      <c r="F152" s="152" t="s">
        <v>1488</v>
      </c>
      <c r="I152" s="149"/>
      <c r="L152" s="34"/>
      <c r="M152" s="150"/>
      <c r="T152" s="55"/>
      <c r="AT152" s="19" t="s">
        <v>340</v>
      </c>
      <c r="AU152" s="19" t="s">
        <v>79</v>
      </c>
    </row>
    <row r="153" spans="2:65" s="1" customFormat="1" ht="24.2" customHeight="1">
      <c r="B153" s="133"/>
      <c r="C153" s="134" t="s">
        <v>616</v>
      </c>
      <c r="D153" s="134" t="s">
        <v>331</v>
      </c>
      <c r="E153" s="135" t="s">
        <v>1489</v>
      </c>
      <c r="F153" s="136" t="s">
        <v>1490</v>
      </c>
      <c r="G153" s="137" t="s">
        <v>574</v>
      </c>
      <c r="H153" s="138">
        <v>6</v>
      </c>
      <c r="I153" s="139"/>
      <c r="J153" s="140">
        <f>ROUND(I153*H153,2)</f>
        <v>0</v>
      </c>
      <c r="K153" s="136" t="s">
        <v>335</v>
      </c>
      <c r="L153" s="34"/>
      <c r="M153" s="141" t="s">
        <v>3</v>
      </c>
      <c r="N153" s="142" t="s">
        <v>40</v>
      </c>
      <c r="P153" s="143">
        <f>O153*H153</f>
        <v>0</v>
      </c>
      <c r="Q153" s="143">
        <v>0</v>
      </c>
      <c r="R153" s="143">
        <f>Q153*H153</f>
        <v>0</v>
      </c>
      <c r="S153" s="143">
        <v>0</v>
      </c>
      <c r="T153" s="144">
        <f>S153*H153</f>
        <v>0</v>
      </c>
      <c r="AR153" s="145" t="s">
        <v>783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783</v>
      </c>
      <c r="BM153" s="145" t="s">
        <v>773</v>
      </c>
    </row>
    <row r="154" spans="2:65" s="1" customFormat="1">
      <c r="B154" s="34"/>
      <c r="D154" s="147" t="s">
        <v>338</v>
      </c>
      <c r="F154" s="148" t="s">
        <v>1491</v>
      </c>
      <c r="I154" s="149"/>
      <c r="L154" s="34"/>
      <c r="M154" s="150"/>
      <c r="T154" s="55"/>
      <c r="AT154" s="19" t="s">
        <v>338</v>
      </c>
      <c r="AU154" s="19" t="s">
        <v>79</v>
      </c>
    </row>
    <row r="155" spans="2:65" s="1" customFormat="1" ht="24.2" customHeight="1">
      <c r="B155" s="133"/>
      <c r="C155" s="134" t="s">
        <v>621</v>
      </c>
      <c r="D155" s="134" t="s">
        <v>331</v>
      </c>
      <c r="E155" s="135" t="s">
        <v>1492</v>
      </c>
      <c r="F155" s="136" t="s">
        <v>1493</v>
      </c>
      <c r="G155" s="137" t="s">
        <v>574</v>
      </c>
      <c r="H155" s="138">
        <v>3</v>
      </c>
      <c r="I155" s="139"/>
      <c r="J155" s="140">
        <f>ROUND(I155*H155,2)</f>
        <v>0</v>
      </c>
      <c r="K155" s="136" t="s">
        <v>335</v>
      </c>
      <c r="L155" s="34"/>
      <c r="M155" s="141" t="s">
        <v>3</v>
      </c>
      <c r="N155" s="142" t="s">
        <v>40</v>
      </c>
      <c r="P155" s="143">
        <f>O155*H155</f>
        <v>0</v>
      </c>
      <c r="Q155" s="143">
        <v>0</v>
      </c>
      <c r="R155" s="143">
        <f>Q155*H155</f>
        <v>0</v>
      </c>
      <c r="S155" s="143">
        <v>0</v>
      </c>
      <c r="T155" s="144">
        <f>S155*H155</f>
        <v>0</v>
      </c>
      <c r="AR155" s="145" t="s">
        <v>783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783</v>
      </c>
      <c r="BM155" s="145" t="s">
        <v>783</v>
      </c>
    </row>
    <row r="156" spans="2:65" s="1" customFormat="1">
      <c r="B156" s="34"/>
      <c r="D156" s="147" t="s">
        <v>338</v>
      </c>
      <c r="F156" s="148" t="s">
        <v>1494</v>
      </c>
      <c r="I156" s="149"/>
      <c r="L156" s="34"/>
      <c r="M156" s="150"/>
      <c r="T156" s="55"/>
      <c r="AT156" s="19" t="s">
        <v>338</v>
      </c>
      <c r="AU156" s="19" t="s">
        <v>79</v>
      </c>
    </row>
    <row r="157" spans="2:65" s="1" customFormat="1" ht="37.9" customHeight="1">
      <c r="B157" s="133"/>
      <c r="C157" s="134" t="s">
        <v>626</v>
      </c>
      <c r="D157" s="134" t="s">
        <v>331</v>
      </c>
      <c r="E157" s="135" t="s">
        <v>1495</v>
      </c>
      <c r="F157" s="136" t="s">
        <v>1496</v>
      </c>
      <c r="G157" s="137" t="s">
        <v>476</v>
      </c>
      <c r="H157" s="138">
        <v>5</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783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783</v>
      </c>
      <c r="BM157" s="145" t="s">
        <v>792</v>
      </c>
    </row>
    <row r="158" spans="2:65" s="1" customFormat="1">
      <c r="B158" s="34"/>
      <c r="D158" s="147" t="s">
        <v>338</v>
      </c>
      <c r="F158" s="148" t="s">
        <v>1497</v>
      </c>
      <c r="I158" s="149"/>
      <c r="L158" s="34"/>
      <c r="M158" s="150"/>
      <c r="T158" s="55"/>
      <c r="AT158" s="19" t="s">
        <v>338</v>
      </c>
      <c r="AU158" s="19" t="s">
        <v>79</v>
      </c>
    </row>
    <row r="159" spans="2:65" s="1" customFormat="1" ht="24.2" customHeight="1">
      <c r="B159" s="133"/>
      <c r="C159" s="176" t="s">
        <v>631</v>
      </c>
      <c r="D159" s="176" t="s">
        <v>539</v>
      </c>
      <c r="E159" s="177" t="s">
        <v>1498</v>
      </c>
      <c r="F159" s="178" t="s">
        <v>1499</v>
      </c>
      <c r="G159" s="179" t="s">
        <v>476</v>
      </c>
      <c r="H159" s="180">
        <v>5</v>
      </c>
      <c r="I159" s="181"/>
      <c r="J159" s="182">
        <f>ROUND(I159*H159,2)</f>
        <v>0</v>
      </c>
      <c r="K159" s="178" t="s">
        <v>335</v>
      </c>
      <c r="L159" s="183"/>
      <c r="M159" s="184" t="s">
        <v>3</v>
      </c>
      <c r="N159" s="185" t="s">
        <v>40</v>
      </c>
      <c r="P159" s="143">
        <f>O159*H159</f>
        <v>0</v>
      </c>
      <c r="Q159" s="143">
        <v>0</v>
      </c>
      <c r="R159" s="143">
        <f>Q159*H159</f>
        <v>0</v>
      </c>
      <c r="S159" s="143">
        <v>0</v>
      </c>
      <c r="T159" s="144">
        <f>S159*H159</f>
        <v>0</v>
      </c>
      <c r="AR159" s="145" t="s">
        <v>1422</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783</v>
      </c>
      <c r="BM159" s="145" t="s">
        <v>800</v>
      </c>
    </row>
    <row r="160" spans="2:65" s="1" customFormat="1" ht="19.5">
      <c r="B160" s="34"/>
      <c r="D160" s="151" t="s">
        <v>340</v>
      </c>
      <c r="F160" s="152" t="s">
        <v>1500</v>
      </c>
      <c r="I160" s="149"/>
      <c r="L160" s="34"/>
      <c r="M160" s="150"/>
      <c r="T160" s="55"/>
      <c r="AT160" s="19" t="s">
        <v>340</v>
      </c>
      <c r="AU160" s="19" t="s">
        <v>79</v>
      </c>
    </row>
    <row r="161" spans="2:65" s="1" customFormat="1" ht="24.2" customHeight="1">
      <c r="B161" s="133"/>
      <c r="C161" s="134" t="s">
        <v>638</v>
      </c>
      <c r="D161" s="134" t="s">
        <v>331</v>
      </c>
      <c r="E161" s="135" t="s">
        <v>1501</v>
      </c>
      <c r="F161" s="136" t="s">
        <v>1502</v>
      </c>
      <c r="G161" s="137" t="s">
        <v>574</v>
      </c>
      <c r="H161" s="138">
        <v>2</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783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783</v>
      </c>
      <c r="BM161" s="145" t="s">
        <v>808</v>
      </c>
    </row>
    <row r="162" spans="2:65" s="1" customFormat="1">
      <c r="B162" s="34"/>
      <c r="D162" s="147" t="s">
        <v>338</v>
      </c>
      <c r="F162" s="148" t="s">
        <v>1503</v>
      </c>
      <c r="I162" s="149"/>
      <c r="L162" s="34"/>
      <c r="M162" s="150"/>
      <c r="T162" s="55"/>
      <c r="AT162" s="19" t="s">
        <v>338</v>
      </c>
      <c r="AU162" s="19" t="s">
        <v>79</v>
      </c>
    </row>
    <row r="163" spans="2:65" s="1" customFormat="1" ht="16.5" customHeight="1">
      <c r="B163" s="133"/>
      <c r="C163" s="176" t="s">
        <v>643</v>
      </c>
      <c r="D163" s="176" t="s">
        <v>539</v>
      </c>
      <c r="E163" s="177" t="s">
        <v>1504</v>
      </c>
      <c r="F163" s="178" t="s">
        <v>1505</v>
      </c>
      <c r="G163" s="179" t="s">
        <v>476</v>
      </c>
      <c r="H163" s="180">
        <v>104</v>
      </c>
      <c r="I163" s="181"/>
      <c r="J163" s="182">
        <f>ROUND(I163*H163,2)</f>
        <v>0</v>
      </c>
      <c r="K163" s="178" t="s">
        <v>3</v>
      </c>
      <c r="L163" s="183"/>
      <c r="M163" s="184" t="s">
        <v>3</v>
      </c>
      <c r="N163" s="185" t="s">
        <v>40</v>
      </c>
      <c r="P163" s="143">
        <f>O163*H163</f>
        <v>0</v>
      </c>
      <c r="Q163" s="143">
        <v>0</v>
      </c>
      <c r="R163" s="143">
        <f>Q163*H163</f>
        <v>0</v>
      </c>
      <c r="S163" s="143">
        <v>0</v>
      </c>
      <c r="T163" s="144">
        <f>S163*H163</f>
        <v>0</v>
      </c>
      <c r="AR163" s="145" t="s">
        <v>1422</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783</v>
      </c>
      <c r="BM163" s="145" t="s">
        <v>816</v>
      </c>
    </row>
    <row r="164" spans="2:65" s="1" customFormat="1" ht="16.5" customHeight="1">
      <c r="B164" s="133"/>
      <c r="C164" s="176" t="s">
        <v>649</v>
      </c>
      <c r="D164" s="176" t="s">
        <v>539</v>
      </c>
      <c r="E164" s="177" t="s">
        <v>1506</v>
      </c>
      <c r="F164" s="178" t="s">
        <v>1507</v>
      </c>
      <c r="G164" s="179" t="s">
        <v>476</v>
      </c>
      <c r="H164" s="180">
        <v>321</v>
      </c>
      <c r="I164" s="181"/>
      <c r="J164" s="182">
        <f>ROUND(I164*H164,2)</f>
        <v>0</v>
      </c>
      <c r="K164" s="178" t="s">
        <v>3</v>
      </c>
      <c r="L164" s="183"/>
      <c r="M164" s="184" t="s">
        <v>3</v>
      </c>
      <c r="N164" s="185" t="s">
        <v>40</v>
      </c>
      <c r="P164" s="143">
        <f>O164*H164</f>
        <v>0</v>
      </c>
      <c r="Q164" s="143">
        <v>0</v>
      </c>
      <c r="R164" s="143">
        <f>Q164*H164</f>
        <v>0</v>
      </c>
      <c r="S164" s="143">
        <v>0</v>
      </c>
      <c r="T164" s="144">
        <f>S164*H164</f>
        <v>0</v>
      </c>
      <c r="AR164" s="145" t="s">
        <v>1422</v>
      </c>
      <c r="AT164" s="145" t="s">
        <v>539</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783</v>
      </c>
      <c r="BM164" s="145" t="s">
        <v>825</v>
      </c>
    </row>
    <row r="165" spans="2:65" s="1" customFormat="1" ht="37.9" customHeight="1">
      <c r="B165" s="133"/>
      <c r="C165" s="134" t="s">
        <v>654</v>
      </c>
      <c r="D165" s="134" t="s">
        <v>331</v>
      </c>
      <c r="E165" s="135" t="s">
        <v>1508</v>
      </c>
      <c r="F165" s="136" t="s">
        <v>1509</v>
      </c>
      <c r="G165" s="137" t="s">
        <v>476</v>
      </c>
      <c r="H165" s="138">
        <v>425</v>
      </c>
      <c r="I165" s="139"/>
      <c r="J165" s="140">
        <f>ROUND(I165*H165,2)</f>
        <v>0</v>
      </c>
      <c r="K165" s="136" t="s">
        <v>3</v>
      </c>
      <c r="L165" s="34"/>
      <c r="M165" s="141" t="s">
        <v>3</v>
      </c>
      <c r="N165" s="142" t="s">
        <v>40</v>
      </c>
      <c r="P165" s="143">
        <f>O165*H165</f>
        <v>0</v>
      </c>
      <c r="Q165" s="143">
        <v>0</v>
      </c>
      <c r="R165" s="143">
        <f>Q165*H165</f>
        <v>0</v>
      </c>
      <c r="S165" s="143">
        <v>0</v>
      </c>
      <c r="T165" s="144">
        <f>S165*H165</f>
        <v>0</v>
      </c>
      <c r="AR165" s="145" t="s">
        <v>783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783</v>
      </c>
      <c r="BM165" s="145" t="s">
        <v>835</v>
      </c>
    </row>
    <row r="166" spans="2:65" s="1" customFormat="1" ht="49.15" customHeight="1">
      <c r="B166" s="133"/>
      <c r="C166" s="134" t="s">
        <v>661</v>
      </c>
      <c r="D166" s="134" t="s">
        <v>331</v>
      </c>
      <c r="E166" s="135" t="s">
        <v>1510</v>
      </c>
      <c r="F166" s="136" t="s">
        <v>1511</v>
      </c>
      <c r="G166" s="137" t="s">
        <v>574</v>
      </c>
      <c r="H166" s="138">
        <v>8</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783</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783</v>
      </c>
      <c r="BM166" s="145" t="s">
        <v>845</v>
      </c>
    </row>
    <row r="167" spans="2:65" s="1" customFormat="1">
      <c r="B167" s="34"/>
      <c r="D167" s="147" t="s">
        <v>338</v>
      </c>
      <c r="F167" s="148" t="s">
        <v>1512</v>
      </c>
      <c r="I167" s="149"/>
      <c r="L167" s="34"/>
      <c r="M167" s="150"/>
      <c r="T167" s="55"/>
      <c r="AT167" s="19" t="s">
        <v>338</v>
      </c>
      <c r="AU167" s="19" t="s">
        <v>79</v>
      </c>
    </row>
    <row r="168" spans="2:65" s="1" customFormat="1" ht="24.2" customHeight="1">
      <c r="B168" s="133"/>
      <c r="C168" s="176" t="s">
        <v>666</v>
      </c>
      <c r="D168" s="176" t="s">
        <v>539</v>
      </c>
      <c r="E168" s="177" t="s">
        <v>1513</v>
      </c>
      <c r="F168" s="178" t="s">
        <v>1514</v>
      </c>
      <c r="G168" s="179" t="s">
        <v>476</v>
      </c>
      <c r="H168" s="180">
        <v>21.6</v>
      </c>
      <c r="I168" s="181"/>
      <c r="J168" s="182">
        <f>ROUND(I168*H168,2)</f>
        <v>0</v>
      </c>
      <c r="K168" s="178" t="s">
        <v>335</v>
      </c>
      <c r="L168" s="183"/>
      <c r="M168" s="184" t="s">
        <v>3</v>
      </c>
      <c r="N168" s="185" t="s">
        <v>40</v>
      </c>
      <c r="P168" s="143">
        <f>O168*H168</f>
        <v>0</v>
      </c>
      <c r="Q168" s="143">
        <v>0</v>
      </c>
      <c r="R168" s="143">
        <f>Q168*H168</f>
        <v>0</v>
      </c>
      <c r="S168" s="143">
        <v>0</v>
      </c>
      <c r="T168" s="144">
        <f>S168*H168</f>
        <v>0</v>
      </c>
      <c r="AR168" s="145" t="s">
        <v>1422</v>
      </c>
      <c r="AT168" s="145" t="s">
        <v>539</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783</v>
      </c>
      <c r="BM168" s="145" t="s">
        <v>857</v>
      </c>
    </row>
    <row r="169" spans="2:65" s="1" customFormat="1" ht="24.2" customHeight="1">
      <c r="B169" s="133"/>
      <c r="C169" s="134" t="s">
        <v>671</v>
      </c>
      <c r="D169" s="134" t="s">
        <v>331</v>
      </c>
      <c r="E169" s="135" t="s">
        <v>1515</v>
      </c>
      <c r="F169" s="136" t="s">
        <v>1516</v>
      </c>
      <c r="G169" s="137" t="s">
        <v>476</v>
      </c>
      <c r="H169" s="138">
        <v>21.6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783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783</v>
      </c>
      <c r="BM169" s="145" t="s">
        <v>177</v>
      </c>
    </row>
    <row r="170" spans="2:65" s="1" customFormat="1">
      <c r="B170" s="34"/>
      <c r="D170" s="147" t="s">
        <v>338</v>
      </c>
      <c r="F170" s="148" t="s">
        <v>1517</v>
      </c>
      <c r="I170" s="149"/>
      <c r="L170" s="34"/>
      <c r="M170" s="150"/>
      <c r="T170" s="55"/>
      <c r="AT170" s="19" t="s">
        <v>338</v>
      </c>
      <c r="AU170" s="19" t="s">
        <v>79</v>
      </c>
    </row>
    <row r="171" spans="2:65" s="1" customFormat="1" ht="24.2" customHeight="1">
      <c r="B171" s="133"/>
      <c r="C171" s="134" t="s">
        <v>676</v>
      </c>
      <c r="D171" s="134" t="s">
        <v>331</v>
      </c>
      <c r="E171" s="135" t="s">
        <v>1518</v>
      </c>
      <c r="F171" s="136" t="s">
        <v>1519</v>
      </c>
      <c r="G171" s="137" t="s">
        <v>476</v>
      </c>
      <c r="H171" s="138">
        <v>124</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783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783</v>
      </c>
      <c r="BM171" s="145" t="s">
        <v>874</v>
      </c>
    </row>
    <row r="172" spans="2:65" s="1" customFormat="1">
      <c r="B172" s="34"/>
      <c r="D172" s="147" t="s">
        <v>338</v>
      </c>
      <c r="F172" s="148" t="s">
        <v>1520</v>
      </c>
      <c r="I172" s="149"/>
      <c r="L172" s="34"/>
      <c r="M172" s="150"/>
      <c r="T172" s="55"/>
      <c r="AT172" s="19" t="s">
        <v>338</v>
      </c>
      <c r="AU172" s="19" t="s">
        <v>79</v>
      </c>
    </row>
    <row r="173" spans="2:65" s="1" customFormat="1" ht="37.9" customHeight="1">
      <c r="B173" s="133"/>
      <c r="C173" s="176" t="s">
        <v>682</v>
      </c>
      <c r="D173" s="176" t="s">
        <v>539</v>
      </c>
      <c r="E173" s="177" t="s">
        <v>1521</v>
      </c>
      <c r="F173" s="178" t="s">
        <v>1522</v>
      </c>
      <c r="G173" s="179" t="s">
        <v>476</v>
      </c>
      <c r="H173" s="180">
        <v>124</v>
      </c>
      <c r="I173" s="181"/>
      <c r="J173" s="182">
        <f>ROUND(I173*H173,2)</f>
        <v>0</v>
      </c>
      <c r="K173" s="178" t="s">
        <v>335</v>
      </c>
      <c r="L173" s="183"/>
      <c r="M173" s="184" t="s">
        <v>3</v>
      </c>
      <c r="N173" s="185" t="s">
        <v>40</v>
      </c>
      <c r="P173" s="143">
        <f>O173*H173</f>
        <v>0</v>
      </c>
      <c r="Q173" s="143">
        <v>0</v>
      </c>
      <c r="R173" s="143">
        <f>Q173*H173</f>
        <v>0</v>
      </c>
      <c r="S173" s="143">
        <v>0</v>
      </c>
      <c r="T173" s="144">
        <f>S173*H173</f>
        <v>0</v>
      </c>
      <c r="AR173" s="145" t="s">
        <v>1422</v>
      </c>
      <c r="AT173" s="145" t="s">
        <v>539</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783</v>
      </c>
      <c r="BM173" s="145" t="s">
        <v>891</v>
      </c>
    </row>
    <row r="174" spans="2:65" s="11" customFormat="1" ht="22.9" customHeight="1">
      <c r="B174" s="121"/>
      <c r="D174" s="122" t="s">
        <v>68</v>
      </c>
      <c r="E174" s="131" t="s">
        <v>1523</v>
      </c>
      <c r="F174" s="131" t="s">
        <v>1524</v>
      </c>
      <c r="I174" s="124"/>
      <c r="J174" s="132">
        <f>BK174</f>
        <v>0</v>
      </c>
      <c r="L174" s="121"/>
      <c r="M174" s="126"/>
      <c r="P174" s="127">
        <f>SUM(P175:P254)</f>
        <v>0</v>
      </c>
      <c r="R174" s="127">
        <f>SUM(R175:R254)</f>
        <v>0</v>
      </c>
      <c r="T174" s="128">
        <f>SUM(T175:T254)</f>
        <v>0</v>
      </c>
      <c r="AR174" s="122" t="s">
        <v>76</v>
      </c>
      <c r="AT174" s="129" t="s">
        <v>68</v>
      </c>
      <c r="AU174" s="129" t="s">
        <v>76</v>
      </c>
      <c r="AY174" s="122" t="s">
        <v>328</v>
      </c>
      <c r="BK174" s="130">
        <f>SUM(BK175:BK254)</f>
        <v>0</v>
      </c>
    </row>
    <row r="175" spans="2:65" s="1" customFormat="1" ht="16.5" customHeight="1">
      <c r="B175" s="133"/>
      <c r="C175" s="176" t="s">
        <v>110</v>
      </c>
      <c r="D175" s="176" t="s">
        <v>539</v>
      </c>
      <c r="E175" s="177" t="s">
        <v>1525</v>
      </c>
      <c r="F175" s="178" t="s">
        <v>1526</v>
      </c>
      <c r="G175" s="179" t="s">
        <v>574</v>
      </c>
      <c r="H175" s="180">
        <v>8</v>
      </c>
      <c r="I175" s="181"/>
      <c r="J175" s="182">
        <f>ROUND(I175*H175,2)</f>
        <v>0</v>
      </c>
      <c r="K175" s="178" t="s">
        <v>3</v>
      </c>
      <c r="L175" s="183"/>
      <c r="M175" s="184" t="s">
        <v>3</v>
      </c>
      <c r="N175" s="185" t="s">
        <v>40</v>
      </c>
      <c r="P175" s="143">
        <f>O175*H175</f>
        <v>0</v>
      </c>
      <c r="Q175" s="143">
        <v>0</v>
      </c>
      <c r="R175" s="143">
        <f>Q175*H175</f>
        <v>0</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903</v>
      </c>
    </row>
    <row r="176" spans="2:65" s="1" customFormat="1" ht="24.2" customHeight="1">
      <c r="B176" s="133"/>
      <c r="C176" s="176" t="s">
        <v>125</v>
      </c>
      <c r="D176" s="176" t="s">
        <v>539</v>
      </c>
      <c r="E176" s="177" t="s">
        <v>1527</v>
      </c>
      <c r="F176" s="178" t="s">
        <v>1528</v>
      </c>
      <c r="G176" s="179" t="s">
        <v>574</v>
      </c>
      <c r="H176" s="180">
        <v>2</v>
      </c>
      <c r="I176" s="181"/>
      <c r="J176" s="182">
        <f>ROUND(I176*H176,2)</f>
        <v>0</v>
      </c>
      <c r="K176" s="178" t="s">
        <v>3</v>
      </c>
      <c r="L176" s="183"/>
      <c r="M176" s="184" t="s">
        <v>3</v>
      </c>
      <c r="N176" s="185" t="s">
        <v>40</v>
      </c>
      <c r="P176" s="143">
        <f>O176*H176</f>
        <v>0</v>
      </c>
      <c r="Q176" s="143">
        <v>0</v>
      </c>
      <c r="R176" s="143">
        <f>Q176*H176</f>
        <v>0</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917</v>
      </c>
    </row>
    <row r="177" spans="2:65" s="1" customFormat="1" ht="49.15" customHeight="1">
      <c r="B177" s="133"/>
      <c r="C177" s="134" t="s">
        <v>696</v>
      </c>
      <c r="D177" s="134" t="s">
        <v>331</v>
      </c>
      <c r="E177" s="135" t="s">
        <v>1529</v>
      </c>
      <c r="F177" s="136" t="s">
        <v>1530</v>
      </c>
      <c r="G177" s="137" t="s">
        <v>574</v>
      </c>
      <c r="H177" s="138">
        <v>2</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934</v>
      </c>
    </row>
    <row r="178" spans="2:65" s="1" customFormat="1">
      <c r="B178" s="34"/>
      <c r="D178" s="147" t="s">
        <v>338</v>
      </c>
      <c r="F178" s="148" t="s">
        <v>1531</v>
      </c>
      <c r="I178" s="149"/>
      <c r="L178" s="34"/>
      <c r="M178" s="150"/>
      <c r="T178" s="55"/>
      <c r="AT178" s="19" t="s">
        <v>338</v>
      </c>
      <c r="AU178" s="19" t="s">
        <v>79</v>
      </c>
    </row>
    <row r="179" spans="2:65" s="1" customFormat="1" ht="55.5" customHeight="1">
      <c r="B179" s="133"/>
      <c r="C179" s="134" t="s">
        <v>703</v>
      </c>
      <c r="D179" s="134" t="s">
        <v>331</v>
      </c>
      <c r="E179" s="135" t="s">
        <v>1532</v>
      </c>
      <c r="F179" s="136" t="s">
        <v>1533</v>
      </c>
      <c r="G179" s="137" t="s">
        <v>574</v>
      </c>
      <c r="H179" s="138">
        <v>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1534</v>
      </c>
    </row>
    <row r="180" spans="2:65" s="1" customFormat="1">
      <c r="B180" s="34"/>
      <c r="D180" s="147" t="s">
        <v>338</v>
      </c>
      <c r="F180" s="148" t="s">
        <v>1535</v>
      </c>
      <c r="I180" s="149"/>
      <c r="L180" s="34"/>
      <c r="M180" s="150"/>
      <c r="T180" s="55"/>
      <c r="AT180" s="19" t="s">
        <v>338</v>
      </c>
      <c r="AU180" s="19" t="s">
        <v>79</v>
      </c>
    </row>
    <row r="181" spans="2:65" s="1" customFormat="1" ht="16.5" customHeight="1">
      <c r="B181" s="133"/>
      <c r="C181" s="176" t="s">
        <v>710</v>
      </c>
      <c r="D181" s="176" t="s">
        <v>539</v>
      </c>
      <c r="E181" s="177" t="s">
        <v>1536</v>
      </c>
      <c r="F181" s="178" t="s">
        <v>1537</v>
      </c>
      <c r="G181" s="179" t="s">
        <v>574</v>
      </c>
      <c r="H181" s="180">
        <v>10</v>
      </c>
      <c r="I181" s="181"/>
      <c r="J181" s="182">
        <f>ROUND(I181*H181,2)</f>
        <v>0</v>
      </c>
      <c r="K181" s="178" t="s">
        <v>3</v>
      </c>
      <c r="L181" s="183"/>
      <c r="M181" s="184" t="s">
        <v>3</v>
      </c>
      <c r="N181" s="185" t="s">
        <v>40</v>
      </c>
      <c r="P181" s="143">
        <f>O181*H181</f>
        <v>0</v>
      </c>
      <c r="Q181" s="143">
        <v>0</v>
      </c>
      <c r="R181" s="143">
        <f>Q181*H181</f>
        <v>0</v>
      </c>
      <c r="S181" s="143">
        <v>0</v>
      </c>
      <c r="T181" s="144">
        <f>S181*H181</f>
        <v>0</v>
      </c>
      <c r="AR181" s="145" t="s">
        <v>171</v>
      </c>
      <c r="AT181" s="145" t="s">
        <v>539</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1327</v>
      </c>
    </row>
    <row r="182" spans="2:65" s="1" customFormat="1" ht="16.5" customHeight="1">
      <c r="B182" s="133"/>
      <c r="C182" s="134" t="s">
        <v>713</v>
      </c>
      <c r="D182" s="134" t="s">
        <v>331</v>
      </c>
      <c r="E182" s="135" t="s">
        <v>1538</v>
      </c>
      <c r="F182" s="136" t="s">
        <v>1539</v>
      </c>
      <c r="G182" s="137" t="s">
        <v>574</v>
      </c>
      <c r="H182" s="138">
        <v>10</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1330</v>
      </c>
    </row>
    <row r="183" spans="2:65" s="1" customFormat="1">
      <c r="B183" s="34"/>
      <c r="D183" s="147" t="s">
        <v>338</v>
      </c>
      <c r="F183" s="148" t="s">
        <v>1540</v>
      </c>
      <c r="I183" s="149"/>
      <c r="L183" s="34"/>
      <c r="M183" s="150"/>
      <c r="T183" s="55"/>
      <c r="AT183" s="19" t="s">
        <v>338</v>
      </c>
      <c r="AU183" s="19" t="s">
        <v>79</v>
      </c>
    </row>
    <row r="184" spans="2:65" s="1" customFormat="1" ht="16.5" customHeight="1">
      <c r="B184" s="133"/>
      <c r="C184" s="134" t="s">
        <v>718</v>
      </c>
      <c r="D184" s="134" t="s">
        <v>331</v>
      </c>
      <c r="E184" s="135" t="s">
        <v>1541</v>
      </c>
      <c r="F184" s="136" t="s">
        <v>1542</v>
      </c>
      <c r="G184" s="137" t="s">
        <v>574</v>
      </c>
      <c r="H184" s="138">
        <v>6</v>
      </c>
      <c r="I184" s="139"/>
      <c r="J184" s="140">
        <f>ROUND(I184*H184,2)</f>
        <v>0</v>
      </c>
      <c r="K184" s="136" t="s">
        <v>335</v>
      </c>
      <c r="L184" s="34"/>
      <c r="M184" s="141" t="s">
        <v>3</v>
      </c>
      <c r="N184" s="142" t="s">
        <v>40</v>
      </c>
      <c r="P184" s="143">
        <f>O184*H184</f>
        <v>0</v>
      </c>
      <c r="Q184" s="143">
        <v>0</v>
      </c>
      <c r="R184" s="143">
        <f>Q184*H184</f>
        <v>0</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1333</v>
      </c>
    </row>
    <row r="185" spans="2:65" s="1" customFormat="1">
      <c r="B185" s="34"/>
      <c r="D185" s="147" t="s">
        <v>338</v>
      </c>
      <c r="F185" s="148" t="s">
        <v>1543</v>
      </c>
      <c r="I185" s="149"/>
      <c r="L185" s="34"/>
      <c r="M185" s="150"/>
      <c r="T185" s="55"/>
      <c r="AT185" s="19" t="s">
        <v>338</v>
      </c>
      <c r="AU185" s="19" t="s">
        <v>79</v>
      </c>
    </row>
    <row r="186" spans="2:65" s="1" customFormat="1" ht="16.5" customHeight="1">
      <c r="B186" s="133"/>
      <c r="C186" s="134" t="s">
        <v>148</v>
      </c>
      <c r="D186" s="134" t="s">
        <v>331</v>
      </c>
      <c r="E186" s="135" t="s">
        <v>1544</v>
      </c>
      <c r="F186" s="136" t="s">
        <v>1545</v>
      </c>
      <c r="G186" s="137" t="s">
        <v>574</v>
      </c>
      <c r="H186" s="138">
        <v>4</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1336</v>
      </c>
    </row>
    <row r="187" spans="2:65" s="1" customFormat="1">
      <c r="B187" s="34"/>
      <c r="D187" s="147" t="s">
        <v>338</v>
      </c>
      <c r="F187" s="148" t="s">
        <v>1546</v>
      </c>
      <c r="I187" s="149"/>
      <c r="L187" s="34"/>
      <c r="M187" s="150"/>
      <c r="T187" s="55"/>
      <c r="AT187" s="19" t="s">
        <v>338</v>
      </c>
      <c r="AU187" s="19" t="s">
        <v>79</v>
      </c>
    </row>
    <row r="188" spans="2:65" s="1" customFormat="1" ht="16.5" customHeight="1">
      <c r="B188" s="133"/>
      <c r="C188" s="134" t="s">
        <v>152</v>
      </c>
      <c r="D188" s="134" t="s">
        <v>331</v>
      </c>
      <c r="E188" s="135" t="s">
        <v>1547</v>
      </c>
      <c r="F188" s="136" t="s">
        <v>1548</v>
      </c>
      <c r="G188" s="137" t="s">
        <v>574</v>
      </c>
      <c r="H188" s="138">
        <v>2</v>
      </c>
      <c r="I188" s="139"/>
      <c r="J188" s="140">
        <f t="shared" ref="J188:J193" si="0">ROUND(I188*H188,2)</f>
        <v>0</v>
      </c>
      <c r="K188" s="136" t="s">
        <v>3</v>
      </c>
      <c r="L188" s="34"/>
      <c r="M188" s="141" t="s">
        <v>3</v>
      </c>
      <c r="N188" s="142" t="s">
        <v>40</v>
      </c>
      <c r="P188" s="143">
        <f t="shared" ref="P188:P193" si="1">O188*H188</f>
        <v>0</v>
      </c>
      <c r="Q188" s="143">
        <v>0</v>
      </c>
      <c r="R188" s="143">
        <f t="shared" ref="R188:R193" si="2">Q188*H188</f>
        <v>0</v>
      </c>
      <c r="S188" s="143">
        <v>0</v>
      </c>
      <c r="T188" s="144">
        <f t="shared" ref="T188:T193" si="3">S188*H188</f>
        <v>0</v>
      </c>
      <c r="AR188" s="145" t="s">
        <v>113</v>
      </c>
      <c r="AT188" s="145" t="s">
        <v>331</v>
      </c>
      <c r="AU188" s="145" t="s">
        <v>79</v>
      </c>
      <c r="AY188" s="19" t="s">
        <v>328</v>
      </c>
      <c r="BE188" s="146">
        <f t="shared" ref="BE188:BE193" si="4">IF(N188="základní",J188,0)</f>
        <v>0</v>
      </c>
      <c r="BF188" s="146">
        <f t="shared" ref="BF188:BF193" si="5">IF(N188="snížená",J188,0)</f>
        <v>0</v>
      </c>
      <c r="BG188" s="146">
        <f t="shared" ref="BG188:BG193" si="6">IF(N188="zákl. přenesená",J188,0)</f>
        <v>0</v>
      </c>
      <c r="BH188" s="146">
        <f t="shared" ref="BH188:BH193" si="7">IF(N188="sníž. přenesená",J188,0)</f>
        <v>0</v>
      </c>
      <c r="BI188" s="146">
        <f t="shared" ref="BI188:BI193" si="8">IF(N188="nulová",J188,0)</f>
        <v>0</v>
      </c>
      <c r="BJ188" s="19" t="s">
        <v>76</v>
      </c>
      <c r="BK188" s="146">
        <f t="shared" ref="BK188:BK193" si="9">ROUND(I188*H188,2)</f>
        <v>0</v>
      </c>
      <c r="BL188" s="19" t="s">
        <v>113</v>
      </c>
      <c r="BM188" s="145" t="s">
        <v>1339</v>
      </c>
    </row>
    <row r="189" spans="2:65" s="1" customFormat="1" ht="24.2" customHeight="1">
      <c r="B189" s="133"/>
      <c r="C189" s="176" t="s">
        <v>155</v>
      </c>
      <c r="D189" s="176" t="s">
        <v>539</v>
      </c>
      <c r="E189" s="177" t="s">
        <v>1549</v>
      </c>
      <c r="F189" s="178" t="s">
        <v>1550</v>
      </c>
      <c r="G189" s="179" t="s">
        <v>574</v>
      </c>
      <c r="H189" s="180">
        <v>12</v>
      </c>
      <c r="I189" s="181"/>
      <c r="J189" s="182">
        <f t="shared" si="0"/>
        <v>0</v>
      </c>
      <c r="K189" s="178" t="s">
        <v>3</v>
      </c>
      <c r="L189" s="183"/>
      <c r="M189" s="184" t="s">
        <v>3</v>
      </c>
      <c r="N189" s="185" t="s">
        <v>40</v>
      </c>
      <c r="P189" s="143">
        <f t="shared" si="1"/>
        <v>0</v>
      </c>
      <c r="Q189" s="143">
        <v>0</v>
      </c>
      <c r="R189" s="143">
        <f t="shared" si="2"/>
        <v>0</v>
      </c>
      <c r="S189" s="143">
        <v>0</v>
      </c>
      <c r="T189" s="144">
        <f t="shared" si="3"/>
        <v>0</v>
      </c>
      <c r="AR189" s="145" t="s">
        <v>171</v>
      </c>
      <c r="AT189" s="145" t="s">
        <v>539</v>
      </c>
      <c r="AU189" s="145" t="s">
        <v>79</v>
      </c>
      <c r="AY189" s="19" t="s">
        <v>328</v>
      </c>
      <c r="BE189" s="146">
        <f t="shared" si="4"/>
        <v>0</v>
      </c>
      <c r="BF189" s="146">
        <f t="shared" si="5"/>
        <v>0</v>
      </c>
      <c r="BG189" s="146">
        <f t="shared" si="6"/>
        <v>0</v>
      </c>
      <c r="BH189" s="146">
        <f t="shared" si="7"/>
        <v>0</v>
      </c>
      <c r="BI189" s="146">
        <f t="shared" si="8"/>
        <v>0</v>
      </c>
      <c r="BJ189" s="19" t="s">
        <v>76</v>
      </c>
      <c r="BK189" s="146">
        <f t="shared" si="9"/>
        <v>0</v>
      </c>
      <c r="BL189" s="19" t="s">
        <v>113</v>
      </c>
      <c r="BM189" s="145" t="s">
        <v>1342</v>
      </c>
    </row>
    <row r="190" spans="2:65" s="1" customFormat="1" ht="16.5" customHeight="1">
      <c r="B190" s="133"/>
      <c r="C190" s="176" t="s">
        <v>158</v>
      </c>
      <c r="D190" s="176" t="s">
        <v>539</v>
      </c>
      <c r="E190" s="177" t="s">
        <v>1551</v>
      </c>
      <c r="F190" s="178" t="s">
        <v>1552</v>
      </c>
      <c r="G190" s="179" t="s">
        <v>574</v>
      </c>
      <c r="H190" s="180">
        <v>12</v>
      </c>
      <c r="I190" s="181"/>
      <c r="J190" s="182">
        <f t="shared" si="0"/>
        <v>0</v>
      </c>
      <c r="K190" s="178" t="s">
        <v>3</v>
      </c>
      <c r="L190" s="183"/>
      <c r="M190" s="184" t="s">
        <v>3</v>
      </c>
      <c r="N190" s="185" t="s">
        <v>40</v>
      </c>
      <c r="P190" s="143">
        <f t="shared" si="1"/>
        <v>0</v>
      </c>
      <c r="Q190" s="143">
        <v>0</v>
      </c>
      <c r="R190" s="143">
        <f t="shared" si="2"/>
        <v>0</v>
      </c>
      <c r="S190" s="143">
        <v>0</v>
      </c>
      <c r="T190" s="144">
        <f t="shared" si="3"/>
        <v>0</v>
      </c>
      <c r="AR190" s="145" t="s">
        <v>171</v>
      </c>
      <c r="AT190" s="145" t="s">
        <v>539</v>
      </c>
      <c r="AU190" s="145" t="s">
        <v>79</v>
      </c>
      <c r="AY190" s="19" t="s">
        <v>328</v>
      </c>
      <c r="BE190" s="146">
        <f t="shared" si="4"/>
        <v>0</v>
      </c>
      <c r="BF190" s="146">
        <f t="shared" si="5"/>
        <v>0</v>
      </c>
      <c r="BG190" s="146">
        <f t="shared" si="6"/>
        <v>0</v>
      </c>
      <c r="BH190" s="146">
        <f t="shared" si="7"/>
        <v>0</v>
      </c>
      <c r="BI190" s="146">
        <f t="shared" si="8"/>
        <v>0</v>
      </c>
      <c r="BJ190" s="19" t="s">
        <v>76</v>
      </c>
      <c r="BK190" s="146">
        <f t="shared" si="9"/>
        <v>0</v>
      </c>
      <c r="BL190" s="19" t="s">
        <v>113</v>
      </c>
      <c r="BM190" s="145" t="s">
        <v>570</v>
      </c>
    </row>
    <row r="191" spans="2:65" s="1" customFormat="1" ht="16.5" customHeight="1">
      <c r="B191" s="133"/>
      <c r="C191" s="176" t="s">
        <v>161</v>
      </c>
      <c r="D191" s="176" t="s">
        <v>539</v>
      </c>
      <c r="E191" s="177" t="s">
        <v>1553</v>
      </c>
      <c r="F191" s="178" t="s">
        <v>1554</v>
      </c>
      <c r="G191" s="179" t="s">
        <v>574</v>
      </c>
      <c r="H191" s="180">
        <v>12</v>
      </c>
      <c r="I191" s="181"/>
      <c r="J191" s="182">
        <f t="shared" si="0"/>
        <v>0</v>
      </c>
      <c r="K191" s="178" t="s">
        <v>3</v>
      </c>
      <c r="L191" s="183"/>
      <c r="M191" s="184" t="s">
        <v>3</v>
      </c>
      <c r="N191" s="185" t="s">
        <v>40</v>
      </c>
      <c r="P191" s="143">
        <f t="shared" si="1"/>
        <v>0</v>
      </c>
      <c r="Q191" s="143">
        <v>0</v>
      </c>
      <c r="R191" s="143">
        <f t="shared" si="2"/>
        <v>0</v>
      </c>
      <c r="S191" s="143">
        <v>0</v>
      </c>
      <c r="T191" s="144">
        <f t="shared" si="3"/>
        <v>0</v>
      </c>
      <c r="AR191" s="145" t="s">
        <v>171</v>
      </c>
      <c r="AT191" s="145" t="s">
        <v>539</v>
      </c>
      <c r="AU191" s="145" t="s">
        <v>79</v>
      </c>
      <c r="AY191" s="19" t="s">
        <v>328</v>
      </c>
      <c r="BE191" s="146">
        <f t="shared" si="4"/>
        <v>0</v>
      </c>
      <c r="BF191" s="146">
        <f t="shared" si="5"/>
        <v>0</v>
      </c>
      <c r="BG191" s="146">
        <f t="shared" si="6"/>
        <v>0</v>
      </c>
      <c r="BH191" s="146">
        <f t="shared" si="7"/>
        <v>0</v>
      </c>
      <c r="BI191" s="146">
        <f t="shared" si="8"/>
        <v>0</v>
      </c>
      <c r="BJ191" s="19" t="s">
        <v>76</v>
      </c>
      <c r="BK191" s="146">
        <f t="shared" si="9"/>
        <v>0</v>
      </c>
      <c r="BL191" s="19" t="s">
        <v>113</v>
      </c>
      <c r="BM191" s="145" t="s">
        <v>1347</v>
      </c>
    </row>
    <row r="192" spans="2:65" s="1" customFormat="1" ht="16.5" customHeight="1">
      <c r="B192" s="133"/>
      <c r="C192" s="176" t="s">
        <v>747</v>
      </c>
      <c r="D192" s="176" t="s">
        <v>539</v>
      </c>
      <c r="E192" s="177" t="s">
        <v>1555</v>
      </c>
      <c r="F192" s="178" t="s">
        <v>1556</v>
      </c>
      <c r="G192" s="179" t="s">
        <v>574</v>
      </c>
      <c r="H192" s="180">
        <v>12</v>
      </c>
      <c r="I192" s="181"/>
      <c r="J192" s="182">
        <f t="shared" si="0"/>
        <v>0</v>
      </c>
      <c r="K192" s="178" t="s">
        <v>3</v>
      </c>
      <c r="L192" s="183"/>
      <c r="M192" s="184" t="s">
        <v>3</v>
      </c>
      <c r="N192" s="185" t="s">
        <v>40</v>
      </c>
      <c r="P192" s="143">
        <f t="shared" si="1"/>
        <v>0</v>
      </c>
      <c r="Q192" s="143">
        <v>0</v>
      </c>
      <c r="R192" s="143">
        <f t="shared" si="2"/>
        <v>0</v>
      </c>
      <c r="S192" s="143">
        <v>0</v>
      </c>
      <c r="T192" s="144">
        <f t="shared" si="3"/>
        <v>0</v>
      </c>
      <c r="AR192" s="145" t="s">
        <v>171</v>
      </c>
      <c r="AT192" s="145" t="s">
        <v>539</v>
      </c>
      <c r="AU192" s="145" t="s">
        <v>79</v>
      </c>
      <c r="AY192" s="19" t="s">
        <v>328</v>
      </c>
      <c r="BE192" s="146">
        <f t="shared" si="4"/>
        <v>0</v>
      </c>
      <c r="BF192" s="146">
        <f t="shared" si="5"/>
        <v>0</v>
      </c>
      <c r="BG192" s="146">
        <f t="shared" si="6"/>
        <v>0</v>
      </c>
      <c r="BH192" s="146">
        <f t="shared" si="7"/>
        <v>0</v>
      </c>
      <c r="BI192" s="146">
        <f t="shared" si="8"/>
        <v>0</v>
      </c>
      <c r="BJ192" s="19" t="s">
        <v>76</v>
      </c>
      <c r="BK192" s="146">
        <f t="shared" si="9"/>
        <v>0</v>
      </c>
      <c r="BL192" s="19" t="s">
        <v>113</v>
      </c>
      <c r="BM192" s="145" t="s">
        <v>1350</v>
      </c>
    </row>
    <row r="193" spans="2:65" s="1" customFormat="1" ht="62.65" customHeight="1">
      <c r="B193" s="133"/>
      <c r="C193" s="134" t="s">
        <v>751</v>
      </c>
      <c r="D193" s="134" t="s">
        <v>331</v>
      </c>
      <c r="E193" s="135" t="s">
        <v>1557</v>
      </c>
      <c r="F193" s="136" t="s">
        <v>1558</v>
      </c>
      <c r="G193" s="137" t="s">
        <v>574</v>
      </c>
      <c r="H193" s="138">
        <v>12</v>
      </c>
      <c r="I193" s="139"/>
      <c r="J193" s="140">
        <f t="shared" si="0"/>
        <v>0</v>
      </c>
      <c r="K193" s="136" t="s">
        <v>335</v>
      </c>
      <c r="L193" s="34"/>
      <c r="M193" s="141" t="s">
        <v>3</v>
      </c>
      <c r="N193" s="142" t="s">
        <v>40</v>
      </c>
      <c r="P193" s="143">
        <f t="shared" si="1"/>
        <v>0</v>
      </c>
      <c r="Q193" s="143">
        <v>0</v>
      </c>
      <c r="R193" s="143">
        <f t="shared" si="2"/>
        <v>0</v>
      </c>
      <c r="S193" s="143">
        <v>0</v>
      </c>
      <c r="T193" s="144">
        <f t="shared" si="3"/>
        <v>0</v>
      </c>
      <c r="AR193" s="145" t="s">
        <v>113</v>
      </c>
      <c r="AT193" s="145" t="s">
        <v>331</v>
      </c>
      <c r="AU193" s="145" t="s">
        <v>79</v>
      </c>
      <c r="AY193" s="19" t="s">
        <v>328</v>
      </c>
      <c r="BE193" s="146">
        <f t="shared" si="4"/>
        <v>0</v>
      </c>
      <c r="BF193" s="146">
        <f t="shared" si="5"/>
        <v>0</v>
      </c>
      <c r="BG193" s="146">
        <f t="shared" si="6"/>
        <v>0</v>
      </c>
      <c r="BH193" s="146">
        <f t="shared" si="7"/>
        <v>0</v>
      </c>
      <c r="BI193" s="146">
        <f t="shared" si="8"/>
        <v>0</v>
      </c>
      <c r="BJ193" s="19" t="s">
        <v>76</v>
      </c>
      <c r="BK193" s="146">
        <f t="shared" si="9"/>
        <v>0</v>
      </c>
      <c r="BL193" s="19" t="s">
        <v>113</v>
      </c>
      <c r="BM193" s="145" t="s">
        <v>1353</v>
      </c>
    </row>
    <row r="194" spans="2:65" s="1" customFormat="1">
      <c r="B194" s="34"/>
      <c r="D194" s="147" t="s">
        <v>338</v>
      </c>
      <c r="F194" s="148" t="s">
        <v>1559</v>
      </c>
      <c r="I194" s="149"/>
      <c r="L194" s="34"/>
      <c r="M194" s="150"/>
      <c r="T194" s="55"/>
      <c r="AT194" s="19" t="s">
        <v>338</v>
      </c>
      <c r="AU194" s="19" t="s">
        <v>79</v>
      </c>
    </row>
    <row r="195" spans="2:65" s="1" customFormat="1" ht="66.75" customHeight="1">
      <c r="B195" s="133"/>
      <c r="C195" s="134" t="s">
        <v>756</v>
      </c>
      <c r="D195" s="134" t="s">
        <v>331</v>
      </c>
      <c r="E195" s="135" t="s">
        <v>1560</v>
      </c>
      <c r="F195" s="136" t="s">
        <v>1561</v>
      </c>
      <c r="G195" s="137" t="s">
        <v>574</v>
      </c>
      <c r="H195" s="138">
        <v>12</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1356</v>
      </c>
    </row>
    <row r="196" spans="2:65" s="1" customFormat="1">
      <c r="B196" s="34"/>
      <c r="D196" s="147" t="s">
        <v>338</v>
      </c>
      <c r="F196" s="148" t="s">
        <v>1562</v>
      </c>
      <c r="I196" s="149"/>
      <c r="L196" s="34"/>
      <c r="M196" s="150"/>
      <c r="T196" s="55"/>
      <c r="AT196" s="19" t="s">
        <v>338</v>
      </c>
      <c r="AU196" s="19" t="s">
        <v>79</v>
      </c>
    </row>
    <row r="197" spans="2:65" s="1" customFormat="1" ht="21.75" customHeight="1">
      <c r="B197" s="133"/>
      <c r="C197" s="176" t="s">
        <v>760</v>
      </c>
      <c r="D197" s="176" t="s">
        <v>539</v>
      </c>
      <c r="E197" s="177" t="s">
        <v>1563</v>
      </c>
      <c r="F197" s="178" t="s">
        <v>1564</v>
      </c>
      <c r="G197" s="179" t="s">
        <v>574</v>
      </c>
      <c r="H197" s="180">
        <v>8</v>
      </c>
      <c r="I197" s="181"/>
      <c r="J197" s="182">
        <f t="shared" ref="J197:J202" si="10">ROUND(I197*H197,2)</f>
        <v>0</v>
      </c>
      <c r="K197" s="178" t="s">
        <v>3</v>
      </c>
      <c r="L197" s="183"/>
      <c r="M197" s="184" t="s">
        <v>3</v>
      </c>
      <c r="N197" s="185" t="s">
        <v>40</v>
      </c>
      <c r="P197" s="143">
        <f t="shared" ref="P197:P202" si="11">O197*H197</f>
        <v>0</v>
      </c>
      <c r="Q197" s="143">
        <v>0</v>
      </c>
      <c r="R197" s="143">
        <f t="shared" ref="R197:R202" si="12">Q197*H197</f>
        <v>0</v>
      </c>
      <c r="S197" s="143">
        <v>0</v>
      </c>
      <c r="T197" s="144">
        <f t="shared" ref="T197:T202" si="13">S197*H197</f>
        <v>0</v>
      </c>
      <c r="AR197" s="145" t="s">
        <v>171</v>
      </c>
      <c r="AT197" s="145" t="s">
        <v>539</v>
      </c>
      <c r="AU197" s="145" t="s">
        <v>79</v>
      </c>
      <c r="AY197" s="19" t="s">
        <v>328</v>
      </c>
      <c r="BE197" s="146">
        <f t="shared" ref="BE197:BE202" si="14">IF(N197="základní",J197,0)</f>
        <v>0</v>
      </c>
      <c r="BF197" s="146">
        <f t="shared" ref="BF197:BF202" si="15">IF(N197="snížená",J197,0)</f>
        <v>0</v>
      </c>
      <c r="BG197" s="146">
        <f t="shared" ref="BG197:BG202" si="16">IF(N197="zákl. přenesená",J197,0)</f>
        <v>0</v>
      </c>
      <c r="BH197" s="146">
        <f t="shared" ref="BH197:BH202" si="17">IF(N197="sníž. přenesená",J197,0)</f>
        <v>0</v>
      </c>
      <c r="BI197" s="146">
        <f t="shared" ref="BI197:BI202" si="18">IF(N197="nulová",J197,0)</f>
        <v>0</v>
      </c>
      <c r="BJ197" s="19" t="s">
        <v>76</v>
      </c>
      <c r="BK197" s="146">
        <f t="shared" ref="BK197:BK202" si="19">ROUND(I197*H197,2)</f>
        <v>0</v>
      </c>
      <c r="BL197" s="19" t="s">
        <v>113</v>
      </c>
      <c r="BM197" s="145" t="s">
        <v>1359</v>
      </c>
    </row>
    <row r="198" spans="2:65" s="1" customFormat="1" ht="21.75" customHeight="1">
      <c r="B198" s="133"/>
      <c r="C198" s="176" t="s">
        <v>764</v>
      </c>
      <c r="D198" s="176" t="s">
        <v>539</v>
      </c>
      <c r="E198" s="177" t="s">
        <v>1565</v>
      </c>
      <c r="F198" s="178" t="s">
        <v>1566</v>
      </c>
      <c r="G198" s="179" t="s">
        <v>574</v>
      </c>
      <c r="H198" s="180">
        <v>2</v>
      </c>
      <c r="I198" s="181"/>
      <c r="J198" s="182">
        <f t="shared" si="10"/>
        <v>0</v>
      </c>
      <c r="K198" s="178" t="s">
        <v>3</v>
      </c>
      <c r="L198" s="183"/>
      <c r="M198" s="184" t="s">
        <v>3</v>
      </c>
      <c r="N198" s="185" t="s">
        <v>40</v>
      </c>
      <c r="P198" s="143">
        <f t="shared" si="11"/>
        <v>0</v>
      </c>
      <c r="Q198" s="143">
        <v>0</v>
      </c>
      <c r="R198" s="143">
        <f t="shared" si="12"/>
        <v>0</v>
      </c>
      <c r="S198" s="143">
        <v>0</v>
      </c>
      <c r="T198" s="144">
        <f t="shared" si="13"/>
        <v>0</v>
      </c>
      <c r="AR198" s="145" t="s">
        <v>171</v>
      </c>
      <c r="AT198" s="145" t="s">
        <v>539</v>
      </c>
      <c r="AU198" s="145" t="s">
        <v>79</v>
      </c>
      <c r="AY198" s="19" t="s">
        <v>328</v>
      </c>
      <c r="BE198" s="146">
        <f t="shared" si="14"/>
        <v>0</v>
      </c>
      <c r="BF198" s="146">
        <f t="shared" si="15"/>
        <v>0</v>
      </c>
      <c r="BG198" s="146">
        <f t="shared" si="16"/>
        <v>0</v>
      </c>
      <c r="BH198" s="146">
        <f t="shared" si="17"/>
        <v>0</v>
      </c>
      <c r="BI198" s="146">
        <f t="shared" si="18"/>
        <v>0</v>
      </c>
      <c r="BJ198" s="19" t="s">
        <v>76</v>
      </c>
      <c r="BK198" s="146">
        <f t="shared" si="19"/>
        <v>0</v>
      </c>
      <c r="BL198" s="19" t="s">
        <v>113</v>
      </c>
      <c r="BM198" s="145" t="s">
        <v>1362</v>
      </c>
    </row>
    <row r="199" spans="2:65" s="1" customFormat="1" ht="16.5" customHeight="1">
      <c r="B199" s="133"/>
      <c r="C199" s="176" t="s">
        <v>165</v>
      </c>
      <c r="D199" s="176" t="s">
        <v>539</v>
      </c>
      <c r="E199" s="177" t="s">
        <v>687</v>
      </c>
      <c r="F199" s="178" t="s">
        <v>1567</v>
      </c>
      <c r="G199" s="179" t="s">
        <v>574</v>
      </c>
      <c r="H199" s="180">
        <v>8</v>
      </c>
      <c r="I199" s="181"/>
      <c r="J199" s="182">
        <f t="shared" si="10"/>
        <v>0</v>
      </c>
      <c r="K199" s="178" t="s">
        <v>3</v>
      </c>
      <c r="L199" s="183"/>
      <c r="M199" s="184" t="s">
        <v>3</v>
      </c>
      <c r="N199" s="185" t="s">
        <v>40</v>
      </c>
      <c r="P199" s="143">
        <f t="shared" si="11"/>
        <v>0</v>
      </c>
      <c r="Q199" s="143">
        <v>0</v>
      </c>
      <c r="R199" s="143">
        <f t="shared" si="12"/>
        <v>0</v>
      </c>
      <c r="S199" s="143">
        <v>0</v>
      </c>
      <c r="T199" s="144">
        <f t="shared" si="13"/>
        <v>0</v>
      </c>
      <c r="AR199" s="145" t="s">
        <v>171</v>
      </c>
      <c r="AT199" s="145" t="s">
        <v>539</v>
      </c>
      <c r="AU199" s="145" t="s">
        <v>79</v>
      </c>
      <c r="AY199" s="19" t="s">
        <v>328</v>
      </c>
      <c r="BE199" s="146">
        <f t="shared" si="14"/>
        <v>0</v>
      </c>
      <c r="BF199" s="146">
        <f t="shared" si="15"/>
        <v>0</v>
      </c>
      <c r="BG199" s="146">
        <f t="shared" si="16"/>
        <v>0</v>
      </c>
      <c r="BH199" s="146">
        <f t="shared" si="17"/>
        <v>0</v>
      </c>
      <c r="BI199" s="146">
        <f t="shared" si="18"/>
        <v>0</v>
      </c>
      <c r="BJ199" s="19" t="s">
        <v>76</v>
      </c>
      <c r="BK199" s="146">
        <f t="shared" si="19"/>
        <v>0</v>
      </c>
      <c r="BL199" s="19" t="s">
        <v>113</v>
      </c>
      <c r="BM199" s="145" t="s">
        <v>1568</v>
      </c>
    </row>
    <row r="200" spans="2:65" s="1" customFormat="1" ht="16.5" customHeight="1">
      <c r="B200" s="133"/>
      <c r="C200" s="176" t="s">
        <v>773</v>
      </c>
      <c r="D200" s="176" t="s">
        <v>539</v>
      </c>
      <c r="E200" s="177" t="s">
        <v>1569</v>
      </c>
      <c r="F200" s="178" t="s">
        <v>1570</v>
      </c>
      <c r="G200" s="179" t="s">
        <v>574</v>
      </c>
      <c r="H200" s="180">
        <v>2</v>
      </c>
      <c r="I200" s="181"/>
      <c r="J200" s="182">
        <f t="shared" si="10"/>
        <v>0</v>
      </c>
      <c r="K200" s="178" t="s">
        <v>3</v>
      </c>
      <c r="L200" s="183"/>
      <c r="M200" s="184" t="s">
        <v>3</v>
      </c>
      <c r="N200" s="185" t="s">
        <v>40</v>
      </c>
      <c r="P200" s="143">
        <f t="shared" si="11"/>
        <v>0</v>
      </c>
      <c r="Q200" s="143">
        <v>0</v>
      </c>
      <c r="R200" s="143">
        <f t="shared" si="12"/>
        <v>0</v>
      </c>
      <c r="S200" s="143">
        <v>0</v>
      </c>
      <c r="T200" s="144">
        <f t="shared" si="13"/>
        <v>0</v>
      </c>
      <c r="AR200" s="145" t="s">
        <v>171</v>
      </c>
      <c r="AT200" s="145" t="s">
        <v>539</v>
      </c>
      <c r="AU200" s="145" t="s">
        <v>79</v>
      </c>
      <c r="AY200" s="19" t="s">
        <v>328</v>
      </c>
      <c r="BE200" s="146">
        <f t="shared" si="14"/>
        <v>0</v>
      </c>
      <c r="BF200" s="146">
        <f t="shared" si="15"/>
        <v>0</v>
      </c>
      <c r="BG200" s="146">
        <f t="shared" si="16"/>
        <v>0</v>
      </c>
      <c r="BH200" s="146">
        <f t="shared" si="17"/>
        <v>0</v>
      </c>
      <c r="BI200" s="146">
        <f t="shared" si="18"/>
        <v>0</v>
      </c>
      <c r="BJ200" s="19" t="s">
        <v>76</v>
      </c>
      <c r="BK200" s="146">
        <f t="shared" si="19"/>
        <v>0</v>
      </c>
      <c r="BL200" s="19" t="s">
        <v>113</v>
      </c>
      <c r="BM200" s="145" t="s">
        <v>1367</v>
      </c>
    </row>
    <row r="201" spans="2:65" s="1" customFormat="1" ht="16.5" customHeight="1">
      <c r="B201" s="133"/>
      <c r="C201" s="176" t="s">
        <v>778</v>
      </c>
      <c r="D201" s="176" t="s">
        <v>539</v>
      </c>
      <c r="E201" s="177" t="s">
        <v>1571</v>
      </c>
      <c r="F201" s="178" t="s">
        <v>1572</v>
      </c>
      <c r="G201" s="179" t="s">
        <v>574</v>
      </c>
      <c r="H201" s="180">
        <v>2</v>
      </c>
      <c r="I201" s="181"/>
      <c r="J201" s="182">
        <f t="shared" si="10"/>
        <v>0</v>
      </c>
      <c r="K201" s="178" t="s">
        <v>3</v>
      </c>
      <c r="L201" s="183"/>
      <c r="M201" s="184" t="s">
        <v>3</v>
      </c>
      <c r="N201" s="185" t="s">
        <v>40</v>
      </c>
      <c r="P201" s="143">
        <f t="shared" si="11"/>
        <v>0</v>
      </c>
      <c r="Q201" s="143">
        <v>0</v>
      </c>
      <c r="R201" s="143">
        <f t="shared" si="12"/>
        <v>0</v>
      </c>
      <c r="S201" s="143">
        <v>0</v>
      </c>
      <c r="T201" s="144">
        <f t="shared" si="13"/>
        <v>0</v>
      </c>
      <c r="AR201" s="145" t="s">
        <v>171</v>
      </c>
      <c r="AT201" s="145" t="s">
        <v>539</v>
      </c>
      <c r="AU201" s="145" t="s">
        <v>79</v>
      </c>
      <c r="AY201" s="19" t="s">
        <v>328</v>
      </c>
      <c r="BE201" s="146">
        <f t="shared" si="14"/>
        <v>0</v>
      </c>
      <c r="BF201" s="146">
        <f t="shared" si="15"/>
        <v>0</v>
      </c>
      <c r="BG201" s="146">
        <f t="shared" si="16"/>
        <v>0</v>
      </c>
      <c r="BH201" s="146">
        <f t="shared" si="17"/>
        <v>0</v>
      </c>
      <c r="BI201" s="146">
        <f t="shared" si="18"/>
        <v>0</v>
      </c>
      <c r="BJ201" s="19" t="s">
        <v>76</v>
      </c>
      <c r="BK201" s="146">
        <f t="shared" si="19"/>
        <v>0</v>
      </c>
      <c r="BL201" s="19" t="s">
        <v>113</v>
      </c>
      <c r="BM201" s="145" t="s">
        <v>1370</v>
      </c>
    </row>
    <row r="202" spans="2:65" s="1" customFormat="1" ht="62.65" customHeight="1">
      <c r="B202" s="133"/>
      <c r="C202" s="134" t="s">
        <v>783</v>
      </c>
      <c r="D202" s="134" t="s">
        <v>331</v>
      </c>
      <c r="E202" s="135" t="s">
        <v>1573</v>
      </c>
      <c r="F202" s="136" t="s">
        <v>1574</v>
      </c>
      <c r="G202" s="137" t="s">
        <v>574</v>
      </c>
      <c r="H202" s="138">
        <v>8</v>
      </c>
      <c r="I202" s="139"/>
      <c r="J202" s="140">
        <f t="shared" si="10"/>
        <v>0</v>
      </c>
      <c r="K202" s="136" t="s">
        <v>335</v>
      </c>
      <c r="L202" s="34"/>
      <c r="M202" s="141" t="s">
        <v>3</v>
      </c>
      <c r="N202" s="142" t="s">
        <v>40</v>
      </c>
      <c r="P202" s="143">
        <f t="shared" si="11"/>
        <v>0</v>
      </c>
      <c r="Q202" s="143">
        <v>0</v>
      </c>
      <c r="R202" s="143">
        <f t="shared" si="12"/>
        <v>0</v>
      </c>
      <c r="S202" s="143">
        <v>0</v>
      </c>
      <c r="T202" s="144">
        <f t="shared" si="13"/>
        <v>0</v>
      </c>
      <c r="AR202" s="145" t="s">
        <v>113</v>
      </c>
      <c r="AT202" s="145" t="s">
        <v>331</v>
      </c>
      <c r="AU202" s="145" t="s">
        <v>79</v>
      </c>
      <c r="AY202" s="19" t="s">
        <v>328</v>
      </c>
      <c r="BE202" s="146">
        <f t="shared" si="14"/>
        <v>0</v>
      </c>
      <c r="BF202" s="146">
        <f t="shared" si="15"/>
        <v>0</v>
      </c>
      <c r="BG202" s="146">
        <f t="shared" si="16"/>
        <v>0</v>
      </c>
      <c r="BH202" s="146">
        <f t="shared" si="17"/>
        <v>0</v>
      </c>
      <c r="BI202" s="146">
        <f t="shared" si="18"/>
        <v>0</v>
      </c>
      <c r="BJ202" s="19" t="s">
        <v>76</v>
      </c>
      <c r="BK202" s="146">
        <f t="shared" si="19"/>
        <v>0</v>
      </c>
      <c r="BL202" s="19" t="s">
        <v>113</v>
      </c>
      <c r="BM202" s="145" t="s">
        <v>1575</v>
      </c>
    </row>
    <row r="203" spans="2:65" s="1" customFormat="1">
      <c r="B203" s="34"/>
      <c r="D203" s="147" t="s">
        <v>338</v>
      </c>
      <c r="F203" s="148" t="s">
        <v>1576</v>
      </c>
      <c r="I203" s="149"/>
      <c r="L203" s="34"/>
      <c r="M203" s="150"/>
      <c r="T203" s="55"/>
      <c r="AT203" s="19" t="s">
        <v>338</v>
      </c>
      <c r="AU203" s="19" t="s">
        <v>79</v>
      </c>
    </row>
    <row r="204" spans="2:65" s="1" customFormat="1" ht="62.65" customHeight="1">
      <c r="B204" s="133"/>
      <c r="C204" s="134" t="s">
        <v>788</v>
      </c>
      <c r="D204" s="134" t="s">
        <v>331</v>
      </c>
      <c r="E204" s="135" t="s">
        <v>1577</v>
      </c>
      <c r="F204" s="136" t="s">
        <v>1578</v>
      </c>
      <c r="G204" s="137" t="s">
        <v>574</v>
      </c>
      <c r="H204" s="138">
        <v>2</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1374</v>
      </c>
    </row>
    <row r="205" spans="2:65" s="1" customFormat="1">
      <c r="B205" s="34"/>
      <c r="D205" s="147" t="s">
        <v>338</v>
      </c>
      <c r="F205" s="148" t="s">
        <v>1579</v>
      </c>
      <c r="I205" s="149"/>
      <c r="L205" s="34"/>
      <c r="M205" s="150"/>
      <c r="T205" s="55"/>
      <c r="AT205" s="19" t="s">
        <v>338</v>
      </c>
      <c r="AU205" s="19" t="s">
        <v>79</v>
      </c>
    </row>
    <row r="206" spans="2:65" s="1" customFormat="1" ht="66.75" customHeight="1">
      <c r="B206" s="133"/>
      <c r="C206" s="134" t="s">
        <v>792</v>
      </c>
      <c r="D206" s="134" t="s">
        <v>331</v>
      </c>
      <c r="E206" s="135" t="s">
        <v>1580</v>
      </c>
      <c r="F206" s="136" t="s">
        <v>1581</v>
      </c>
      <c r="G206" s="137" t="s">
        <v>574</v>
      </c>
      <c r="H206" s="138">
        <v>8</v>
      </c>
      <c r="I206" s="139"/>
      <c r="J206" s="140">
        <f>ROUND(I206*H206,2)</f>
        <v>0</v>
      </c>
      <c r="K206" s="136" t="s">
        <v>335</v>
      </c>
      <c r="L206" s="34"/>
      <c r="M206" s="141" t="s">
        <v>3</v>
      </c>
      <c r="N206" s="142" t="s">
        <v>40</v>
      </c>
      <c r="P206" s="143">
        <f>O206*H206</f>
        <v>0</v>
      </c>
      <c r="Q206" s="143">
        <v>0</v>
      </c>
      <c r="R206" s="143">
        <f>Q206*H206</f>
        <v>0</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1377</v>
      </c>
    </row>
    <row r="207" spans="2:65" s="1" customFormat="1">
      <c r="B207" s="34"/>
      <c r="D207" s="147" t="s">
        <v>338</v>
      </c>
      <c r="F207" s="148" t="s">
        <v>1582</v>
      </c>
      <c r="I207" s="149"/>
      <c r="L207" s="34"/>
      <c r="M207" s="150"/>
      <c r="T207" s="55"/>
      <c r="AT207" s="19" t="s">
        <v>338</v>
      </c>
      <c r="AU207" s="19" t="s">
        <v>79</v>
      </c>
    </row>
    <row r="208" spans="2:65" s="1" customFormat="1" ht="66.75" customHeight="1">
      <c r="B208" s="133"/>
      <c r="C208" s="134" t="s">
        <v>796</v>
      </c>
      <c r="D208" s="134" t="s">
        <v>331</v>
      </c>
      <c r="E208" s="135" t="s">
        <v>1583</v>
      </c>
      <c r="F208" s="136" t="s">
        <v>1581</v>
      </c>
      <c r="G208" s="137" t="s">
        <v>574</v>
      </c>
      <c r="H208" s="138">
        <v>2</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1584</v>
      </c>
    </row>
    <row r="209" spans="2:65" s="1" customFormat="1">
      <c r="B209" s="34"/>
      <c r="D209" s="147" t="s">
        <v>338</v>
      </c>
      <c r="F209" s="148" t="s">
        <v>1585</v>
      </c>
      <c r="I209" s="149"/>
      <c r="L209" s="34"/>
      <c r="M209" s="150"/>
      <c r="T209" s="55"/>
      <c r="AT209" s="19" t="s">
        <v>338</v>
      </c>
      <c r="AU209" s="19" t="s">
        <v>79</v>
      </c>
    </row>
    <row r="210" spans="2:65" s="1" customFormat="1" ht="16.5" customHeight="1">
      <c r="B210" s="133"/>
      <c r="C210" s="176" t="s">
        <v>800</v>
      </c>
      <c r="D210" s="176" t="s">
        <v>539</v>
      </c>
      <c r="E210" s="177" t="s">
        <v>1586</v>
      </c>
      <c r="F210" s="178" t="s">
        <v>1587</v>
      </c>
      <c r="G210" s="179" t="s">
        <v>574</v>
      </c>
      <c r="H210" s="180">
        <v>22</v>
      </c>
      <c r="I210" s="181"/>
      <c r="J210" s="182">
        <f>ROUND(I210*H210,2)</f>
        <v>0</v>
      </c>
      <c r="K210" s="178" t="s">
        <v>3</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1380</v>
      </c>
    </row>
    <row r="211" spans="2:65" s="1" customFormat="1" ht="16.5" customHeight="1">
      <c r="B211" s="133"/>
      <c r="C211" s="176" t="s">
        <v>804</v>
      </c>
      <c r="D211" s="176" t="s">
        <v>539</v>
      </c>
      <c r="E211" s="177" t="s">
        <v>1588</v>
      </c>
      <c r="F211" s="178" t="s">
        <v>1589</v>
      </c>
      <c r="G211" s="179" t="s">
        <v>574</v>
      </c>
      <c r="H211" s="180">
        <v>12</v>
      </c>
      <c r="I211" s="181"/>
      <c r="J211" s="182">
        <f>ROUND(I211*H211,2)</f>
        <v>0</v>
      </c>
      <c r="K211" s="178" t="s">
        <v>3</v>
      </c>
      <c r="L211" s="183"/>
      <c r="M211" s="184" t="s">
        <v>3</v>
      </c>
      <c r="N211" s="185" t="s">
        <v>40</v>
      </c>
      <c r="P211" s="143">
        <f>O211*H211</f>
        <v>0</v>
      </c>
      <c r="Q211" s="143">
        <v>0</v>
      </c>
      <c r="R211" s="143">
        <f>Q211*H211</f>
        <v>0</v>
      </c>
      <c r="S211" s="143">
        <v>0</v>
      </c>
      <c r="T211" s="144">
        <f>S211*H211</f>
        <v>0</v>
      </c>
      <c r="AR211" s="145" t="s">
        <v>171</v>
      </c>
      <c r="AT211" s="145" t="s">
        <v>539</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1384</v>
      </c>
    </row>
    <row r="212" spans="2:65" s="1" customFormat="1" ht="24.2" customHeight="1">
      <c r="B212" s="133"/>
      <c r="C212" s="134" t="s">
        <v>808</v>
      </c>
      <c r="D212" s="134" t="s">
        <v>331</v>
      </c>
      <c r="E212" s="135" t="s">
        <v>1590</v>
      </c>
      <c r="F212" s="136" t="s">
        <v>1591</v>
      </c>
      <c r="G212" s="137" t="s">
        <v>574</v>
      </c>
      <c r="H212" s="138">
        <v>12</v>
      </c>
      <c r="I212" s="139"/>
      <c r="J212" s="140">
        <f>ROUND(I212*H212,2)</f>
        <v>0</v>
      </c>
      <c r="K212" s="136" t="s">
        <v>335</v>
      </c>
      <c r="L212" s="34"/>
      <c r="M212" s="141" t="s">
        <v>3</v>
      </c>
      <c r="N212" s="142" t="s">
        <v>40</v>
      </c>
      <c r="P212" s="143">
        <f>O212*H212</f>
        <v>0</v>
      </c>
      <c r="Q212" s="143">
        <v>0</v>
      </c>
      <c r="R212" s="143">
        <f>Q212*H212</f>
        <v>0</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1387</v>
      </c>
    </row>
    <row r="213" spans="2:65" s="1" customFormat="1">
      <c r="B213" s="34"/>
      <c r="D213" s="147" t="s">
        <v>338</v>
      </c>
      <c r="F213" s="148" t="s">
        <v>1592</v>
      </c>
      <c r="I213" s="149"/>
      <c r="L213" s="34"/>
      <c r="M213" s="150"/>
      <c r="T213" s="55"/>
      <c r="AT213" s="19" t="s">
        <v>338</v>
      </c>
      <c r="AU213" s="19" t="s">
        <v>79</v>
      </c>
    </row>
    <row r="214" spans="2:65" s="1" customFormat="1" ht="21.75" customHeight="1">
      <c r="B214" s="133"/>
      <c r="C214" s="176" t="s">
        <v>812</v>
      </c>
      <c r="D214" s="176" t="s">
        <v>539</v>
      </c>
      <c r="E214" s="177" t="s">
        <v>1593</v>
      </c>
      <c r="F214" s="178" t="s">
        <v>1594</v>
      </c>
      <c r="G214" s="179" t="s">
        <v>574</v>
      </c>
      <c r="H214" s="180">
        <v>1</v>
      </c>
      <c r="I214" s="181"/>
      <c r="J214" s="182">
        <f t="shared" ref="J214:J219" si="20">ROUND(I214*H214,2)</f>
        <v>0</v>
      </c>
      <c r="K214" s="178" t="s">
        <v>3</v>
      </c>
      <c r="L214" s="183"/>
      <c r="M214" s="184" t="s">
        <v>3</v>
      </c>
      <c r="N214" s="185" t="s">
        <v>40</v>
      </c>
      <c r="P214" s="143">
        <f t="shared" ref="P214:P219" si="21">O214*H214</f>
        <v>0</v>
      </c>
      <c r="Q214" s="143">
        <v>0</v>
      </c>
      <c r="R214" s="143">
        <f t="shared" ref="R214:R219" si="22">Q214*H214</f>
        <v>0</v>
      </c>
      <c r="S214" s="143">
        <v>0</v>
      </c>
      <c r="T214" s="144">
        <f t="shared" ref="T214:T219" si="23">S214*H214</f>
        <v>0</v>
      </c>
      <c r="AR214" s="145" t="s">
        <v>171</v>
      </c>
      <c r="AT214" s="145" t="s">
        <v>539</v>
      </c>
      <c r="AU214" s="145" t="s">
        <v>79</v>
      </c>
      <c r="AY214" s="19" t="s">
        <v>328</v>
      </c>
      <c r="BE214" s="146">
        <f t="shared" ref="BE214:BE219" si="24">IF(N214="základní",J214,0)</f>
        <v>0</v>
      </c>
      <c r="BF214" s="146">
        <f t="shared" ref="BF214:BF219" si="25">IF(N214="snížená",J214,0)</f>
        <v>0</v>
      </c>
      <c r="BG214" s="146">
        <f t="shared" ref="BG214:BG219" si="26">IF(N214="zákl. přenesená",J214,0)</f>
        <v>0</v>
      </c>
      <c r="BH214" s="146">
        <f t="shared" ref="BH214:BH219" si="27">IF(N214="sníž. přenesená",J214,0)</f>
        <v>0</v>
      </c>
      <c r="BI214" s="146">
        <f t="shared" ref="BI214:BI219" si="28">IF(N214="nulová",J214,0)</f>
        <v>0</v>
      </c>
      <c r="BJ214" s="19" t="s">
        <v>76</v>
      </c>
      <c r="BK214" s="146">
        <f t="shared" ref="BK214:BK219" si="29">ROUND(I214*H214,2)</f>
        <v>0</v>
      </c>
      <c r="BL214" s="19" t="s">
        <v>113</v>
      </c>
      <c r="BM214" s="145" t="s">
        <v>1390</v>
      </c>
    </row>
    <row r="215" spans="2:65" s="1" customFormat="1" ht="24.2" customHeight="1">
      <c r="B215" s="133"/>
      <c r="C215" s="176" t="s">
        <v>816</v>
      </c>
      <c r="D215" s="176" t="s">
        <v>539</v>
      </c>
      <c r="E215" s="177" t="s">
        <v>1595</v>
      </c>
      <c r="F215" s="178" t="s">
        <v>1596</v>
      </c>
      <c r="G215" s="179" t="s">
        <v>574</v>
      </c>
      <c r="H215" s="180">
        <v>1</v>
      </c>
      <c r="I215" s="181"/>
      <c r="J215" s="182">
        <f t="shared" si="20"/>
        <v>0</v>
      </c>
      <c r="K215" s="178" t="s">
        <v>3</v>
      </c>
      <c r="L215" s="183"/>
      <c r="M215" s="184" t="s">
        <v>3</v>
      </c>
      <c r="N215" s="185" t="s">
        <v>40</v>
      </c>
      <c r="P215" s="143">
        <f t="shared" si="21"/>
        <v>0</v>
      </c>
      <c r="Q215" s="143">
        <v>0</v>
      </c>
      <c r="R215" s="143">
        <f t="shared" si="22"/>
        <v>0</v>
      </c>
      <c r="S215" s="143">
        <v>0</v>
      </c>
      <c r="T215" s="144">
        <f t="shared" si="23"/>
        <v>0</v>
      </c>
      <c r="AR215" s="145" t="s">
        <v>171</v>
      </c>
      <c r="AT215" s="145" t="s">
        <v>539</v>
      </c>
      <c r="AU215" s="145" t="s">
        <v>79</v>
      </c>
      <c r="AY215" s="19" t="s">
        <v>328</v>
      </c>
      <c r="BE215" s="146">
        <f t="shared" si="24"/>
        <v>0</v>
      </c>
      <c r="BF215" s="146">
        <f t="shared" si="25"/>
        <v>0</v>
      </c>
      <c r="BG215" s="146">
        <f t="shared" si="26"/>
        <v>0</v>
      </c>
      <c r="BH215" s="146">
        <f t="shared" si="27"/>
        <v>0</v>
      </c>
      <c r="BI215" s="146">
        <f t="shared" si="28"/>
        <v>0</v>
      </c>
      <c r="BJ215" s="19" t="s">
        <v>76</v>
      </c>
      <c r="BK215" s="146">
        <f t="shared" si="29"/>
        <v>0</v>
      </c>
      <c r="BL215" s="19" t="s">
        <v>113</v>
      </c>
      <c r="BM215" s="145" t="s">
        <v>1597</v>
      </c>
    </row>
    <row r="216" spans="2:65" s="1" customFormat="1" ht="16.5" customHeight="1">
      <c r="B216" s="133"/>
      <c r="C216" s="176" t="s">
        <v>820</v>
      </c>
      <c r="D216" s="176" t="s">
        <v>539</v>
      </c>
      <c r="E216" s="177" t="s">
        <v>1598</v>
      </c>
      <c r="F216" s="178" t="s">
        <v>1599</v>
      </c>
      <c r="G216" s="179" t="s">
        <v>574</v>
      </c>
      <c r="H216" s="180">
        <v>2</v>
      </c>
      <c r="I216" s="181"/>
      <c r="J216" s="182">
        <f t="shared" si="20"/>
        <v>0</v>
      </c>
      <c r="K216" s="178" t="s">
        <v>3</v>
      </c>
      <c r="L216" s="183"/>
      <c r="M216" s="184" t="s">
        <v>3</v>
      </c>
      <c r="N216" s="185" t="s">
        <v>40</v>
      </c>
      <c r="P216" s="143">
        <f t="shared" si="21"/>
        <v>0</v>
      </c>
      <c r="Q216" s="143">
        <v>0</v>
      </c>
      <c r="R216" s="143">
        <f t="shared" si="22"/>
        <v>0</v>
      </c>
      <c r="S216" s="143">
        <v>0</v>
      </c>
      <c r="T216" s="144">
        <f t="shared" si="23"/>
        <v>0</v>
      </c>
      <c r="AR216" s="145" t="s">
        <v>171</v>
      </c>
      <c r="AT216" s="145" t="s">
        <v>539</v>
      </c>
      <c r="AU216" s="145" t="s">
        <v>79</v>
      </c>
      <c r="AY216" s="19" t="s">
        <v>328</v>
      </c>
      <c r="BE216" s="146">
        <f t="shared" si="24"/>
        <v>0</v>
      </c>
      <c r="BF216" s="146">
        <f t="shared" si="25"/>
        <v>0</v>
      </c>
      <c r="BG216" s="146">
        <f t="shared" si="26"/>
        <v>0</v>
      </c>
      <c r="BH216" s="146">
        <f t="shared" si="27"/>
        <v>0</v>
      </c>
      <c r="BI216" s="146">
        <f t="shared" si="28"/>
        <v>0</v>
      </c>
      <c r="BJ216" s="19" t="s">
        <v>76</v>
      </c>
      <c r="BK216" s="146">
        <f t="shared" si="29"/>
        <v>0</v>
      </c>
      <c r="BL216" s="19" t="s">
        <v>113</v>
      </c>
      <c r="BM216" s="145" t="s">
        <v>1600</v>
      </c>
    </row>
    <row r="217" spans="2:65" s="1" customFormat="1" ht="55.5" customHeight="1">
      <c r="B217" s="133"/>
      <c r="C217" s="134" t="s">
        <v>825</v>
      </c>
      <c r="D217" s="134" t="s">
        <v>331</v>
      </c>
      <c r="E217" s="135" t="s">
        <v>1601</v>
      </c>
      <c r="F217" s="136" t="s">
        <v>1602</v>
      </c>
      <c r="G217" s="137" t="s">
        <v>574</v>
      </c>
      <c r="H217" s="138">
        <v>2</v>
      </c>
      <c r="I217" s="139"/>
      <c r="J217" s="140">
        <f t="shared" si="20"/>
        <v>0</v>
      </c>
      <c r="K217" s="136" t="s">
        <v>3</v>
      </c>
      <c r="L217" s="34"/>
      <c r="M217" s="141" t="s">
        <v>3</v>
      </c>
      <c r="N217" s="142" t="s">
        <v>40</v>
      </c>
      <c r="P217" s="143">
        <f t="shared" si="21"/>
        <v>0</v>
      </c>
      <c r="Q217" s="143">
        <v>0</v>
      </c>
      <c r="R217" s="143">
        <f t="shared" si="22"/>
        <v>0</v>
      </c>
      <c r="S217" s="143">
        <v>0</v>
      </c>
      <c r="T217" s="144">
        <f t="shared" si="23"/>
        <v>0</v>
      </c>
      <c r="AR217" s="145" t="s">
        <v>113</v>
      </c>
      <c r="AT217" s="145" t="s">
        <v>331</v>
      </c>
      <c r="AU217" s="145" t="s">
        <v>79</v>
      </c>
      <c r="AY217" s="19" t="s">
        <v>328</v>
      </c>
      <c r="BE217" s="146">
        <f t="shared" si="24"/>
        <v>0</v>
      </c>
      <c r="BF217" s="146">
        <f t="shared" si="25"/>
        <v>0</v>
      </c>
      <c r="BG217" s="146">
        <f t="shared" si="26"/>
        <v>0</v>
      </c>
      <c r="BH217" s="146">
        <f t="shared" si="27"/>
        <v>0</v>
      </c>
      <c r="BI217" s="146">
        <f t="shared" si="28"/>
        <v>0</v>
      </c>
      <c r="BJ217" s="19" t="s">
        <v>76</v>
      </c>
      <c r="BK217" s="146">
        <f t="shared" si="29"/>
        <v>0</v>
      </c>
      <c r="BL217" s="19" t="s">
        <v>113</v>
      </c>
      <c r="BM217" s="145" t="s">
        <v>1603</v>
      </c>
    </row>
    <row r="218" spans="2:65" s="1" customFormat="1" ht="16.5" customHeight="1">
      <c r="B218" s="133"/>
      <c r="C218" s="176" t="s">
        <v>830</v>
      </c>
      <c r="D218" s="176" t="s">
        <v>539</v>
      </c>
      <c r="E218" s="177" t="s">
        <v>1604</v>
      </c>
      <c r="F218" s="178" t="s">
        <v>1605</v>
      </c>
      <c r="G218" s="179" t="s">
        <v>574</v>
      </c>
      <c r="H218" s="180">
        <v>6</v>
      </c>
      <c r="I218" s="181"/>
      <c r="J218" s="182">
        <f t="shared" si="20"/>
        <v>0</v>
      </c>
      <c r="K218" s="178" t="s">
        <v>3</v>
      </c>
      <c r="L218" s="183"/>
      <c r="M218" s="184" t="s">
        <v>3</v>
      </c>
      <c r="N218" s="185" t="s">
        <v>40</v>
      </c>
      <c r="P218" s="143">
        <f t="shared" si="21"/>
        <v>0</v>
      </c>
      <c r="Q218" s="143">
        <v>0</v>
      </c>
      <c r="R218" s="143">
        <f t="shared" si="22"/>
        <v>0</v>
      </c>
      <c r="S218" s="143">
        <v>0</v>
      </c>
      <c r="T218" s="144">
        <f t="shared" si="23"/>
        <v>0</v>
      </c>
      <c r="AR218" s="145" t="s">
        <v>171</v>
      </c>
      <c r="AT218" s="145" t="s">
        <v>539</v>
      </c>
      <c r="AU218" s="145" t="s">
        <v>79</v>
      </c>
      <c r="AY218" s="19" t="s">
        <v>328</v>
      </c>
      <c r="BE218" s="146">
        <f t="shared" si="24"/>
        <v>0</v>
      </c>
      <c r="BF218" s="146">
        <f t="shared" si="25"/>
        <v>0</v>
      </c>
      <c r="BG218" s="146">
        <f t="shared" si="26"/>
        <v>0</v>
      </c>
      <c r="BH218" s="146">
        <f t="shared" si="27"/>
        <v>0</v>
      </c>
      <c r="BI218" s="146">
        <f t="shared" si="28"/>
        <v>0</v>
      </c>
      <c r="BJ218" s="19" t="s">
        <v>76</v>
      </c>
      <c r="BK218" s="146">
        <f t="shared" si="29"/>
        <v>0</v>
      </c>
      <c r="BL218" s="19" t="s">
        <v>113</v>
      </c>
      <c r="BM218" s="145" t="s">
        <v>1606</v>
      </c>
    </row>
    <row r="219" spans="2:65" s="1" customFormat="1" ht="62.65" customHeight="1">
      <c r="B219" s="133"/>
      <c r="C219" s="134" t="s">
        <v>835</v>
      </c>
      <c r="D219" s="134" t="s">
        <v>331</v>
      </c>
      <c r="E219" s="135" t="s">
        <v>1607</v>
      </c>
      <c r="F219" s="136" t="s">
        <v>1608</v>
      </c>
      <c r="G219" s="137" t="s">
        <v>574</v>
      </c>
      <c r="H219" s="138">
        <v>6</v>
      </c>
      <c r="I219" s="139"/>
      <c r="J219" s="140">
        <f t="shared" si="20"/>
        <v>0</v>
      </c>
      <c r="K219" s="136" t="s">
        <v>335</v>
      </c>
      <c r="L219" s="34"/>
      <c r="M219" s="141" t="s">
        <v>3</v>
      </c>
      <c r="N219" s="142" t="s">
        <v>40</v>
      </c>
      <c r="P219" s="143">
        <f t="shared" si="21"/>
        <v>0</v>
      </c>
      <c r="Q219" s="143">
        <v>0</v>
      </c>
      <c r="R219" s="143">
        <f t="shared" si="22"/>
        <v>0</v>
      </c>
      <c r="S219" s="143">
        <v>0</v>
      </c>
      <c r="T219" s="144">
        <f t="shared" si="23"/>
        <v>0</v>
      </c>
      <c r="AR219" s="145" t="s">
        <v>113</v>
      </c>
      <c r="AT219" s="145" t="s">
        <v>331</v>
      </c>
      <c r="AU219" s="145" t="s">
        <v>79</v>
      </c>
      <c r="AY219" s="19" t="s">
        <v>328</v>
      </c>
      <c r="BE219" s="146">
        <f t="shared" si="24"/>
        <v>0</v>
      </c>
      <c r="BF219" s="146">
        <f t="shared" si="25"/>
        <v>0</v>
      </c>
      <c r="BG219" s="146">
        <f t="shared" si="26"/>
        <v>0</v>
      </c>
      <c r="BH219" s="146">
        <f t="shared" si="27"/>
        <v>0</v>
      </c>
      <c r="BI219" s="146">
        <f t="shared" si="28"/>
        <v>0</v>
      </c>
      <c r="BJ219" s="19" t="s">
        <v>76</v>
      </c>
      <c r="BK219" s="146">
        <f t="shared" si="29"/>
        <v>0</v>
      </c>
      <c r="BL219" s="19" t="s">
        <v>113</v>
      </c>
      <c r="BM219" s="145" t="s">
        <v>1609</v>
      </c>
    </row>
    <row r="220" spans="2:65" s="1" customFormat="1">
      <c r="B220" s="34"/>
      <c r="D220" s="147" t="s">
        <v>338</v>
      </c>
      <c r="F220" s="148" t="s">
        <v>1610</v>
      </c>
      <c r="I220" s="149"/>
      <c r="L220" s="34"/>
      <c r="M220" s="150"/>
      <c r="T220" s="55"/>
      <c r="AT220" s="19" t="s">
        <v>338</v>
      </c>
      <c r="AU220" s="19" t="s">
        <v>79</v>
      </c>
    </row>
    <row r="221" spans="2:65" s="1" customFormat="1" ht="16.5" customHeight="1">
      <c r="B221" s="133"/>
      <c r="C221" s="134" t="s">
        <v>840</v>
      </c>
      <c r="D221" s="134" t="s">
        <v>331</v>
      </c>
      <c r="E221" s="135" t="s">
        <v>1611</v>
      </c>
      <c r="F221" s="136" t="s">
        <v>1612</v>
      </c>
      <c r="G221" s="137" t="s">
        <v>574</v>
      </c>
      <c r="H221" s="138">
        <v>14</v>
      </c>
      <c r="I221" s="139"/>
      <c r="J221" s="140">
        <f>ROUND(I221*H221,2)</f>
        <v>0</v>
      </c>
      <c r="K221" s="136" t="s">
        <v>3</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1613</v>
      </c>
    </row>
    <row r="222" spans="2:65" s="1" customFormat="1" ht="16.5" customHeight="1">
      <c r="B222" s="133"/>
      <c r="C222" s="176" t="s">
        <v>845</v>
      </c>
      <c r="D222" s="176" t="s">
        <v>539</v>
      </c>
      <c r="E222" s="177" t="s">
        <v>1614</v>
      </c>
      <c r="F222" s="178" t="s">
        <v>1615</v>
      </c>
      <c r="G222" s="179" t="s">
        <v>574</v>
      </c>
      <c r="H222" s="180">
        <v>8</v>
      </c>
      <c r="I222" s="181"/>
      <c r="J222" s="182">
        <f>ROUND(I222*H222,2)</f>
        <v>0</v>
      </c>
      <c r="K222" s="178" t="s">
        <v>3</v>
      </c>
      <c r="L222" s="183"/>
      <c r="M222" s="184" t="s">
        <v>3</v>
      </c>
      <c r="N222" s="185" t="s">
        <v>40</v>
      </c>
      <c r="P222" s="143">
        <f>O222*H222</f>
        <v>0</v>
      </c>
      <c r="Q222" s="143">
        <v>0</v>
      </c>
      <c r="R222" s="143">
        <f>Q222*H222</f>
        <v>0</v>
      </c>
      <c r="S222" s="143">
        <v>0</v>
      </c>
      <c r="T222" s="144">
        <f>S222*H222</f>
        <v>0</v>
      </c>
      <c r="AR222" s="145" t="s">
        <v>171</v>
      </c>
      <c r="AT222" s="145" t="s">
        <v>539</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1616</v>
      </c>
    </row>
    <row r="223" spans="2:65" s="1" customFormat="1" ht="16.5" customHeight="1">
      <c r="B223" s="133"/>
      <c r="C223" s="134" t="s">
        <v>850</v>
      </c>
      <c r="D223" s="134" t="s">
        <v>331</v>
      </c>
      <c r="E223" s="135" t="s">
        <v>1617</v>
      </c>
      <c r="F223" s="136" t="s">
        <v>1618</v>
      </c>
      <c r="G223" s="137" t="s">
        <v>574</v>
      </c>
      <c r="H223" s="138">
        <v>8</v>
      </c>
      <c r="I223" s="139"/>
      <c r="J223" s="140">
        <f>ROUND(I223*H223,2)</f>
        <v>0</v>
      </c>
      <c r="K223" s="136" t="s">
        <v>3</v>
      </c>
      <c r="L223" s="34"/>
      <c r="M223" s="141" t="s">
        <v>3</v>
      </c>
      <c r="N223" s="142" t="s">
        <v>40</v>
      </c>
      <c r="P223" s="143">
        <f>O223*H223</f>
        <v>0</v>
      </c>
      <c r="Q223" s="143">
        <v>0</v>
      </c>
      <c r="R223" s="143">
        <f>Q223*H223</f>
        <v>0</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1619</v>
      </c>
    </row>
    <row r="224" spans="2:65" s="1" customFormat="1" ht="16.5" customHeight="1">
      <c r="B224" s="133"/>
      <c r="C224" s="176" t="s">
        <v>857</v>
      </c>
      <c r="D224" s="176" t="s">
        <v>539</v>
      </c>
      <c r="E224" s="177" t="s">
        <v>1620</v>
      </c>
      <c r="F224" s="178" t="s">
        <v>1621</v>
      </c>
      <c r="G224" s="179" t="s">
        <v>574</v>
      </c>
      <c r="H224" s="180">
        <v>1</v>
      </c>
      <c r="I224" s="181"/>
      <c r="J224" s="182">
        <f>ROUND(I224*H224,2)</f>
        <v>0</v>
      </c>
      <c r="K224" s="178" t="s">
        <v>3</v>
      </c>
      <c r="L224" s="183"/>
      <c r="M224" s="184" t="s">
        <v>3</v>
      </c>
      <c r="N224" s="185" t="s">
        <v>40</v>
      </c>
      <c r="P224" s="143">
        <f>O224*H224</f>
        <v>0</v>
      </c>
      <c r="Q224" s="143">
        <v>0</v>
      </c>
      <c r="R224" s="143">
        <f>Q224*H224</f>
        <v>0</v>
      </c>
      <c r="S224" s="143">
        <v>0</v>
      </c>
      <c r="T224" s="144">
        <f>S224*H224</f>
        <v>0</v>
      </c>
      <c r="AR224" s="145" t="s">
        <v>171</v>
      </c>
      <c r="AT224" s="145" t="s">
        <v>539</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1622</v>
      </c>
    </row>
    <row r="225" spans="2:65" s="1" customFormat="1" ht="33" customHeight="1">
      <c r="B225" s="133"/>
      <c r="C225" s="134" t="s">
        <v>174</v>
      </c>
      <c r="D225" s="134" t="s">
        <v>331</v>
      </c>
      <c r="E225" s="135" t="s">
        <v>1623</v>
      </c>
      <c r="F225" s="136" t="s">
        <v>1624</v>
      </c>
      <c r="G225" s="137" t="s">
        <v>574</v>
      </c>
      <c r="H225" s="138">
        <v>1</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1625</v>
      </c>
    </row>
    <row r="226" spans="2:65" s="1" customFormat="1">
      <c r="B226" s="34"/>
      <c r="D226" s="147" t="s">
        <v>338</v>
      </c>
      <c r="F226" s="148" t="s">
        <v>1626</v>
      </c>
      <c r="I226" s="149"/>
      <c r="L226" s="34"/>
      <c r="M226" s="150"/>
      <c r="T226" s="55"/>
      <c r="AT226" s="19" t="s">
        <v>338</v>
      </c>
      <c r="AU226" s="19" t="s">
        <v>79</v>
      </c>
    </row>
    <row r="227" spans="2:65" s="1" customFormat="1" ht="16.5" customHeight="1">
      <c r="B227" s="133"/>
      <c r="C227" s="176" t="s">
        <v>177</v>
      </c>
      <c r="D227" s="176" t="s">
        <v>539</v>
      </c>
      <c r="E227" s="177" t="s">
        <v>1627</v>
      </c>
      <c r="F227" s="178" t="s">
        <v>1628</v>
      </c>
      <c r="G227" s="179" t="s">
        <v>574</v>
      </c>
      <c r="H227" s="180">
        <v>1</v>
      </c>
      <c r="I227" s="181"/>
      <c r="J227" s="182">
        <f>ROUND(I227*H227,2)</f>
        <v>0</v>
      </c>
      <c r="K227" s="178" t="s">
        <v>3</v>
      </c>
      <c r="L227" s="183"/>
      <c r="M227" s="184" t="s">
        <v>3</v>
      </c>
      <c r="N227" s="185" t="s">
        <v>40</v>
      </c>
      <c r="P227" s="143">
        <f>O227*H227</f>
        <v>0</v>
      </c>
      <c r="Q227" s="143">
        <v>0</v>
      </c>
      <c r="R227" s="143">
        <f>Q227*H227</f>
        <v>0</v>
      </c>
      <c r="S227" s="143">
        <v>0</v>
      </c>
      <c r="T227" s="144">
        <f>S227*H227</f>
        <v>0</v>
      </c>
      <c r="AR227" s="145" t="s">
        <v>171</v>
      </c>
      <c r="AT227" s="145" t="s">
        <v>539</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1629</v>
      </c>
    </row>
    <row r="228" spans="2:65" s="1" customFormat="1" ht="16.5" customHeight="1">
      <c r="B228" s="133"/>
      <c r="C228" s="176" t="s">
        <v>180</v>
      </c>
      <c r="D228" s="176" t="s">
        <v>539</v>
      </c>
      <c r="E228" s="177" t="s">
        <v>1630</v>
      </c>
      <c r="F228" s="178" t="s">
        <v>1631</v>
      </c>
      <c r="G228" s="179" t="s">
        <v>574</v>
      </c>
      <c r="H228" s="180">
        <v>1</v>
      </c>
      <c r="I228" s="181"/>
      <c r="J228" s="182">
        <f>ROUND(I228*H228,2)</f>
        <v>0</v>
      </c>
      <c r="K228" s="178" t="s">
        <v>3</v>
      </c>
      <c r="L228" s="183"/>
      <c r="M228" s="184" t="s">
        <v>3</v>
      </c>
      <c r="N228" s="185" t="s">
        <v>40</v>
      </c>
      <c r="P228" s="143">
        <f>O228*H228</f>
        <v>0</v>
      </c>
      <c r="Q228" s="143">
        <v>0</v>
      </c>
      <c r="R228" s="143">
        <f>Q228*H228</f>
        <v>0</v>
      </c>
      <c r="S228" s="143">
        <v>0</v>
      </c>
      <c r="T228" s="144">
        <f>S228*H228</f>
        <v>0</v>
      </c>
      <c r="AR228" s="145" t="s">
        <v>171</v>
      </c>
      <c r="AT228" s="145" t="s">
        <v>539</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1632</v>
      </c>
    </row>
    <row r="229" spans="2:65" s="1" customFormat="1" ht="24.2" customHeight="1">
      <c r="B229" s="133"/>
      <c r="C229" s="176" t="s">
        <v>874</v>
      </c>
      <c r="D229" s="176" t="s">
        <v>539</v>
      </c>
      <c r="E229" s="177" t="s">
        <v>1633</v>
      </c>
      <c r="F229" s="178" t="s">
        <v>1634</v>
      </c>
      <c r="G229" s="179" t="s">
        <v>574</v>
      </c>
      <c r="H229" s="180">
        <v>1</v>
      </c>
      <c r="I229" s="181"/>
      <c r="J229" s="182">
        <f>ROUND(I229*H229,2)</f>
        <v>0</v>
      </c>
      <c r="K229" s="178" t="s">
        <v>335</v>
      </c>
      <c r="L229" s="183"/>
      <c r="M229" s="184" t="s">
        <v>3</v>
      </c>
      <c r="N229" s="185" t="s">
        <v>40</v>
      </c>
      <c r="P229" s="143">
        <f>O229*H229</f>
        <v>0</v>
      </c>
      <c r="Q229" s="143">
        <v>0</v>
      </c>
      <c r="R229" s="143">
        <f>Q229*H229</f>
        <v>0</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1635</v>
      </c>
    </row>
    <row r="230" spans="2:65" s="1" customFormat="1" ht="24.2" customHeight="1">
      <c r="B230" s="133"/>
      <c r="C230" s="134" t="s">
        <v>882</v>
      </c>
      <c r="D230" s="134" t="s">
        <v>331</v>
      </c>
      <c r="E230" s="135" t="s">
        <v>1636</v>
      </c>
      <c r="F230" s="136" t="s">
        <v>1637</v>
      </c>
      <c r="G230" s="137" t="s">
        <v>574</v>
      </c>
      <c r="H230" s="138">
        <v>1</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1638</v>
      </c>
    </row>
    <row r="231" spans="2:65" s="1" customFormat="1">
      <c r="B231" s="34"/>
      <c r="D231" s="147" t="s">
        <v>338</v>
      </c>
      <c r="F231" s="148" t="s">
        <v>1639</v>
      </c>
      <c r="I231" s="149"/>
      <c r="L231" s="34"/>
      <c r="M231" s="150"/>
      <c r="T231" s="55"/>
      <c r="AT231" s="19" t="s">
        <v>338</v>
      </c>
      <c r="AU231" s="19" t="s">
        <v>79</v>
      </c>
    </row>
    <row r="232" spans="2:65" s="1" customFormat="1" ht="24.2" customHeight="1">
      <c r="B232" s="133"/>
      <c r="C232" s="134" t="s">
        <v>891</v>
      </c>
      <c r="D232" s="134" t="s">
        <v>331</v>
      </c>
      <c r="E232" s="135" t="s">
        <v>1640</v>
      </c>
      <c r="F232" s="136" t="s">
        <v>1641</v>
      </c>
      <c r="G232" s="137" t="s">
        <v>574</v>
      </c>
      <c r="H232" s="138">
        <v>1</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1642</v>
      </c>
    </row>
    <row r="233" spans="2:65" s="1" customFormat="1">
      <c r="B233" s="34"/>
      <c r="D233" s="147" t="s">
        <v>338</v>
      </c>
      <c r="F233" s="148" t="s">
        <v>1643</v>
      </c>
      <c r="I233" s="149"/>
      <c r="L233" s="34"/>
      <c r="M233" s="150"/>
      <c r="T233" s="55"/>
      <c r="AT233" s="19" t="s">
        <v>338</v>
      </c>
      <c r="AU233" s="19" t="s">
        <v>79</v>
      </c>
    </row>
    <row r="234" spans="2:65" s="1" customFormat="1" ht="24.2" customHeight="1">
      <c r="B234" s="133"/>
      <c r="C234" s="134" t="s">
        <v>898</v>
      </c>
      <c r="D234" s="134" t="s">
        <v>331</v>
      </c>
      <c r="E234" s="135" t="s">
        <v>1644</v>
      </c>
      <c r="F234" s="136" t="s">
        <v>1645</v>
      </c>
      <c r="G234" s="137" t="s">
        <v>574</v>
      </c>
      <c r="H234" s="138">
        <v>1</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1646</v>
      </c>
    </row>
    <row r="235" spans="2:65" s="1" customFormat="1">
      <c r="B235" s="34"/>
      <c r="D235" s="147" t="s">
        <v>338</v>
      </c>
      <c r="F235" s="148" t="s">
        <v>1647</v>
      </c>
      <c r="I235" s="149"/>
      <c r="L235" s="34"/>
      <c r="M235" s="150"/>
      <c r="T235" s="55"/>
      <c r="AT235" s="19" t="s">
        <v>338</v>
      </c>
      <c r="AU235" s="19" t="s">
        <v>79</v>
      </c>
    </row>
    <row r="236" spans="2:65" s="1" customFormat="1" ht="24.2" customHeight="1">
      <c r="B236" s="133"/>
      <c r="C236" s="134" t="s">
        <v>903</v>
      </c>
      <c r="D236" s="134" t="s">
        <v>331</v>
      </c>
      <c r="E236" s="135" t="s">
        <v>1648</v>
      </c>
      <c r="F236" s="136" t="s">
        <v>1649</v>
      </c>
      <c r="G236" s="137" t="s">
        <v>574</v>
      </c>
      <c r="H236" s="138">
        <v>12</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1650</v>
      </c>
    </row>
    <row r="237" spans="2:65" s="1" customFormat="1">
      <c r="B237" s="34"/>
      <c r="D237" s="147" t="s">
        <v>338</v>
      </c>
      <c r="F237" s="148" t="s">
        <v>1651</v>
      </c>
      <c r="I237" s="149"/>
      <c r="L237" s="34"/>
      <c r="M237" s="150"/>
      <c r="T237" s="55"/>
      <c r="AT237" s="19" t="s">
        <v>338</v>
      </c>
      <c r="AU237" s="19" t="s">
        <v>79</v>
      </c>
    </row>
    <row r="238" spans="2:65" s="1" customFormat="1" ht="21.75" customHeight="1">
      <c r="B238" s="133"/>
      <c r="C238" s="134" t="s">
        <v>909</v>
      </c>
      <c r="D238" s="134" t="s">
        <v>331</v>
      </c>
      <c r="E238" s="135" t="s">
        <v>1652</v>
      </c>
      <c r="F238" s="136" t="s">
        <v>1653</v>
      </c>
      <c r="G238" s="137" t="s">
        <v>574</v>
      </c>
      <c r="H238" s="138">
        <v>1</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1654</v>
      </c>
    </row>
    <row r="239" spans="2:65" s="1" customFormat="1">
      <c r="B239" s="34"/>
      <c r="D239" s="147" t="s">
        <v>338</v>
      </c>
      <c r="F239" s="148" t="s">
        <v>1655</v>
      </c>
      <c r="I239" s="149"/>
      <c r="L239" s="34"/>
      <c r="M239" s="150"/>
      <c r="T239" s="55"/>
      <c r="AT239" s="19" t="s">
        <v>338</v>
      </c>
      <c r="AU239" s="19" t="s">
        <v>79</v>
      </c>
    </row>
    <row r="240" spans="2:65" s="1" customFormat="1" ht="37.9" customHeight="1">
      <c r="B240" s="133"/>
      <c r="C240" s="134" t="s">
        <v>917</v>
      </c>
      <c r="D240" s="134" t="s">
        <v>331</v>
      </c>
      <c r="E240" s="135" t="s">
        <v>1656</v>
      </c>
      <c r="F240" s="136" t="s">
        <v>1657</v>
      </c>
      <c r="G240" s="137" t="s">
        <v>574</v>
      </c>
      <c r="H240" s="138">
        <v>1</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113</v>
      </c>
      <c r="AT240" s="145" t="s">
        <v>331</v>
      </c>
      <c r="AU240" s="145" t="s">
        <v>79</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1658</v>
      </c>
    </row>
    <row r="241" spans="2:65" s="1" customFormat="1">
      <c r="B241" s="34"/>
      <c r="D241" s="147" t="s">
        <v>338</v>
      </c>
      <c r="F241" s="148" t="s">
        <v>1659</v>
      </c>
      <c r="I241" s="149"/>
      <c r="L241" s="34"/>
      <c r="M241" s="150"/>
      <c r="T241" s="55"/>
      <c r="AT241" s="19" t="s">
        <v>338</v>
      </c>
      <c r="AU241" s="19" t="s">
        <v>79</v>
      </c>
    </row>
    <row r="242" spans="2:65" s="1" customFormat="1" ht="37.9" customHeight="1">
      <c r="B242" s="133"/>
      <c r="C242" s="134" t="s">
        <v>929</v>
      </c>
      <c r="D242" s="134" t="s">
        <v>331</v>
      </c>
      <c r="E242" s="135" t="s">
        <v>1660</v>
      </c>
      <c r="F242" s="136" t="s">
        <v>1661</v>
      </c>
      <c r="G242" s="137" t="s">
        <v>574</v>
      </c>
      <c r="H242" s="138">
        <v>13</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1662</v>
      </c>
    </row>
    <row r="243" spans="2:65" s="1" customFormat="1">
      <c r="B243" s="34"/>
      <c r="D243" s="147" t="s">
        <v>338</v>
      </c>
      <c r="F243" s="148" t="s">
        <v>1663</v>
      </c>
      <c r="I243" s="149"/>
      <c r="L243" s="34"/>
      <c r="M243" s="150"/>
      <c r="T243" s="55"/>
      <c r="AT243" s="19" t="s">
        <v>338</v>
      </c>
      <c r="AU243" s="19" t="s">
        <v>79</v>
      </c>
    </row>
    <row r="244" spans="2:65" s="1" customFormat="1" ht="37.9" customHeight="1">
      <c r="B244" s="133"/>
      <c r="C244" s="134" t="s">
        <v>934</v>
      </c>
      <c r="D244" s="134" t="s">
        <v>331</v>
      </c>
      <c r="E244" s="135" t="s">
        <v>1664</v>
      </c>
      <c r="F244" s="136" t="s">
        <v>1665</v>
      </c>
      <c r="G244" s="137" t="s">
        <v>574</v>
      </c>
      <c r="H244" s="138">
        <v>1</v>
      </c>
      <c r="I244" s="139"/>
      <c r="J244" s="140">
        <f>ROUND(I244*H244,2)</f>
        <v>0</v>
      </c>
      <c r="K244" s="136" t="s">
        <v>335</v>
      </c>
      <c r="L244" s="34"/>
      <c r="M244" s="141" t="s">
        <v>3</v>
      </c>
      <c r="N244" s="142" t="s">
        <v>40</v>
      </c>
      <c r="P244" s="143">
        <f>O244*H244</f>
        <v>0</v>
      </c>
      <c r="Q244" s="143">
        <v>0</v>
      </c>
      <c r="R244" s="143">
        <f>Q244*H244</f>
        <v>0</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1666</v>
      </c>
    </row>
    <row r="245" spans="2:65" s="1" customFormat="1">
      <c r="B245" s="34"/>
      <c r="D245" s="147" t="s">
        <v>338</v>
      </c>
      <c r="F245" s="148" t="s">
        <v>1667</v>
      </c>
      <c r="I245" s="149"/>
      <c r="L245" s="34"/>
      <c r="M245" s="150"/>
      <c r="T245" s="55"/>
      <c r="AT245" s="19" t="s">
        <v>338</v>
      </c>
      <c r="AU245" s="19" t="s">
        <v>79</v>
      </c>
    </row>
    <row r="246" spans="2:65" s="1" customFormat="1" ht="24.2" customHeight="1">
      <c r="B246" s="133"/>
      <c r="C246" s="134" t="s">
        <v>1668</v>
      </c>
      <c r="D246" s="134" t="s">
        <v>331</v>
      </c>
      <c r="E246" s="135" t="s">
        <v>1669</v>
      </c>
      <c r="F246" s="136" t="s">
        <v>1670</v>
      </c>
      <c r="G246" s="137" t="s">
        <v>574</v>
      </c>
      <c r="H246" s="138">
        <v>1</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555</v>
      </c>
    </row>
    <row r="247" spans="2:65" s="1" customFormat="1">
      <c r="B247" s="34"/>
      <c r="D247" s="147" t="s">
        <v>338</v>
      </c>
      <c r="F247" s="148" t="s">
        <v>1671</v>
      </c>
      <c r="I247" s="149"/>
      <c r="L247" s="34"/>
      <c r="M247" s="150"/>
      <c r="T247" s="55"/>
      <c r="AT247" s="19" t="s">
        <v>338</v>
      </c>
      <c r="AU247" s="19" t="s">
        <v>79</v>
      </c>
    </row>
    <row r="248" spans="2:65" s="1" customFormat="1" ht="33" customHeight="1">
      <c r="B248" s="133"/>
      <c r="C248" s="134" t="s">
        <v>1534</v>
      </c>
      <c r="D248" s="134" t="s">
        <v>331</v>
      </c>
      <c r="E248" s="135" t="s">
        <v>1672</v>
      </c>
      <c r="F248" s="136" t="s">
        <v>1673</v>
      </c>
      <c r="G248" s="137" t="s">
        <v>574</v>
      </c>
      <c r="H248" s="138">
        <v>1</v>
      </c>
      <c r="I248" s="139"/>
      <c r="J248" s="140">
        <f>ROUND(I248*H248,2)</f>
        <v>0</v>
      </c>
      <c r="K248" s="136" t="s">
        <v>335</v>
      </c>
      <c r="L248" s="34"/>
      <c r="M248" s="141" t="s">
        <v>3</v>
      </c>
      <c r="N248" s="142" t="s">
        <v>40</v>
      </c>
      <c r="P248" s="143">
        <f>O248*H248</f>
        <v>0</v>
      </c>
      <c r="Q248" s="143">
        <v>0</v>
      </c>
      <c r="R248" s="143">
        <f>Q248*H248</f>
        <v>0</v>
      </c>
      <c r="S248" s="143">
        <v>0</v>
      </c>
      <c r="T248" s="144">
        <f>S248*H248</f>
        <v>0</v>
      </c>
      <c r="AR248" s="145" t="s">
        <v>113</v>
      </c>
      <c r="AT248" s="145" t="s">
        <v>331</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1674</v>
      </c>
    </row>
    <row r="249" spans="2:65" s="1" customFormat="1">
      <c r="B249" s="34"/>
      <c r="D249" s="147" t="s">
        <v>338</v>
      </c>
      <c r="F249" s="148" t="s">
        <v>1675</v>
      </c>
      <c r="I249" s="149"/>
      <c r="L249" s="34"/>
      <c r="M249" s="150"/>
      <c r="T249" s="55"/>
      <c r="AT249" s="19" t="s">
        <v>338</v>
      </c>
      <c r="AU249" s="19" t="s">
        <v>79</v>
      </c>
    </row>
    <row r="250" spans="2:65" s="1" customFormat="1" ht="66.75" customHeight="1">
      <c r="B250" s="133"/>
      <c r="C250" s="134" t="s">
        <v>1676</v>
      </c>
      <c r="D250" s="134" t="s">
        <v>331</v>
      </c>
      <c r="E250" s="135" t="s">
        <v>1677</v>
      </c>
      <c r="F250" s="136" t="s">
        <v>1678</v>
      </c>
      <c r="G250" s="137" t="s">
        <v>574</v>
      </c>
      <c r="H250" s="138">
        <v>1</v>
      </c>
      <c r="I250" s="139"/>
      <c r="J250" s="140">
        <f>ROUND(I250*H250,2)</f>
        <v>0</v>
      </c>
      <c r="K250" s="136" t="s">
        <v>335</v>
      </c>
      <c r="L250" s="34"/>
      <c r="M250" s="141" t="s">
        <v>3</v>
      </c>
      <c r="N250" s="142" t="s">
        <v>40</v>
      </c>
      <c r="P250" s="143">
        <f>O250*H250</f>
        <v>0</v>
      </c>
      <c r="Q250" s="143">
        <v>0</v>
      </c>
      <c r="R250" s="143">
        <f>Q250*H250</f>
        <v>0</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1679</v>
      </c>
    </row>
    <row r="251" spans="2:65" s="1" customFormat="1">
      <c r="B251" s="34"/>
      <c r="D251" s="147" t="s">
        <v>338</v>
      </c>
      <c r="F251" s="148" t="s">
        <v>1680</v>
      </c>
      <c r="I251" s="149"/>
      <c r="L251" s="34"/>
      <c r="M251" s="150"/>
      <c r="T251" s="55"/>
      <c r="AT251" s="19" t="s">
        <v>338</v>
      </c>
      <c r="AU251" s="19" t="s">
        <v>79</v>
      </c>
    </row>
    <row r="252" spans="2:65" s="1" customFormat="1" ht="24.2" customHeight="1">
      <c r="B252" s="133"/>
      <c r="C252" s="134" t="s">
        <v>1327</v>
      </c>
      <c r="D252" s="134" t="s">
        <v>331</v>
      </c>
      <c r="E252" s="135" t="s">
        <v>1681</v>
      </c>
      <c r="F252" s="136" t="s">
        <v>1682</v>
      </c>
      <c r="G252" s="137" t="s">
        <v>1373</v>
      </c>
      <c r="H252" s="138">
        <v>20</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1683</v>
      </c>
    </row>
    <row r="253" spans="2:65" s="1" customFormat="1">
      <c r="B253" s="34"/>
      <c r="D253" s="147" t="s">
        <v>338</v>
      </c>
      <c r="F253" s="148" t="s">
        <v>1684</v>
      </c>
      <c r="I253" s="149"/>
      <c r="L253" s="34"/>
      <c r="M253" s="150"/>
      <c r="T253" s="55"/>
      <c r="AT253" s="19" t="s">
        <v>338</v>
      </c>
      <c r="AU253" s="19" t="s">
        <v>79</v>
      </c>
    </row>
    <row r="254" spans="2:65" s="1" customFormat="1" ht="16.5" customHeight="1">
      <c r="B254" s="133"/>
      <c r="C254" s="176" t="s">
        <v>1685</v>
      </c>
      <c r="D254" s="176" t="s">
        <v>539</v>
      </c>
      <c r="E254" s="177" t="s">
        <v>1426</v>
      </c>
      <c r="F254" s="178" t="s">
        <v>1427</v>
      </c>
      <c r="G254" s="179" t="s">
        <v>574</v>
      </c>
      <c r="H254" s="180">
        <v>1</v>
      </c>
      <c r="I254" s="181"/>
      <c r="J254" s="182">
        <f>ROUND(I254*H254,2)</f>
        <v>0</v>
      </c>
      <c r="K254" s="178" t="s">
        <v>3</v>
      </c>
      <c r="L254" s="183"/>
      <c r="M254" s="184" t="s">
        <v>3</v>
      </c>
      <c r="N254" s="185" t="s">
        <v>40</v>
      </c>
      <c r="P254" s="143">
        <f>O254*H254</f>
        <v>0</v>
      </c>
      <c r="Q254" s="143">
        <v>0</v>
      </c>
      <c r="R254" s="143">
        <f>Q254*H254</f>
        <v>0</v>
      </c>
      <c r="S254" s="143">
        <v>0</v>
      </c>
      <c r="T254" s="144">
        <f>S254*H254</f>
        <v>0</v>
      </c>
      <c r="AR254" s="145" t="s">
        <v>171</v>
      </c>
      <c r="AT254" s="145" t="s">
        <v>539</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1686</v>
      </c>
    </row>
    <row r="255" spans="2:65" s="11" customFormat="1" ht="22.9" customHeight="1">
      <c r="B255" s="121"/>
      <c r="D255" s="122" t="s">
        <v>68</v>
      </c>
      <c r="E255" s="131" t="s">
        <v>1687</v>
      </c>
      <c r="F255" s="131" t="s">
        <v>1688</v>
      </c>
      <c r="I255" s="124"/>
      <c r="J255" s="132">
        <f>BK255</f>
        <v>0</v>
      </c>
      <c r="L255" s="121"/>
      <c r="M255" s="126"/>
      <c r="P255" s="127">
        <f>SUM(P256:P306)</f>
        <v>0</v>
      </c>
      <c r="R255" s="127">
        <f>SUM(R256:R306)</f>
        <v>0</v>
      </c>
      <c r="T255" s="128">
        <f>SUM(T256:T306)</f>
        <v>0</v>
      </c>
      <c r="AR255" s="122" t="s">
        <v>87</v>
      </c>
      <c r="AT255" s="129" t="s">
        <v>68</v>
      </c>
      <c r="AU255" s="129" t="s">
        <v>76</v>
      </c>
      <c r="AY255" s="122" t="s">
        <v>328</v>
      </c>
      <c r="BK255" s="130">
        <f>SUM(BK256:BK306)</f>
        <v>0</v>
      </c>
    </row>
    <row r="256" spans="2:65" s="1" customFormat="1" ht="21.75" customHeight="1">
      <c r="B256" s="133"/>
      <c r="C256" s="134" t="s">
        <v>1330</v>
      </c>
      <c r="D256" s="134" t="s">
        <v>331</v>
      </c>
      <c r="E256" s="135" t="s">
        <v>1689</v>
      </c>
      <c r="F256" s="136" t="s">
        <v>1690</v>
      </c>
      <c r="G256" s="137" t="s">
        <v>1326</v>
      </c>
      <c r="H256" s="138">
        <v>0.124</v>
      </c>
      <c r="I256" s="139"/>
      <c r="J256" s="140">
        <f>ROUND(I256*H256,2)</f>
        <v>0</v>
      </c>
      <c r="K256" s="136" t="s">
        <v>335</v>
      </c>
      <c r="L256" s="34"/>
      <c r="M256" s="141" t="s">
        <v>3</v>
      </c>
      <c r="N256" s="142" t="s">
        <v>40</v>
      </c>
      <c r="P256" s="143">
        <f>O256*H256</f>
        <v>0</v>
      </c>
      <c r="Q256" s="143">
        <v>0</v>
      </c>
      <c r="R256" s="143">
        <f>Q256*H256</f>
        <v>0</v>
      </c>
      <c r="S256" s="143">
        <v>0</v>
      </c>
      <c r="T256" s="144">
        <f>S256*H256</f>
        <v>0</v>
      </c>
      <c r="AR256" s="145" t="s">
        <v>783</v>
      </c>
      <c r="AT256" s="145" t="s">
        <v>331</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783</v>
      </c>
      <c r="BM256" s="145" t="s">
        <v>1691</v>
      </c>
    </row>
    <row r="257" spans="2:65" s="1" customFormat="1">
      <c r="B257" s="34"/>
      <c r="D257" s="147" t="s">
        <v>338</v>
      </c>
      <c r="F257" s="148" t="s">
        <v>1692</v>
      </c>
      <c r="I257" s="149"/>
      <c r="L257" s="34"/>
      <c r="M257" s="150"/>
      <c r="T257" s="55"/>
      <c r="AT257" s="19" t="s">
        <v>338</v>
      </c>
      <c r="AU257" s="19" t="s">
        <v>79</v>
      </c>
    </row>
    <row r="258" spans="2:65" s="1" customFormat="1" ht="24.2" customHeight="1">
      <c r="B258" s="133"/>
      <c r="C258" s="134" t="s">
        <v>1693</v>
      </c>
      <c r="D258" s="134" t="s">
        <v>331</v>
      </c>
      <c r="E258" s="135" t="s">
        <v>1694</v>
      </c>
      <c r="F258" s="136" t="s">
        <v>1695</v>
      </c>
      <c r="G258" s="137" t="s">
        <v>574</v>
      </c>
      <c r="H258" s="138">
        <v>6</v>
      </c>
      <c r="I258" s="139"/>
      <c r="J258" s="140">
        <f>ROUND(I258*H258,2)</f>
        <v>0</v>
      </c>
      <c r="K258" s="136" t="s">
        <v>335</v>
      </c>
      <c r="L258" s="34"/>
      <c r="M258" s="141" t="s">
        <v>3</v>
      </c>
      <c r="N258" s="142" t="s">
        <v>40</v>
      </c>
      <c r="P258" s="143">
        <f>O258*H258</f>
        <v>0</v>
      </c>
      <c r="Q258" s="143">
        <v>0</v>
      </c>
      <c r="R258" s="143">
        <f>Q258*H258</f>
        <v>0</v>
      </c>
      <c r="S258" s="143">
        <v>0</v>
      </c>
      <c r="T258" s="144">
        <f>S258*H258</f>
        <v>0</v>
      </c>
      <c r="AR258" s="145" t="s">
        <v>783</v>
      </c>
      <c r="AT258" s="145" t="s">
        <v>331</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783</v>
      </c>
      <c r="BM258" s="145" t="s">
        <v>1696</v>
      </c>
    </row>
    <row r="259" spans="2:65" s="1" customFormat="1">
      <c r="B259" s="34"/>
      <c r="D259" s="147" t="s">
        <v>338</v>
      </c>
      <c r="F259" s="148" t="s">
        <v>1697</v>
      </c>
      <c r="I259" s="149"/>
      <c r="L259" s="34"/>
      <c r="M259" s="150"/>
      <c r="T259" s="55"/>
      <c r="AT259" s="19" t="s">
        <v>338</v>
      </c>
      <c r="AU259" s="19" t="s">
        <v>79</v>
      </c>
    </row>
    <row r="260" spans="2:65" s="1" customFormat="1" ht="24.2" customHeight="1">
      <c r="B260" s="133"/>
      <c r="C260" s="134" t="s">
        <v>1333</v>
      </c>
      <c r="D260" s="134" t="s">
        <v>331</v>
      </c>
      <c r="E260" s="135" t="s">
        <v>1698</v>
      </c>
      <c r="F260" s="136" t="s">
        <v>1699</v>
      </c>
      <c r="G260" s="137" t="s">
        <v>574</v>
      </c>
      <c r="H260" s="138">
        <v>4</v>
      </c>
      <c r="I260" s="139"/>
      <c r="J260" s="140">
        <f>ROUND(I260*H260,2)</f>
        <v>0</v>
      </c>
      <c r="K260" s="136" t="s">
        <v>335</v>
      </c>
      <c r="L260" s="34"/>
      <c r="M260" s="141" t="s">
        <v>3</v>
      </c>
      <c r="N260" s="142" t="s">
        <v>40</v>
      </c>
      <c r="P260" s="143">
        <f>O260*H260</f>
        <v>0</v>
      </c>
      <c r="Q260" s="143">
        <v>0</v>
      </c>
      <c r="R260" s="143">
        <f>Q260*H260</f>
        <v>0</v>
      </c>
      <c r="S260" s="143">
        <v>0</v>
      </c>
      <c r="T260" s="144">
        <f>S260*H260</f>
        <v>0</v>
      </c>
      <c r="AR260" s="145" t="s">
        <v>783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783</v>
      </c>
      <c r="BM260" s="145" t="s">
        <v>1700</v>
      </c>
    </row>
    <row r="261" spans="2:65" s="1" customFormat="1">
      <c r="B261" s="34"/>
      <c r="D261" s="147" t="s">
        <v>338</v>
      </c>
      <c r="F261" s="148" t="s">
        <v>1701</v>
      </c>
      <c r="I261" s="149"/>
      <c r="L261" s="34"/>
      <c r="M261" s="150"/>
      <c r="T261" s="55"/>
      <c r="AT261" s="19" t="s">
        <v>338</v>
      </c>
      <c r="AU261" s="19" t="s">
        <v>79</v>
      </c>
    </row>
    <row r="262" spans="2:65" s="1" customFormat="1" ht="37.9" customHeight="1">
      <c r="B262" s="133"/>
      <c r="C262" s="134" t="s">
        <v>1702</v>
      </c>
      <c r="D262" s="134" t="s">
        <v>331</v>
      </c>
      <c r="E262" s="135" t="s">
        <v>1703</v>
      </c>
      <c r="F262" s="136" t="s">
        <v>1704</v>
      </c>
      <c r="G262" s="137" t="s">
        <v>476</v>
      </c>
      <c r="H262" s="138">
        <v>146</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783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783</v>
      </c>
      <c r="BM262" s="145" t="s">
        <v>1705</v>
      </c>
    </row>
    <row r="263" spans="2:65" s="1" customFormat="1">
      <c r="B263" s="34"/>
      <c r="D263" s="147" t="s">
        <v>338</v>
      </c>
      <c r="F263" s="148" t="s">
        <v>1706</v>
      </c>
      <c r="I263" s="149"/>
      <c r="L263" s="34"/>
      <c r="M263" s="150"/>
      <c r="T263" s="55"/>
      <c r="AT263" s="19" t="s">
        <v>338</v>
      </c>
      <c r="AU263" s="19" t="s">
        <v>79</v>
      </c>
    </row>
    <row r="264" spans="2:65" s="1" customFormat="1" ht="37.9" customHeight="1">
      <c r="B264" s="133"/>
      <c r="C264" s="176" t="s">
        <v>1336</v>
      </c>
      <c r="D264" s="176" t="s">
        <v>539</v>
      </c>
      <c r="E264" s="177" t="s">
        <v>1521</v>
      </c>
      <c r="F264" s="178" t="s">
        <v>1522</v>
      </c>
      <c r="G264" s="179" t="s">
        <v>476</v>
      </c>
      <c r="H264" s="180">
        <v>146</v>
      </c>
      <c r="I264" s="181"/>
      <c r="J264" s="182">
        <f>ROUND(I264*H264,2)</f>
        <v>0</v>
      </c>
      <c r="K264" s="178" t="s">
        <v>335</v>
      </c>
      <c r="L264" s="183"/>
      <c r="M264" s="184" t="s">
        <v>3</v>
      </c>
      <c r="N264" s="185" t="s">
        <v>40</v>
      </c>
      <c r="P264" s="143">
        <f>O264*H264</f>
        <v>0</v>
      </c>
      <c r="Q264" s="143">
        <v>0</v>
      </c>
      <c r="R264" s="143">
        <f>Q264*H264</f>
        <v>0</v>
      </c>
      <c r="S264" s="143">
        <v>0</v>
      </c>
      <c r="T264" s="144">
        <f>S264*H264</f>
        <v>0</v>
      </c>
      <c r="AR264" s="145" t="s">
        <v>1422</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783</v>
      </c>
      <c r="BM264" s="145" t="s">
        <v>1707</v>
      </c>
    </row>
    <row r="265" spans="2:65" s="1" customFormat="1" ht="55.5" customHeight="1">
      <c r="B265" s="133"/>
      <c r="C265" s="134" t="s">
        <v>1708</v>
      </c>
      <c r="D265" s="134" t="s">
        <v>331</v>
      </c>
      <c r="E265" s="135" t="s">
        <v>1709</v>
      </c>
      <c r="F265" s="136" t="s">
        <v>1710</v>
      </c>
      <c r="G265" s="137" t="s">
        <v>491</v>
      </c>
      <c r="H265" s="138">
        <v>3.7440000000000002</v>
      </c>
      <c r="I265" s="139"/>
      <c r="J265" s="140">
        <f>ROUND(I265*H265,2)</f>
        <v>0</v>
      </c>
      <c r="K265" s="136" t="s">
        <v>335</v>
      </c>
      <c r="L265" s="34"/>
      <c r="M265" s="141" t="s">
        <v>3</v>
      </c>
      <c r="N265" s="142" t="s">
        <v>40</v>
      </c>
      <c r="P265" s="143">
        <f>O265*H265</f>
        <v>0</v>
      </c>
      <c r="Q265" s="143">
        <v>0</v>
      </c>
      <c r="R265" s="143">
        <f>Q265*H265</f>
        <v>0</v>
      </c>
      <c r="S265" s="143">
        <v>0</v>
      </c>
      <c r="T265" s="144">
        <f>S265*H265</f>
        <v>0</v>
      </c>
      <c r="AR265" s="145" t="s">
        <v>783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783</v>
      </c>
      <c r="BM265" s="145" t="s">
        <v>1711</v>
      </c>
    </row>
    <row r="266" spans="2:65" s="1" customFormat="1">
      <c r="B266" s="34"/>
      <c r="D266" s="147" t="s">
        <v>338</v>
      </c>
      <c r="F266" s="148" t="s">
        <v>1712</v>
      </c>
      <c r="I266" s="149"/>
      <c r="L266" s="34"/>
      <c r="M266" s="150"/>
      <c r="T266" s="55"/>
      <c r="AT266" s="19" t="s">
        <v>338</v>
      </c>
      <c r="AU266" s="19" t="s">
        <v>79</v>
      </c>
    </row>
    <row r="267" spans="2:65" s="12" customFormat="1">
      <c r="B267" s="156"/>
      <c r="D267" s="151" t="s">
        <v>442</v>
      </c>
      <c r="E267" s="157" t="s">
        <v>3</v>
      </c>
      <c r="F267" s="158" t="s">
        <v>1713</v>
      </c>
      <c r="H267" s="159">
        <v>1.498</v>
      </c>
      <c r="I267" s="160"/>
      <c r="L267" s="156"/>
      <c r="M267" s="161"/>
      <c r="T267" s="162"/>
      <c r="AT267" s="157" t="s">
        <v>442</v>
      </c>
      <c r="AU267" s="157" t="s">
        <v>79</v>
      </c>
      <c r="AV267" s="12" t="s">
        <v>79</v>
      </c>
      <c r="AW267" s="12" t="s">
        <v>31</v>
      </c>
      <c r="AX267" s="12" t="s">
        <v>69</v>
      </c>
      <c r="AY267" s="157" t="s">
        <v>328</v>
      </c>
    </row>
    <row r="268" spans="2:65" s="12" customFormat="1">
      <c r="B268" s="156"/>
      <c r="D268" s="151" t="s">
        <v>442</v>
      </c>
      <c r="E268" s="157" t="s">
        <v>3</v>
      </c>
      <c r="F268" s="158" t="s">
        <v>1714</v>
      </c>
      <c r="H268" s="159">
        <v>2.246</v>
      </c>
      <c r="I268" s="160"/>
      <c r="L268" s="156"/>
      <c r="M268" s="161"/>
      <c r="T268" s="162"/>
      <c r="AT268" s="157" t="s">
        <v>442</v>
      </c>
      <c r="AU268" s="157" t="s">
        <v>79</v>
      </c>
      <c r="AV268" s="12" t="s">
        <v>79</v>
      </c>
      <c r="AW268" s="12" t="s">
        <v>31</v>
      </c>
      <c r="AX268" s="12" t="s">
        <v>69</v>
      </c>
      <c r="AY268" s="157" t="s">
        <v>328</v>
      </c>
    </row>
    <row r="269" spans="2:65" s="13" customFormat="1">
      <c r="B269" s="163"/>
      <c r="D269" s="151" t="s">
        <v>442</v>
      </c>
      <c r="E269" s="164" t="s">
        <v>3</v>
      </c>
      <c r="F269" s="165" t="s">
        <v>452</v>
      </c>
      <c r="H269" s="166">
        <v>3.7439999999999998</v>
      </c>
      <c r="I269" s="167"/>
      <c r="L269" s="163"/>
      <c r="M269" s="168"/>
      <c r="T269" s="169"/>
      <c r="AT269" s="164" t="s">
        <v>442</v>
      </c>
      <c r="AU269" s="164" t="s">
        <v>79</v>
      </c>
      <c r="AV269" s="13" t="s">
        <v>113</v>
      </c>
      <c r="AW269" s="13" t="s">
        <v>31</v>
      </c>
      <c r="AX269" s="13" t="s">
        <v>76</v>
      </c>
      <c r="AY269" s="164" t="s">
        <v>328</v>
      </c>
    </row>
    <row r="270" spans="2:65" s="1" customFormat="1" ht="24.2" customHeight="1">
      <c r="B270" s="133"/>
      <c r="C270" s="134" t="s">
        <v>1339</v>
      </c>
      <c r="D270" s="134" t="s">
        <v>331</v>
      </c>
      <c r="E270" s="135" t="s">
        <v>1715</v>
      </c>
      <c r="F270" s="136" t="s">
        <v>1716</v>
      </c>
      <c r="G270" s="137" t="s">
        <v>491</v>
      </c>
      <c r="H270" s="138">
        <v>1.123</v>
      </c>
      <c r="I270" s="139"/>
      <c r="J270" s="140">
        <f>ROUND(I270*H270,2)</f>
        <v>0</v>
      </c>
      <c r="K270" s="136" t="s">
        <v>335</v>
      </c>
      <c r="L270" s="34"/>
      <c r="M270" s="141" t="s">
        <v>3</v>
      </c>
      <c r="N270" s="142" t="s">
        <v>40</v>
      </c>
      <c r="P270" s="143">
        <f>O270*H270</f>
        <v>0</v>
      </c>
      <c r="Q270" s="143">
        <v>0</v>
      </c>
      <c r="R270" s="143">
        <f>Q270*H270</f>
        <v>0</v>
      </c>
      <c r="S270" s="143">
        <v>0</v>
      </c>
      <c r="T270" s="144">
        <f>S270*H270</f>
        <v>0</v>
      </c>
      <c r="AR270" s="145" t="s">
        <v>783</v>
      </c>
      <c r="AT270" s="145" t="s">
        <v>331</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783</v>
      </c>
      <c r="BM270" s="145" t="s">
        <v>1717</v>
      </c>
    </row>
    <row r="271" spans="2:65" s="1" customFormat="1">
      <c r="B271" s="34"/>
      <c r="D271" s="147" t="s">
        <v>338</v>
      </c>
      <c r="F271" s="148" t="s">
        <v>1718</v>
      </c>
      <c r="I271" s="149"/>
      <c r="L271" s="34"/>
      <c r="M271" s="150"/>
      <c r="T271" s="55"/>
      <c r="AT271" s="19" t="s">
        <v>338</v>
      </c>
      <c r="AU271" s="19" t="s">
        <v>79</v>
      </c>
    </row>
    <row r="272" spans="2:65" s="12" customFormat="1">
      <c r="B272" s="156"/>
      <c r="D272" s="151" t="s">
        <v>442</v>
      </c>
      <c r="E272" s="157" t="s">
        <v>3</v>
      </c>
      <c r="F272" s="158" t="s">
        <v>1719</v>
      </c>
      <c r="H272" s="159">
        <v>1.123</v>
      </c>
      <c r="I272" s="160"/>
      <c r="L272" s="156"/>
      <c r="M272" s="161"/>
      <c r="T272" s="162"/>
      <c r="AT272" s="157" t="s">
        <v>442</v>
      </c>
      <c r="AU272" s="157" t="s">
        <v>79</v>
      </c>
      <c r="AV272" s="12" t="s">
        <v>79</v>
      </c>
      <c r="AW272" s="12" t="s">
        <v>31</v>
      </c>
      <c r="AX272" s="12" t="s">
        <v>69</v>
      </c>
      <c r="AY272" s="157" t="s">
        <v>328</v>
      </c>
    </row>
    <row r="273" spans="2:65" s="13" customFormat="1">
      <c r="B273" s="163"/>
      <c r="D273" s="151" t="s">
        <v>442</v>
      </c>
      <c r="E273" s="164" t="s">
        <v>3</v>
      </c>
      <c r="F273" s="165" t="s">
        <v>452</v>
      </c>
      <c r="H273" s="166">
        <v>1.123</v>
      </c>
      <c r="I273" s="167"/>
      <c r="L273" s="163"/>
      <c r="M273" s="168"/>
      <c r="T273" s="169"/>
      <c r="AT273" s="164" t="s">
        <v>442</v>
      </c>
      <c r="AU273" s="164" t="s">
        <v>79</v>
      </c>
      <c r="AV273" s="13" t="s">
        <v>113</v>
      </c>
      <c r="AW273" s="13" t="s">
        <v>31</v>
      </c>
      <c r="AX273" s="13" t="s">
        <v>76</v>
      </c>
      <c r="AY273" s="164" t="s">
        <v>328</v>
      </c>
    </row>
    <row r="274" spans="2:65" s="1" customFormat="1" ht="21.75" customHeight="1">
      <c r="B274" s="133"/>
      <c r="C274" s="176" t="s">
        <v>1720</v>
      </c>
      <c r="D274" s="176" t="s">
        <v>539</v>
      </c>
      <c r="E274" s="177" t="s">
        <v>1721</v>
      </c>
      <c r="F274" s="178" t="s">
        <v>1722</v>
      </c>
      <c r="G274" s="179" t="s">
        <v>476</v>
      </c>
      <c r="H274" s="180">
        <v>55.5</v>
      </c>
      <c r="I274" s="181"/>
      <c r="J274" s="182">
        <f>ROUND(I274*H274,2)</f>
        <v>0</v>
      </c>
      <c r="K274" s="178" t="s">
        <v>335</v>
      </c>
      <c r="L274" s="183"/>
      <c r="M274" s="184" t="s">
        <v>3</v>
      </c>
      <c r="N274" s="185" t="s">
        <v>40</v>
      </c>
      <c r="P274" s="143">
        <f>O274*H274</f>
        <v>0</v>
      </c>
      <c r="Q274" s="143">
        <v>0</v>
      </c>
      <c r="R274" s="143">
        <f>Q274*H274</f>
        <v>0</v>
      </c>
      <c r="S274" s="143">
        <v>0</v>
      </c>
      <c r="T274" s="144">
        <f>S274*H274</f>
        <v>0</v>
      </c>
      <c r="AR274" s="145" t="s">
        <v>1422</v>
      </c>
      <c r="AT274" s="145" t="s">
        <v>539</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783</v>
      </c>
      <c r="BM274" s="145" t="s">
        <v>1723</v>
      </c>
    </row>
    <row r="275" spans="2:65" s="1" customFormat="1" ht="66.75" customHeight="1">
      <c r="B275" s="133"/>
      <c r="C275" s="134" t="s">
        <v>1342</v>
      </c>
      <c r="D275" s="134" t="s">
        <v>331</v>
      </c>
      <c r="E275" s="135" t="s">
        <v>1724</v>
      </c>
      <c r="F275" s="136" t="s">
        <v>1725</v>
      </c>
      <c r="G275" s="137" t="s">
        <v>476</v>
      </c>
      <c r="H275" s="138">
        <v>30.6</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783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783</v>
      </c>
      <c r="BM275" s="145" t="s">
        <v>1726</v>
      </c>
    </row>
    <row r="276" spans="2:65" s="1" customFormat="1">
      <c r="B276" s="34"/>
      <c r="D276" s="147" t="s">
        <v>338</v>
      </c>
      <c r="F276" s="148" t="s">
        <v>1727</v>
      </c>
      <c r="I276" s="149"/>
      <c r="L276" s="34"/>
      <c r="M276" s="150"/>
      <c r="T276" s="55"/>
      <c r="AT276" s="19" t="s">
        <v>338</v>
      </c>
      <c r="AU276" s="19" t="s">
        <v>79</v>
      </c>
    </row>
    <row r="277" spans="2:65" s="1" customFormat="1" ht="55.5" customHeight="1">
      <c r="B277" s="133"/>
      <c r="C277" s="134" t="s">
        <v>1728</v>
      </c>
      <c r="D277" s="134" t="s">
        <v>331</v>
      </c>
      <c r="E277" s="135" t="s">
        <v>1729</v>
      </c>
      <c r="F277" s="136" t="s">
        <v>1730</v>
      </c>
      <c r="G277" s="137" t="s">
        <v>476</v>
      </c>
      <c r="H277" s="138">
        <v>30.6</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783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783</v>
      </c>
      <c r="BM277" s="145" t="s">
        <v>1731</v>
      </c>
    </row>
    <row r="278" spans="2:65" s="1" customFormat="1">
      <c r="B278" s="34"/>
      <c r="D278" s="147" t="s">
        <v>338</v>
      </c>
      <c r="F278" s="148" t="s">
        <v>1732</v>
      </c>
      <c r="I278" s="149"/>
      <c r="L278" s="34"/>
      <c r="M278" s="150"/>
      <c r="T278" s="55"/>
      <c r="AT278" s="19" t="s">
        <v>338</v>
      </c>
      <c r="AU278" s="19" t="s">
        <v>79</v>
      </c>
    </row>
    <row r="279" spans="2:65" s="1" customFormat="1" ht="37.9" customHeight="1">
      <c r="B279" s="133"/>
      <c r="C279" s="134" t="s">
        <v>570</v>
      </c>
      <c r="D279" s="134" t="s">
        <v>331</v>
      </c>
      <c r="E279" s="135" t="s">
        <v>1733</v>
      </c>
      <c r="F279" s="136" t="s">
        <v>1734</v>
      </c>
      <c r="G279" s="137" t="s">
        <v>476</v>
      </c>
      <c r="H279" s="138">
        <v>30.6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783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783</v>
      </c>
      <c r="BM279" s="145" t="s">
        <v>1735</v>
      </c>
    </row>
    <row r="280" spans="2:65" s="1" customFormat="1">
      <c r="B280" s="34"/>
      <c r="D280" s="147" t="s">
        <v>338</v>
      </c>
      <c r="F280" s="148" t="s">
        <v>1736</v>
      </c>
      <c r="I280" s="149"/>
      <c r="L280" s="34"/>
      <c r="M280" s="150"/>
      <c r="T280" s="55"/>
      <c r="AT280" s="19" t="s">
        <v>338</v>
      </c>
      <c r="AU280" s="19" t="s">
        <v>79</v>
      </c>
    </row>
    <row r="281" spans="2:65" s="1" customFormat="1" ht="24.2" customHeight="1">
      <c r="B281" s="133"/>
      <c r="C281" s="134" t="s">
        <v>1737</v>
      </c>
      <c r="D281" s="134" t="s">
        <v>331</v>
      </c>
      <c r="E281" s="135" t="s">
        <v>1738</v>
      </c>
      <c r="F281" s="136" t="s">
        <v>1739</v>
      </c>
      <c r="G281" s="137" t="s">
        <v>476</v>
      </c>
      <c r="H281" s="138">
        <v>11.5</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783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783</v>
      </c>
      <c r="BM281" s="145" t="s">
        <v>1740</v>
      </c>
    </row>
    <row r="282" spans="2:65" s="1" customFormat="1">
      <c r="B282" s="34"/>
      <c r="D282" s="147" t="s">
        <v>338</v>
      </c>
      <c r="F282" s="148" t="s">
        <v>1741</v>
      </c>
      <c r="I282" s="149"/>
      <c r="L282" s="34"/>
      <c r="M282" s="150"/>
      <c r="T282" s="55"/>
      <c r="AT282" s="19" t="s">
        <v>338</v>
      </c>
      <c r="AU282" s="19" t="s">
        <v>79</v>
      </c>
    </row>
    <row r="283" spans="2:65" s="1" customFormat="1" ht="24.2" customHeight="1">
      <c r="B283" s="133"/>
      <c r="C283" s="134" t="s">
        <v>1347</v>
      </c>
      <c r="D283" s="134" t="s">
        <v>331</v>
      </c>
      <c r="E283" s="135" t="s">
        <v>1742</v>
      </c>
      <c r="F283" s="136" t="s">
        <v>1743</v>
      </c>
      <c r="G283" s="137" t="s">
        <v>476</v>
      </c>
      <c r="H283" s="138">
        <v>13.7</v>
      </c>
      <c r="I283" s="139"/>
      <c r="J283" s="140">
        <f>ROUND(I283*H283,2)</f>
        <v>0</v>
      </c>
      <c r="K283" s="136" t="s">
        <v>335</v>
      </c>
      <c r="L283" s="34"/>
      <c r="M283" s="141" t="s">
        <v>3</v>
      </c>
      <c r="N283" s="142" t="s">
        <v>40</v>
      </c>
      <c r="P283" s="143">
        <f>O283*H283</f>
        <v>0</v>
      </c>
      <c r="Q283" s="143">
        <v>0</v>
      </c>
      <c r="R283" s="143">
        <f>Q283*H283</f>
        <v>0</v>
      </c>
      <c r="S283" s="143">
        <v>0</v>
      </c>
      <c r="T283" s="144">
        <f>S283*H283</f>
        <v>0</v>
      </c>
      <c r="AR283" s="145" t="s">
        <v>783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783</v>
      </c>
      <c r="BM283" s="145" t="s">
        <v>1744</v>
      </c>
    </row>
    <row r="284" spans="2:65" s="1" customFormat="1">
      <c r="B284" s="34"/>
      <c r="D284" s="147" t="s">
        <v>338</v>
      </c>
      <c r="F284" s="148" t="s">
        <v>1745</v>
      </c>
      <c r="I284" s="149"/>
      <c r="L284" s="34"/>
      <c r="M284" s="150"/>
      <c r="T284" s="55"/>
      <c r="AT284" s="19" t="s">
        <v>338</v>
      </c>
      <c r="AU284" s="19" t="s">
        <v>79</v>
      </c>
    </row>
    <row r="285" spans="2:65" s="1" customFormat="1" ht="24.2" customHeight="1">
      <c r="B285" s="133"/>
      <c r="C285" s="134" t="s">
        <v>1746</v>
      </c>
      <c r="D285" s="134" t="s">
        <v>331</v>
      </c>
      <c r="E285" s="135" t="s">
        <v>1747</v>
      </c>
      <c r="F285" s="136" t="s">
        <v>1748</v>
      </c>
      <c r="G285" s="137" t="s">
        <v>476</v>
      </c>
      <c r="H285" s="138">
        <v>11.5</v>
      </c>
      <c r="I285" s="139"/>
      <c r="J285" s="140">
        <f>ROUND(I285*H285,2)</f>
        <v>0</v>
      </c>
      <c r="K285" s="136" t="s">
        <v>335</v>
      </c>
      <c r="L285" s="34"/>
      <c r="M285" s="141" t="s">
        <v>3</v>
      </c>
      <c r="N285" s="142" t="s">
        <v>40</v>
      </c>
      <c r="P285" s="143">
        <f>O285*H285</f>
        <v>0</v>
      </c>
      <c r="Q285" s="143">
        <v>0</v>
      </c>
      <c r="R285" s="143">
        <f>Q285*H285</f>
        <v>0</v>
      </c>
      <c r="S285" s="143">
        <v>0</v>
      </c>
      <c r="T285" s="144">
        <f>S285*H285</f>
        <v>0</v>
      </c>
      <c r="AR285" s="145" t="s">
        <v>783</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783</v>
      </c>
      <c r="BM285" s="145" t="s">
        <v>1749</v>
      </c>
    </row>
    <row r="286" spans="2:65" s="1" customFormat="1">
      <c r="B286" s="34"/>
      <c r="D286" s="147" t="s">
        <v>338</v>
      </c>
      <c r="F286" s="148" t="s">
        <v>1750</v>
      </c>
      <c r="I286" s="149"/>
      <c r="L286" s="34"/>
      <c r="M286" s="150"/>
      <c r="T286" s="55"/>
      <c r="AT286" s="19" t="s">
        <v>338</v>
      </c>
      <c r="AU286" s="19" t="s">
        <v>79</v>
      </c>
    </row>
    <row r="287" spans="2:65" s="1" customFormat="1" ht="24.2" customHeight="1">
      <c r="B287" s="133"/>
      <c r="C287" s="134" t="s">
        <v>1350</v>
      </c>
      <c r="D287" s="134" t="s">
        <v>331</v>
      </c>
      <c r="E287" s="135" t="s">
        <v>1751</v>
      </c>
      <c r="F287" s="136" t="s">
        <v>1752</v>
      </c>
      <c r="G287" s="137" t="s">
        <v>476</v>
      </c>
      <c r="H287" s="138">
        <v>13.7</v>
      </c>
      <c r="I287" s="139"/>
      <c r="J287" s="140">
        <f>ROUND(I287*H287,2)</f>
        <v>0</v>
      </c>
      <c r="K287" s="136" t="s">
        <v>335</v>
      </c>
      <c r="L287" s="34"/>
      <c r="M287" s="141" t="s">
        <v>3</v>
      </c>
      <c r="N287" s="142" t="s">
        <v>40</v>
      </c>
      <c r="P287" s="143">
        <f>O287*H287</f>
        <v>0</v>
      </c>
      <c r="Q287" s="143">
        <v>0</v>
      </c>
      <c r="R287" s="143">
        <f>Q287*H287</f>
        <v>0</v>
      </c>
      <c r="S287" s="143">
        <v>0</v>
      </c>
      <c r="T287" s="144">
        <f>S287*H287</f>
        <v>0</v>
      </c>
      <c r="AR287" s="145" t="s">
        <v>783</v>
      </c>
      <c r="AT287" s="145" t="s">
        <v>331</v>
      </c>
      <c r="AU287" s="145" t="s">
        <v>79</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783</v>
      </c>
      <c r="BM287" s="145" t="s">
        <v>1753</v>
      </c>
    </row>
    <row r="288" spans="2:65" s="1" customFormat="1">
      <c r="B288" s="34"/>
      <c r="D288" s="147" t="s">
        <v>338</v>
      </c>
      <c r="F288" s="148" t="s">
        <v>1754</v>
      </c>
      <c r="I288" s="149"/>
      <c r="L288" s="34"/>
      <c r="M288" s="150"/>
      <c r="T288" s="55"/>
      <c r="AT288" s="19" t="s">
        <v>338</v>
      </c>
      <c r="AU288" s="19" t="s">
        <v>79</v>
      </c>
    </row>
    <row r="289" spans="2:65" s="1" customFormat="1" ht="24.2" customHeight="1">
      <c r="B289" s="133"/>
      <c r="C289" s="134" t="s">
        <v>1755</v>
      </c>
      <c r="D289" s="134" t="s">
        <v>331</v>
      </c>
      <c r="E289" s="135" t="s">
        <v>1756</v>
      </c>
      <c r="F289" s="136" t="s">
        <v>1757</v>
      </c>
      <c r="G289" s="137" t="s">
        <v>476</v>
      </c>
      <c r="H289" s="138">
        <v>11.5</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783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783</v>
      </c>
      <c r="BM289" s="145" t="s">
        <v>1758</v>
      </c>
    </row>
    <row r="290" spans="2:65" s="1" customFormat="1">
      <c r="B290" s="34"/>
      <c r="D290" s="147" t="s">
        <v>338</v>
      </c>
      <c r="F290" s="148" t="s">
        <v>1759</v>
      </c>
      <c r="I290" s="149"/>
      <c r="L290" s="34"/>
      <c r="M290" s="150"/>
      <c r="T290" s="55"/>
      <c r="AT290" s="19" t="s">
        <v>338</v>
      </c>
      <c r="AU290" s="19" t="s">
        <v>79</v>
      </c>
    </row>
    <row r="291" spans="2:65" s="1" customFormat="1" ht="24.2" customHeight="1">
      <c r="B291" s="133"/>
      <c r="C291" s="134" t="s">
        <v>1353</v>
      </c>
      <c r="D291" s="134" t="s">
        <v>331</v>
      </c>
      <c r="E291" s="135" t="s">
        <v>1760</v>
      </c>
      <c r="F291" s="136" t="s">
        <v>1761</v>
      </c>
      <c r="G291" s="137" t="s">
        <v>476</v>
      </c>
      <c r="H291" s="138">
        <v>13.7</v>
      </c>
      <c r="I291" s="139"/>
      <c r="J291" s="140">
        <f>ROUND(I291*H291,2)</f>
        <v>0</v>
      </c>
      <c r="K291" s="136" t="s">
        <v>335</v>
      </c>
      <c r="L291" s="34"/>
      <c r="M291" s="141" t="s">
        <v>3</v>
      </c>
      <c r="N291" s="142" t="s">
        <v>40</v>
      </c>
      <c r="P291" s="143">
        <f>O291*H291</f>
        <v>0</v>
      </c>
      <c r="Q291" s="143">
        <v>0</v>
      </c>
      <c r="R291" s="143">
        <f>Q291*H291</f>
        <v>0</v>
      </c>
      <c r="S291" s="143">
        <v>0</v>
      </c>
      <c r="T291" s="144">
        <f>S291*H291</f>
        <v>0</v>
      </c>
      <c r="AR291" s="145" t="s">
        <v>783</v>
      </c>
      <c r="AT291" s="145" t="s">
        <v>331</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783</v>
      </c>
      <c r="BM291" s="145" t="s">
        <v>1762</v>
      </c>
    </row>
    <row r="292" spans="2:65" s="1" customFormat="1">
      <c r="B292" s="34"/>
      <c r="D292" s="147" t="s">
        <v>338</v>
      </c>
      <c r="F292" s="148" t="s">
        <v>1763</v>
      </c>
      <c r="I292" s="149"/>
      <c r="L292" s="34"/>
      <c r="M292" s="150"/>
      <c r="T292" s="55"/>
      <c r="AT292" s="19" t="s">
        <v>338</v>
      </c>
      <c r="AU292" s="19" t="s">
        <v>79</v>
      </c>
    </row>
    <row r="293" spans="2:65" s="1" customFormat="1" ht="37.9" customHeight="1">
      <c r="B293" s="133"/>
      <c r="C293" s="134" t="s">
        <v>1764</v>
      </c>
      <c r="D293" s="134" t="s">
        <v>331</v>
      </c>
      <c r="E293" s="135" t="s">
        <v>1765</v>
      </c>
      <c r="F293" s="136" t="s">
        <v>1766</v>
      </c>
      <c r="G293" s="137" t="s">
        <v>491</v>
      </c>
      <c r="H293" s="138">
        <v>7.9530000000000003</v>
      </c>
      <c r="I293" s="139"/>
      <c r="J293" s="140">
        <f>ROUND(I293*H293,2)</f>
        <v>0</v>
      </c>
      <c r="K293" s="136" t="s">
        <v>335</v>
      </c>
      <c r="L293" s="34"/>
      <c r="M293" s="141" t="s">
        <v>3</v>
      </c>
      <c r="N293" s="142" t="s">
        <v>40</v>
      </c>
      <c r="P293" s="143">
        <f>O293*H293</f>
        <v>0</v>
      </c>
      <c r="Q293" s="143">
        <v>0</v>
      </c>
      <c r="R293" s="143">
        <f>Q293*H293</f>
        <v>0</v>
      </c>
      <c r="S293" s="143">
        <v>0</v>
      </c>
      <c r="T293" s="144">
        <f>S293*H293</f>
        <v>0</v>
      </c>
      <c r="AR293" s="145" t="s">
        <v>783</v>
      </c>
      <c r="AT293" s="145" t="s">
        <v>331</v>
      </c>
      <c r="AU293" s="145" t="s">
        <v>79</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783</v>
      </c>
      <c r="BM293" s="145" t="s">
        <v>1767</v>
      </c>
    </row>
    <row r="294" spans="2:65" s="1" customFormat="1">
      <c r="B294" s="34"/>
      <c r="D294" s="147" t="s">
        <v>338</v>
      </c>
      <c r="F294" s="148" t="s">
        <v>1768</v>
      </c>
      <c r="I294" s="149"/>
      <c r="L294" s="34"/>
      <c r="M294" s="150"/>
      <c r="T294" s="55"/>
      <c r="AT294" s="19" t="s">
        <v>338</v>
      </c>
      <c r="AU294" s="19" t="s">
        <v>79</v>
      </c>
    </row>
    <row r="295" spans="2:65" s="12" customFormat="1">
      <c r="B295" s="156"/>
      <c r="D295" s="151" t="s">
        <v>442</v>
      </c>
      <c r="E295" s="157" t="s">
        <v>3</v>
      </c>
      <c r="F295" s="158" t="s">
        <v>1769</v>
      </c>
      <c r="H295" s="159">
        <v>1.1519999999999999</v>
      </c>
      <c r="I295" s="160"/>
      <c r="L295" s="156"/>
      <c r="M295" s="161"/>
      <c r="T295" s="162"/>
      <c r="AT295" s="157" t="s">
        <v>442</v>
      </c>
      <c r="AU295" s="157" t="s">
        <v>79</v>
      </c>
      <c r="AV295" s="12" t="s">
        <v>79</v>
      </c>
      <c r="AW295" s="12" t="s">
        <v>31</v>
      </c>
      <c r="AX295" s="12" t="s">
        <v>69</v>
      </c>
      <c r="AY295" s="157" t="s">
        <v>328</v>
      </c>
    </row>
    <row r="296" spans="2:65" s="12" customFormat="1">
      <c r="B296" s="156"/>
      <c r="D296" s="151" t="s">
        <v>442</v>
      </c>
      <c r="E296" s="157" t="s">
        <v>3</v>
      </c>
      <c r="F296" s="158" t="s">
        <v>1770</v>
      </c>
      <c r="H296" s="159">
        <v>1.728</v>
      </c>
      <c r="I296" s="160"/>
      <c r="L296" s="156"/>
      <c r="M296" s="161"/>
      <c r="T296" s="162"/>
      <c r="AT296" s="157" t="s">
        <v>442</v>
      </c>
      <c r="AU296" s="157" t="s">
        <v>79</v>
      </c>
      <c r="AV296" s="12" t="s">
        <v>79</v>
      </c>
      <c r="AW296" s="12" t="s">
        <v>31</v>
      </c>
      <c r="AX296" s="12" t="s">
        <v>69</v>
      </c>
      <c r="AY296" s="157" t="s">
        <v>328</v>
      </c>
    </row>
    <row r="297" spans="2:65" s="12" customFormat="1">
      <c r="B297" s="156"/>
      <c r="D297" s="151" t="s">
        <v>442</v>
      </c>
      <c r="E297" s="157" t="s">
        <v>3</v>
      </c>
      <c r="F297" s="158" t="s">
        <v>1771</v>
      </c>
      <c r="H297" s="159">
        <v>2.1419999999999999</v>
      </c>
      <c r="I297" s="160"/>
      <c r="L297" s="156"/>
      <c r="M297" s="161"/>
      <c r="T297" s="162"/>
      <c r="AT297" s="157" t="s">
        <v>442</v>
      </c>
      <c r="AU297" s="157" t="s">
        <v>79</v>
      </c>
      <c r="AV297" s="12" t="s">
        <v>79</v>
      </c>
      <c r="AW297" s="12" t="s">
        <v>31</v>
      </c>
      <c r="AX297" s="12" t="s">
        <v>69</v>
      </c>
      <c r="AY297" s="157" t="s">
        <v>328</v>
      </c>
    </row>
    <row r="298" spans="2:65" s="12" customFormat="1">
      <c r="B298" s="156"/>
      <c r="D298" s="151" t="s">
        <v>442</v>
      </c>
      <c r="E298" s="157" t="s">
        <v>3</v>
      </c>
      <c r="F298" s="158" t="s">
        <v>1772</v>
      </c>
      <c r="H298" s="159">
        <v>1.1499999999999999</v>
      </c>
      <c r="I298" s="160"/>
      <c r="L298" s="156"/>
      <c r="M298" s="161"/>
      <c r="T298" s="162"/>
      <c r="AT298" s="157" t="s">
        <v>442</v>
      </c>
      <c r="AU298" s="157" t="s">
        <v>79</v>
      </c>
      <c r="AV298" s="12" t="s">
        <v>79</v>
      </c>
      <c r="AW298" s="12" t="s">
        <v>31</v>
      </c>
      <c r="AX298" s="12" t="s">
        <v>69</v>
      </c>
      <c r="AY298" s="157" t="s">
        <v>328</v>
      </c>
    </row>
    <row r="299" spans="2:65" s="12" customFormat="1">
      <c r="B299" s="156"/>
      <c r="D299" s="151" t="s">
        <v>442</v>
      </c>
      <c r="E299" s="157" t="s">
        <v>3</v>
      </c>
      <c r="F299" s="158" t="s">
        <v>1773</v>
      </c>
      <c r="H299" s="159">
        <v>1.7809999999999999</v>
      </c>
      <c r="I299" s="160"/>
      <c r="L299" s="156"/>
      <c r="M299" s="161"/>
      <c r="T299" s="162"/>
      <c r="AT299" s="157" t="s">
        <v>442</v>
      </c>
      <c r="AU299" s="157" t="s">
        <v>79</v>
      </c>
      <c r="AV299" s="12" t="s">
        <v>79</v>
      </c>
      <c r="AW299" s="12" t="s">
        <v>31</v>
      </c>
      <c r="AX299" s="12" t="s">
        <v>69</v>
      </c>
      <c r="AY299" s="157" t="s">
        <v>328</v>
      </c>
    </row>
    <row r="300" spans="2:65" s="13" customFormat="1">
      <c r="B300" s="163"/>
      <c r="D300" s="151" t="s">
        <v>442</v>
      </c>
      <c r="E300" s="164" t="s">
        <v>3</v>
      </c>
      <c r="F300" s="165" t="s">
        <v>452</v>
      </c>
      <c r="H300" s="166">
        <v>7.9530000000000003</v>
      </c>
      <c r="I300" s="167"/>
      <c r="L300" s="163"/>
      <c r="M300" s="168"/>
      <c r="T300" s="169"/>
      <c r="AT300" s="164" t="s">
        <v>442</v>
      </c>
      <c r="AU300" s="164" t="s">
        <v>79</v>
      </c>
      <c r="AV300" s="13" t="s">
        <v>113</v>
      </c>
      <c r="AW300" s="13" t="s">
        <v>31</v>
      </c>
      <c r="AX300" s="13" t="s">
        <v>76</v>
      </c>
      <c r="AY300" s="164" t="s">
        <v>328</v>
      </c>
    </row>
    <row r="301" spans="2:65" s="1" customFormat="1" ht="37.9" customHeight="1">
      <c r="B301" s="133"/>
      <c r="C301" s="134" t="s">
        <v>1356</v>
      </c>
      <c r="D301" s="134" t="s">
        <v>331</v>
      </c>
      <c r="E301" s="135" t="s">
        <v>1774</v>
      </c>
      <c r="F301" s="136" t="s">
        <v>1775</v>
      </c>
      <c r="G301" s="137" t="s">
        <v>491</v>
      </c>
      <c r="H301" s="138">
        <v>71.576999999999998</v>
      </c>
      <c r="I301" s="139"/>
      <c r="J301" s="140">
        <f>ROUND(I301*H301,2)</f>
        <v>0</v>
      </c>
      <c r="K301" s="136" t="s">
        <v>335</v>
      </c>
      <c r="L301" s="34"/>
      <c r="M301" s="141" t="s">
        <v>3</v>
      </c>
      <c r="N301" s="142" t="s">
        <v>40</v>
      </c>
      <c r="P301" s="143">
        <f>O301*H301</f>
        <v>0</v>
      </c>
      <c r="Q301" s="143">
        <v>0</v>
      </c>
      <c r="R301" s="143">
        <f>Q301*H301</f>
        <v>0</v>
      </c>
      <c r="S301" s="143">
        <v>0</v>
      </c>
      <c r="T301" s="144">
        <f>S301*H301</f>
        <v>0</v>
      </c>
      <c r="AR301" s="145" t="s">
        <v>783</v>
      </c>
      <c r="AT301" s="145" t="s">
        <v>331</v>
      </c>
      <c r="AU301" s="145" t="s">
        <v>79</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783</v>
      </c>
      <c r="BM301" s="145" t="s">
        <v>1776</v>
      </c>
    </row>
    <row r="302" spans="2:65" s="1" customFormat="1">
      <c r="B302" s="34"/>
      <c r="D302" s="147" t="s">
        <v>338</v>
      </c>
      <c r="F302" s="148" t="s">
        <v>1777</v>
      </c>
      <c r="I302" s="149"/>
      <c r="L302" s="34"/>
      <c r="M302" s="150"/>
      <c r="T302" s="55"/>
      <c r="AT302" s="19" t="s">
        <v>338</v>
      </c>
      <c r="AU302" s="19" t="s">
        <v>79</v>
      </c>
    </row>
    <row r="303" spans="2:65" s="1" customFormat="1" ht="16.5" customHeight="1">
      <c r="B303" s="133"/>
      <c r="C303" s="134" t="s">
        <v>1778</v>
      </c>
      <c r="D303" s="134" t="s">
        <v>331</v>
      </c>
      <c r="E303" s="135" t="s">
        <v>1779</v>
      </c>
      <c r="F303" s="136" t="s">
        <v>1780</v>
      </c>
      <c r="G303" s="137" t="s">
        <v>491</v>
      </c>
      <c r="H303" s="138">
        <v>7.9530000000000003</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783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783</v>
      </c>
      <c r="BM303" s="145" t="s">
        <v>1781</v>
      </c>
    </row>
    <row r="304" spans="2:65" s="1" customFormat="1">
      <c r="B304" s="34"/>
      <c r="D304" s="147" t="s">
        <v>338</v>
      </c>
      <c r="F304" s="148" t="s">
        <v>1782</v>
      </c>
      <c r="I304" s="149"/>
      <c r="L304" s="34"/>
      <c r="M304" s="150"/>
      <c r="T304" s="55"/>
      <c r="AT304" s="19" t="s">
        <v>338</v>
      </c>
      <c r="AU304" s="19" t="s">
        <v>79</v>
      </c>
    </row>
    <row r="305" spans="2:65" s="1" customFormat="1" ht="33" customHeight="1">
      <c r="B305" s="133"/>
      <c r="C305" s="134" t="s">
        <v>1359</v>
      </c>
      <c r="D305" s="134" t="s">
        <v>331</v>
      </c>
      <c r="E305" s="135" t="s">
        <v>1783</v>
      </c>
      <c r="F305" s="136" t="s">
        <v>1784</v>
      </c>
      <c r="G305" s="137" t="s">
        <v>585</v>
      </c>
      <c r="H305" s="138">
        <v>14.315</v>
      </c>
      <c r="I305" s="139"/>
      <c r="J305" s="140">
        <f>ROUND(I305*H305,2)</f>
        <v>0</v>
      </c>
      <c r="K305" s="136" t="s">
        <v>335</v>
      </c>
      <c r="L305" s="34"/>
      <c r="M305" s="141" t="s">
        <v>3</v>
      </c>
      <c r="N305" s="142" t="s">
        <v>40</v>
      </c>
      <c r="P305" s="143">
        <f>O305*H305</f>
        <v>0</v>
      </c>
      <c r="Q305" s="143">
        <v>0</v>
      </c>
      <c r="R305" s="143">
        <f>Q305*H305</f>
        <v>0</v>
      </c>
      <c r="S305" s="143">
        <v>0</v>
      </c>
      <c r="T305" s="144">
        <f>S305*H305</f>
        <v>0</v>
      </c>
      <c r="AR305" s="145" t="s">
        <v>783</v>
      </c>
      <c r="AT305" s="145" t="s">
        <v>331</v>
      </c>
      <c r="AU305" s="145" t="s">
        <v>79</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783</v>
      </c>
      <c r="BM305" s="145" t="s">
        <v>1785</v>
      </c>
    </row>
    <row r="306" spans="2:65" s="1" customFormat="1">
      <c r="B306" s="34"/>
      <c r="D306" s="147" t="s">
        <v>338</v>
      </c>
      <c r="F306" s="148" t="s">
        <v>1786</v>
      </c>
      <c r="I306" s="149"/>
      <c r="L306" s="34"/>
      <c r="M306" s="153"/>
      <c r="N306" s="154"/>
      <c r="O306" s="154"/>
      <c r="P306" s="154"/>
      <c r="Q306" s="154"/>
      <c r="R306" s="154"/>
      <c r="S306" s="154"/>
      <c r="T306" s="155"/>
      <c r="AT306" s="19" t="s">
        <v>338</v>
      </c>
      <c r="AU306" s="19" t="s">
        <v>79</v>
      </c>
    </row>
    <row r="307" spans="2:65" s="1" customFormat="1" ht="6.95" customHeight="1">
      <c r="B307" s="43"/>
      <c r="C307" s="44"/>
      <c r="D307" s="44"/>
      <c r="E307" s="44"/>
      <c r="F307" s="44"/>
      <c r="G307" s="44"/>
      <c r="H307" s="44"/>
      <c r="I307" s="44"/>
      <c r="J307" s="44"/>
      <c r="K307" s="44"/>
      <c r="L307" s="34"/>
    </row>
  </sheetData>
  <autoFilter ref="C97:K306" xr:uid="{00000000-0009-0000-0000-00000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900-000000000000}"/>
    <hyperlink ref="F109" r:id="rId2" xr:uid="{00000000-0004-0000-0900-000001000000}"/>
    <hyperlink ref="F112" r:id="rId3" xr:uid="{00000000-0004-0000-0900-000002000000}"/>
    <hyperlink ref="F118" r:id="rId4" xr:uid="{00000000-0004-0000-0900-000003000000}"/>
    <hyperlink ref="F121" r:id="rId5" xr:uid="{00000000-0004-0000-0900-000004000000}"/>
    <hyperlink ref="F123" r:id="rId6" xr:uid="{00000000-0004-0000-0900-000005000000}"/>
    <hyperlink ref="F125" r:id="rId7" xr:uid="{00000000-0004-0000-0900-000006000000}"/>
    <hyperlink ref="F128" r:id="rId8" xr:uid="{00000000-0004-0000-0900-000007000000}"/>
    <hyperlink ref="F132" r:id="rId9" xr:uid="{00000000-0004-0000-0900-000008000000}"/>
    <hyperlink ref="F134" r:id="rId10" xr:uid="{00000000-0004-0000-0900-000009000000}"/>
    <hyperlink ref="F138" r:id="rId11" xr:uid="{00000000-0004-0000-0900-00000A000000}"/>
    <hyperlink ref="F140" r:id="rId12" xr:uid="{00000000-0004-0000-0900-00000B000000}"/>
    <hyperlink ref="F142" r:id="rId13" xr:uid="{00000000-0004-0000-0900-00000C000000}"/>
    <hyperlink ref="F146" r:id="rId14" xr:uid="{00000000-0004-0000-0900-00000D000000}"/>
    <hyperlink ref="F148" r:id="rId15" xr:uid="{00000000-0004-0000-0900-00000E000000}"/>
    <hyperlink ref="F150" r:id="rId16" xr:uid="{00000000-0004-0000-0900-00000F000000}"/>
    <hyperlink ref="F154" r:id="rId17" xr:uid="{00000000-0004-0000-0900-000010000000}"/>
    <hyperlink ref="F156" r:id="rId18" xr:uid="{00000000-0004-0000-0900-000011000000}"/>
    <hyperlink ref="F158" r:id="rId19" xr:uid="{00000000-0004-0000-0900-000012000000}"/>
    <hyperlink ref="F162" r:id="rId20" xr:uid="{00000000-0004-0000-0900-000013000000}"/>
    <hyperlink ref="F167" r:id="rId21" xr:uid="{00000000-0004-0000-0900-000014000000}"/>
    <hyperlink ref="F170" r:id="rId22" xr:uid="{00000000-0004-0000-0900-000015000000}"/>
    <hyperlink ref="F172" r:id="rId23" xr:uid="{00000000-0004-0000-0900-000016000000}"/>
    <hyperlink ref="F178" r:id="rId24" xr:uid="{00000000-0004-0000-0900-000017000000}"/>
    <hyperlink ref="F180" r:id="rId25" xr:uid="{00000000-0004-0000-0900-000018000000}"/>
    <hyperlink ref="F183" r:id="rId26" xr:uid="{00000000-0004-0000-0900-000019000000}"/>
    <hyperlink ref="F185" r:id="rId27" xr:uid="{00000000-0004-0000-0900-00001A000000}"/>
    <hyperlink ref="F187" r:id="rId28" xr:uid="{00000000-0004-0000-0900-00001B000000}"/>
    <hyperlink ref="F194" r:id="rId29" xr:uid="{00000000-0004-0000-0900-00001C000000}"/>
    <hyperlink ref="F196" r:id="rId30" xr:uid="{00000000-0004-0000-0900-00001D000000}"/>
    <hyperlink ref="F203" r:id="rId31" xr:uid="{00000000-0004-0000-0900-00001E000000}"/>
    <hyperlink ref="F205" r:id="rId32" xr:uid="{00000000-0004-0000-0900-00001F000000}"/>
    <hyperlink ref="F207" r:id="rId33" xr:uid="{00000000-0004-0000-0900-000020000000}"/>
    <hyperlink ref="F209" r:id="rId34" xr:uid="{00000000-0004-0000-0900-000021000000}"/>
    <hyperlink ref="F213" r:id="rId35" xr:uid="{00000000-0004-0000-0900-000022000000}"/>
    <hyperlink ref="F220" r:id="rId36" xr:uid="{00000000-0004-0000-0900-000023000000}"/>
    <hyperlink ref="F226" r:id="rId37" xr:uid="{00000000-0004-0000-0900-000024000000}"/>
    <hyperlink ref="F231" r:id="rId38" xr:uid="{00000000-0004-0000-0900-000025000000}"/>
    <hyperlink ref="F233" r:id="rId39" xr:uid="{00000000-0004-0000-0900-000026000000}"/>
    <hyperlink ref="F235" r:id="rId40" xr:uid="{00000000-0004-0000-0900-000027000000}"/>
    <hyperlink ref="F237" r:id="rId41" xr:uid="{00000000-0004-0000-0900-000028000000}"/>
    <hyperlink ref="F239" r:id="rId42" xr:uid="{00000000-0004-0000-0900-000029000000}"/>
    <hyperlink ref="F241" r:id="rId43" xr:uid="{00000000-0004-0000-0900-00002A000000}"/>
    <hyperlink ref="F243" r:id="rId44" xr:uid="{00000000-0004-0000-0900-00002B000000}"/>
    <hyperlink ref="F245" r:id="rId45" xr:uid="{00000000-0004-0000-0900-00002C000000}"/>
    <hyperlink ref="F247" r:id="rId46" xr:uid="{00000000-0004-0000-0900-00002D000000}"/>
    <hyperlink ref="F249" r:id="rId47" xr:uid="{00000000-0004-0000-0900-00002E000000}"/>
    <hyperlink ref="F251" r:id="rId48" xr:uid="{00000000-0004-0000-0900-00002F000000}"/>
    <hyperlink ref="F253" r:id="rId49" xr:uid="{00000000-0004-0000-0900-000030000000}"/>
    <hyperlink ref="F257" r:id="rId50" xr:uid="{00000000-0004-0000-0900-000031000000}"/>
    <hyperlink ref="F259" r:id="rId51" xr:uid="{00000000-0004-0000-0900-000032000000}"/>
    <hyperlink ref="F261" r:id="rId52" xr:uid="{00000000-0004-0000-0900-000033000000}"/>
    <hyperlink ref="F263" r:id="rId53" xr:uid="{00000000-0004-0000-0900-000034000000}"/>
    <hyperlink ref="F266" r:id="rId54" xr:uid="{00000000-0004-0000-0900-000035000000}"/>
    <hyperlink ref="F271" r:id="rId55" xr:uid="{00000000-0004-0000-0900-000036000000}"/>
    <hyperlink ref="F276" r:id="rId56" xr:uid="{00000000-0004-0000-0900-000037000000}"/>
    <hyperlink ref="F278" r:id="rId57" xr:uid="{00000000-0004-0000-0900-000038000000}"/>
    <hyperlink ref="F280" r:id="rId58" xr:uid="{00000000-0004-0000-0900-000039000000}"/>
    <hyperlink ref="F282" r:id="rId59" xr:uid="{00000000-0004-0000-0900-00003A000000}"/>
    <hyperlink ref="F284" r:id="rId60" xr:uid="{00000000-0004-0000-0900-00003B000000}"/>
    <hyperlink ref="F286" r:id="rId61" xr:uid="{00000000-0004-0000-0900-00003C000000}"/>
    <hyperlink ref="F288" r:id="rId62" xr:uid="{00000000-0004-0000-0900-00003D000000}"/>
    <hyperlink ref="F290" r:id="rId63" xr:uid="{00000000-0004-0000-0900-00003E000000}"/>
    <hyperlink ref="F292" r:id="rId64" xr:uid="{00000000-0004-0000-0900-00003F000000}"/>
    <hyperlink ref="F294" r:id="rId65" xr:uid="{00000000-0004-0000-0900-000040000000}"/>
    <hyperlink ref="F302" r:id="rId66" xr:uid="{00000000-0004-0000-0900-000041000000}"/>
    <hyperlink ref="F304" r:id="rId67" xr:uid="{00000000-0004-0000-0900-000042000000}"/>
    <hyperlink ref="F306" r:id="rId68" xr:uid="{00000000-0004-0000-0900-00004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09"/>
  <sheetViews>
    <sheetView showGridLines="0" topLeftCell="A6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127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1215</v>
      </c>
      <c r="F11" s="374"/>
      <c r="G11" s="374"/>
      <c r="H11" s="374"/>
      <c r="L11" s="34"/>
    </row>
    <row r="12" spans="2:46" s="1" customFormat="1" ht="12" customHeight="1">
      <c r="B12" s="34"/>
      <c r="D12" s="29" t="s">
        <v>305</v>
      </c>
      <c r="L12" s="34"/>
    </row>
    <row r="13" spans="2:46" s="1" customFormat="1" ht="16.5" customHeight="1">
      <c r="B13" s="34"/>
      <c r="E13" s="353" t="s">
        <v>1787</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ROUND((SUM(BE95:BE108)),  2)</f>
        <v>0</v>
      </c>
      <c r="I37" s="95">
        <v>0.21</v>
      </c>
      <c r="J37" s="84">
        <f>ROUND(((SUM(BE95:BE108))*I37),  2)</f>
        <v>0</v>
      </c>
      <c r="L37" s="34"/>
    </row>
    <row r="38" spans="2:12" s="1" customFormat="1" ht="14.45" customHeight="1">
      <c r="B38" s="34"/>
      <c r="E38" s="29" t="s">
        <v>41</v>
      </c>
      <c r="F38" s="84">
        <f>ROUND((SUM(BF95:BF108)),  2)</f>
        <v>0</v>
      </c>
      <c r="I38" s="95">
        <v>0.12</v>
      </c>
      <c r="J38" s="84">
        <f>ROUND(((SUM(BF95:BF108))*I38),  2)</f>
        <v>0</v>
      </c>
      <c r="L38" s="34"/>
    </row>
    <row r="39" spans="2:12" s="1" customFormat="1" ht="14.45" hidden="1" customHeight="1">
      <c r="B39" s="34"/>
      <c r="E39" s="29" t="s">
        <v>42</v>
      </c>
      <c r="F39" s="84">
        <f>ROUND((SUM(BG95:BG108)),  2)</f>
        <v>0</v>
      </c>
      <c r="I39" s="95">
        <v>0.21</v>
      </c>
      <c r="J39" s="84">
        <f>0</f>
        <v>0</v>
      </c>
      <c r="L39" s="34"/>
    </row>
    <row r="40" spans="2:12" s="1" customFormat="1" ht="14.45" hidden="1" customHeight="1">
      <c r="B40" s="34"/>
      <c r="E40" s="29" t="s">
        <v>43</v>
      </c>
      <c r="F40" s="84">
        <f>ROUND((SUM(BH95:BH108)),  2)</f>
        <v>0</v>
      </c>
      <c r="I40" s="95">
        <v>0.12</v>
      </c>
      <c r="J40" s="84">
        <f>0</f>
        <v>0</v>
      </c>
      <c r="L40" s="34"/>
    </row>
    <row r="41" spans="2:12" s="1" customFormat="1" ht="14.45" hidden="1" customHeight="1">
      <c r="B41" s="34"/>
      <c r="E41" s="29" t="s">
        <v>44</v>
      </c>
      <c r="F41" s="84">
        <f>ROUND((SUM(BI95:BI108)),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1215</v>
      </c>
      <c r="F56" s="374"/>
      <c r="G56" s="374"/>
      <c r="H56" s="374"/>
      <c r="L56" s="34"/>
    </row>
    <row r="57" spans="2:12" s="1" customFormat="1" ht="12" customHeight="1">
      <c r="B57" s="34"/>
      <c r="C57" s="29" t="s">
        <v>305</v>
      </c>
      <c r="L57" s="34"/>
    </row>
    <row r="58" spans="2:12" s="1" customFormat="1" ht="16.5" customHeight="1">
      <c r="B58" s="34"/>
      <c r="E58" s="353" t="str">
        <f>E13</f>
        <v>45 - NEZpůsobilé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1229</v>
      </c>
      <c r="E68" s="107"/>
      <c r="F68" s="107"/>
      <c r="G68" s="107"/>
      <c r="H68" s="107"/>
      <c r="I68" s="107"/>
      <c r="J68" s="108">
        <f>J96</f>
        <v>0</v>
      </c>
      <c r="L68" s="105"/>
    </row>
    <row r="69" spans="2:47" s="8" customFormat="1" ht="24.95" customHeight="1">
      <c r="B69" s="105"/>
      <c r="D69" s="106" t="s">
        <v>311</v>
      </c>
      <c r="E69" s="107"/>
      <c r="F69" s="107"/>
      <c r="G69" s="107"/>
      <c r="H69" s="107"/>
      <c r="I69" s="107"/>
      <c r="J69" s="108">
        <f>J98</f>
        <v>0</v>
      </c>
      <c r="L69" s="105"/>
    </row>
    <row r="70" spans="2:47" s="9" customFormat="1" ht="19.899999999999999" customHeight="1">
      <c r="B70" s="109"/>
      <c r="D70" s="110" t="s">
        <v>312</v>
      </c>
      <c r="E70" s="111"/>
      <c r="F70" s="111"/>
      <c r="G70" s="111"/>
      <c r="H70" s="111"/>
      <c r="I70" s="111"/>
      <c r="J70" s="112">
        <f>J99</f>
        <v>0</v>
      </c>
      <c r="L70" s="109"/>
    </row>
    <row r="71" spans="2:47" s="9" customFormat="1" ht="19.899999999999999" customHeight="1">
      <c r="B71" s="109"/>
      <c r="D71" s="110" t="s">
        <v>313</v>
      </c>
      <c r="E71" s="111"/>
      <c r="F71" s="111"/>
      <c r="G71" s="111"/>
      <c r="H71" s="111"/>
      <c r="I71" s="111"/>
      <c r="J71" s="112">
        <f>J104</f>
        <v>0</v>
      </c>
      <c r="L71" s="109"/>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72" t="str">
        <f>E7</f>
        <v>Revitalizace multimodálního uzlu ve Dvoře Králové nad Labem - etapa I-VI.</v>
      </c>
      <c r="F81" s="373"/>
      <c r="G81" s="373"/>
      <c r="H81" s="373"/>
      <c r="L81" s="34"/>
    </row>
    <row r="82" spans="2:63" ht="12" customHeight="1">
      <c r="B82" s="22"/>
      <c r="C82" s="29" t="s">
        <v>301</v>
      </c>
      <c r="L82" s="22"/>
    </row>
    <row r="83" spans="2:63" ht="23.25" customHeight="1">
      <c r="B83" s="22"/>
      <c r="E83" s="372" t="s">
        <v>302</v>
      </c>
      <c r="F83" s="335"/>
      <c r="G83" s="335"/>
      <c r="H83" s="335"/>
      <c r="L83" s="22"/>
    </row>
    <row r="84" spans="2:63" ht="12" customHeight="1">
      <c r="B84" s="22"/>
      <c r="C84" s="29" t="s">
        <v>303</v>
      </c>
      <c r="L84" s="22"/>
    </row>
    <row r="85" spans="2:63" s="1" customFormat="1" ht="16.5" customHeight="1">
      <c r="B85" s="34"/>
      <c r="E85" s="365" t="s">
        <v>1215</v>
      </c>
      <c r="F85" s="374"/>
      <c r="G85" s="374"/>
      <c r="H85" s="374"/>
      <c r="L85" s="34"/>
    </row>
    <row r="86" spans="2:63" s="1" customFormat="1" ht="12" customHeight="1">
      <c r="B86" s="34"/>
      <c r="C86" s="29" t="s">
        <v>305</v>
      </c>
      <c r="L86" s="34"/>
    </row>
    <row r="87" spans="2:63" s="1" customFormat="1" ht="16.5" customHeight="1">
      <c r="B87" s="34"/>
      <c r="E87" s="353" t="str">
        <f>E13</f>
        <v>45 - NEZpůsobilé</v>
      </c>
      <c r="F87" s="374"/>
      <c r="G87" s="374"/>
      <c r="H87" s="374"/>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 xml:space="preserve"> </v>
      </c>
      <c r="I91" s="29" t="s">
        <v>30</v>
      </c>
      <c r="J91" s="32" t="str">
        <f>E25</f>
        <v xml:space="preserve"> </v>
      </c>
      <c r="L91" s="34"/>
    </row>
    <row r="92" spans="2:63" s="1" customFormat="1" ht="15.2" customHeight="1">
      <c r="B92" s="34"/>
      <c r="C92" s="29" t="s">
        <v>28</v>
      </c>
      <c r="F92" s="27" t="str">
        <f>IF(E22="","",E22)</f>
        <v>Vyplň údaj</v>
      </c>
      <c r="I92" s="29" t="s">
        <v>32</v>
      </c>
      <c r="J92" s="32" t="str">
        <f>E28</f>
        <v xml:space="preserve"> </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P96+P98</f>
        <v>0</v>
      </c>
      <c r="Q95" s="52"/>
      <c r="R95" s="118">
        <f>R96+R98</f>
        <v>0</v>
      </c>
      <c r="S95" s="52"/>
      <c r="T95" s="119">
        <f>T96+T98</f>
        <v>0</v>
      </c>
      <c r="AT95" s="19" t="s">
        <v>68</v>
      </c>
      <c r="AU95" s="19" t="s">
        <v>310</v>
      </c>
      <c r="BK95" s="120">
        <f>BK96+BK98</f>
        <v>0</v>
      </c>
    </row>
    <row r="96" spans="2:63" s="11" customFormat="1" ht="25.9" customHeight="1">
      <c r="B96" s="121"/>
      <c r="D96" s="122" t="s">
        <v>68</v>
      </c>
      <c r="E96" s="123" t="s">
        <v>1363</v>
      </c>
      <c r="F96" s="123" t="s">
        <v>1364</v>
      </c>
      <c r="I96" s="124"/>
      <c r="J96" s="125">
        <f>BK96</f>
        <v>0</v>
      </c>
      <c r="L96" s="121"/>
      <c r="M96" s="126"/>
      <c r="P96" s="127">
        <f>P97</f>
        <v>0</v>
      </c>
      <c r="R96" s="127">
        <f>R97</f>
        <v>0</v>
      </c>
      <c r="T96" s="128">
        <f>T97</f>
        <v>0</v>
      </c>
      <c r="AR96" s="122" t="s">
        <v>76</v>
      </c>
      <c r="AT96" s="129" t="s">
        <v>68</v>
      </c>
      <c r="AU96" s="129" t="s">
        <v>69</v>
      </c>
      <c r="AY96" s="122" t="s">
        <v>328</v>
      </c>
      <c r="BK96" s="130">
        <f>BK97</f>
        <v>0</v>
      </c>
    </row>
    <row r="97" spans="2:65" s="1" customFormat="1" ht="16.5" customHeight="1">
      <c r="B97" s="133"/>
      <c r="C97" s="134" t="s">
        <v>76</v>
      </c>
      <c r="D97" s="134" t="s">
        <v>331</v>
      </c>
      <c r="E97" s="135" t="s">
        <v>1788</v>
      </c>
      <c r="F97" s="136" t="s">
        <v>330</v>
      </c>
      <c r="G97" s="137" t="s">
        <v>367</v>
      </c>
      <c r="H97" s="138">
        <v>1</v>
      </c>
      <c r="I97" s="139"/>
      <c r="J97" s="140">
        <f>ROUND(I97*H97,2)</f>
        <v>0</v>
      </c>
      <c r="K97" s="136" t="s">
        <v>3</v>
      </c>
      <c r="L97" s="34"/>
      <c r="M97" s="141" t="s">
        <v>3</v>
      </c>
      <c r="N97" s="142" t="s">
        <v>40</v>
      </c>
      <c r="P97" s="143">
        <f>O97*H97</f>
        <v>0</v>
      </c>
      <c r="Q97" s="143">
        <v>0</v>
      </c>
      <c r="R97" s="143">
        <f>Q97*H97</f>
        <v>0</v>
      </c>
      <c r="S97" s="143">
        <v>0</v>
      </c>
      <c r="T97" s="144">
        <f>S97*H97</f>
        <v>0</v>
      </c>
      <c r="AR97" s="145" t="s">
        <v>113</v>
      </c>
      <c r="AT97" s="145" t="s">
        <v>331</v>
      </c>
      <c r="AU97" s="145" t="s">
        <v>76</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1789</v>
      </c>
    </row>
    <row r="98" spans="2:65" s="11" customFormat="1" ht="25.9" customHeight="1">
      <c r="B98" s="121"/>
      <c r="D98" s="122" t="s">
        <v>68</v>
      </c>
      <c r="E98" s="123" t="s">
        <v>120</v>
      </c>
      <c r="F98" s="123" t="s">
        <v>327</v>
      </c>
      <c r="I98" s="124"/>
      <c r="J98" s="125">
        <f>BK98</f>
        <v>0</v>
      </c>
      <c r="L98" s="121"/>
      <c r="M98" s="126"/>
      <c r="P98" s="127">
        <f>P99+P104</f>
        <v>0</v>
      </c>
      <c r="R98" s="127">
        <f>R99+R104</f>
        <v>0</v>
      </c>
      <c r="T98" s="128">
        <f>T99+T104</f>
        <v>0</v>
      </c>
      <c r="AR98" s="122" t="s">
        <v>138</v>
      </c>
      <c r="AT98" s="129" t="s">
        <v>68</v>
      </c>
      <c r="AU98" s="129" t="s">
        <v>69</v>
      </c>
      <c r="AY98" s="122" t="s">
        <v>328</v>
      </c>
      <c r="BK98" s="130">
        <f>BK99+BK104</f>
        <v>0</v>
      </c>
    </row>
    <row r="99" spans="2:65" s="11" customFormat="1" ht="22.9" customHeight="1">
      <c r="B99" s="121"/>
      <c r="D99" s="122" t="s">
        <v>68</v>
      </c>
      <c r="E99" s="131" t="s">
        <v>329</v>
      </c>
      <c r="F99" s="131" t="s">
        <v>330</v>
      </c>
      <c r="I99" s="124"/>
      <c r="J99" s="132">
        <f>BK99</f>
        <v>0</v>
      </c>
      <c r="L99" s="121"/>
      <c r="M99" s="126"/>
      <c r="P99" s="127">
        <f>SUM(P100:P103)</f>
        <v>0</v>
      </c>
      <c r="R99" s="127">
        <f>SUM(R100:R103)</f>
        <v>0</v>
      </c>
      <c r="T99" s="128">
        <f>SUM(T100:T103)</f>
        <v>0</v>
      </c>
      <c r="AR99" s="122" t="s">
        <v>138</v>
      </c>
      <c r="AT99" s="129" t="s">
        <v>68</v>
      </c>
      <c r="AU99" s="129" t="s">
        <v>76</v>
      </c>
      <c r="AY99" s="122" t="s">
        <v>328</v>
      </c>
      <c r="BK99" s="130">
        <f>SUM(BK100:BK103)</f>
        <v>0</v>
      </c>
    </row>
    <row r="100" spans="2:65" s="1" customFormat="1" ht="16.5" customHeight="1">
      <c r="B100" s="133"/>
      <c r="C100" s="134" t="s">
        <v>79</v>
      </c>
      <c r="D100" s="134" t="s">
        <v>331</v>
      </c>
      <c r="E100" s="135" t="s">
        <v>1790</v>
      </c>
      <c r="F100" s="136" t="s">
        <v>1791</v>
      </c>
      <c r="G100" s="137" t="s">
        <v>574</v>
      </c>
      <c r="H100" s="138">
        <v>1</v>
      </c>
      <c r="I100" s="139"/>
      <c r="J100" s="140">
        <f>ROUND(I100*H100,2)</f>
        <v>0</v>
      </c>
      <c r="K100" s="136" t="s">
        <v>3</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1792</v>
      </c>
    </row>
    <row r="101" spans="2:65" s="1" customFormat="1" ht="16.5" customHeight="1">
      <c r="B101" s="133"/>
      <c r="C101" s="134" t="s">
        <v>87</v>
      </c>
      <c r="D101" s="134" t="s">
        <v>331</v>
      </c>
      <c r="E101" s="135" t="s">
        <v>1793</v>
      </c>
      <c r="F101" s="136" t="s">
        <v>1794</v>
      </c>
      <c r="G101" s="137" t="s">
        <v>574</v>
      </c>
      <c r="H101" s="138">
        <v>1</v>
      </c>
      <c r="I101" s="139"/>
      <c r="J101" s="140">
        <f>ROUND(I101*H101,2)</f>
        <v>0</v>
      </c>
      <c r="K101" s="136" t="s">
        <v>3</v>
      </c>
      <c r="L101" s="34"/>
      <c r="M101" s="141" t="s">
        <v>3</v>
      </c>
      <c r="N101" s="142" t="s">
        <v>40</v>
      </c>
      <c r="P101" s="143">
        <f>O101*H101</f>
        <v>0</v>
      </c>
      <c r="Q101" s="143">
        <v>0</v>
      </c>
      <c r="R101" s="143">
        <f>Q101*H101</f>
        <v>0</v>
      </c>
      <c r="S101" s="143">
        <v>0</v>
      </c>
      <c r="T101" s="144">
        <f>S101*H101</f>
        <v>0</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1795</v>
      </c>
    </row>
    <row r="102" spans="2:65" s="1" customFormat="1" ht="16.5" customHeight="1">
      <c r="B102" s="133"/>
      <c r="C102" s="134" t="s">
        <v>113</v>
      </c>
      <c r="D102" s="134" t="s">
        <v>331</v>
      </c>
      <c r="E102" s="135" t="s">
        <v>1796</v>
      </c>
      <c r="F102" s="136" t="s">
        <v>1797</v>
      </c>
      <c r="G102" s="137" t="s">
        <v>574</v>
      </c>
      <c r="H102" s="138">
        <v>1</v>
      </c>
      <c r="I102" s="139"/>
      <c r="J102" s="140">
        <f>ROUND(I102*H102,2)</f>
        <v>0</v>
      </c>
      <c r="K102" s="136" t="s">
        <v>3</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1798</v>
      </c>
    </row>
    <row r="103" spans="2:65" s="1" customFormat="1" ht="16.5" customHeight="1">
      <c r="B103" s="133"/>
      <c r="C103" s="134" t="s">
        <v>138</v>
      </c>
      <c r="D103" s="134" t="s">
        <v>331</v>
      </c>
      <c r="E103" s="135" t="s">
        <v>1799</v>
      </c>
      <c r="F103" s="136" t="s">
        <v>1800</v>
      </c>
      <c r="G103" s="137" t="s">
        <v>574</v>
      </c>
      <c r="H103" s="138">
        <v>1</v>
      </c>
      <c r="I103" s="139"/>
      <c r="J103" s="140">
        <f>ROUND(I103*H103,2)</f>
        <v>0</v>
      </c>
      <c r="K103" s="136" t="s">
        <v>3</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1801</v>
      </c>
    </row>
    <row r="104" spans="2:65" s="11" customFormat="1" ht="22.9" customHeight="1">
      <c r="B104" s="121"/>
      <c r="D104" s="122" t="s">
        <v>68</v>
      </c>
      <c r="E104" s="131" t="s">
        <v>363</v>
      </c>
      <c r="F104" s="131" t="s">
        <v>364</v>
      </c>
      <c r="I104" s="124"/>
      <c r="J104" s="132">
        <f>BK104</f>
        <v>0</v>
      </c>
      <c r="L104" s="121"/>
      <c r="M104" s="126"/>
      <c r="P104" s="127">
        <f>SUM(P105:P108)</f>
        <v>0</v>
      </c>
      <c r="R104" s="127">
        <f>SUM(R105:R108)</f>
        <v>0</v>
      </c>
      <c r="T104" s="128">
        <f>SUM(T105:T108)</f>
        <v>0</v>
      </c>
      <c r="AR104" s="122" t="s">
        <v>138</v>
      </c>
      <c r="AT104" s="129" t="s">
        <v>68</v>
      </c>
      <c r="AU104" s="129" t="s">
        <v>76</v>
      </c>
      <c r="AY104" s="122" t="s">
        <v>328</v>
      </c>
      <c r="BK104" s="130">
        <f>SUM(BK105:BK108)</f>
        <v>0</v>
      </c>
    </row>
    <row r="105" spans="2:65" s="1" customFormat="1" ht="16.5" customHeight="1">
      <c r="B105" s="133"/>
      <c r="C105" s="134" t="s">
        <v>150</v>
      </c>
      <c r="D105" s="134" t="s">
        <v>331</v>
      </c>
      <c r="E105" s="135" t="s">
        <v>1802</v>
      </c>
      <c r="F105" s="136" t="s">
        <v>1803</v>
      </c>
      <c r="G105" s="137" t="s">
        <v>574</v>
      </c>
      <c r="H105" s="138">
        <v>1</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1804</v>
      </c>
    </row>
    <row r="106" spans="2:65" s="1" customFormat="1" ht="16.5" customHeight="1">
      <c r="B106" s="133"/>
      <c r="C106" s="134" t="s">
        <v>168</v>
      </c>
      <c r="D106" s="134" t="s">
        <v>331</v>
      </c>
      <c r="E106" s="135" t="s">
        <v>365</v>
      </c>
      <c r="F106" s="136" t="s">
        <v>366</v>
      </c>
      <c r="G106" s="137" t="s">
        <v>574</v>
      </c>
      <c r="H106" s="138">
        <v>1</v>
      </c>
      <c r="I106" s="139"/>
      <c r="J106" s="140">
        <f>ROUND(I106*H106,2)</f>
        <v>0</v>
      </c>
      <c r="K106" s="136" t="s">
        <v>3</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1805</v>
      </c>
    </row>
    <row r="107" spans="2:65" s="1" customFormat="1" ht="24.2" customHeight="1">
      <c r="B107" s="133"/>
      <c r="C107" s="134" t="s">
        <v>171</v>
      </c>
      <c r="D107" s="134" t="s">
        <v>331</v>
      </c>
      <c r="E107" s="135" t="s">
        <v>1806</v>
      </c>
      <c r="F107" s="136" t="s">
        <v>1807</v>
      </c>
      <c r="G107" s="137" t="s">
        <v>574</v>
      </c>
      <c r="H107" s="138">
        <v>1</v>
      </c>
      <c r="I107" s="139"/>
      <c r="J107" s="140">
        <f>ROUND(I107*H107,2)</f>
        <v>0</v>
      </c>
      <c r="K107" s="136" t="s">
        <v>3</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1808</v>
      </c>
    </row>
    <row r="108" spans="2:65" s="1" customFormat="1" ht="16.5" customHeight="1">
      <c r="B108" s="133"/>
      <c r="C108" s="134" t="s">
        <v>183</v>
      </c>
      <c r="D108" s="134" t="s">
        <v>331</v>
      </c>
      <c r="E108" s="135" t="s">
        <v>403</v>
      </c>
      <c r="F108" s="136" t="s">
        <v>1809</v>
      </c>
      <c r="G108" s="137" t="s">
        <v>574</v>
      </c>
      <c r="H108" s="138">
        <v>1</v>
      </c>
      <c r="I108" s="139"/>
      <c r="J108" s="140">
        <f>ROUND(I108*H108,2)</f>
        <v>0</v>
      </c>
      <c r="K108" s="136" t="s">
        <v>3</v>
      </c>
      <c r="L108" s="34"/>
      <c r="M108" s="189" t="s">
        <v>3</v>
      </c>
      <c r="N108" s="190" t="s">
        <v>40</v>
      </c>
      <c r="O108" s="154"/>
      <c r="P108" s="191">
        <f>O108*H108</f>
        <v>0</v>
      </c>
      <c r="Q108" s="191">
        <v>0</v>
      </c>
      <c r="R108" s="191">
        <f>Q108*H108</f>
        <v>0</v>
      </c>
      <c r="S108" s="191">
        <v>0</v>
      </c>
      <c r="T108" s="192">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1810</v>
      </c>
    </row>
    <row r="109" spans="2:65" s="1" customFormat="1" ht="6.95" customHeight="1">
      <c r="B109" s="43"/>
      <c r="C109" s="44"/>
      <c r="D109" s="44"/>
      <c r="E109" s="44"/>
      <c r="F109" s="44"/>
      <c r="G109" s="44"/>
      <c r="H109" s="44"/>
      <c r="I109" s="44"/>
      <c r="J109" s="44"/>
      <c r="K109" s="44"/>
      <c r="L109" s="34"/>
    </row>
  </sheetData>
  <autoFilter ref="C94:K108" xr:uid="{00000000-0009-0000-0000-00000A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510"/>
  <sheetViews>
    <sheetView showGridLines="0" workbookViewId="0">
      <selection activeCell="A2" sqref="A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34" t="s">
        <v>6</v>
      </c>
      <c r="M2" s="335"/>
      <c r="N2" s="335"/>
      <c r="O2" s="335"/>
      <c r="P2" s="335"/>
      <c r="Q2" s="335"/>
      <c r="R2" s="335"/>
      <c r="S2" s="335"/>
      <c r="T2" s="335"/>
      <c r="U2" s="335"/>
      <c r="V2" s="335"/>
      <c r="AT2" s="19" t="s">
        <v>139</v>
      </c>
      <c r="AZ2" s="193" t="s">
        <v>1811</v>
      </c>
      <c r="BA2" s="193" t="s">
        <v>1812</v>
      </c>
      <c r="BB2" s="193" t="s">
        <v>439</v>
      </c>
      <c r="BC2" s="193" t="s">
        <v>1813</v>
      </c>
      <c r="BD2" s="193" t="s">
        <v>87</v>
      </c>
    </row>
    <row r="3" spans="2:56" ht="6.95" customHeight="1">
      <c r="B3" s="20"/>
      <c r="C3" s="21"/>
      <c r="D3" s="21"/>
      <c r="E3" s="21"/>
      <c r="F3" s="21"/>
      <c r="G3" s="21"/>
      <c r="H3" s="21"/>
      <c r="I3" s="21"/>
      <c r="J3" s="21"/>
      <c r="K3" s="21"/>
      <c r="L3" s="22"/>
      <c r="AT3" s="19" t="s">
        <v>79</v>
      </c>
      <c r="AZ3" s="193" t="s">
        <v>1814</v>
      </c>
      <c r="BA3" s="193" t="s">
        <v>1815</v>
      </c>
      <c r="BB3" s="193" t="s">
        <v>439</v>
      </c>
      <c r="BC3" s="193" t="s">
        <v>1370</v>
      </c>
      <c r="BD3" s="193" t="s">
        <v>87</v>
      </c>
    </row>
    <row r="4" spans="2:56" ht="24.95" customHeight="1">
      <c r="B4" s="22"/>
      <c r="D4" s="23" t="s">
        <v>300</v>
      </c>
      <c r="L4" s="22"/>
      <c r="M4" s="92" t="s">
        <v>11</v>
      </c>
      <c r="AT4" s="19" t="s">
        <v>4</v>
      </c>
      <c r="AZ4" s="193" t="s">
        <v>1816</v>
      </c>
      <c r="BA4" s="193" t="s">
        <v>1817</v>
      </c>
      <c r="BB4" s="193" t="s">
        <v>439</v>
      </c>
      <c r="BC4" s="193" t="s">
        <v>1818</v>
      </c>
      <c r="BD4" s="193" t="s">
        <v>87</v>
      </c>
    </row>
    <row r="5" spans="2:56" ht="6.95" customHeight="1">
      <c r="B5" s="22"/>
      <c r="L5" s="22"/>
      <c r="AZ5" s="193" t="s">
        <v>1819</v>
      </c>
      <c r="BA5" s="193" t="s">
        <v>1820</v>
      </c>
      <c r="BB5" s="193" t="s">
        <v>439</v>
      </c>
      <c r="BC5" s="193" t="s">
        <v>1821</v>
      </c>
      <c r="BD5" s="193" t="s">
        <v>87</v>
      </c>
    </row>
    <row r="6" spans="2:56" ht="12" customHeight="1">
      <c r="B6" s="22"/>
      <c r="D6" s="29" t="s">
        <v>17</v>
      </c>
      <c r="L6" s="22"/>
      <c r="AZ6" s="193" t="s">
        <v>1822</v>
      </c>
      <c r="BA6" s="193" t="s">
        <v>1823</v>
      </c>
      <c r="BB6" s="193" t="s">
        <v>439</v>
      </c>
      <c r="BC6" s="193" t="s">
        <v>1824</v>
      </c>
      <c r="BD6" s="193" t="s">
        <v>87</v>
      </c>
    </row>
    <row r="7" spans="2:56" ht="26.25" customHeight="1">
      <c r="B7" s="22"/>
      <c r="E7" s="372" t="str">
        <f>'Rekapitulace stavby'!K6</f>
        <v>Revitalizace multimodálního uzlu ve Dvoře Králové nad Labem - etapa I-VI.</v>
      </c>
      <c r="F7" s="373"/>
      <c r="G7" s="373"/>
      <c r="H7" s="373"/>
      <c r="L7" s="22"/>
      <c r="AZ7" s="193" t="s">
        <v>1825</v>
      </c>
      <c r="BA7" s="193" t="s">
        <v>1826</v>
      </c>
      <c r="BB7" s="193" t="s">
        <v>439</v>
      </c>
      <c r="BC7" s="193" t="s">
        <v>1827</v>
      </c>
      <c r="BD7" s="193" t="s">
        <v>87</v>
      </c>
    </row>
    <row r="8" spans="2:56" ht="12.75">
      <c r="B8" s="22"/>
      <c r="D8" s="29" t="s">
        <v>301</v>
      </c>
      <c r="L8" s="22"/>
    </row>
    <row r="9" spans="2:56" ht="23.25" customHeight="1">
      <c r="B9" s="22"/>
      <c r="E9" s="372" t="s">
        <v>302</v>
      </c>
      <c r="F9" s="335"/>
      <c r="G9" s="335"/>
      <c r="H9" s="335"/>
      <c r="L9" s="22"/>
    </row>
    <row r="10" spans="2:56" ht="12" customHeight="1">
      <c r="B10" s="22"/>
      <c r="D10" s="29" t="s">
        <v>303</v>
      </c>
      <c r="L10" s="22"/>
    </row>
    <row r="11" spans="2:56" s="1" customFormat="1" ht="16.5" customHeight="1">
      <c r="B11" s="34"/>
      <c r="E11" s="365" t="s">
        <v>1828</v>
      </c>
      <c r="F11" s="374"/>
      <c r="G11" s="374"/>
      <c r="H11" s="374"/>
      <c r="L11" s="34"/>
    </row>
    <row r="12" spans="2:56" s="1" customFormat="1" ht="12" customHeight="1">
      <c r="B12" s="34"/>
      <c r="D12" s="29" t="s">
        <v>1829</v>
      </c>
      <c r="L12" s="34"/>
    </row>
    <row r="13" spans="2:56" s="1" customFormat="1" ht="16.5" customHeight="1">
      <c r="B13" s="34"/>
      <c r="E13" s="353" t="s">
        <v>1830</v>
      </c>
      <c r="F13" s="374"/>
      <c r="G13" s="374"/>
      <c r="H13" s="374"/>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ROUND((SUM(BE104:BE509)),  2)</f>
        <v>0</v>
      </c>
      <c r="I37" s="95">
        <v>0.21</v>
      </c>
      <c r="J37" s="84">
        <f>ROUND(((SUM(BE104:BE509))*I37),  2)</f>
        <v>0</v>
      </c>
      <c r="L37" s="34"/>
    </row>
    <row r="38" spans="2:12" s="1" customFormat="1" ht="14.45" customHeight="1">
      <c r="B38" s="34"/>
      <c r="E38" s="29" t="s">
        <v>41</v>
      </c>
      <c r="F38" s="84">
        <f>ROUND((SUM(BF104:BF509)),  2)</f>
        <v>0</v>
      </c>
      <c r="I38" s="95">
        <v>0.12</v>
      </c>
      <c r="J38" s="84">
        <f>ROUND(((SUM(BF104:BF509))*I38),  2)</f>
        <v>0</v>
      </c>
      <c r="L38" s="34"/>
    </row>
    <row r="39" spans="2:12" s="1" customFormat="1" ht="14.45" hidden="1" customHeight="1">
      <c r="B39" s="34"/>
      <c r="E39" s="29" t="s">
        <v>42</v>
      </c>
      <c r="F39" s="84">
        <f>ROUND((SUM(BG104:BG509)),  2)</f>
        <v>0</v>
      </c>
      <c r="I39" s="95">
        <v>0.21</v>
      </c>
      <c r="J39" s="84">
        <f>0</f>
        <v>0</v>
      </c>
      <c r="L39" s="34"/>
    </row>
    <row r="40" spans="2:12" s="1" customFormat="1" ht="14.45" hidden="1" customHeight="1">
      <c r="B40" s="34"/>
      <c r="E40" s="29" t="s">
        <v>43</v>
      </c>
      <c r="F40" s="84">
        <f>ROUND((SUM(BH104:BH509)),  2)</f>
        <v>0</v>
      </c>
      <c r="I40" s="95">
        <v>0.12</v>
      </c>
      <c r="J40" s="84">
        <f>0</f>
        <v>0</v>
      </c>
      <c r="L40" s="34"/>
    </row>
    <row r="41" spans="2:12" s="1" customFormat="1" ht="14.45" hidden="1" customHeight="1">
      <c r="B41" s="34"/>
      <c r="E41" s="29" t="s">
        <v>44</v>
      </c>
      <c r="F41" s="84">
        <f>ROUND((SUM(BI104:BI509)),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1829</v>
      </c>
      <c r="L57" s="34"/>
    </row>
    <row r="58" spans="2:12" s="1" customFormat="1" ht="16.5" customHeight="1">
      <c r="B58" s="34"/>
      <c r="E58" s="353" t="str">
        <f>E13</f>
        <v>1 - Bourací práce</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J104</f>
        <v>0</v>
      </c>
      <c r="L67" s="34"/>
      <c r="AU67" s="19" t="s">
        <v>310</v>
      </c>
    </row>
    <row r="68" spans="2:47" s="8" customFormat="1" ht="24.95" customHeight="1">
      <c r="B68" s="105"/>
      <c r="D68" s="106" t="s">
        <v>425</v>
      </c>
      <c r="E68" s="107"/>
      <c r="F68" s="107"/>
      <c r="G68" s="107"/>
      <c r="H68" s="107"/>
      <c r="I68" s="107"/>
      <c r="J68" s="108">
        <f>J105</f>
        <v>0</v>
      </c>
      <c r="L68" s="105"/>
    </row>
    <row r="69" spans="2:47" s="9" customFormat="1" ht="19.899999999999999" customHeight="1">
      <c r="B69" s="109"/>
      <c r="D69" s="110" t="s">
        <v>1831</v>
      </c>
      <c r="E69" s="111"/>
      <c r="F69" s="111"/>
      <c r="G69" s="111"/>
      <c r="H69" s="111"/>
      <c r="I69" s="111"/>
      <c r="J69" s="112">
        <f>J106</f>
        <v>0</v>
      </c>
      <c r="L69" s="109"/>
    </row>
    <row r="70" spans="2:47" s="9" customFormat="1" ht="19.899999999999999" customHeight="1">
      <c r="B70" s="109"/>
      <c r="D70" s="110" t="s">
        <v>1832</v>
      </c>
      <c r="E70" s="111"/>
      <c r="F70" s="111"/>
      <c r="G70" s="111"/>
      <c r="H70" s="111"/>
      <c r="I70" s="111"/>
      <c r="J70" s="112">
        <f>J141</f>
        <v>0</v>
      </c>
      <c r="L70" s="109"/>
    </row>
    <row r="71" spans="2:47" s="9" customFormat="1" ht="19.899999999999999" customHeight="1">
      <c r="B71" s="109"/>
      <c r="D71" s="110" t="s">
        <v>1833</v>
      </c>
      <c r="E71" s="111"/>
      <c r="F71" s="111"/>
      <c r="G71" s="111"/>
      <c r="H71" s="111"/>
      <c r="I71" s="111"/>
      <c r="J71" s="112">
        <f>J172</f>
        <v>0</v>
      </c>
      <c r="L71" s="109"/>
    </row>
    <row r="72" spans="2:47" s="9" customFormat="1" ht="19.899999999999999" customHeight="1">
      <c r="B72" s="109"/>
      <c r="D72" s="110" t="s">
        <v>1834</v>
      </c>
      <c r="E72" s="111"/>
      <c r="F72" s="111"/>
      <c r="G72" s="111"/>
      <c r="H72" s="111"/>
      <c r="I72" s="111"/>
      <c r="J72" s="112">
        <f>J210</f>
        <v>0</v>
      </c>
      <c r="L72" s="109"/>
    </row>
    <row r="73" spans="2:47" s="9" customFormat="1" ht="19.899999999999999" customHeight="1">
      <c r="B73" s="109"/>
      <c r="D73" s="110" t="s">
        <v>1835</v>
      </c>
      <c r="E73" s="111"/>
      <c r="F73" s="111"/>
      <c r="G73" s="111"/>
      <c r="H73" s="111"/>
      <c r="I73" s="111"/>
      <c r="J73" s="112">
        <f>J244</f>
        <v>0</v>
      </c>
      <c r="L73" s="109"/>
    </row>
    <row r="74" spans="2:47" s="9" customFormat="1" ht="19.899999999999999" customHeight="1">
      <c r="B74" s="109"/>
      <c r="D74" s="110" t="s">
        <v>1836</v>
      </c>
      <c r="E74" s="111"/>
      <c r="F74" s="111"/>
      <c r="G74" s="111"/>
      <c r="H74" s="111"/>
      <c r="I74" s="111"/>
      <c r="J74" s="112">
        <f>J290</f>
        <v>0</v>
      </c>
      <c r="L74" s="109"/>
    </row>
    <row r="75" spans="2:47" s="9" customFormat="1" ht="19.899999999999999" customHeight="1">
      <c r="B75" s="109"/>
      <c r="D75" s="110" t="s">
        <v>1837</v>
      </c>
      <c r="E75" s="111"/>
      <c r="F75" s="111"/>
      <c r="G75" s="111"/>
      <c r="H75" s="111"/>
      <c r="I75" s="111"/>
      <c r="J75" s="112">
        <f>J325</f>
        <v>0</v>
      </c>
      <c r="L75" s="109"/>
    </row>
    <row r="76" spans="2:47" s="9" customFormat="1" ht="14.85" customHeight="1">
      <c r="B76" s="109"/>
      <c r="D76" s="110" t="s">
        <v>1838</v>
      </c>
      <c r="E76" s="111"/>
      <c r="F76" s="111"/>
      <c r="G76" s="111"/>
      <c r="H76" s="111"/>
      <c r="I76" s="111"/>
      <c r="J76" s="112">
        <f>J383</f>
        <v>0</v>
      </c>
      <c r="L76" s="109"/>
    </row>
    <row r="77" spans="2:47" s="9" customFormat="1" ht="19.899999999999999" customHeight="1">
      <c r="B77" s="109"/>
      <c r="D77" s="110" t="s">
        <v>1839</v>
      </c>
      <c r="E77" s="111"/>
      <c r="F77" s="111"/>
      <c r="G77" s="111"/>
      <c r="H77" s="111"/>
      <c r="I77" s="111"/>
      <c r="J77" s="112">
        <f>J482</f>
        <v>0</v>
      </c>
      <c r="L77" s="109"/>
    </row>
    <row r="78" spans="2:47" s="9" customFormat="1" ht="19.899999999999999" customHeight="1">
      <c r="B78" s="109"/>
      <c r="D78" s="110" t="s">
        <v>1840</v>
      </c>
      <c r="E78" s="111"/>
      <c r="F78" s="111"/>
      <c r="G78" s="111"/>
      <c r="H78" s="111"/>
      <c r="I78" s="111"/>
      <c r="J78" s="112">
        <f>J487</f>
        <v>0</v>
      </c>
      <c r="L78" s="109"/>
    </row>
    <row r="79" spans="2:47" s="9" customFormat="1" ht="19.899999999999999" customHeight="1">
      <c r="B79" s="109"/>
      <c r="D79" s="110" t="s">
        <v>432</v>
      </c>
      <c r="E79" s="111"/>
      <c r="F79" s="111"/>
      <c r="G79" s="111"/>
      <c r="H79" s="111"/>
      <c r="I79" s="111"/>
      <c r="J79" s="112">
        <f>J492</f>
        <v>0</v>
      </c>
      <c r="L79" s="109"/>
    </row>
    <row r="80" spans="2:47" s="8" customFormat="1" ht="24.95" customHeight="1">
      <c r="B80" s="105"/>
      <c r="D80" s="106" t="s">
        <v>1218</v>
      </c>
      <c r="E80" s="107"/>
      <c r="F80" s="107"/>
      <c r="G80" s="107"/>
      <c r="H80" s="107"/>
      <c r="I80" s="107"/>
      <c r="J80" s="108">
        <f>J507</f>
        <v>0</v>
      </c>
      <c r="L80" s="105"/>
    </row>
    <row r="81" spans="2:12" s="1" customFormat="1" ht="21.75" customHeight="1">
      <c r="B81" s="34"/>
      <c r="L81" s="34"/>
    </row>
    <row r="82" spans="2:12" s="1" customFormat="1" ht="6.95" customHeight="1">
      <c r="B82" s="43"/>
      <c r="C82" s="44"/>
      <c r="D82" s="44"/>
      <c r="E82" s="44"/>
      <c r="F82" s="44"/>
      <c r="G82" s="44"/>
      <c r="H82" s="44"/>
      <c r="I82" s="44"/>
      <c r="J82" s="44"/>
      <c r="K82" s="44"/>
      <c r="L82" s="34"/>
    </row>
    <row r="86" spans="2:12" s="1" customFormat="1" ht="6.95" customHeight="1">
      <c r="B86" s="45"/>
      <c r="C86" s="46"/>
      <c r="D86" s="46"/>
      <c r="E86" s="46"/>
      <c r="F86" s="46"/>
      <c r="G86" s="46"/>
      <c r="H86" s="46"/>
      <c r="I86" s="46"/>
      <c r="J86" s="46"/>
      <c r="K86" s="46"/>
      <c r="L86" s="34"/>
    </row>
    <row r="87" spans="2:12" s="1" customFormat="1" ht="24.95" customHeight="1">
      <c r="B87" s="34"/>
      <c r="C87" s="23" t="s">
        <v>314</v>
      </c>
      <c r="L87" s="34"/>
    </row>
    <row r="88" spans="2:12" s="1" customFormat="1" ht="6.95" customHeight="1">
      <c r="B88" s="34"/>
      <c r="L88" s="34"/>
    </row>
    <row r="89" spans="2:12" s="1" customFormat="1" ht="12" customHeight="1">
      <c r="B89" s="34"/>
      <c r="C89" s="29" t="s">
        <v>17</v>
      </c>
      <c r="L89" s="34"/>
    </row>
    <row r="90" spans="2:12" s="1" customFormat="1" ht="26.25" customHeight="1">
      <c r="B90" s="34"/>
      <c r="E90" s="372" t="str">
        <f>E7</f>
        <v>Revitalizace multimodálního uzlu ve Dvoře Králové nad Labem - etapa I-VI.</v>
      </c>
      <c r="F90" s="373"/>
      <c r="G90" s="373"/>
      <c r="H90" s="373"/>
      <c r="L90" s="34"/>
    </row>
    <row r="91" spans="2:12" ht="12" customHeight="1">
      <c r="B91" s="22"/>
      <c r="C91" s="29" t="s">
        <v>301</v>
      </c>
      <c r="L91" s="22"/>
    </row>
    <row r="92" spans="2:12" ht="23.25" customHeight="1">
      <c r="B92" s="22"/>
      <c r="E92" s="372" t="s">
        <v>302</v>
      </c>
      <c r="F92" s="335"/>
      <c r="G92" s="335"/>
      <c r="H92" s="335"/>
      <c r="L92" s="22"/>
    </row>
    <row r="93" spans="2:12" ht="12" customHeight="1">
      <c r="B93" s="22"/>
      <c r="C93" s="29" t="s">
        <v>303</v>
      </c>
      <c r="L93" s="22"/>
    </row>
    <row r="94" spans="2:12" s="1" customFormat="1" ht="16.5" customHeight="1">
      <c r="B94" s="34"/>
      <c r="E94" s="365" t="s">
        <v>1828</v>
      </c>
      <c r="F94" s="374"/>
      <c r="G94" s="374"/>
      <c r="H94" s="374"/>
      <c r="L94" s="34"/>
    </row>
    <row r="95" spans="2:12" s="1" customFormat="1" ht="12" customHeight="1">
      <c r="B95" s="34"/>
      <c r="C95" s="29" t="s">
        <v>1829</v>
      </c>
      <c r="L95" s="34"/>
    </row>
    <row r="96" spans="2:12" s="1" customFormat="1" ht="16.5" customHeight="1">
      <c r="B96" s="34"/>
      <c r="E96" s="353" t="str">
        <f>E13</f>
        <v>1 - Bourací práce</v>
      </c>
      <c r="F96" s="374"/>
      <c r="G96" s="374"/>
      <c r="H96" s="374"/>
      <c r="L96" s="34"/>
    </row>
    <row r="97" spans="2:65" s="1" customFormat="1" ht="6.95" customHeight="1">
      <c r="B97" s="34"/>
      <c r="L97" s="34"/>
    </row>
    <row r="98" spans="2:65" s="1" customFormat="1" ht="12" customHeight="1">
      <c r="B98" s="34"/>
      <c r="C98" s="29" t="s">
        <v>21</v>
      </c>
      <c r="F98" s="27" t="str">
        <f>F16</f>
        <v xml:space="preserve"> </v>
      </c>
      <c r="I98" s="29" t="s">
        <v>23</v>
      </c>
      <c r="J98" s="51" t="str">
        <f>IF(J16="","",J16)</f>
        <v>26. 8. 2025</v>
      </c>
      <c r="L98" s="34"/>
    </row>
    <row r="99" spans="2:65" s="1" customFormat="1" ht="6.95" customHeight="1">
      <c r="B99" s="34"/>
      <c r="L99" s="34"/>
    </row>
    <row r="100" spans="2:65" s="1" customFormat="1" ht="15.2" customHeight="1">
      <c r="B100" s="34"/>
      <c r="C100" s="29" t="s">
        <v>25</v>
      </c>
      <c r="F100" s="27" t="str">
        <f>E19</f>
        <v xml:space="preserve"> </v>
      </c>
      <c r="I100" s="29" t="s">
        <v>30</v>
      </c>
      <c r="J100" s="32" t="str">
        <f>E25</f>
        <v xml:space="preserve"> </v>
      </c>
      <c r="L100" s="34"/>
    </row>
    <row r="101" spans="2:65" s="1" customFormat="1" ht="15.2" customHeight="1">
      <c r="B101" s="34"/>
      <c r="C101" s="29" t="s">
        <v>28</v>
      </c>
      <c r="F101" s="27" t="str">
        <f>IF(E22="","",E22)</f>
        <v>Vyplň údaj</v>
      </c>
      <c r="I101" s="29" t="s">
        <v>32</v>
      </c>
      <c r="J101" s="32" t="str">
        <f>E28</f>
        <v xml:space="preserve"> </v>
      </c>
      <c r="L101" s="34"/>
    </row>
    <row r="102" spans="2:65" s="1" customFormat="1" ht="10.35" customHeight="1">
      <c r="B102" s="34"/>
      <c r="L102" s="34"/>
    </row>
    <row r="103" spans="2:65" s="10" customFormat="1" ht="29.25" customHeight="1">
      <c r="B103" s="113"/>
      <c r="C103" s="114" t="s">
        <v>315</v>
      </c>
      <c r="D103" s="115" t="s">
        <v>54</v>
      </c>
      <c r="E103" s="115" t="s">
        <v>50</v>
      </c>
      <c r="F103" s="115" t="s">
        <v>51</v>
      </c>
      <c r="G103" s="115" t="s">
        <v>316</v>
      </c>
      <c r="H103" s="115" t="s">
        <v>317</v>
      </c>
      <c r="I103" s="115" t="s">
        <v>318</v>
      </c>
      <c r="J103" s="115" t="s">
        <v>309</v>
      </c>
      <c r="K103" s="116" t="s">
        <v>319</v>
      </c>
      <c r="L103" s="113"/>
      <c r="M103" s="58" t="s">
        <v>3</v>
      </c>
      <c r="N103" s="59" t="s">
        <v>39</v>
      </c>
      <c r="O103" s="59" t="s">
        <v>320</v>
      </c>
      <c r="P103" s="59" t="s">
        <v>321</v>
      </c>
      <c r="Q103" s="59" t="s">
        <v>322</v>
      </c>
      <c r="R103" s="59" t="s">
        <v>323</v>
      </c>
      <c r="S103" s="59" t="s">
        <v>324</v>
      </c>
      <c r="T103" s="60" t="s">
        <v>325</v>
      </c>
    </row>
    <row r="104" spans="2:65" s="1" customFormat="1" ht="22.9" customHeight="1">
      <c r="B104" s="34"/>
      <c r="C104" s="63" t="s">
        <v>326</v>
      </c>
      <c r="J104" s="117">
        <f>BK104</f>
        <v>0</v>
      </c>
      <c r="L104" s="34"/>
      <c r="M104" s="61"/>
      <c r="N104" s="52"/>
      <c r="O104" s="52"/>
      <c r="P104" s="118">
        <f>P105+P507</f>
        <v>0</v>
      </c>
      <c r="Q104" s="52"/>
      <c r="R104" s="118">
        <f>R105+R507</f>
        <v>8.853587000000001</v>
      </c>
      <c r="S104" s="52"/>
      <c r="T104" s="119">
        <f>T105+T507</f>
        <v>512.37891896999997</v>
      </c>
      <c r="AT104" s="19" t="s">
        <v>68</v>
      </c>
      <c r="AU104" s="19" t="s">
        <v>310</v>
      </c>
      <c r="BK104" s="120">
        <f>BK105+BK507</f>
        <v>0</v>
      </c>
    </row>
    <row r="105" spans="2:65" s="11" customFormat="1" ht="25.9" customHeight="1">
      <c r="B105" s="121"/>
      <c r="D105" s="122" t="s">
        <v>68</v>
      </c>
      <c r="E105" s="123" t="s">
        <v>434</v>
      </c>
      <c r="F105" s="123" t="s">
        <v>435</v>
      </c>
      <c r="I105" s="124"/>
      <c r="J105" s="125">
        <f>BK105</f>
        <v>0</v>
      </c>
      <c r="L105" s="121"/>
      <c r="M105" s="126"/>
      <c r="P105" s="127">
        <f>P106+P141+P172+P210+P244+P290+P325+P482+P487+P492</f>
        <v>0</v>
      </c>
      <c r="R105" s="127">
        <f>R106+R141+R172+R210+R244+R290+R325+R482+R487+R492</f>
        <v>8.853587000000001</v>
      </c>
      <c r="T105" s="128">
        <f>T106+T141+T172+T210+T244+T290+T325+T482+T487+T492</f>
        <v>512.37891896999997</v>
      </c>
      <c r="AR105" s="122" t="s">
        <v>76</v>
      </c>
      <c r="AT105" s="129" t="s">
        <v>68</v>
      </c>
      <c r="AU105" s="129" t="s">
        <v>69</v>
      </c>
      <c r="AY105" s="122" t="s">
        <v>328</v>
      </c>
      <c r="BK105" s="130">
        <f>BK106+BK141+BK172+BK210+BK244+BK290+BK325+BK482+BK487+BK492</f>
        <v>0</v>
      </c>
    </row>
    <row r="106" spans="2:65" s="11" customFormat="1" ht="22.9" customHeight="1">
      <c r="B106" s="121"/>
      <c r="D106" s="122" t="s">
        <v>68</v>
      </c>
      <c r="E106" s="131" t="s">
        <v>1841</v>
      </c>
      <c r="F106" s="131" t="s">
        <v>1842</v>
      </c>
      <c r="I106" s="124"/>
      <c r="J106" s="132">
        <f>BK106</f>
        <v>0</v>
      </c>
      <c r="L106" s="121"/>
      <c r="M106" s="126"/>
      <c r="P106" s="127">
        <f>SUM(P107:P140)</f>
        <v>0</v>
      </c>
      <c r="R106" s="127">
        <f>SUM(R107:R140)</f>
        <v>0.20827559999999998</v>
      </c>
      <c r="T106" s="128">
        <f>SUM(T107:T140)</f>
        <v>25.514366799999998</v>
      </c>
      <c r="AR106" s="122" t="s">
        <v>76</v>
      </c>
      <c r="AT106" s="129" t="s">
        <v>68</v>
      </c>
      <c r="AU106" s="129" t="s">
        <v>76</v>
      </c>
      <c r="AY106" s="122" t="s">
        <v>328</v>
      </c>
      <c r="BK106" s="130">
        <f>SUM(BK107:BK140)</f>
        <v>0</v>
      </c>
    </row>
    <row r="107" spans="2:65" s="1" customFormat="1" ht="37.9" customHeight="1">
      <c r="B107" s="133"/>
      <c r="C107" s="134" t="s">
        <v>76</v>
      </c>
      <c r="D107" s="134" t="s">
        <v>331</v>
      </c>
      <c r="E107" s="135" t="s">
        <v>1843</v>
      </c>
      <c r="F107" s="136" t="s">
        <v>1844</v>
      </c>
      <c r="G107" s="137" t="s">
        <v>476</v>
      </c>
      <c r="H107" s="138">
        <v>350.56599999999997</v>
      </c>
      <c r="I107" s="139"/>
      <c r="J107" s="140">
        <f>ROUND(I107*H107,2)</f>
        <v>0</v>
      </c>
      <c r="K107" s="136" t="s">
        <v>335</v>
      </c>
      <c r="L107" s="34"/>
      <c r="M107" s="141" t="s">
        <v>3</v>
      </c>
      <c r="N107" s="142" t="s">
        <v>40</v>
      </c>
      <c r="P107" s="143">
        <f>O107*H107</f>
        <v>0</v>
      </c>
      <c r="Q107" s="143">
        <v>0</v>
      </c>
      <c r="R107" s="143">
        <f>Q107*H107</f>
        <v>0</v>
      </c>
      <c r="S107" s="143">
        <v>1.4E-2</v>
      </c>
      <c r="T107" s="144">
        <f>S107*H107</f>
        <v>4.9079239999999995</v>
      </c>
      <c r="AR107" s="145" t="s">
        <v>532</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532</v>
      </c>
      <c r="BM107" s="145" t="s">
        <v>1845</v>
      </c>
    </row>
    <row r="108" spans="2:65" s="1" customFormat="1">
      <c r="B108" s="34"/>
      <c r="D108" s="147" t="s">
        <v>338</v>
      </c>
      <c r="F108" s="148" t="s">
        <v>1846</v>
      </c>
      <c r="I108" s="149"/>
      <c r="L108" s="34"/>
      <c r="M108" s="150"/>
      <c r="T108" s="55"/>
      <c r="AT108" s="19" t="s">
        <v>338</v>
      </c>
      <c r="AU108" s="19" t="s">
        <v>79</v>
      </c>
    </row>
    <row r="109" spans="2:65" s="12" customFormat="1">
      <c r="B109" s="156"/>
      <c r="D109" s="151" t="s">
        <v>442</v>
      </c>
      <c r="E109" s="157" t="s">
        <v>3</v>
      </c>
      <c r="F109" s="158" t="s">
        <v>1847</v>
      </c>
      <c r="H109" s="159">
        <v>233.655</v>
      </c>
      <c r="I109" s="160"/>
      <c r="L109" s="156"/>
      <c r="M109" s="161"/>
      <c r="T109" s="162"/>
      <c r="AT109" s="157" t="s">
        <v>442</v>
      </c>
      <c r="AU109" s="157" t="s">
        <v>79</v>
      </c>
      <c r="AV109" s="12" t="s">
        <v>79</v>
      </c>
      <c r="AW109" s="12" t="s">
        <v>31</v>
      </c>
      <c r="AX109" s="12" t="s">
        <v>69</v>
      </c>
      <c r="AY109" s="157" t="s">
        <v>328</v>
      </c>
    </row>
    <row r="110" spans="2:65" s="12" customFormat="1">
      <c r="B110" s="156"/>
      <c r="D110" s="151" t="s">
        <v>442</v>
      </c>
      <c r="E110" s="157" t="s">
        <v>3</v>
      </c>
      <c r="F110" s="158" t="s">
        <v>1848</v>
      </c>
      <c r="H110" s="159">
        <v>42.225000000000001</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1849</v>
      </c>
      <c r="H111" s="159">
        <v>15</v>
      </c>
      <c r="I111" s="160"/>
      <c r="L111" s="156"/>
      <c r="M111" s="161"/>
      <c r="T111" s="162"/>
      <c r="AT111" s="157" t="s">
        <v>442</v>
      </c>
      <c r="AU111" s="157" t="s">
        <v>79</v>
      </c>
      <c r="AV111" s="12" t="s">
        <v>79</v>
      </c>
      <c r="AW111" s="12" t="s">
        <v>31</v>
      </c>
      <c r="AX111" s="12" t="s">
        <v>69</v>
      </c>
      <c r="AY111" s="157" t="s">
        <v>328</v>
      </c>
    </row>
    <row r="112" spans="2:65" s="12" customFormat="1">
      <c r="B112" s="156"/>
      <c r="D112" s="151" t="s">
        <v>442</v>
      </c>
      <c r="E112" s="157" t="s">
        <v>3</v>
      </c>
      <c r="F112" s="158" t="s">
        <v>1850</v>
      </c>
      <c r="H112" s="159">
        <v>20</v>
      </c>
      <c r="I112" s="160"/>
      <c r="L112" s="156"/>
      <c r="M112" s="161"/>
      <c r="T112" s="162"/>
      <c r="AT112" s="157" t="s">
        <v>442</v>
      </c>
      <c r="AU112" s="157" t="s">
        <v>79</v>
      </c>
      <c r="AV112" s="12" t="s">
        <v>79</v>
      </c>
      <c r="AW112" s="12" t="s">
        <v>31</v>
      </c>
      <c r="AX112" s="12" t="s">
        <v>69</v>
      </c>
      <c r="AY112" s="157" t="s">
        <v>328</v>
      </c>
    </row>
    <row r="113" spans="2:65" s="12" customFormat="1">
      <c r="B113" s="156"/>
      <c r="D113" s="151" t="s">
        <v>442</v>
      </c>
      <c r="E113" s="157" t="s">
        <v>3</v>
      </c>
      <c r="F113" s="158" t="s">
        <v>1851</v>
      </c>
      <c r="H113" s="159">
        <v>39.686</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350.56599999999997</v>
      </c>
      <c r="I114" s="167"/>
      <c r="L114" s="163"/>
      <c r="M114" s="168"/>
      <c r="T114" s="169"/>
      <c r="AT114" s="164" t="s">
        <v>442</v>
      </c>
      <c r="AU114" s="164" t="s">
        <v>79</v>
      </c>
      <c r="AV114" s="13" t="s">
        <v>113</v>
      </c>
      <c r="AW114" s="13" t="s">
        <v>31</v>
      </c>
      <c r="AX114" s="13" t="s">
        <v>76</v>
      </c>
      <c r="AY114" s="164" t="s">
        <v>328</v>
      </c>
    </row>
    <row r="115" spans="2:65" s="1" customFormat="1" ht="37.9" customHeight="1">
      <c r="B115" s="133"/>
      <c r="C115" s="134" t="s">
        <v>79</v>
      </c>
      <c r="D115" s="134" t="s">
        <v>331</v>
      </c>
      <c r="E115" s="135" t="s">
        <v>1852</v>
      </c>
      <c r="F115" s="136" t="s">
        <v>1853</v>
      </c>
      <c r="G115" s="137" t="s">
        <v>476</v>
      </c>
      <c r="H115" s="138">
        <v>38.186</v>
      </c>
      <c r="I115" s="139"/>
      <c r="J115" s="140">
        <f>ROUND(I115*H115,2)</f>
        <v>0</v>
      </c>
      <c r="K115" s="136" t="s">
        <v>335</v>
      </c>
      <c r="L115" s="34"/>
      <c r="M115" s="141" t="s">
        <v>3</v>
      </c>
      <c r="N115" s="142" t="s">
        <v>40</v>
      </c>
      <c r="P115" s="143">
        <f>O115*H115</f>
        <v>0</v>
      </c>
      <c r="Q115" s="143">
        <v>0</v>
      </c>
      <c r="R115" s="143">
        <f>Q115*H115</f>
        <v>0</v>
      </c>
      <c r="S115" s="143">
        <v>3.2000000000000001E-2</v>
      </c>
      <c r="T115" s="144">
        <f>S115*H115</f>
        <v>1.2219519999999999</v>
      </c>
      <c r="AR115" s="145" t="s">
        <v>532</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532</v>
      </c>
      <c r="BM115" s="145" t="s">
        <v>1854</v>
      </c>
    </row>
    <row r="116" spans="2:65" s="1" customFormat="1">
      <c r="B116" s="34"/>
      <c r="D116" s="147" t="s">
        <v>338</v>
      </c>
      <c r="F116" s="148" t="s">
        <v>1855</v>
      </c>
      <c r="I116" s="149"/>
      <c r="L116" s="34"/>
      <c r="M116" s="150"/>
      <c r="T116" s="55"/>
      <c r="AT116" s="19" t="s">
        <v>338</v>
      </c>
      <c r="AU116" s="19" t="s">
        <v>79</v>
      </c>
    </row>
    <row r="117" spans="2:65" s="14" customFormat="1">
      <c r="B117" s="170"/>
      <c r="D117" s="151" t="s">
        <v>442</v>
      </c>
      <c r="E117" s="171" t="s">
        <v>3</v>
      </c>
      <c r="F117" s="172" t="s">
        <v>1856</v>
      </c>
      <c r="H117" s="171" t="s">
        <v>3</v>
      </c>
      <c r="I117" s="173"/>
      <c r="L117" s="170"/>
      <c r="M117" s="174"/>
      <c r="T117" s="175"/>
      <c r="AT117" s="171" t="s">
        <v>442</v>
      </c>
      <c r="AU117" s="171" t="s">
        <v>79</v>
      </c>
      <c r="AV117" s="14" t="s">
        <v>76</v>
      </c>
      <c r="AW117" s="14" t="s">
        <v>31</v>
      </c>
      <c r="AX117" s="14" t="s">
        <v>69</v>
      </c>
      <c r="AY117" s="171" t="s">
        <v>328</v>
      </c>
    </row>
    <row r="118" spans="2:65" s="12" customFormat="1">
      <c r="B118" s="156"/>
      <c r="D118" s="151" t="s">
        <v>442</v>
      </c>
      <c r="E118" s="157" t="s">
        <v>3</v>
      </c>
      <c r="F118" s="158" t="s">
        <v>1857</v>
      </c>
      <c r="H118" s="159">
        <v>33.686</v>
      </c>
      <c r="I118" s="160"/>
      <c r="L118" s="156"/>
      <c r="M118" s="161"/>
      <c r="T118" s="162"/>
      <c r="AT118" s="157" t="s">
        <v>442</v>
      </c>
      <c r="AU118" s="157" t="s">
        <v>79</v>
      </c>
      <c r="AV118" s="12" t="s">
        <v>79</v>
      </c>
      <c r="AW118" s="12" t="s">
        <v>31</v>
      </c>
      <c r="AX118" s="12" t="s">
        <v>69</v>
      </c>
      <c r="AY118" s="157" t="s">
        <v>328</v>
      </c>
    </row>
    <row r="119" spans="2:65" s="12" customFormat="1">
      <c r="B119" s="156"/>
      <c r="D119" s="151" t="s">
        <v>442</v>
      </c>
      <c r="E119" s="157" t="s">
        <v>3</v>
      </c>
      <c r="F119" s="158" t="s">
        <v>1858</v>
      </c>
      <c r="H119" s="159">
        <v>4.5</v>
      </c>
      <c r="I119" s="160"/>
      <c r="L119" s="156"/>
      <c r="M119" s="161"/>
      <c r="T119" s="162"/>
      <c r="AT119" s="157" t="s">
        <v>442</v>
      </c>
      <c r="AU119" s="157" t="s">
        <v>79</v>
      </c>
      <c r="AV119" s="12" t="s">
        <v>79</v>
      </c>
      <c r="AW119" s="12" t="s">
        <v>31</v>
      </c>
      <c r="AX119" s="12" t="s">
        <v>69</v>
      </c>
      <c r="AY119" s="157" t="s">
        <v>328</v>
      </c>
    </row>
    <row r="120" spans="2:65" s="13" customFormat="1">
      <c r="B120" s="163"/>
      <c r="D120" s="151" t="s">
        <v>442</v>
      </c>
      <c r="E120" s="164" t="s">
        <v>3</v>
      </c>
      <c r="F120" s="165" t="s">
        <v>452</v>
      </c>
      <c r="H120" s="166">
        <v>38.186</v>
      </c>
      <c r="I120" s="167"/>
      <c r="L120" s="163"/>
      <c r="M120" s="168"/>
      <c r="T120" s="169"/>
      <c r="AT120" s="164" t="s">
        <v>442</v>
      </c>
      <c r="AU120" s="164" t="s">
        <v>79</v>
      </c>
      <c r="AV120" s="13" t="s">
        <v>113</v>
      </c>
      <c r="AW120" s="13" t="s">
        <v>31</v>
      </c>
      <c r="AX120" s="13" t="s">
        <v>76</v>
      </c>
      <c r="AY120" s="164" t="s">
        <v>328</v>
      </c>
    </row>
    <row r="121" spans="2:65" s="1" customFormat="1" ht="49.15" customHeight="1">
      <c r="B121" s="133"/>
      <c r="C121" s="134" t="s">
        <v>87</v>
      </c>
      <c r="D121" s="134" t="s">
        <v>331</v>
      </c>
      <c r="E121" s="135" t="s">
        <v>1859</v>
      </c>
      <c r="F121" s="136" t="s">
        <v>1860</v>
      </c>
      <c r="G121" s="137" t="s">
        <v>439</v>
      </c>
      <c r="H121" s="138">
        <v>267.02</v>
      </c>
      <c r="I121" s="139"/>
      <c r="J121" s="140">
        <f>ROUND(I121*H121,2)</f>
        <v>0</v>
      </c>
      <c r="K121" s="136" t="s">
        <v>335</v>
      </c>
      <c r="L121" s="34"/>
      <c r="M121" s="141" t="s">
        <v>3</v>
      </c>
      <c r="N121" s="142" t="s">
        <v>40</v>
      </c>
      <c r="P121" s="143">
        <f>O121*H121</f>
        <v>0</v>
      </c>
      <c r="Q121" s="143">
        <v>0</v>
      </c>
      <c r="R121" s="143">
        <f>Q121*H121</f>
        <v>0</v>
      </c>
      <c r="S121" s="143">
        <v>7.0000000000000001E-3</v>
      </c>
      <c r="T121" s="144">
        <f>S121*H121</f>
        <v>1.8691399999999998</v>
      </c>
      <c r="AR121" s="145" t="s">
        <v>532</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532</v>
      </c>
      <c r="BM121" s="145" t="s">
        <v>1861</v>
      </c>
    </row>
    <row r="122" spans="2:65" s="1" customFormat="1">
      <c r="B122" s="34"/>
      <c r="D122" s="147" t="s">
        <v>338</v>
      </c>
      <c r="F122" s="148" t="s">
        <v>1862</v>
      </c>
      <c r="I122" s="149"/>
      <c r="L122" s="34"/>
      <c r="M122" s="150"/>
      <c r="T122" s="55"/>
      <c r="AT122" s="19" t="s">
        <v>338</v>
      </c>
      <c r="AU122" s="19" t="s">
        <v>79</v>
      </c>
    </row>
    <row r="123" spans="2:65" s="12" customFormat="1">
      <c r="B123" s="156"/>
      <c r="D123" s="151" t="s">
        <v>442</v>
      </c>
      <c r="E123" s="157" t="s">
        <v>3</v>
      </c>
      <c r="F123" s="158" t="s">
        <v>1825</v>
      </c>
      <c r="H123" s="159">
        <v>267.02</v>
      </c>
      <c r="I123" s="160"/>
      <c r="L123" s="156"/>
      <c r="M123" s="161"/>
      <c r="T123" s="162"/>
      <c r="AT123" s="157" t="s">
        <v>442</v>
      </c>
      <c r="AU123" s="157" t="s">
        <v>79</v>
      </c>
      <c r="AV123" s="12" t="s">
        <v>79</v>
      </c>
      <c r="AW123" s="12" t="s">
        <v>31</v>
      </c>
      <c r="AX123" s="12" t="s">
        <v>76</v>
      </c>
      <c r="AY123" s="157" t="s">
        <v>328</v>
      </c>
    </row>
    <row r="124" spans="2:65" s="1" customFormat="1" ht="24.2" customHeight="1">
      <c r="B124" s="133"/>
      <c r="C124" s="134" t="s">
        <v>113</v>
      </c>
      <c r="D124" s="134" t="s">
        <v>331</v>
      </c>
      <c r="E124" s="135" t="s">
        <v>1863</v>
      </c>
      <c r="F124" s="136" t="s">
        <v>1864</v>
      </c>
      <c r="G124" s="137" t="s">
        <v>439</v>
      </c>
      <c r="H124" s="138">
        <v>267.02</v>
      </c>
      <c r="I124" s="139"/>
      <c r="J124" s="140">
        <f>ROUND(I124*H124,2)</f>
        <v>0</v>
      </c>
      <c r="K124" s="136" t="s">
        <v>335</v>
      </c>
      <c r="L124" s="34"/>
      <c r="M124" s="141" t="s">
        <v>3</v>
      </c>
      <c r="N124" s="142" t="s">
        <v>40</v>
      </c>
      <c r="P124" s="143">
        <f>O124*H124</f>
        <v>0</v>
      </c>
      <c r="Q124" s="143">
        <v>0</v>
      </c>
      <c r="R124" s="143">
        <f>Q124*H124</f>
        <v>0</v>
      </c>
      <c r="S124" s="143">
        <v>6.3E-2</v>
      </c>
      <c r="T124" s="144">
        <f>S124*H124</f>
        <v>16.82226</v>
      </c>
      <c r="AR124" s="145" t="s">
        <v>532</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532</v>
      </c>
      <c r="BM124" s="145" t="s">
        <v>1865</v>
      </c>
    </row>
    <row r="125" spans="2:65" s="1" customFormat="1">
      <c r="B125" s="34"/>
      <c r="D125" s="147" t="s">
        <v>338</v>
      </c>
      <c r="F125" s="148" t="s">
        <v>1866</v>
      </c>
      <c r="I125" s="149"/>
      <c r="L125" s="34"/>
      <c r="M125" s="150"/>
      <c r="T125" s="55"/>
      <c r="AT125" s="19" t="s">
        <v>338</v>
      </c>
      <c r="AU125" s="19" t="s">
        <v>79</v>
      </c>
    </row>
    <row r="126" spans="2:65" s="12" customFormat="1">
      <c r="B126" s="156"/>
      <c r="D126" s="151" t="s">
        <v>442</v>
      </c>
      <c r="E126" s="157" t="s">
        <v>3</v>
      </c>
      <c r="F126" s="158" t="s">
        <v>1825</v>
      </c>
      <c r="H126" s="159">
        <v>267.02</v>
      </c>
      <c r="I126" s="160"/>
      <c r="L126" s="156"/>
      <c r="M126" s="161"/>
      <c r="T126" s="162"/>
      <c r="AT126" s="157" t="s">
        <v>442</v>
      </c>
      <c r="AU126" s="157" t="s">
        <v>79</v>
      </c>
      <c r="AV126" s="12" t="s">
        <v>79</v>
      </c>
      <c r="AW126" s="12" t="s">
        <v>31</v>
      </c>
      <c r="AX126" s="12" t="s">
        <v>76</v>
      </c>
      <c r="AY126" s="157" t="s">
        <v>328</v>
      </c>
    </row>
    <row r="127" spans="2:65" s="1" customFormat="1" ht="24.2" customHeight="1">
      <c r="B127" s="133"/>
      <c r="C127" s="134" t="s">
        <v>138</v>
      </c>
      <c r="D127" s="134" t="s">
        <v>331</v>
      </c>
      <c r="E127" s="135" t="s">
        <v>1867</v>
      </c>
      <c r="F127" s="136" t="s">
        <v>1868</v>
      </c>
      <c r="G127" s="137" t="s">
        <v>439</v>
      </c>
      <c r="H127" s="138">
        <v>65.619</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532</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532</v>
      </c>
      <c r="BM127" s="145" t="s">
        <v>1869</v>
      </c>
    </row>
    <row r="128" spans="2:65" s="1" customFormat="1">
      <c r="B128" s="34"/>
      <c r="D128" s="147" t="s">
        <v>338</v>
      </c>
      <c r="F128" s="148" t="s">
        <v>1870</v>
      </c>
      <c r="I128" s="149"/>
      <c r="L128" s="34"/>
      <c r="M128" s="150"/>
      <c r="T128" s="55"/>
      <c r="AT128" s="19" t="s">
        <v>338</v>
      </c>
      <c r="AU128" s="19" t="s">
        <v>79</v>
      </c>
    </row>
    <row r="129" spans="2:65" s="12" customFormat="1">
      <c r="B129" s="156"/>
      <c r="D129" s="151" t="s">
        <v>442</v>
      </c>
      <c r="E129" s="157" t="s">
        <v>3</v>
      </c>
      <c r="F129" s="158" t="s">
        <v>1871</v>
      </c>
      <c r="H129" s="159">
        <v>26.405999999999999</v>
      </c>
      <c r="I129" s="160"/>
      <c r="L129" s="156"/>
      <c r="M129" s="161"/>
      <c r="T129" s="162"/>
      <c r="AT129" s="157" t="s">
        <v>442</v>
      </c>
      <c r="AU129" s="157" t="s">
        <v>79</v>
      </c>
      <c r="AV129" s="12" t="s">
        <v>79</v>
      </c>
      <c r="AW129" s="12" t="s">
        <v>31</v>
      </c>
      <c r="AX129" s="12" t="s">
        <v>69</v>
      </c>
      <c r="AY129" s="157" t="s">
        <v>328</v>
      </c>
    </row>
    <row r="130" spans="2:65" s="12" customFormat="1">
      <c r="B130" s="156"/>
      <c r="D130" s="151" t="s">
        <v>442</v>
      </c>
      <c r="E130" s="157" t="s">
        <v>3</v>
      </c>
      <c r="F130" s="158" t="s">
        <v>1872</v>
      </c>
      <c r="H130" s="159">
        <v>10.557</v>
      </c>
      <c r="I130" s="160"/>
      <c r="L130" s="156"/>
      <c r="M130" s="161"/>
      <c r="T130" s="162"/>
      <c r="AT130" s="157" t="s">
        <v>442</v>
      </c>
      <c r="AU130" s="157" t="s">
        <v>79</v>
      </c>
      <c r="AV130" s="12" t="s">
        <v>79</v>
      </c>
      <c r="AW130" s="12" t="s">
        <v>31</v>
      </c>
      <c r="AX130" s="12" t="s">
        <v>69</v>
      </c>
      <c r="AY130" s="157" t="s">
        <v>328</v>
      </c>
    </row>
    <row r="131" spans="2:65" s="12" customFormat="1">
      <c r="B131" s="156"/>
      <c r="D131" s="151" t="s">
        <v>442</v>
      </c>
      <c r="E131" s="157" t="s">
        <v>3</v>
      </c>
      <c r="F131" s="158" t="s">
        <v>1873</v>
      </c>
      <c r="H131" s="159">
        <v>28.655999999999999</v>
      </c>
      <c r="I131" s="160"/>
      <c r="L131" s="156"/>
      <c r="M131" s="161"/>
      <c r="T131" s="162"/>
      <c r="AT131" s="157" t="s">
        <v>442</v>
      </c>
      <c r="AU131" s="157" t="s">
        <v>79</v>
      </c>
      <c r="AV131" s="12" t="s">
        <v>79</v>
      </c>
      <c r="AW131" s="12" t="s">
        <v>31</v>
      </c>
      <c r="AX131" s="12" t="s">
        <v>69</v>
      </c>
      <c r="AY131" s="157" t="s">
        <v>328</v>
      </c>
    </row>
    <row r="132" spans="2:65" s="13" customFormat="1">
      <c r="B132" s="163"/>
      <c r="D132" s="151" t="s">
        <v>442</v>
      </c>
      <c r="E132" s="164" t="s">
        <v>3</v>
      </c>
      <c r="F132" s="165" t="s">
        <v>452</v>
      </c>
      <c r="H132" s="166">
        <v>65.619</v>
      </c>
      <c r="I132" s="167"/>
      <c r="L132" s="163"/>
      <c r="M132" s="168"/>
      <c r="T132" s="169"/>
      <c r="AT132" s="164" t="s">
        <v>442</v>
      </c>
      <c r="AU132" s="164" t="s">
        <v>79</v>
      </c>
      <c r="AV132" s="13" t="s">
        <v>113</v>
      </c>
      <c r="AW132" s="13" t="s">
        <v>31</v>
      </c>
      <c r="AX132" s="13" t="s">
        <v>76</v>
      </c>
      <c r="AY132" s="164" t="s">
        <v>328</v>
      </c>
    </row>
    <row r="133" spans="2:65" s="1" customFormat="1" ht="33" customHeight="1">
      <c r="B133" s="133"/>
      <c r="C133" s="134" t="s">
        <v>150</v>
      </c>
      <c r="D133" s="134" t="s">
        <v>331</v>
      </c>
      <c r="E133" s="135" t="s">
        <v>1874</v>
      </c>
      <c r="F133" s="136" t="s">
        <v>1875</v>
      </c>
      <c r="G133" s="137" t="s">
        <v>476</v>
      </c>
      <c r="H133" s="138">
        <v>26.815000000000001</v>
      </c>
      <c r="I133" s="139"/>
      <c r="J133" s="140">
        <f>ROUND(I133*H133,2)</f>
        <v>0</v>
      </c>
      <c r="K133" s="136" t="s">
        <v>335</v>
      </c>
      <c r="L133" s="34"/>
      <c r="M133" s="141" t="s">
        <v>3</v>
      </c>
      <c r="N133" s="142" t="s">
        <v>40</v>
      </c>
      <c r="P133" s="143">
        <f>O133*H133</f>
        <v>0</v>
      </c>
      <c r="Q133" s="143">
        <v>0</v>
      </c>
      <c r="R133" s="143">
        <f>Q133*H133</f>
        <v>0</v>
      </c>
      <c r="S133" s="143">
        <v>1.8079999999999999E-2</v>
      </c>
      <c r="T133" s="144">
        <f>S133*H133</f>
        <v>0.4848152</v>
      </c>
      <c r="AR133" s="145" t="s">
        <v>532</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532</v>
      </c>
      <c r="BM133" s="145" t="s">
        <v>1876</v>
      </c>
    </row>
    <row r="134" spans="2:65" s="1" customFormat="1">
      <c r="B134" s="34"/>
      <c r="D134" s="147" t="s">
        <v>338</v>
      </c>
      <c r="F134" s="148" t="s">
        <v>1877</v>
      </c>
      <c r="I134" s="149"/>
      <c r="L134" s="34"/>
      <c r="M134" s="150"/>
      <c r="T134" s="55"/>
      <c r="AT134" s="19" t="s">
        <v>338</v>
      </c>
      <c r="AU134" s="19" t="s">
        <v>79</v>
      </c>
    </row>
    <row r="135" spans="2:65" s="12" customFormat="1">
      <c r="B135" s="156"/>
      <c r="D135" s="151" t="s">
        <v>442</v>
      </c>
      <c r="E135" s="157" t="s">
        <v>3</v>
      </c>
      <c r="F135" s="158" t="s">
        <v>1878</v>
      </c>
      <c r="H135" s="159">
        <v>26.815000000000001</v>
      </c>
      <c r="I135" s="160"/>
      <c r="L135" s="156"/>
      <c r="M135" s="161"/>
      <c r="T135" s="162"/>
      <c r="AT135" s="157" t="s">
        <v>442</v>
      </c>
      <c r="AU135" s="157" t="s">
        <v>79</v>
      </c>
      <c r="AV135" s="12" t="s">
        <v>79</v>
      </c>
      <c r="AW135" s="12" t="s">
        <v>31</v>
      </c>
      <c r="AX135" s="12" t="s">
        <v>76</v>
      </c>
      <c r="AY135" s="157" t="s">
        <v>328</v>
      </c>
    </row>
    <row r="136" spans="2:65" s="1" customFormat="1" ht="24.2" customHeight="1">
      <c r="B136" s="133"/>
      <c r="C136" s="134" t="s">
        <v>168</v>
      </c>
      <c r="D136" s="134" t="s">
        <v>331</v>
      </c>
      <c r="E136" s="135" t="s">
        <v>1879</v>
      </c>
      <c r="F136" s="136" t="s">
        <v>1868</v>
      </c>
      <c r="G136" s="137" t="s">
        <v>476</v>
      </c>
      <c r="H136" s="138">
        <v>26.815000000000001</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532</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532</v>
      </c>
      <c r="BM136" s="145" t="s">
        <v>1880</v>
      </c>
    </row>
    <row r="137" spans="2:65" s="1" customFormat="1">
      <c r="B137" s="34"/>
      <c r="D137" s="147" t="s">
        <v>338</v>
      </c>
      <c r="F137" s="148" t="s">
        <v>1881</v>
      </c>
      <c r="I137" s="149"/>
      <c r="L137" s="34"/>
      <c r="M137" s="150"/>
      <c r="T137" s="55"/>
      <c r="AT137" s="19" t="s">
        <v>338</v>
      </c>
      <c r="AU137" s="19" t="s">
        <v>79</v>
      </c>
    </row>
    <row r="138" spans="2:65" s="1" customFormat="1" ht="16.5" customHeight="1">
      <c r="B138" s="133"/>
      <c r="C138" s="134" t="s">
        <v>171</v>
      </c>
      <c r="D138" s="134" t="s">
        <v>331</v>
      </c>
      <c r="E138" s="135" t="s">
        <v>1882</v>
      </c>
      <c r="F138" s="136" t="s">
        <v>1883</v>
      </c>
      <c r="G138" s="137" t="s">
        <v>439</v>
      </c>
      <c r="H138" s="138">
        <v>801.06</v>
      </c>
      <c r="I138" s="139"/>
      <c r="J138" s="140">
        <f>ROUND(I138*H138,2)</f>
        <v>0</v>
      </c>
      <c r="K138" s="136" t="s">
        <v>335</v>
      </c>
      <c r="L138" s="34"/>
      <c r="M138" s="141" t="s">
        <v>3</v>
      </c>
      <c r="N138" s="142" t="s">
        <v>40</v>
      </c>
      <c r="P138" s="143">
        <f>O138*H138</f>
        <v>0</v>
      </c>
      <c r="Q138" s="143">
        <v>2.5999999999999998E-4</v>
      </c>
      <c r="R138" s="143">
        <f>Q138*H138</f>
        <v>0.20827559999999998</v>
      </c>
      <c r="S138" s="143">
        <v>2.5999999999999998E-4</v>
      </c>
      <c r="T138" s="144">
        <f>S138*H138</f>
        <v>0.20827559999999998</v>
      </c>
      <c r="AR138" s="145" t="s">
        <v>532</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532</v>
      </c>
      <c r="BM138" s="145" t="s">
        <v>1884</v>
      </c>
    </row>
    <row r="139" spans="2:65" s="1" customFormat="1">
      <c r="B139" s="34"/>
      <c r="D139" s="147" t="s">
        <v>338</v>
      </c>
      <c r="F139" s="148" t="s">
        <v>1885</v>
      </c>
      <c r="I139" s="149"/>
      <c r="L139" s="34"/>
      <c r="M139" s="150"/>
      <c r="T139" s="55"/>
      <c r="AT139" s="19" t="s">
        <v>338</v>
      </c>
      <c r="AU139" s="19" t="s">
        <v>79</v>
      </c>
    </row>
    <row r="140" spans="2:65" s="12" customFormat="1">
      <c r="B140" s="156"/>
      <c r="D140" s="151" t="s">
        <v>442</v>
      </c>
      <c r="E140" s="157" t="s">
        <v>3</v>
      </c>
      <c r="F140" s="158" t="s">
        <v>1886</v>
      </c>
      <c r="H140" s="159">
        <v>801.06</v>
      </c>
      <c r="I140" s="160"/>
      <c r="L140" s="156"/>
      <c r="M140" s="161"/>
      <c r="T140" s="162"/>
      <c r="AT140" s="157" t="s">
        <v>442</v>
      </c>
      <c r="AU140" s="157" t="s">
        <v>79</v>
      </c>
      <c r="AV140" s="12" t="s">
        <v>79</v>
      </c>
      <c r="AW140" s="12" t="s">
        <v>31</v>
      </c>
      <c r="AX140" s="12" t="s">
        <v>76</v>
      </c>
      <c r="AY140" s="157" t="s">
        <v>328</v>
      </c>
    </row>
    <row r="141" spans="2:65" s="11" customFormat="1" ht="22.9" customHeight="1">
      <c r="B141" s="121"/>
      <c r="D141" s="122" t="s">
        <v>68</v>
      </c>
      <c r="E141" s="131" t="s">
        <v>1887</v>
      </c>
      <c r="F141" s="131" t="s">
        <v>1888</v>
      </c>
      <c r="I141" s="124"/>
      <c r="J141" s="132">
        <f>BK141</f>
        <v>0</v>
      </c>
      <c r="L141" s="121"/>
      <c r="M141" s="126"/>
      <c r="P141" s="127">
        <f>SUM(P142:P171)</f>
        <v>0</v>
      </c>
      <c r="R141" s="127">
        <f>SUM(R142:R171)</f>
        <v>9.5287999999999998E-2</v>
      </c>
      <c r="T141" s="128">
        <f>SUM(T142:T171)</f>
        <v>37.320266999999994</v>
      </c>
      <c r="AR141" s="122" t="s">
        <v>79</v>
      </c>
      <c r="AT141" s="129" t="s">
        <v>68</v>
      </c>
      <c r="AU141" s="129" t="s">
        <v>76</v>
      </c>
      <c r="AY141" s="122" t="s">
        <v>328</v>
      </c>
      <c r="BK141" s="130">
        <f>SUM(BK142:BK171)</f>
        <v>0</v>
      </c>
    </row>
    <row r="142" spans="2:65" s="1" customFormat="1" ht="24.2" customHeight="1">
      <c r="B142" s="133"/>
      <c r="C142" s="134" t="s">
        <v>183</v>
      </c>
      <c r="D142" s="134" t="s">
        <v>331</v>
      </c>
      <c r="E142" s="135" t="s">
        <v>1889</v>
      </c>
      <c r="F142" s="136" t="s">
        <v>1890</v>
      </c>
      <c r="G142" s="137" t="s">
        <v>476</v>
      </c>
      <c r="H142" s="138">
        <v>136.20500000000001</v>
      </c>
      <c r="I142" s="139"/>
      <c r="J142" s="140">
        <f>ROUND(I142*H142,2)</f>
        <v>0</v>
      </c>
      <c r="K142" s="136" t="s">
        <v>335</v>
      </c>
      <c r="L142" s="34"/>
      <c r="M142" s="141" t="s">
        <v>3</v>
      </c>
      <c r="N142" s="142" t="s">
        <v>40</v>
      </c>
      <c r="P142" s="143">
        <f>O142*H142</f>
        <v>0</v>
      </c>
      <c r="Q142" s="143">
        <v>0</v>
      </c>
      <c r="R142" s="143">
        <f>Q142*H142</f>
        <v>0</v>
      </c>
      <c r="S142" s="143">
        <v>1.7000000000000001E-2</v>
      </c>
      <c r="T142" s="144">
        <f>S142*H142</f>
        <v>2.3154850000000002</v>
      </c>
      <c r="AR142" s="145" t="s">
        <v>532</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532</v>
      </c>
      <c r="BM142" s="145" t="s">
        <v>1891</v>
      </c>
    </row>
    <row r="143" spans="2:65" s="1" customFormat="1">
      <c r="B143" s="34"/>
      <c r="D143" s="147" t="s">
        <v>338</v>
      </c>
      <c r="F143" s="148" t="s">
        <v>1892</v>
      </c>
      <c r="I143" s="149"/>
      <c r="L143" s="34"/>
      <c r="M143" s="150"/>
      <c r="T143" s="55"/>
      <c r="AT143" s="19" t="s">
        <v>338</v>
      </c>
      <c r="AU143" s="19" t="s">
        <v>79</v>
      </c>
    </row>
    <row r="144" spans="2:65" s="12" customFormat="1">
      <c r="B144" s="156"/>
      <c r="D144" s="151" t="s">
        <v>442</v>
      </c>
      <c r="E144" s="157" t="s">
        <v>3</v>
      </c>
      <c r="F144" s="158" t="s">
        <v>1893</v>
      </c>
      <c r="H144" s="159">
        <v>136.20500000000001</v>
      </c>
      <c r="I144" s="160"/>
      <c r="L144" s="156"/>
      <c r="M144" s="161"/>
      <c r="T144" s="162"/>
      <c r="AT144" s="157" t="s">
        <v>442</v>
      </c>
      <c r="AU144" s="157" t="s">
        <v>79</v>
      </c>
      <c r="AV144" s="12" t="s">
        <v>79</v>
      </c>
      <c r="AW144" s="12" t="s">
        <v>31</v>
      </c>
      <c r="AX144" s="12" t="s">
        <v>76</v>
      </c>
      <c r="AY144" s="157" t="s">
        <v>328</v>
      </c>
    </row>
    <row r="145" spans="2:65" s="1" customFormat="1" ht="33" customHeight="1">
      <c r="B145" s="133"/>
      <c r="C145" s="134" t="s">
        <v>235</v>
      </c>
      <c r="D145" s="134" t="s">
        <v>331</v>
      </c>
      <c r="E145" s="135" t="s">
        <v>1894</v>
      </c>
      <c r="F145" s="136" t="s">
        <v>1895</v>
      </c>
      <c r="G145" s="137" t="s">
        <v>439</v>
      </c>
      <c r="H145" s="138">
        <v>231.184</v>
      </c>
      <c r="I145" s="139"/>
      <c r="J145" s="140">
        <f>ROUND(I145*H145,2)</f>
        <v>0</v>
      </c>
      <c r="K145" s="136" t="s">
        <v>335</v>
      </c>
      <c r="L145" s="34"/>
      <c r="M145" s="141" t="s">
        <v>3</v>
      </c>
      <c r="N145" s="142" t="s">
        <v>40</v>
      </c>
      <c r="P145" s="143">
        <f>O145*H145</f>
        <v>0</v>
      </c>
      <c r="Q145" s="143">
        <v>0</v>
      </c>
      <c r="R145" s="143">
        <f>Q145*H145</f>
        <v>0</v>
      </c>
      <c r="S145" s="143">
        <v>1.4E-2</v>
      </c>
      <c r="T145" s="144">
        <f>S145*H145</f>
        <v>3.2365759999999999</v>
      </c>
      <c r="AR145" s="145" t="s">
        <v>532</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532</v>
      </c>
      <c r="BM145" s="145" t="s">
        <v>1896</v>
      </c>
    </row>
    <row r="146" spans="2:65" s="1" customFormat="1">
      <c r="B146" s="34"/>
      <c r="D146" s="147" t="s">
        <v>338</v>
      </c>
      <c r="F146" s="148" t="s">
        <v>1897</v>
      </c>
      <c r="I146" s="149"/>
      <c r="L146" s="34"/>
      <c r="M146" s="150"/>
      <c r="T146" s="55"/>
      <c r="AT146" s="19" t="s">
        <v>338</v>
      </c>
      <c r="AU146" s="19" t="s">
        <v>79</v>
      </c>
    </row>
    <row r="147" spans="2:65" s="12" customFormat="1">
      <c r="B147" s="156"/>
      <c r="D147" s="151" t="s">
        <v>442</v>
      </c>
      <c r="E147" s="157" t="s">
        <v>3</v>
      </c>
      <c r="F147" s="158" t="s">
        <v>1819</v>
      </c>
      <c r="H147" s="159">
        <v>104.773</v>
      </c>
      <c r="I147" s="160"/>
      <c r="L147" s="156"/>
      <c r="M147" s="161"/>
      <c r="T147" s="162"/>
      <c r="AT147" s="157" t="s">
        <v>442</v>
      </c>
      <c r="AU147" s="157" t="s">
        <v>79</v>
      </c>
      <c r="AV147" s="12" t="s">
        <v>79</v>
      </c>
      <c r="AW147" s="12" t="s">
        <v>31</v>
      </c>
      <c r="AX147" s="12" t="s">
        <v>69</v>
      </c>
      <c r="AY147" s="157" t="s">
        <v>328</v>
      </c>
    </row>
    <row r="148" spans="2:65" s="14" customFormat="1">
      <c r="B148" s="170"/>
      <c r="D148" s="151" t="s">
        <v>442</v>
      </c>
      <c r="E148" s="171" t="s">
        <v>3</v>
      </c>
      <c r="F148" s="172" t="s">
        <v>1898</v>
      </c>
      <c r="H148" s="171" t="s">
        <v>3</v>
      </c>
      <c r="I148" s="173"/>
      <c r="L148" s="170"/>
      <c r="M148" s="174"/>
      <c r="T148" s="175"/>
      <c r="AT148" s="171" t="s">
        <v>442</v>
      </c>
      <c r="AU148" s="171" t="s">
        <v>79</v>
      </c>
      <c r="AV148" s="14" t="s">
        <v>76</v>
      </c>
      <c r="AW148" s="14" t="s">
        <v>31</v>
      </c>
      <c r="AX148" s="14" t="s">
        <v>69</v>
      </c>
      <c r="AY148" s="171" t="s">
        <v>328</v>
      </c>
    </row>
    <row r="149" spans="2:65" s="12" customFormat="1">
      <c r="B149" s="156"/>
      <c r="D149" s="151" t="s">
        <v>442</v>
      </c>
      <c r="E149" s="157" t="s">
        <v>3</v>
      </c>
      <c r="F149" s="158" t="s">
        <v>1899</v>
      </c>
      <c r="H149" s="159">
        <v>126.411</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231.184</v>
      </c>
      <c r="I150" s="167"/>
      <c r="L150" s="163"/>
      <c r="M150" s="168"/>
      <c r="T150" s="169"/>
      <c r="AT150" s="164" t="s">
        <v>442</v>
      </c>
      <c r="AU150" s="164" t="s">
        <v>79</v>
      </c>
      <c r="AV150" s="13" t="s">
        <v>113</v>
      </c>
      <c r="AW150" s="13" t="s">
        <v>31</v>
      </c>
      <c r="AX150" s="13" t="s">
        <v>76</v>
      </c>
      <c r="AY150" s="164" t="s">
        <v>328</v>
      </c>
    </row>
    <row r="151" spans="2:65" s="1" customFormat="1" ht="21.75" customHeight="1">
      <c r="B151" s="133"/>
      <c r="C151" s="134" t="s">
        <v>239</v>
      </c>
      <c r="D151" s="134" t="s">
        <v>331</v>
      </c>
      <c r="E151" s="135" t="s">
        <v>1900</v>
      </c>
      <c r="F151" s="136" t="s">
        <v>1901</v>
      </c>
      <c r="G151" s="137" t="s">
        <v>491</v>
      </c>
      <c r="H151" s="138">
        <v>17.065999999999999</v>
      </c>
      <c r="I151" s="139"/>
      <c r="J151" s="140">
        <f>ROUND(I151*H151,2)</f>
        <v>0</v>
      </c>
      <c r="K151" s="136" t="s">
        <v>335</v>
      </c>
      <c r="L151" s="34"/>
      <c r="M151" s="141" t="s">
        <v>3</v>
      </c>
      <c r="N151" s="142" t="s">
        <v>40</v>
      </c>
      <c r="P151" s="143">
        <f>O151*H151</f>
        <v>0</v>
      </c>
      <c r="Q151" s="143">
        <v>0</v>
      </c>
      <c r="R151" s="143">
        <f>Q151*H151</f>
        <v>0</v>
      </c>
      <c r="S151" s="143">
        <v>1.8</v>
      </c>
      <c r="T151" s="144">
        <f>S151*H151</f>
        <v>30.718799999999998</v>
      </c>
      <c r="AR151" s="145" t="s">
        <v>532</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532</v>
      </c>
      <c r="BM151" s="145" t="s">
        <v>1902</v>
      </c>
    </row>
    <row r="152" spans="2:65" s="1" customFormat="1">
      <c r="B152" s="34"/>
      <c r="D152" s="147" t="s">
        <v>338</v>
      </c>
      <c r="F152" s="148" t="s">
        <v>1903</v>
      </c>
      <c r="I152" s="149"/>
      <c r="L152" s="34"/>
      <c r="M152" s="150"/>
      <c r="T152" s="55"/>
      <c r="AT152" s="19" t="s">
        <v>338</v>
      </c>
      <c r="AU152" s="19" t="s">
        <v>79</v>
      </c>
    </row>
    <row r="153" spans="2:65" s="12" customFormat="1">
      <c r="B153" s="156"/>
      <c r="D153" s="151" t="s">
        <v>442</v>
      </c>
      <c r="E153" s="157" t="s">
        <v>3</v>
      </c>
      <c r="F153" s="158" t="s">
        <v>1904</v>
      </c>
      <c r="H153" s="159">
        <v>15.715999999999999</v>
      </c>
      <c r="I153" s="160"/>
      <c r="L153" s="156"/>
      <c r="M153" s="161"/>
      <c r="T153" s="162"/>
      <c r="AT153" s="157" t="s">
        <v>442</v>
      </c>
      <c r="AU153" s="157" t="s">
        <v>79</v>
      </c>
      <c r="AV153" s="12" t="s">
        <v>79</v>
      </c>
      <c r="AW153" s="12" t="s">
        <v>31</v>
      </c>
      <c r="AX153" s="12" t="s">
        <v>69</v>
      </c>
      <c r="AY153" s="157" t="s">
        <v>328</v>
      </c>
    </row>
    <row r="154" spans="2:65" s="12" customFormat="1">
      <c r="B154" s="156"/>
      <c r="D154" s="151" t="s">
        <v>442</v>
      </c>
      <c r="E154" s="157" t="s">
        <v>3</v>
      </c>
      <c r="F154" s="158" t="s">
        <v>1905</v>
      </c>
      <c r="H154" s="159">
        <v>1.35</v>
      </c>
      <c r="I154" s="160"/>
      <c r="L154" s="156"/>
      <c r="M154" s="161"/>
      <c r="T154" s="162"/>
      <c r="AT154" s="157" t="s">
        <v>442</v>
      </c>
      <c r="AU154" s="157" t="s">
        <v>79</v>
      </c>
      <c r="AV154" s="12" t="s">
        <v>79</v>
      </c>
      <c r="AW154" s="12" t="s">
        <v>31</v>
      </c>
      <c r="AX154" s="12" t="s">
        <v>69</v>
      </c>
      <c r="AY154" s="157" t="s">
        <v>328</v>
      </c>
    </row>
    <row r="155" spans="2:65" s="13" customFormat="1">
      <c r="B155" s="163"/>
      <c r="D155" s="151" t="s">
        <v>442</v>
      </c>
      <c r="E155" s="164" t="s">
        <v>3</v>
      </c>
      <c r="F155" s="165" t="s">
        <v>452</v>
      </c>
      <c r="H155" s="166">
        <v>17.065999999999999</v>
      </c>
      <c r="I155" s="167"/>
      <c r="L155" s="163"/>
      <c r="M155" s="168"/>
      <c r="T155" s="169"/>
      <c r="AT155" s="164" t="s">
        <v>442</v>
      </c>
      <c r="AU155" s="164" t="s">
        <v>79</v>
      </c>
      <c r="AV155" s="13" t="s">
        <v>113</v>
      </c>
      <c r="AW155" s="13" t="s">
        <v>31</v>
      </c>
      <c r="AX155" s="13" t="s">
        <v>76</v>
      </c>
      <c r="AY155" s="164" t="s">
        <v>328</v>
      </c>
    </row>
    <row r="156" spans="2:65" s="1" customFormat="1" ht="37.9" customHeight="1">
      <c r="B156" s="133"/>
      <c r="C156" s="134" t="s">
        <v>9</v>
      </c>
      <c r="D156" s="134" t="s">
        <v>331</v>
      </c>
      <c r="E156" s="135" t="s">
        <v>1906</v>
      </c>
      <c r="F156" s="136" t="s">
        <v>1907</v>
      </c>
      <c r="G156" s="137" t="s">
        <v>585</v>
      </c>
      <c r="H156" s="138">
        <v>0.64600000000000002</v>
      </c>
      <c r="I156" s="139"/>
      <c r="J156" s="140">
        <f>ROUND(I156*H156,2)</f>
        <v>0</v>
      </c>
      <c r="K156" s="136" t="s">
        <v>335</v>
      </c>
      <c r="L156" s="34"/>
      <c r="M156" s="141" t="s">
        <v>3</v>
      </c>
      <c r="N156" s="142" t="s">
        <v>40</v>
      </c>
      <c r="P156" s="143">
        <f>O156*H156</f>
        <v>0</v>
      </c>
      <c r="Q156" s="143">
        <v>0</v>
      </c>
      <c r="R156" s="143">
        <f>Q156*H156</f>
        <v>0</v>
      </c>
      <c r="S156" s="143">
        <v>1.2609999999999999</v>
      </c>
      <c r="T156" s="144">
        <f>S156*H156</f>
        <v>0.81460599999999994</v>
      </c>
      <c r="AR156" s="145" t="s">
        <v>532</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532</v>
      </c>
      <c r="BM156" s="145" t="s">
        <v>1908</v>
      </c>
    </row>
    <row r="157" spans="2:65" s="1" customFormat="1">
      <c r="B157" s="34"/>
      <c r="D157" s="147" t="s">
        <v>338</v>
      </c>
      <c r="F157" s="148" t="s">
        <v>1909</v>
      </c>
      <c r="I157" s="149"/>
      <c r="L157" s="34"/>
      <c r="M157" s="150"/>
      <c r="T157" s="55"/>
      <c r="AT157" s="19" t="s">
        <v>338</v>
      </c>
      <c r="AU157" s="19" t="s">
        <v>79</v>
      </c>
    </row>
    <row r="158" spans="2:65" s="12" customFormat="1">
      <c r="B158" s="156"/>
      <c r="D158" s="151" t="s">
        <v>442</v>
      </c>
      <c r="E158" s="157" t="s">
        <v>3</v>
      </c>
      <c r="F158" s="158" t="s">
        <v>1910</v>
      </c>
      <c r="H158" s="159">
        <v>0.25</v>
      </c>
      <c r="I158" s="160"/>
      <c r="L158" s="156"/>
      <c r="M158" s="161"/>
      <c r="T158" s="162"/>
      <c r="AT158" s="157" t="s">
        <v>442</v>
      </c>
      <c r="AU158" s="157" t="s">
        <v>79</v>
      </c>
      <c r="AV158" s="12" t="s">
        <v>79</v>
      </c>
      <c r="AW158" s="12" t="s">
        <v>31</v>
      </c>
      <c r="AX158" s="12" t="s">
        <v>69</v>
      </c>
      <c r="AY158" s="157" t="s">
        <v>328</v>
      </c>
    </row>
    <row r="159" spans="2:65" s="12" customFormat="1">
      <c r="B159" s="156"/>
      <c r="D159" s="151" t="s">
        <v>442</v>
      </c>
      <c r="E159" s="157" t="s">
        <v>3</v>
      </c>
      <c r="F159" s="158" t="s">
        <v>1911</v>
      </c>
      <c r="H159" s="159">
        <v>0.39600000000000002</v>
      </c>
      <c r="I159" s="160"/>
      <c r="L159" s="156"/>
      <c r="M159" s="161"/>
      <c r="T159" s="162"/>
      <c r="AT159" s="157" t="s">
        <v>442</v>
      </c>
      <c r="AU159" s="157" t="s">
        <v>79</v>
      </c>
      <c r="AV159" s="12" t="s">
        <v>79</v>
      </c>
      <c r="AW159" s="12" t="s">
        <v>31</v>
      </c>
      <c r="AX159" s="12" t="s">
        <v>69</v>
      </c>
      <c r="AY159" s="157" t="s">
        <v>328</v>
      </c>
    </row>
    <row r="160" spans="2:65" s="13" customFormat="1">
      <c r="B160" s="163"/>
      <c r="D160" s="151" t="s">
        <v>442</v>
      </c>
      <c r="E160" s="164" t="s">
        <v>3</v>
      </c>
      <c r="F160" s="165" t="s">
        <v>452</v>
      </c>
      <c r="H160" s="166">
        <v>0.64600000000000002</v>
      </c>
      <c r="I160" s="167"/>
      <c r="L160" s="163"/>
      <c r="M160" s="168"/>
      <c r="T160" s="169"/>
      <c r="AT160" s="164" t="s">
        <v>442</v>
      </c>
      <c r="AU160" s="164" t="s">
        <v>79</v>
      </c>
      <c r="AV160" s="13" t="s">
        <v>113</v>
      </c>
      <c r="AW160" s="13" t="s">
        <v>31</v>
      </c>
      <c r="AX160" s="13" t="s">
        <v>76</v>
      </c>
      <c r="AY160" s="164" t="s">
        <v>328</v>
      </c>
    </row>
    <row r="161" spans="2:65" s="1" customFormat="1" ht="33" customHeight="1">
      <c r="B161" s="133"/>
      <c r="C161" s="134" t="s">
        <v>505</v>
      </c>
      <c r="D161" s="134" t="s">
        <v>331</v>
      </c>
      <c r="E161" s="135" t="s">
        <v>1912</v>
      </c>
      <c r="F161" s="136" t="s">
        <v>1913</v>
      </c>
      <c r="G161" s="137" t="s">
        <v>574</v>
      </c>
      <c r="H161" s="138">
        <v>2</v>
      </c>
      <c r="I161" s="139"/>
      <c r="J161" s="140">
        <f>ROUND(I161*H161,2)</f>
        <v>0</v>
      </c>
      <c r="K161" s="136" t="s">
        <v>335</v>
      </c>
      <c r="L161" s="34"/>
      <c r="M161" s="141" t="s">
        <v>3</v>
      </c>
      <c r="N161" s="142" t="s">
        <v>40</v>
      </c>
      <c r="P161" s="143">
        <f>O161*H161</f>
        <v>0</v>
      </c>
      <c r="Q161" s="143">
        <v>0</v>
      </c>
      <c r="R161" s="143">
        <f>Q161*H161</f>
        <v>0</v>
      </c>
      <c r="S161" s="143">
        <v>6.7000000000000004E-2</v>
      </c>
      <c r="T161" s="144">
        <f>S161*H161</f>
        <v>0.13400000000000001</v>
      </c>
      <c r="AR161" s="145" t="s">
        <v>532</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532</v>
      </c>
      <c r="BM161" s="145" t="s">
        <v>1914</v>
      </c>
    </row>
    <row r="162" spans="2:65" s="1" customFormat="1">
      <c r="B162" s="34"/>
      <c r="D162" s="147" t="s">
        <v>338</v>
      </c>
      <c r="F162" s="148" t="s">
        <v>1915</v>
      </c>
      <c r="I162" s="149"/>
      <c r="L162" s="34"/>
      <c r="M162" s="150"/>
      <c r="T162" s="55"/>
      <c r="AT162" s="19" t="s">
        <v>338</v>
      </c>
      <c r="AU162" s="19" t="s">
        <v>79</v>
      </c>
    </row>
    <row r="163" spans="2:65" s="1" customFormat="1" ht="37.9" customHeight="1">
      <c r="B163" s="133"/>
      <c r="C163" s="134" t="s">
        <v>512</v>
      </c>
      <c r="D163" s="134" t="s">
        <v>331</v>
      </c>
      <c r="E163" s="135" t="s">
        <v>1916</v>
      </c>
      <c r="F163" s="136" t="s">
        <v>1917</v>
      </c>
      <c r="G163" s="137" t="s">
        <v>476</v>
      </c>
      <c r="H163" s="138">
        <v>5</v>
      </c>
      <c r="I163" s="139"/>
      <c r="J163" s="140">
        <f>ROUND(I163*H163,2)</f>
        <v>0</v>
      </c>
      <c r="K163" s="136" t="s">
        <v>335</v>
      </c>
      <c r="L163" s="34"/>
      <c r="M163" s="141" t="s">
        <v>3</v>
      </c>
      <c r="N163" s="142" t="s">
        <v>40</v>
      </c>
      <c r="P163" s="143">
        <f>O163*H163</f>
        <v>0</v>
      </c>
      <c r="Q163" s="143">
        <v>1.804E-2</v>
      </c>
      <c r="R163" s="143">
        <f>Q163*H163</f>
        <v>9.0200000000000002E-2</v>
      </c>
      <c r="S163" s="143">
        <v>0</v>
      </c>
      <c r="T163" s="144">
        <f>S163*H163</f>
        <v>0</v>
      </c>
      <c r="AR163" s="145" t="s">
        <v>532</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532</v>
      </c>
      <c r="BM163" s="145" t="s">
        <v>1918</v>
      </c>
    </row>
    <row r="164" spans="2:65" s="1" customFormat="1">
      <c r="B164" s="34"/>
      <c r="D164" s="147" t="s">
        <v>338</v>
      </c>
      <c r="F164" s="148" t="s">
        <v>1919</v>
      </c>
      <c r="I164" s="149"/>
      <c r="L164" s="34"/>
      <c r="M164" s="150"/>
      <c r="T164" s="55"/>
      <c r="AT164" s="19" t="s">
        <v>338</v>
      </c>
      <c r="AU164" s="19" t="s">
        <v>79</v>
      </c>
    </row>
    <row r="165" spans="2:65" s="12" customFormat="1">
      <c r="B165" s="156"/>
      <c r="D165" s="151" t="s">
        <v>442</v>
      </c>
      <c r="E165" s="157" t="s">
        <v>3</v>
      </c>
      <c r="F165" s="158" t="s">
        <v>1920</v>
      </c>
      <c r="H165" s="159">
        <v>5</v>
      </c>
      <c r="I165" s="160"/>
      <c r="L165" s="156"/>
      <c r="M165" s="161"/>
      <c r="T165" s="162"/>
      <c r="AT165" s="157" t="s">
        <v>442</v>
      </c>
      <c r="AU165" s="157" t="s">
        <v>79</v>
      </c>
      <c r="AV165" s="12" t="s">
        <v>79</v>
      </c>
      <c r="AW165" s="12" t="s">
        <v>31</v>
      </c>
      <c r="AX165" s="12" t="s">
        <v>76</v>
      </c>
      <c r="AY165" s="157" t="s">
        <v>328</v>
      </c>
    </row>
    <row r="166" spans="2:65" s="1" customFormat="1" ht="49.15" customHeight="1">
      <c r="B166" s="133"/>
      <c r="C166" s="134" t="s">
        <v>526</v>
      </c>
      <c r="D166" s="134" t="s">
        <v>331</v>
      </c>
      <c r="E166" s="135" t="s">
        <v>1921</v>
      </c>
      <c r="F166" s="136" t="s">
        <v>1922</v>
      </c>
      <c r="G166" s="137" t="s">
        <v>476</v>
      </c>
      <c r="H166" s="138">
        <v>1.8</v>
      </c>
      <c r="I166" s="139"/>
      <c r="J166" s="140">
        <f>ROUND(I166*H166,2)</f>
        <v>0</v>
      </c>
      <c r="K166" s="136" t="s">
        <v>335</v>
      </c>
      <c r="L166" s="34"/>
      <c r="M166" s="141" t="s">
        <v>3</v>
      </c>
      <c r="N166" s="142" t="s">
        <v>40</v>
      </c>
      <c r="P166" s="143">
        <f>O166*H166</f>
        <v>0</v>
      </c>
      <c r="Q166" s="143">
        <v>2.7599999999999999E-3</v>
      </c>
      <c r="R166" s="143">
        <f>Q166*H166</f>
        <v>4.9680000000000002E-3</v>
      </c>
      <c r="S166" s="143">
        <v>5.6000000000000001E-2</v>
      </c>
      <c r="T166" s="144">
        <f>S166*H166</f>
        <v>0.1008</v>
      </c>
      <c r="AR166" s="145" t="s">
        <v>532</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532</v>
      </c>
      <c r="BM166" s="145" t="s">
        <v>1923</v>
      </c>
    </row>
    <row r="167" spans="2:65" s="1" customFormat="1">
      <c r="B167" s="34"/>
      <c r="D167" s="147" t="s">
        <v>338</v>
      </c>
      <c r="F167" s="148" t="s">
        <v>1924</v>
      </c>
      <c r="I167" s="149"/>
      <c r="L167" s="34"/>
      <c r="M167" s="150"/>
      <c r="T167" s="55"/>
      <c r="AT167" s="19" t="s">
        <v>338</v>
      </c>
      <c r="AU167" s="19" t="s">
        <v>79</v>
      </c>
    </row>
    <row r="168" spans="2:65" s="12" customFormat="1">
      <c r="B168" s="156"/>
      <c r="D168" s="151" t="s">
        <v>442</v>
      </c>
      <c r="E168" s="157" t="s">
        <v>3</v>
      </c>
      <c r="F168" s="158" t="s">
        <v>1925</v>
      </c>
      <c r="H168" s="159">
        <v>1.8</v>
      </c>
      <c r="I168" s="160"/>
      <c r="L168" s="156"/>
      <c r="M168" s="161"/>
      <c r="T168" s="162"/>
      <c r="AT168" s="157" t="s">
        <v>442</v>
      </c>
      <c r="AU168" s="157" t="s">
        <v>79</v>
      </c>
      <c r="AV168" s="12" t="s">
        <v>79</v>
      </c>
      <c r="AW168" s="12" t="s">
        <v>31</v>
      </c>
      <c r="AX168" s="12" t="s">
        <v>76</v>
      </c>
      <c r="AY168" s="157" t="s">
        <v>328</v>
      </c>
    </row>
    <row r="169" spans="2:65" s="1" customFormat="1" ht="24.2" customHeight="1">
      <c r="B169" s="133"/>
      <c r="C169" s="134" t="s">
        <v>532</v>
      </c>
      <c r="D169" s="134" t="s">
        <v>331</v>
      </c>
      <c r="E169" s="135" t="s">
        <v>1926</v>
      </c>
      <c r="F169" s="136" t="s">
        <v>1927</v>
      </c>
      <c r="G169" s="137" t="s">
        <v>574</v>
      </c>
      <c r="H169" s="138">
        <v>2</v>
      </c>
      <c r="I169" s="139"/>
      <c r="J169" s="140">
        <f>ROUND(I169*H169,2)</f>
        <v>0</v>
      </c>
      <c r="K169" s="136" t="s">
        <v>335</v>
      </c>
      <c r="L169" s="34"/>
      <c r="M169" s="141" t="s">
        <v>3</v>
      </c>
      <c r="N169" s="142" t="s">
        <v>40</v>
      </c>
      <c r="P169" s="143">
        <f>O169*H169</f>
        <v>0</v>
      </c>
      <c r="Q169" s="143">
        <v>6.0000000000000002E-5</v>
      </c>
      <c r="R169" s="143">
        <f>Q169*H169</f>
        <v>1.2E-4</v>
      </c>
      <c r="S169" s="143">
        <v>0</v>
      </c>
      <c r="T169" s="144">
        <f>S169*H169</f>
        <v>0</v>
      </c>
      <c r="AR169" s="145" t="s">
        <v>532</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532</v>
      </c>
      <c r="BM169" s="145" t="s">
        <v>1928</v>
      </c>
    </row>
    <row r="170" spans="2:65" s="1" customFormat="1">
      <c r="B170" s="34"/>
      <c r="D170" s="147" t="s">
        <v>338</v>
      </c>
      <c r="F170" s="148" t="s">
        <v>1929</v>
      </c>
      <c r="I170" s="149"/>
      <c r="L170" s="34"/>
      <c r="M170" s="150"/>
      <c r="T170" s="55"/>
      <c r="AT170" s="19" t="s">
        <v>338</v>
      </c>
      <c r="AU170" s="19" t="s">
        <v>79</v>
      </c>
    </row>
    <row r="171" spans="2:65" s="12" customFormat="1">
      <c r="B171" s="156"/>
      <c r="D171" s="151" t="s">
        <v>442</v>
      </c>
      <c r="E171" s="157" t="s">
        <v>3</v>
      </c>
      <c r="F171" s="158" t="s">
        <v>1930</v>
      </c>
      <c r="H171" s="159">
        <v>2</v>
      </c>
      <c r="I171" s="160"/>
      <c r="L171" s="156"/>
      <c r="M171" s="161"/>
      <c r="T171" s="162"/>
      <c r="AT171" s="157" t="s">
        <v>442</v>
      </c>
      <c r="AU171" s="157" t="s">
        <v>79</v>
      </c>
      <c r="AV171" s="12" t="s">
        <v>79</v>
      </c>
      <c r="AW171" s="12" t="s">
        <v>31</v>
      </c>
      <c r="AX171" s="12" t="s">
        <v>76</v>
      </c>
      <c r="AY171" s="157" t="s">
        <v>328</v>
      </c>
    </row>
    <row r="172" spans="2:65" s="11" customFormat="1" ht="22.9" customHeight="1">
      <c r="B172" s="121"/>
      <c r="D172" s="122" t="s">
        <v>68</v>
      </c>
      <c r="E172" s="131" t="s">
        <v>1931</v>
      </c>
      <c r="F172" s="131" t="s">
        <v>1932</v>
      </c>
      <c r="I172" s="124"/>
      <c r="J172" s="132">
        <f>BK172</f>
        <v>0</v>
      </c>
      <c r="L172" s="121"/>
      <c r="M172" s="126"/>
      <c r="P172" s="127">
        <f>SUM(P173:P209)</f>
        <v>0</v>
      </c>
      <c r="R172" s="127">
        <f>SUM(R173:R209)</f>
        <v>0</v>
      </c>
      <c r="T172" s="128">
        <f>SUM(T173:T209)</f>
        <v>87.922337999999996</v>
      </c>
      <c r="AR172" s="122" t="s">
        <v>76</v>
      </c>
      <c r="AT172" s="129" t="s">
        <v>68</v>
      </c>
      <c r="AU172" s="129" t="s">
        <v>76</v>
      </c>
      <c r="AY172" s="122" t="s">
        <v>328</v>
      </c>
      <c r="BK172" s="130">
        <f>SUM(BK173:BK209)</f>
        <v>0</v>
      </c>
    </row>
    <row r="173" spans="2:65" s="1" customFormat="1" ht="44.25" customHeight="1">
      <c r="B173" s="133"/>
      <c r="C173" s="134" t="s">
        <v>538</v>
      </c>
      <c r="D173" s="134" t="s">
        <v>331</v>
      </c>
      <c r="E173" s="135" t="s">
        <v>1933</v>
      </c>
      <c r="F173" s="136" t="s">
        <v>1934</v>
      </c>
      <c r="G173" s="137" t="s">
        <v>439</v>
      </c>
      <c r="H173" s="138">
        <v>21.36</v>
      </c>
      <c r="I173" s="139"/>
      <c r="J173" s="140">
        <f>ROUND(I173*H173,2)</f>
        <v>0</v>
      </c>
      <c r="K173" s="136" t="s">
        <v>335</v>
      </c>
      <c r="L173" s="34"/>
      <c r="M173" s="141" t="s">
        <v>3</v>
      </c>
      <c r="N173" s="142" t="s">
        <v>40</v>
      </c>
      <c r="P173" s="143">
        <f>O173*H173</f>
        <v>0</v>
      </c>
      <c r="Q173" s="143">
        <v>0</v>
      </c>
      <c r="R173" s="143">
        <f>Q173*H173</f>
        <v>0</v>
      </c>
      <c r="S173" s="143">
        <v>3.5000000000000003E-2</v>
      </c>
      <c r="T173" s="144">
        <f>S173*H173</f>
        <v>0.74760000000000004</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1935</v>
      </c>
    </row>
    <row r="174" spans="2:65" s="1" customFormat="1">
      <c r="B174" s="34"/>
      <c r="D174" s="147" t="s">
        <v>338</v>
      </c>
      <c r="F174" s="148" t="s">
        <v>1936</v>
      </c>
      <c r="I174" s="149"/>
      <c r="L174" s="34"/>
      <c r="M174" s="150"/>
      <c r="T174" s="55"/>
      <c r="AT174" s="19" t="s">
        <v>338</v>
      </c>
      <c r="AU174" s="19" t="s">
        <v>79</v>
      </c>
    </row>
    <row r="175" spans="2:65" s="14" customFormat="1">
      <c r="B175" s="170"/>
      <c r="D175" s="151" t="s">
        <v>442</v>
      </c>
      <c r="E175" s="171" t="s">
        <v>3</v>
      </c>
      <c r="F175" s="172" t="s">
        <v>1937</v>
      </c>
      <c r="H175" s="171" t="s">
        <v>3</v>
      </c>
      <c r="I175" s="173"/>
      <c r="L175" s="170"/>
      <c r="M175" s="174"/>
      <c r="T175" s="175"/>
      <c r="AT175" s="171" t="s">
        <v>442</v>
      </c>
      <c r="AU175" s="171" t="s">
        <v>79</v>
      </c>
      <c r="AV175" s="14" t="s">
        <v>76</v>
      </c>
      <c r="AW175" s="14" t="s">
        <v>31</v>
      </c>
      <c r="AX175" s="14" t="s">
        <v>69</v>
      </c>
      <c r="AY175" s="171" t="s">
        <v>328</v>
      </c>
    </row>
    <row r="176" spans="2:65" s="12" customFormat="1">
      <c r="B176" s="156"/>
      <c r="D176" s="151" t="s">
        <v>442</v>
      </c>
      <c r="E176" s="157" t="s">
        <v>3</v>
      </c>
      <c r="F176" s="158" t="s">
        <v>1938</v>
      </c>
      <c r="H176" s="159">
        <v>21.36</v>
      </c>
      <c r="I176" s="160"/>
      <c r="L176" s="156"/>
      <c r="M176" s="161"/>
      <c r="T176" s="162"/>
      <c r="AT176" s="157" t="s">
        <v>442</v>
      </c>
      <c r="AU176" s="157" t="s">
        <v>79</v>
      </c>
      <c r="AV176" s="12" t="s">
        <v>79</v>
      </c>
      <c r="AW176" s="12" t="s">
        <v>31</v>
      </c>
      <c r="AX176" s="12" t="s">
        <v>76</v>
      </c>
      <c r="AY176" s="157" t="s">
        <v>328</v>
      </c>
    </row>
    <row r="177" spans="2:65" s="1" customFormat="1" ht="24.2" customHeight="1">
      <c r="B177" s="133"/>
      <c r="C177" s="134" t="s">
        <v>544</v>
      </c>
      <c r="D177" s="134" t="s">
        <v>331</v>
      </c>
      <c r="E177" s="135" t="s">
        <v>1939</v>
      </c>
      <c r="F177" s="136" t="s">
        <v>1940</v>
      </c>
      <c r="G177" s="137" t="s">
        <v>439</v>
      </c>
      <c r="H177" s="138">
        <v>332.71</v>
      </c>
      <c r="I177" s="139"/>
      <c r="J177" s="140">
        <f>ROUND(I177*H177,2)</f>
        <v>0</v>
      </c>
      <c r="K177" s="136" t="s">
        <v>335</v>
      </c>
      <c r="L177" s="34"/>
      <c r="M177" s="141" t="s">
        <v>3</v>
      </c>
      <c r="N177" s="142" t="s">
        <v>40</v>
      </c>
      <c r="P177" s="143">
        <f>O177*H177</f>
        <v>0</v>
      </c>
      <c r="Q177" s="143">
        <v>0</v>
      </c>
      <c r="R177" s="143">
        <f>Q177*H177</f>
        <v>0</v>
      </c>
      <c r="S177" s="143">
        <v>3.0000000000000001E-3</v>
      </c>
      <c r="T177" s="144">
        <f>S177*H177</f>
        <v>0.99812999999999996</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1941</v>
      </c>
    </row>
    <row r="178" spans="2:65" s="1" customFormat="1">
      <c r="B178" s="34"/>
      <c r="D178" s="147" t="s">
        <v>338</v>
      </c>
      <c r="F178" s="148" t="s">
        <v>1942</v>
      </c>
      <c r="I178" s="149"/>
      <c r="L178" s="34"/>
      <c r="M178" s="150"/>
      <c r="T178" s="55"/>
      <c r="AT178" s="19" t="s">
        <v>338</v>
      </c>
      <c r="AU178" s="19" t="s">
        <v>79</v>
      </c>
    </row>
    <row r="179" spans="2:65" s="12" customFormat="1">
      <c r="B179" s="156"/>
      <c r="D179" s="151" t="s">
        <v>442</v>
      </c>
      <c r="E179" s="157" t="s">
        <v>3</v>
      </c>
      <c r="F179" s="158" t="s">
        <v>1943</v>
      </c>
      <c r="H179" s="159">
        <v>354.07</v>
      </c>
      <c r="I179" s="160"/>
      <c r="L179" s="156"/>
      <c r="M179" s="161"/>
      <c r="T179" s="162"/>
      <c r="AT179" s="157" t="s">
        <v>442</v>
      </c>
      <c r="AU179" s="157" t="s">
        <v>79</v>
      </c>
      <c r="AV179" s="12" t="s">
        <v>79</v>
      </c>
      <c r="AW179" s="12" t="s">
        <v>31</v>
      </c>
      <c r="AX179" s="12" t="s">
        <v>69</v>
      </c>
      <c r="AY179" s="157" t="s">
        <v>328</v>
      </c>
    </row>
    <row r="180" spans="2:65" s="12" customFormat="1">
      <c r="B180" s="156"/>
      <c r="D180" s="151" t="s">
        <v>442</v>
      </c>
      <c r="E180" s="157" t="s">
        <v>3</v>
      </c>
      <c r="F180" s="158" t="s">
        <v>1944</v>
      </c>
      <c r="H180" s="159">
        <v>-21.36</v>
      </c>
      <c r="I180" s="160"/>
      <c r="L180" s="156"/>
      <c r="M180" s="161"/>
      <c r="T180" s="162"/>
      <c r="AT180" s="157" t="s">
        <v>442</v>
      </c>
      <c r="AU180" s="157" t="s">
        <v>79</v>
      </c>
      <c r="AV180" s="12" t="s">
        <v>79</v>
      </c>
      <c r="AW180" s="12" t="s">
        <v>31</v>
      </c>
      <c r="AX180" s="12" t="s">
        <v>69</v>
      </c>
      <c r="AY180" s="157" t="s">
        <v>328</v>
      </c>
    </row>
    <row r="181" spans="2:65" s="13" customFormat="1">
      <c r="B181" s="163"/>
      <c r="D181" s="151" t="s">
        <v>442</v>
      </c>
      <c r="E181" s="164" t="s">
        <v>3</v>
      </c>
      <c r="F181" s="165" t="s">
        <v>452</v>
      </c>
      <c r="H181" s="166">
        <v>332.71</v>
      </c>
      <c r="I181" s="167"/>
      <c r="L181" s="163"/>
      <c r="M181" s="168"/>
      <c r="T181" s="169"/>
      <c r="AT181" s="164" t="s">
        <v>442</v>
      </c>
      <c r="AU181" s="164" t="s">
        <v>79</v>
      </c>
      <c r="AV181" s="13" t="s">
        <v>113</v>
      </c>
      <c r="AW181" s="13" t="s">
        <v>31</v>
      </c>
      <c r="AX181" s="13" t="s">
        <v>76</v>
      </c>
      <c r="AY181" s="164" t="s">
        <v>328</v>
      </c>
    </row>
    <row r="182" spans="2:65" s="1" customFormat="1" ht="24.2" customHeight="1">
      <c r="B182" s="133"/>
      <c r="C182" s="134" t="s">
        <v>550</v>
      </c>
      <c r="D182" s="134" t="s">
        <v>331</v>
      </c>
      <c r="E182" s="135" t="s">
        <v>1945</v>
      </c>
      <c r="F182" s="136" t="s">
        <v>1946</v>
      </c>
      <c r="G182" s="137" t="s">
        <v>439</v>
      </c>
      <c r="H182" s="138">
        <v>207.1</v>
      </c>
      <c r="I182" s="139"/>
      <c r="J182" s="140">
        <f>ROUND(I182*H182,2)</f>
        <v>0</v>
      </c>
      <c r="K182" s="136" t="s">
        <v>335</v>
      </c>
      <c r="L182" s="34"/>
      <c r="M182" s="141" t="s">
        <v>3</v>
      </c>
      <c r="N182" s="142" t="s">
        <v>40</v>
      </c>
      <c r="P182" s="143">
        <f>O182*H182</f>
        <v>0</v>
      </c>
      <c r="Q182" s="143">
        <v>0</v>
      </c>
      <c r="R182" s="143">
        <f>Q182*H182</f>
        <v>0</v>
      </c>
      <c r="S182" s="143">
        <v>1.4E-2</v>
      </c>
      <c r="T182" s="144">
        <f>S182*H182</f>
        <v>2.8994</v>
      </c>
      <c r="AR182" s="145" t="s">
        <v>532</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532</v>
      </c>
      <c r="BM182" s="145" t="s">
        <v>1947</v>
      </c>
    </row>
    <row r="183" spans="2:65" s="1" customFormat="1">
      <c r="B183" s="34"/>
      <c r="D183" s="147" t="s">
        <v>338</v>
      </c>
      <c r="F183" s="148" t="s">
        <v>1948</v>
      </c>
      <c r="I183" s="149"/>
      <c r="L183" s="34"/>
      <c r="M183" s="150"/>
      <c r="T183" s="55"/>
      <c r="AT183" s="19" t="s">
        <v>338</v>
      </c>
      <c r="AU183" s="19" t="s">
        <v>79</v>
      </c>
    </row>
    <row r="184" spans="2:65" s="12" customFormat="1">
      <c r="B184" s="156"/>
      <c r="D184" s="151" t="s">
        <v>442</v>
      </c>
      <c r="E184" s="157" t="s">
        <v>3</v>
      </c>
      <c r="F184" s="158" t="s">
        <v>1949</v>
      </c>
      <c r="H184" s="159">
        <v>207.1</v>
      </c>
      <c r="I184" s="160"/>
      <c r="L184" s="156"/>
      <c r="M184" s="161"/>
      <c r="T184" s="162"/>
      <c r="AT184" s="157" t="s">
        <v>442</v>
      </c>
      <c r="AU184" s="157" t="s">
        <v>79</v>
      </c>
      <c r="AV184" s="12" t="s">
        <v>79</v>
      </c>
      <c r="AW184" s="12" t="s">
        <v>31</v>
      </c>
      <c r="AX184" s="12" t="s">
        <v>76</v>
      </c>
      <c r="AY184" s="157" t="s">
        <v>328</v>
      </c>
    </row>
    <row r="185" spans="2:65" s="1" customFormat="1" ht="24.2" customHeight="1">
      <c r="B185" s="133"/>
      <c r="C185" s="134" t="s">
        <v>556</v>
      </c>
      <c r="D185" s="134" t="s">
        <v>331</v>
      </c>
      <c r="E185" s="135" t="s">
        <v>1950</v>
      </c>
      <c r="F185" s="136" t="s">
        <v>1951</v>
      </c>
      <c r="G185" s="137" t="s">
        <v>491</v>
      </c>
      <c r="H185" s="138">
        <v>12.452</v>
      </c>
      <c r="I185" s="139"/>
      <c r="J185" s="140">
        <f>ROUND(I185*H185,2)</f>
        <v>0</v>
      </c>
      <c r="K185" s="136" t="s">
        <v>335</v>
      </c>
      <c r="L185" s="34"/>
      <c r="M185" s="141" t="s">
        <v>3</v>
      </c>
      <c r="N185" s="142" t="s">
        <v>40</v>
      </c>
      <c r="P185" s="143">
        <f>O185*H185</f>
        <v>0</v>
      </c>
      <c r="Q185" s="143">
        <v>0</v>
      </c>
      <c r="R185" s="143">
        <f>Q185*H185</f>
        <v>0</v>
      </c>
      <c r="S185" s="143">
        <v>2.2000000000000002</v>
      </c>
      <c r="T185" s="144">
        <f>S185*H185</f>
        <v>27.394400000000001</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1952</v>
      </c>
    </row>
    <row r="186" spans="2:65" s="1" customFormat="1">
      <c r="B186" s="34"/>
      <c r="D186" s="147" t="s">
        <v>338</v>
      </c>
      <c r="F186" s="148" t="s">
        <v>1953</v>
      </c>
      <c r="I186" s="149"/>
      <c r="L186" s="34"/>
      <c r="M186" s="150"/>
      <c r="T186" s="55"/>
      <c r="AT186" s="19" t="s">
        <v>338</v>
      </c>
      <c r="AU186" s="19" t="s">
        <v>79</v>
      </c>
    </row>
    <row r="187" spans="2:65" s="12" customFormat="1">
      <c r="B187" s="156"/>
      <c r="D187" s="151" t="s">
        <v>442</v>
      </c>
      <c r="E187" s="157" t="s">
        <v>3</v>
      </c>
      <c r="F187" s="158" t="s">
        <v>1954</v>
      </c>
      <c r="H187" s="159">
        <v>12.452</v>
      </c>
      <c r="I187" s="160"/>
      <c r="L187" s="156"/>
      <c r="M187" s="161"/>
      <c r="T187" s="162"/>
      <c r="AT187" s="157" t="s">
        <v>442</v>
      </c>
      <c r="AU187" s="157" t="s">
        <v>79</v>
      </c>
      <c r="AV187" s="12" t="s">
        <v>79</v>
      </c>
      <c r="AW187" s="12" t="s">
        <v>31</v>
      </c>
      <c r="AX187" s="12" t="s">
        <v>76</v>
      </c>
      <c r="AY187" s="157" t="s">
        <v>328</v>
      </c>
    </row>
    <row r="188" spans="2:65" s="1" customFormat="1" ht="33" customHeight="1">
      <c r="B188" s="133"/>
      <c r="C188" s="134" t="s">
        <v>8</v>
      </c>
      <c r="D188" s="134" t="s">
        <v>331</v>
      </c>
      <c r="E188" s="135" t="s">
        <v>1955</v>
      </c>
      <c r="F188" s="136" t="s">
        <v>1956</v>
      </c>
      <c r="G188" s="137" t="s">
        <v>491</v>
      </c>
      <c r="H188" s="138">
        <v>19.282</v>
      </c>
      <c r="I188" s="139"/>
      <c r="J188" s="140">
        <f>ROUND(I188*H188,2)</f>
        <v>0</v>
      </c>
      <c r="K188" s="136" t="s">
        <v>335</v>
      </c>
      <c r="L188" s="34"/>
      <c r="M188" s="141" t="s">
        <v>3</v>
      </c>
      <c r="N188" s="142" t="s">
        <v>40</v>
      </c>
      <c r="P188" s="143">
        <f>O188*H188</f>
        <v>0</v>
      </c>
      <c r="Q188" s="143">
        <v>0</v>
      </c>
      <c r="R188" s="143">
        <f>Q188*H188</f>
        <v>0</v>
      </c>
      <c r="S188" s="143">
        <v>4.3999999999999997E-2</v>
      </c>
      <c r="T188" s="144">
        <f>S188*H188</f>
        <v>0.84840799999999994</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1957</v>
      </c>
    </row>
    <row r="189" spans="2:65" s="1" customFormat="1">
      <c r="B189" s="34"/>
      <c r="D189" s="147" t="s">
        <v>338</v>
      </c>
      <c r="F189" s="148" t="s">
        <v>1958</v>
      </c>
      <c r="I189" s="149"/>
      <c r="L189" s="34"/>
      <c r="M189" s="150"/>
      <c r="T189" s="55"/>
      <c r="AT189" s="19" t="s">
        <v>338</v>
      </c>
      <c r="AU189" s="19" t="s">
        <v>79</v>
      </c>
    </row>
    <row r="190" spans="2:65" s="12" customFormat="1">
      <c r="B190" s="156"/>
      <c r="D190" s="151" t="s">
        <v>442</v>
      </c>
      <c r="E190" s="157" t="s">
        <v>3</v>
      </c>
      <c r="F190" s="158" t="s">
        <v>1959</v>
      </c>
      <c r="H190" s="159">
        <v>9.9619999999999997</v>
      </c>
      <c r="I190" s="160"/>
      <c r="L190" s="156"/>
      <c r="M190" s="161"/>
      <c r="T190" s="162"/>
      <c r="AT190" s="157" t="s">
        <v>442</v>
      </c>
      <c r="AU190" s="157" t="s">
        <v>79</v>
      </c>
      <c r="AV190" s="12" t="s">
        <v>79</v>
      </c>
      <c r="AW190" s="12" t="s">
        <v>31</v>
      </c>
      <c r="AX190" s="12" t="s">
        <v>69</v>
      </c>
      <c r="AY190" s="157" t="s">
        <v>328</v>
      </c>
    </row>
    <row r="191" spans="2:65" s="12" customFormat="1">
      <c r="B191" s="156"/>
      <c r="D191" s="151" t="s">
        <v>442</v>
      </c>
      <c r="E191" s="157" t="s">
        <v>3</v>
      </c>
      <c r="F191" s="158" t="s">
        <v>1960</v>
      </c>
      <c r="H191" s="159">
        <v>9.32</v>
      </c>
      <c r="I191" s="160"/>
      <c r="L191" s="156"/>
      <c r="M191" s="161"/>
      <c r="T191" s="162"/>
      <c r="AT191" s="157" t="s">
        <v>442</v>
      </c>
      <c r="AU191" s="157" t="s">
        <v>79</v>
      </c>
      <c r="AV191" s="12" t="s">
        <v>79</v>
      </c>
      <c r="AW191" s="12" t="s">
        <v>31</v>
      </c>
      <c r="AX191" s="12" t="s">
        <v>69</v>
      </c>
      <c r="AY191" s="157" t="s">
        <v>328</v>
      </c>
    </row>
    <row r="192" spans="2:65" s="13" customFormat="1">
      <c r="B192" s="163"/>
      <c r="D192" s="151" t="s">
        <v>442</v>
      </c>
      <c r="E192" s="164" t="s">
        <v>3</v>
      </c>
      <c r="F192" s="165" t="s">
        <v>452</v>
      </c>
      <c r="H192" s="166">
        <v>19.282</v>
      </c>
      <c r="I192" s="167"/>
      <c r="L192" s="163"/>
      <c r="M192" s="168"/>
      <c r="T192" s="169"/>
      <c r="AT192" s="164" t="s">
        <v>442</v>
      </c>
      <c r="AU192" s="164" t="s">
        <v>79</v>
      </c>
      <c r="AV192" s="13" t="s">
        <v>113</v>
      </c>
      <c r="AW192" s="13" t="s">
        <v>31</v>
      </c>
      <c r="AX192" s="13" t="s">
        <v>76</v>
      </c>
      <c r="AY192" s="164" t="s">
        <v>328</v>
      </c>
    </row>
    <row r="193" spans="2:65" s="1" customFormat="1" ht="24.2" customHeight="1">
      <c r="B193" s="133"/>
      <c r="C193" s="134" t="s">
        <v>564</v>
      </c>
      <c r="D193" s="134" t="s">
        <v>331</v>
      </c>
      <c r="E193" s="135" t="s">
        <v>1961</v>
      </c>
      <c r="F193" s="136" t="s">
        <v>1962</v>
      </c>
      <c r="G193" s="137" t="s">
        <v>439</v>
      </c>
      <c r="H193" s="138">
        <v>124.52</v>
      </c>
      <c r="I193" s="139"/>
      <c r="J193" s="140">
        <f>ROUND(I193*H193,2)</f>
        <v>0</v>
      </c>
      <c r="K193" s="136" t="s">
        <v>335</v>
      </c>
      <c r="L193" s="34"/>
      <c r="M193" s="141" t="s">
        <v>3</v>
      </c>
      <c r="N193" s="142" t="s">
        <v>40</v>
      </c>
      <c r="P193" s="143">
        <f>O193*H193</f>
        <v>0</v>
      </c>
      <c r="Q193" s="143">
        <v>0</v>
      </c>
      <c r="R193" s="143">
        <f>Q193*H193</f>
        <v>0</v>
      </c>
      <c r="S193" s="143">
        <v>0.09</v>
      </c>
      <c r="T193" s="144">
        <f>S193*H193</f>
        <v>11.206799999999999</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1963</v>
      </c>
    </row>
    <row r="194" spans="2:65" s="1" customFormat="1">
      <c r="B194" s="34"/>
      <c r="D194" s="147" t="s">
        <v>338</v>
      </c>
      <c r="F194" s="148" t="s">
        <v>1964</v>
      </c>
      <c r="I194" s="149"/>
      <c r="L194" s="34"/>
      <c r="M194" s="150"/>
      <c r="T194" s="55"/>
      <c r="AT194" s="19" t="s">
        <v>338</v>
      </c>
      <c r="AU194" s="19" t="s">
        <v>79</v>
      </c>
    </row>
    <row r="195" spans="2:65" s="12" customFormat="1">
      <c r="B195" s="156"/>
      <c r="D195" s="151" t="s">
        <v>442</v>
      </c>
      <c r="E195" s="157" t="s">
        <v>3</v>
      </c>
      <c r="F195" s="158" t="s">
        <v>1811</v>
      </c>
      <c r="H195" s="159">
        <v>124.52</v>
      </c>
      <c r="I195" s="160"/>
      <c r="L195" s="156"/>
      <c r="M195" s="161"/>
      <c r="T195" s="162"/>
      <c r="AT195" s="157" t="s">
        <v>442</v>
      </c>
      <c r="AU195" s="157" t="s">
        <v>79</v>
      </c>
      <c r="AV195" s="12" t="s">
        <v>79</v>
      </c>
      <c r="AW195" s="12" t="s">
        <v>31</v>
      </c>
      <c r="AX195" s="12" t="s">
        <v>76</v>
      </c>
      <c r="AY195" s="157" t="s">
        <v>328</v>
      </c>
    </row>
    <row r="196" spans="2:65" s="1" customFormat="1" ht="24.2" customHeight="1">
      <c r="B196" s="133"/>
      <c r="C196" s="134" t="s">
        <v>571</v>
      </c>
      <c r="D196" s="134" t="s">
        <v>331</v>
      </c>
      <c r="E196" s="135" t="s">
        <v>1965</v>
      </c>
      <c r="F196" s="136" t="s">
        <v>1966</v>
      </c>
      <c r="G196" s="137" t="s">
        <v>439</v>
      </c>
      <c r="H196" s="138">
        <v>124.52</v>
      </c>
      <c r="I196" s="139"/>
      <c r="J196" s="140">
        <f>ROUND(I196*H196,2)</f>
        <v>0</v>
      </c>
      <c r="K196" s="136" t="s">
        <v>335</v>
      </c>
      <c r="L196" s="34"/>
      <c r="M196" s="141" t="s">
        <v>3</v>
      </c>
      <c r="N196" s="142" t="s">
        <v>40</v>
      </c>
      <c r="P196" s="143">
        <f>O196*H196</f>
        <v>0</v>
      </c>
      <c r="Q196" s="143">
        <v>0</v>
      </c>
      <c r="R196" s="143">
        <f>Q196*H196</f>
        <v>0</v>
      </c>
      <c r="S196" s="143">
        <v>0.09</v>
      </c>
      <c r="T196" s="144">
        <f>S196*H196</f>
        <v>11.206799999999999</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1967</v>
      </c>
    </row>
    <row r="197" spans="2:65" s="1" customFormat="1">
      <c r="B197" s="34"/>
      <c r="D197" s="147" t="s">
        <v>338</v>
      </c>
      <c r="F197" s="148" t="s">
        <v>1968</v>
      </c>
      <c r="I197" s="149"/>
      <c r="L197" s="34"/>
      <c r="M197" s="150"/>
      <c r="T197" s="55"/>
      <c r="AT197" s="19" t="s">
        <v>338</v>
      </c>
      <c r="AU197" s="19" t="s">
        <v>79</v>
      </c>
    </row>
    <row r="198" spans="2:65" s="12" customFormat="1">
      <c r="B198" s="156"/>
      <c r="D198" s="151" t="s">
        <v>442</v>
      </c>
      <c r="E198" s="157" t="s">
        <v>3</v>
      </c>
      <c r="F198" s="158" t="s">
        <v>1811</v>
      </c>
      <c r="H198" s="159">
        <v>124.52</v>
      </c>
      <c r="I198" s="160"/>
      <c r="L198" s="156"/>
      <c r="M198" s="161"/>
      <c r="T198" s="162"/>
      <c r="AT198" s="157" t="s">
        <v>442</v>
      </c>
      <c r="AU198" s="157" t="s">
        <v>79</v>
      </c>
      <c r="AV198" s="12" t="s">
        <v>79</v>
      </c>
      <c r="AW198" s="12" t="s">
        <v>31</v>
      </c>
      <c r="AX198" s="12" t="s">
        <v>76</v>
      </c>
      <c r="AY198" s="157" t="s">
        <v>328</v>
      </c>
    </row>
    <row r="199" spans="2:65" s="1" customFormat="1" ht="24.2" customHeight="1">
      <c r="B199" s="133"/>
      <c r="C199" s="134" t="s">
        <v>576</v>
      </c>
      <c r="D199" s="134" t="s">
        <v>331</v>
      </c>
      <c r="E199" s="135" t="s">
        <v>1969</v>
      </c>
      <c r="F199" s="136" t="s">
        <v>1970</v>
      </c>
      <c r="G199" s="137" t="s">
        <v>491</v>
      </c>
      <c r="H199" s="138">
        <v>19.282</v>
      </c>
      <c r="I199" s="139"/>
      <c r="J199" s="140">
        <f>ROUND(I199*H199,2)</f>
        <v>0</v>
      </c>
      <c r="K199" s="136" t="s">
        <v>335</v>
      </c>
      <c r="L199" s="34"/>
      <c r="M199" s="141" t="s">
        <v>3</v>
      </c>
      <c r="N199" s="142" t="s">
        <v>40</v>
      </c>
      <c r="P199" s="143">
        <f>O199*H199</f>
        <v>0</v>
      </c>
      <c r="Q199" s="143">
        <v>0</v>
      </c>
      <c r="R199" s="143">
        <f>Q199*H199</f>
        <v>0</v>
      </c>
      <c r="S199" s="143">
        <v>1.4</v>
      </c>
      <c r="T199" s="144">
        <f>S199*H199</f>
        <v>26.994799999999998</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1971</v>
      </c>
    </row>
    <row r="200" spans="2:65" s="1" customFormat="1">
      <c r="B200" s="34"/>
      <c r="D200" s="147" t="s">
        <v>338</v>
      </c>
      <c r="F200" s="148" t="s">
        <v>1972</v>
      </c>
      <c r="I200" s="149"/>
      <c r="L200" s="34"/>
      <c r="M200" s="150"/>
      <c r="T200" s="55"/>
      <c r="AT200" s="19" t="s">
        <v>338</v>
      </c>
      <c r="AU200" s="19" t="s">
        <v>79</v>
      </c>
    </row>
    <row r="201" spans="2:65" s="1" customFormat="1" ht="21.75" customHeight="1">
      <c r="B201" s="133"/>
      <c r="C201" s="134" t="s">
        <v>473</v>
      </c>
      <c r="D201" s="134" t="s">
        <v>331</v>
      </c>
      <c r="E201" s="135" t="s">
        <v>1973</v>
      </c>
      <c r="F201" s="136" t="s">
        <v>1974</v>
      </c>
      <c r="G201" s="137" t="s">
        <v>439</v>
      </c>
      <c r="H201" s="138">
        <v>126</v>
      </c>
      <c r="I201" s="139"/>
      <c r="J201" s="140">
        <f>ROUND(I201*H201,2)</f>
        <v>0</v>
      </c>
      <c r="K201" s="136" t="s">
        <v>335</v>
      </c>
      <c r="L201" s="34"/>
      <c r="M201" s="141" t="s">
        <v>3</v>
      </c>
      <c r="N201" s="142" t="s">
        <v>40</v>
      </c>
      <c r="P201" s="143">
        <f>O201*H201</f>
        <v>0</v>
      </c>
      <c r="Q201" s="143">
        <v>0</v>
      </c>
      <c r="R201" s="143">
        <f>Q201*H201</f>
        <v>0</v>
      </c>
      <c r="S201" s="143">
        <v>1.7999999999999999E-2</v>
      </c>
      <c r="T201" s="144">
        <f>S201*H201</f>
        <v>2.2679999999999998</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1975</v>
      </c>
    </row>
    <row r="202" spans="2:65" s="1" customFormat="1">
      <c r="B202" s="34"/>
      <c r="D202" s="147" t="s">
        <v>338</v>
      </c>
      <c r="F202" s="148" t="s">
        <v>1976</v>
      </c>
      <c r="I202" s="149"/>
      <c r="L202" s="34"/>
      <c r="M202" s="150"/>
      <c r="T202" s="55"/>
      <c r="AT202" s="19" t="s">
        <v>338</v>
      </c>
      <c r="AU202" s="19" t="s">
        <v>79</v>
      </c>
    </row>
    <row r="203" spans="2:65" s="12" customFormat="1">
      <c r="B203" s="156"/>
      <c r="D203" s="151" t="s">
        <v>442</v>
      </c>
      <c r="E203" s="157" t="s">
        <v>3</v>
      </c>
      <c r="F203" s="158" t="s">
        <v>1814</v>
      </c>
      <c r="H203" s="159">
        <v>126</v>
      </c>
      <c r="I203" s="160"/>
      <c r="L203" s="156"/>
      <c r="M203" s="161"/>
      <c r="T203" s="162"/>
      <c r="AT203" s="157" t="s">
        <v>442</v>
      </c>
      <c r="AU203" s="157" t="s">
        <v>79</v>
      </c>
      <c r="AV203" s="12" t="s">
        <v>79</v>
      </c>
      <c r="AW203" s="12" t="s">
        <v>31</v>
      </c>
      <c r="AX203" s="12" t="s">
        <v>76</v>
      </c>
      <c r="AY203" s="157" t="s">
        <v>328</v>
      </c>
    </row>
    <row r="204" spans="2:65" s="1" customFormat="1" ht="37.9" customHeight="1">
      <c r="B204" s="133"/>
      <c r="C204" s="134" t="s">
        <v>588</v>
      </c>
      <c r="D204" s="134" t="s">
        <v>331</v>
      </c>
      <c r="E204" s="135" t="s">
        <v>1977</v>
      </c>
      <c r="F204" s="136" t="s">
        <v>1978</v>
      </c>
      <c r="G204" s="137" t="s">
        <v>439</v>
      </c>
      <c r="H204" s="138">
        <v>126</v>
      </c>
      <c r="I204" s="139"/>
      <c r="J204" s="140">
        <f>ROUND(I204*H204,2)</f>
        <v>0</v>
      </c>
      <c r="K204" s="136" t="s">
        <v>335</v>
      </c>
      <c r="L204" s="34"/>
      <c r="M204" s="141" t="s">
        <v>3</v>
      </c>
      <c r="N204" s="142" t="s">
        <v>40</v>
      </c>
      <c r="P204" s="143">
        <f>O204*H204</f>
        <v>0</v>
      </c>
      <c r="Q204" s="143">
        <v>0</v>
      </c>
      <c r="R204" s="143">
        <f>Q204*H204</f>
        <v>0</v>
      </c>
      <c r="S204" s="143">
        <v>1.5779999999999999E-2</v>
      </c>
      <c r="T204" s="144">
        <f>S204*H204</f>
        <v>1.9882799999999998</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1979</v>
      </c>
    </row>
    <row r="205" spans="2:65" s="1" customFormat="1">
      <c r="B205" s="34"/>
      <c r="D205" s="147" t="s">
        <v>338</v>
      </c>
      <c r="F205" s="148" t="s">
        <v>1980</v>
      </c>
      <c r="I205" s="149"/>
      <c r="L205" s="34"/>
      <c r="M205" s="150"/>
      <c r="T205" s="55"/>
      <c r="AT205" s="19" t="s">
        <v>338</v>
      </c>
      <c r="AU205" s="19" t="s">
        <v>79</v>
      </c>
    </row>
    <row r="206" spans="2:65" s="12" customFormat="1">
      <c r="B206" s="156"/>
      <c r="D206" s="151" t="s">
        <v>442</v>
      </c>
      <c r="E206" s="157" t="s">
        <v>3</v>
      </c>
      <c r="F206" s="158" t="s">
        <v>1814</v>
      </c>
      <c r="H206" s="159">
        <v>126</v>
      </c>
      <c r="I206" s="160"/>
      <c r="L206" s="156"/>
      <c r="M206" s="161"/>
      <c r="T206" s="162"/>
      <c r="AT206" s="157" t="s">
        <v>442</v>
      </c>
      <c r="AU206" s="157" t="s">
        <v>79</v>
      </c>
      <c r="AV206" s="12" t="s">
        <v>79</v>
      </c>
      <c r="AW206" s="12" t="s">
        <v>31</v>
      </c>
      <c r="AX206" s="12" t="s">
        <v>76</v>
      </c>
      <c r="AY206" s="157" t="s">
        <v>328</v>
      </c>
    </row>
    <row r="207" spans="2:65" s="1" customFormat="1" ht="33" customHeight="1">
      <c r="B207" s="133"/>
      <c r="C207" s="134" t="s">
        <v>593</v>
      </c>
      <c r="D207" s="134" t="s">
        <v>331</v>
      </c>
      <c r="E207" s="135" t="s">
        <v>1981</v>
      </c>
      <c r="F207" s="136" t="s">
        <v>1982</v>
      </c>
      <c r="G207" s="137" t="s">
        <v>439</v>
      </c>
      <c r="H207" s="138">
        <v>124.52</v>
      </c>
      <c r="I207" s="139"/>
      <c r="J207" s="140">
        <f>ROUND(I207*H207,2)</f>
        <v>0</v>
      </c>
      <c r="K207" s="136" t="s">
        <v>335</v>
      </c>
      <c r="L207" s="34"/>
      <c r="M207" s="141" t="s">
        <v>3</v>
      </c>
      <c r="N207" s="142" t="s">
        <v>40</v>
      </c>
      <c r="P207" s="143">
        <f>O207*H207</f>
        <v>0</v>
      </c>
      <c r="Q207" s="143">
        <v>0</v>
      </c>
      <c r="R207" s="143">
        <f>Q207*H207</f>
        <v>0</v>
      </c>
      <c r="S207" s="143">
        <v>1.0999999999999999E-2</v>
      </c>
      <c r="T207" s="144">
        <f>S207*H207</f>
        <v>1.3697199999999998</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1983</v>
      </c>
    </row>
    <row r="208" spans="2:65" s="1" customFormat="1">
      <c r="B208" s="34"/>
      <c r="D208" s="147" t="s">
        <v>338</v>
      </c>
      <c r="F208" s="148" t="s">
        <v>1984</v>
      </c>
      <c r="I208" s="149"/>
      <c r="L208" s="34"/>
      <c r="M208" s="150"/>
      <c r="T208" s="55"/>
      <c r="AT208" s="19" t="s">
        <v>338</v>
      </c>
      <c r="AU208" s="19" t="s">
        <v>79</v>
      </c>
    </row>
    <row r="209" spans="2:65" s="12" customFormat="1">
      <c r="B209" s="156"/>
      <c r="D209" s="151" t="s">
        <v>442</v>
      </c>
      <c r="E209" s="157" t="s">
        <v>3</v>
      </c>
      <c r="F209" s="158" t="s">
        <v>1811</v>
      </c>
      <c r="H209" s="159">
        <v>124.52</v>
      </c>
      <c r="I209" s="160"/>
      <c r="L209" s="156"/>
      <c r="M209" s="161"/>
      <c r="T209" s="162"/>
      <c r="AT209" s="157" t="s">
        <v>442</v>
      </c>
      <c r="AU209" s="157" t="s">
        <v>79</v>
      </c>
      <c r="AV209" s="12" t="s">
        <v>79</v>
      </c>
      <c r="AW209" s="12" t="s">
        <v>31</v>
      </c>
      <c r="AX209" s="12" t="s">
        <v>76</v>
      </c>
      <c r="AY209" s="157" t="s">
        <v>328</v>
      </c>
    </row>
    <row r="210" spans="2:65" s="11" customFormat="1" ht="22.9" customHeight="1">
      <c r="B210" s="121"/>
      <c r="D210" s="122" t="s">
        <v>68</v>
      </c>
      <c r="E210" s="131" t="s">
        <v>1985</v>
      </c>
      <c r="F210" s="131" t="s">
        <v>1986</v>
      </c>
      <c r="I210" s="124"/>
      <c r="J210" s="132">
        <f>BK210</f>
        <v>0</v>
      </c>
      <c r="L210" s="121"/>
      <c r="M210" s="126"/>
      <c r="P210" s="127">
        <f>SUM(P211:P243)</f>
        <v>0</v>
      </c>
      <c r="R210" s="127">
        <f>SUM(R211:R243)</f>
        <v>0</v>
      </c>
      <c r="T210" s="128">
        <f>SUM(T211:T243)</f>
        <v>7.3248639999999998</v>
      </c>
      <c r="AR210" s="122" t="s">
        <v>76</v>
      </c>
      <c r="AT210" s="129" t="s">
        <v>68</v>
      </c>
      <c r="AU210" s="129" t="s">
        <v>76</v>
      </c>
      <c r="AY210" s="122" t="s">
        <v>328</v>
      </c>
      <c r="BK210" s="130">
        <f>SUM(BK211:BK243)</f>
        <v>0</v>
      </c>
    </row>
    <row r="211" spans="2:65" s="1" customFormat="1" ht="37.9" customHeight="1">
      <c r="B211" s="133"/>
      <c r="C211" s="134" t="s">
        <v>598</v>
      </c>
      <c r="D211" s="134" t="s">
        <v>331</v>
      </c>
      <c r="E211" s="135" t="s">
        <v>1987</v>
      </c>
      <c r="F211" s="136" t="s">
        <v>1988</v>
      </c>
      <c r="G211" s="137" t="s">
        <v>439</v>
      </c>
      <c r="H211" s="138">
        <v>6.819</v>
      </c>
      <c r="I211" s="139"/>
      <c r="J211" s="140">
        <f>ROUND(I211*H211,2)</f>
        <v>0</v>
      </c>
      <c r="K211" s="136" t="s">
        <v>335</v>
      </c>
      <c r="L211" s="34"/>
      <c r="M211" s="141" t="s">
        <v>3</v>
      </c>
      <c r="N211" s="142" t="s">
        <v>40</v>
      </c>
      <c r="P211" s="143">
        <f>O211*H211</f>
        <v>0</v>
      </c>
      <c r="Q211" s="143">
        <v>0</v>
      </c>
      <c r="R211" s="143">
        <f>Q211*H211</f>
        <v>0</v>
      </c>
      <c r="S211" s="143">
        <v>4.8000000000000001E-2</v>
      </c>
      <c r="T211" s="144">
        <f>S211*H211</f>
        <v>0.32731199999999999</v>
      </c>
      <c r="AR211" s="145" t="s">
        <v>532</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532</v>
      </c>
      <c r="BM211" s="145" t="s">
        <v>1989</v>
      </c>
    </row>
    <row r="212" spans="2:65" s="1" customFormat="1">
      <c r="B212" s="34"/>
      <c r="D212" s="147" t="s">
        <v>338</v>
      </c>
      <c r="F212" s="148" t="s">
        <v>1990</v>
      </c>
      <c r="I212" s="149"/>
      <c r="L212" s="34"/>
      <c r="M212" s="150"/>
      <c r="T212" s="55"/>
      <c r="AT212" s="19" t="s">
        <v>338</v>
      </c>
      <c r="AU212" s="19" t="s">
        <v>79</v>
      </c>
    </row>
    <row r="213" spans="2:65" s="12" customFormat="1" ht="22.5">
      <c r="B213" s="156"/>
      <c r="D213" s="151" t="s">
        <v>442</v>
      </c>
      <c r="E213" s="157" t="s">
        <v>3</v>
      </c>
      <c r="F213" s="158" t="s">
        <v>1991</v>
      </c>
      <c r="H213" s="159">
        <v>4.157</v>
      </c>
      <c r="I213" s="160"/>
      <c r="L213" s="156"/>
      <c r="M213" s="161"/>
      <c r="T213" s="162"/>
      <c r="AT213" s="157" t="s">
        <v>442</v>
      </c>
      <c r="AU213" s="157" t="s">
        <v>79</v>
      </c>
      <c r="AV213" s="12" t="s">
        <v>79</v>
      </c>
      <c r="AW213" s="12" t="s">
        <v>31</v>
      </c>
      <c r="AX213" s="12" t="s">
        <v>69</v>
      </c>
      <c r="AY213" s="157" t="s">
        <v>328</v>
      </c>
    </row>
    <row r="214" spans="2:65" s="12" customFormat="1">
      <c r="B214" s="156"/>
      <c r="D214" s="151" t="s">
        <v>442</v>
      </c>
      <c r="E214" s="157" t="s">
        <v>3</v>
      </c>
      <c r="F214" s="158" t="s">
        <v>1992</v>
      </c>
      <c r="H214" s="159">
        <v>2</v>
      </c>
      <c r="I214" s="160"/>
      <c r="L214" s="156"/>
      <c r="M214" s="161"/>
      <c r="T214" s="162"/>
      <c r="AT214" s="157" t="s">
        <v>442</v>
      </c>
      <c r="AU214" s="157" t="s">
        <v>79</v>
      </c>
      <c r="AV214" s="12" t="s">
        <v>79</v>
      </c>
      <c r="AW214" s="12" t="s">
        <v>31</v>
      </c>
      <c r="AX214" s="12" t="s">
        <v>69</v>
      </c>
      <c r="AY214" s="157" t="s">
        <v>328</v>
      </c>
    </row>
    <row r="215" spans="2:65" s="12" customFormat="1">
      <c r="B215" s="156"/>
      <c r="D215" s="151" t="s">
        <v>442</v>
      </c>
      <c r="E215" s="157" t="s">
        <v>3</v>
      </c>
      <c r="F215" s="158" t="s">
        <v>1993</v>
      </c>
      <c r="H215" s="159">
        <v>0.66200000000000003</v>
      </c>
      <c r="I215" s="160"/>
      <c r="L215" s="156"/>
      <c r="M215" s="161"/>
      <c r="T215" s="162"/>
      <c r="AT215" s="157" t="s">
        <v>442</v>
      </c>
      <c r="AU215" s="157" t="s">
        <v>79</v>
      </c>
      <c r="AV215" s="12" t="s">
        <v>79</v>
      </c>
      <c r="AW215" s="12" t="s">
        <v>31</v>
      </c>
      <c r="AX215" s="12" t="s">
        <v>69</v>
      </c>
      <c r="AY215" s="157" t="s">
        <v>328</v>
      </c>
    </row>
    <row r="216" spans="2:65" s="13" customFormat="1">
      <c r="B216" s="163"/>
      <c r="D216" s="151" t="s">
        <v>442</v>
      </c>
      <c r="E216" s="164" t="s">
        <v>3</v>
      </c>
      <c r="F216" s="165" t="s">
        <v>452</v>
      </c>
      <c r="H216" s="166">
        <v>6.819</v>
      </c>
      <c r="I216" s="167"/>
      <c r="L216" s="163"/>
      <c r="M216" s="168"/>
      <c r="T216" s="169"/>
      <c r="AT216" s="164" t="s">
        <v>442</v>
      </c>
      <c r="AU216" s="164" t="s">
        <v>79</v>
      </c>
      <c r="AV216" s="13" t="s">
        <v>113</v>
      </c>
      <c r="AW216" s="13" t="s">
        <v>31</v>
      </c>
      <c r="AX216" s="13" t="s">
        <v>76</v>
      </c>
      <c r="AY216" s="164" t="s">
        <v>328</v>
      </c>
    </row>
    <row r="217" spans="2:65" s="1" customFormat="1" ht="37.9" customHeight="1">
      <c r="B217" s="133"/>
      <c r="C217" s="134" t="s">
        <v>605</v>
      </c>
      <c r="D217" s="134" t="s">
        <v>331</v>
      </c>
      <c r="E217" s="135" t="s">
        <v>1994</v>
      </c>
      <c r="F217" s="136" t="s">
        <v>1995</v>
      </c>
      <c r="G217" s="137" t="s">
        <v>439</v>
      </c>
      <c r="H217" s="138">
        <v>43.496000000000002</v>
      </c>
      <c r="I217" s="139"/>
      <c r="J217" s="140">
        <f>ROUND(I217*H217,2)</f>
        <v>0</v>
      </c>
      <c r="K217" s="136" t="s">
        <v>335</v>
      </c>
      <c r="L217" s="34"/>
      <c r="M217" s="141" t="s">
        <v>3</v>
      </c>
      <c r="N217" s="142" t="s">
        <v>40</v>
      </c>
      <c r="P217" s="143">
        <f>O217*H217</f>
        <v>0</v>
      </c>
      <c r="Q217" s="143">
        <v>0</v>
      </c>
      <c r="R217" s="143">
        <f>Q217*H217</f>
        <v>0</v>
      </c>
      <c r="S217" s="143">
        <v>3.7999999999999999E-2</v>
      </c>
      <c r="T217" s="144">
        <f>S217*H217</f>
        <v>1.6528480000000001</v>
      </c>
      <c r="AR217" s="145" t="s">
        <v>532</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1996</v>
      </c>
    </row>
    <row r="218" spans="2:65" s="1" customFormat="1">
      <c r="B218" s="34"/>
      <c r="D218" s="147" t="s">
        <v>338</v>
      </c>
      <c r="F218" s="148" t="s">
        <v>1997</v>
      </c>
      <c r="I218" s="149"/>
      <c r="L218" s="34"/>
      <c r="M218" s="150"/>
      <c r="T218" s="55"/>
      <c r="AT218" s="19" t="s">
        <v>338</v>
      </c>
      <c r="AU218" s="19" t="s">
        <v>79</v>
      </c>
    </row>
    <row r="219" spans="2:65" s="12" customFormat="1">
      <c r="B219" s="156"/>
      <c r="D219" s="151" t="s">
        <v>442</v>
      </c>
      <c r="E219" s="157" t="s">
        <v>3</v>
      </c>
      <c r="F219" s="158" t="s">
        <v>1998</v>
      </c>
      <c r="H219" s="159">
        <v>14.904</v>
      </c>
      <c r="I219" s="160"/>
      <c r="L219" s="156"/>
      <c r="M219" s="161"/>
      <c r="T219" s="162"/>
      <c r="AT219" s="157" t="s">
        <v>442</v>
      </c>
      <c r="AU219" s="157" t="s">
        <v>79</v>
      </c>
      <c r="AV219" s="12" t="s">
        <v>79</v>
      </c>
      <c r="AW219" s="12" t="s">
        <v>31</v>
      </c>
      <c r="AX219" s="12" t="s">
        <v>69</v>
      </c>
      <c r="AY219" s="157" t="s">
        <v>328</v>
      </c>
    </row>
    <row r="220" spans="2:65" s="12" customFormat="1">
      <c r="B220" s="156"/>
      <c r="D220" s="151" t="s">
        <v>442</v>
      </c>
      <c r="E220" s="157" t="s">
        <v>3</v>
      </c>
      <c r="F220" s="158" t="s">
        <v>1999</v>
      </c>
      <c r="H220" s="159">
        <v>19.872</v>
      </c>
      <c r="I220" s="160"/>
      <c r="L220" s="156"/>
      <c r="M220" s="161"/>
      <c r="T220" s="162"/>
      <c r="AT220" s="157" t="s">
        <v>442</v>
      </c>
      <c r="AU220" s="157" t="s">
        <v>79</v>
      </c>
      <c r="AV220" s="12" t="s">
        <v>79</v>
      </c>
      <c r="AW220" s="12" t="s">
        <v>31</v>
      </c>
      <c r="AX220" s="12" t="s">
        <v>69</v>
      </c>
      <c r="AY220" s="157" t="s">
        <v>328</v>
      </c>
    </row>
    <row r="221" spans="2:65" s="12" customFormat="1">
      <c r="B221" s="156"/>
      <c r="D221" s="151" t="s">
        <v>442</v>
      </c>
      <c r="E221" s="157" t="s">
        <v>3</v>
      </c>
      <c r="F221" s="158" t="s">
        <v>2000</v>
      </c>
      <c r="H221" s="159">
        <v>8.7200000000000006</v>
      </c>
      <c r="I221" s="160"/>
      <c r="L221" s="156"/>
      <c r="M221" s="161"/>
      <c r="T221" s="162"/>
      <c r="AT221" s="157" t="s">
        <v>442</v>
      </c>
      <c r="AU221" s="157" t="s">
        <v>79</v>
      </c>
      <c r="AV221" s="12" t="s">
        <v>79</v>
      </c>
      <c r="AW221" s="12" t="s">
        <v>31</v>
      </c>
      <c r="AX221" s="12" t="s">
        <v>69</v>
      </c>
      <c r="AY221" s="157" t="s">
        <v>328</v>
      </c>
    </row>
    <row r="222" spans="2:65" s="13" customFormat="1">
      <c r="B222" s="163"/>
      <c r="D222" s="151" t="s">
        <v>442</v>
      </c>
      <c r="E222" s="164" t="s">
        <v>3</v>
      </c>
      <c r="F222" s="165" t="s">
        <v>452</v>
      </c>
      <c r="H222" s="166">
        <v>43.496000000000002</v>
      </c>
      <c r="I222" s="167"/>
      <c r="L222" s="163"/>
      <c r="M222" s="168"/>
      <c r="T222" s="169"/>
      <c r="AT222" s="164" t="s">
        <v>442</v>
      </c>
      <c r="AU222" s="164" t="s">
        <v>79</v>
      </c>
      <c r="AV222" s="13" t="s">
        <v>113</v>
      </c>
      <c r="AW222" s="13" t="s">
        <v>31</v>
      </c>
      <c r="AX222" s="13" t="s">
        <v>76</v>
      </c>
      <c r="AY222" s="164" t="s">
        <v>328</v>
      </c>
    </row>
    <row r="223" spans="2:65" s="1" customFormat="1" ht="37.9" customHeight="1">
      <c r="B223" s="133"/>
      <c r="C223" s="134" t="s">
        <v>610</v>
      </c>
      <c r="D223" s="134" t="s">
        <v>331</v>
      </c>
      <c r="E223" s="135" t="s">
        <v>2001</v>
      </c>
      <c r="F223" s="136" t="s">
        <v>2002</v>
      </c>
      <c r="G223" s="137" t="s">
        <v>439</v>
      </c>
      <c r="H223" s="138">
        <v>52.790999999999997</v>
      </c>
      <c r="I223" s="139"/>
      <c r="J223" s="140">
        <f>ROUND(I223*H223,2)</f>
        <v>0</v>
      </c>
      <c r="K223" s="136" t="s">
        <v>335</v>
      </c>
      <c r="L223" s="34"/>
      <c r="M223" s="141" t="s">
        <v>3</v>
      </c>
      <c r="N223" s="142" t="s">
        <v>40</v>
      </c>
      <c r="P223" s="143">
        <f>O223*H223</f>
        <v>0</v>
      </c>
      <c r="Q223" s="143">
        <v>0</v>
      </c>
      <c r="R223" s="143">
        <f>Q223*H223</f>
        <v>0</v>
      </c>
      <c r="S223" s="143">
        <v>8.7999999999999995E-2</v>
      </c>
      <c r="T223" s="144">
        <f>S223*H223</f>
        <v>4.6456079999999993</v>
      </c>
      <c r="AR223" s="145" t="s">
        <v>532</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532</v>
      </c>
      <c r="BM223" s="145" t="s">
        <v>2003</v>
      </c>
    </row>
    <row r="224" spans="2:65" s="1" customFormat="1">
      <c r="B224" s="34"/>
      <c r="D224" s="147" t="s">
        <v>338</v>
      </c>
      <c r="F224" s="148" t="s">
        <v>2004</v>
      </c>
      <c r="I224" s="149"/>
      <c r="L224" s="34"/>
      <c r="M224" s="150"/>
      <c r="T224" s="55"/>
      <c r="AT224" s="19" t="s">
        <v>338</v>
      </c>
      <c r="AU224" s="19" t="s">
        <v>79</v>
      </c>
    </row>
    <row r="225" spans="2:65" s="14" customFormat="1">
      <c r="B225" s="170"/>
      <c r="D225" s="151" t="s">
        <v>442</v>
      </c>
      <c r="E225" s="171" t="s">
        <v>3</v>
      </c>
      <c r="F225" s="172" t="s">
        <v>2005</v>
      </c>
      <c r="H225" s="171" t="s">
        <v>3</v>
      </c>
      <c r="I225" s="173"/>
      <c r="L225" s="170"/>
      <c r="M225" s="174"/>
      <c r="T225" s="175"/>
      <c r="AT225" s="171" t="s">
        <v>442</v>
      </c>
      <c r="AU225" s="171" t="s">
        <v>79</v>
      </c>
      <c r="AV225" s="14" t="s">
        <v>76</v>
      </c>
      <c r="AW225" s="14" t="s">
        <v>31</v>
      </c>
      <c r="AX225" s="14" t="s">
        <v>69</v>
      </c>
      <c r="AY225" s="171" t="s">
        <v>328</v>
      </c>
    </row>
    <row r="226" spans="2:65" s="12" customFormat="1">
      <c r="B226" s="156"/>
      <c r="D226" s="151" t="s">
        <v>442</v>
      </c>
      <c r="E226" s="157" t="s">
        <v>3</v>
      </c>
      <c r="F226" s="158" t="s">
        <v>2006</v>
      </c>
      <c r="H226" s="159">
        <v>2.1419999999999999</v>
      </c>
      <c r="I226" s="160"/>
      <c r="L226" s="156"/>
      <c r="M226" s="161"/>
      <c r="T226" s="162"/>
      <c r="AT226" s="157" t="s">
        <v>442</v>
      </c>
      <c r="AU226" s="157" t="s">
        <v>79</v>
      </c>
      <c r="AV226" s="12" t="s">
        <v>79</v>
      </c>
      <c r="AW226" s="12" t="s">
        <v>31</v>
      </c>
      <c r="AX226" s="12" t="s">
        <v>69</v>
      </c>
      <c r="AY226" s="157" t="s">
        <v>328</v>
      </c>
    </row>
    <row r="227" spans="2:65" s="14" customFormat="1">
      <c r="B227" s="170"/>
      <c r="D227" s="151" t="s">
        <v>442</v>
      </c>
      <c r="E227" s="171" t="s">
        <v>3</v>
      </c>
      <c r="F227" s="172" t="s">
        <v>2007</v>
      </c>
      <c r="H227" s="171" t="s">
        <v>3</v>
      </c>
      <c r="I227" s="173"/>
      <c r="L227" s="170"/>
      <c r="M227" s="174"/>
      <c r="T227" s="175"/>
      <c r="AT227" s="171" t="s">
        <v>442</v>
      </c>
      <c r="AU227" s="171" t="s">
        <v>79</v>
      </c>
      <c r="AV227" s="14" t="s">
        <v>76</v>
      </c>
      <c r="AW227" s="14" t="s">
        <v>31</v>
      </c>
      <c r="AX227" s="14" t="s">
        <v>69</v>
      </c>
      <c r="AY227" s="171" t="s">
        <v>328</v>
      </c>
    </row>
    <row r="228" spans="2:65" s="12" customFormat="1" ht="33.75">
      <c r="B228" s="156"/>
      <c r="D228" s="151" t="s">
        <v>442</v>
      </c>
      <c r="E228" s="157" t="s">
        <v>3</v>
      </c>
      <c r="F228" s="158" t="s">
        <v>2008</v>
      </c>
      <c r="H228" s="159">
        <v>25.196999999999999</v>
      </c>
      <c r="I228" s="160"/>
      <c r="L228" s="156"/>
      <c r="M228" s="161"/>
      <c r="T228" s="162"/>
      <c r="AT228" s="157" t="s">
        <v>442</v>
      </c>
      <c r="AU228" s="157" t="s">
        <v>79</v>
      </c>
      <c r="AV228" s="12" t="s">
        <v>79</v>
      </c>
      <c r="AW228" s="12" t="s">
        <v>31</v>
      </c>
      <c r="AX228" s="12" t="s">
        <v>69</v>
      </c>
      <c r="AY228" s="157" t="s">
        <v>328</v>
      </c>
    </row>
    <row r="229" spans="2:65" s="12" customFormat="1">
      <c r="B229" s="156"/>
      <c r="D229" s="151" t="s">
        <v>442</v>
      </c>
      <c r="E229" s="157" t="s">
        <v>3</v>
      </c>
      <c r="F229" s="158" t="s">
        <v>2009</v>
      </c>
      <c r="H229" s="159">
        <v>17.372</v>
      </c>
      <c r="I229" s="160"/>
      <c r="L229" s="156"/>
      <c r="M229" s="161"/>
      <c r="T229" s="162"/>
      <c r="AT229" s="157" t="s">
        <v>442</v>
      </c>
      <c r="AU229" s="157" t="s">
        <v>79</v>
      </c>
      <c r="AV229" s="12" t="s">
        <v>79</v>
      </c>
      <c r="AW229" s="12" t="s">
        <v>31</v>
      </c>
      <c r="AX229" s="12" t="s">
        <v>69</v>
      </c>
      <c r="AY229" s="157" t="s">
        <v>328</v>
      </c>
    </row>
    <row r="230" spans="2:65" s="12" customFormat="1">
      <c r="B230" s="156"/>
      <c r="D230" s="151" t="s">
        <v>442</v>
      </c>
      <c r="E230" s="157" t="s">
        <v>3</v>
      </c>
      <c r="F230" s="158" t="s">
        <v>2010</v>
      </c>
      <c r="H230" s="159">
        <v>8.08</v>
      </c>
      <c r="I230" s="160"/>
      <c r="L230" s="156"/>
      <c r="M230" s="161"/>
      <c r="T230" s="162"/>
      <c r="AT230" s="157" t="s">
        <v>442</v>
      </c>
      <c r="AU230" s="157" t="s">
        <v>79</v>
      </c>
      <c r="AV230" s="12" t="s">
        <v>79</v>
      </c>
      <c r="AW230" s="12" t="s">
        <v>31</v>
      </c>
      <c r="AX230" s="12" t="s">
        <v>69</v>
      </c>
      <c r="AY230" s="157" t="s">
        <v>328</v>
      </c>
    </row>
    <row r="231" spans="2:65" s="13" customFormat="1">
      <c r="B231" s="163"/>
      <c r="D231" s="151" t="s">
        <v>442</v>
      </c>
      <c r="E231" s="164" t="s">
        <v>3</v>
      </c>
      <c r="F231" s="165" t="s">
        <v>452</v>
      </c>
      <c r="H231" s="166">
        <v>52.790999999999997</v>
      </c>
      <c r="I231" s="167"/>
      <c r="L231" s="163"/>
      <c r="M231" s="168"/>
      <c r="T231" s="169"/>
      <c r="AT231" s="164" t="s">
        <v>442</v>
      </c>
      <c r="AU231" s="164" t="s">
        <v>79</v>
      </c>
      <c r="AV231" s="13" t="s">
        <v>113</v>
      </c>
      <c r="AW231" s="13" t="s">
        <v>31</v>
      </c>
      <c r="AX231" s="13" t="s">
        <v>76</v>
      </c>
      <c r="AY231" s="164" t="s">
        <v>328</v>
      </c>
    </row>
    <row r="232" spans="2:65" s="1" customFormat="1" ht="37.9" customHeight="1">
      <c r="B232" s="133"/>
      <c r="C232" s="134" t="s">
        <v>616</v>
      </c>
      <c r="D232" s="134" t="s">
        <v>331</v>
      </c>
      <c r="E232" s="135" t="s">
        <v>2011</v>
      </c>
      <c r="F232" s="136" t="s">
        <v>2012</v>
      </c>
      <c r="G232" s="137" t="s">
        <v>439</v>
      </c>
      <c r="H232" s="138">
        <v>6.2279999999999998</v>
      </c>
      <c r="I232" s="139"/>
      <c r="J232" s="140">
        <f>ROUND(I232*H232,2)</f>
        <v>0</v>
      </c>
      <c r="K232" s="136" t="s">
        <v>335</v>
      </c>
      <c r="L232" s="34"/>
      <c r="M232" s="141" t="s">
        <v>3</v>
      </c>
      <c r="N232" s="142" t="s">
        <v>40</v>
      </c>
      <c r="P232" s="143">
        <f>O232*H232</f>
        <v>0</v>
      </c>
      <c r="Q232" s="143">
        <v>0</v>
      </c>
      <c r="R232" s="143">
        <f>Q232*H232</f>
        <v>0</v>
      </c>
      <c r="S232" s="143">
        <v>6.7000000000000004E-2</v>
      </c>
      <c r="T232" s="144">
        <f>S232*H232</f>
        <v>0.41727600000000004</v>
      </c>
      <c r="AR232" s="145" t="s">
        <v>532</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532</v>
      </c>
      <c r="BM232" s="145" t="s">
        <v>2013</v>
      </c>
    </row>
    <row r="233" spans="2:65" s="1" customFormat="1">
      <c r="B233" s="34"/>
      <c r="D233" s="147" t="s">
        <v>338</v>
      </c>
      <c r="F233" s="148" t="s">
        <v>2014</v>
      </c>
      <c r="I233" s="149"/>
      <c r="L233" s="34"/>
      <c r="M233" s="150"/>
      <c r="T233" s="55"/>
      <c r="AT233" s="19" t="s">
        <v>338</v>
      </c>
      <c r="AU233" s="19" t="s">
        <v>79</v>
      </c>
    </row>
    <row r="234" spans="2:65" s="12" customFormat="1">
      <c r="B234" s="156"/>
      <c r="D234" s="151" t="s">
        <v>442</v>
      </c>
      <c r="E234" s="157" t="s">
        <v>3</v>
      </c>
      <c r="F234" s="158" t="s">
        <v>2015</v>
      </c>
      <c r="H234" s="159">
        <v>6.2279999999999998</v>
      </c>
      <c r="I234" s="160"/>
      <c r="L234" s="156"/>
      <c r="M234" s="161"/>
      <c r="T234" s="162"/>
      <c r="AT234" s="157" t="s">
        <v>442</v>
      </c>
      <c r="AU234" s="157" t="s">
        <v>79</v>
      </c>
      <c r="AV234" s="12" t="s">
        <v>79</v>
      </c>
      <c r="AW234" s="12" t="s">
        <v>31</v>
      </c>
      <c r="AX234" s="12" t="s">
        <v>76</v>
      </c>
      <c r="AY234" s="157" t="s">
        <v>328</v>
      </c>
    </row>
    <row r="235" spans="2:65" s="1" customFormat="1" ht="24.2" customHeight="1">
      <c r="B235" s="133"/>
      <c r="C235" s="134" t="s">
        <v>621</v>
      </c>
      <c r="D235" s="134" t="s">
        <v>331</v>
      </c>
      <c r="E235" s="135" t="s">
        <v>2016</v>
      </c>
      <c r="F235" s="136" t="s">
        <v>2017</v>
      </c>
      <c r="G235" s="137" t="s">
        <v>334</v>
      </c>
      <c r="H235" s="138">
        <v>6</v>
      </c>
      <c r="I235" s="139"/>
      <c r="J235" s="140">
        <f>ROUND(I235*H235,2)</f>
        <v>0</v>
      </c>
      <c r="K235" s="136" t="s">
        <v>335</v>
      </c>
      <c r="L235" s="34"/>
      <c r="M235" s="141" t="s">
        <v>3</v>
      </c>
      <c r="N235" s="142" t="s">
        <v>40</v>
      </c>
      <c r="P235" s="143">
        <f>O235*H235</f>
        <v>0</v>
      </c>
      <c r="Q235" s="143">
        <v>0</v>
      </c>
      <c r="R235" s="143">
        <f>Q235*H235</f>
        <v>0</v>
      </c>
      <c r="S235" s="143">
        <v>1.933E-2</v>
      </c>
      <c r="T235" s="144">
        <f>S235*H235</f>
        <v>0.11598</v>
      </c>
      <c r="AR235" s="145" t="s">
        <v>532</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532</v>
      </c>
      <c r="BM235" s="145" t="s">
        <v>2018</v>
      </c>
    </row>
    <row r="236" spans="2:65" s="1" customFormat="1">
      <c r="B236" s="34"/>
      <c r="D236" s="147" t="s">
        <v>338</v>
      </c>
      <c r="F236" s="148" t="s">
        <v>2019</v>
      </c>
      <c r="I236" s="149"/>
      <c r="L236" s="34"/>
      <c r="M236" s="150"/>
      <c r="T236" s="55"/>
      <c r="AT236" s="19" t="s">
        <v>338</v>
      </c>
      <c r="AU236" s="19" t="s">
        <v>79</v>
      </c>
    </row>
    <row r="237" spans="2:65" s="1" customFormat="1" ht="21.75" customHeight="1">
      <c r="B237" s="133"/>
      <c r="C237" s="134" t="s">
        <v>626</v>
      </c>
      <c r="D237" s="134" t="s">
        <v>331</v>
      </c>
      <c r="E237" s="135" t="s">
        <v>2020</v>
      </c>
      <c r="F237" s="136" t="s">
        <v>2021</v>
      </c>
      <c r="G237" s="137" t="s">
        <v>334</v>
      </c>
      <c r="H237" s="138">
        <v>4</v>
      </c>
      <c r="I237" s="139"/>
      <c r="J237" s="140">
        <f>ROUND(I237*H237,2)</f>
        <v>0</v>
      </c>
      <c r="K237" s="136" t="s">
        <v>335</v>
      </c>
      <c r="L237" s="34"/>
      <c r="M237" s="141" t="s">
        <v>3</v>
      </c>
      <c r="N237" s="142" t="s">
        <v>40</v>
      </c>
      <c r="P237" s="143">
        <f>O237*H237</f>
        <v>0</v>
      </c>
      <c r="Q237" s="143">
        <v>0</v>
      </c>
      <c r="R237" s="143">
        <f>Q237*H237</f>
        <v>0</v>
      </c>
      <c r="S237" s="143">
        <v>1.9460000000000002E-2</v>
      </c>
      <c r="T237" s="144">
        <f>S237*H237</f>
        <v>7.7840000000000006E-2</v>
      </c>
      <c r="AR237" s="145" t="s">
        <v>532</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532</v>
      </c>
      <c r="BM237" s="145" t="s">
        <v>2022</v>
      </c>
    </row>
    <row r="238" spans="2:65" s="1" customFormat="1">
      <c r="B238" s="34"/>
      <c r="D238" s="147" t="s">
        <v>338</v>
      </c>
      <c r="F238" s="148" t="s">
        <v>2023</v>
      </c>
      <c r="I238" s="149"/>
      <c r="L238" s="34"/>
      <c r="M238" s="150"/>
      <c r="T238" s="55"/>
      <c r="AT238" s="19" t="s">
        <v>338</v>
      </c>
      <c r="AU238" s="19" t="s">
        <v>79</v>
      </c>
    </row>
    <row r="239" spans="2:65" s="1" customFormat="1" ht="24.2" customHeight="1">
      <c r="B239" s="133"/>
      <c r="C239" s="134" t="s">
        <v>631</v>
      </c>
      <c r="D239" s="134" t="s">
        <v>331</v>
      </c>
      <c r="E239" s="135" t="s">
        <v>2024</v>
      </c>
      <c r="F239" s="136" t="s">
        <v>2025</v>
      </c>
      <c r="G239" s="137" t="s">
        <v>334</v>
      </c>
      <c r="H239" s="138">
        <v>1</v>
      </c>
      <c r="I239" s="139"/>
      <c r="J239" s="140">
        <f>ROUND(I239*H239,2)</f>
        <v>0</v>
      </c>
      <c r="K239" s="136" t="s">
        <v>335</v>
      </c>
      <c r="L239" s="34"/>
      <c r="M239" s="141" t="s">
        <v>3</v>
      </c>
      <c r="N239" s="142" t="s">
        <v>40</v>
      </c>
      <c r="P239" s="143">
        <f>O239*H239</f>
        <v>0</v>
      </c>
      <c r="Q239" s="143">
        <v>0</v>
      </c>
      <c r="R239" s="143">
        <f>Q239*H239</f>
        <v>0</v>
      </c>
      <c r="S239" s="143">
        <v>8.7999999999999995E-2</v>
      </c>
      <c r="T239" s="144">
        <f>S239*H239</f>
        <v>8.7999999999999995E-2</v>
      </c>
      <c r="AR239" s="145" t="s">
        <v>532</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532</v>
      </c>
      <c r="BM239" s="145" t="s">
        <v>2026</v>
      </c>
    </row>
    <row r="240" spans="2:65" s="1" customFormat="1">
      <c r="B240" s="34"/>
      <c r="D240" s="147" t="s">
        <v>338</v>
      </c>
      <c r="F240" s="148" t="s">
        <v>2027</v>
      </c>
      <c r="I240" s="149"/>
      <c r="L240" s="34"/>
      <c r="M240" s="150"/>
      <c r="T240" s="55"/>
      <c r="AT240" s="19" t="s">
        <v>338</v>
      </c>
      <c r="AU240" s="19" t="s">
        <v>79</v>
      </c>
    </row>
    <row r="241" spans="2:65" s="1" customFormat="1" ht="24.2" customHeight="1">
      <c r="B241" s="133"/>
      <c r="C241" s="134" t="s">
        <v>638</v>
      </c>
      <c r="D241" s="134" t="s">
        <v>331</v>
      </c>
      <c r="E241" s="135" t="s">
        <v>2028</v>
      </c>
      <c r="F241" s="136" t="s">
        <v>2029</v>
      </c>
      <c r="G241" s="137" t="s">
        <v>1373</v>
      </c>
      <c r="H241" s="138">
        <v>100</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532</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532</v>
      </c>
      <c r="BM241" s="145" t="s">
        <v>2030</v>
      </c>
    </row>
    <row r="242" spans="2:65" s="1" customFormat="1">
      <c r="B242" s="34"/>
      <c r="D242" s="147" t="s">
        <v>338</v>
      </c>
      <c r="F242" s="148" t="s">
        <v>2031</v>
      </c>
      <c r="I242" s="149"/>
      <c r="L242" s="34"/>
      <c r="M242" s="150"/>
      <c r="T242" s="55"/>
      <c r="AT242" s="19" t="s">
        <v>338</v>
      </c>
      <c r="AU242" s="19" t="s">
        <v>79</v>
      </c>
    </row>
    <row r="243" spans="2:65" s="12" customFormat="1">
      <c r="B243" s="156"/>
      <c r="D243" s="151" t="s">
        <v>442</v>
      </c>
      <c r="E243" s="157" t="s">
        <v>3</v>
      </c>
      <c r="F243" s="158" t="s">
        <v>2032</v>
      </c>
      <c r="H243" s="159">
        <v>100</v>
      </c>
      <c r="I243" s="160"/>
      <c r="L243" s="156"/>
      <c r="M243" s="161"/>
      <c r="T243" s="162"/>
      <c r="AT243" s="157" t="s">
        <v>442</v>
      </c>
      <c r="AU243" s="157" t="s">
        <v>79</v>
      </c>
      <c r="AV243" s="12" t="s">
        <v>79</v>
      </c>
      <c r="AW243" s="12" t="s">
        <v>31</v>
      </c>
      <c r="AX243" s="12" t="s">
        <v>76</v>
      </c>
      <c r="AY243" s="157" t="s">
        <v>328</v>
      </c>
    </row>
    <row r="244" spans="2:65" s="11" customFormat="1" ht="22.9" customHeight="1">
      <c r="B244" s="121"/>
      <c r="D244" s="122" t="s">
        <v>68</v>
      </c>
      <c r="E244" s="131" t="s">
        <v>2033</v>
      </c>
      <c r="F244" s="131" t="s">
        <v>2034</v>
      </c>
      <c r="I244" s="124"/>
      <c r="J244" s="132">
        <f>BK244</f>
        <v>0</v>
      </c>
      <c r="L244" s="121"/>
      <c r="M244" s="126"/>
      <c r="P244" s="127">
        <f>SUM(P245:P289)</f>
        <v>0</v>
      </c>
      <c r="R244" s="127">
        <f>SUM(R245:R289)</f>
        <v>7.1723520000000001</v>
      </c>
      <c r="T244" s="128">
        <f>SUM(T245:T289)</f>
        <v>95.433524500000004</v>
      </c>
      <c r="AR244" s="122" t="s">
        <v>76</v>
      </c>
      <c r="AT244" s="129" t="s">
        <v>68</v>
      </c>
      <c r="AU244" s="129" t="s">
        <v>76</v>
      </c>
      <c r="AY244" s="122" t="s">
        <v>328</v>
      </c>
      <c r="BK244" s="130">
        <f>SUM(BK245:BK289)</f>
        <v>0</v>
      </c>
    </row>
    <row r="245" spans="2:65" s="1" customFormat="1" ht="37.9" customHeight="1">
      <c r="B245" s="133"/>
      <c r="C245" s="134" t="s">
        <v>643</v>
      </c>
      <c r="D245" s="134" t="s">
        <v>331</v>
      </c>
      <c r="E245" s="135" t="s">
        <v>2035</v>
      </c>
      <c r="F245" s="136" t="s">
        <v>2036</v>
      </c>
      <c r="G245" s="137" t="s">
        <v>439</v>
      </c>
      <c r="H245" s="138">
        <v>248.779</v>
      </c>
      <c r="I245" s="139"/>
      <c r="J245" s="140">
        <f>ROUND(I245*H245,2)</f>
        <v>0</v>
      </c>
      <c r="K245" s="136" t="s">
        <v>335</v>
      </c>
      <c r="L245" s="34"/>
      <c r="M245" s="141" t="s">
        <v>3</v>
      </c>
      <c r="N245" s="142" t="s">
        <v>40</v>
      </c>
      <c r="P245" s="143">
        <f>O245*H245</f>
        <v>0</v>
      </c>
      <c r="Q245" s="143">
        <v>0</v>
      </c>
      <c r="R245" s="143">
        <f>Q245*H245</f>
        <v>0</v>
      </c>
      <c r="S245" s="143">
        <v>0.05</v>
      </c>
      <c r="T245" s="144">
        <f>S245*H245</f>
        <v>12.43895</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2037</v>
      </c>
    </row>
    <row r="246" spans="2:65" s="1" customFormat="1">
      <c r="B246" s="34"/>
      <c r="D246" s="147" t="s">
        <v>338</v>
      </c>
      <c r="F246" s="148" t="s">
        <v>2038</v>
      </c>
      <c r="I246" s="149"/>
      <c r="L246" s="34"/>
      <c r="M246" s="150"/>
      <c r="T246" s="55"/>
      <c r="AT246" s="19" t="s">
        <v>338</v>
      </c>
      <c r="AU246" s="19" t="s">
        <v>79</v>
      </c>
    </row>
    <row r="247" spans="2:65" s="12" customFormat="1">
      <c r="B247" s="156"/>
      <c r="D247" s="151" t="s">
        <v>442</v>
      </c>
      <c r="E247" s="157" t="s">
        <v>3</v>
      </c>
      <c r="F247" s="158" t="s">
        <v>1819</v>
      </c>
      <c r="H247" s="159">
        <v>104.773</v>
      </c>
      <c r="I247" s="160"/>
      <c r="L247" s="156"/>
      <c r="M247" s="161"/>
      <c r="T247" s="162"/>
      <c r="AT247" s="157" t="s">
        <v>442</v>
      </c>
      <c r="AU247" s="157" t="s">
        <v>79</v>
      </c>
      <c r="AV247" s="12" t="s">
        <v>79</v>
      </c>
      <c r="AW247" s="12" t="s">
        <v>31</v>
      </c>
      <c r="AX247" s="12" t="s">
        <v>69</v>
      </c>
      <c r="AY247" s="157" t="s">
        <v>328</v>
      </c>
    </row>
    <row r="248" spans="2:65" s="12" customFormat="1">
      <c r="B248" s="156"/>
      <c r="D248" s="151" t="s">
        <v>442</v>
      </c>
      <c r="E248" s="157" t="s">
        <v>3</v>
      </c>
      <c r="F248" s="158" t="s">
        <v>1822</v>
      </c>
      <c r="H248" s="159">
        <v>17.594999999999999</v>
      </c>
      <c r="I248" s="160"/>
      <c r="L248" s="156"/>
      <c r="M248" s="161"/>
      <c r="T248" s="162"/>
      <c r="AT248" s="157" t="s">
        <v>442</v>
      </c>
      <c r="AU248" s="157" t="s">
        <v>79</v>
      </c>
      <c r="AV248" s="12" t="s">
        <v>79</v>
      </c>
      <c r="AW248" s="12" t="s">
        <v>31</v>
      </c>
      <c r="AX248" s="12" t="s">
        <v>69</v>
      </c>
      <c r="AY248" s="157" t="s">
        <v>328</v>
      </c>
    </row>
    <row r="249" spans="2:65" s="14" customFormat="1">
      <c r="B249" s="170"/>
      <c r="D249" s="151" t="s">
        <v>442</v>
      </c>
      <c r="E249" s="171" t="s">
        <v>3</v>
      </c>
      <c r="F249" s="172" t="s">
        <v>1898</v>
      </c>
      <c r="H249" s="171" t="s">
        <v>3</v>
      </c>
      <c r="I249" s="173"/>
      <c r="L249" s="170"/>
      <c r="M249" s="174"/>
      <c r="T249" s="175"/>
      <c r="AT249" s="171" t="s">
        <v>442</v>
      </c>
      <c r="AU249" s="171" t="s">
        <v>79</v>
      </c>
      <c r="AV249" s="14" t="s">
        <v>76</v>
      </c>
      <c r="AW249" s="14" t="s">
        <v>31</v>
      </c>
      <c r="AX249" s="14" t="s">
        <v>69</v>
      </c>
      <c r="AY249" s="171" t="s">
        <v>328</v>
      </c>
    </row>
    <row r="250" spans="2:65" s="12" customFormat="1">
      <c r="B250" s="156"/>
      <c r="D250" s="151" t="s">
        <v>442</v>
      </c>
      <c r="E250" s="157" t="s">
        <v>3</v>
      </c>
      <c r="F250" s="158" t="s">
        <v>1899</v>
      </c>
      <c r="H250" s="159">
        <v>126.411</v>
      </c>
      <c r="I250" s="160"/>
      <c r="L250" s="156"/>
      <c r="M250" s="161"/>
      <c r="T250" s="162"/>
      <c r="AT250" s="157" t="s">
        <v>442</v>
      </c>
      <c r="AU250" s="157" t="s">
        <v>79</v>
      </c>
      <c r="AV250" s="12" t="s">
        <v>79</v>
      </c>
      <c r="AW250" s="12" t="s">
        <v>31</v>
      </c>
      <c r="AX250" s="12" t="s">
        <v>69</v>
      </c>
      <c r="AY250" s="157" t="s">
        <v>328</v>
      </c>
    </row>
    <row r="251" spans="2:65" s="13" customFormat="1">
      <c r="B251" s="163"/>
      <c r="D251" s="151" t="s">
        <v>442</v>
      </c>
      <c r="E251" s="164" t="s">
        <v>3</v>
      </c>
      <c r="F251" s="165" t="s">
        <v>452</v>
      </c>
      <c r="H251" s="166">
        <v>248.779</v>
      </c>
      <c r="I251" s="167"/>
      <c r="L251" s="163"/>
      <c r="M251" s="168"/>
      <c r="T251" s="169"/>
      <c r="AT251" s="164" t="s">
        <v>442</v>
      </c>
      <c r="AU251" s="164" t="s">
        <v>79</v>
      </c>
      <c r="AV251" s="13" t="s">
        <v>113</v>
      </c>
      <c r="AW251" s="13" t="s">
        <v>31</v>
      </c>
      <c r="AX251" s="13" t="s">
        <v>76</v>
      </c>
      <c r="AY251" s="164" t="s">
        <v>328</v>
      </c>
    </row>
    <row r="252" spans="2:65" s="1" customFormat="1" ht="49.15" customHeight="1">
      <c r="B252" s="133"/>
      <c r="C252" s="134" t="s">
        <v>649</v>
      </c>
      <c r="D252" s="134" t="s">
        <v>331</v>
      </c>
      <c r="E252" s="135" t="s">
        <v>2039</v>
      </c>
      <c r="F252" s="136" t="s">
        <v>2040</v>
      </c>
      <c r="G252" s="137" t="s">
        <v>439</v>
      </c>
      <c r="H252" s="138">
        <v>126.411</v>
      </c>
      <c r="I252" s="139"/>
      <c r="J252" s="140">
        <f>ROUND(I252*H252,2)</f>
        <v>0</v>
      </c>
      <c r="K252" s="136" t="s">
        <v>335</v>
      </c>
      <c r="L252" s="34"/>
      <c r="M252" s="141" t="s">
        <v>3</v>
      </c>
      <c r="N252" s="142" t="s">
        <v>40</v>
      </c>
      <c r="P252" s="143">
        <f>O252*H252</f>
        <v>0</v>
      </c>
      <c r="Q252" s="143">
        <v>0</v>
      </c>
      <c r="R252" s="143">
        <f>Q252*H252</f>
        <v>0</v>
      </c>
      <c r="S252" s="143">
        <v>3.7499999999999999E-2</v>
      </c>
      <c r="T252" s="144">
        <f>S252*H252</f>
        <v>4.7404124999999997</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2041</v>
      </c>
    </row>
    <row r="253" spans="2:65" s="1" customFormat="1">
      <c r="B253" s="34"/>
      <c r="D253" s="147" t="s">
        <v>338</v>
      </c>
      <c r="F253" s="148" t="s">
        <v>2042</v>
      </c>
      <c r="I253" s="149"/>
      <c r="L253" s="34"/>
      <c r="M253" s="150"/>
      <c r="T253" s="55"/>
      <c r="AT253" s="19" t="s">
        <v>338</v>
      </c>
      <c r="AU253" s="19" t="s">
        <v>79</v>
      </c>
    </row>
    <row r="254" spans="2:65" s="14" customFormat="1">
      <c r="B254" s="170"/>
      <c r="D254" s="151" t="s">
        <v>442</v>
      </c>
      <c r="E254" s="171" t="s">
        <v>3</v>
      </c>
      <c r="F254" s="172" t="s">
        <v>1898</v>
      </c>
      <c r="H254" s="171" t="s">
        <v>3</v>
      </c>
      <c r="I254" s="173"/>
      <c r="L254" s="170"/>
      <c r="M254" s="174"/>
      <c r="T254" s="175"/>
      <c r="AT254" s="171" t="s">
        <v>442</v>
      </c>
      <c r="AU254" s="171" t="s">
        <v>79</v>
      </c>
      <c r="AV254" s="14" t="s">
        <v>76</v>
      </c>
      <c r="AW254" s="14" t="s">
        <v>31</v>
      </c>
      <c r="AX254" s="14" t="s">
        <v>69</v>
      </c>
      <c r="AY254" s="171" t="s">
        <v>328</v>
      </c>
    </row>
    <row r="255" spans="2:65" s="12" customFormat="1">
      <c r="B255" s="156"/>
      <c r="D255" s="151" t="s">
        <v>442</v>
      </c>
      <c r="E255" s="157" t="s">
        <v>3</v>
      </c>
      <c r="F255" s="158" t="s">
        <v>1899</v>
      </c>
      <c r="H255" s="159">
        <v>126.411</v>
      </c>
      <c r="I255" s="160"/>
      <c r="L255" s="156"/>
      <c r="M255" s="161"/>
      <c r="T255" s="162"/>
      <c r="AT255" s="157" t="s">
        <v>442</v>
      </c>
      <c r="AU255" s="157" t="s">
        <v>79</v>
      </c>
      <c r="AV255" s="12" t="s">
        <v>79</v>
      </c>
      <c r="AW255" s="12" t="s">
        <v>31</v>
      </c>
      <c r="AX255" s="12" t="s">
        <v>76</v>
      </c>
      <c r="AY255" s="157" t="s">
        <v>328</v>
      </c>
    </row>
    <row r="256" spans="2:65" s="1" customFormat="1" ht="33" customHeight="1">
      <c r="B256" s="133"/>
      <c r="C256" s="134" t="s">
        <v>654</v>
      </c>
      <c r="D256" s="134" t="s">
        <v>331</v>
      </c>
      <c r="E256" s="135" t="s">
        <v>2043</v>
      </c>
      <c r="F256" s="136" t="s">
        <v>2044</v>
      </c>
      <c r="G256" s="137" t="s">
        <v>439</v>
      </c>
      <c r="H256" s="138">
        <v>149.42400000000001</v>
      </c>
      <c r="I256" s="139"/>
      <c r="J256" s="140">
        <f>ROUND(I256*H256,2)</f>
        <v>0</v>
      </c>
      <c r="K256" s="136" t="s">
        <v>335</v>
      </c>
      <c r="L256" s="34"/>
      <c r="M256" s="141" t="s">
        <v>3</v>
      </c>
      <c r="N256" s="142" t="s">
        <v>40</v>
      </c>
      <c r="P256" s="143">
        <f>O256*H256</f>
        <v>0</v>
      </c>
      <c r="Q256" s="143">
        <v>0</v>
      </c>
      <c r="R256" s="143">
        <f>Q256*H256</f>
        <v>0</v>
      </c>
      <c r="S256" s="143">
        <v>0.05</v>
      </c>
      <c r="T256" s="144">
        <f>S256*H256</f>
        <v>7.4712000000000005</v>
      </c>
      <c r="AR256" s="145" t="s">
        <v>113</v>
      </c>
      <c r="AT256" s="145" t="s">
        <v>331</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2045</v>
      </c>
    </row>
    <row r="257" spans="2:65" s="1" customFormat="1">
      <c r="B257" s="34"/>
      <c r="D257" s="147" t="s">
        <v>338</v>
      </c>
      <c r="F257" s="148" t="s">
        <v>2046</v>
      </c>
      <c r="I257" s="149"/>
      <c r="L257" s="34"/>
      <c r="M257" s="150"/>
      <c r="T257" s="55"/>
      <c r="AT257" s="19" t="s">
        <v>338</v>
      </c>
      <c r="AU257" s="19" t="s">
        <v>79</v>
      </c>
    </row>
    <row r="258" spans="2:65" s="14" customFormat="1">
      <c r="B258" s="170"/>
      <c r="D258" s="151" t="s">
        <v>442</v>
      </c>
      <c r="E258" s="171" t="s">
        <v>3</v>
      </c>
      <c r="F258" s="172" t="s">
        <v>2047</v>
      </c>
      <c r="H258" s="171" t="s">
        <v>3</v>
      </c>
      <c r="I258" s="173"/>
      <c r="L258" s="170"/>
      <c r="M258" s="174"/>
      <c r="T258" s="175"/>
      <c r="AT258" s="171" t="s">
        <v>442</v>
      </c>
      <c r="AU258" s="171" t="s">
        <v>79</v>
      </c>
      <c r="AV258" s="14" t="s">
        <v>76</v>
      </c>
      <c r="AW258" s="14" t="s">
        <v>31</v>
      </c>
      <c r="AX258" s="14" t="s">
        <v>69</v>
      </c>
      <c r="AY258" s="171" t="s">
        <v>328</v>
      </c>
    </row>
    <row r="259" spans="2:65" s="12" customFormat="1">
      <c r="B259" s="156"/>
      <c r="D259" s="151" t="s">
        <v>442</v>
      </c>
      <c r="E259" s="157" t="s">
        <v>3</v>
      </c>
      <c r="F259" s="158" t="s">
        <v>2048</v>
      </c>
      <c r="H259" s="159">
        <v>149.42400000000001</v>
      </c>
      <c r="I259" s="160"/>
      <c r="L259" s="156"/>
      <c r="M259" s="161"/>
      <c r="T259" s="162"/>
      <c r="AT259" s="157" t="s">
        <v>442</v>
      </c>
      <c r="AU259" s="157" t="s">
        <v>79</v>
      </c>
      <c r="AV259" s="12" t="s">
        <v>79</v>
      </c>
      <c r="AW259" s="12" t="s">
        <v>31</v>
      </c>
      <c r="AX259" s="12" t="s">
        <v>76</v>
      </c>
      <c r="AY259" s="157" t="s">
        <v>328</v>
      </c>
    </row>
    <row r="260" spans="2:65" s="1" customFormat="1" ht="24.2" customHeight="1">
      <c r="B260" s="133"/>
      <c r="C260" s="134" t="s">
        <v>661</v>
      </c>
      <c r="D260" s="134" t="s">
        <v>331</v>
      </c>
      <c r="E260" s="135" t="s">
        <v>2049</v>
      </c>
      <c r="F260" s="136" t="s">
        <v>2050</v>
      </c>
      <c r="G260" s="137" t="s">
        <v>439</v>
      </c>
      <c r="H260" s="138">
        <v>149.42400000000001</v>
      </c>
      <c r="I260" s="139"/>
      <c r="J260" s="140">
        <f>ROUND(I260*H260,2)</f>
        <v>0</v>
      </c>
      <c r="K260" s="136" t="s">
        <v>335</v>
      </c>
      <c r="L260" s="34"/>
      <c r="M260" s="141" t="s">
        <v>3</v>
      </c>
      <c r="N260" s="142" t="s">
        <v>40</v>
      </c>
      <c r="P260" s="143">
        <f>O260*H260</f>
        <v>0</v>
      </c>
      <c r="Q260" s="143">
        <v>4.8000000000000001E-2</v>
      </c>
      <c r="R260" s="143">
        <f>Q260*H260</f>
        <v>7.1723520000000001</v>
      </c>
      <c r="S260" s="143">
        <v>4.8000000000000001E-2</v>
      </c>
      <c r="T260" s="144">
        <f>S260*H260</f>
        <v>7.1723520000000001</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2051</v>
      </c>
    </row>
    <row r="261" spans="2:65" s="1" customFormat="1">
      <c r="B261" s="34"/>
      <c r="D261" s="147" t="s">
        <v>338</v>
      </c>
      <c r="F261" s="148" t="s">
        <v>2052</v>
      </c>
      <c r="I261" s="149"/>
      <c r="L261" s="34"/>
      <c r="M261" s="150"/>
      <c r="T261" s="55"/>
      <c r="AT261" s="19" t="s">
        <v>338</v>
      </c>
      <c r="AU261" s="19" t="s">
        <v>79</v>
      </c>
    </row>
    <row r="262" spans="2:65" s="12" customFormat="1">
      <c r="B262" s="156"/>
      <c r="D262" s="151" t="s">
        <v>442</v>
      </c>
      <c r="E262" s="157" t="s">
        <v>3</v>
      </c>
      <c r="F262" s="158" t="s">
        <v>2048</v>
      </c>
      <c r="H262" s="159">
        <v>149.42400000000001</v>
      </c>
      <c r="I262" s="160"/>
      <c r="L262" s="156"/>
      <c r="M262" s="161"/>
      <c r="T262" s="162"/>
      <c r="AT262" s="157" t="s">
        <v>442</v>
      </c>
      <c r="AU262" s="157" t="s">
        <v>79</v>
      </c>
      <c r="AV262" s="12" t="s">
        <v>79</v>
      </c>
      <c r="AW262" s="12" t="s">
        <v>31</v>
      </c>
      <c r="AX262" s="12" t="s">
        <v>76</v>
      </c>
      <c r="AY262" s="157" t="s">
        <v>328</v>
      </c>
    </row>
    <row r="263" spans="2:65" s="1" customFormat="1" ht="44.25" customHeight="1">
      <c r="B263" s="133"/>
      <c r="C263" s="134" t="s">
        <v>666</v>
      </c>
      <c r="D263" s="134" t="s">
        <v>331</v>
      </c>
      <c r="E263" s="135" t="s">
        <v>2053</v>
      </c>
      <c r="F263" s="136" t="s">
        <v>2054</v>
      </c>
      <c r="G263" s="137" t="s">
        <v>439</v>
      </c>
      <c r="H263" s="138">
        <v>695.03300000000002</v>
      </c>
      <c r="I263" s="139"/>
      <c r="J263" s="140">
        <f>ROUND(I263*H263,2)</f>
        <v>0</v>
      </c>
      <c r="K263" s="136" t="s">
        <v>335</v>
      </c>
      <c r="L263" s="34"/>
      <c r="M263" s="141" t="s">
        <v>3</v>
      </c>
      <c r="N263" s="142" t="s">
        <v>40</v>
      </c>
      <c r="P263" s="143">
        <f>O263*H263</f>
        <v>0</v>
      </c>
      <c r="Q263" s="143">
        <v>0</v>
      </c>
      <c r="R263" s="143">
        <f>Q263*H263</f>
        <v>0</v>
      </c>
      <c r="S263" s="143">
        <v>4.5999999999999999E-2</v>
      </c>
      <c r="T263" s="144">
        <f>S263*H263</f>
        <v>31.971518</v>
      </c>
      <c r="AR263" s="145" t="s">
        <v>113</v>
      </c>
      <c r="AT263" s="145" t="s">
        <v>331</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2055</v>
      </c>
    </row>
    <row r="264" spans="2:65" s="1" customFormat="1">
      <c r="B264" s="34"/>
      <c r="D264" s="147" t="s">
        <v>338</v>
      </c>
      <c r="F264" s="148" t="s">
        <v>2056</v>
      </c>
      <c r="I264" s="149"/>
      <c r="L264" s="34"/>
      <c r="M264" s="150"/>
      <c r="T264" s="55"/>
      <c r="AT264" s="19" t="s">
        <v>338</v>
      </c>
      <c r="AU264" s="19" t="s">
        <v>79</v>
      </c>
    </row>
    <row r="265" spans="2:65" s="14" customFormat="1">
      <c r="B265" s="170"/>
      <c r="D265" s="151" t="s">
        <v>442</v>
      </c>
      <c r="E265" s="171" t="s">
        <v>3</v>
      </c>
      <c r="F265" s="172" t="s">
        <v>2057</v>
      </c>
      <c r="H265" s="171" t="s">
        <v>3</v>
      </c>
      <c r="I265" s="173"/>
      <c r="L265" s="170"/>
      <c r="M265" s="174"/>
      <c r="T265" s="175"/>
      <c r="AT265" s="171" t="s">
        <v>442</v>
      </c>
      <c r="AU265" s="171" t="s">
        <v>79</v>
      </c>
      <c r="AV265" s="14" t="s">
        <v>76</v>
      </c>
      <c r="AW265" s="14" t="s">
        <v>31</v>
      </c>
      <c r="AX265" s="14" t="s">
        <v>69</v>
      </c>
      <c r="AY265" s="171" t="s">
        <v>328</v>
      </c>
    </row>
    <row r="266" spans="2:65" s="14" customFormat="1">
      <c r="B266" s="170"/>
      <c r="D266" s="151" t="s">
        <v>442</v>
      </c>
      <c r="E266" s="171" t="s">
        <v>3</v>
      </c>
      <c r="F266" s="172" t="s">
        <v>2058</v>
      </c>
      <c r="H266" s="171" t="s">
        <v>3</v>
      </c>
      <c r="I266" s="173"/>
      <c r="L266" s="170"/>
      <c r="M266" s="174"/>
      <c r="T266" s="175"/>
      <c r="AT266" s="171" t="s">
        <v>442</v>
      </c>
      <c r="AU266" s="171" t="s">
        <v>79</v>
      </c>
      <c r="AV266" s="14" t="s">
        <v>76</v>
      </c>
      <c r="AW266" s="14" t="s">
        <v>31</v>
      </c>
      <c r="AX266" s="14" t="s">
        <v>69</v>
      </c>
      <c r="AY266" s="171" t="s">
        <v>328</v>
      </c>
    </row>
    <row r="267" spans="2:65" s="12" customFormat="1" ht="22.5">
      <c r="B267" s="156"/>
      <c r="D267" s="151" t="s">
        <v>442</v>
      </c>
      <c r="E267" s="157" t="s">
        <v>3</v>
      </c>
      <c r="F267" s="158" t="s">
        <v>2059</v>
      </c>
      <c r="H267" s="159">
        <v>280.89100000000002</v>
      </c>
      <c r="I267" s="160"/>
      <c r="L267" s="156"/>
      <c r="M267" s="161"/>
      <c r="T267" s="162"/>
      <c r="AT267" s="157" t="s">
        <v>442</v>
      </c>
      <c r="AU267" s="157" t="s">
        <v>79</v>
      </c>
      <c r="AV267" s="12" t="s">
        <v>79</v>
      </c>
      <c r="AW267" s="12" t="s">
        <v>31</v>
      </c>
      <c r="AX267" s="12" t="s">
        <v>69</v>
      </c>
      <c r="AY267" s="157" t="s">
        <v>328</v>
      </c>
    </row>
    <row r="268" spans="2:65" s="14" customFormat="1">
      <c r="B268" s="170"/>
      <c r="D268" s="151" t="s">
        <v>442</v>
      </c>
      <c r="E268" s="171" t="s">
        <v>3</v>
      </c>
      <c r="F268" s="172" t="s">
        <v>1937</v>
      </c>
      <c r="H268" s="171" t="s">
        <v>3</v>
      </c>
      <c r="I268" s="173"/>
      <c r="L268" s="170"/>
      <c r="M268" s="174"/>
      <c r="T268" s="175"/>
      <c r="AT268" s="171" t="s">
        <v>442</v>
      </c>
      <c r="AU268" s="171" t="s">
        <v>79</v>
      </c>
      <c r="AV268" s="14" t="s">
        <v>76</v>
      </c>
      <c r="AW268" s="14" t="s">
        <v>31</v>
      </c>
      <c r="AX268" s="14" t="s">
        <v>69</v>
      </c>
      <c r="AY268" s="171" t="s">
        <v>328</v>
      </c>
    </row>
    <row r="269" spans="2:65" s="12" customFormat="1" ht="22.5">
      <c r="B269" s="156"/>
      <c r="D269" s="151" t="s">
        <v>442</v>
      </c>
      <c r="E269" s="157" t="s">
        <v>3</v>
      </c>
      <c r="F269" s="158" t="s">
        <v>2060</v>
      </c>
      <c r="H269" s="159">
        <v>333.89400000000001</v>
      </c>
      <c r="I269" s="160"/>
      <c r="L269" s="156"/>
      <c r="M269" s="161"/>
      <c r="T269" s="162"/>
      <c r="AT269" s="157" t="s">
        <v>442</v>
      </c>
      <c r="AU269" s="157" t="s">
        <v>79</v>
      </c>
      <c r="AV269" s="12" t="s">
        <v>79</v>
      </c>
      <c r="AW269" s="12" t="s">
        <v>31</v>
      </c>
      <c r="AX269" s="12" t="s">
        <v>69</v>
      </c>
      <c r="AY269" s="157" t="s">
        <v>328</v>
      </c>
    </row>
    <row r="270" spans="2:65" s="14" customFormat="1">
      <c r="B270" s="170"/>
      <c r="D270" s="151" t="s">
        <v>442</v>
      </c>
      <c r="E270" s="171" t="s">
        <v>3</v>
      </c>
      <c r="F270" s="172" t="s">
        <v>2061</v>
      </c>
      <c r="H270" s="171" t="s">
        <v>3</v>
      </c>
      <c r="I270" s="173"/>
      <c r="L270" s="170"/>
      <c r="M270" s="174"/>
      <c r="T270" s="175"/>
      <c r="AT270" s="171" t="s">
        <v>442</v>
      </c>
      <c r="AU270" s="171" t="s">
        <v>79</v>
      </c>
      <c r="AV270" s="14" t="s">
        <v>76</v>
      </c>
      <c r="AW270" s="14" t="s">
        <v>31</v>
      </c>
      <c r="AX270" s="14" t="s">
        <v>69</v>
      </c>
      <c r="AY270" s="171" t="s">
        <v>328</v>
      </c>
    </row>
    <row r="271" spans="2:65" s="12" customFormat="1">
      <c r="B271" s="156"/>
      <c r="D271" s="151" t="s">
        <v>442</v>
      </c>
      <c r="E271" s="157" t="s">
        <v>3</v>
      </c>
      <c r="F271" s="158" t="s">
        <v>2062</v>
      </c>
      <c r="H271" s="159">
        <v>80.248000000000005</v>
      </c>
      <c r="I271" s="160"/>
      <c r="L271" s="156"/>
      <c r="M271" s="161"/>
      <c r="T271" s="162"/>
      <c r="AT271" s="157" t="s">
        <v>442</v>
      </c>
      <c r="AU271" s="157" t="s">
        <v>79</v>
      </c>
      <c r="AV271" s="12" t="s">
        <v>79</v>
      </c>
      <c r="AW271" s="12" t="s">
        <v>31</v>
      </c>
      <c r="AX271" s="12" t="s">
        <v>69</v>
      </c>
      <c r="AY271" s="157" t="s">
        <v>328</v>
      </c>
    </row>
    <row r="272" spans="2:65" s="13" customFormat="1">
      <c r="B272" s="163"/>
      <c r="D272" s="151" t="s">
        <v>442</v>
      </c>
      <c r="E272" s="164" t="s">
        <v>3</v>
      </c>
      <c r="F272" s="165" t="s">
        <v>452</v>
      </c>
      <c r="H272" s="166">
        <v>695.03300000000013</v>
      </c>
      <c r="I272" s="167"/>
      <c r="L272" s="163"/>
      <c r="M272" s="168"/>
      <c r="T272" s="169"/>
      <c r="AT272" s="164" t="s">
        <v>442</v>
      </c>
      <c r="AU272" s="164" t="s">
        <v>79</v>
      </c>
      <c r="AV272" s="13" t="s">
        <v>113</v>
      </c>
      <c r="AW272" s="13" t="s">
        <v>31</v>
      </c>
      <c r="AX272" s="13" t="s">
        <v>76</v>
      </c>
      <c r="AY272" s="164" t="s">
        <v>328</v>
      </c>
    </row>
    <row r="273" spans="2:65" s="1" customFormat="1" ht="44.25" customHeight="1">
      <c r="B273" s="133"/>
      <c r="C273" s="134" t="s">
        <v>671</v>
      </c>
      <c r="D273" s="134" t="s">
        <v>331</v>
      </c>
      <c r="E273" s="135" t="s">
        <v>2063</v>
      </c>
      <c r="F273" s="136" t="s">
        <v>2064</v>
      </c>
      <c r="G273" s="137" t="s">
        <v>439</v>
      </c>
      <c r="H273" s="138">
        <v>373.98</v>
      </c>
      <c r="I273" s="139"/>
      <c r="J273" s="140">
        <f>ROUND(I273*H273,2)</f>
        <v>0</v>
      </c>
      <c r="K273" s="136" t="s">
        <v>335</v>
      </c>
      <c r="L273" s="34"/>
      <c r="M273" s="141" t="s">
        <v>3</v>
      </c>
      <c r="N273" s="142" t="s">
        <v>40</v>
      </c>
      <c r="P273" s="143">
        <f>O273*H273</f>
        <v>0</v>
      </c>
      <c r="Q273" s="143">
        <v>0</v>
      </c>
      <c r="R273" s="143">
        <f>Q273*H273</f>
        <v>0</v>
      </c>
      <c r="S273" s="143">
        <v>5.8999999999999997E-2</v>
      </c>
      <c r="T273" s="144">
        <f>S273*H273</f>
        <v>22.064820000000001</v>
      </c>
      <c r="AR273" s="145" t="s">
        <v>113</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2065</v>
      </c>
    </row>
    <row r="274" spans="2:65" s="1" customFormat="1">
      <c r="B274" s="34"/>
      <c r="D274" s="147" t="s">
        <v>338</v>
      </c>
      <c r="F274" s="148" t="s">
        <v>2066</v>
      </c>
      <c r="I274" s="149"/>
      <c r="L274" s="34"/>
      <c r="M274" s="150"/>
      <c r="T274" s="55"/>
      <c r="AT274" s="19" t="s">
        <v>338</v>
      </c>
      <c r="AU274" s="19" t="s">
        <v>79</v>
      </c>
    </row>
    <row r="275" spans="2:65" s="14" customFormat="1">
      <c r="B275" s="170"/>
      <c r="D275" s="151" t="s">
        <v>442</v>
      </c>
      <c r="E275" s="171" t="s">
        <v>3</v>
      </c>
      <c r="F275" s="172" t="s">
        <v>2067</v>
      </c>
      <c r="H275" s="171" t="s">
        <v>3</v>
      </c>
      <c r="I275" s="173"/>
      <c r="L275" s="170"/>
      <c r="M275" s="174"/>
      <c r="T275" s="175"/>
      <c r="AT275" s="171" t="s">
        <v>442</v>
      </c>
      <c r="AU275" s="171" t="s">
        <v>79</v>
      </c>
      <c r="AV275" s="14" t="s">
        <v>76</v>
      </c>
      <c r="AW275" s="14" t="s">
        <v>31</v>
      </c>
      <c r="AX275" s="14" t="s">
        <v>69</v>
      </c>
      <c r="AY275" s="171" t="s">
        <v>328</v>
      </c>
    </row>
    <row r="276" spans="2:65" s="12" customFormat="1">
      <c r="B276" s="156"/>
      <c r="D276" s="151" t="s">
        <v>442</v>
      </c>
      <c r="E276" s="157" t="s">
        <v>3</v>
      </c>
      <c r="F276" s="158" t="s">
        <v>2068</v>
      </c>
      <c r="H276" s="159">
        <v>373.98</v>
      </c>
      <c r="I276" s="160"/>
      <c r="L276" s="156"/>
      <c r="M276" s="161"/>
      <c r="T276" s="162"/>
      <c r="AT276" s="157" t="s">
        <v>442</v>
      </c>
      <c r="AU276" s="157" t="s">
        <v>79</v>
      </c>
      <c r="AV276" s="12" t="s">
        <v>79</v>
      </c>
      <c r="AW276" s="12" t="s">
        <v>31</v>
      </c>
      <c r="AX276" s="12" t="s">
        <v>76</v>
      </c>
      <c r="AY276" s="157" t="s">
        <v>328</v>
      </c>
    </row>
    <row r="277" spans="2:65" s="14" customFormat="1">
      <c r="B277" s="170"/>
      <c r="D277" s="151" t="s">
        <v>442</v>
      </c>
      <c r="E277" s="171" t="s">
        <v>3</v>
      </c>
      <c r="F277" s="172" t="s">
        <v>2069</v>
      </c>
      <c r="H277" s="171" t="s">
        <v>3</v>
      </c>
      <c r="I277" s="173"/>
      <c r="L277" s="170"/>
      <c r="M277" s="174"/>
      <c r="T277" s="175"/>
      <c r="AT277" s="171" t="s">
        <v>442</v>
      </c>
      <c r="AU277" s="171" t="s">
        <v>79</v>
      </c>
      <c r="AV277" s="14" t="s">
        <v>76</v>
      </c>
      <c r="AW277" s="14" t="s">
        <v>31</v>
      </c>
      <c r="AX277" s="14" t="s">
        <v>69</v>
      </c>
      <c r="AY277" s="171" t="s">
        <v>328</v>
      </c>
    </row>
    <row r="278" spans="2:65" s="1" customFormat="1" ht="37.9" customHeight="1">
      <c r="B278" s="133"/>
      <c r="C278" s="134" t="s">
        <v>676</v>
      </c>
      <c r="D278" s="134" t="s">
        <v>331</v>
      </c>
      <c r="E278" s="135" t="s">
        <v>2070</v>
      </c>
      <c r="F278" s="136" t="s">
        <v>2071</v>
      </c>
      <c r="G278" s="137" t="s">
        <v>439</v>
      </c>
      <c r="H278" s="138">
        <v>50</v>
      </c>
      <c r="I278" s="139"/>
      <c r="J278" s="140">
        <f>ROUND(I278*H278,2)</f>
        <v>0</v>
      </c>
      <c r="K278" s="136" t="s">
        <v>335</v>
      </c>
      <c r="L278" s="34"/>
      <c r="M278" s="141" t="s">
        <v>3</v>
      </c>
      <c r="N278" s="142" t="s">
        <v>40</v>
      </c>
      <c r="P278" s="143">
        <f>O278*H278</f>
        <v>0</v>
      </c>
      <c r="Q278" s="143">
        <v>0</v>
      </c>
      <c r="R278" s="143">
        <f>Q278*H278</f>
        <v>0</v>
      </c>
      <c r="S278" s="143">
        <v>6.8000000000000005E-2</v>
      </c>
      <c r="T278" s="144">
        <f>S278*H278</f>
        <v>3.4000000000000004</v>
      </c>
      <c r="AR278" s="145" t="s">
        <v>113</v>
      </c>
      <c r="AT278" s="145" t="s">
        <v>331</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2072</v>
      </c>
    </row>
    <row r="279" spans="2:65" s="1" customFormat="1">
      <c r="B279" s="34"/>
      <c r="D279" s="147" t="s">
        <v>338</v>
      </c>
      <c r="F279" s="148" t="s">
        <v>2073</v>
      </c>
      <c r="I279" s="149"/>
      <c r="L279" s="34"/>
      <c r="M279" s="150"/>
      <c r="T279" s="55"/>
      <c r="AT279" s="19" t="s">
        <v>338</v>
      </c>
      <c r="AU279" s="19" t="s">
        <v>79</v>
      </c>
    </row>
    <row r="280" spans="2:65" s="12" customFormat="1">
      <c r="B280" s="156"/>
      <c r="D280" s="151" t="s">
        <v>442</v>
      </c>
      <c r="E280" s="157" t="s">
        <v>3</v>
      </c>
      <c r="F280" s="158" t="s">
        <v>2074</v>
      </c>
      <c r="H280" s="159">
        <v>50</v>
      </c>
      <c r="I280" s="160"/>
      <c r="L280" s="156"/>
      <c r="M280" s="161"/>
      <c r="T280" s="162"/>
      <c r="AT280" s="157" t="s">
        <v>442</v>
      </c>
      <c r="AU280" s="157" t="s">
        <v>79</v>
      </c>
      <c r="AV280" s="12" t="s">
        <v>79</v>
      </c>
      <c r="AW280" s="12" t="s">
        <v>31</v>
      </c>
      <c r="AX280" s="12" t="s">
        <v>76</v>
      </c>
      <c r="AY280" s="157" t="s">
        <v>328</v>
      </c>
    </row>
    <row r="281" spans="2:65" s="1" customFormat="1" ht="37.9" customHeight="1">
      <c r="B281" s="133"/>
      <c r="C281" s="134" t="s">
        <v>682</v>
      </c>
      <c r="D281" s="134" t="s">
        <v>331</v>
      </c>
      <c r="E281" s="135" t="s">
        <v>2075</v>
      </c>
      <c r="F281" s="136" t="s">
        <v>2076</v>
      </c>
      <c r="G281" s="137" t="s">
        <v>439</v>
      </c>
      <c r="H281" s="138">
        <v>474.94400000000002</v>
      </c>
      <c r="I281" s="139"/>
      <c r="J281" s="140">
        <f>ROUND(I281*H281,2)</f>
        <v>0</v>
      </c>
      <c r="K281" s="136" t="s">
        <v>335</v>
      </c>
      <c r="L281" s="34"/>
      <c r="M281" s="141" t="s">
        <v>3</v>
      </c>
      <c r="N281" s="142" t="s">
        <v>40</v>
      </c>
      <c r="P281" s="143">
        <f>O281*H281</f>
        <v>0</v>
      </c>
      <c r="Q281" s="143">
        <v>0</v>
      </c>
      <c r="R281" s="143">
        <f>Q281*H281</f>
        <v>0</v>
      </c>
      <c r="S281" s="143">
        <v>1.2999999999999999E-2</v>
      </c>
      <c r="T281" s="144">
        <f>S281*H281</f>
        <v>6.1742720000000002</v>
      </c>
      <c r="AR281" s="145" t="s">
        <v>113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2077</v>
      </c>
    </row>
    <row r="282" spans="2:65" s="1" customFormat="1">
      <c r="B282" s="34"/>
      <c r="D282" s="147" t="s">
        <v>338</v>
      </c>
      <c r="F282" s="148" t="s">
        <v>2078</v>
      </c>
      <c r="I282" s="149"/>
      <c r="L282" s="34"/>
      <c r="M282" s="150"/>
      <c r="T282" s="55"/>
      <c r="AT282" s="19" t="s">
        <v>338</v>
      </c>
      <c r="AU282" s="19" t="s">
        <v>79</v>
      </c>
    </row>
    <row r="283" spans="2:65" s="14" customFormat="1">
      <c r="B283" s="170"/>
      <c r="D283" s="151" t="s">
        <v>442</v>
      </c>
      <c r="E283" s="171" t="s">
        <v>3</v>
      </c>
      <c r="F283" s="172" t="s">
        <v>2079</v>
      </c>
      <c r="H283" s="171" t="s">
        <v>3</v>
      </c>
      <c r="I283" s="173"/>
      <c r="L283" s="170"/>
      <c r="M283" s="174"/>
      <c r="T283" s="175"/>
      <c r="AT283" s="171" t="s">
        <v>442</v>
      </c>
      <c r="AU283" s="171" t="s">
        <v>79</v>
      </c>
      <c r="AV283" s="14" t="s">
        <v>76</v>
      </c>
      <c r="AW283" s="14" t="s">
        <v>31</v>
      </c>
      <c r="AX283" s="14" t="s">
        <v>69</v>
      </c>
      <c r="AY283" s="171" t="s">
        <v>328</v>
      </c>
    </row>
    <row r="284" spans="2:65" s="12" customFormat="1">
      <c r="B284" s="156"/>
      <c r="D284" s="151" t="s">
        <v>442</v>
      </c>
      <c r="E284" s="157" t="s">
        <v>3</v>
      </c>
      <c r="F284" s="158" t="s">
        <v>2080</v>
      </c>
      <c r="H284" s="159">
        <v>373.37599999999998</v>
      </c>
      <c r="I284" s="160"/>
      <c r="L284" s="156"/>
      <c r="M284" s="161"/>
      <c r="T284" s="162"/>
      <c r="AT284" s="157" t="s">
        <v>442</v>
      </c>
      <c r="AU284" s="157" t="s">
        <v>79</v>
      </c>
      <c r="AV284" s="12" t="s">
        <v>79</v>
      </c>
      <c r="AW284" s="12" t="s">
        <v>31</v>
      </c>
      <c r="AX284" s="12" t="s">
        <v>69</v>
      </c>
      <c r="AY284" s="157" t="s">
        <v>328</v>
      </c>
    </row>
    <row r="285" spans="2:65" s="12" customFormat="1">
      <c r="B285" s="156"/>
      <c r="D285" s="151" t="s">
        <v>442</v>
      </c>
      <c r="E285" s="157" t="s">
        <v>3</v>
      </c>
      <c r="F285" s="158" t="s">
        <v>2081</v>
      </c>
      <c r="H285" s="159">
        <v>37.981000000000002</v>
      </c>
      <c r="I285" s="160"/>
      <c r="L285" s="156"/>
      <c r="M285" s="161"/>
      <c r="T285" s="162"/>
      <c r="AT285" s="157" t="s">
        <v>442</v>
      </c>
      <c r="AU285" s="157" t="s">
        <v>79</v>
      </c>
      <c r="AV285" s="12" t="s">
        <v>79</v>
      </c>
      <c r="AW285" s="12" t="s">
        <v>31</v>
      </c>
      <c r="AX285" s="12" t="s">
        <v>69</v>
      </c>
      <c r="AY285" s="157" t="s">
        <v>328</v>
      </c>
    </row>
    <row r="286" spans="2:65" s="14" customFormat="1">
      <c r="B286" s="170"/>
      <c r="D286" s="151" t="s">
        <v>442</v>
      </c>
      <c r="E286" s="171" t="s">
        <v>3</v>
      </c>
      <c r="F286" s="172" t="s">
        <v>2082</v>
      </c>
      <c r="H286" s="171" t="s">
        <v>3</v>
      </c>
      <c r="I286" s="173"/>
      <c r="L286" s="170"/>
      <c r="M286" s="174"/>
      <c r="T286" s="175"/>
      <c r="AT286" s="171" t="s">
        <v>442</v>
      </c>
      <c r="AU286" s="171" t="s">
        <v>79</v>
      </c>
      <c r="AV286" s="14" t="s">
        <v>76</v>
      </c>
      <c r="AW286" s="14" t="s">
        <v>31</v>
      </c>
      <c r="AX286" s="14" t="s">
        <v>69</v>
      </c>
      <c r="AY286" s="171" t="s">
        <v>328</v>
      </c>
    </row>
    <row r="287" spans="2:65" s="12" customFormat="1" ht="22.5">
      <c r="B287" s="156"/>
      <c r="D287" s="151" t="s">
        <v>442</v>
      </c>
      <c r="E287" s="157" t="s">
        <v>3</v>
      </c>
      <c r="F287" s="158" t="s">
        <v>2083</v>
      </c>
      <c r="H287" s="159">
        <v>60.887</v>
      </c>
      <c r="I287" s="160"/>
      <c r="L287" s="156"/>
      <c r="M287" s="161"/>
      <c r="T287" s="162"/>
      <c r="AT287" s="157" t="s">
        <v>442</v>
      </c>
      <c r="AU287" s="157" t="s">
        <v>79</v>
      </c>
      <c r="AV287" s="12" t="s">
        <v>79</v>
      </c>
      <c r="AW287" s="12" t="s">
        <v>31</v>
      </c>
      <c r="AX287" s="12" t="s">
        <v>69</v>
      </c>
      <c r="AY287" s="157" t="s">
        <v>328</v>
      </c>
    </row>
    <row r="288" spans="2:65" s="12" customFormat="1">
      <c r="B288" s="156"/>
      <c r="D288" s="151" t="s">
        <v>442</v>
      </c>
      <c r="E288" s="157" t="s">
        <v>3</v>
      </c>
      <c r="F288" s="158" t="s">
        <v>2084</v>
      </c>
      <c r="H288" s="159">
        <v>2.7</v>
      </c>
      <c r="I288" s="160"/>
      <c r="L288" s="156"/>
      <c r="M288" s="161"/>
      <c r="T288" s="162"/>
      <c r="AT288" s="157" t="s">
        <v>442</v>
      </c>
      <c r="AU288" s="157" t="s">
        <v>79</v>
      </c>
      <c r="AV288" s="12" t="s">
        <v>79</v>
      </c>
      <c r="AW288" s="12" t="s">
        <v>31</v>
      </c>
      <c r="AX288" s="12" t="s">
        <v>69</v>
      </c>
      <c r="AY288" s="157" t="s">
        <v>328</v>
      </c>
    </row>
    <row r="289" spans="2:65" s="13" customFormat="1">
      <c r="B289" s="163"/>
      <c r="D289" s="151" t="s">
        <v>442</v>
      </c>
      <c r="E289" s="164" t="s">
        <v>3</v>
      </c>
      <c r="F289" s="165" t="s">
        <v>452</v>
      </c>
      <c r="H289" s="166">
        <v>474.94399999999996</v>
      </c>
      <c r="I289" s="167"/>
      <c r="L289" s="163"/>
      <c r="M289" s="168"/>
      <c r="T289" s="169"/>
      <c r="AT289" s="164" t="s">
        <v>442</v>
      </c>
      <c r="AU289" s="164" t="s">
        <v>79</v>
      </c>
      <c r="AV289" s="13" t="s">
        <v>113</v>
      </c>
      <c r="AW289" s="13" t="s">
        <v>31</v>
      </c>
      <c r="AX289" s="13" t="s">
        <v>76</v>
      </c>
      <c r="AY289" s="164" t="s">
        <v>328</v>
      </c>
    </row>
    <row r="290" spans="2:65" s="11" customFormat="1" ht="22.9" customHeight="1">
      <c r="B290" s="121"/>
      <c r="D290" s="122" t="s">
        <v>68</v>
      </c>
      <c r="E290" s="131" t="s">
        <v>2085</v>
      </c>
      <c r="F290" s="131" t="s">
        <v>2086</v>
      </c>
      <c r="I290" s="124"/>
      <c r="J290" s="132">
        <f>BK290</f>
        <v>0</v>
      </c>
      <c r="L290" s="121"/>
      <c r="M290" s="126"/>
      <c r="P290" s="127">
        <f>SUM(P291:P324)</f>
        <v>0</v>
      </c>
      <c r="R290" s="127">
        <f>SUM(R291:R324)</f>
        <v>0</v>
      </c>
      <c r="T290" s="128">
        <f>SUM(T291:T324)</f>
        <v>0.68372666999999998</v>
      </c>
      <c r="AR290" s="122" t="s">
        <v>76</v>
      </c>
      <c r="AT290" s="129" t="s">
        <v>68</v>
      </c>
      <c r="AU290" s="129" t="s">
        <v>76</v>
      </c>
      <c r="AY290" s="122" t="s">
        <v>328</v>
      </c>
      <c r="BK290" s="130">
        <f>SUM(BK291:BK324)</f>
        <v>0</v>
      </c>
    </row>
    <row r="291" spans="2:65" s="1" customFormat="1" ht="21.75" customHeight="1">
      <c r="B291" s="133"/>
      <c r="C291" s="134" t="s">
        <v>110</v>
      </c>
      <c r="D291" s="134" t="s">
        <v>331</v>
      </c>
      <c r="E291" s="135" t="s">
        <v>2087</v>
      </c>
      <c r="F291" s="136" t="s">
        <v>2088</v>
      </c>
      <c r="G291" s="137" t="s">
        <v>476</v>
      </c>
      <c r="H291" s="138">
        <v>48.637</v>
      </c>
      <c r="I291" s="139"/>
      <c r="J291" s="140">
        <f>ROUND(I291*H291,2)</f>
        <v>0</v>
      </c>
      <c r="K291" s="136" t="s">
        <v>335</v>
      </c>
      <c r="L291" s="34"/>
      <c r="M291" s="141" t="s">
        <v>3</v>
      </c>
      <c r="N291" s="142" t="s">
        <v>40</v>
      </c>
      <c r="P291" s="143">
        <f>O291*H291</f>
        <v>0</v>
      </c>
      <c r="Q291" s="143">
        <v>0</v>
      </c>
      <c r="R291" s="143">
        <f>Q291*H291</f>
        <v>0</v>
      </c>
      <c r="S291" s="143">
        <v>1.6999999999999999E-3</v>
      </c>
      <c r="T291" s="144">
        <f>S291*H291</f>
        <v>8.268289999999999E-2</v>
      </c>
      <c r="AR291" s="145" t="s">
        <v>532</v>
      </c>
      <c r="AT291" s="145" t="s">
        <v>331</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532</v>
      </c>
      <c r="BM291" s="145" t="s">
        <v>2089</v>
      </c>
    </row>
    <row r="292" spans="2:65" s="1" customFormat="1">
      <c r="B292" s="34"/>
      <c r="D292" s="147" t="s">
        <v>338</v>
      </c>
      <c r="F292" s="148" t="s">
        <v>2090</v>
      </c>
      <c r="I292" s="149"/>
      <c r="L292" s="34"/>
      <c r="M292" s="150"/>
      <c r="T292" s="55"/>
      <c r="AT292" s="19" t="s">
        <v>338</v>
      </c>
      <c r="AU292" s="19" t="s">
        <v>79</v>
      </c>
    </row>
    <row r="293" spans="2:65" s="12" customFormat="1">
      <c r="B293" s="156"/>
      <c r="D293" s="151" t="s">
        <v>442</v>
      </c>
      <c r="E293" s="157" t="s">
        <v>3</v>
      </c>
      <c r="F293" s="158" t="s">
        <v>2091</v>
      </c>
      <c r="H293" s="159">
        <v>27.489000000000001</v>
      </c>
      <c r="I293" s="160"/>
      <c r="L293" s="156"/>
      <c r="M293" s="161"/>
      <c r="T293" s="162"/>
      <c r="AT293" s="157" t="s">
        <v>442</v>
      </c>
      <c r="AU293" s="157" t="s">
        <v>79</v>
      </c>
      <c r="AV293" s="12" t="s">
        <v>79</v>
      </c>
      <c r="AW293" s="12" t="s">
        <v>31</v>
      </c>
      <c r="AX293" s="12" t="s">
        <v>69</v>
      </c>
      <c r="AY293" s="157" t="s">
        <v>328</v>
      </c>
    </row>
    <row r="294" spans="2:65" s="12" customFormat="1">
      <c r="B294" s="156"/>
      <c r="D294" s="151" t="s">
        <v>442</v>
      </c>
      <c r="E294" s="157" t="s">
        <v>3</v>
      </c>
      <c r="F294" s="158" t="s">
        <v>2092</v>
      </c>
      <c r="H294" s="159">
        <v>21.148</v>
      </c>
      <c r="I294" s="160"/>
      <c r="L294" s="156"/>
      <c r="M294" s="161"/>
      <c r="T294" s="162"/>
      <c r="AT294" s="157" t="s">
        <v>442</v>
      </c>
      <c r="AU294" s="157" t="s">
        <v>79</v>
      </c>
      <c r="AV294" s="12" t="s">
        <v>79</v>
      </c>
      <c r="AW294" s="12" t="s">
        <v>31</v>
      </c>
      <c r="AX294" s="12" t="s">
        <v>69</v>
      </c>
      <c r="AY294" s="157" t="s">
        <v>328</v>
      </c>
    </row>
    <row r="295" spans="2:65" s="13" customFormat="1">
      <c r="B295" s="163"/>
      <c r="D295" s="151" t="s">
        <v>442</v>
      </c>
      <c r="E295" s="164" t="s">
        <v>3</v>
      </c>
      <c r="F295" s="165" t="s">
        <v>452</v>
      </c>
      <c r="H295" s="166">
        <v>48.637</v>
      </c>
      <c r="I295" s="167"/>
      <c r="L295" s="163"/>
      <c r="M295" s="168"/>
      <c r="T295" s="169"/>
      <c r="AT295" s="164" t="s">
        <v>442</v>
      </c>
      <c r="AU295" s="164" t="s">
        <v>79</v>
      </c>
      <c r="AV295" s="13" t="s">
        <v>113</v>
      </c>
      <c r="AW295" s="13" t="s">
        <v>31</v>
      </c>
      <c r="AX295" s="13" t="s">
        <v>76</v>
      </c>
      <c r="AY295" s="164" t="s">
        <v>328</v>
      </c>
    </row>
    <row r="296" spans="2:65" s="1" customFormat="1" ht="24.2" customHeight="1">
      <c r="B296" s="133"/>
      <c r="C296" s="134" t="s">
        <v>125</v>
      </c>
      <c r="D296" s="134" t="s">
        <v>331</v>
      </c>
      <c r="E296" s="135" t="s">
        <v>2093</v>
      </c>
      <c r="F296" s="136" t="s">
        <v>2094</v>
      </c>
      <c r="G296" s="137" t="s">
        <v>476</v>
      </c>
      <c r="H296" s="138">
        <v>19.053000000000001</v>
      </c>
      <c r="I296" s="139"/>
      <c r="J296" s="140">
        <f>ROUND(I296*H296,2)</f>
        <v>0</v>
      </c>
      <c r="K296" s="136" t="s">
        <v>335</v>
      </c>
      <c r="L296" s="34"/>
      <c r="M296" s="141" t="s">
        <v>3</v>
      </c>
      <c r="N296" s="142" t="s">
        <v>40</v>
      </c>
      <c r="P296" s="143">
        <f>O296*H296</f>
        <v>0</v>
      </c>
      <c r="Q296" s="143">
        <v>0</v>
      </c>
      <c r="R296" s="143">
        <f>Q296*H296</f>
        <v>0</v>
      </c>
      <c r="S296" s="143">
        <v>3.48E-3</v>
      </c>
      <c r="T296" s="144">
        <f>S296*H296</f>
        <v>6.6304440000000006E-2</v>
      </c>
      <c r="AR296" s="145" t="s">
        <v>532</v>
      </c>
      <c r="AT296" s="145" t="s">
        <v>331</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532</v>
      </c>
      <c r="BM296" s="145" t="s">
        <v>2095</v>
      </c>
    </row>
    <row r="297" spans="2:65" s="1" customFormat="1">
      <c r="B297" s="34"/>
      <c r="D297" s="147" t="s">
        <v>338</v>
      </c>
      <c r="F297" s="148" t="s">
        <v>2096</v>
      </c>
      <c r="I297" s="149"/>
      <c r="L297" s="34"/>
      <c r="M297" s="150"/>
      <c r="T297" s="55"/>
      <c r="AT297" s="19" t="s">
        <v>338</v>
      </c>
      <c r="AU297" s="19" t="s">
        <v>79</v>
      </c>
    </row>
    <row r="298" spans="2:65" s="12" customFormat="1">
      <c r="B298" s="156"/>
      <c r="D298" s="151" t="s">
        <v>442</v>
      </c>
      <c r="E298" s="157" t="s">
        <v>3</v>
      </c>
      <c r="F298" s="158" t="s">
        <v>2097</v>
      </c>
      <c r="H298" s="159">
        <v>19.053000000000001</v>
      </c>
      <c r="I298" s="160"/>
      <c r="L298" s="156"/>
      <c r="M298" s="161"/>
      <c r="T298" s="162"/>
      <c r="AT298" s="157" t="s">
        <v>442</v>
      </c>
      <c r="AU298" s="157" t="s">
        <v>79</v>
      </c>
      <c r="AV298" s="12" t="s">
        <v>79</v>
      </c>
      <c r="AW298" s="12" t="s">
        <v>31</v>
      </c>
      <c r="AX298" s="12" t="s">
        <v>76</v>
      </c>
      <c r="AY298" s="157" t="s">
        <v>328</v>
      </c>
    </row>
    <row r="299" spans="2:65" s="1" customFormat="1" ht="21.75" customHeight="1">
      <c r="B299" s="133"/>
      <c r="C299" s="134" t="s">
        <v>696</v>
      </c>
      <c r="D299" s="134" t="s">
        <v>331</v>
      </c>
      <c r="E299" s="135" t="s">
        <v>2098</v>
      </c>
      <c r="F299" s="136" t="s">
        <v>2099</v>
      </c>
      <c r="G299" s="137" t="s">
        <v>476</v>
      </c>
      <c r="H299" s="138">
        <v>7.0369999999999999</v>
      </c>
      <c r="I299" s="139"/>
      <c r="J299" s="140">
        <f>ROUND(I299*H299,2)</f>
        <v>0</v>
      </c>
      <c r="K299" s="136" t="s">
        <v>335</v>
      </c>
      <c r="L299" s="34"/>
      <c r="M299" s="141" t="s">
        <v>3</v>
      </c>
      <c r="N299" s="142" t="s">
        <v>40</v>
      </c>
      <c r="P299" s="143">
        <f>O299*H299</f>
        <v>0</v>
      </c>
      <c r="Q299" s="143">
        <v>0</v>
      </c>
      <c r="R299" s="143">
        <f>Q299*H299</f>
        <v>0</v>
      </c>
      <c r="S299" s="143">
        <v>1.75E-3</v>
      </c>
      <c r="T299" s="144">
        <f>S299*H299</f>
        <v>1.2314749999999999E-2</v>
      </c>
      <c r="AR299" s="145" t="s">
        <v>532</v>
      </c>
      <c r="AT299" s="145" t="s">
        <v>331</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532</v>
      </c>
      <c r="BM299" s="145" t="s">
        <v>2100</v>
      </c>
    </row>
    <row r="300" spans="2:65" s="1" customFormat="1">
      <c r="B300" s="34"/>
      <c r="D300" s="147" t="s">
        <v>338</v>
      </c>
      <c r="F300" s="148" t="s">
        <v>2101</v>
      </c>
      <c r="I300" s="149"/>
      <c r="L300" s="34"/>
      <c r="M300" s="150"/>
      <c r="T300" s="55"/>
      <c r="AT300" s="19" t="s">
        <v>338</v>
      </c>
      <c r="AU300" s="19" t="s">
        <v>79</v>
      </c>
    </row>
    <row r="301" spans="2:65" s="12" customFormat="1">
      <c r="B301" s="156"/>
      <c r="D301" s="151" t="s">
        <v>442</v>
      </c>
      <c r="E301" s="157" t="s">
        <v>3</v>
      </c>
      <c r="F301" s="158" t="s">
        <v>2102</v>
      </c>
      <c r="H301" s="159">
        <v>7.0369999999999999</v>
      </c>
      <c r="I301" s="160"/>
      <c r="L301" s="156"/>
      <c r="M301" s="161"/>
      <c r="T301" s="162"/>
      <c r="AT301" s="157" t="s">
        <v>442</v>
      </c>
      <c r="AU301" s="157" t="s">
        <v>79</v>
      </c>
      <c r="AV301" s="12" t="s">
        <v>79</v>
      </c>
      <c r="AW301" s="12" t="s">
        <v>31</v>
      </c>
      <c r="AX301" s="12" t="s">
        <v>76</v>
      </c>
      <c r="AY301" s="157" t="s">
        <v>328</v>
      </c>
    </row>
    <row r="302" spans="2:65" s="1" customFormat="1" ht="24.2" customHeight="1">
      <c r="B302" s="133"/>
      <c r="C302" s="134" t="s">
        <v>703</v>
      </c>
      <c r="D302" s="134" t="s">
        <v>331</v>
      </c>
      <c r="E302" s="135" t="s">
        <v>2103</v>
      </c>
      <c r="F302" s="136" t="s">
        <v>2104</v>
      </c>
      <c r="G302" s="137" t="s">
        <v>476</v>
      </c>
      <c r="H302" s="138">
        <v>34.905000000000001</v>
      </c>
      <c r="I302" s="139"/>
      <c r="J302" s="140">
        <f>ROUND(I302*H302,2)</f>
        <v>0</v>
      </c>
      <c r="K302" s="136" t="s">
        <v>335</v>
      </c>
      <c r="L302" s="34"/>
      <c r="M302" s="141" t="s">
        <v>3</v>
      </c>
      <c r="N302" s="142" t="s">
        <v>40</v>
      </c>
      <c r="P302" s="143">
        <f>O302*H302</f>
        <v>0</v>
      </c>
      <c r="Q302" s="143">
        <v>0</v>
      </c>
      <c r="R302" s="143">
        <f>Q302*H302</f>
        <v>0</v>
      </c>
      <c r="S302" s="143">
        <v>2.5999999999999999E-3</v>
      </c>
      <c r="T302" s="144">
        <f>S302*H302</f>
        <v>9.0753E-2</v>
      </c>
      <c r="AR302" s="145" t="s">
        <v>532</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532</v>
      </c>
      <c r="BM302" s="145" t="s">
        <v>2105</v>
      </c>
    </row>
    <row r="303" spans="2:65" s="1" customFormat="1">
      <c r="B303" s="34"/>
      <c r="D303" s="147" t="s">
        <v>338</v>
      </c>
      <c r="F303" s="148" t="s">
        <v>2106</v>
      </c>
      <c r="I303" s="149"/>
      <c r="L303" s="34"/>
      <c r="M303" s="150"/>
      <c r="T303" s="55"/>
      <c r="AT303" s="19" t="s">
        <v>338</v>
      </c>
      <c r="AU303" s="19" t="s">
        <v>79</v>
      </c>
    </row>
    <row r="304" spans="2:65" s="12" customFormat="1">
      <c r="B304" s="156"/>
      <c r="D304" s="151" t="s">
        <v>442</v>
      </c>
      <c r="E304" s="157" t="s">
        <v>3</v>
      </c>
      <c r="F304" s="158" t="s">
        <v>2107</v>
      </c>
      <c r="H304" s="159">
        <v>8.1440000000000001</v>
      </c>
      <c r="I304" s="160"/>
      <c r="L304" s="156"/>
      <c r="M304" s="161"/>
      <c r="T304" s="162"/>
      <c r="AT304" s="157" t="s">
        <v>442</v>
      </c>
      <c r="AU304" s="157" t="s">
        <v>79</v>
      </c>
      <c r="AV304" s="12" t="s">
        <v>79</v>
      </c>
      <c r="AW304" s="12" t="s">
        <v>31</v>
      </c>
      <c r="AX304" s="12" t="s">
        <v>69</v>
      </c>
      <c r="AY304" s="157" t="s">
        <v>328</v>
      </c>
    </row>
    <row r="305" spans="2:65" s="12" customFormat="1">
      <c r="B305" s="156"/>
      <c r="D305" s="151" t="s">
        <v>442</v>
      </c>
      <c r="E305" s="157" t="s">
        <v>3</v>
      </c>
      <c r="F305" s="158" t="s">
        <v>2108</v>
      </c>
      <c r="H305" s="159">
        <v>4.8</v>
      </c>
      <c r="I305" s="160"/>
      <c r="L305" s="156"/>
      <c r="M305" s="161"/>
      <c r="T305" s="162"/>
      <c r="AT305" s="157" t="s">
        <v>442</v>
      </c>
      <c r="AU305" s="157" t="s">
        <v>79</v>
      </c>
      <c r="AV305" s="12" t="s">
        <v>79</v>
      </c>
      <c r="AW305" s="12" t="s">
        <v>31</v>
      </c>
      <c r="AX305" s="12" t="s">
        <v>69</v>
      </c>
      <c r="AY305" s="157" t="s">
        <v>328</v>
      </c>
    </row>
    <row r="306" spans="2:65" s="12" customFormat="1">
      <c r="B306" s="156"/>
      <c r="D306" s="151" t="s">
        <v>442</v>
      </c>
      <c r="E306" s="157" t="s">
        <v>3</v>
      </c>
      <c r="F306" s="158" t="s">
        <v>2109</v>
      </c>
      <c r="H306" s="159">
        <v>11.943</v>
      </c>
      <c r="I306" s="160"/>
      <c r="L306" s="156"/>
      <c r="M306" s="161"/>
      <c r="T306" s="162"/>
      <c r="AT306" s="157" t="s">
        <v>442</v>
      </c>
      <c r="AU306" s="157" t="s">
        <v>79</v>
      </c>
      <c r="AV306" s="12" t="s">
        <v>79</v>
      </c>
      <c r="AW306" s="12" t="s">
        <v>31</v>
      </c>
      <c r="AX306" s="12" t="s">
        <v>69</v>
      </c>
      <c r="AY306" s="157" t="s">
        <v>328</v>
      </c>
    </row>
    <row r="307" spans="2:65" s="12" customFormat="1">
      <c r="B307" s="156"/>
      <c r="D307" s="151" t="s">
        <v>442</v>
      </c>
      <c r="E307" s="157" t="s">
        <v>3</v>
      </c>
      <c r="F307" s="158" t="s">
        <v>2110</v>
      </c>
      <c r="H307" s="159">
        <v>10.018000000000001</v>
      </c>
      <c r="I307" s="160"/>
      <c r="L307" s="156"/>
      <c r="M307" s="161"/>
      <c r="T307" s="162"/>
      <c r="AT307" s="157" t="s">
        <v>442</v>
      </c>
      <c r="AU307" s="157" t="s">
        <v>79</v>
      </c>
      <c r="AV307" s="12" t="s">
        <v>79</v>
      </c>
      <c r="AW307" s="12" t="s">
        <v>31</v>
      </c>
      <c r="AX307" s="12" t="s">
        <v>69</v>
      </c>
      <c r="AY307" s="157" t="s">
        <v>328</v>
      </c>
    </row>
    <row r="308" spans="2:65" s="13" customFormat="1">
      <c r="B308" s="163"/>
      <c r="D308" s="151" t="s">
        <v>442</v>
      </c>
      <c r="E308" s="164" t="s">
        <v>3</v>
      </c>
      <c r="F308" s="165" t="s">
        <v>452</v>
      </c>
      <c r="H308" s="166">
        <v>34.905000000000001</v>
      </c>
      <c r="I308" s="167"/>
      <c r="L308" s="163"/>
      <c r="M308" s="168"/>
      <c r="T308" s="169"/>
      <c r="AT308" s="164" t="s">
        <v>442</v>
      </c>
      <c r="AU308" s="164" t="s">
        <v>79</v>
      </c>
      <c r="AV308" s="13" t="s">
        <v>113</v>
      </c>
      <c r="AW308" s="13" t="s">
        <v>31</v>
      </c>
      <c r="AX308" s="13" t="s">
        <v>76</v>
      </c>
      <c r="AY308" s="164" t="s">
        <v>328</v>
      </c>
    </row>
    <row r="309" spans="2:65" s="1" customFormat="1" ht="16.5" customHeight="1">
      <c r="B309" s="133"/>
      <c r="C309" s="134" t="s">
        <v>710</v>
      </c>
      <c r="D309" s="134" t="s">
        <v>331</v>
      </c>
      <c r="E309" s="135" t="s">
        <v>2111</v>
      </c>
      <c r="F309" s="136" t="s">
        <v>2112</v>
      </c>
      <c r="G309" s="137" t="s">
        <v>476</v>
      </c>
      <c r="H309" s="138">
        <v>40.840000000000003</v>
      </c>
      <c r="I309" s="139"/>
      <c r="J309" s="140">
        <f>ROUND(I309*H309,2)</f>
        <v>0</v>
      </c>
      <c r="K309" s="136" t="s">
        <v>335</v>
      </c>
      <c r="L309" s="34"/>
      <c r="M309" s="141" t="s">
        <v>3</v>
      </c>
      <c r="N309" s="142" t="s">
        <v>40</v>
      </c>
      <c r="P309" s="143">
        <f>O309*H309</f>
        <v>0</v>
      </c>
      <c r="Q309" s="143">
        <v>0</v>
      </c>
      <c r="R309" s="143">
        <f>Q309*H309</f>
        <v>0</v>
      </c>
      <c r="S309" s="143">
        <v>3.9399999999999999E-3</v>
      </c>
      <c r="T309" s="144">
        <f>S309*H309</f>
        <v>0.16090960000000001</v>
      </c>
      <c r="AR309" s="145" t="s">
        <v>532</v>
      </c>
      <c r="AT309" s="145" t="s">
        <v>331</v>
      </c>
      <c r="AU309" s="145" t="s">
        <v>79</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532</v>
      </c>
      <c r="BM309" s="145" t="s">
        <v>2113</v>
      </c>
    </row>
    <row r="310" spans="2:65" s="1" customFormat="1">
      <c r="B310" s="34"/>
      <c r="D310" s="147" t="s">
        <v>338</v>
      </c>
      <c r="F310" s="148" t="s">
        <v>2114</v>
      </c>
      <c r="I310" s="149"/>
      <c r="L310" s="34"/>
      <c r="M310" s="150"/>
      <c r="T310" s="55"/>
      <c r="AT310" s="19" t="s">
        <v>338</v>
      </c>
      <c r="AU310" s="19" t="s">
        <v>79</v>
      </c>
    </row>
    <row r="311" spans="2:65" s="12" customFormat="1">
      <c r="B311" s="156"/>
      <c r="D311" s="151" t="s">
        <v>442</v>
      </c>
      <c r="E311" s="157" t="s">
        <v>3</v>
      </c>
      <c r="F311" s="158" t="s">
        <v>2115</v>
      </c>
      <c r="H311" s="159">
        <v>31.84</v>
      </c>
      <c r="I311" s="160"/>
      <c r="L311" s="156"/>
      <c r="M311" s="161"/>
      <c r="T311" s="162"/>
      <c r="AT311" s="157" t="s">
        <v>442</v>
      </c>
      <c r="AU311" s="157" t="s">
        <v>79</v>
      </c>
      <c r="AV311" s="12" t="s">
        <v>79</v>
      </c>
      <c r="AW311" s="12" t="s">
        <v>31</v>
      </c>
      <c r="AX311" s="12" t="s">
        <v>69</v>
      </c>
      <c r="AY311" s="157" t="s">
        <v>328</v>
      </c>
    </row>
    <row r="312" spans="2:65" s="12" customFormat="1">
      <c r="B312" s="156"/>
      <c r="D312" s="151" t="s">
        <v>442</v>
      </c>
      <c r="E312" s="157" t="s">
        <v>3</v>
      </c>
      <c r="F312" s="158" t="s">
        <v>2116</v>
      </c>
      <c r="H312" s="159">
        <v>9</v>
      </c>
      <c r="I312" s="160"/>
      <c r="L312" s="156"/>
      <c r="M312" s="161"/>
      <c r="T312" s="162"/>
      <c r="AT312" s="157" t="s">
        <v>442</v>
      </c>
      <c r="AU312" s="157" t="s">
        <v>79</v>
      </c>
      <c r="AV312" s="12" t="s">
        <v>79</v>
      </c>
      <c r="AW312" s="12" t="s">
        <v>31</v>
      </c>
      <c r="AX312" s="12" t="s">
        <v>69</v>
      </c>
      <c r="AY312" s="157" t="s">
        <v>328</v>
      </c>
    </row>
    <row r="313" spans="2:65" s="13" customFormat="1">
      <c r="B313" s="163"/>
      <c r="D313" s="151" t="s">
        <v>442</v>
      </c>
      <c r="E313" s="164" t="s">
        <v>3</v>
      </c>
      <c r="F313" s="165" t="s">
        <v>452</v>
      </c>
      <c r="H313" s="166">
        <v>40.840000000000003</v>
      </c>
      <c r="I313" s="167"/>
      <c r="L313" s="163"/>
      <c r="M313" s="168"/>
      <c r="T313" s="169"/>
      <c r="AT313" s="164" t="s">
        <v>442</v>
      </c>
      <c r="AU313" s="164" t="s">
        <v>79</v>
      </c>
      <c r="AV313" s="13" t="s">
        <v>113</v>
      </c>
      <c r="AW313" s="13" t="s">
        <v>31</v>
      </c>
      <c r="AX313" s="13" t="s">
        <v>76</v>
      </c>
      <c r="AY313" s="164" t="s">
        <v>328</v>
      </c>
    </row>
    <row r="314" spans="2:65" s="1" customFormat="1" ht="24.2" customHeight="1">
      <c r="B314" s="133"/>
      <c r="C314" s="134" t="s">
        <v>713</v>
      </c>
      <c r="D314" s="134" t="s">
        <v>331</v>
      </c>
      <c r="E314" s="135" t="s">
        <v>2117</v>
      </c>
      <c r="F314" s="136" t="s">
        <v>2118</v>
      </c>
      <c r="G314" s="137" t="s">
        <v>476</v>
      </c>
      <c r="H314" s="138">
        <v>40.594000000000001</v>
      </c>
      <c r="I314" s="139"/>
      <c r="J314" s="140">
        <f>ROUND(I314*H314,2)</f>
        <v>0</v>
      </c>
      <c r="K314" s="136" t="s">
        <v>335</v>
      </c>
      <c r="L314" s="34"/>
      <c r="M314" s="141" t="s">
        <v>3</v>
      </c>
      <c r="N314" s="142" t="s">
        <v>40</v>
      </c>
      <c r="P314" s="143">
        <f>O314*H314</f>
        <v>0</v>
      </c>
      <c r="Q314" s="143">
        <v>0</v>
      </c>
      <c r="R314" s="143">
        <f>Q314*H314</f>
        <v>0</v>
      </c>
      <c r="S314" s="143">
        <v>1.67E-3</v>
      </c>
      <c r="T314" s="144">
        <f>S314*H314</f>
        <v>6.7791980000000002E-2</v>
      </c>
      <c r="AR314" s="145" t="s">
        <v>532</v>
      </c>
      <c r="AT314" s="145" t="s">
        <v>331</v>
      </c>
      <c r="AU314" s="145" t="s">
        <v>79</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532</v>
      </c>
      <c r="BM314" s="145" t="s">
        <v>2119</v>
      </c>
    </row>
    <row r="315" spans="2:65" s="1" customFormat="1">
      <c r="B315" s="34"/>
      <c r="D315" s="147" t="s">
        <v>338</v>
      </c>
      <c r="F315" s="148" t="s">
        <v>2120</v>
      </c>
      <c r="I315" s="149"/>
      <c r="L315" s="34"/>
      <c r="M315" s="150"/>
      <c r="T315" s="55"/>
      <c r="AT315" s="19" t="s">
        <v>338</v>
      </c>
      <c r="AU315" s="19" t="s">
        <v>79</v>
      </c>
    </row>
    <row r="316" spans="2:65" s="12" customFormat="1" ht="33.75">
      <c r="B316" s="156"/>
      <c r="D316" s="151" t="s">
        <v>442</v>
      </c>
      <c r="E316" s="157" t="s">
        <v>3</v>
      </c>
      <c r="F316" s="158" t="s">
        <v>2121</v>
      </c>
      <c r="H316" s="159">
        <v>17.404</v>
      </c>
      <c r="I316" s="160"/>
      <c r="L316" s="156"/>
      <c r="M316" s="161"/>
      <c r="T316" s="162"/>
      <c r="AT316" s="157" t="s">
        <v>442</v>
      </c>
      <c r="AU316" s="157" t="s">
        <v>79</v>
      </c>
      <c r="AV316" s="12" t="s">
        <v>79</v>
      </c>
      <c r="AW316" s="12" t="s">
        <v>31</v>
      </c>
      <c r="AX316" s="12" t="s">
        <v>69</v>
      </c>
      <c r="AY316" s="157" t="s">
        <v>328</v>
      </c>
    </row>
    <row r="317" spans="2:65" s="12" customFormat="1">
      <c r="B317" s="156"/>
      <c r="D317" s="151" t="s">
        <v>442</v>
      </c>
      <c r="E317" s="157" t="s">
        <v>3</v>
      </c>
      <c r="F317" s="158" t="s">
        <v>2122</v>
      </c>
      <c r="H317" s="159">
        <v>15.86</v>
      </c>
      <c r="I317" s="160"/>
      <c r="L317" s="156"/>
      <c r="M317" s="161"/>
      <c r="T317" s="162"/>
      <c r="AT317" s="157" t="s">
        <v>442</v>
      </c>
      <c r="AU317" s="157" t="s">
        <v>79</v>
      </c>
      <c r="AV317" s="12" t="s">
        <v>79</v>
      </c>
      <c r="AW317" s="12" t="s">
        <v>31</v>
      </c>
      <c r="AX317" s="12" t="s">
        <v>69</v>
      </c>
      <c r="AY317" s="157" t="s">
        <v>328</v>
      </c>
    </row>
    <row r="318" spans="2:65" s="12" customFormat="1">
      <c r="B318" s="156"/>
      <c r="D318" s="151" t="s">
        <v>442</v>
      </c>
      <c r="E318" s="157" t="s">
        <v>3</v>
      </c>
      <c r="F318" s="158" t="s">
        <v>2123</v>
      </c>
      <c r="H318" s="159">
        <v>7.33</v>
      </c>
      <c r="I318" s="160"/>
      <c r="L318" s="156"/>
      <c r="M318" s="161"/>
      <c r="T318" s="162"/>
      <c r="AT318" s="157" t="s">
        <v>442</v>
      </c>
      <c r="AU318" s="157" t="s">
        <v>79</v>
      </c>
      <c r="AV318" s="12" t="s">
        <v>79</v>
      </c>
      <c r="AW318" s="12" t="s">
        <v>31</v>
      </c>
      <c r="AX318" s="12" t="s">
        <v>69</v>
      </c>
      <c r="AY318" s="157" t="s">
        <v>328</v>
      </c>
    </row>
    <row r="319" spans="2:65" s="13" customFormat="1">
      <c r="B319" s="163"/>
      <c r="D319" s="151" t="s">
        <v>442</v>
      </c>
      <c r="E319" s="164" t="s">
        <v>3</v>
      </c>
      <c r="F319" s="165" t="s">
        <v>452</v>
      </c>
      <c r="H319" s="166">
        <v>40.594000000000001</v>
      </c>
      <c r="I319" s="167"/>
      <c r="L319" s="163"/>
      <c r="M319" s="168"/>
      <c r="T319" s="169"/>
      <c r="AT319" s="164" t="s">
        <v>442</v>
      </c>
      <c r="AU319" s="164" t="s">
        <v>79</v>
      </c>
      <c r="AV319" s="13" t="s">
        <v>113</v>
      </c>
      <c r="AW319" s="13" t="s">
        <v>31</v>
      </c>
      <c r="AX319" s="13" t="s">
        <v>76</v>
      </c>
      <c r="AY319" s="164" t="s">
        <v>328</v>
      </c>
    </row>
    <row r="320" spans="2:65" s="1" customFormat="1" ht="16.5" customHeight="1">
      <c r="B320" s="133"/>
      <c r="C320" s="134" t="s">
        <v>718</v>
      </c>
      <c r="D320" s="134" t="s">
        <v>331</v>
      </c>
      <c r="E320" s="135" t="s">
        <v>2124</v>
      </c>
      <c r="F320" s="136" t="s">
        <v>2125</v>
      </c>
      <c r="G320" s="137" t="s">
        <v>476</v>
      </c>
      <c r="H320" s="138">
        <v>40.594000000000001</v>
      </c>
      <c r="I320" s="139"/>
      <c r="J320" s="140">
        <f>ROUND(I320*H320,2)</f>
        <v>0</v>
      </c>
      <c r="K320" s="136" t="s">
        <v>335</v>
      </c>
      <c r="L320" s="34"/>
      <c r="M320" s="141" t="s">
        <v>3</v>
      </c>
      <c r="N320" s="142" t="s">
        <v>40</v>
      </c>
      <c r="P320" s="143">
        <f>O320*H320</f>
        <v>0</v>
      </c>
      <c r="Q320" s="143">
        <v>0</v>
      </c>
      <c r="R320" s="143">
        <f>Q320*H320</f>
        <v>0</v>
      </c>
      <c r="S320" s="143">
        <v>5.0000000000000001E-3</v>
      </c>
      <c r="T320" s="144">
        <f>S320*H320</f>
        <v>0.20297000000000001</v>
      </c>
      <c r="AR320" s="145" t="s">
        <v>532</v>
      </c>
      <c r="AT320" s="145" t="s">
        <v>331</v>
      </c>
      <c r="AU320" s="145" t="s">
        <v>79</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532</v>
      </c>
      <c r="BM320" s="145" t="s">
        <v>2126</v>
      </c>
    </row>
    <row r="321" spans="2:65" s="1" customFormat="1">
      <c r="B321" s="34"/>
      <c r="D321" s="147" t="s">
        <v>338</v>
      </c>
      <c r="F321" s="148" t="s">
        <v>2127</v>
      </c>
      <c r="I321" s="149"/>
      <c r="L321" s="34"/>
      <c r="M321" s="150"/>
      <c r="T321" s="55"/>
      <c r="AT321" s="19" t="s">
        <v>338</v>
      </c>
      <c r="AU321" s="19" t="s">
        <v>79</v>
      </c>
    </row>
    <row r="322" spans="2:65" s="1" customFormat="1" ht="24.2" customHeight="1">
      <c r="B322" s="133"/>
      <c r="C322" s="134" t="s">
        <v>148</v>
      </c>
      <c r="D322" s="134" t="s">
        <v>331</v>
      </c>
      <c r="E322" s="135" t="s">
        <v>2028</v>
      </c>
      <c r="F322" s="136" t="s">
        <v>2029</v>
      </c>
      <c r="G322" s="137" t="s">
        <v>1373</v>
      </c>
      <c r="H322" s="138">
        <v>10</v>
      </c>
      <c r="I322" s="139"/>
      <c r="J322" s="140">
        <f>ROUND(I322*H322,2)</f>
        <v>0</v>
      </c>
      <c r="K322" s="136" t="s">
        <v>335</v>
      </c>
      <c r="L322" s="34"/>
      <c r="M322" s="141" t="s">
        <v>3</v>
      </c>
      <c r="N322" s="142" t="s">
        <v>40</v>
      </c>
      <c r="P322" s="143">
        <f>O322*H322</f>
        <v>0</v>
      </c>
      <c r="Q322" s="143">
        <v>0</v>
      </c>
      <c r="R322" s="143">
        <f>Q322*H322</f>
        <v>0</v>
      </c>
      <c r="S322" s="143">
        <v>0</v>
      </c>
      <c r="T322" s="144">
        <f>S322*H322</f>
        <v>0</v>
      </c>
      <c r="AR322" s="145" t="s">
        <v>532</v>
      </c>
      <c r="AT322" s="145" t="s">
        <v>331</v>
      </c>
      <c r="AU322" s="145" t="s">
        <v>79</v>
      </c>
      <c r="AY322" s="19" t="s">
        <v>328</v>
      </c>
      <c r="BE322" s="146">
        <f>IF(N322="základní",J322,0)</f>
        <v>0</v>
      </c>
      <c r="BF322" s="146">
        <f>IF(N322="snížená",J322,0)</f>
        <v>0</v>
      </c>
      <c r="BG322" s="146">
        <f>IF(N322="zákl. přenesená",J322,0)</f>
        <v>0</v>
      </c>
      <c r="BH322" s="146">
        <f>IF(N322="sníž. přenesená",J322,0)</f>
        <v>0</v>
      </c>
      <c r="BI322" s="146">
        <f>IF(N322="nulová",J322,0)</f>
        <v>0</v>
      </c>
      <c r="BJ322" s="19" t="s">
        <v>76</v>
      </c>
      <c r="BK322" s="146">
        <f>ROUND(I322*H322,2)</f>
        <v>0</v>
      </c>
      <c r="BL322" s="19" t="s">
        <v>532</v>
      </c>
      <c r="BM322" s="145" t="s">
        <v>2128</v>
      </c>
    </row>
    <row r="323" spans="2:65" s="1" customFormat="1">
      <c r="B323" s="34"/>
      <c r="D323" s="147" t="s">
        <v>338</v>
      </c>
      <c r="F323" s="148" t="s">
        <v>2031</v>
      </c>
      <c r="I323" s="149"/>
      <c r="L323" s="34"/>
      <c r="M323" s="150"/>
      <c r="T323" s="55"/>
      <c r="AT323" s="19" t="s">
        <v>338</v>
      </c>
      <c r="AU323" s="19" t="s">
        <v>79</v>
      </c>
    </row>
    <row r="324" spans="2:65" s="12" customFormat="1">
      <c r="B324" s="156"/>
      <c r="D324" s="151" t="s">
        <v>442</v>
      </c>
      <c r="E324" s="157" t="s">
        <v>3</v>
      </c>
      <c r="F324" s="158" t="s">
        <v>2129</v>
      </c>
      <c r="H324" s="159">
        <v>10</v>
      </c>
      <c r="I324" s="160"/>
      <c r="L324" s="156"/>
      <c r="M324" s="161"/>
      <c r="T324" s="162"/>
      <c r="AT324" s="157" t="s">
        <v>442</v>
      </c>
      <c r="AU324" s="157" t="s">
        <v>79</v>
      </c>
      <c r="AV324" s="12" t="s">
        <v>79</v>
      </c>
      <c r="AW324" s="12" t="s">
        <v>31</v>
      </c>
      <c r="AX324" s="12" t="s">
        <v>76</v>
      </c>
      <c r="AY324" s="157" t="s">
        <v>328</v>
      </c>
    </row>
    <row r="325" spans="2:65" s="11" customFormat="1" ht="22.9" customHeight="1">
      <c r="B325" s="121"/>
      <c r="D325" s="122" t="s">
        <v>68</v>
      </c>
      <c r="E325" s="131" t="s">
        <v>2130</v>
      </c>
      <c r="F325" s="131" t="s">
        <v>2131</v>
      </c>
      <c r="I325" s="124"/>
      <c r="J325" s="132">
        <f>BK325</f>
        <v>0</v>
      </c>
      <c r="L325" s="121"/>
      <c r="M325" s="126"/>
      <c r="P325" s="127">
        <f>P326+SUM(P327:P383)</f>
        <v>0</v>
      </c>
      <c r="R325" s="127">
        <f>R326+SUM(R327:R383)</f>
        <v>1.3776713999999999</v>
      </c>
      <c r="T325" s="128">
        <f>T326+SUM(T327:T383)</f>
        <v>240.22043199999999</v>
      </c>
      <c r="AR325" s="122" t="s">
        <v>76</v>
      </c>
      <c r="AT325" s="129" t="s">
        <v>68</v>
      </c>
      <c r="AU325" s="129" t="s">
        <v>76</v>
      </c>
      <c r="AY325" s="122" t="s">
        <v>328</v>
      </c>
      <c r="BK325" s="130">
        <f>BK326+SUM(BK327:BK383)</f>
        <v>0</v>
      </c>
    </row>
    <row r="326" spans="2:65" s="1" customFormat="1" ht="24.2" customHeight="1">
      <c r="B326" s="133"/>
      <c r="C326" s="134" t="s">
        <v>152</v>
      </c>
      <c r="D326" s="134" t="s">
        <v>331</v>
      </c>
      <c r="E326" s="135" t="s">
        <v>2132</v>
      </c>
      <c r="F326" s="136" t="s">
        <v>2133</v>
      </c>
      <c r="G326" s="137" t="s">
        <v>439</v>
      </c>
      <c r="H326" s="138">
        <v>288.94499999999999</v>
      </c>
      <c r="I326" s="139"/>
      <c r="J326" s="140">
        <f>ROUND(I326*H326,2)</f>
        <v>0</v>
      </c>
      <c r="K326" s="136" t="s">
        <v>335</v>
      </c>
      <c r="L326" s="34"/>
      <c r="M326" s="141" t="s">
        <v>3</v>
      </c>
      <c r="N326" s="142" t="s">
        <v>40</v>
      </c>
      <c r="P326" s="143">
        <f>O326*H326</f>
        <v>0</v>
      </c>
      <c r="Q326" s="143">
        <v>0</v>
      </c>
      <c r="R326" s="143">
        <f>Q326*H326</f>
        <v>0</v>
      </c>
      <c r="S326" s="143">
        <v>0.20799999999999999</v>
      </c>
      <c r="T326" s="144">
        <f>S326*H326</f>
        <v>60.100559999999994</v>
      </c>
      <c r="AR326" s="145" t="s">
        <v>113</v>
      </c>
      <c r="AT326" s="145" t="s">
        <v>331</v>
      </c>
      <c r="AU326" s="145" t="s">
        <v>79</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2134</v>
      </c>
    </row>
    <row r="327" spans="2:65" s="1" customFormat="1">
      <c r="B327" s="34"/>
      <c r="D327" s="147" t="s">
        <v>338</v>
      </c>
      <c r="F327" s="148" t="s">
        <v>2135</v>
      </c>
      <c r="I327" s="149"/>
      <c r="L327" s="34"/>
      <c r="M327" s="150"/>
      <c r="T327" s="55"/>
      <c r="AT327" s="19" t="s">
        <v>338</v>
      </c>
      <c r="AU327" s="19" t="s">
        <v>79</v>
      </c>
    </row>
    <row r="328" spans="2:65" s="14" customFormat="1">
      <c r="B328" s="170"/>
      <c r="D328" s="151" t="s">
        <v>442</v>
      </c>
      <c r="E328" s="171" t="s">
        <v>3</v>
      </c>
      <c r="F328" s="172" t="s">
        <v>2136</v>
      </c>
      <c r="H328" s="171" t="s">
        <v>3</v>
      </c>
      <c r="I328" s="173"/>
      <c r="L328" s="170"/>
      <c r="M328" s="174"/>
      <c r="T328" s="175"/>
      <c r="AT328" s="171" t="s">
        <v>442</v>
      </c>
      <c r="AU328" s="171" t="s">
        <v>79</v>
      </c>
      <c r="AV328" s="14" t="s">
        <v>76</v>
      </c>
      <c r="AW328" s="14" t="s">
        <v>31</v>
      </c>
      <c r="AX328" s="14" t="s">
        <v>69</v>
      </c>
      <c r="AY328" s="171" t="s">
        <v>328</v>
      </c>
    </row>
    <row r="329" spans="2:65" s="12" customFormat="1" ht="22.5">
      <c r="B329" s="156"/>
      <c r="D329" s="151" t="s">
        <v>442</v>
      </c>
      <c r="E329" s="157" t="s">
        <v>3</v>
      </c>
      <c r="F329" s="158" t="s">
        <v>2137</v>
      </c>
      <c r="H329" s="159">
        <v>70.587000000000003</v>
      </c>
      <c r="I329" s="160"/>
      <c r="L329" s="156"/>
      <c r="M329" s="161"/>
      <c r="T329" s="162"/>
      <c r="AT329" s="157" t="s">
        <v>442</v>
      </c>
      <c r="AU329" s="157" t="s">
        <v>79</v>
      </c>
      <c r="AV329" s="12" t="s">
        <v>79</v>
      </c>
      <c r="AW329" s="12" t="s">
        <v>31</v>
      </c>
      <c r="AX329" s="12" t="s">
        <v>69</v>
      </c>
      <c r="AY329" s="157" t="s">
        <v>328</v>
      </c>
    </row>
    <row r="330" spans="2:65" s="14" customFormat="1">
      <c r="B330" s="170"/>
      <c r="D330" s="151" t="s">
        <v>442</v>
      </c>
      <c r="E330" s="171" t="s">
        <v>3</v>
      </c>
      <c r="F330" s="172" t="s">
        <v>2138</v>
      </c>
      <c r="H330" s="171" t="s">
        <v>3</v>
      </c>
      <c r="I330" s="173"/>
      <c r="L330" s="170"/>
      <c r="M330" s="174"/>
      <c r="T330" s="175"/>
      <c r="AT330" s="171" t="s">
        <v>442</v>
      </c>
      <c r="AU330" s="171" t="s">
        <v>79</v>
      </c>
      <c r="AV330" s="14" t="s">
        <v>76</v>
      </c>
      <c r="AW330" s="14" t="s">
        <v>31</v>
      </c>
      <c r="AX330" s="14" t="s">
        <v>69</v>
      </c>
      <c r="AY330" s="171" t="s">
        <v>328</v>
      </c>
    </row>
    <row r="331" spans="2:65" s="12" customFormat="1">
      <c r="B331" s="156"/>
      <c r="D331" s="151" t="s">
        <v>442</v>
      </c>
      <c r="E331" s="157" t="s">
        <v>3</v>
      </c>
      <c r="F331" s="158" t="s">
        <v>2139</v>
      </c>
      <c r="H331" s="159">
        <v>-9.6959999999999997</v>
      </c>
      <c r="I331" s="160"/>
      <c r="L331" s="156"/>
      <c r="M331" s="161"/>
      <c r="T331" s="162"/>
      <c r="AT331" s="157" t="s">
        <v>442</v>
      </c>
      <c r="AU331" s="157" t="s">
        <v>79</v>
      </c>
      <c r="AV331" s="12" t="s">
        <v>79</v>
      </c>
      <c r="AW331" s="12" t="s">
        <v>31</v>
      </c>
      <c r="AX331" s="12" t="s">
        <v>69</v>
      </c>
      <c r="AY331" s="157" t="s">
        <v>328</v>
      </c>
    </row>
    <row r="332" spans="2:65" s="12" customFormat="1">
      <c r="B332" s="156"/>
      <c r="D332" s="151" t="s">
        <v>442</v>
      </c>
      <c r="E332" s="157" t="s">
        <v>3</v>
      </c>
      <c r="F332" s="158" t="s">
        <v>2140</v>
      </c>
      <c r="H332" s="159">
        <v>-1.6160000000000001</v>
      </c>
      <c r="I332" s="160"/>
      <c r="L332" s="156"/>
      <c r="M332" s="161"/>
      <c r="T332" s="162"/>
      <c r="AT332" s="157" t="s">
        <v>442</v>
      </c>
      <c r="AU332" s="157" t="s">
        <v>79</v>
      </c>
      <c r="AV332" s="12" t="s">
        <v>79</v>
      </c>
      <c r="AW332" s="12" t="s">
        <v>31</v>
      </c>
      <c r="AX332" s="12" t="s">
        <v>69</v>
      </c>
      <c r="AY332" s="157" t="s">
        <v>328</v>
      </c>
    </row>
    <row r="333" spans="2:65" s="14" customFormat="1">
      <c r="B333" s="170"/>
      <c r="D333" s="151" t="s">
        <v>442</v>
      </c>
      <c r="E333" s="171" t="s">
        <v>3</v>
      </c>
      <c r="F333" s="172" t="s">
        <v>1937</v>
      </c>
      <c r="H333" s="171" t="s">
        <v>3</v>
      </c>
      <c r="I333" s="173"/>
      <c r="L333" s="170"/>
      <c r="M333" s="174"/>
      <c r="T333" s="175"/>
      <c r="AT333" s="171" t="s">
        <v>442</v>
      </c>
      <c r="AU333" s="171" t="s">
        <v>79</v>
      </c>
      <c r="AV333" s="14" t="s">
        <v>76</v>
      </c>
      <c r="AW333" s="14" t="s">
        <v>31</v>
      </c>
      <c r="AX333" s="14" t="s">
        <v>69</v>
      </c>
      <c r="AY333" s="171" t="s">
        <v>328</v>
      </c>
    </row>
    <row r="334" spans="2:65" s="12" customFormat="1" ht="22.5">
      <c r="B334" s="156"/>
      <c r="D334" s="151" t="s">
        <v>442</v>
      </c>
      <c r="E334" s="157" t="s">
        <v>3</v>
      </c>
      <c r="F334" s="158" t="s">
        <v>2141</v>
      </c>
      <c r="H334" s="159">
        <v>238.96199999999999</v>
      </c>
      <c r="I334" s="160"/>
      <c r="L334" s="156"/>
      <c r="M334" s="161"/>
      <c r="T334" s="162"/>
      <c r="AT334" s="157" t="s">
        <v>442</v>
      </c>
      <c r="AU334" s="157" t="s">
        <v>79</v>
      </c>
      <c r="AV334" s="12" t="s">
        <v>79</v>
      </c>
      <c r="AW334" s="12" t="s">
        <v>31</v>
      </c>
      <c r="AX334" s="12" t="s">
        <v>69</v>
      </c>
      <c r="AY334" s="157" t="s">
        <v>328</v>
      </c>
    </row>
    <row r="335" spans="2:65" s="14" customFormat="1">
      <c r="B335" s="170"/>
      <c r="D335" s="151" t="s">
        <v>442</v>
      </c>
      <c r="E335" s="171" t="s">
        <v>3</v>
      </c>
      <c r="F335" s="172" t="s">
        <v>2138</v>
      </c>
      <c r="H335" s="171" t="s">
        <v>3</v>
      </c>
      <c r="I335" s="173"/>
      <c r="L335" s="170"/>
      <c r="M335" s="174"/>
      <c r="T335" s="175"/>
      <c r="AT335" s="171" t="s">
        <v>442</v>
      </c>
      <c r="AU335" s="171" t="s">
        <v>79</v>
      </c>
      <c r="AV335" s="14" t="s">
        <v>76</v>
      </c>
      <c r="AW335" s="14" t="s">
        <v>31</v>
      </c>
      <c r="AX335" s="14" t="s">
        <v>69</v>
      </c>
      <c r="AY335" s="171" t="s">
        <v>328</v>
      </c>
    </row>
    <row r="336" spans="2:65" s="12" customFormat="1">
      <c r="B336" s="156"/>
      <c r="D336" s="151" t="s">
        <v>442</v>
      </c>
      <c r="E336" s="157" t="s">
        <v>3</v>
      </c>
      <c r="F336" s="158" t="s">
        <v>2142</v>
      </c>
      <c r="H336" s="159">
        <v>-6.06</v>
      </c>
      <c r="I336" s="160"/>
      <c r="L336" s="156"/>
      <c r="M336" s="161"/>
      <c r="T336" s="162"/>
      <c r="AT336" s="157" t="s">
        <v>442</v>
      </c>
      <c r="AU336" s="157" t="s">
        <v>79</v>
      </c>
      <c r="AV336" s="12" t="s">
        <v>79</v>
      </c>
      <c r="AW336" s="12" t="s">
        <v>31</v>
      </c>
      <c r="AX336" s="12" t="s">
        <v>69</v>
      </c>
      <c r="AY336" s="157" t="s">
        <v>328</v>
      </c>
    </row>
    <row r="337" spans="2:65" s="12" customFormat="1">
      <c r="B337" s="156"/>
      <c r="D337" s="151" t="s">
        <v>442</v>
      </c>
      <c r="E337" s="157" t="s">
        <v>3</v>
      </c>
      <c r="F337" s="158" t="s">
        <v>2143</v>
      </c>
      <c r="H337" s="159">
        <v>-3.2320000000000002</v>
      </c>
      <c r="I337" s="160"/>
      <c r="L337" s="156"/>
      <c r="M337" s="161"/>
      <c r="T337" s="162"/>
      <c r="AT337" s="157" t="s">
        <v>442</v>
      </c>
      <c r="AU337" s="157" t="s">
        <v>79</v>
      </c>
      <c r="AV337" s="12" t="s">
        <v>79</v>
      </c>
      <c r="AW337" s="12" t="s">
        <v>31</v>
      </c>
      <c r="AX337" s="12" t="s">
        <v>69</v>
      </c>
      <c r="AY337" s="157" t="s">
        <v>328</v>
      </c>
    </row>
    <row r="338" spans="2:65" s="13" customFormat="1">
      <c r="B338" s="163"/>
      <c r="D338" s="151" t="s">
        <v>442</v>
      </c>
      <c r="E338" s="164" t="s">
        <v>3</v>
      </c>
      <c r="F338" s="165" t="s">
        <v>452</v>
      </c>
      <c r="H338" s="166">
        <v>288.94499999999994</v>
      </c>
      <c r="I338" s="167"/>
      <c r="L338" s="163"/>
      <c r="M338" s="168"/>
      <c r="T338" s="169"/>
      <c r="AT338" s="164" t="s">
        <v>442</v>
      </c>
      <c r="AU338" s="164" t="s">
        <v>79</v>
      </c>
      <c r="AV338" s="13" t="s">
        <v>113</v>
      </c>
      <c r="AW338" s="13" t="s">
        <v>31</v>
      </c>
      <c r="AX338" s="13" t="s">
        <v>76</v>
      </c>
      <c r="AY338" s="164" t="s">
        <v>328</v>
      </c>
    </row>
    <row r="339" spans="2:65" s="1" customFormat="1" ht="24.2" customHeight="1">
      <c r="B339" s="133"/>
      <c r="C339" s="134" t="s">
        <v>155</v>
      </c>
      <c r="D339" s="134" t="s">
        <v>331</v>
      </c>
      <c r="E339" s="135" t="s">
        <v>2144</v>
      </c>
      <c r="F339" s="136" t="s">
        <v>2145</v>
      </c>
      <c r="G339" s="137" t="s">
        <v>439</v>
      </c>
      <c r="H339" s="138">
        <v>36.058999999999997</v>
      </c>
      <c r="I339" s="139"/>
      <c r="J339" s="140">
        <f>ROUND(I339*H339,2)</f>
        <v>0</v>
      </c>
      <c r="K339" s="136" t="s">
        <v>335</v>
      </c>
      <c r="L339" s="34"/>
      <c r="M339" s="141" t="s">
        <v>3</v>
      </c>
      <c r="N339" s="142" t="s">
        <v>40</v>
      </c>
      <c r="P339" s="143">
        <f>O339*H339</f>
        <v>0</v>
      </c>
      <c r="Q339" s="143">
        <v>0</v>
      </c>
      <c r="R339" s="143">
        <f>Q339*H339</f>
        <v>0</v>
      </c>
      <c r="S339" s="143">
        <v>0.308</v>
      </c>
      <c r="T339" s="144">
        <f>S339*H339</f>
        <v>11.106171999999999</v>
      </c>
      <c r="AR339" s="145" t="s">
        <v>113</v>
      </c>
      <c r="AT339" s="145" t="s">
        <v>331</v>
      </c>
      <c r="AU339" s="145" t="s">
        <v>79</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2146</v>
      </c>
    </row>
    <row r="340" spans="2:65" s="1" customFormat="1">
      <c r="B340" s="34"/>
      <c r="D340" s="147" t="s">
        <v>338</v>
      </c>
      <c r="F340" s="148" t="s">
        <v>2147</v>
      </c>
      <c r="I340" s="149"/>
      <c r="L340" s="34"/>
      <c r="M340" s="150"/>
      <c r="T340" s="55"/>
      <c r="AT340" s="19" t="s">
        <v>338</v>
      </c>
      <c r="AU340" s="19" t="s">
        <v>79</v>
      </c>
    </row>
    <row r="341" spans="2:65" s="14" customFormat="1">
      <c r="B341" s="170"/>
      <c r="D341" s="151" t="s">
        <v>442</v>
      </c>
      <c r="E341" s="171" t="s">
        <v>3</v>
      </c>
      <c r="F341" s="172" t="s">
        <v>2148</v>
      </c>
      <c r="H341" s="171" t="s">
        <v>3</v>
      </c>
      <c r="I341" s="173"/>
      <c r="L341" s="170"/>
      <c r="M341" s="174"/>
      <c r="T341" s="175"/>
      <c r="AT341" s="171" t="s">
        <v>442</v>
      </c>
      <c r="AU341" s="171" t="s">
        <v>79</v>
      </c>
      <c r="AV341" s="14" t="s">
        <v>76</v>
      </c>
      <c r="AW341" s="14" t="s">
        <v>31</v>
      </c>
      <c r="AX341" s="14" t="s">
        <v>69</v>
      </c>
      <c r="AY341" s="171" t="s">
        <v>328</v>
      </c>
    </row>
    <row r="342" spans="2:65" s="12" customFormat="1">
      <c r="B342" s="156"/>
      <c r="D342" s="151" t="s">
        <v>442</v>
      </c>
      <c r="E342" s="157" t="s">
        <v>3</v>
      </c>
      <c r="F342" s="158" t="s">
        <v>2149</v>
      </c>
      <c r="H342" s="159">
        <v>39.613999999999997</v>
      </c>
      <c r="I342" s="160"/>
      <c r="L342" s="156"/>
      <c r="M342" s="161"/>
      <c r="T342" s="162"/>
      <c r="AT342" s="157" t="s">
        <v>442</v>
      </c>
      <c r="AU342" s="157" t="s">
        <v>79</v>
      </c>
      <c r="AV342" s="12" t="s">
        <v>79</v>
      </c>
      <c r="AW342" s="12" t="s">
        <v>31</v>
      </c>
      <c r="AX342" s="12" t="s">
        <v>69</v>
      </c>
      <c r="AY342" s="157" t="s">
        <v>328</v>
      </c>
    </row>
    <row r="343" spans="2:65" s="14" customFormat="1">
      <c r="B343" s="170"/>
      <c r="D343" s="151" t="s">
        <v>442</v>
      </c>
      <c r="E343" s="171" t="s">
        <v>3</v>
      </c>
      <c r="F343" s="172" t="s">
        <v>2150</v>
      </c>
      <c r="H343" s="171" t="s">
        <v>3</v>
      </c>
      <c r="I343" s="173"/>
      <c r="L343" s="170"/>
      <c r="M343" s="174"/>
      <c r="T343" s="175"/>
      <c r="AT343" s="171" t="s">
        <v>442</v>
      </c>
      <c r="AU343" s="171" t="s">
        <v>79</v>
      </c>
      <c r="AV343" s="14" t="s">
        <v>76</v>
      </c>
      <c r="AW343" s="14" t="s">
        <v>31</v>
      </c>
      <c r="AX343" s="14" t="s">
        <v>69</v>
      </c>
      <c r="AY343" s="171" t="s">
        <v>328</v>
      </c>
    </row>
    <row r="344" spans="2:65" s="12" customFormat="1">
      <c r="B344" s="156"/>
      <c r="D344" s="151" t="s">
        <v>442</v>
      </c>
      <c r="E344" s="157" t="s">
        <v>3</v>
      </c>
      <c r="F344" s="158" t="s">
        <v>2151</v>
      </c>
      <c r="H344" s="159">
        <v>-3.5550000000000002</v>
      </c>
      <c r="I344" s="160"/>
      <c r="L344" s="156"/>
      <c r="M344" s="161"/>
      <c r="T344" s="162"/>
      <c r="AT344" s="157" t="s">
        <v>442</v>
      </c>
      <c r="AU344" s="157" t="s">
        <v>79</v>
      </c>
      <c r="AV344" s="12" t="s">
        <v>79</v>
      </c>
      <c r="AW344" s="12" t="s">
        <v>31</v>
      </c>
      <c r="AX344" s="12" t="s">
        <v>69</v>
      </c>
      <c r="AY344" s="157" t="s">
        <v>328</v>
      </c>
    </row>
    <row r="345" spans="2:65" s="13" customFormat="1">
      <c r="B345" s="163"/>
      <c r="D345" s="151" t="s">
        <v>442</v>
      </c>
      <c r="E345" s="164" t="s">
        <v>3</v>
      </c>
      <c r="F345" s="165" t="s">
        <v>452</v>
      </c>
      <c r="H345" s="166">
        <v>36.058999999999997</v>
      </c>
      <c r="I345" s="167"/>
      <c r="L345" s="163"/>
      <c r="M345" s="168"/>
      <c r="T345" s="169"/>
      <c r="AT345" s="164" t="s">
        <v>442</v>
      </c>
      <c r="AU345" s="164" t="s">
        <v>79</v>
      </c>
      <c r="AV345" s="13" t="s">
        <v>113</v>
      </c>
      <c r="AW345" s="13" t="s">
        <v>31</v>
      </c>
      <c r="AX345" s="13" t="s">
        <v>76</v>
      </c>
      <c r="AY345" s="164" t="s">
        <v>328</v>
      </c>
    </row>
    <row r="346" spans="2:65" s="1" customFormat="1" ht="44.25" customHeight="1">
      <c r="B346" s="133"/>
      <c r="C346" s="134" t="s">
        <v>158</v>
      </c>
      <c r="D346" s="134" t="s">
        <v>331</v>
      </c>
      <c r="E346" s="135" t="s">
        <v>2152</v>
      </c>
      <c r="F346" s="136" t="s">
        <v>2153</v>
      </c>
      <c r="G346" s="137" t="s">
        <v>491</v>
      </c>
      <c r="H346" s="138">
        <v>67.156999999999996</v>
      </c>
      <c r="I346" s="139"/>
      <c r="J346" s="140">
        <f>ROUND(I346*H346,2)</f>
        <v>0</v>
      </c>
      <c r="K346" s="136" t="s">
        <v>335</v>
      </c>
      <c r="L346" s="34"/>
      <c r="M346" s="141" t="s">
        <v>3</v>
      </c>
      <c r="N346" s="142" t="s">
        <v>40</v>
      </c>
      <c r="P346" s="143">
        <f>O346*H346</f>
        <v>0</v>
      </c>
      <c r="Q346" s="143">
        <v>0</v>
      </c>
      <c r="R346" s="143">
        <f>Q346*H346</f>
        <v>0</v>
      </c>
      <c r="S346" s="143">
        <v>1.8</v>
      </c>
      <c r="T346" s="144">
        <f>S346*H346</f>
        <v>120.8826</v>
      </c>
      <c r="AR346" s="145" t="s">
        <v>113</v>
      </c>
      <c r="AT346" s="145" t="s">
        <v>331</v>
      </c>
      <c r="AU346" s="145" t="s">
        <v>79</v>
      </c>
      <c r="AY346" s="19" t="s">
        <v>328</v>
      </c>
      <c r="BE346" s="146">
        <f>IF(N346="základní",J346,0)</f>
        <v>0</v>
      </c>
      <c r="BF346" s="146">
        <f>IF(N346="snížená",J346,0)</f>
        <v>0</v>
      </c>
      <c r="BG346" s="146">
        <f>IF(N346="zákl. přenesená",J346,0)</f>
        <v>0</v>
      </c>
      <c r="BH346" s="146">
        <f>IF(N346="sníž. přenesená",J346,0)</f>
        <v>0</v>
      </c>
      <c r="BI346" s="146">
        <f>IF(N346="nulová",J346,0)</f>
        <v>0</v>
      </c>
      <c r="BJ346" s="19" t="s">
        <v>76</v>
      </c>
      <c r="BK346" s="146">
        <f>ROUND(I346*H346,2)</f>
        <v>0</v>
      </c>
      <c r="BL346" s="19" t="s">
        <v>113</v>
      </c>
      <c r="BM346" s="145" t="s">
        <v>2154</v>
      </c>
    </row>
    <row r="347" spans="2:65" s="1" customFormat="1">
      <c r="B347" s="34"/>
      <c r="D347" s="147" t="s">
        <v>338</v>
      </c>
      <c r="F347" s="148" t="s">
        <v>2155</v>
      </c>
      <c r="I347" s="149"/>
      <c r="L347" s="34"/>
      <c r="M347" s="150"/>
      <c r="T347" s="55"/>
      <c r="AT347" s="19" t="s">
        <v>338</v>
      </c>
      <c r="AU347" s="19" t="s">
        <v>79</v>
      </c>
    </row>
    <row r="348" spans="2:65" s="14" customFormat="1">
      <c r="B348" s="170"/>
      <c r="D348" s="151" t="s">
        <v>442</v>
      </c>
      <c r="E348" s="171" t="s">
        <v>3</v>
      </c>
      <c r="F348" s="172" t="s">
        <v>2156</v>
      </c>
      <c r="H348" s="171" t="s">
        <v>3</v>
      </c>
      <c r="I348" s="173"/>
      <c r="L348" s="170"/>
      <c r="M348" s="174"/>
      <c r="T348" s="175"/>
      <c r="AT348" s="171" t="s">
        <v>442</v>
      </c>
      <c r="AU348" s="171" t="s">
        <v>79</v>
      </c>
      <c r="AV348" s="14" t="s">
        <v>76</v>
      </c>
      <c r="AW348" s="14" t="s">
        <v>31</v>
      </c>
      <c r="AX348" s="14" t="s">
        <v>69</v>
      </c>
      <c r="AY348" s="171" t="s">
        <v>328</v>
      </c>
    </row>
    <row r="349" spans="2:65" s="12" customFormat="1">
      <c r="B349" s="156"/>
      <c r="D349" s="151" t="s">
        <v>442</v>
      </c>
      <c r="E349" s="157" t="s">
        <v>3</v>
      </c>
      <c r="F349" s="158" t="s">
        <v>2157</v>
      </c>
      <c r="H349" s="159">
        <v>21.302</v>
      </c>
      <c r="I349" s="160"/>
      <c r="L349" s="156"/>
      <c r="M349" s="161"/>
      <c r="T349" s="162"/>
      <c r="AT349" s="157" t="s">
        <v>442</v>
      </c>
      <c r="AU349" s="157" t="s">
        <v>79</v>
      </c>
      <c r="AV349" s="12" t="s">
        <v>79</v>
      </c>
      <c r="AW349" s="12" t="s">
        <v>31</v>
      </c>
      <c r="AX349" s="12" t="s">
        <v>69</v>
      </c>
      <c r="AY349" s="157" t="s">
        <v>328</v>
      </c>
    </row>
    <row r="350" spans="2:65" s="12" customFormat="1">
      <c r="B350" s="156"/>
      <c r="D350" s="151" t="s">
        <v>442</v>
      </c>
      <c r="E350" s="157" t="s">
        <v>3</v>
      </c>
      <c r="F350" s="158" t="s">
        <v>2158</v>
      </c>
      <c r="H350" s="159">
        <v>5.7939999999999996</v>
      </c>
      <c r="I350" s="160"/>
      <c r="L350" s="156"/>
      <c r="M350" s="161"/>
      <c r="T350" s="162"/>
      <c r="AT350" s="157" t="s">
        <v>442</v>
      </c>
      <c r="AU350" s="157" t="s">
        <v>79</v>
      </c>
      <c r="AV350" s="12" t="s">
        <v>79</v>
      </c>
      <c r="AW350" s="12" t="s">
        <v>31</v>
      </c>
      <c r="AX350" s="12" t="s">
        <v>69</v>
      </c>
      <c r="AY350" s="157" t="s">
        <v>328</v>
      </c>
    </row>
    <row r="351" spans="2:65" s="12" customFormat="1">
      <c r="B351" s="156"/>
      <c r="D351" s="151" t="s">
        <v>442</v>
      </c>
      <c r="E351" s="157" t="s">
        <v>3</v>
      </c>
      <c r="F351" s="158" t="s">
        <v>2159</v>
      </c>
      <c r="H351" s="159">
        <v>19.504999999999999</v>
      </c>
      <c r="I351" s="160"/>
      <c r="L351" s="156"/>
      <c r="M351" s="161"/>
      <c r="T351" s="162"/>
      <c r="AT351" s="157" t="s">
        <v>442</v>
      </c>
      <c r="AU351" s="157" t="s">
        <v>79</v>
      </c>
      <c r="AV351" s="12" t="s">
        <v>79</v>
      </c>
      <c r="AW351" s="12" t="s">
        <v>31</v>
      </c>
      <c r="AX351" s="12" t="s">
        <v>69</v>
      </c>
      <c r="AY351" s="157" t="s">
        <v>328</v>
      </c>
    </row>
    <row r="352" spans="2:65" s="12" customFormat="1">
      <c r="B352" s="156"/>
      <c r="D352" s="151" t="s">
        <v>442</v>
      </c>
      <c r="E352" s="157" t="s">
        <v>3</v>
      </c>
      <c r="F352" s="158" t="s">
        <v>2160</v>
      </c>
      <c r="H352" s="159">
        <v>0.8</v>
      </c>
      <c r="I352" s="160"/>
      <c r="L352" s="156"/>
      <c r="M352" s="161"/>
      <c r="T352" s="162"/>
      <c r="AT352" s="157" t="s">
        <v>442</v>
      </c>
      <c r="AU352" s="157" t="s">
        <v>79</v>
      </c>
      <c r="AV352" s="12" t="s">
        <v>79</v>
      </c>
      <c r="AW352" s="12" t="s">
        <v>31</v>
      </c>
      <c r="AX352" s="12" t="s">
        <v>69</v>
      </c>
      <c r="AY352" s="157" t="s">
        <v>328</v>
      </c>
    </row>
    <row r="353" spans="2:65" s="14" customFormat="1">
      <c r="B353" s="170"/>
      <c r="D353" s="151" t="s">
        <v>442</v>
      </c>
      <c r="E353" s="171" t="s">
        <v>3</v>
      </c>
      <c r="F353" s="172" t="s">
        <v>2161</v>
      </c>
      <c r="H353" s="171" t="s">
        <v>3</v>
      </c>
      <c r="I353" s="173"/>
      <c r="L353" s="170"/>
      <c r="M353" s="174"/>
      <c r="T353" s="175"/>
      <c r="AT353" s="171" t="s">
        <v>442</v>
      </c>
      <c r="AU353" s="171" t="s">
        <v>79</v>
      </c>
      <c r="AV353" s="14" t="s">
        <v>76</v>
      </c>
      <c r="AW353" s="14" t="s">
        <v>31</v>
      </c>
      <c r="AX353" s="14" t="s">
        <v>69</v>
      </c>
      <c r="AY353" s="171" t="s">
        <v>328</v>
      </c>
    </row>
    <row r="354" spans="2:65" s="12" customFormat="1">
      <c r="B354" s="156"/>
      <c r="D354" s="151" t="s">
        <v>442</v>
      </c>
      <c r="E354" s="157" t="s">
        <v>3</v>
      </c>
      <c r="F354" s="158" t="s">
        <v>2162</v>
      </c>
      <c r="H354" s="159">
        <v>11.69</v>
      </c>
      <c r="I354" s="160"/>
      <c r="L354" s="156"/>
      <c r="M354" s="161"/>
      <c r="T354" s="162"/>
      <c r="AT354" s="157" t="s">
        <v>442</v>
      </c>
      <c r="AU354" s="157" t="s">
        <v>79</v>
      </c>
      <c r="AV354" s="12" t="s">
        <v>79</v>
      </c>
      <c r="AW354" s="12" t="s">
        <v>31</v>
      </c>
      <c r="AX354" s="12" t="s">
        <v>69</v>
      </c>
      <c r="AY354" s="157" t="s">
        <v>328</v>
      </c>
    </row>
    <row r="355" spans="2:65" s="12" customFormat="1">
      <c r="B355" s="156"/>
      <c r="D355" s="151" t="s">
        <v>442</v>
      </c>
      <c r="E355" s="157" t="s">
        <v>3</v>
      </c>
      <c r="F355" s="158" t="s">
        <v>2163</v>
      </c>
      <c r="H355" s="159">
        <v>9.3279999999999994</v>
      </c>
      <c r="I355" s="160"/>
      <c r="L355" s="156"/>
      <c r="M355" s="161"/>
      <c r="T355" s="162"/>
      <c r="AT355" s="157" t="s">
        <v>442</v>
      </c>
      <c r="AU355" s="157" t="s">
        <v>79</v>
      </c>
      <c r="AV355" s="12" t="s">
        <v>79</v>
      </c>
      <c r="AW355" s="12" t="s">
        <v>31</v>
      </c>
      <c r="AX355" s="12" t="s">
        <v>69</v>
      </c>
      <c r="AY355" s="157" t="s">
        <v>328</v>
      </c>
    </row>
    <row r="356" spans="2:65" s="12" customFormat="1">
      <c r="B356" s="156"/>
      <c r="D356" s="151" t="s">
        <v>442</v>
      </c>
      <c r="E356" s="157" t="s">
        <v>3</v>
      </c>
      <c r="F356" s="158" t="s">
        <v>2164</v>
      </c>
      <c r="H356" s="159">
        <v>1.365</v>
      </c>
      <c r="I356" s="160"/>
      <c r="L356" s="156"/>
      <c r="M356" s="161"/>
      <c r="T356" s="162"/>
      <c r="AT356" s="157" t="s">
        <v>442</v>
      </c>
      <c r="AU356" s="157" t="s">
        <v>79</v>
      </c>
      <c r="AV356" s="12" t="s">
        <v>79</v>
      </c>
      <c r="AW356" s="12" t="s">
        <v>31</v>
      </c>
      <c r="AX356" s="12" t="s">
        <v>69</v>
      </c>
      <c r="AY356" s="157" t="s">
        <v>328</v>
      </c>
    </row>
    <row r="357" spans="2:65" s="14" customFormat="1">
      <c r="B357" s="170"/>
      <c r="D357" s="151" t="s">
        <v>442</v>
      </c>
      <c r="E357" s="171" t="s">
        <v>3</v>
      </c>
      <c r="F357" s="172" t="s">
        <v>2165</v>
      </c>
      <c r="H357" s="171" t="s">
        <v>3</v>
      </c>
      <c r="I357" s="173"/>
      <c r="L357" s="170"/>
      <c r="M357" s="174"/>
      <c r="T357" s="175"/>
      <c r="AT357" s="171" t="s">
        <v>442</v>
      </c>
      <c r="AU357" s="171" t="s">
        <v>79</v>
      </c>
      <c r="AV357" s="14" t="s">
        <v>76</v>
      </c>
      <c r="AW357" s="14" t="s">
        <v>31</v>
      </c>
      <c r="AX357" s="14" t="s">
        <v>69</v>
      </c>
      <c r="AY357" s="171" t="s">
        <v>328</v>
      </c>
    </row>
    <row r="358" spans="2:65" s="12" customFormat="1">
      <c r="B358" s="156"/>
      <c r="D358" s="151" t="s">
        <v>442</v>
      </c>
      <c r="E358" s="157" t="s">
        <v>3</v>
      </c>
      <c r="F358" s="158" t="s">
        <v>2166</v>
      </c>
      <c r="H358" s="159">
        <v>-2.6269999999999998</v>
      </c>
      <c r="I358" s="160"/>
      <c r="L358" s="156"/>
      <c r="M358" s="161"/>
      <c r="T358" s="162"/>
      <c r="AT358" s="157" t="s">
        <v>442</v>
      </c>
      <c r="AU358" s="157" t="s">
        <v>79</v>
      </c>
      <c r="AV358" s="12" t="s">
        <v>79</v>
      </c>
      <c r="AW358" s="12" t="s">
        <v>31</v>
      </c>
      <c r="AX358" s="12" t="s">
        <v>69</v>
      </c>
      <c r="AY358" s="157" t="s">
        <v>328</v>
      </c>
    </row>
    <row r="359" spans="2:65" s="13" customFormat="1">
      <c r="B359" s="163"/>
      <c r="D359" s="151" t="s">
        <v>442</v>
      </c>
      <c r="E359" s="164" t="s">
        <v>3</v>
      </c>
      <c r="F359" s="165" t="s">
        <v>452</v>
      </c>
      <c r="H359" s="166">
        <v>67.156999999999996</v>
      </c>
      <c r="I359" s="167"/>
      <c r="L359" s="163"/>
      <c r="M359" s="168"/>
      <c r="T359" s="169"/>
      <c r="AT359" s="164" t="s">
        <v>442</v>
      </c>
      <c r="AU359" s="164" t="s">
        <v>79</v>
      </c>
      <c r="AV359" s="13" t="s">
        <v>113</v>
      </c>
      <c r="AW359" s="13" t="s">
        <v>31</v>
      </c>
      <c r="AX359" s="13" t="s">
        <v>76</v>
      </c>
      <c r="AY359" s="164" t="s">
        <v>328</v>
      </c>
    </row>
    <row r="360" spans="2:65" s="1" customFormat="1" ht="44.25" customHeight="1">
      <c r="B360" s="133"/>
      <c r="C360" s="134" t="s">
        <v>161</v>
      </c>
      <c r="D360" s="134" t="s">
        <v>331</v>
      </c>
      <c r="E360" s="135" t="s">
        <v>2167</v>
      </c>
      <c r="F360" s="136" t="s">
        <v>2168</v>
      </c>
      <c r="G360" s="137" t="s">
        <v>476</v>
      </c>
      <c r="H360" s="138">
        <v>4.9000000000000004</v>
      </c>
      <c r="I360" s="139"/>
      <c r="J360" s="140">
        <f>ROUND(I360*H360,2)</f>
        <v>0</v>
      </c>
      <c r="K360" s="136" t="s">
        <v>335</v>
      </c>
      <c r="L360" s="34"/>
      <c r="M360" s="141" t="s">
        <v>3</v>
      </c>
      <c r="N360" s="142" t="s">
        <v>40</v>
      </c>
      <c r="P360" s="143">
        <f>O360*H360</f>
        <v>0</v>
      </c>
      <c r="Q360" s="143">
        <v>1.32E-3</v>
      </c>
      <c r="R360" s="143">
        <f>Q360*H360</f>
        <v>6.4680000000000007E-3</v>
      </c>
      <c r="S360" s="143">
        <v>2.5000000000000001E-2</v>
      </c>
      <c r="T360" s="144">
        <f>S360*H360</f>
        <v>0.12250000000000001</v>
      </c>
      <c r="AR360" s="145" t="s">
        <v>113</v>
      </c>
      <c r="AT360" s="145" t="s">
        <v>331</v>
      </c>
      <c r="AU360" s="145" t="s">
        <v>79</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2169</v>
      </c>
    </row>
    <row r="361" spans="2:65" s="1" customFormat="1">
      <c r="B361" s="34"/>
      <c r="D361" s="147" t="s">
        <v>338</v>
      </c>
      <c r="F361" s="148" t="s">
        <v>2170</v>
      </c>
      <c r="I361" s="149"/>
      <c r="L361" s="34"/>
      <c r="M361" s="150"/>
      <c r="T361" s="55"/>
      <c r="AT361" s="19" t="s">
        <v>338</v>
      </c>
      <c r="AU361" s="19" t="s">
        <v>79</v>
      </c>
    </row>
    <row r="362" spans="2:65" s="12" customFormat="1">
      <c r="B362" s="156"/>
      <c r="D362" s="151" t="s">
        <v>442</v>
      </c>
      <c r="E362" s="157" t="s">
        <v>3</v>
      </c>
      <c r="F362" s="158" t="s">
        <v>2171</v>
      </c>
      <c r="H362" s="159">
        <v>4.9000000000000004</v>
      </c>
      <c r="I362" s="160"/>
      <c r="L362" s="156"/>
      <c r="M362" s="161"/>
      <c r="T362" s="162"/>
      <c r="AT362" s="157" t="s">
        <v>442</v>
      </c>
      <c r="AU362" s="157" t="s">
        <v>79</v>
      </c>
      <c r="AV362" s="12" t="s">
        <v>79</v>
      </c>
      <c r="AW362" s="12" t="s">
        <v>31</v>
      </c>
      <c r="AX362" s="12" t="s">
        <v>76</v>
      </c>
      <c r="AY362" s="157" t="s">
        <v>328</v>
      </c>
    </row>
    <row r="363" spans="2:65" s="1" customFormat="1" ht="44.25" customHeight="1">
      <c r="B363" s="133"/>
      <c r="C363" s="134" t="s">
        <v>747</v>
      </c>
      <c r="D363" s="134" t="s">
        <v>331</v>
      </c>
      <c r="E363" s="135" t="s">
        <v>2172</v>
      </c>
      <c r="F363" s="136" t="s">
        <v>2173</v>
      </c>
      <c r="G363" s="137" t="s">
        <v>476</v>
      </c>
      <c r="H363" s="138">
        <v>1.44</v>
      </c>
      <c r="I363" s="139"/>
      <c r="J363" s="140">
        <f>ROUND(I363*H363,2)</f>
        <v>0</v>
      </c>
      <c r="K363" s="136" t="s">
        <v>335</v>
      </c>
      <c r="L363" s="34"/>
      <c r="M363" s="141" t="s">
        <v>3</v>
      </c>
      <c r="N363" s="142" t="s">
        <v>40</v>
      </c>
      <c r="P363" s="143">
        <f>O363*H363</f>
        <v>0</v>
      </c>
      <c r="Q363" s="143">
        <v>2.81E-3</v>
      </c>
      <c r="R363" s="143">
        <f>Q363*H363</f>
        <v>4.0463999999999995E-3</v>
      </c>
      <c r="S363" s="143">
        <v>6.9000000000000006E-2</v>
      </c>
      <c r="T363" s="144">
        <f>S363*H363</f>
        <v>9.9360000000000004E-2</v>
      </c>
      <c r="AR363" s="145" t="s">
        <v>113</v>
      </c>
      <c r="AT363" s="145" t="s">
        <v>331</v>
      </c>
      <c r="AU363" s="145" t="s">
        <v>79</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2174</v>
      </c>
    </row>
    <row r="364" spans="2:65" s="1" customFormat="1">
      <c r="B364" s="34"/>
      <c r="D364" s="147" t="s">
        <v>338</v>
      </c>
      <c r="F364" s="148" t="s">
        <v>2175</v>
      </c>
      <c r="I364" s="149"/>
      <c r="L364" s="34"/>
      <c r="M364" s="150"/>
      <c r="T364" s="55"/>
      <c r="AT364" s="19" t="s">
        <v>338</v>
      </c>
      <c r="AU364" s="19" t="s">
        <v>79</v>
      </c>
    </row>
    <row r="365" spans="2:65" s="12" customFormat="1">
      <c r="B365" s="156"/>
      <c r="D365" s="151" t="s">
        <v>442</v>
      </c>
      <c r="E365" s="157" t="s">
        <v>3</v>
      </c>
      <c r="F365" s="158" t="s">
        <v>2176</v>
      </c>
      <c r="H365" s="159">
        <v>0.64</v>
      </c>
      <c r="I365" s="160"/>
      <c r="L365" s="156"/>
      <c r="M365" s="161"/>
      <c r="T365" s="162"/>
      <c r="AT365" s="157" t="s">
        <v>442</v>
      </c>
      <c r="AU365" s="157" t="s">
        <v>79</v>
      </c>
      <c r="AV365" s="12" t="s">
        <v>79</v>
      </c>
      <c r="AW365" s="12" t="s">
        <v>31</v>
      </c>
      <c r="AX365" s="12" t="s">
        <v>69</v>
      </c>
      <c r="AY365" s="157" t="s">
        <v>328</v>
      </c>
    </row>
    <row r="366" spans="2:65" s="12" customFormat="1">
      <c r="B366" s="156"/>
      <c r="D366" s="151" t="s">
        <v>442</v>
      </c>
      <c r="E366" s="157" t="s">
        <v>3</v>
      </c>
      <c r="F366" s="158" t="s">
        <v>2177</v>
      </c>
      <c r="H366" s="159">
        <v>0.8</v>
      </c>
      <c r="I366" s="160"/>
      <c r="L366" s="156"/>
      <c r="M366" s="161"/>
      <c r="T366" s="162"/>
      <c r="AT366" s="157" t="s">
        <v>442</v>
      </c>
      <c r="AU366" s="157" t="s">
        <v>79</v>
      </c>
      <c r="AV366" s="12" t="s">
        <v>79</v>
      </c>
      <c r="AW366" s="12" t="s">
        <v>31</v>
      </c>
      <c r="AX366" s="12" t="s">
        <v>69</v>
      </c>
      <c r="AY366" s="157" t="s">
        <v>328</v>
      </c>
    </row>
    <row r="367" spans="2:65" s="13" customFormat="1">
      <c r="B367" s="163"/>
      <c r="D367" s="151" t="s">
        <v>442</v>
      </c>
      <c r="E367" s="164" t="s">
        <v>3</v>
      </c>
      <c r="F367" s="165" t="s">
        <v>452</v>
      </c>
      <c r="H367" s="166">
        <v>1.44</v>
      </c>
      <c r="I367" s="167"/>
      <c r="L367" s="163"/>
      <c r="M367" s="168"/>
      <c r="T367" s="169"/>
      <c r="AT367" s="164" t="s">
        <v>442</v>
      </c>
      <c r="AU367" s="164" t="s">
        <v>79</v>
      </c>
      <c r="AV367" s="13" t="s">
        <v>113</v>
      </c>
      <c r="AW367" s="13" t="s">
        <v>31</v>
      </c>
      <c r="AX367" s="13" t="s">
        <v>76</v>
      </c>
      <c r="AY367" s="164" t="s">
        <v>328</v>
      </c>
    </row>
    <row r="368" spans="2:65" s="1" customFormat="1" ht="44.25" customHeight="1">
      <c r="B368" s="133"/>
      <c r="C368" s="134" t="s">
        <v>751</v>
      </c>
      <c r="D368" s="134" t="s">
        <v>331</v>
      </c>
      <c r="E368" s="135" t="s">
        <v>2178</v>
      </c>
      <c r="F368" s="136" t="s">
        <v>2179</v>
      </c>
      <c r="G368" s="137" t="s">
        <v>476</v>
      </c>
      <c r="H368" s="138">
        <v>2</v>
      </c>
      <c r="I368" s="139"/>
      <c r="J368" s="140">
        <f>ROUND(I368*H368,2)</f>
        <v>0</v>
      </c>
      <c r="K368" s="136" t="s">
        <v>335</v>
      </c>
      <c r="L368" s="34"/>
      <c r="M368" s="141" t="s">
        <v>3</v>
      </c>
      <c r="N368" s="142" t="s">
        <v>40</v>
      </c>
      <c r="P368" s="143">
        <f>O368*H368</f>
        <v>0</v>
      </c>
      <c r="Q368" s="143">
        <v>3.3E-3</v>
      </c>
      <c r="R368" s="143">
        <f>Q368*H368</f>
        <v>6.6E-3</v>
      </c>
      <c r="S368" s="143">
        <v>0.11</v>
      </c>
      <c r="T368" s="144">
        <f>S368*H368</f>
        <v>0.22</v>
      </c>
      <c r="AR368" s="145" t="s">
        <v>113</v>
      </c>
      <c r="AT368" s="145" t="s">
        <v>331</v>
      </c>
      <c r="AU368" s="145" t="s">
        <v>79</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2180</v>
      </c>
    </row>
    <row r="369" spans="2:65" s="1" customFormat="1">
      <c r="B369" s="34"/>
      <c r="D369" s="147" t="s">
        <v>338</v>
      </c>
      <c r="F369" s="148" t="s">
        <v>2181</v>
      </c>
      <c r="I369" s="149"/>
      <c r="L369" s="34"/>
      <c r="M369" s="150"/>
      <c r="T369" s="55"/>
      <c r="AT369" s="19" t="s">
        <v>338</v>
      </c>
      <c r="AU369" s="19" t="s">
        <v>79</v>
      </c>
    </row>
    <row r="370" spans="2:65" s="12" customFormat="1">
      <c r="B370" s="156"/>
      <c r="D370" s="151" t="s">
        <v>442</v>
      </c>
      <c r="E370" s="157" t="s">
        <v>3</v>
      </c>
      <c r="F370" s="158" t="s">
        <v>2182</v>
      </c>
      <c r="H370" s="159">
        <v>0.5</v>
      </c>
      <c r="I370" s="160"/>
      <c r="L370" s="156"/>
      <c r="M370" s="161"/>
      <c r="T370" s="162"/>
      <c r="AT370" s="157" t="s">
        <v>442</v>
      </c>
      <c r="AU370" s="157" t="s">
        <v>79</v>
      </c>
      <c r="AV370" s="12" t="s">
        <v>79</v>
      </c>
      <c r="AW370" s="12" t="s">
        <v>31</v>
      </c>
      <c r="AX370" s="12" t="s">
        <v>69</v>
      </c>
      <c r="AY370" s="157" t="s">
        <v>328</v>
      </c>
    </row>
    <row r="371" spans="2:65" s="12" customFormat="1">
      <c r="B371" s="156"/>
      <c r="D371" s="151" t="s">
        <v>442</v>
      </c>
      <c r="E371" s="157" t="s">
        <v>3</v>
      </c>
      <c r="F371" s="158" t="s">
        <v>2183</v>
      </c>
      <c r="H371" s="159">
        <v>0.5</v>
      </c>
      <c r="I371" s="160"/>
      <c r="L371" s="156"/>
      <c r="M371" s="161"/>
      <c r="T371" s="162"/>
      <c r="AT371" s="157" t="s">
        <v>442</v>
      </c>
      <c r="AU371" s="157" t="s">
        <v>79</v>
      </c>
      <c r="AV371" s="12" t="s">
        <v>79</v>
      </c>
      <c r="AW371" s="12" t="s">
        <v>31</v>
      </c>
      <c r="AX371" s="12" t="s">
        <v>69</v>
      </c>
      <c r="AY371" s="157" t="s">
        <v>328</v>
      </c>
    </row>
    <row r="372" spans="2:65" s="12" customFormat="1">
      <c r="B372" s="156"/>
      <c r="D372" s="151" t="s">
        <v>442</v>
      </c>
      <c r="E372" s="157" t="s">
        <v>3</v>
      </c>
      <c r="F372" s="158" t="s">
        <v>2184</v>
      </c>
      <c r="H372" s="159">
        <v>1</v>
      </c>
      <c r="I372" s="160"/>
      <c r="L372" s="156"/>
      <c r="M372" s="161"/>
      <c r="T372" s="162"/>
      <c r="AT372" s="157" t="s">
        <v>442</v>
      </c>
      <c r="AU372" s="157" t="s">
        <v>79</v>
      </c>
      <c r="AV372" s="12" t="s">
        <v>79</v>
      </c>
      <c r="AW372" s="12" t="s">
        <v>31</v>
      </c>
      <c r="AX372" s="12" t="s">
        <v>69</v>
      </c>
      <c r="AY372" s="157" t="s">
        <v>328</v>
      </c>
    </row>
    <row r="373" spans="2:65" s="13" customFormat="1">
      <c r="B373" s="163"/>
      <c r="D373" s="151" t="s">
        <v>442</v>
      </c>
      <c r="E373" s="164" t="s">
        <v>3</v>
      </c>
      <c r="F373" s="165" t="s">
        <v>452</v>
      </c>
      <c r="H373" s="166">
        <v>2</v>
      </c>
      <c r="I373" s="167"/>
      <c r="L373" s="163"/>
      <c r="M373" s="168"/>
      <c r="T373" s="169"/>
      <c r="AT373" s="164" t="s">
        <v>442</v>
      </c>
      <c r="AU373" s="164" t="s">
        <v>79</v>
      </c>
      <c r="AV373" s="13" t="s">
        <v>113</v>
      </c>
      <c r="AW373" s="13" t="s">
        <v>31</v>
      </c>
      <c r="AX373" s="13" t="s">
        <v>76</v>
      </c>
      <c r="AY373" s="164" t="s">
        <v>328</v>
      </c>
    </row>
    <row r="374" spans="2:65" s="1" customFormat="1" ht="44.25" customHeight="1">
      <c r="B374" s="133"/>
      <c r="C374" s="134" t="s">
        <v>756</v>
      </c>
      <c r="D374" s="134" t="s">
        <v>331</v>
      </c>
      <c r="E374" s="135" t="s">
        <v>2185</v>
      </c>
      <c r="F374" s="136" t="s">
        <v>2186</v>
      </c>
      <c r="G374" s="137" t="s">
        <v>476</v>
      </c>
      <c r="H374" s="138">
        <v>2.02</v>
      </c>
      <c r="I374" s="139"/>
      <c r="J374" s="140">
        <f>ROUND(I374*H374,2)</f>
        <v>0</v>
      </c>
      <c r="K374" s="136" t="s">
        <v>335</v>
      </c>
      <c r="L374" s="34"/>
      <c r="M374" s="141" t="s">
        <v>3</v>
      </c>
      <c r="N374" s="142" t="s">
        <v>40</v>
      </c>
      <c r="P374" s="143">
        <f>O374*H374</f>
        <v>0</v>
      </c>
      <c r="Q374" s="143">
        <v>3.5999999999999999E-3</v>
      </c>
      <c r="R374" s="143">
        <f>Q374*H374</f>
        <v>7.2719999999999998E-3</v>
      </c>
      <c r="S374" s="143">
        <v>0.16</v>
      </c>
      <c r="T374" s="144">
        <f>S374*H374</f>
        <v>0.32319999999999999</v>
      </c>
      <c r="AR374" s="145" t="s">
        <v>113</v>
      </c>
      <c r="AT374" s="145" t="s">
        <v>331</v>
      </c>
      <c r="AU374" s="145" t="s">
        <v>79</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2187</v>
      </c>
    </row>
    <row r="375" spans="2:65" s="1" customFormat="1">
      <c r="B375" s="34"/>
      <c r="D375" s="147" t="s">
        <v>338</v>
      </c>
      <c r="F375" s="148" t="s">
        <v>2188</v>
      </c>
      <c r="I375" s="149"/>
      <c r="L375" s="34"/>
      <c r="M375" s="150"/>
      <c r="T375" s="55"/>
      <c r="AT375" s="19" t="s">
        <v>338</v>
      </c>
      <c r="AU375" s="19" t="s">
        <v>79</v>
      </c>
    </row>
    <row r="376" spans="2:65" s="12" customFormat="1">
      <c r="B376" s="156"/>
      <c r="D376" s="151" t="s">
        <v>442</v>
      </c>
      <c r="E376" s="157" t="s">
        <v>3</v>
      </c>
      <c r="F376" s="158" t="s">
        <v>2189</v>
      </c>
      <c r="H376" s="159">
        <v>1</v>
      </c>
      <c r="I376" s="160"/>
      <c r="L376" s="156"/>
      <c r="M376" s="161"/>
      <c r="T376" s="162"/>
      <c r="AT376" s="157" t="s">
        <v>442</v>
      </c>
      <c r="AU376" s="157" t="s">
        <v>79</v>
      </c>
      <c r="AV376" s="12" t="s">
        <v>79</v>
      </c>
      <c r="AW376" s="12" t="s">
        <v>31</v>
      </c>
      <c r="AX376" s="12" t="s">
        <v>69</v>
      </c>
      <c r="AY376" s="157" t="s">
        <v>328</v>
      </c>
    </row>
    <row r="377" spans="2:65" s="12" customFormat="1">
      <c r="B377" s="156"/>
      <c r="D377" s="151" t="s">
        <v>442</v>
      </c>
      <c r="E377" s="157" t="s">
        <v>3</v>
      </c>
      <c r="F377" s="158" t="s">
        <v>2190</v>
      </c>
      <c r="H377" s="159">
        <v>1.02</v>
      </c>
      <c r="I377" s="160"/>
      <c r="L377" s="156"/>
      <c r="M377" s="161"/>
      <c r="T377" s="162"/>
      <c r="AT377" s="157" t="s">
        <v>442</v>
      </c>
      <c r="AU377" s="157" t="s">
        <v>79</v>
      </c>
      <c r="AV377" s="12" t="s">
        <v>79</v>
      </c>
      <c r="AW377" s="12" t="s">
        <v>31</v>
      </c>
      <c r="AX377" s="12" t="s">
        <v>69</v>
      </c>
      <c r="AY377" s="157" t="s">
        <v>328</v>
      </c>
    </row>
    <row r="378" spans="2:65" s="13" customFormat="1">
      <c r="B378" s="163"/>
      <c r="D378" s="151" t="s">
        <v>442</v>
      </c>
      <c r="E378" s="164" t="s">
        <v>3</v>
      </c>
      <c r="F378" s="165" t="s">
        <v>452</v>
      </c>
      <c r="H378" s="166">
        <v>2.02</v>
      </c>
      <c r="I378" s="167"/>
      <c r="L378" s="163"/>
      <c r="M378" s="168"/>
      <c r="T378" s="169"/>
      <c r="AT378" s="164" t="s">
        <v>442</v>
      </c>
      <c r="AU378" s="164" t="s">
        <v>79</v>
      </c>
      <c r="AV378" s="13" t="s">
        <v>113</v>
      </c>
      <c r="AW378" s="13" t="s">
        <v>31</v>
      </c>
      <c r="AX378" s="13" t="s">
        <v>76</v>
      </c>
      <c r="AY378" s="164" t="s">
        <v>328</v>
      </c>
    </row>
    <row r="379" spans="2:65" s="1" customFormat="1" ht="44.25" customHeight="1">
      <c r="B379" s="133"/>
      <c r="C379" s="134" t="s">
        <v>760</v>
      </c>
      <c r="D379" s="134" t="s">
        <v>331</v>
      </c>
      <c r="E379" s="135" t="s">
        <v>2191</v>
      </c>
      <c r="F379" s="136" t="s">
        <v>2192</v>
      </c>
      <c r="G379" s="137" t="s">
        <v>476</v>
      </c>
      <c r="H379" s="138">
        <v>0.5</v>
      </c>
      <c r="I379" s="139"/>
      <c r="J379" s="140">
        <f>ROUND(I379*H379,2)</f>
        <v>0</v>
      </c>
      <c r="K379" s="136" t="s">
        <v>335</v>
      </c>
      <c r="L379" s="34"/>
      <c r="M379" s="141" t="s">
        <v>3</v>
      </c>
      <c r="N379" s="142" t="s">
        <v>40</v>
      </c>
      <c r="P379" s="143">
        <f>O379*H379</f>
        <v>0</v>
      </c>
      <c r="Q379" s="143">
        <v>4.15E-3</v>
      </c>
      <c r="R379" s="143">
        <f>Q379*H379</f>
        <v>2.075E-3</v>
      </c>
      <c r="S379" s="143">
        <v>0.27</v>
      </c>
      <c r="T379" s="144">
        <f>S379*H379</f>
        <v>0.13500000000000001</v>
      </c>
      <c r="AR379" s="145" t="s">
        <v>113</v>
      </c>
      <c r="AT379" s="145" t="s">
        <v>331</v>
      </c>
      <c r="AU379" s="145" t="s">
        <v>79</v>
      </c>
      <c r="AY379" s="19" t="s">
        <v>328</v>
      </c>
      <c r="BE379" s="146">
        <f>IF(N379="základní",J379,0)</f>
        <v>0</v>
      </c>
      <c r="BF379" s="146">
        <f>IF(N379="snížená",J379,0)</f>
        <v>0</v>
      </c>
      <c r="BG379" s="146">
        <f>IF(N379="zákl. přenesená",J379,0)</f>
        <v>0</v>
      </c>
      <c r="BH379" s="146">
        <f>IF(N379="sníž. přenesená",J379,0)</f>
        <v>0</v>
      </c>
      <c r="BI379" s="146">
        <f>IF(N379="nulová",J379,0)</f>
        <v>0</v>
      </c>
      <c r="BJ379" s="19" t="s">
        <v>76</v>
      </c>
      <c r="BK379" s="146">
        <f>ROUND(I379*H379,2)</f>
        <v>0</v>
      </c>
      <c r="BL379" s="19" t="s">
        <v>113</v>
      </c>
      <c r="BM379" s="145" t="s">
        <v>2193</v>
      </c>
    </row>
    <row r="380" spans="2:65" s="1" customFormat="1">
      <c r="B380" s="34"/>
      <c r="D380" s="147" t="s">
        <v>338</v>
      </c>
      <c r="F380" s="148" t="s">
        <v>2194</v>
      </c>
      <c r="I380" s="149"/>
      <c r="L380" s="34"/>
      <c r="M380" s="150"/>
      <c r="T380" s="55"/>
      <c r="AT380" s="19" t="s">
        <v>338</v>
      </c>
      <c r="AU380" s="19" t="s">
        <v>79</v>
      </c>
    </row>
    <row r="381" spans="2:65" s="1" customFormat="1" ht="44.25" customHeight="1">
      <c r="B381" s="133"/>
      <c r="C381" s="134" t="s">
        <v>764</v>
      </c>
      <c r="D381" s="134" t="s">
        <v>331</v>
      </c>
      <c r="E381" s="135" t="s">
        <v>2195</v>
      </c>
      <c r="F381" s="136" t="s">
        <v>2196</v>
      </c>
      <c r="G381" s="137" t="s">
        <v>476</v>
      </c>
      <c r="H381" s="138">
        <v>0.5</v>
      </c>
      <c r="I381" s="139"/>
      <c r="J381" s="140">
        <f>ROUND(I381*H381,2)</f>
        <v>0</v>
      </c>
      <c r="K381" s="136" t="s">
        <v>335</v>
      </c>
      <c r="L381" s="34"/>
      <c r="M381" s="141" t="s">
        <v>3</v>
      </c>
      <c r="N381" s="142" t="s">
        <v>40</v>
      </c>
      <c r="P381" s="143">
        <f>O381*H381</f>
        <v>0</v>
      </c>
      <c r="Q381" s="143">
        <v>6.1999999999999998E-3</v>
      </c>
      <c r="R381" s="143">
        <f>Q381*H381</f>
        <v>3.0999999999999999E-3</v>
      </c>
      <c r="S381" s="143">
        <v>0.35</v>
      </c>
      <c r="T381" s="144">
        <f>S381*H381</f>
        <v>0.17499999999999999</v>
      </c>
      <c r="AR381" s="145" t="s">
        <v>113</v>
      </c>
      <c r="AT381" s="145" t="s">
        <v>331</v>
      </c>
      <c r="AU381" s="145" t="s">
        <v>79</v>
      </c>
      <c r="AY381" s="19" t="s">
        <v>328</v>
      </c>
      <c r="BE381" s="146">
        <f>IF(N381="základní",J381,0)</f>
        <v>0</v>
      </c>
      <c r="BF381" s="146">
        <f>IF(N381="snížená",J381,0)</f>
        <v>0</v>
      </c>
      <c r="BG381" s="146">
        <f>IF(N381="zákl. přenesená",J381,0)</f>
        <v>0</v>
      </c>
      <c r="BH381" s="146">
        <f>IF(N381="sníž. přenesená",J381,0)</f>
        <v>0</v>
      </c>
      <c r="BI381" s="146">
        <f>IF(N381="nulová",J381,0)</f>
        <v>0</v>
      </c>
      <c r="BJ381" s="19" t="s">
        <v>76</v>
      </c>
      <c r="BK381" s="146">
        <f>ROUND(I381*H381,2)</f>
        <v>0</v>
      </c>
      <c r="BL381" s="19" t="s">
        <v>113</v>
      </c>
      <c r="BM381" s="145" t="s">
        <v>2197</v>
      </c>
    </row>
    <row r="382" spans="2:65" s="1" customFormat="1">
      <c r="B382" s="34"/>
      <c r="D382" s="147" t="s">
        <v>338</v>
      </c>
      <c r="F382" s="148" t="s">
        <v>2198</v>
      </c>
      <c r="I382" s="149"/>
      <c r="L382" s="34"/>
      <c r="M382" s="150"/>
      <c r="T382" s="55"/>
      <c r="AT382" s="19" t="s">
        <v>338</v>
      </c>
      <c r="AU382" s="19" t="s">
        <v>79</v>
      </c>
    </row>
    <row r="383" spans="2:65" s="11" customFormat="1" ht="20.85" customHeight="1">
      <c r="B383" s="121"/>
      <c r="D383" s="122" t="s">
        <v>68</v>
      </c>
      <c r="E383" s="131" t="s">
        <v>2199</v>
      </c>
      <c r="F383" s="131" t="s">
        <v>2200</v>
      </c>
      <c r="I383" s="124"/>
      <c r="J383" s="132">
        <f>BK383</f>
        <v>0</v>
      </c>
      <c r="L383" s="121"/>
      <c r="M383" s="126"/>
      <c r="P383" s="127">
        <f>SUM(P384:P481)</f>
        <v>0</v>
      </c>
      <c r="R383" s="127">
        <f>SUM(R384:R481)</f>
        <v>1.3481099999999999</v>
      </c>
      <c r="T383" s="128">
        <f>SUM(T384:T481)</f>
        <v>47.056040000000003</v>
      </c>
      <c r="AR383" s="122" t="s">
        <v>76</v>
      </c>
      <c r="AT383" s="129" t="s">
        <v>68</v>
      </c>
      <c r="AU383" s="129" t="s">
        <v>79</v>
      </c>
      <c r="AY383" s="122" t="s">
        <v>328</v>
      </c>
      <c r="BK383" s="130">
        <f>SUM(BK384:BK481)</f>
        <v>0</v>
      </c>
    </row>
    <row r="384" spans="2:65" s="1" customFormat="1" ht="55.5" customHeight="1">
      <c r="B384" s="133"/>
      <c r="C384" s="134" t="s">
        <v>165</v>
      </c>
      <c r="D384" s="134" t="s">
        <v>331</v>
      </c>
      <c r="E384" s="135" t="s">
        <v>2201</v>
      </c>
      <c r="F384" s="136" t="s">
        <v>2202</v>
      </c>
      <c r="G384" s="137" t="s">
        <v>574</v>
      </c>
      <c r="H384" s="138">
        <v>18</v>
      </c>
      <c r="I384" s="139"/>
      <c r="J384" s="140">
        <f>ROUND(I384*H384,2)</f>
        <v>0</v>
      </c>
      <c r="K384" s="136" t="s">
        <v>335</v>
      </c>
      <c r="L384" s="34"/>
      <c r="M384" s="141" t="s">
        <v>3</v>
      </c>
      <c r="N384" s="142" t="s">
        <v>40</v>
      </c>
      <c r="P384" s="143">
        <f>O384*H384</f>
        <v>0</v>
      </c>
      <c r="Q384" s="143">
        <v>0</v>
      </c>
      <c r="R384" s="143">
        <f>Q384*H384</f>
        <v>0</v>
      </c>
      <c r="S384" s="143">
        <v>9.9000000000000005E-2</v>
      </c>
      <c r="T384" s="144">
        <f>S384*H384</f>
        <v>1.782</v>
      </c>
      <c r="AR384" s="145" t="s">
        <v>113</v>
      </c>
      <c r="AT384" s="145" t="s">
        <v>331</v>
      </c>
      <c r="AU384" s="145" t="s">
        <v>87</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2203</v>
      </c>
    </row>
    <row r="385" spans="2:65" s="1" customFormat="1">
      <c r="B385" s="34"/>
      <c r="D385" s="147" t="s">
        <v>338</v>
      </c>
      <c r="F385" s="148" t="s">
        <v>2204</v>
      </c>
      <c r="I385" s="149"/>
      <c r="L385" s="34"/>
      <c r="M385" s="150"/>
      <c r="T385" s="55"/>
      <c r="AT385" s="19" t="s">
        <v>338</v>
      </c>
      <c r="AU385" s="19" t="s">
        <v>87</v>
      </c>
    </row>
    <row r="386" spans="2:65" s="14" customFormat="1">
      <c r="B386" s="170"/>
      <c r="D386" s="151" t="s">
        <v>442</v>
      </c>
      <c r="E386" s="171" t="s">
        <v>3</v>
      </c>
      <c r="F386" s="172" t="s">
        <v>2136</v>
      </c>
      <c r="H386" s="171" t="s">
        <v>3</v>
      </c>
      <c r="I386" s="173"/>
      <c r="L386" s="170"/>
      <c r="M386" s="174"/>
      <c r="T386" s="175"/>
      <c r="AT386" s="171" t="s">
        <v>442</v>
      </c>
      <c r="AU386" s="171" t="s">
        <v>87</v>
      </c>
      <c r="AV386" s="14" t="s">
        <v>76</v>
      </c>
      <c r="AW386" s="14" t="s">
        <v>31</v>
      </c>
      <c r="AX386" s="14" t="s">
        <v>69</v>
      </c>
      <c r="AY386" s="171" t="s">
        <v>328</v>
      </c>
    </row>
    <row r="387" spans="2:65" s="12" customFormat="1">
      <c r="B387" s="156"/>
      <c r="D387" s="151" t="s">
        <v>442</v>
      </c>
      <c r="E387" s="157" t="s">
        <v>3</v>
      </c>
      <c r="F387" s="158" t="s">
        <v>2205</v>
      </c>
      <c r="H387" s="159">
        <v>8</v>
      </c>
      <c r="I387" s="160"/>
      <c r="L387" s="156"/>
      <c r="M387" s="161"/>
      <c r="T387" s="162"/>
      <c r="AT387" s="157" t="s">
        <v>442</v>
      </c>
      <c r="AU387" s="157" t="s">
        <v>87</v>
      </c>
      <c r="AV387" s="12" t="s">
        <v>79</v>
      </c>
      <c r="AW387" s="12" t="s">
        <v>31</v>
      </c>
      <c r="AX387" s="12" t="s">
        <v>69</v>
      </c>
      <c r="AY387" s="157" t="s">
        <v>328</v>
      </c>
    </row>
    <row r="388" spans="2:65" s="14" customFormat="1">
      <c r="B388" s="170"/>
      <c r="D388" s="151" t="s">
        <v>442</v>
      </c>
      <c r="E388" s="171" t="s">
        <v>3</v>
      </c>
      <c r="F388" s="172" t="s">
        <v>2206</v>
      </c>
      <c r="H388" s="171" t="s">
        <v>3</v>
      </c>
      <c r="I388" s="173"/>
      <c r="L388" s="170"/>
      <c r="M388" s="174"/>
      <c r="T388" s="175"/>
      <c r="AT388" s="171" t="s">
        <v>442</v>
      </c>
      <c r="AU388" s="171" t="s">
        <v>87</v>
      </c>
      <c r="AV388" s="14" t="s">
        <v>76</v>
      </c>
      <c r="AW388" s="14" t="s">
        <v>31</v>
      </c>
      <c r="AX388" s="14" t="s">
        <v>69</v>
      </c>
      <c r="AY388" s="171" t="s">
        <v>328</v>
      </c>
    </row>
    <row r="389" spans="2:65" s="12" customFormat="1">
      <c r="B389" s="156"/>
      <c r="D389" s="151" t="s">
        <v>442</v>
      </c>
      <c r="E389" s="157" t="s">
        <v>3</v>
      </c>
      <c r="F389" s="158" t="s">
        <v>2207</v>
      </c>
      <c r="H389" s="159">
        <v>9</v>
      </c>
      <c r="I389" s="160"/>
      <c r="L389" s="156"/>
      <c r="M389" s="161"/>
      <c r="T389" s="162"/>
      <c r="AT389" s="157" t="s">
        <v>442</v>
      </c>
      <c r="AU389" s="157" t="s">
        <v>87</v>
      </c>
      <c r="AV389" s="12" t="s">
        <v>79</v>
      </c>
      <c r="AW389" s="12" t="s">
        <v>31</v>
      </c>
      <c r="AX389" s="12" t="s">
        <v>69</v>
      </c>
      <c r="AY389" s="157" t="s">
        <v>328</v>
      </c>
    </row>
    <row r="390" spans="2:65" s="14" customFormat="1">
      <c r="B390" s="170"/>
      <c r="D390" s="151" t="s">
        <v>442</v>
      </c>
      <c r="E390" s="171" t="s">
        <v>3</v>
      </c>
      <c r="F390" s="172" t="s">
        <v>2208</v>
      </c>
      <c r="H390" s="171" t="s">
        <v>3</v>
      </c>
      <c r="I390" s="173"/>
      <c r="L390" s="170"/>
      <c r="M390" s="174"/>
      <c r="T390" s="175"/>
      <c r="AT390" s="171" t="s">
        <v>442</v>
      </c>
      <c r="AU390" s="171" t="s">
        <v>87</v>
      </c>
      <c r="AV390" s="14" t="s">
        <v>76</v>
      </c>
      <c r="AW390" s="14" t="s">
        <v>31</v>
      </c>
      <c r="AX390" s="14" t="s">
        <v>69</v>
      </c>
      <c r="AY390" s="171" t="s">
        <v>328</v>
      </c>
    </row>
    <row r="391" spans="2:65" s="12" customFormat="1">
      <c r="B391" s="156"/>
      <c r="D391" s="151" t="s">
        <v>442</v>
      </c>
      <c r="E391" s="157" t="s">
        <v>3</v>
      </c>
      <c r="F391" s="158" t="s">
        <v>76</v>
      </c>
      <c r="H391" s="159">
        <v>1</v>
      </c>
      <c r="I391" s="160"/>
      <c r="L391" s="156"/>
      <c r="M391" s="161"/>
      <c r="T391" s="162"/>
      <c r="AT391" s="157" t="s">
        <v>442</v>
      </c>
      <c r="AU391" s="157" t="s">
        <v>87</v>
      </c>
      <c r="AV391" s="12" t="s">
        <v>79</v>
      </c>
      <c r="AW391" s="12" t="s">
        <v>31</v>
      </c>
      <c r="AX391" s="12" t="s">
        <v>69</v>
      </c>
      <c r="AY391" s="157" t="s">
        <v>328</v>
      </c>
    </row>
    <row r="392" spans="2:65" s="13" customFormat="1">
      <c r="B392" s="163"/>
      <c r="D392" s="151" t="s">
        <v>442</v>
      </c>
      <c r="E392" s="164" t="s">
        <v>3</v>
      </c>
      <c r="F392" s="165" t="s">
        <v>452</v>
      </c>
      <c r="H392" s="166">
        <v>18</v>
      </c>
      <c r="I392" s="167"/>
      <c r="L392" s="163"/>
      <c r="M392" s="168"/>
      <c r="T392" s="169"/>
      <c r="AT392" s="164" t="s">
        <v>442</v>
      </c>
      <c r="AU392" s="164" t="s">
        <v>87</v>
      </c>
      <c r="AV392" s="13" t="s">
        <v>113</v>
      </c>
      <c r="AW392" s="13" t="s">
        <v>31</v>
      </c>
      <c r="AX392" s="13" t="s">
        <v>76</v>
      </c>
      <c r="AY392" s="164" t="s">
        <v>328</v>
      </c>
    </row>
    <row r="393" spans="2:65" s="1" customFormat="1" ht="55.5" customHeight="1">
      <c r="B393" s="133"/>
      <c r="C393" s="134" t="s">
        <v>773</v>
      </c>
      <c r="D393" s="134" t="s">
        <v>331</v>
      </c>
      <c r="E393" s="135" t="s">
        <v>2209</v>
      </c>
      <c r="F393" s="136" t="s">
        <v>2210</v>
      </c>
      <c r="G393" s="137" t="s">
        <v>574</v>
      </c>
      <c r="H393" s="138">
        <v>2</v>
      </c>
      <c r="I393" s="139"/>
      <c r="J393" s="140">
        <f>ROUND(I393*H393,2)</f>
        <v>0</v>
      </c>
      <c r="K393" s="136" t="s">
        <v>335</v>
      </c>
      <c r="L393" s="34"/>
      <c r="M393" s="141" t="s">
        <v>3</v>
      </c>
      <c r="N393" s="142" t="s">
        <v>40</v>
      </c>
      <c r="P393" s="143">
        <f>O393*H393</f>
        <v>0</v>
      </c>
      <c r="Q393" s="143">
        <v>0</v>
      </c>
      <c r="R393" s="143">
        <f>Q393*H393</f>
        <v>0</v>
      </c>
      <c r="S393" s="143">
        <v>0.27600000000000002</v>
      </c>
      <c r="T393" s="144">
        <f>S393*H393</f>
        <v>0.55200000000000005</v>
      </c>
      <c r="AR393" s="145" t="s">
        <v>113</v>
      </c>
      <c r="AT393" s="145" t="s">
        <v>331</v>
      </c>
      <c r="AU393" s="145" t="s">
        <v>87</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2211</v>
      </c>
    </row>
    <row r="394" spans="2:65" s="1" customFormat="1">
      <c r="B394" s="34"/>
      <c r="D394" s="147" t="s">
        <v>338</v>
      </c>
      <c r="F394" s="148" t="s">
        <v>2212</v>
      </c>
      <c r="I394" s="149"/>
      <c r="L394" s="34"/>
      <c r="M394" s="150"/>
      <c r="T394" s="55"/>
      <c r="AT394" s="19" t="s">
        <v>338</v>
      </c>
      <c r="AU394" s="19" t="s">
        <v>87</v>
      </c>
    </row>
    <row r="395" spans="2:65" s="1" customFormat="1" ht="55.5" customHeight="1">
      <c r="B395" s="133"/>
      <c r="C395" s="134" t="s">
        <v>778</v>
      </c>
      <c r="D395" s="134" t="s">
        <v>331</v>
      </c>
      <c r="E395" s="135" t="s">
        <v>2213</v>
      </c>
      <c r="F395" s="136" t="s">
        <v>2214</v>
      </c>
      <c r="G395" s="137" t="s">
        <v>491</v>
      </c>
      <c r="H395" s="138">
        <v>0.26600000000000001</v>
      </c>
      <c r="I395" s="139"/>
      <c r="J395" s="140">
        <f>ROUND(I395*H395,2)</f>
        <v>0</v>
      </c>
      <c r="K395" s="136" t="s">
        <v>335</v>
      </c>
      <c r="L395" s="34"/>
      <c r="M395" s="141" t="s">
        <v>3</v>
      </c>
      <c r="N395" s="142" t="s">
        <v>40</v>
      </c>
      <c r="P395" s="143">
        <f>O395*H395</f>
        <v>0</v>
      </c>
      <c r="Q395" s="143">
        <v>0</v>
      </c>
      <c r="R395" s="143">
        <f>Q395*H395</f>
        <v>0</v>
      </c>
      <c r="S395" s="143">
        <v>1.8</v>
      </c>
      <c r="T395" s="144">
        <f>S395*H395</f>
        <v>0.47880000000000006</v>
      </c>
      <c r="AR395" s="145" t="s">
        <v>113</v>
      </c>
      <c r="AT395" s="145" t="s">
        <v>331</v>
      </c>
      <c r="AU395" s="145" t="s">
        <v>87</v>
      </c>
      <c r="AY395" s="19" t="s">
        <v>328</v>
      </c>
      <c r="BE395" s="146">
        <f>IF(N395="základní",J395,0)</f>
        <v>0</v>
      </c>
      <c r="BF395" s="146">
        <f>IF(N395="snížená",J395,0)</f>
        <v>0</v>
      </c>
      <c r="BG395" s="146">
        <f>IF(N395="zákl. přenesená",J395,0)</f>
        <v>0</v>
      </c>
      <c r="BH395" s="146">
        <f>IF(N395="sníž. přenesená",J395,0)</f>
        <v>0</v>
      </c>
      <c r="BI395" s="146">
        <f>IF(N395="nulová",J395,0)</f>
        <v>0</v>
      </c>
      <c r="BJ395" s="19" t="s">
        <v>76</v>
      </c>
      <c r="BK395" s="146">
        <f>ROUND(I395*H395,2)</f>
        <v>0</v>
      </c>
      <c r="BL395" s="19" t="s">
        <v>113</v>
      </c>
      <c r="BM395" s="145" t="s">
        <v>2215</v>
      </c>
    </row>
    <row r="396" spans="2:65" s="1" customFormat="1">
      <c r="B396" s="34"/>
      <c r="D396" s="147" t="s">
        <v>338</v>
      </c>
      <c r="F396" s="148" t="s">
        <v>2216</v>
      </c>
      <c r="I396" s="149"/>
      <c r="L396" s="34"/>
      <c r="M396" s="150"/>
      <c r="T396" s="55"/>
      <c r="AT396" s="19" t="s">
        <v>338</v>
      </c>
      <c r="AU396" s="19" t="s">
        <v>87</v>
      </c>
    </row>
    <row r="397" spans="2:65" s="12" customFormat="1">
      <c r="B397" s="156"/>
      <c r="D397" s="151" t="s">
        <v>442</v>
      </c>
      <c r="E397" s="157" t="s">
        <v>3</v>
      </c>
      <c r="F397" s="158" t="s">
        <v>2217</v>
      </c>
      <c r="H397" s="159">
        <v>0.26600000000000001</v>
      </c>
      <c r="I397" s="160"/>
      <c r="L397" s="156"/>
      <c r="M397" s="161"/>
      <c r="T397" s="162"/>
      <c r="AT397" s="157" t="s">
        <v>442</v>
      </c>
      <c r="AU397" s="157" t="s">
        <v>87</v>
      </c>
      <c r="AV397" s="12" t="s">
        <v>79</v>
      </c>
      <c r="AW397" s="12" t="s">
        <v>31</v>
      </c>
      <c r="AX397" s="12" t="s">
        <v>76</v>
      </c>
      <c r="AY397" s="157" t="s">
        <v>328</v>
      </c>
    </row>
    <row r="398" spans="2:65" s="1" customFormat="1" ht="37.9" customHeight="1">
      <c r="B398" s="133"/>
      <c r="C398" s="134" t="s">
        <v>783</v>
      </c>
      <c r="D398" s="134" t="s">
        <v>331</v>
      </c>
      <c r="E398" s="135" t="s">
        <v>2218</v>
      </c>
      <c r="F398" s="136" t="s">
        <v>2219</v>
      </c>
      <c r="G398" s="137" t="s">
        <v>476</v>
      </c>
      <c r="H398" s="138">
        <v>3</v>
      </c>
      <c r="I398" s="139"/>
      <c r="J398" s="140">
        <f>ROUND(I398*H398,2)</f>
        <v>0</v>
      </c>
      <c r="K398" s="136" t="s">
        <v>335</v>
      </c>
      <c r="L398" s="34"/>
      <c r="M398" s="141" t="s">
        <v>3</v>
      </c>
      <c r="N398" s="142" t="s">
        <v>40</v>
      </c>
      <c r="P398" s="143">
        <f>O398*H398</f>
        <v>0</v>
      </c>
      <c r="Q398" s="143">
        <v>0</v>
      </c>
      <c r="R398" s="143">
        <f>Q398*H398</f>
        <v>0</v>
      </c>
      <c r="S398" s="143">
        <v>2.7E-2</v>
      </c>
      <c r="T398" s="144">
        <f>S398*H398</f>
        <v>8.1000000000000003E-2</v>
      </c>
      <c r="AR398" s="145" t="s">
        <v>113</v>
      </c>
      <c r="AT398" s="145" t="s">
        <v>331</v>
      </c>
      <c r="AU398" s="145" t="s">
        <v>87</v>
      </c>
      <c r="AY398" s="19" t="s">
        <v>328</v>
      </c>
      <c r="BE398" s="146">
        <f>IF(N398="základní",J398,0)</f>
        <v>0</v>
      </c>
      <c r="BF398" s="146">
        <f>IF(N398="snížená",J398,0)</f>
        <v>0</v>
      </c>
      <c r="BG398" s="146">
        <f>IF(N398="zákl. přenesená",J398,0)</f>
        <v>0</v>
      </c>
      <c r="BH398" s="146">
        <f>IF(N398="sníž. přenesená",J398,0)</f>
        <v>0</v>
      </c>
      <c r="BI398" s="146">
        <f>IF(N398="nulová",J398,0)</f>
        <v>0</v>
      </c>
      <c r="BJ398" s="19" t="s">
        <v>76</v>
      </c>
      <c r="BK398" s="146">
        <f>ROUND(I398*H398,2)</f>
        <v>0</v>
      </c>
      <c r="BL398" s="19" t="s">
        <v>113</v>
      </c>
      <c r="BM398" s="145" t="s">
        <v>2220</v>
      </c>
    </row>
    <row r="399" spans="2:65" s="1" customFormat="1">
      <c r="B399" s="34"/>
      <c r="D399" s="147" t="s">
        <v>338</v>
      </c>
      <c r="F399" s="148" t="s">
        <v>2221</v>
      </c>
      <c r="I399" s="149"/>
      <c r="L399" s="34"/>
      <c r="M399" s="150"/>
      <c r="T399" s="55"/>
      <c r="AT399" s="19" t="s">
        <v>338</v>
      </c>
      <c r="AU399" s="19" t="s">
        <v>87</v>
      </c>
    </row>
    <row r="400" spans="2:65" s="1" customFormat="1" ht="37.9" customHeight="1">
      <c r="B400" s="133"/>
      <c r="C400" s="134" t="s">
        <v>788</v>
      </c>
      <c r="D400" s="134" t="s">
        <v>331</v>
      </c>
      <c r="E400" s="135" t="s">
        <v>2218</v>
      </c>
      <c r="F400" s="136" t="s">
        <v>2219</v>
      </c>
      <c r="G400" s="137" t="s">
        <v>476</v>
      </c>
      <c r="H400" s="138">
        <v>6.6</v>
      </c>
      <c r="I400" s="139"/>
      <c r="J400" s="140">
        <f>ROUND(I400*H400,2)</f>
        <v>0</v>
      </c>
      <c r="K400" s="136" t="s">
        <v>335</v>
      </c>
      <c r="L400" s="34"/>
      <c r="M400" s="141" t="s">
        <v>3</v>
      </c>
      <c r="N400" s="142" t="s">
        <v>40</v>
      </c>
      <c r="P400" s="143">
        <f>O400*H400</f>
        <v>0</v>
      </c>
      <c r="Q400" s="143">
        <v>0</v>
      </c>
      <c r="R400" s="143">
        <f>Q400*H400</f>
        <v>0</v>
      </c>
      <c r="S400" s="143">
        <v>2.7E-2</v>
      </c>
      <c r="T400" s="144">
        <f>S400*H400</f>
        <v>0.1782</v>
      </c>
      <c r="AR400" s="145" t="s">
        <v>113</v>
      </c>
      <c r="AT400" s="145" t="s">
        <v>331</v>
      </c>
      <c r="AU400" s="145" t="s">
        <v>87</v>
      </c>
      <c r="AY400" s="19" t="s">
        <v>328</v>
      </c>
      <c r="BE400" s="146">
        <f>IF(N400="základní",J400,0)</f>
        <v>0</v>
      </c>
      <c r="BF400" s="146">
        <f>IF(N400="snížená",J400,0)</f>
        <v>0</v>
      </c>
      <c r="BG400" s="146">
        <f>IF(N400="zákl. přenesená",J400,0)</f>
        <v>0</v>
      </c>
      <c r="BH400" s="146">
        <f>IF(N400="sníž. přenesená",J400,0)</f>
        <v>0</v>
      </c>
      <c r="BI400" s="146">
        <f>IF(N400="nulová",J400,0)</f>
        <v>0</v>
      </c>
      <c r="BJ400" s="19" t="s">
        <v>76</v>
      </c>
      <c r="BK400" s="146">
        <f>ROUND(I400*H400,2)</f>
        <v>0</v>
      </c>
      <c r="BL400" s="19" t="s">
        <v>113</v>
      </c>
      <c r="BM400" s="145" t="s">
        <v>2222</v>
      </c>
    </row>
    <row r="401" spans="2:65" s="1" customFormat="1">
      <c r="B401" s="34"/>
      <c r="D401" s="147" t="s">
        <v>338</v>
      </c>
      <c r="F401" s="148" t="s">
        <v>2221</v>
      </c>
      <c r="I401" s="149"/>
      <c r="L401" s="34"/>
      <c r="M401" s="150"/>
      <c r="T401" s="55"/>
      <c r="AT401" s="19" t="s">
        <v>338</v>
      </c>
      <c r="AU401" s="19" t="s">
        <v>87</v>
      </c>
    </row>
    <row r="402" spans="2:65" s="12" customFormat="1">
      <c r="B402" s="156"/>
      <c r="D402" s="151" t="s">
        <v>442</v>
      </c>
      <c r="E402" s="157" t="s">
        <v>3</v>
      </c>
      <c r="F402" s="158" t="s">
        <v>2223</v>
      </c>
      <c r="H402" s="159">
        <v>6.6</v>
      </c>
      <c r="I402" s="160"/>
      <c r="L402" s="156"/>
      <c r="M402" s="161"/>
      <c r="T402" s="162"/>
      <c r="AT402" s="157" t="s">
        <v>442</v>
      </c>
      <c r="AU402" s="157" t="s">
        <v>87</v>
      </c>
      <c r="AV402" s="12" t="s">
        <v>79</v>
      </c>
      <c r="AW402" s="12" t="s">
        <v>31</v>
      </c>
      <c r="AX402" s="12" t="s">
        <v>76</v>
      </c>
      <c r="AY402" s="157" t="s">
        <v>328</v>
      </c>
    </row>
    <row r="403" spans="2:65" s="1" customFormat="1" ht="37.9" customHeight="1">
      <c r="B403" s="133"/>
      <c r="C403" s="134" t="s">
        <v>792</v>
      </c>
      <c r="D403" s="134" t="s">
        <v>331</v>
      </c>
      <c r="E403" s="135" t="s">
        <v>2224</v>
      </c>
      <c r="F403" s="136" t="s">
        <v>2225</v>
      </c>
      <c r="G403" s="137" t="s">
        <v>574</v>
      </c>
      <c r="H403" s="138">
        <v>2</v>
      </c>
      <c r="I403" s="139"/>
      <c r="J403" s="140">
        <f>ROUND(I403*H403,2)</f>
        <v>0</v>
      </c>
      <c r="K403" s="136" t="s">
        <v>335</v>
      </c>
      <c r="L403" s="34"/>
      <c r="M403" s="141" t="s">
        <v>3</v>
      </c>
      <c r="N403" s="142" t="s">
        <v>40</v>
      </c>
      <c r="P403" s="143">
        <f>O403*H403</f>
        <v>0</v>
      </c>
      <c r="Q403" s="143">
        <v>0</v>
      </c>
      <c r="R403" s="143">
        <f>Q403*H403</f>
        <v>0</v>
      </c>
      <c r="S403" s="143">
        <v>6.2E-2</v>
      </c>
      <c r="T403" s="144">
        <f>S403*H403</f>
        <v>0.124</v>
      </c>
      <c r="AR403" s="145" t="s">
        <v>113</v>
      </c>
      <c r="AT403" s="145" t="s">
        <v>331</v>
      </c>
      <c r="AU403" s="145" t="s">
        <v>87</v>
      </c>
      <c r="AY403" s="19" t="s">
        <v>328</v>
      </c>
      <c r="BE403" s="146">
        <f>IF(N403="základní",J403,0)</f>
        <v>0</v>
      </c>
      <c r="BF403" s="146">
        <f>IF(N403="snížená",J403,0)</f>
        <v>0</v>
      </c>
      <c r="BG403" s="146">
        <f>IF(N403="zákl. přenesená",J403,0)</f>
        <v>0</v>
      </c>
      <c r="BH403" s="146">
        <f>IF(N403="sníž. přenesená",J403,0)</f>
        <v>0</v>
      </c>
      <c r="BI403" s="146">
        <f>IF(N403="nulová",J403,0)</f>
        <v>0</v>
      </c>
      <c r="BJ403" s="19" t="s">
        <v>76</v>
      </c>
      <c r="BK403" s="146">
        <f>ROUND(I403*H403,2)</f>
        <v>0</v>
      </c>
      <c r="BL403" s="19" t="s">
        <v>113</v>
      </c>
      <c r="BM403" s="145" t="s">
        <v>2226</v>
      </c>
    </row>
    <row r="404" spans="2:65" s="1" customFormat="1">
      <c r="B404" s="34"/>
      <c r="D404" s="147" t="s">
        <v>338</v>
      </c>
      <c r="F404" s="148" t="s">
        <v>2227</v>
      </c>
      <c r="I404" s="149"/>
      <c r="L404" s="34"/>
      <c r="M404" s="150"/>
      <c r="T404" s="55"/>
      <c r="AT404" s="19" t="s">
        <v>338</v>
      </c>
      <c r="AU404" s="19" t="s">
        <v>87</v>
      </c>
    </row>
    <row r="405" spans="2:65" s="12" customFormat="1">
      <c r="B405" s="156"/>
      <c r="D405" s="151" t="s">
        <v>442</v>
      </c>
      <c r="E405" s="157" t="s">
        <v>3</v>
      </c>
      <c r="F405" s="158" t="s">
        <v>2228</v>
      </c>
      <c r="H405" s="159">
        <v>1</v>
      </c>
      <c r="I405" s="160"/>
      <c r="L405" s="156"/>
      <c r="M405" s="161"/>
      <c r="T405" s="162"/>
      <c r="AT405" s="157" t="s">
        <v>442</v>
      </c>
      <c r="AU405" s="157" t="s">
        <v>87</v>
      </c>
      <c r="AV405" s="12" t="s">
        <v>79</v>
      </c>
      <c r="AW405" s="12" t="s">
        <v>31</v>
      </c>
      <c r="AX405" s="12" t="s">
        <v>69</v>
      </c>
      <c r="AY405" s="157" t="s">
        <v>328</v>
      </c>
    </row>
    <row r="406" spans="2:65" s="12" customFormat="1">
      <c r="B406" s="156"/>
      <c r="D406" s="151" t="s">
        <v>442</v>
      </c>
      <c r="E406" s="157" t="s">
        <v>3</v>
      </c>
      <c r="F406" s="158" t="s">
        <v>2229</v>
      </c>
      <c r="H406" s="159">
        <v>1</v>
      </c>
      <c r="I406" s="160"/>
      <c r="L406" s="156"/>
      <c r="M406" s="161"/>
      <c r="T406" s="162"/>
      <c r="AT406" s="157" t="s">
        <v>442</v>
      </c>
      <c r="AU406" s="157" t="s">
        <v>87</v>
      </c>
      <c r="AV406" s="12" t="s">
        <v>79</v>
      </c>
      <c r="AW406" s="12" t="s">
        <v>31</v>
      </c>
      <c r="AX406" s="12" t="s">
        <v>69</v>
      </c>
      <c r="AY406" s="157" t="s">
        <v>328</v>
      </c>
    </row>
    <row r="407" spans="2:65" s="13" customFormat="1">
      <c r="B407" s="163"/>
      <c r="D407" s="151" t="s">
        <v>442</v>
      </c>
      <c r="E407" s="164" t="s">
        <v>3</v>
      </c>
      <c r="F407" s="165" t="s">
        <v>452</v>
      </c>
      <c r="H407" s="166">
        <v>2</v>
      </c>
      <c r="I407" s="167"/>
      <c r="L407" s="163"/>
      <c r="M407" s="168"/>
      <c r="T407" s="169"/>
      <c r="AT407" s="164" t="s">
        <v>442</v>
      </c>
      <c r="AU407" s="164" t="s">
        <v>87</v>
      </c>
      <c r="AV407" s="13" t="s">
        <v>113</v>
      </c>
      <c r="AW407" s="13" t="s">
        <v>31</v>
      </c>
      <c r="AX407" s="13" t="s">
        <v>76</v>
      </c>
      <c r="AY407" s="164" t="s">
        <v>328</v>
      </c>
    </row>
    <row r="408" spans="2:65" s="1" customFormat="1" ht="33" customHeight="1">
      <c r="B408" s="133"/>
      <c r="C408" s="134" t="s">
        <v>796</v>
      </c>
      <c r="D408" s="134" t="s">
        <v>331</v>
      </c>
      <c r="E408" s="135" t="s">
        <v>2230</v>
      </c>
      <c r="F408" s="136" t="s">
        <v>2231</v>
      </c>
      <c r="G408" s="137" t="s">
        <v>574</v>
      </c>
      <c r="H408" s="138">
        <v>6</v>
      </c>
      <c r="I408" s="139"/>
      <c r="J408" s="140">
        <f>ROUND(I408*H408,2)</f>
        <v>0</v>
      </c>
      <c r="K408" s="136" t="s">
        <v>335</v>
      </c>
      <c r="L408" s="34"/>
      <c r="M408" s="141" t="s">
        <v>3</v>
      </c>
      <c r="N408" s="142" t="s">
        <v>40</v>
      </c>
      <c r="P408" s="143">
        <f>O408*H408</f>
        <v>0</v>
      </c>
      <c r="Q408" s="143">
        <v>0</v>
      </c>
      <c r="R408" s="143">
        <f>Q408*H408</f>
        <v>0</v>
      </c>
      <c r="S408" s="143">
        <v>2.4E-2</v>
      </c>
      <c r="T408" s="144">
        <f>S408*H408</f>
        <v>0.14400000000000002</v>
      </c>
      <c r="AR408" s="145" t="s">
        <v>113</v>
      </c>
      <c r="AT408" s="145" t="s">
        <v>331</v>
      </c>
      <c r="AU408" s="145" t="s">
        <v>87</v>
      </c>
      <c r="AY408" s="19" t="s">
        <v>328</v>
      </c>
      <c r="BE408" s="146">
        <f>IF(N408="základní",J408,0)</f>
        <v>0</v>
      </c>
      <c r="BF408" s="146">
        <f>IF(N408="snížená",J408,0)</f>
        <v>0</v>
      </c>
      <c r="BG408" s="146">
        <f>IF(N408="zákl. přenesená",J408,0)</f>
        <v>0</v>
      </c>
      <c r="BH408" s="146">
        <f>IF(N408="sníž. přenesená",J408,0)</f>
        <v>0</v>
      </c>
      <c r="BI408" s="146">
        <f>IF(N408="nulová",J408,0)</f>
        <v>0</v>
      </c>
      <c r="BJ408" s="19" t="s">
        <v>76</v>
      </c>
      <c r="BK408" s="146">
        <f>ROUND(I408*H408,2)</f>
        <v>0</v>
      </c>
      <c r="BL408" s="19" t="s">
        <v>113</v>
      </c>
      <c r="BM408" s="145" t="s">
        <v>2232</v>
      </c>
    </row>
    <row r="409" spans="2:65" s="1" customFormat="1">
      <c r="B409" s="34"/>
      <c r="D409" s="147" t="s">
        <v>338</v>
      </c>
      <c r="F409" s="148" t="s">
        <v>2233</v>
      </c>
      <c r="I409" s="149"/>
      <c r="L409" s="34"/>
      <c r="M409" s="150"/>
      <c r="T409" s="55"/>
      <c r="AT409" s="19" t="s">
        <v>338</v>
      </c>
      <c r="AU409" s="19" t="s">
        <v>87</v>
      </c>
    </row>
    <row r="410" spans="2:65" s="1" customFormat="1" ht="55.5" customHeight="1">
      <c r="B410" s="133"/>
      <c r="C410" s="134" t="s">
        <v>800</v>
      </c>
      <c r="D410" s="134" t="s">
        <v>331</v>
      </c>
      <c r="E410" s="135" t="s">
        <v>2234</v>
      </c>
      <c r="F410" s="136" t="s">
        <v>2235</v>
      </c>
      <c r="G410" s="137" t="s">
        <v>439</v>
      </c>
      <c r="H410" s="138">
        <v>4.3520000000000003</v>
      </c>
      <c r="I410" s="139"/>
      <c r="J410" s="140">
        <f>ROUND(I410*H410,2)</f>
        <v>0</v>
      </c>
      <c r="K410" s="136" t="s">
        <v>335</v>
      </c>
      <c r="L410" s="34"/>
      <c r="M410" s="141" t="s">
        <v>3</v>
      </c>
      <c r="N410" s="142" t="s">
        <v>40</v>
      </c>
      <c r="P410" s="143">
        <f>O410*H410</f>
        <v>0</v>
      </c>
      <c r="Q410" s="143">
        <v>0</v>
      </c>
      <c r="R410" s="143">
        <f>Q410*H410</f>
        <v>0</v>
      </c>
      <c r="S410" s="143">
        <v>0.27</v>
      </c>
      <c r="T410" s="144">
        <f>S410*H410</f>
        <v>1.1750400000000001</v>
      </c>
      <c r="AR410" s="145" t="s">
        <v>113</v>
      </c>
      <c r="AT410" s="145" t="s">
        <v>331</v>
      </c>
      <c r="AU410" s="145" t="s">
        <v>87</v>
      </c>
      <c r="AY410" s="19" t="s">
        <v>328</v>
      </c>
      <c r="BE410" s="146">
        <f>IF(N410="základní",J410,0)</f>
        <v>0</v>
      </c>
      <c r="BF410" s="146">
        <f>IF(N410="snížená",J410,0)</f>
        <v>0</v>
      </c>
      <c r="BG410" s="146">
        <f>IF(N410="zákl. přenesená",J410,0)</f>
        <v>0</v>
      </c>
      <c r="BH410" s="146">
        <f>IF(N410="sníž. přenesená",J410,0)</f>
        <v>0</v>
      </c>
      <c r="BI410" s="146">
        <f>IF(N410="nulová",J410,0)</f>
        <v>0</v>
      </c>
      <c r="BJ410" s="19" t="s">
        <v>76</v>
      </c>
      <c r="BK410" s="146">
        <f>ROUND(I410*H410,2)</f>
        <v>0</v>
      </c>
      <c r="BL410" s="19" t="s">
        <v>113</v>
      </c>
      <c r="BM410" s="145" t="s">
        <v>2236</v>
      </c>
    </row>
    <row r="411" spans="2:65" s="1" customFormat="1">
      <c r="B411" s="34"/>
      <c r="D411" s="147" t="s">
        <v>338</v>
      </c>
      <c r="F411" s="148" t="s">
        <v>2237</v>
      </c>
      <c r="I411" s="149"/>
      <c r="L411" s="34"/>
      <c r="M411" s="150"/>
      <c r="T411" s="55"/>
      <c r="AT411" s="19" t="s">
        <v>338</v>
      </c>
      <c r="AU411" s="19" t="s">
        <v>87</v>
      </c>
    </row>
    <row r="412" spans="2:65" s="14" customFormat="1">
      <c r="B412" s="170"/>
      <c r="D412" s="151" t="s">
        <v>442</v>
      </c>
      <c r="E412" s="171" t="s">
        <v>3</v>
      </c>
      <c r="F412" s="172" t="s">
        <v>2058</v>
      </c>
      <c r="H412" s="171" t="s">
        <v>3</v>
      </c>
      <c r="I412" s="173"/>
      <c r="L412" s="170"/>
      <c r="M412" s="174"/>
      <c r="T412" s="175"/>
      <c r="AT412" s="171" t="s">
        <v>442</v>
      </c>
      <c r="AU412" s="171" t="s">
        <v>87</v>
      </c>
      <c r="AV412" s="14" t="s">
        <v>76</v>
      </c>
      <c r="AW412" s="14" t="s">
        <v>31</v>
      </c>
      <c r="AX412" s="14" t="s">
        <v>69</v>
      </c>
      <c r="AY412" s="171" t="s">
        <v>328</v>
      </c>
    </row>
    <row r="413" spans="2:65" s="12" customFormat="1">
      <c r="B413" s="156"/>
      <c r="D413" s="151" t="s">
        <v>442</v>
      </c>
      <c r="E413" s="157" t="s">
        <v>3</v>
      </c>
      <c r="F413" s="158" t="s">
        <v>2238</v>
      </c>
      <c r="H413" s="159">
        <v>1.4119999999999999</v>
      </c>
      <c r="I413" s="160"/>
      <c r="L413" s="156"/>
      <c r="M413" s="161"/>
      <c r="T413" s="162"/>
      <c r="AT413" s="157" t="s">
        <v>442</v>
      </c>
      <c r="AU413" s="157" t="s">
        <v>87</v>
      </c>
      <c r="AV413" s="12" t="s">
        <v>79</v>
      </c>
      <c r="AW413" s="12" t="s">
        <v>31</v>
      </c>
      <c r="AX413" s="12" t="s">
        <v>69</v>
      </c>
      <c r="AY413" s="157" t="s">
        <v>328</v>
      </c>
    </row>
    <row r="414" spans="2:65" s="12" customFormat="1">
      <c r="B414" s="156"/>
      <c r="D414" s="151" t="s">
        <v>442</v>
      </c>
      <c r="E414" s="157" t="s">
        <v>3</v>
      </c>
      <c r="F414" s="158" t="s">
        <v>2239</v>
      </c>
      <c r="H414" s="159">
        <v>1.94</v>
      </c>
      <c r="I414" s="160"/>
      <c r="L414" s="156"/>
      <c r="M414" s="161"/>
      <c r="T414" s="162"/>
      <c r="AT414" s="157" t="s">
        <v>442</v>
      </c>
      <c r="AU414" s="157" t="s">
        <v>87</v>
      </c>
      <c r="AV414" s="12" t="s">
        <v>79</v>
      </c>
      <c r="AW414" s="12" t="s">
        <v>31</v>
      </c>
      <c r="AX414" s="12" t="s">
        <v>69</v>
      </c>
      <c r="AY414" s="157" t="s">
        <v>328</v>
      </c>
    </row>
    <row r="415" spans="2:65" s="12" customFormat="1">
      <c r="B415" s="156"/>
      <c r="D415" s="151" t="s">
        <v>442</v>
      </c>
      <c r="E415" s="157" t="s">
        <v>3</v>
      </c>
      <c r="F415" s="158" t="s">
        <v>2240</v>
      </c>
      <c r="H415" s="159">
        <v>1</v>
      </c>
      <c r="I415" s="160"/>
      <c r="L415" s="156"/>
      <c r="M415" s="161"/>
      <c r="T415" s="162"/>
      <c r="AT415" s="157" t="s">
        <v>442</v>
      </c>
      <c r="AU415" s="157" t="s">
        <v>87</v>
      </c>
      <c r="AV415" s="12" t="s">
        <v>79</v>
      </c>
      <c r="AW415" s="12" t="s">
        <v>31</v>
      </c>
      <c r="AX415" s="12" t="s">
        <v>69</v>
      </c>
      <c r="AY415" s="157" t="s">
        <v>328</v>
      </c>
    </row>
    <row r="416" spans="2:65" s="13" customFormat="1">
      <c r="B416" s="163"/>
      <c r="D416" s="151" t="s">
        <v>442</v>
      </c>
      <c r="E416" s="164" t="s">
        <v>3</v>
      </c>
      <c r="F416" s="165" t="s">
        <v>452</v>
      </c>
      <c r="H416" s="166">
        <v>4.3520000000000003</v>
      </c>
      <c r="I416" s="167"/>
      <c r="L416" s="163"/>
      <c r="M416" s="168"/>
      <c r="T416" s="169"/>
      <c r="AT416" s="164" t="s">
        <v>442</v>
      </c>
      <c r="AU416" s="164" t="s">
        <v>87</v>
      </c>
      <c r="AV416" s="13" t="s">
        <v>113</v>
      </c>
      <c r="AW416" s="13" t="s">
        <v>31</v>
      </c>
      <c r="AX416" s="13" t="s">
        <v>76</v>
      </c>
      <c r="AY416" s="164" t="s">
        <v>328</v>
      </c>
    </row>
    <row r="417" spans="2:65" s="1" customFormat="1" ht="55.5" customHeight="1">
      <c r="B417" s="133"/>
      <c r="C417" s="134" t="s">
        <v>804</v>
      </c>
      <c r="D417" s="134" t="s">
        <v>331</v>
      </c>
      <c r="E417" s="135" t="s">
        <v>2213</v>
      </c>
      <c r="F417" s="136" t="s">
        <v>2214</v>
      </c>
      <c r="G417" s="137" t="s">
        <v>491</v>
      </c>
      <c r="H417" s="138">
        <v>9.4009999999999998</v>
      </c>
      <c r="I417" s="139"/>
      <c r="J417" s="140">
        <f>ROUND(I417*H417,2)</f>
        <v>0</v>
      </c>
      <c r="K417" s="136" t="s">
        <v>335</v>
      </c>
      <c r="L417" s="34"/>
      <c r="M417" s="141" t="s">
        <v>3</v>
      </c>
      <c r="N417" s="142" t="s">
        <v>40</v>
      </c>
      <c r="P417" s="143">
        <f>O417*H417</f>
        <v>0</v>
      </c>
      <c r="Q417" s="143">
        <v>0</v>
      </c>
      <c r="R417" s="143">
        <f>Q417*H417</f>
        <v>0</v>
      </c>
      <c r="S417" s="143">
        <v>1.8</v>
      </c>
      <c r="T417" s="144">
        <f>S417*H417</f>
        <v>16.921800000000001</v>
      </c>
      <c r="AR417" s="145" t="s">
        <v>113</v>
      </c>
      <c r="AT417" s="145" t="s">
        <v>331</v>
      </c>
      <c r="AU417" s="145" t="s">
        <v>87</v>
      </c>
      <c r="AY417" s="19" t="s">
        <v>328</v>
      </c>
      <c r="BE417" s="146">
        <f>IF(N417="základní",J417,0)</f>
        <v>0</v>
      </c>
      <c r="BF417" s="146">
        <f>IF(N417="snížená",J417,0)</f>
        <v>0</v>
      </c>
      <c r="BG417" s="146">
        <f>IF(N417="zákl. přenesená",J417,0)</f>
        <v>0</v>
      </c>
      <c r="BH417" s="146">
        <f>IF(N417="sníž. přenesená",J417,0)</f>
        <v>0</v>
      </c>
      <c r="BI417" s="146">
        <f>IF(N417="nulová",J417,0)</f>
        <v>0</v>
      </c>
      <c r="BJ417" s="19" t="s">
        <v>76</v>
      </c>
      <c r="BK417" s="146">
        <f>ROUND(I417*H417,2)</f>
        <v>0</v>
      </c>
      <c r="BL417" s="19" t="s">
        <v>113</v>
      </c>
      <c r="BM417" s="145" t="s">
        <v>2241</v>
      </c>
    </row>
    <row r="418" spans="2:65" s="1" customFormat="1">
      <c r="B418" s="34"/>
      <c r="D418" s="147" t="s">
        <v>338</v>
      </c>
      <c r="F418" s="148" t="s">
        <v>2216</v>
      </c>
      <c r="I418" s="149"/>
      <c r="L418" s="34"/>
      <c r="M418" s="150"/>
      <c r="T418" s="55"/>
      <c r="AT418" s="19" t="s">
        <v>338</v>
      </c>
      <c r="AU418" s="19" t="s">
        <v>87</v>
      </c>
    </row>
    <row r="419" spans="2:65" s="14" customFormat="1">
      <c r="B419" s="170"/>
      <c r="D419" s="151" t="s">
        <v>442</v>
      </c>
      <c r="E419" s="171" t="s">
        <v>3</v>
      </c>
      <c r="F419" s="172" t="s">
        <v>2242</v>
      </c>
      <c r="H419" s="171" t="s">
        <v>3</v>
      </c>
      <c r="I419" s="173"/>
      <c r="L419" s="170"/>
      <c r="M419" s="174"/>
      <c r="T419" s="175"/>
      <c r="AT419" s="171" t="s">
        <v>442</v>
      </c>
      <c r="AU419" s="171" t="s">
        <v>87</v>
      </c>
      <c r="AV419" s="14" t="s">
        <v>76</v>
      </c>
      <c r="AW419" s="14" t="s">
        <v>31</v>
      </c>
      <c r="AX419" s="14" t="s">
        <v>69</v>
      </c>
      <c r="AY419" s="171" t="s">
        <v>328</v>
      </c>
    </row>
    <row r="420" spans="2:65" s="14" customFormat="1">
      <c r="B420" s="170"/>
      <c r="D420" s="151" t="s">
        <v>442</v>
      </c>
      <c r="E420" s="171" t="s">
        <v>3</v>
      </c>
      <c r="F420" s="172" t="s">
        <v>2058</v>
      </c>
      <c r="H420" s="171" t="s">
        <v>3</v>
      </c>
      <c r="I420" s="173"/>
      <c r="L420" s="170"/>
      <c r="M420" s="174"/>
      <c r="T420" s="175"/>
      <c r="AT420" s="171" t="s">
        <v>442</v>
      </c>
      <c r="AU420" s="171" t="s">
        <v>87</v>
      </c>
      <c r="AV420" s="14" t="s">
        <v>76</v>
      </c>
      <c r="AW420" s="14" t="s">
        <v>31</v>
      </c>
      <c r="AX420" s="14" t="s">
        <v>69</v>
      </c>
      <c r="AY420" s="171" t="s">
        <v>328</v>
      </c>
    </row>
    <row r="421" spans="2:65" s="12" customFormat="1">
      <c r="B421" s="156"/>
      <c r="D421" s="151" t="s">
        <v>442</v>
      </c>
      <c r="E421" s="157" t="s">
        <v>3</v>
      </c>
      <c r="F421" s="158" t="s">
        <v>2243</v>
      </c>
      <c r="H421" s="159">
        <v>1.202</v>
      </c>
      <c r="I421" s="160"/>
      <c r="L421" s="156"/>
      <c r="M421" s="161"/>
      <c r="T421" s="162"/>
      <c r="AT421" s="157" t="s">
        <v>442</v>
      </c>
      <c r="AU421" s="157" t="s">
        <v>87</v>
      </c>
      <c r="AV421" s="12" t="s">
        <v>79</v>
      </c>
      <c r="AW421" s="12" t="s">
        <v>31</v>
      </c>
      <c r="AX421" s="12" t="s">
        <v>69</v>
      </c>
      <c r="AY421" s="157" t="s">
        <v>328</v>
      </c>
    </row>
    <row r="422" spans="2:65" s="12" customFormat="1">
      <c r="B422" s="156"/>
      <c r="D422" s="151" t="s">
        <v>442</v>
      </c>
      <c r="E422" s="157" t="s">
        <v>3</v>
      </c>
      <c r="F422" s="158" t="s">
        <v>2244</v>
      </c>
      <c r="H422" s="159">
        <v>0.622</v>
      </c>
      <c r="I422" s="160"/>
      <c r="L422" s="156"/>
      <c r="M422" s="161"/>
      <c r="T422" s="162"/>
      <c r="AT422" s="157" t="s">
        <v>442</v>
      </c>
      <c r="AU422" s="157" t="s">
        <v>87</v>
      </c>
      <c r="AV422" s="12" t="s">
        <v>79</v>
      </c>
      <c r="AW422" s="12" t="s">
        <v>31</v>
      </c>
      <c r="AX422" s="12" t="s">
        <v>69</v>
      </c>
      <c r="AY422" s="157" t="s">
        <v>328</v>
      </c>
    </row>
    <row r="423" spans="2:65" s="14" customFormat="1">
      <c r="B423" s="170"/>
      <c r="D423" s="151" t="s">
        <v>442</v>
      </c>
      <c r="E423" s="171" t="s">
        <v>3</v>
      </c>
      <c r="F423" s="172" t="s">
        <v>1937</v>
      </c>
      <c r="H423" s="171" t="s">
        <v>3</v>
      </c>
      <c r="I423" s="173"/>
      <c r="L423" s="170"/>
      <c r="M423" s="174"/>
      <c r="T423" s="175"/>
      <c r="AT423" s="171" t="s">
        <v>442</v>
      </c>
      <c r="AU423" s="171" t="s">
        <v>87</v>
      </c>
      <c r="AV423" s="14" t="s">
        <v>76</v>
      </c>
      <c r="AW423" s="14" t="s">
        <v>31</v>
      </c>
      <c r="AX423" s="14" t="s">
        <v>69</v>
      </c>
      <c r="AY423" s="171" t="s">
        <v>328</v>
      </c>
    </row>
    <row r="424" spans="2:65" s="12" customFormat="1">
      <c r="B424" s="156"/>
      <c r="D424" s="151" t="s">
        <v>442</v>
      </c>
      <c r="E424" s="157" t="s">
        <v>3</v>
      </c>
      <c r="F424" s="158" t="s">
        <v>2245</v>
      </c>
      <c r="H424" s="159">
        <v>1.3560000000000001</v>
      </c>
      <c r="I424" s="160"/>
      <c r="L424" s="156"/>
      <c r="M424" s="161"/>
      <c r="T424" s="162"/>
      <c r="AT424" s="157" t="s">
        <v>442</v>
      </c>
      <c r="AU424" s="157" t="s">
        <v>87</v>
      </c>
      <c r="AV424" s="12" t="s">
        <v>79</v>
      </c>
      <c r="AW424" s="12" t="s">
        <v>31</v>
      </c>
      <c r="AX424" s="12" t="s">
        <v>69</v>
      </c>
      <c r="AY424" s="157" t="s">
        <v>328</v>
      </c>
    </row>
    <row r="425" spans="2:65" s="12" customFormat="1">
      <c r="B425" s="156"/>
      <c r="D425" s="151" t="s">
        <v>442</v>
      </c>
      <c r="E425" s="157" t="s">
        <v>3</v>
      </c>
      <c r="F425" s="158" t="s">
        <v>2246</v>
      </c>
      <c r="H425" s="159">
        <v>0.97799999999999998</v>
      </c>
      <c r="I425" s="160"/>
      <c r="L425" s="156"/>
      <c r="M425" s="161"/>
      <c r="T425" s="162"/>
      <c r="AT425" s="157" t="s">
        <v>442</v>
      </c>
      <c r="AU425" s="157" t="s">
        <v>87</v>
      </c>
      <c r="AV425" s="12" t="s">
        <v>79</v>
      </c>
      <c r="AW425" s="12" t="s">
        <v>31</v>
      </c>
      <c r="AX425" s="12" t="s">
        <v>69</v>
      </c>
      <c r="AY425" s="157" t="s">
        <v>328</v>
      </c>
    </row>
    <row r="426" spans="2:65" s="12" customFormat="1">
      <c r="B426" s="156"/>
      <c r="D426" s="151" t="s">
        <v>442</v>
      </c>
      <c r="E426" s="157" t="s">
        <v>3</v>
      </c>
      <c r="F426" s="158" t="s">
        <v>2247</v>
      </c>
      <c r="H426" s="159">
        <v>0.69099999999999995</v>
      </c>
      <c r="I426" s="160"/>
      <c r="L426" s="156"/>
      <c r="M426" s="161"/>
      <c r="T426" s="162"/>
      <c r="AT426" s="157" t="s">
        <v>442</v>
      </c>
      <c r="AU426" s="157" t="s">
        <v>87</v>
      </c>
      <c r="AV426" s="12" t="s">
        <v>79</v>
      </c>
      <c r="AW426" s="12" t="s">
        <v>31</v>
      </c>
      <c r="AX426" s="12" t="s">
        <v>69</v>
      </c>
      <c r="AY426" s="157" t="s">
        <v>328</v>
      </c>
    </row>
    <row r="427" spans="2:65" s="12" customFormat="1">
      <c r="B427" s="156"/>
      <c r="D427" s="151" t="s">
        <v>442</v>
      </c>
      <c r="E427" s="157" t="s">
        <v>3</v>
      </c>
      <c r="F427" s="158" t="s">
        <v>2248</v>
      </c>
      <c r="H427" s="159">
        <v>2</v>
      </c>
      <c r="I427" s="160"/>
      <c r="L427" s="156"/>
      <c r="M427" s="161"/>
      <c r="T427" s="162"/>
      <c r="AT427" s="157" t="s">
        <v>442</v>
      </c>
      <c r="AU427" s="157" t="s">
        <v>87</v>
      </c>
      <c r="AV427" s="12" t="s">
        <v>79</v>
      </c>
      <c r="AW427" s="12" t="s">
        <v>31</v>
      </c>
      <c r="AX427" s="12" t="s">
        <v>69</v>
      </c>
      <c r="AY427" s="157" t="s">
        <v>328</v>
      </c>
    </row>
    <row r="428" spans="2:65" s="14" customFormat="1">
      <c r="B428" s="170"/>
      <c r="D428" s="151" t="s">
        <v>442</v>
      </c>
      <c r="E428" s="171" t="s">
        <v>3</v>
      </c>
      <c r="F428" s="172" t="s">
        <v>2249</v>
      </c>
      <c r="H428" s="171" t="s">
        <v>3</v>
      </c>
      <c r="I428" s="173"/>
      <c r="L428" s="170"/>
      <c r="M428" s="174"/>
      <c r="T428" s="175"/>
      <c r="AT428" s="171" t="s">
        <v>442</v>
      </c>
      <c r="AU428" s="171" t="s">
        <v>87</v>
      </c>
      <c r="AV428" s="14" t="s">
        <v>76</v>
      </c>
      <c r="AW428" s="14" t="s">
        <v>31</v>
      </c>
      <c r="AX428" s="14" t="s">
        <v>69</v>
      </c>
      <c r="AY428" s="171" t="s">
        <v>328</v>
      </c>
    </row>
    <row r="429" spans="2:65" s="12" customFormat="1">
      <c r="B429" s="156"/>
      <c r="D429" s="151" t="s">
        <v>442</v>
      </c>
      <c r="E429" s="157" t="s">
        <v>3</v>
      </c>
      <c r="F429" s="158" t="s">
        <v>2250</v>
      </c>
      <c r="H429" s="159">
        <v>1.1599999999999999</v>
      </c>
      <c r="I429" s="160"/>
      <c r="L429" s="156"/>
      <c r="M429" s="161"/>
      <c r="T429" s="162"/>
      <c r="AT429" s="157" t="s">
        <v>442</v>
      </c>
      <c r="AU429" s="157" t="s">
        <v>87</v>
      </c>
      <c r="AV429" s="12" t="s">
        <v>79</v>
      </c>
      <c r="AW429" s="12" t="s">
        <v>31</v>
      </c>
      <c r="AX429" s="12" t="s">
        <v>69</v>
      </c>
      <c r="AY429" s="157" t="s">
        <v>328</v>
      </c>
    </row>
    <row r="430" spans="2:65" s="12" customFormat="1">
      <c r="B430" s="156"/>
      <c r="D430" s="151" t="s">
        <v>442</v>
      </c>
      <c r="E430" s="157" t="s">
        <v>3</v>
      </c>
      <c r="F430" s="158" t="s">
        <v>2251</v>
      </c>
      <c r="H430" s="159">
        <v>1.3919999999999999</v>
      </c>
      <c r="I430" s="160"/>
      <c r="L430" s="156"/>
      <c r="M430" s="161"/>
      <c r="T430" s="162"/>
      <c r="AT430" s="157" t="s">
        <v>442</v>
      </c>
      <c r="AU430" s="157" t="s">
        <v>87</v>
      </c>
      <c r="AV430" s="12" t="s">
        <v>79</v>
      </c>
      <c r="AW430" s="12" t="s">
        <v>31</v>
      </c>
      <c r="AX430" s="12" t="s">
        <v>69</v>
      </c>
      <c r="AY430" s="157" t="s">
        <v>328</v>
      </c>
    </row>
    <row r="431" spans="2:65" s="13" customFormat="1">
      <c r="B431" s="163"/>
      <c r="D431" s="151" t="s">
        <v>442</v>
      </c>
      <c r="E431" s="164" t="s">
        <v>3</v>
      </c>
      <c r="F431" s="165" t="s">
        <v>452</v>
      </c>
      <c r="H431" s="166">
        <v>9.400999999999998</v>
      </c>
      <c r="I431" s="167"/>
      <c r="L431" s="163"/>
      <c r="M431" s="168"/>
      <c r="T431" s="169"/>
      <c r="AT431" s="164" t="s">
        <v>442</v>
      </c>
      <c r="AU431" s="164" t="s">
        <v>87</v>
      </c>
      <c r="AV431" s="13" t="s">
        <v>113</v>
      </c>
      <c r="AW431" s="13" t="s">
        <v>31</v>
      </c>
      <c r="AX431" s="13" t="s">
        <v>76</v>
      </c>
      <c r="AY431" s="164" t="s">
        <v>328</v>
      </c>
    </row>
    <row r="432" spans="2:65" s="1" customFormat="1" ht="55.5" customHeight="1">
      <c r="B432" s="133"/>
      <c r="C432" s="134" t="s">
        <v>808</v>
      </c>
      <c r="D432" s="134" t="s">
        <v>331</v>
      </c>
      <c r="E432" s="135" t="s">
        <v>2252</v>
      </c>
      <c r="F432" s="136" t="s">
        <v>2253</v>
      </c>
      <c r="G432" s="137" t="s">
        <v>491</v>
      </c>
      <c r="H432" s="138">
        <v>10.055999999999999</v>
      </c>
      <c r="I432" s="139"/>
      <c r="J432" s="140">
        <f>ROUND(I432*H432,2)</f>
        <v>0</v>
      </c>
      <c r="K432" s="136" t="s">
        <v>335</v>
      </c>
      <c r="L432" s="34"/>
      <c r="M432" s="141" t="s">
        <v>3</v>
      </c>
      <c r="N432" s="142" t="s">
        <v>40</v>
      </c>
      <c r="P432" s="143">
        <f>O432*H432</f>
        <v>0</v>
      </c>
      <c r="Q432" s="143">
        <v>0</v>
      </c>
      <c r="R432" s="143">
        <f>Q432*H432</f>
        <v>0</v>
      </c>
      <c r="S432" s="143">
        <v>1.8</v>
      </c>
      <c r="T432" s="144">
        <f>S432*H432</f>
        <v>18.1008</v>
      </c>
      <c r="AR432" s="145" t="s">
        <v>113</v>
      </c>
      <c r="AT432" s="145" t="s">
        <v>331</v>
      </c>
      <c r="AU432" s="145" t="s">
        <v>87</v>
      </c>
      <c r="AY432" s="19" t="s">
        <v>328</v>
      </c>
      <c r="BE432" s="146">
        <f>IF(N432="základní",J432,0)</f>
        <v>0</v>
      </c>
      <c r="BF432" s="146">
        <f>IF(N432="snížená",J432,0)</f>
        <v>0</v>
      </c>
      <c r="BG432" s="146">
        <f>IF(N432="zákl. přenesená",J432,0)</f>
        <v>0</v>
      </c>
      <c r="BH432" s="146">
        <f>IF(N432="sníž. přenesená",J432,0)</f>
        <v>0</v>
      </c>
      <c r="BI432" s="146">
        <f>IF(N432="nulová",J432,0)</f>
        <v>0</v>
      </c>
      <c r="BJ432" s="19" t="s">
        <v>76</v>
      </c>
      <c r="BK432" s="146">
        <f>ROUND(I432*H432,2)</f>
        <v>0</v>
      </c>
      <c r="BL432" s="19" t="s">
        <v>113</v>
      </c>
      <c r="BM432" s="145" t="s">
        <v>2254</v>
      </c>
    </row>
    <row r="433" spans="2:65" s="1" customFormat="1">
      <c r="B433" s="34"/>
      <c r="D433" s="147" t="s">
        <v>338</v>
      </c>
      <c r="F433" s="148" t="s">
        <v>2255</v>
      </c>
      <c r="I433" s="149"/>
      <c r="L433" s="34"/>
      <c r="M433" s="150"/>
      <c r="T433" s="55"/>
      <c r="AT433" s="19" t="s">
        <v>338</v>
      </c>
      <c r="AU433" s="19" t="s">
        <v>87</v>
      </c>
    </row>
    <row r="434" spans="2:65" s="14" customFormat="1">
      <c r="B434" s="170"/>
      <c r="D434" s="151" t="s">
        <v>442</v>
      </c>
      <c r="E434" s="171" t="s">
        <v>3</v>
      </c>
      <c r="F434" s="172" t="s">
        <v>2256</v>
      </c>
      <c r="H434" s="171" t="s">
        <v>3</v>
      </c>
      <c r="I434" s="173"/>
      <c r="L434" s="170"/>
      <c r="M434" s="174"/>
      <c r="T434" s="175"/>
      <c r="AT434" s="171" t="s">
        <v>442</v>
      </c>
      <c r="AU434" s="171" t="s">
        <v>87</v>
      </c>
      <c r="AV434" s="14" t="s">
        <v>76</v>
      </c>
      <c r="AW434" s="14" t="s">
        <v>31</v>
      </c>
      <c r="AX434" s="14" t="s">
        <v>69</v>
      </c>
      <c r="AY434" s="171" t="s">
        <v>328</v>
      </c>
    </row>
    <row r="435" spans="2:65" s="14" customFormat="1">
      <c r="B435" s="170"/>
      <c r="D435" s="151" t="s">
        <v>442</v>
      </c>
      <c r="E435" s="171" t="s">
        <v>3</v>
      </c>
      <c r="F435" s="172" t="s">
        <v>2058</v>
      </c>
      <c r="H435" s="171" t="s">
        <v>3</v>
      </c>
      <c r="I435" s="173"/>
      <c r="L435" s="170"/>
      <c r="M435" s="174"/>
      <c r="T435" s="175"/>
      <c r="AT435" s="171" t="s">
        <v>442</v>
      </c>
      <c r="AU435" s="171" t="s">
        <v>87</v>
      </c>
      <c r="AV435" s="14" t="s">
        <v>76</v>
      </c>
      <c r="AW435" s="14" t="s">
        <v>31</v>
      </c>
      <c r="AX435" s="14" t="s">
        <v>69</v>
      </c>
      <c r="AY435" s="171" t="s">
        <v>328</v>
      </c>
    </row>
    <row r="436" spans="2:65" s="12" customFormat="1">
      <c r="B436" s="156"/>
      <c r="D436" s="151" t="s">
        <v>442</v>
      </c>
      <c r="E436" s="157" t="s">
        <v>3</v>
      </c>
      <c r="F436" s="158" t="s">
        <v>2257</v>
      </c>
      <c r="H436" s="159">
        <v>1.8759999999999999</v>
      </c>
      <c r="I436" s="160"/>
      <c r="L436" s="156"/>
      <c r="M436" s="161"/>
      <c r="T436" s="162"/>
      <c r="AT436" s="157" t="s">
        <v>442</v>
      </c>
      <c r="AU436" s="157" t="s">
        <v>87</v>
      </c>
      <c r="AV436" s="12" t="s">
        <v>79</v>
      </c>
      <c r="AW436" s="12" t="s">
        <v>31</v>
      </c>
      <c r="AX436" s="12" t="s">
        <v>69</v>
      </c>
      <c r="AY436" s="157" t="s">
        <v>328</v>
      </c>
    </row>
    <row r="437" spans="2:65" s="12" customFormat="1">
      <c r="B437" s="156"/>
      <c r="D437" s="151" t="s">
        <v>442</v>
      </c>
      <c r="E437" s="157" t="s">
        <v>3</v>
      </c>
      <c r="F437" s="158" t="s">
        <v>2258</v>
      </c>
      <c r="H437" s="159">
        <v>0.88600000000000001</v>
      </c>
      <c r="I437" s="160"/>
      <c r="L437" s="156"/>
      <c r="M437" s="161"/>
      <c r="T437" s="162"/>
      <c r="AT437" s="157" t="s">
        <v>442</v>
      </c>
      <c r="AU437" s="157" t="s">
        <v>87</v>
      </c>
      <c r="AV437" s="12" t="s">
        <v>79</v>
      </c>
      <c r="AW437" s="12" t="s">
        <v>31</v>
      </c>
      <c r="AX437" s="12" t="s">
        <v>69</v>
      </c>
      <c r="AY437" s="157" t="s">
        <v>328</v>
      </c>
    </row>
    <row r="438" spans="2:65" s="12" customFormat="1">
      <c r="B438" s="156"/>
      <c r="D438" s="151" t="s">
        <v>442</v>
      </c>
      <c r="E438" s="157" t="s">
        <v>3</v>
      </c>
      <c r="F438" s="158" t="s">
        <v>2259</v>
      </c>
      <c r="H438" s="159">
        <v>1.103</v>
      </c>
      <c r="I438" s="160"/>
      <c r="L438" s="156"/>
      <c r="M438" s="161"/>
      <c r="T438" s="162"/>
      <c r="AT438" s="157" t="s">
        <v>442</v>
      </c>
      <c r="AU438" s="157" t="s">
        <v>87</v>
      </c>
      <c r="AV438" s="12" t="s">
        <v>79</v>
      </c>
      <c r="AW438" s="12" t="s">
        <v>31</v>
      </c>
      <c r="AX438" s="12" t="s">
        <v>69</v>
      </c>
      <c r="AY438" s="157" t="s">
        <v>328</v>
      </c>
    </row>
    <row r="439" spans="2:65" s="14" customFormat="1">
      <c r="B439" s="170"/>
      <c r="D439" s="151" t="s">
        <v>442</v>
      </c>
      <c r="E439" s="171" t="s">
        <v>3</v>
      </c>
      <c r="F439" s="172" t="s">
        <v>1937</v>
      </c>
      <c r="H439" s="171" t="s">
        <v>3</v>
      </c>
      <c r="I439" s="173"/>
      <c r="L439" s="170"/>
      <c r="M439" s="174"/>
      <c r="T439" s="175"/>
      <c r="AT439" s="171" t="s">
        <v>442</v>
      </c>
      <c r="AU439" s="171" t="s">
        <v>87</v>
      </c>
      <c r="AV439" s="14" t="s">
        <v>76</v>
      </c>
      <c r="AW439" s="14" t="s">
        <v>31</v>
      </c>
      <c r="AX439" s="14" t="s">
        <v>69</v>
      </c>
      <c r="AY439" s="171" t="s">
        <v>328</v>
      </c>
    </row>
    <row r="440" spans="2:65" s="12" customFormat="1">
      <c r="B440" s="156"/>
      <c r="D440" s="151" t="s">
        <v>442</v>
      </c>
      <c r="E440" s="157" t="s">
        <v>3</v>
      </c>
      <c r="F440" s="158" t="s">
        <v>2260</v>
      </c>
      <c r="H440" s="159">
        <v>2.1739999999999999</v>
      </c>
      <c r="I440" s="160"/>
      <c r="L440" s="156"/>
      <c r="M440" s="161"/>
      <c r="T440" s="162"/>
      <c r="AT440" s="157" t="s">
        <v>442</v>
      </c>
      <c r="AU440" s="157" t="s">
        <v>87</v>
      </c>
      <c r="AV440" s="12" t="s">
        <v>79</v>
      </c>
      <c r="AW440" s="12" t="s">
        <v>31</v>
      </c>
      <c r="AX440" s="12" t="s">
        <v>69</v>
      </c>
      <c r="AY440" s="157" t="s">
        <v>328</v>
      </c>
    </row>
    <row r="441" spans="2:65" s="12" customFormat="1">
      <c r="B441" s="156"/>
      <c r="D441" s="151" t="s">
        <v>442</v>
      </c>
      <c r="E441" s="157" t="s">
        <v>3</v>
      </c>
      <c r="F441" s="158" t="s">
        <v>2261</v>
      </c>
      <c r="H441" s="159">
        <v>0.78600000000000003</v>
      </c>
      <c r="I441" s="160"/>
      <c r="L441" s="156"/>
      <c r="M441" s="161"/>
      <c r="T441" s="162"/>
      <c r="AT441" s="157" t="s">
        <v>442</v>
      </c>
      <c r="AU441" s="157" t="s">
        <v>87</v>
      </c>
      <c r="AV441" s="12" t="s">
        <v>79</v>
      </c>
      <c r="AW441" s="12" t="s">
        <v>31</v>
      </c>
      <c r="AX441" s="12" t="s">
        <v>69</v>
      </c>
      <c r="AY441" s="157" t="s">
        <v>328</v>
      </c>
    </row>
    <row r="442" spans="2:65" s="14" customFormat="1">
      <c r="B442" s="170"/>
      <c r="D442" s="151" t="s">
        <v>442</v>
      </c>
      <c r="E442" s="171" t="s">
        <v>3</v>
      </c>
      <c r="F442" s="172" t="s">
        <v>2156</v>
      </c>
      <c r="H442" s="171" t="s">
        <v>3</v>
      </c>
      <c r="I442" s="173"/>
      <c r="L442" s="170"/>
      <c r="M442" s="174"/>
      <c r="T442" s="175"/>
      <c r="AT442" s="171" t="s">
        <v>442</v>
      </c>
      <c r="AU442" s="171" t="s">
        <v>87</v>
      </c>
      <c r="AV442" s="14" t="s">
        <v>76</v>
      </c>
      <c r="AW442" s="14" t="s">
        <v>31</v>
      </c>
      <c r="AX442" s="14" t="s">
        <v>69</v>
      </c>
      <c r="AY442" s="171" t="s">
        <v>328</v>
      </c>
    </row>
    <row r="443" spans="2:65" s="12" customFormat="1">
      <c r="B443" s="156"/>
      <c r="D443" s="151" t="s">
        <v>442</v>
      </c>
      <c r="E443" s="157" t="s">
        <v>3</v>
      </c>
      <c r="F443" s="158" t="s">
        <v>2262</v>
      </c>
      <c r="H443" s="159">
        <v>1.2310000000000001</v>
      </c>
      <c r="I443" s="160"/>
      <c r="L443" s="156"/>
      <c r="M443" s="161"/>
      <c r="T443" s="162"/>
      <c r="AT443" s="157" t="s">
        <v>442</v>
      </c>
      <c r="AU443" s="157" t="s">
        <v>87</v>
      </c>
      <c r="AV443" s="12" t="s">
        <v>79</v>
      </c>
      <c r="AW443" s="12" t="s">
        <v>31</v>
      </c>
      <c r="AX443" s="12" t="s">
        <v>69</v>
      </c>
      <c r="AY443" s="157" t="s">
        <v>328</v>
      </c>
    </row>
    <row r="444" spans="2:65" s="12" customFormat="1">
      <c r="B444" s="156"/>
      <c r="D444" s="151" t="s">
        <v>442</v>
      </c>
      <c r="E444" s="157" t="s">
        <v>3</v>
      </c>
      <c r="F444" s="158" t="s">
        <v>2263</v>
      </c>
      <c r="H444" s="159">
        <v>2</v>
      </c>
      <c r="I444" s="160"/>
      <c r="L444" s="156"/>
      <c r="M444" s="161"/>
      <c r="T444" s="162"/>
      <c r="AT444" s="157" t="s">
        <v>442</v>
      </c>
      <c r="AU444" s="157" t="s">
        <v>87</v>
      </c>
      <c r="AV444" s="12" t="s">
        <v>79</v>
      </c>
      <c r="AW444" s="12" t="s">
        <v>31</v>
      </c>
      <c r="AX444" s="12" t="s">
        <v>69</v>
      </c>
      <c r="AY444" s="157" t="s">
        <v>328</v>
      </c>
    </row>
    <row r="445" spans="2:65" s="13" customFormat="1">
      <c r="B445" s="163"/>
      <c r="D445" s="151" t="s">
        <v>442</v>
      </c>
      <c r="E445" s="164" t="s">
        <v>3</v>
      </c>
      <c r="F445" s="165" t="s">
        <v>452</v>
      </c>
      <c r="H445" s="166">
        <v>10.055999999999999</v>
      </c>
      <c r="I445" s="167"/>
      <c r="L445" s="163"/>
      <c r="M445" s="168"/>
      <c r="T445" s="169"/>
      <c r="AT445" s="164" t="s">
        <v>442</v>
      </c>
      <c r="AU445" s="164" t="s">
        <v>87</v>
      </c>
      <c r="AV445" s="13" t="s">
        <v>113</v>
      </c>
      <c r="AW445" s="13" t="s">
        <v>31</v>
      </c>
      <c r="AX445" s="13" t="s">
        <v>76</v>
      </c>
      <c r="AY445" s="164" t="s">
        <v>328</v>
      </c>
    </row>
    <row r="446" spans="2:65" s="1" customFormat="1" ht="49.15" customHeight="1">
      <c r="B446" s="133"/>
      <c r="C446" s="134" t="s">
        <v>812</v>
      </c>
      <c r="D446" s="134" t="s">
        <v>331</v>
      </c>
      <c r="E446" s="135" t="s">
        <v>2264</v>
      </c>
      <c r="F446" s="136" t="s">
        <v>2265</v>
      </c>
      <c r="G446" s="137" t="s">
        <v>439</v>
      </c>
      <c r="H446" s="138">
        <v>26.88</v>
      </c>
      <c r="I446" s="139"/>
      <c r="J446" s="140">
        <f>ROUND(I446*H446,2)</f>
        <v>0</v>
      </c>
      <c r="K446" s="136" t="s">
        <v>335</v>
      </c>
      <c r="L446" s="34"/>
      <c r="M446" s="141" t="s">
        <v>3</v>
      </c>
      <c r="N446" s="142" t="s">
        <v>40</v>
      </c>
      <c r="P446" s="143">
        <f>O446*H446</f>
        <v>0</v>
      </c>
      <c r="Q446" s="143">
        <v>0</v>
      </c>
      <c r="R446" s="143">
        <f>Q446*H446</f>
        <v>0</v>
      </c>
      <c r="S446" s="143">
        <v>5.5E-2</v>
      </c>
      <c r="T446" s="144">
        <f>S446*H446</f>
        <v>1.4783999999999999</v>
      </c>
      <c r="AR446" s="145" t="s">
        <v>532</v>
      </c>
      <c r="AT446" s="145" t="s">
        <v>331</v>
      </c>
      <c r="AU446" s="145" t="s">
        <v>87</v>
      </c>
      <c r="AY446" s="19" t="s">
        <v>328</v>
      </c>
      <c r="BE446" s="146">
        <f>IF(N446="základní",J446,0)</f>
        <v>0</v>
      </c>
      <c r="BF446" s="146">
        <f>IF(N446="snížená",J446,0)</f>
        <v>0</v>
      </c>
      <c r="BG446" s="146">
        <f>IF(N446="zákl. přenesená",J446,0)</f>
        <v>0</v>
      </c>
      <c r="BH446" s="146">
        <f>IF(N446="sníž. přenesená",J446,0)</f>
        <v>0</v>
      </c>
      <c r="BI446" s="146">
        <f>IF(N446="nulová",J446,0)</f>
        <v>0</v>
      </c>
      <c r="BJ446" s="19" t="s">
        <v>76</v>
      </c>
      <c r="BK446" s="146">
        <f>ROUND(I446*H446,2)</f>
        <v>0</v>
      </c>
      <c r="BL446" s="19" t="s">
        <v>532</v>
      </c>
      <c r="BM446" s="145" t="s">
        <v>2266</v>
      </c>
    </row>
    <row r="447" spans="2:65" s="1" customFormat="1">
      <c r="B447" s="34"/>
      <c r="D447" s="147" t="s">
        <v>338</v>
      </c>
      <c r="F447" s="148" t="s">
        <v>2267</v>
      </c>
      <c r="I447" s="149"/>
      <c r="L447" s="34"/>
      <c r="M447" s="150"/>
      <c r="T447" s="55"/>
      <c r="AT447" s="19" t="s">
        <v>338</v>
      </c>
      <c r="AU447" s="19" t="s">
        <v>87</v>
      </c>
    </row>
    <row r="448" spans="2:65" s="14" customFormat="1">
      <c r="B448" s="170"/>
      <c r="D448" s="151" t="s">
        <v>442</v>
      </c>
      <c r="E448" s="171" t="s">
        <v>3</v>
      </c>
      <c r="F448" s="172" t="s">
        <v>2268</v>
      </c>
      <c r="H448" s="171" t="s">
        <v>3</v>
      </c>
      <c r="I448" s="173"/>
      <c r="L448" s="170"/>
      <c r="M448" s="174"/>
      <c r="T448" s="175"/>
      <c r="AT448" s="171" t="s">
        <v>442</v>
      </c>
      <c r="AU448" s="171" t="s">
        <v>87</v>
      </c>
      <c r="AV448" s="14" t="s">
        <v>76</v>
      </c>
      <c r="AW448" s="14" t="s">
        <v>31</v>
      </c>
      <c r="AX448" s="14" t="s">
        <v>69</v>
      </c>
      <c r="AY448" s="171" t="s">
        <v>328</v>
      </c>
    </row>
    <row r="449" spans="2:65" s="12" customFormat="1">
      <c r="B449" s="156"/>
      <c r="D449" s="151" t="s">
        <v>442</v>
      </c>
      <c r="E449" s="157" t="s">
        <v>3</v>
      </c>
      <c r="F449" s="158" t="s">
        <v>2269</v>
      </c>
      <c r="H449" s="159">
        <v>26.88</v>
      </c>
      <c r="I449" s="160"/>
      <c r="L449" s="156"/>
      <c r="M449" s="161"/>
      <c r="T449" s="162"/>
      <c r="AT449" s="157" t="s">
        <v>442</v>
      </c>
      <c r="AU449" s="157" t="s">
        <v>87</v>
      </c>
      <c r="AV449" s="12" t="s">
        <v>79</v>
      </c>
      <c r="AW449" s="12" t="s">
        <v>31</v>
      </c>
      <c r="AX449" s="12" t="s">
        <v>76</v>
      </c>
      <c r="AY449" s="157" t="s">
        <v>328</v>
      </c>
    </row>
    <row r="450" spans="2:65" s="1" customFormat="1" ht="49.15" customHeight="1">
      <c r="B450" s="133"/>
      <c r="C450" s="134" t="s">
        <v>816</v>
      </c>
      <c r="D450" s="134" t="s">
        <v>331</v>
      </c>
      <c r="E450" s="135" t="s">
        <v>2270</v>
      </c>
      <c r="F450" s="136" t="s">
        <v>2271</v>
      </c>
      <c r="G450" s="137" t="s">
        <v>476</v>
      </c>
      <c r="H450" s="138">
        <v>87.2</v>
      </c>
      <c r="I450" s="139"/>
      <c r="J450" s="140">
        <f>ROUND(I450*H450,2)</f>
        <v>0</v>
      </c>
      <c r="K450" s="136" t="s">
        <v>335</v>
      </c>
      <c r="L450" s="34"/>
      <c r="M450" s="141" t="s">
        <v>3</v>
      </c>
      <c r="N450" s="142" t="s">
        <v>40</v>
      </c>
      <c r="P450" s="143">
        <f>O450*H450</f>
        <v>0</v>
      </c>
      <c r="Q450" s="143">
        <v>0</v>
      </c>
      <c r="R450" s="143">
        <f>Q450*H450</f>
        <v>0</v>
      </c>
      <c r="S450" s="143">
        <v>6.5000000000000002E-2</v>
      </c>
      <c r="T450" s="144">
        <f>S450*H450</f>
        <v>5.6680000000000001</v>
      </c>
      <c r="AR450" s="145" t="s">
        <v>113</v>
      </c>
      <c r="AT450" s="145" t="s">
        <v>331</v>
      </c>
      <c r="AU450" s="145" t="s">
        <v>87</v>
      </c>
      <c r="AY450" s="19" t="s">
        <v>328</v>
      </c>
      <c r="BE450" s="146">
        <f>IF(N450="základní",J450,0)</f>
        <v>0</v>
      </c>
      <c r="BF450" s="146">
        <f>IF(N450="snížená",J450,0)</f>
        <v>0</v>
      </c>
      <c r="BG450" s="146">
        <f>IF(N450="zákl. přenesená",J450,0)</f>
        <v>0</v>
      </c>
      <c r="BH450" s="146">
        <f>IF(N450="sníž. přenesená",J450,0)</f>
        <v>0</v>
      </c>
      <c r="BI450" s="146">
        <f>IF(N450="nulová",J450,0)</f>
        <v>0</v>
      </c>
      <c r="BJ450" s="19" t="s">
        <v>76</v>
      </c>
      <c r="BK450" s="146">
        <f>ROUND(I450*H450,2)</f>
        <v>0</v>
      </c>
      <c r="BL450" s="19" t="s">
        <v>113</v>
      </c>
      <c r="BM450" s="145" t="s">
        <v>2272</v>
      </c>
    </row>
    <row r="451" spans="2:65" s="1" customFormat="1">
      <c r="B451" s="34"/>
      <c r="D451" s="147" t="s">
        <v>338</v>
      </c>
      <c r="F451" s="148" t="s">
        <v>2273</v>
      </c>
      <c r="I451" s="149"/>
      <c r="L451" s="34"/>
      <c r="M451" s="150"/>
      <c r="T451" s="55"/>
      <c r="AT451" s="19" t="s">
        <v>338</v>
      </c>
      <c r="AU451" s="19" t="s">
        <v>87</v>
      </c>
    </row>
    <row r="452" spans="2:65" s="14" customFormat="1">
      <c r="B452" s="170"/>
      <c r="D452" s="151" t="s">
        <v>442</v>
      </c>
      <c r="E452" s="171" t="s">
        <v>3</v>
      </c>
      <c r="F452" s="172" t="s">
        <v>2058</v>
      </c>
      <c r="H452" s="171" t="s">
        <v>3</v>
      </c>
      <c r="I452" s="173"/>
      <c r="L452" s="170"/>
      <c r="M452" s="174"/>
      <c r="T452" s="175"/>
      <c r="AT452" s="171" t="s">
        <v>442</v>
      </c>
      <c r="AU452" s="171" t="s">
        <v>87</v>
      </c>
      <c r="AV452" s="14" t="s">
        <v>76</v>
      </c>
      <c r="AW452" s="14" t="s">
        <v>31</v>
      </c>
      <c r="AX452" s="14" t="s">
        <v>69</v>
      </c>
      <c r="AY452" s="171" t="s">
        <v>328</v>
      </c>
    </row>
    <row r="453" spans="2:65" s="12" customFormat="1">
      <c r="B453" s="156"/>
      <c r="D453" s="151" t="s">
        <v>442</v>
      </c>
      <c r="E453" s="157" t="s">
        <v>3</v>
      </c>
      <c r="F453" s="158" t="s">
        <v>2274</v>
      </c>
      <c r="H453" s="159">
        <v>23.4</v>
      </c>
      <c r="I453" s="160"/>
      <c r="L453" s="156"/>
      <c r="M453" s="161"/>
      <c r="T453" s="162"/>
      <c r="AT453" s="157" t="s">
        <v>442</v>
      </c>
      <c r="AU453" s="157" t="s">
        <v>87</v>
      </c>
      <c r="AV453" s="12" t="s">
        <v>79</v>
      </c>
      <c r="AW453" s="12" t="s">
        <v>31</v>
      </c>
      <c r="AX453" s="12" t="s">
        <v>69</v>
      </c>
      <c r="AY453" s="157" t="s">
        <v>328</v>
      </c>
    </row>
    <row r="454" spans="2:65" s="12" customFormat="1">
      <c r="B454" s="156"/>
      <c r="D454" s="151" t="s">
        <v>442</v>
      </c>
      <c r="E454" s="157" t="s">
        <v>3</v>
      </c>
      <c r="F454" s="158" t="s">
        <v>2275</v>
      </c>
      <c r="H454" s="159">
        <v>15</v>
      </c>
      <c r="I454" s="160"/>
      <c r="L454" s="156"/>
      <c r="M454" s="161"/>
      <c r="T454" s="162"/>
      <c r="AT454" s="157" t="s">
        <v>442</v>
      </c>
      <c r="AU454" s="157" t="s">
        <v>87</v>
      </c>
      <c r="AV454" s="12" t="s">
        <v>79</v>
      </c>
      <c r="AW454" s="12" t="s">
        <v>31</v>
      </c>
      <c r="AX454" s="12" t="s">
        <v>69</v>
      </c>
      <c r="AY454" s="157" t="s">
        <v>328</v>
      </c>
    </row>
    <row r="455" spans="2:65" s="12" customFormat="1">
      <c r="B455" s="156"/>
      <c r="D455" s="151" t="s">
        <v>442</v>
      </c>
      <c r="E455" s="157" t="s">
        <v>3</v>
      </c>
      <c r="F455" s="158" t="s">
        <v>2276</v>
      </c>
      <c r="H455" s="159">
        <v>4.5</v>
      </c>
      <c r="I455" s="160"/>
      <c r="L455" s="156"/>
      <c r="M455" s="161"/>
      <c r="T455" s="162"/>
      <c r="AT455" s="157" t="s">
        <v>442</v>
      </c>
      <c r="AU455" s="157" t="s">
        <v>87</v>
      </c>
      <c r="AV455" s="12" t="s">
        <v>79</v>
      </c>
      <c r="AW455" s="12" t="s">
        <v>31</v>
      </c>
      <c r="AX455" s="12" t="s">
        <v>69</v>
      </c>
      <c r="AY455" s="157" t="s">
        <v>328</v>
      </c>
    </row>
    <row r="456" spans="2:65" s="12" customFormat="1">
      <c r="B456" s="156"/>
      <c r="D456" s="151" t="s">
        <v>442</v>
      </c>
      <c r="E456" s="157" t="s">
        <v>3</v>
      </c>
      <c r="F456" s="158" t="s">
        <v>2277</v>
      </c>
      <c r="H456" s="159">
        <v>3</v>
      </c>
      <c r="I456" s="160"/>
      <c r="L456" s="156"/>
      <c r="M456" s="161"/>
      <c r="T456" s="162"/>
      <c r="AT456" s="157" t="s">
        <v>442</v>
      </c>
      <c r="AU456" s="157" t="s">
        <v>87</v>
      </c>
      <c r="AV456" s="12" t="s">
        <v>79</v>
      </c>
      <c r="AW456" s="12" t="s">
        <v>31</v>
      </c>
      <c r="AX456" s="12" t="s">
        <v>69</v>
      </c>
      <c r="AY456" s="157" t="s">
        <v>328</v>
      </c>
    </row>
    <row r="457" spans="2:65" s="12" customFormat="1">
      <c r="B457" s="156"/>
      <c r="D457" s="151" t="s">
        <v>442</v>
      </c>
      <c r="E457" s="157" t="s">
        <v>3</v>
      </c>
      <c r="F457" s="158" t="s">
        <v>2276</v>
      </c>
      <c r="H457" s="159">
        <v>4.5</v>
      </c>
      <c r="I457" s="160"/>
      <c r="L457" s="156"/>
      <c r="M457" s="161"/>
      <c r="T457" s="162"/>
      <c r="AT457" s="157" t="s">
        <v>442</v>
      </c>
      <c r="AU457" s="157" t="s">
        <v>87</v>
      </c>
      <c r="AV457" s="12" t="s">
        <v>79</v>
      </c>
      <c r="AW457" s="12" t="s">
        <v>31</v>
      </c>
      <c r="AX457" s="12" t="s">
        <v>69</v>
      </c>
      <c r="AY457" s="157" t="s">
        <v>328</v>
      </c>
    </row>
    <row r="458" spans="2:65" s="12" customFormat="1">
      <c r="B458" s="156"/>
      <c r="D458" s="151" t="s">
        <v>442</v>
      </c>
      <c r="E458" s="157" t="s">
        <v>3</v>
      </c>
      <c r="F458" s="158" t="s">
        <v>2278</v>
      </c>
      <c r="H458" s="159">
        <v>6.4</v>
      </c>
      <c r="I458" s="160"/>
      <c r="L458" s="156"/>
      <c r="M458" s="161"/>
      <c r="T458" s="162"/>
      <c r="AT458" s="157" t="s">
        <v>442</v>
      </c>
      <c r="AU458" s="157" t="s">
        <v>87</v>
      </c>
      <c r="AV458" s="12" t="s">
        <v>79</v>
      </c>
      <c r="AW458" s="12" t="s">
        <v>31</v>
      </c>
      <c r="AX458" s="12" t="s">
        <v>69</v>
      </c>
      <c r="AY458" s="157" t="s">
        <v>328</v>
      </c>
    </row>
    <row r="459" spans="2:65" s="14" customFormat="1">
      <c r="B459" s="170"/>
      <c r="D459" s="151" t="s">
        <v>442</v>
      </c>
      <c r="E459" s="171" t="s">
        <v>3</v>
      </c>
      <c r="F459" s="172" t="s">
        <v>1937</v>
      </c>
      <c r="H459" s="171" t="s">
        <v>3</v>
      </c>
      <c r="I459" s="173"/>
      <c r="L459" s="170"/>
      <c r="M459" s="174"/>
      <c r="T459" s="175"/>
      <c r="AT459" s="171" t="s">
        <v>442</v>
      </c>
      <c r="AU459" s="171" t="s">
        <v>87</v>
      </c>
      <c r="AV459" s="14" t="s">
        <v>76</v>
      </c>
      <c r="AW459" s="14" t="s">
        <v>31</v>
      </c>
      <c r="AX459" s="14" t="s">
        <v>69</v>
      </c>
      <c r="AY459" s="171" t="s">
        <v>328</v>
      </c>
    </row>
    <row r="460" spans="2:65" s="12" customFormat="1">
      <c r="B460" s="156"/>
      <c r="D460" s="151" t="s">
        <v>442</v>
      </c>
      <c r="E460" s="157" t="s">
        <v>3</v>
      </c>
      <c r="F460" s="158" t="s">
        <v>2279</v>
      </c>
      <c r="H460" s="159">
        <v>18</v>
      </c>
      <c r="I460" s="160"/>
      <c r="L460" s="156"/>
      <c r="M460" s="161"/>
      <c r="T460" s="162"/>
      <c r="AT460" s="157" t="s">
        <v>442</v>
      </c>
      <c r="AU460" s="157" t="s">
        <v>87</v>
      </c>
      <c r="AV460" s="12" t="s">
        <v>79</v>
      </c>
      <c r="AW460" s="12" t="s">
        <v>31</v>
      </c>
      <c r="AX460" s="12" t="s">
        <v>69</v>
      </c>
      <c r="AY460" s="157" t="s">
        <v>328</v>
      </c>
    </row>
    <row r="461" spans="2:65" s="12" customFormat="1">
      <c r="B461" s="156"/>
      <c r="D461" s="151" t="s">
        <v>442</v>
      </c>
      <c r="E461" s="157" t="s">
        <v>3</v>
      </c>
      <c r="F461" s="158" t="s">
        <v>2278</v>
      </c>
      <c r="H461" s="159">
        <v>6.4</v>
      </c>
      <c r="I461" s="160"/>
      <c r="L461" s="156"/>
      <c r="M461" s="161"/>
      <c r="T461" s="162"/>
      <c r="AT461" s="157" t="s">
        <v>442</v>
      </c>
      <c r="AU461" s="157" t="s">
        <v>87</v>
      </c>
      <c r="AV461" s="12" t="s">
        <v>79</v>
      </c>
      <c r="AW461" s="12" t="s">
        <v>31</v>
      </c>
      <c r="AX461" s="12" t="s">
        <v>69</v>
      </c>
      <c r="AY461" s="157" t="s">
        <v>328</v>
      </c>
    </row>
    <row r="462" spans="2:65" s="12" customFormat="1">
      <c r="B462" s="156"/>
      <c r="D462" s="151" t="s">
        <v>442</v>
      </c>
      <c r="E462" s="157" t="s">
        <v>3</v>
      </c>
      <c r="F462" s="158" t="s">
        <v>2280</v>
      </c>
      <c r="H462" s="159">
        <v>6</v>
      </c>
      <c r="I462" s="160"/>
      <c r="L462" s="156"/>
      <c r="M462" s="161"/>
      <c r="T462" s="162"/>
      <c r="AT462" s="157" t="s">
        <v>442</v>
      </c>
      <c r="AU462" s="157" t="s">
        <v>87</v>
      </c>
      <c r="AV462" s="12" t="s">
        <v>79</v>
      </c>
      <c r="AW462" s="12" t="s">
        <v>31</v>
      </c>
      <c r="AX462" s="12" t="s">
        <v>69</v>
      </c>
      <c r="AY462" s="157" t="s">
        <v>328</v>
      </c>
    </row>
    <row r="463" spans="2:65" s="13" customFormat="1">
      <c r="B463" s="163"/>
      <c r="D463" s="151" t="s">
        <v>442</v>
      </c>
      <c r="E463" s="164" t="s">
        <v>3</v>
      </c>
      <c r="F463" s="165" t="s">
        <v>452</v>
      </c>
      <c r="H463" s="166">
        <v>87.2</v>
      </c>
      <c r="I463" s="167"/>
      <c r="L463" s="163"/>
      <c r="M463" s="168"/>
      <c r="T463" s="169"/>
      <c r="AT463" s="164" t="s">
        <v>442</v>
      </c>
      <c r="AU463" s="164" t="s">
        <v>87</v>
      </c>
      <c r="AV463" s="13" t="s">
        <v>113</v>
      </c>
      <c r="AW463" s="13" t="s">
        <v>31</v>
      </c>
      <c r="AX463" s="13" t="s">
        <v>76</v>
      </c>
      <c r="AY463" s="164" t="s">
        <v>328</v>
      </c>
    </row>
    <row r="464" spans="2:65" s="1" customFormat="1" ht="37.9" customHeight="1">
      <c r="B464" s="133"/>
      <c r="C464" s="134" t="s">
        <v>820</v>
      </c>
      <c r="D464" s="134" t="s">
        <v>331</v>
      </c>
      <c r="E464" s="135" t="s">
        <v>2281</v>
      </c>
      <c r="F464" s="136" t="s">
        <v>2282</v>
      </c>
      <c r="G464" s="137" t="s">
        <v>574</v>
      </c>
      <c r="H464" s="138">
        <v>12</v>
      </c>
      <c r="I464" s="139"/>
      <c r="J464" s="140">
        <f>ROUND(I464*H464,2)</f>
        <v>0</v>
      </c>
      <c r="K464" s="136" t="s">
        <v>335</v>
      </c>
      <c r="L464" s="34"/>
      <c r="M464" s="141" t="s">
        <v>3</v>
      </c>
      <c r="N464" s="142" t="s">
        <v>40</v>
      </c>
      <c r="P464" s="143">
        <f>O464*H464</f>
        <v>0</v>
      </c>
      <c r="Q464" s="143">
        <v>0</v>
      </c>
      <c r="R464" s="143">
        <f>Q464*H464</f>
        <v>0</v>
      </c>
      <c r="S464" s="143">
        <v>3.1E-2</v>
      </c>
      <c r="T464" s="144">
        <f>S464*H464</f>
        <v>0.372</v>
      </c>
      <c r="AR464" s="145" t="s">
        <v>113</v>
      </c>
      <c r="AT464" s="145" t="s">
        <v>331</v>
      </c>
      <c r="AU464" s="145" t="s">
        <v>87</v>
      </c>
      <c r="AY464" s="19" t="s">
        <v>328</v>
      </c>
      <c r="BE464" s="146">
        <f>IF(N464="základní",J464,0)</f>
        <v>0</v>
      </c>
      <c r="BF464" s="146">
        <f>IF(N464="snížená",J464,0)</f>
        <v>0</v>
      </c>
      <c r="BG464" s="146">
        <f>IF(N464="zákl. přenesená",J464,0)</f>
        <v>0</v>
      </c>
      <c r="BH464" s="146">
        <f>IF(N464="sníž. přenesená",J464,0)</f>
        <v>0</v>
      </c>
      <c r="BI464" s="146">
        <f>IF(N464="nulová",J464,0)</f>
        <v>0</v>
      </c>
      <c r="BJ464" s="19" t="s">
        <v>76</v>
      </c>
      <c r="BK464" s="146">
        <f>ROUND(I464*H464,2)</f>
        <v>0</v>
      </c>
      <c r="BL464" s="19" t="s">
        <v>113</v>
      </c>
      <c r="BM464" s="145" t="s">
        <v>2283</v>
      </c>
    </row>
    <row r="465" spans="2:65" s="1" customFormat="1">
      <c r="B465" s="34"/>
      <c r="D465" s="147" t="s">
        <v>338</v>
      </c>
      <c r="F465" s="148" t="s">
        <v>2284</v>
      </c>
      <c r="I465" s="149"/>
      <c r="L465" s="34"/>
      <c r="M465" s="150"/>
      <c r="T465" s="55"/>
      <c r="AT465" s="19" t="s">
        <v>338</v>
      </c>
      <c r="AU465" s="19" t="s">
        <v>87</v>
      </c>
    </row>
    <row r="466" spans="2:65" s="12" customFormat="1">
      <c r="B466" s="156"/>
      <c r="D466" s="151" t="s">
        <v>442</v>
      </c>
      <c r="E466" s="157" t="s">
        <v>3</v>
      </c>
      <c r="F466" s="158" t="s">
        <v>2285</v>
      </c>
      <c r="H466" s="159">
        <v>12</v>
      </c>
      <c r="I466" s="160"/>
      <c r="L466" s="156"/>
      <c r="M466" s="161"/>
      <c r="T466" s="162"/>
      <c r="AT466" s="157" t="s">
        <v>442</v>
      </c>
      <c r="AU466" s="157" t="s">
        <v>87</v>
      </c>
      <c r="AV466" s="12" t="s">
        <v>79</v>
      </c>
      <c r="AW466" s="12" t="s">
        <v>31</v>
      </c>
      <c r="AX466" s="12" t="s">
        <v>76</v>
      </c>
      <c r="AY466" s="157" t="s">
        <v>328</v>
      </c>
    </row>
    <row r="467" spans="2:65" s="1" customFormat="1" ht="37.9" customHeight="1">
      <c r="B467" s="133"/>
      <c r="C467" s="134" t="s">
        <v>825</v>
      </c>
      <c r="D467" s="134" t="s">
        <v>331</v>
      </c>
      <c r="E467" s="135" t="s">
        <v>2286</v>
      </c>
      <c r="F467" s="136" t="s">
        <v>2287</v>
      </c>
      <c r="G467" s="137" t="s">
        <v>476</v>
      </c>
      <c r="H467" s="138">
        <v>7.8</v>
      </c>
      <c r="I467" s="139"/>
      <c r="J467" s="140">
        <f>ROUND(I467*H467,2)</f>
        <v>0</v>
      </c>
      <c r="K467" s="136" t="s">
        <v>335</v>
      </c>
      <c r="L467" s="34"/>
      <c r="M467" s="141" t="s">
        <v>3</v>
      </c>
      <c r="N467" s="142" t="s">
        <v>40</v>
      </c>
      <c r="P467" s="143">
        <f>O467*H467</f>
        <v>0</v>
      </c>
      <c r="Q467" s="143">
        <v>4.7350000000000003E-2</v>
      </c>
      <c r="R467" s="143">
        <f>Q467*H467</f>
        <v>0.36932999999999999</v>
      </c>
      <c r="S467" s="143">
        <v>0</v>
      </c>
      <c r="T467" s="144">
        <f>S467*H467</f>
        <v>0</v>
      </c>
      <c r="AR467" s="145" t="s">
        <v>113</v>
      </c>
      <c r="AT467" s="145" t="s">
        <v>331</v>
      </c>
      <c r="AU467" s="145" t="s">
        <v>87</v>
      </c>
      <c r="AY467" s="19" t="s">
        <v>328</v>
      </c>
      <c r="BE467" s="146">
        <f>IF(N467="základní",J467,0)</f>
        <v>0</v>
      </c>
      <c r="BF467" s="146">
        <f>IF(N467="snížená",J467,0)</f>
        <v>0</v>
      </c>
      <c r="BG467" s="146">
        <f>IF(N467="zákl. přenesená",J467,0)</f>
        <v>0</v>
      </c>
      <c r="BH467" s="146">
        <f>IF(N467="sníž. přenesená",J467,0)</f>
        <v>0</v>
      </c>
      <c r="BI467" s="146">
        <f>IF(N467="nulová",J467,0)</f>
        <v>0</v>
      </c>
      <c r="BJ467" s="19" t="s">
        <v>76</v>
      </c>
      <c r="BK467" s="146">
        <f>ROUND(I467*H467,2)</f>
        <v>0</v>
      </c>
      <c r="BL467" s="19" t="s">
        <v>113</v>
      </c>
      <c r="BM467" s="145" t="s">
        <v>2288</v>
      </c>
    </row>
    <row r="468" spans="2:65" s="1" customFormat="1">
      <c r="B468" s="34"/>
      <c r="D468" s="147" t="s">
        <v>338</v>
      </c>
      <c r="F468" s="148" t="s">
        <v>2289</v>
      </c>
      <c r="I468" s="149"/>
      <c r="L468" s="34"/>
      <c r="M468" s="150"/>
      <c r="T468" s="55"/>
      <c r="AT468" s="19" t="s">
        <v>338</v>
      </c>
      <c r="AU468" s="19" t="s">
        <v>87</v>
      </c>
    </row>
    <row r="469" spans="2:65" s="12" customFormat="1">
      <c r="B469" s="156"/>
      <c r="D469" s="151" t="s">
        <v>442</v>
      </c>
      <c r="E469" s="157" t="s">
        <v>3</v>
      </c>
      <c r="F469" s="158" t="s">
        <v>2290</v>
      </c>
      <c r="H469" s="159">
        <v>7.8</v>
      </c>
      <c r="I469" s="160"/>
      <c r="L469" s="156"/>
      <c r="M469" s="161"/>
      <c r="T469" s="162"/>
      <c r="AT469" s="157" t="s">
        <v>442</v>
      </c>
      <c r="AU469" s="157" t="s">
        <v>87</v>
      </c>
      <c r="AV469" s="12" t="s">
        <v>79</v>
      </c>
      <c r="AW469" s="12" t="s">
        <v>31</v>
      </c>
      <c r="AX469" s="12" t="s">
        <v>76</v>
      </c>
      <c r="AY469" s="157" t="s">
        <v>328</v>
      </c>
    </row>
    <row r="470" spans="2:65" s="1" customFormat="1" ht="44.25" customHeight="1">
      <c r="B470" s="133"/>
      <c r="C470" s="134" t="s">
        <v>830</v>
      </c>
      <c r="D470" s="134" t="s">
        <v>331</v>
      </c>
      <c r="E470" s="135" t="s">
        <v>2291</v>
      </c>
      <c r="F470" s="136" t="s">
        <v>2292</v>
      </c>
      <c r="G470" s="137" t="s">
        <v>476</v>
      </c>
      <c r="H470" s="138">
        <v>13.2</v>
      </c>
      <c r="I470" s="139"/>
      <c r="J470" s="140">
        <f>ROUND(I470*H470,2)</f>
        <v>0</v>
      </c>
      <c r="K470" s="136" t="s">
        <v>335</v>
      </c>
      <c r="L470" s="34"/>
      <c r="M470" s="141" t="s">
        <v>3</v>
      </c>
      <c r="N470" s="142" t="s">
        <v>40</v>
      </c>
      <c r="P470" s="143">
        <f>O470*H470</f>
        <v>0</v>
      </c>
      <c r="Q470" s="143">
        <v>7.4149999999999994E-2</v>
      </c>
      <c r="R470" s="143">
        <f>Q470*H470</f>
        <v>0.97877999999999987</v>
      </c>
      <c r="S470" s="143">
        <v>0</v>
      </c>
      <c r="T470" s="144">
        <f>S470*H470</f>
        <v>0</v>
      </c>
      <c r="AR470" s="145" t="s">
        <v>113</v>
      </c>
      <c r="AT470" s="145" t="s">
        <v>331</v>
      </c>
      <c r="AU470" s="145" t="s">
        <v>87</v>
      </c>
      <c r="AY470" s="19" t="s">
        <v>328</v>
      </c>
      <c r="BE470" s="146">
        <f>IF(N470="základní",J470,0)</f>
        <v>0</v>
      </c>
      <c r="BF470" s="146">
        <f>IF(N470="snížená",J470,0)</f>
        <v>0</v>
      </c>
      <c r="BG470" s="146">
        <f>IF(N470="zákl. přenesená",J470,0)</f>
        <v>0</v>
      </c>
      <c r="BH470" s="146">
        <f>IF(N470="sníž. přenesená",J470,0)</f>
        <v>0</v>
      </c>
      <c r="BI470" s="146">
        <f>IF(N470="nulová",J470,0)</f>
        <v>0</v>
      </c>
      <c r="BJ470" s="19" t="s">
        <v>76</v>
      </c>
      <c r="BK470" s="146">
        <f>ROUND(I470*H470,2)</f>
        <v>0</v>
      </c>
      <c r="BL470" s="19" t="s">
        <v>113</v>
      </c>
      <c r="BM470" s="145" t="s">
        <v>2293</v>
      </c>
    </row>
    <row r="471" spans="2:65" s="1" customFormat="1">
      <c r="B471" s="34"/>
      <c r="D471" s="147" t="s">
        <v>338</v>
      </c>
      <c r="F471" s="148" t="s">
        <v>2294</v>
      </c>
      <c r="I471" s="149"/>
      <c r="L471" s="34"/>
      <c r="M471" s="150"/>
      <c r="T471" s="55"/>
      <c r="AT471" s="19" t="s">
        <v>338</v>
      </c>
      <c r="AU471" s="19" t="s">
        <v>87</v>
      </c>
    </row>
    <row r="472" spans="2:65" s="14" customFormat="1">
      <c r="B472" s="170"/>
      <c r="D472" s="151" t="s">
        <v>442</v>
      </c>
      <c r="E472" s="171" t="s">
        <v>3</v>
      </c>
      <c r="F472" s="172" t="s">
        <v>2058</v>
      </c>
      <c r="H472" s="171" t="s">
        <v>3</v>
      </c>
      <c r="I472" s="173"/>
      <c r="L472" s="170"/>
      <c r="M472" s="174"/>
      <c r="T472" s="175"/>
      <c r="AT472" s="171" t="s">
        <v>442</v>
      </c>
      <c r="AU472" s="171" t="s">
        <v>87</v>
      </c>
      <c r="AV472" s="14" t="s">
        <v>76</v>
      </c>
      <c r="AW472" s="14" t="s">
        <v>31</v>
      </c>
      <c r="AX472" s="14" t="s">
        <v>69</v>
      </c>
      <c r="AY472" s="171" t="s">
        <v>328</v>
      </c>
    </row>
    <row r="473" spans="2:65" s="12" customFormat="1">
      <c r="B473" s="156"/>
      <c r="D473" s="151" t="s">
        <v>442</v>
      </c>
      <c r="E473" s="157" t="s">
        <v>3</v>
      </c>
      <c r="F473" s="158" t="s">
        <v>2295</v>
      </c>
      <c r="H473" s="159">
        <v>1.5</v>
      </c>
      <c r="I473" s="160"/>
      <c r="L473" s="156"/>
      <c r="M473" s="161"/>
      <c r="T473" s="162"/>
      <c r="AT473" s="157" t="s">
        <v>442</v>
      </c>
      <c r="AU473" s="157" t="s">
        <v>87</v>
      </c>
      <c r="AV473" s="12" t="s">
        <v>79</v>
      </c>
      <c r="AW473" s="12" t="s">
        <v>31</v>
      </c>
      <c r="AX473" s="12" t="s">
        <v>69</v>
      </c>
      <c r="AY473" s="157" t="s">
        <v>328</v>
      </c>
    </row>
    <row r="474" spans="2:65" s="12" customFormat="1">
      <c r="B474" s="156"/>
      <c r="D474" s="151" t="s">
        <v>442</v>
      </c>
      <c r="E474" s="157" t="s">
        <v>3</v>
      </c>
      <c r="F474" s="158" t="s">
        <v>76</v>
      </c>
      <c r="H474" s="159">
        <v>1</v>
      </c>
      <c r="I474" s="160"/>
      <c r="L474" s="156"/>
      <c r="M474" s="161"/>
      <c r="T474" s="162"/>
      <c r="AT474" s="157" t="s">
        <v>442</v>
      </c>
      <c r="AU474" s="157" t="s">
        <v>87</v>
      </c>
      <c r="AV474" s="12" t="s">
        <v>79</v>
      </c>
      <c r="AW474" s="12" t="s">
        <v>31</v>
      </c>
      <c r="AX474" s="12" t="s">
        <v>69</v>
      </c>
      <c r="AY474" s="157" t="s">
        <v>328</v>
      </c>
    </row>
    <row r="475" spans="2:65" s="12" customFormat="1">
      <c r="B475" s="156"/>
      <c r="D475" s="151" t="s">
        <v>442</v>
      </c>
      <c r="E475" s="157" t="s">
        <v>3</v>
      </c>
      <c r="F475" s="158" t="s">
        <v>2295</v>
      </c>
      <c r="H475" s="159">
        <v>1.5</v>
      </c>
      <c r="I475" s="160"/>
      <c r="L475" s="156"/>
      <c r="M475" s="161"/>
      <c r="T475" s="162"/>
      <c r="AT475" s="157" t="s">
        <v>442</v>
      </c>
      <c r="AU475" s="157" t="s">
        <v>87</v>
      </c>
      <c r="AV475" s="12" t="s">
        <v>79</v>
      </c>
      <c r="AW475" s="12" t="s">
        <v>31</v>
      </c>
      <c r="AX475" s="12" t="s">
        <v>69</v>
      </c>
      <c r="AY475" s="157" t="s">
        <v>328</v>
      </c>
    </row>
    <row r="476" spans="2:65" s="12" customFormat="1">
      <c r="B476" s="156"/>
      <c r="D476" s="151" t="s">
        <v>442</v>
      </c>
      <c r="E476" s="157" t="s">
        <v>3</v>
      </c>
      <c r="F476" s="158" t="s">
        <v>2296</v>
      </c>
      <c r="H476" s="159">
        <v>1.6</v>
      </c>
      <c r="I476" s="160"/>
      <c r="L476" s="156"/>
      <c r="M476" s="161"/>
      <c r="T476" s="162"/>
      <c r="AT476" s="157" t="s">
        <v>442</v>
      </c>
      <c r="AU476" s="157" t="s">
        <v>87</v>
      </c>
      <c r="AV476" s="12" t="s">
        <v>79</v>
      </c>
      <c r="AW476" s="12" t="s">
        <v>31</v>
      </c>
      <c r="AX476" s="12" t="s">
        <v>69</v>
      </c>
      <c r="AY476" s="157" t="s">
        <v>328</v>
      </c>
    </row>
    <row r="477" spans="2:65" s="14" customFormat="1">
      <c r="B477" s="170"/>
      <c r="D477" s="151" t="s">
        <v>442</v>
      </c>
      <c r="E477" s="171" t="s">
        <v>3</v>
      </c>
      <c r="F477" s="172" t="s">
        <v>1937</v>
      </c>
      <c r="H477" s="171" t="s">
        <v>3</v>
      </c>
      <c r="I477" s="173"/>
      <c r="L477" s="170"/>
      <c r="M477" s="174"/>
      <c r="T477" s="175"/>
      <c r="AT477" s="171" t="s">
        <v>442</v>
      </c>
      <c r="AU477" s="171" t="s">
        <v>87</v>
      </c>
      <c r="AV477" s="14" t="s">
        <v>76</v>
      </c>
      <c r="AW477" s="14" t="s">
        <v>31</v>
      </c>
      <c r="AX477" s="14" t="s">
        <v>69</v>
      </c>
      <c r="AY477" s="171" t="s">
        <v>328</v>
      </c>
    </row>
    <row r="478" spans="2:65" s="12" customFormat="1">
      <c r="B478" s="156"/>
      <c r="D478" s="151" t="s">
        <v>442</v>
      </c>
      <c r="E478" s="157" t="s">
        <v>3</v>
      </c>
      <c r="F478" s="158" t="s">
        <v>2276</v>
      </c>
      <c r="H478" s="159">
        <v>4.5</v>
      </c>
      <c r="I478" s="160"/>
      <c r="L478" s="156"/>
      <c r="M478" s="161"/>
      <c r="T478" s="162"/>
      <c r="AT478" s="157" t="s">
        <v>442</v>
      </c>
      <c r="AU478" s="157" t="s">
        <v>87</v>
      </c>
      <c r="AV478" s="12" t="s">
        <v>79</v>
      </c>
      <c r="AW478" s="12" t="s">
        <v>31</v>
      </c>
      <c r="AX478" s="12" t="s">
        <v>69</v>
      </c>
      <c r="AY478" s="157" t="s">
        <v>328</v>
      </c>
    </row>
    <row r="479" spans="2:65" s="12" customFormat="1">
      <c r="B479" s="156"/>
      <c r="D479" s="151" t="s">
        <v>442</v>
      </c>
      <c r="E479" s="157" t="s">
        <v>3</v>
      </c>
      <c r="F479" s="158" t="s">
        <v>2296</v>
      </c>
      <c r="H479" s="159">
        <v>1.6</v>
      </c>
      <c r="I479" s="160"/>
      <c r="L479" s="156"/>
      <c r="M479" s="161"/>
      <c r="T479" s="162"/>
      <c r="AT479" s="157" t="s">
        <v>442</v>
      </c>
      <c r="AU479" s="157" t="s">
        <v>87</v>
      </c>
      <c r="AV479" s="12" t="s">
        <v>79</v>
      </c>
      <c r="AW479" s="12" t="s">
        <v>31</v>
      </c>
      <c r="AX479" s="12" t="s">
        <v>69</v>
      </c>
      <c r="AY479" s="157" t="s">
        <v>328</v>
      </c>
    </row>
    <row r="480" spans="2:65" s="12" customFormat="1">
      <c r="B480" s="156"/>
      <c r="D480" s="151" t="s">
        <v>442</v>
      </c>
      <c r="E480" s="157" t="s">
        <v>3</v>
      </c>
      <c r="F480" s="158" t="s">
        <v>2295</v>
      </c>
      <c r="H480" s="159">
        <v>1.5</v>
      </c>
      <c r="I480" s="160"/>
      <c r="L480" s="156"/>
      <c r="M480" s="161"/>
      <c r="T480" s="162"/>
      <c r="AT480" s="157" t="s">
        <v>442</v>
      </c>
      <c r="AU480" s="157" t="s">
        <v>87</v>
      </c>
      <c r="AV480" s="12" t="s">
        <v>79</v>
      </c>
      <c r="AW480" s="12" t="s">
        <v>31</v>
      </c>
      <c r="AX480" s="12" t="s">
        <v>69</v>
      </c>
      <c r="AY480" s="157" t="s">
        <v>328</v>
      </c>
    </row>
    <row r="481" spans="2:65" s="13" customFormat="1">
      <c r="B481" s="163"/>
      <c r="D481" s="151" t="s">
        <v>442</v>
      </c>
      <c r="E481" s="164" t="s">
        <v>3</v>
      </c>
      <c r="F481" s="165" t="s">
        <v>452</v>
      </c>
      <c r="H481" s="166">
        <v>13.2</v>
      </c>
      <c r="I481" s="167"/>
      <c r="L481" s="163"/>
      <c r="M481" s="168"/>
      <c r="T481" s="169"/>
      <c r="AT481" s="164" t="s">
        <v>442</v>
      </c>
      <c r="AU481" s="164" t="s">
        <v>87</v>
      </c>
      <c r="AV481" s="13" t="s">
        <v>113</v>
      </c>
      <c r="AW481" s="13" t="s">
        <v>31</v>
      </c>
      <c r="AX481" s="13" t="s">
        <v>76</v>
      </c>
      <c r="AY481" s="164" t="s">
        <v>328</v>
      </c>
    </row>
    <row r="482" spans="2:65" s="11" customFormat="1" ht="22.9" customHeight="1">
      <c r="B482" s="121"/>
      <c r="D482" s="122" t="s">
        <v>68</v>
      </c>
      <c r="E482" s="131" t="s">
        <v>2297</v>
      </c>
      <c r="F482" s="131" t="s">
        <v>2298</v>
      </c>
      <c r="I482" s="124"/>
      <c r="J482" s="132">
        <f>BK482</f>
        <v>0</v>
      </c>
      <c r="L482" s="121"/>
      <c r="M482" s="126"/>
      <c r="P482" s="127">
        <f>SUM(P483:P486)</f>
        <v>0</v>
      </c>
      <c r="R482" s="127">
        <f>SUM(R483:R486)</f>
        <v>0</v>
      </c>
      <c r="T482" s="128">
        <f>SUM(T483:T486)</f>
        <v>17.109400000000001</v>
      </c>
      <c r="AR482" s="122" t="s">
        <v>76</v>
      </c>
      <c r="AT482" s="129" t="s">
        <v>68</v>
      </c>
      <c r="AU482" s="129" t="s">
        <v>76</v>
      </c>
      <c r="AY482" s="122" t="s">
        <v>328</v>
      </c>
      <c r="BK482" s="130">
        <f>SUM(BK483:BK486)</f>
        <v>0</v>
      </c>
    </row>
    <row r="483" spans="2:65" s="1" customFormat="1" ht="16.5" customHeight="1">
      <c r="B483" s="133"/>
      <c r="C483" s="134" t="s">
        <v>835</v>
      </c>
      <c r="D483" s="134" t="s">
        <v>331</v>
      </c>
      <c r="E483" s="135" t="s">
        <v>2299</v>
      </c>
      <c r="F483" s="136" t="s">
        <v>2300</v>
      </c>
      <c r="G483" s="137" t="s">
        <v>491</v>
      </c>
      <c r="H483" s="138">
        <v>7.7770000000000001</v>
      </c>
      <c r="I483" s="139"/>
      <c r="J483" s="140">
        <f>ROUND(I483*H483,2)</f>
        <v>0</v>
      </c>
      <c r="K483" s="136" t="s">
        <v>335</v>
      </c>
      <c r="L483" s="34"/>
      <c r="M483" s="141" t="s">
        <v>3</v>
      </c>
      <c r="N483" s="142" t="s">
        <v>40</v>
      </c>
      <c r="P483" s="143">
        <f>O483*H483</f>
        <v>0</v>
      </c>
      <c r="Q483" s="143">
        <v>0</v>
      </c>
      <c r="R483" s="143">
        <f>Q483*H483</f>
        <v>0</v>
      </c>
      <c r="S483" s="143">
        <v>2.2000000000000002</v>
      </c>
      <c r="T483" s="144">
        <f>S483*H483</f>
        <v>17.109400000000001</v>
      </c>
      <c r="AR483" s="145" t="s">
        <v>113</v>
      </c>
      <c r="AT483" s="145" t="s">
        <v>331</v>
      </c>
      <c r="AU483" s="145" t="s">
        <v>79</v>
      </c>
      <c r="AY483" s="19" t="s">
        <v>328</v>
      </c>
      <c r="BE483" s="146">
        <f>IF(N483="základní",J483,0)</f>
        <v>0</v>
      </c>
      <c r="BF483" s="146">
        <f>IF(N483="snížená",J483,0)</f>
        <v>0</v>
      </c>
      <c r="BG483" s="146">
        <f>IF(N483="zákl. přenesená",J483,0)</f>
        <v>0</v>
      </c>
      <c r="BH483" s="146">
        <f>IF(N483="sníž. přenesená",J483,0)</f>
        <v>0</v>
      </c>
      <c r="BI483" s="146">
        <f>IF(N483="nulová",J483,0)</f>
        <v>0</v>
      </c>
      <c r="BJ483" s="19" t="s">
        <v>76</v>
      </c>
      <c r="BK483" s="146">
        <f>ROUND(I483*H483,2)</f>
        <v>0</v>
      </c>
      <c r="BL483" s="19" t="s">
        <v>113</v>
      </c>
      <c r="BM483" s="145" t="s">
        <v>2301</v>
      </c>
    </row>
    <row r="484" spans="2:65" s="1" customFormat="1">
      <c r="B484" s="34"/>
      <c r="D484" s="147" t="s">
        <v>338</v>
      </c>
      <c r="F484" s="148" t="s">
        <v>2302</v>
      </c>
      <c r="I484" s="149"/>
      <c r="L484" s="34"/>
      <c r="M484" s="150"/>
      <c r="T484" s="55"/>
      <c r="AT484" s="19" t="s">
        <v>338</v>
      </c>
      <c r="AU484" s="19" t="s">
        <v>79</v>
      </c>
    </row>
    <row r="485" spans="2:65" s="14" customFormat="1">
      <c r="B485" s="170"/>
      <c r="D485" s="151" t="s">
        <v>442</v>
      </c>
      <c r="E485" s="171" t="s">
        <v>3</v>
      </c>
      <c r="F485" s="172" t="s">
        <v>2303</v>
      </c>
      <c r="H485" s="171" t="s">
        <v>3</v>
      </c>
      <c r="I485" s="173"/>
      <c r="L485" s="170"/>
      <c r="M485" s="174"/>
      <c r="T485" s="175"/>
      <c r="AT485" s="171" t="s">
        <v>442</v>
      </c>
      <c r="AU485" s="171" t="s">
        <v>79</v>
      </c>
      <c r="AV485" s="14" t="s">
        <v>76</v>
      </c>
      <c r="AW485" s="14" t="s">
        <v>31</v>
      </c>
      <c r="AX485" s="14" t="s">
        <v>69</v>
      </c>
      <c r="AY485" s="171" t="s">
        <v>328</v>
      </c>
    </row>
    <row r="486" spans="2:65" s="12" customFormat="1">
      <c r="B486" s="156"/>
      <c r="D486" s="151" t="s">
        <v>442</v>
      </c>
      <c r="E486" s="157" t="s">
        <v>3</v>
      </c>
      <c r="F486" s="158" t="s">
        <v>2304</v>
      </c>
      <c r="H486" s="159">
        <v>7.7770000000000001</v>
      </c>
      <c r="I486" s="160"/>
      <c r="L486" s="156"/>
      <c r="M486" s="161"/>
      <c r="T486" s="162"/>
      <c r="AT486" s="157" t="s">
        <v>442</v>
      </c>
      <c r="AU486" s="157" t="s">
        <v>79</v>
      </c>
      <c r="AV486" s="12" t="s">
        <v>79</v>
      </c>
      <c r="AW486" s="12" t="s">
        <v>31</v>
      </c>
      <c r="AX486" s="12" t="s">
        <v>76</v>
      </c>
      <c r="AY486" s="157" t="s">
        <v>328</v>
      </c>
    </row>
    <row r="487" spans="2:65" s="11" customFormat="1" ht="22.9" customHeight="1">
      <c r="B487" s="121"/>
      <c r="D487" s="122" t="s">
        <v>68</v>
      </c>
      <c r="E487" s="131" t="s">
        <v>2305</v>
      </c>
      <c r="F487" s="131" t="s">
        <v>2306</v>
      </c>
      <c r="I487" s="124"/>
      <c r="J487" s="132">
        <f>BK487</f>
        <v>0</v>
      </c>
      <c r="L487" s="121"/>
      <c r="M487" s="126"/>
      <c r="P487" s="127">
        <f>SUM(P488:P491)</f>
        <v>0</v>
      </c>
      <c r="R487" s="127">
        <f>SUM(R488:R491)</f>
        <v>0</v>
      </c>
      <c r="T487" s="128">
        <f>SUM(T488:T491)</f>
        <v>0.85000000000000009</v>
      </c>
      <c r="AR487" s="122" t="s">
        <v>76</v>
      </c>
      <c r="AT487" s="129" t="s">
        <v>68</v>
      </c>
      <c r="AU487" s="129" t="s">
        <v>76</v>
      </c>
      <c r="AY487" s="122" t="s">
        <v>328</v>
      </c>
      <c r="BK487" s="130">
        <f>SUM(BK488:BK491)</f>
        <v>0</v>
      </c>
    </row>
    <row r="488" spans="2:65" s="1" customFormat="1" ht="16.5" customHeight="1">
      <c r="B488" s="133"/>
      <c r="C488" s="134" t="s">
        <v>840</v>
      </c>
      <c r="D488" s="134" t="s">
        <v>331</v>
      </c>
      <c r="E488" s="135" t="s">
        <v>2307</v>
      </c>
      <c r="F488" s="136" t="s">
        <v>2308</v>
      </c>
      <c r="G488" s="137" t="s">
        <v>356</v>
      </c>
      <c r="H488" s="138">
        <v>1</v>
      </c>
      <c r="I488" s="139"/>
      <c r="J488" s="140">
        <f>ROUND(I488*H488,2)</f>
        <v>0</v>
      </c>
      <c r="K488" s="136" t="s">
        <v>2309</v>
      </c>
      <c r="L488" s="34"/>
      <c r="M488" s="141" t="s">
        <v>3</v>
      </c>
      <c r="N488" s="142" t="s">
        <v>40</v>
      </c>
      <c r="P488" s="143">
        <f>O488*H488</f>
        <v>0</v>
      </c>
      <c r="Q488" s="143">
        <v>0</v>
      </c>
      <c r="R488" s="143">
        <f>Q488*H488</f>
        <v>0</v>
      </c>
      <c r="S488" s="143">
        <v>0.2</v>
      </c>
      <c r="T488" s="144">
        <f>S488*H488</f>
        <v>0.2</v>
      </c>
      <c r="AR488" s="145" t="s">
        <v>113</v>
      </c>
      <c r="AT488" s="145" t="s">
        <v>331</v>
      </c>
      <c r="AU488" s="145" t="s">
        <v>79</v>
      </c>
      <c r="AY488" s="19" t="s">
        <v>328</v>
      </c>
      <c r="BE488" s="146">
        <f>IF(N488="základní",J488,0)</f>
        <v>0</v>
      </c>
      <c r="BF488" s="146">
        <f>IF(N488="snížená",J488,0)</f>
        <v>0</v>
      </c>
      <c r="BG488" s="146">
        <f>IF(N488="zákl. přenesená",J488,0)</f>
        <v>0</v>
      </c>
      <c r="BH488" s="146">
        <f>IF(N488="sníž. přenesená",J488,0)</f>
        <v>0</v>
      </c>
      <c r="BI488" s="146">
        <f>IF(N488="nulová",J488,0)</f>
        <v>0</v>
      </c>
      <c r="BJ488" s="19" t="s">
        <v>76</v>
      </c>
      <c r="BK488" s="146">
        <f>ROUND(I488*H488,2)</f>
        <v>0</v>
      </c>
      <c r="BL488" s="19" t="s">
        <v>113</v>
      </c>
      <c r="BM488" s="145" t="s">
        <v>2310</v>
      </c>
    </row>
    <row r="489" spans="2:65" s="1" customFormat="1" ht="16.5" customHeight="1">
      <c r="B489" s="133"/>
      <c r="C489" s="134" t="s">
        <v>845</v>
      </c>
      <c r="D489" s="134" t="s">
        <v>331</v>
      </c>
      <c r="E489" s="135" t="s">
        <v>2311</v>
      </c>
      <c r="F489" s="136" t="s">
        <v>2312</v>
      </c>
      <c r="G489" s="137" t="s">
        <v>356</v>
      </c>
      <c r="H489" s="138">
        <v>1</v>
      </c>
      <c r="I489" s="139"/>
      <c r="J489" s="140">
        <f>ROUND(I489*H489,2)</f>
        <v>0</v>
      </c>
      <c r="K489" s="136" t="s">
        <v>2309</v>
      </c>
      <c r="L489" s="34"/>
      <c r="M489" s="141" t="s">
        <v>3</v>
      </c>
      <c r="N489" s="142" t="s">
        <v>40</v>
      </c>
      <c r="P489" s="143">
        <f>O489*H489</f>
        <v>0</v>
      </c>
      <c r="Q489" s="143">
        <v>0</v>
      </c>
      <c r="R489" s="143">
        <f>Q489*H489</f>
        <v>0</v>
      </c>
      <c r="S489" s="143">
        <v>0.2</v>
      </c>
      <c r="T489" s="144">
        <f>S489*H489</f>
        <v>0.2</v>
      </c>
      <c r="AR489" s="145" t="s">
        <v>113</v>
      </c>
      <c r="AT489" s="145" t="s">
        <v>331</v>
      </c>
      <c r="AU489" s="145" t="s">
        <v>79</v>
      </c>
      <c r="AY489" s="19" t="s">
        <v>328</v>
      </c>
      <c r="BE489" s="146">
        <f>IF(N489="základní",J489,0)</f>
        <v>0</v>
      </c>
      <c r="BF489" s="146">
        <f>IF(N489="snížená",J489,0)</f>
        <v>0</v>
      </c>
      <c r="BG489" s="146">
        <f>IF(N489="zákl. přenesená",J489,0)</f>
        <v>0</v>
      </c>
      <c r="BH489" s="146">
        <f>IF(N489="sníž. přenesená",J489,0)</f>
        <v>0</v>
      </c>
      <c r="BI489" s="146">
        <f>IF(N489="nulová",J489,0)</f>
        <v>0</v>
      </c>
      <c r="BJ489" s="19" t="s">
        <v>76</v>
      </c>
      <c r="BK489" s="146">
        <f>ROUND(I489*H489,2)</f>
        <v>0</v>
      </c>
      <c r="BL489" s="19" t="s">
        <v>113</v>
      </c>
      <c r="BM489" s="145" t="s">
        <v>2313</v>
      </c>
    </row>
    <row r="490" spans="2:65" s="1" customFormat="1" ht="16.5" customHeight="1">
      <c r="B490" s="133"/>
      <c r="C490" s="134" t="s">
        <v>850</v>
      </c>
      <c r="D490" s="134" t="s">
        <v>331</v>
      </c>
      <c r="E490" s="135" t="s">
        <v>2314</v>
      </c>
      <c r="F490" s="136" t="s">
        <v>2315</v>
      </c>
      <c r="G490" s="137" t="s">
        <v>356</v>
      </c>
      <c r="H490" s="138">
        <v>1</v>
      </c>
      <c r="I490" s="139"/>
      <c r="J490" s="140">
        <f>ROUND(I490*H490,2)</f>
        <v>0</v>
      </c>
      <c r="K490" s="136" t="s">
        <v>2309</v>
      </c>
      <c r="L490" s="34"/>
      <c r="M490" s="141" t="s">
        <v>3</v>
      </c>
      <c r="N490" s="142" t="s">
        <v>40</v>
      </c>
      <c r="P490" s="143">
        <f>O490*H490</f>
        <v>0</v>
      </c>
      <c r="Q490" s="143">
        <v>0</v>
      </c>
      <c r="R490" s="143">
        <f>Q490*H490</f>
        <v>0</v>
      </c>
      <c r="S490" s="143">
        <v>0.25</v>
      </c>
      <c r="T490" s="144">
        <f>S490*H490</f>
        <v>0.25</v>
      </c>
      <c r="AR490" s="145" t="s">
        <v>113</v>
      </c>
      <c r="AT490" s="145" t="s">
        <v>331</v>
      </c>
      <c r="AU490" s="145" t="s">
        <v>79</v>
      </c>
      <c r="AY490" s="19" t="s">
        <v>328</v>
      </c>
      <c r="BE490" s="146">
        <f>IF(N490="základní",J490,0)</f>
        <v>0</v>
      </c>
      <c r="BF490" s="146">
        <f>IF(N490="snížená",J490,0)</f>
        <v>0</v>
      </c>
      <c r="BG490" s="146">
        <f>IF(N490="zákl. přenesená",J490,0)</f>
        <v>0</v>
      </c>
      <c r="BH490" s="146">
        <f>IF(N490="sníž. přenesená",J490,0)</f>
        <v>0</v>
      </c>
      <c r="BI490" s="146">
        <f>IF(N490="nulová",J490,0)</f>
        <v>0</v>
      </c>
      <c r="BJ490" s="19" t="s">
        <v>76</v>
      </c>
      <c r="BK490" s="146">
        <f>ROUND(I490*H490,2)</f>
        <v>0</v>
      </c>
      <c r="BL490" s="19" t="s">
        <v>113</v>
      </c>
      <c r="BM490" s="145" t="s">
        <v>2316</v>
      </c>
    </row>
    <row r="491" spans="2:65" s="1" customFormat="1" ht="16.5" customHeight="1">
      <c r="B491" s="133"/>
      <c r="C491" s="134" t="s">
        <v>857</v>
      </c>
      <c r="D491" s="134" t="s">
        <v>331</v>
      </c>
      <c r="E491" s="135" t="s">
        <v>2317</v>
      </c>
      <c r="F491" s="136" t="s">
        <v>2318</v>
      </c>
      <c r="G491" s="137" t="s">
        <v>356</v>
      </c>
      <c r="H491" s="138">
        <v>1</v>
      </c>
      <c r="I491" s="139"/>
      <c r="J491" s="140">
        <f>ROUND(I491*H491,2)</f>
        <v>0</v>
      </c>
      <c r="K491" s="136" t="s">
        <v>2309</v>
      </c>
      <c r="L491" s="34"/>
      <c r="M491" s="141" t="s">
        <v>3</v>
      </c>
      <c r="N491" s="142" t="s">
        <v>40</v>
      </c>
      <c r="P491" s="143">
        <f>O491*H491</f>
        <v>0</v>
      </c>
      <c r="Q491" s="143">
        <v>0</v>
      </c>
      <c r="R491" s="143">
        <f>Q491*H491</f>
        <v>0</v>
      </c>
      <c r="S491" s="143">
        <v>0.2</v>
      </c>
      <c r="T491" s="144">
        <f>S491*H491</f>
        <v>0.2</v>
      </c>
      <c r="AR491" s="145" t="s">
        <v>113</v>
      </c>
      <c r="AT491" s="145" t="s">
        <v>331</v>
      </c>
      <c r="AU491" s="145" t="s">
        <v>79</v>
      </c>
      <c r="AY491" s="19" t="s">
        <v>328</v>
      </c>
      <c r="BE491" s="146">
        <f>IF(N491="základní",J491,0)</f>
        <v>0</v>
      </c>
      <c r="BF491" s="146">
        <f>IF(N491="snížená",J491,0)</f>
        <v>0</v>
      </c>
      <c r="BG491" s="146">
        <f>IF(N491="zákl. přenesená",J491,0)</f>
        <v>0</v>
      </c>
      <c r="BH491" s="146">
        <f>IF(N491="sníž. přenesená",J491,0)</f>
        <v>0</v>
      </c>
      <c r="BI491" s="146">
        <f>IF(N491="nulová",J491,0)</f>
        <v>0</v>
      </c>
      <c r="BJ491" s="19" t="s">
        <v>76</v>
      </c>
      <c r="BK491" s="146">
        <f>ROUND(I491*H491,2)</f>
        <v>0</v>
      </c>
      <c r="BL491" s="19" t="s">
        <v>113</v>
      </c>
      <c r="BM491" s="145" t="s">
        <v>2319</v>
      </c>
    </row>
    <row r="492" spans="2:65" s="11" customFormat="1" ht="22.9" customHeight="1">
      <c r="B492" s="121"/>
      <c r="D492" s="122" t="s">
        <v>68</v>
      </c>
      <c r="E492" s="131" t="s">
        <v>896</v>
      </c>
      <c r="F492" s="131" t="s">
        <v>897</v>
      </c>
      <c r="I492" s="124"/>
      <c r="J492" s="132">
        <f>BK492</f>
        <v>0</v>
      </c>
      <c r="L492" s="121"/>
      <c r="M492" s="126"/>
      <c r="P492" s="127">
        <f>SUM(P493:P506)</f>
        <v>0</v>
      </c>
      <c r="R492" s="127">
        <f>SUM(R493:R506)</f>
        <v>0</v>
      </c>
      <c r="T492" s="128">
        <f>SUM(T493:T506)</f>
        <v>0</v>
      </c>
      <c r="AR492" s="122" t="s">
        <v>76</v>
      </c>
      <c r="AT492" s="129" t="s">
        <v>68</v>
      </c>
      <c r="AU492" s="129" t="s">
        <v>76</v>
      </c>
      <c r="AY492" s="122" t="s">
        <v>328</v>
      </c>
      <c r="BK492" s="130">
        <f>SUM(BK493:BK506)</f>
        <v>0</v>
      </c>
    </row>
    <row r="493" spans="2:65" s="1" customFormat="1" ht="44.25" customHeight="1">
      <c r="B493" s="133"/>
      <c r="C493" s="134" t="s">
        <v>174</v>
      </c>
      <c r="D493" s="134" t="s">
        <v>331</v>
      </c>
      <c r="E493" s="135" t="s">
        <v>2320</v>
      </c>
      <c r="F493" s="136" t="s">
        <v>2321</v>
      </c>
      <c r="G493" s="137" t="s">
        <v>585</v>
      </c>
      <c r="H493" s="138">
        <v>512.37900000000002</v>
      </c>
      <c r="I493" s="139"/>
      <c r="J493" s="140">
        <f>ROUND(I493*H493,2)</f>
        <v>0</v>
      </c>
      <c r="K493" s="136" t="s">
        <v>335</v>
      </c>
      <c r="L493" s="34"/>
      <c r="M493" s="141" t="s">
        <v>3</v>
      </c>
      <c r="N493" s="142" t="s">
        <v>40</v>
      </c>
      <c r="P493" s="143">
        <f>O493*H493</f>
        <v>0</v>
      </c>
      <c r="Q493" s="143">
        <v>0</v>
      </c>
      <c r="R493" s="143">
        <f>Q493*H493</f>
        <v>0</v>
      </c>
      <c r="S493" s="143">
        <v>0</v>
      </c>
      <c r="T493" s="144">
        <f>S493*H493</f>
        <v>0</v>
      </c>
      <c r="AR493" s="145" t="s">
        <v>113</v>
      </c>
      <c r="AT493" s="145" t="s">
        <v>331</v>
      </c>
      <c r="AU493" s="145" t="s">
        <v>79</v>
      </c>
      <c r="AY493" s="19" t="s">
        <v>328</v>
      </c>
      <c r="BE493" s="146">
        <f>IF(N493="základní",J493,0)</f>
        <v>0</v>
      </c>
      <c r="BF493" s="146">
        <f>IF(N493="snížená",J493,0)</f>
        <v>0</v>
      </c>
      <c r="BG493" s="146">
        <f>IF(N493="zákl. přenesená",J493,0)</f>
        <v>0</v>
      </c>
      <c r="BH493" s="146">
        <f>IF(N493="sníž. přenesená",J493,0)</f>
        <v>0</v>
      </c>
      <c r="BI493" s="146">
        <f>IF(N493="nulová",J493,0)</f>
        <v>0</v>
      </c>
      <c r="BJ493" s="19" t="s">
        <v>76</v>
      </c>
      <c r="BK493" s="146">
        <f>ROUND(I493*H493,2)</f>
        <v>0</v>
      </c>
      <c r="BL493" s="19" t="s">
        <v>113</v>
      </c>
      <c r="BM493" s="145" t="s">
        <v>2322</v>
      </c>
    </row>
    <row r="494" spans="2:65" s="1" customFormat="1">
      <c r="B494" s="34"/>
      <c r="D494" s="147" t="s">
        <v>338</v>
      </c>
      <c r="F494" s="148" t="s">
        <v>2323</v>
      </c>
      <c r="I494" s="149"/>
      <c r="L494" s="34"/>
      <c r="M494" s="150"/>
      <c r="T494" s="55"/>
      <c r="AT494" s="19" t="s">
        <v>338</v>
      </c>
      <c r="AU494" s="19" t="s">
        <v>79</v>
      </c>
    </row>
    <row r="495" spans="2:65" s="1" customFormat="1" ht="33" customHeight="1">
      <c r="B495" s="133"/>
      <c r="C495" s="134" t="s">
        <v>177</v>
      </c>
      <c r="D495" s="134" t="s">
        <v>331</v>
      </c>
      <c r="E495" s="135" t="s">
        <v>2324</v>
      </c>
      <c r="F495" s="136" t="s">
        <v>2325</v>
      </c>
      <c r="G495" s="137" t="s">
        <v>585</v>
      </c>
      <c r="H495" s="138">
        <v>416.5</v>
      </c>
      <c r="I495" s="139"/>
      <c r="J495" s="140">
        <f>ROUND(I495*H495,2)</f>
        <v>0</v>
      </c>
      <c r="K495" s="136" t="s">
        <v>335</v>
      </c>
      <c r="L495" s="34"/>
      <c r="M495" s="141" t="s">
        <v>3</v>
      </c>
      <c r="N495" s="142" t="s">
        <v>40</v>
      </c>
      <c r="P495" s="143">
        <f>O495*H495</f>
        <v>0</v>
      </c>
      <c r="Q495" s="143">
        <v>0</v>
      </c>
      <c r="R495" s="143">
        <f>Q495*H495</f>
        <v>0</v>
      </c>
      <c r="S495" s="143">
        <v>0</v>
      </c>
      <c r="T495" s="144">
        <f>S495*H495</f>
        <v>0</v>
      </c>
      <c r="AR495" s="145" t="s">
        <v>113</v>
      </c>
      <c r="AT495" s="145" t="s">
        <v>331</v>
      </c>
      <c r="AU495" s="145" t="s">
        <v>79</v>
      </c>
      <c r="AY495" s="19" t="s">
        <v>328</v>
      </c>
      <c r="BE495" s="146">
        <f>IF(N495="základní",J495,0)</f>
        <v>0</v>
      </c>
      <c r="BF495" s="146">
        <f>IF(N495="snížená",J495,0)</f>
        <v>0</v>
      </c>
      <c r="BG495" s="146">
        <f>IF(N495="zákl. přenesená",J495,0)</f>
        <v>0</v>
      </c>
      <c r="BH495" s="146">
        <f>IF(N495="sníž. přenesená",J495,0)</f>
        <v>0</v>
      </c>
      <c r="BI495" s="146">
        <f>IF(N495="nulová",J495,0)</f>
        <v>0</v>
      </c>
      <c r="BJ495" s="19" t="s">
        <v>76</v>
      </c>
      <c r="BK495" s="146">
        <f>ROUND(I495*H495,2)</f>
        <v>0</v>
      </c>
      <c r="BL495" s="19" t="s">
        <v>113</v>
      </c>
      <c r="BM495" s="145" t="s">
        <v>2326</v>
      </c>
    </row>
    <row r="496" spans="2:65" s="1" customFormat="1">
      <c r="B496" s="34"/>
      <c r="D496" s="147" t="s">
        <v>338</v>
      </c>
      <c r="F496" s="148" t="s">
        <v>2327</v>
      </c>
      <c r="I496" s="149"/>
      <c r="L496" s="34"/>
      <c r="M496" s="150"/>
      <c r="T496" s="55"/>
      <c r="AT496" s="19" t="s">
        <v>338</v>
      </c>
      <c r="AU496" s="19" t="s">
        <v>79</v>
      </c>
    </row>
    <row r="497" spans="2:65" s="12" customFormat="1">
      <c r="B497" s="156"/>
      <c r="D497" s="151" t="s">
        <v>442</v>
      </c>
      <c r="E497" s="157" t="s">
        <v>3</v>
      </c>
      <c r="F497" s="158" t="s">
        <v>2328</v>
      </c>
      <c r="H497" s="159">
        <v>416.5</v>
      </c>
      <c r="I497" s="160"/>
      <c r="L497" s="156"/>
      <c r="M497" s="161"/>
      <c r="T497" s="162"/>
      <c r="AT497" s="157" t="s">
        <v>442</v>
      </c>
      <c r="AU497" s="157" t="s">
        <v>79</v>
      </c>
      <c r="AV497" s="12" t="s">
        <v>79</v>
      </c>
      <c r="AW497" s="12" t="s">
        <v>31</v>
      </c>
      <c r="AX497" s="12" t="s">
        <v>76</v>
      </c>
      <c r="AY497" s="157" t="s">
        <v>328</v>
      </c>
    </row>
    <row r="498" spans="2:65" s="1" customFormat="1" ht="44.25" customHeight="1">
      <c r="B498" s="133"/>
      <c r="C498" s="134" t="s">
        <v>180</v>
      </c>
      <c r="D498" s="134" t="s">
        <v>331</v>
      </c>
      <c r="E498" s="135" t="s">
        <v>2329</v>
      </c>
      <c r="F498" s="136" t="s">
        <v>2330</v>
      </c>
      <c r="G498" s="137" t="s">
        <v>585</v>
      </c>
      <c r="H498" s="138">
        <v>9997.2000000000007</v>
      </c>
      <c r="I498" s="139"/>
      <c r="J498" s="140">
        <f>ROUND(I498*H498,2)</f>
        <v>0</v>
      </c>
      <c r="K498" s="136" t="s">
        <v>335</v>
      </c>
      <c r="L498" s="34"/>
      <c r="M498" s="141" t="s">
        <v>3</v>
      </c>
      <c r="N498" s="142" t="s">
        <v>40</v>
      </c>
      <c r="P498" s="143">
        <f>O498*H498</f>
        <v>0</v>
      </c>
      <c r="Q498" s="143">
        <v>0</v>
      </c>
      <c r="R498" s="143">
        <f>Q498*H498</f>
        <v>0</v>
      </c>
      <c r="S498" s="143">
        <v>0</v>
      </c>
      <c r="T498" s="144">
        <f>S498*H498</f>
        <v>0</v>
      </c>
      <c r="AR498" s="145" t="s">
        <v>113</v>
      </c>
      <c r="AT498" s="145" t="s">
        <v>331</v>
      </c>
      <c r="AU498" s="145" t="s">
        <v>79</v>
      </c>
      <c r="AY498" s="19" t="s">
        <v>328</v>
      </c>
      <c r="BE498" s="146">
        <f>IF(N498="základní",J498,0)</f>
        <v>0</v>
      </c>
      <c r="BF498" s="146">
        <f>IF(N498="snížená",J498,0)</f>
        <v>0</v>
      </c>
      <c r="BG498" s="146">
        <f>IF(N498="zákl. přenesená",J498,0)</f>
        <v>0</v>
      </c>
      <c r="BH498" s="146">
        <f>IF(N498="sníž. přenesená",J498,0)</f>
        <v>0</v>
      </c>
      <c r="BI498" s="146">
        <f>IF(N498="nulová",J498,0)</f>
        <v>0</v>
      </c>
      <c r="BJ498" s="19" t="s">
        <v>76</v>
      </c>
      <c r="BK498" s="146">
        <f>ROUND(I498*H498,2)</f>
        <v>0</v>
      </c>
      <c r="BL498" s="19" t="s">
        <v>113</v>
      </c>
      <c r="BM498" s="145" t="s">
        <v>2331</v>
      </c>
    </row>
    <row r="499" spans="2:65" s="1" customFormat="1">
      <c r="B499" s="34"/>
      <c r="D499" s="147" t="s">
        <v>338</v>
      </c>
      <c r="F499" s="148" t="s">
        <v>2332</v>
      </c>
      <c r="I499" s="149"/>
      <c r="L499" s="34"/>
      <c r="M499" s="150"/>
      <c r="T499" s="55"/>
      <c r="AT499" s="19" t="s">
        <v>338</v>
      </c>
      <c r="AU499" s="19" t="s">
        <v>79</v>
      </c>
    </row>
    <row r="500" spans="2:65" s="12" customFormat="1">
      <c r="B500" s="156"/>
      <c r="D500" s="151" t="s">
        <v>442</v>
      </c>
      <c r="E500" s="157" t="s">
        <v>3</v>
      </c>
      <c r="F500" s="158" t="s">
        <v>2333</v>
      </c>
      <c r="H500" s="159">
        <v>416.55</v>
      </c>
      <c r="I500" s="160"/>
      <c r="L500" s="156"/>
      <c r="M500" s="161"/>
      <c r="T500" s="162"/>
      <c r="AT500" s="157" t="s">
        <v>442</v>
      </c>
      <c r="AU500" s="157" t="s">
        <v>79</v>
      </c>
      <c r="AV500" s="12" t="s">
        <v>79</v>
      </c>
      <c r="AW500" s="12" t="s">
        <v>31</v>
      </c>
      <c r="AX500" s="12" t="s">
        <v>76</v>
      </c>
      <c r="AY500" s="157" t="s">
        <v>328</v>
      </c>
    </row>
    <row r="501" spans="2:65" s="12" customFormat="1">
      <c r="B501" s="156"/>
      <c r="D501" s="151" t="s">
        <v>442</v>
      </c>
      <c r="F501" s="158" t="s">
        <v>2334</v>
      </c>
      <c r="H501" s="159">
        <v>9997.2000000000007</v>
      </c>
      <c r="I501" s="160"/>
      <c r="L501" s="156"/>
      <c r="M501" s="161"/>
      <c r="T501" s="162"/>
      <c r="AT501" s="157" t="s">
        <v>442</v>
      </c>
      <c r="AU501" s="157" t="s">
        <v>79</v>
      </c>
      <c r="AV501" s="12" t="s">
        <v>79</v>
      </c>
      <c r="AW501" s="12" t="s">
        <v>4</v>
      </c>
      <c r="AX501" s="12" t="s">
        <v>76</v>
      </c>
      <c r="AY501" s="157" t="s">
        <v>328</v>
      </c>
    </row>
    <row r="502" spans="2:65" s="1" customFormat="1" ht="49.15" customHeight="1">
      <c r="B502" s="133"/>
      <c r="C502" s="134" t="s">
        <v>874</v>
      </c>
      <c r="D502" s="134" t="s">
        <v>331</v>
      </c>
      <c r="E502" s="135" t="s">
        <v>2335</v>
      </c>
      <c r="F502" s="136" t="s">
        <v>2336</v>
      </c>
      <c r="G502" s="137" t="s">
        <v>585</v>
      </c>
      <c r="H502" s="138">
        <v>416.05</v>
      </c>
      <c r="I502" s="139"/>
      <c r="J502" s="140">
        <f>ROUND(I502*H502,2)</f>
        <v>0</v>
      </c>
      <c r="K502" s="136" t="s">
        <v>335</v>
      </c>
      <c r="L502" s="34"/>
      <c r="M502" s="141" t="s">
        <v>3</v>
      </c>
      <c r="N502" s="142" t="s">
        <v>40</v>
      </c>
      <c r="P502" s="143">
        <f>O502*H502</f>
        <v>0</v>
      </c>
      <c r="Q502" s="143">
        <v>0</v>
      </c>
      <c r="R502" s="143">
        <f>Q502*H502</f>
        <v>0</v>
      </c>
      <c r="S502" s="143">
        <v>0</v>
      </c>
      <c r="T502" s="144">
        <f>S502*H502</f>
        <v>0</v>
      </c>
      <c r="AR502" s="145" t="s">
        <v>113</v>
      </c>
      <c r="AT502" s="145" t="s">
        <v>331</v>
      </c>
      <c r="AU502" s="145" t="s">
        <v>79</v>
      </c>
      <c r="AY502" s="19" t="s">
        <v>328</v>
      </c>
      <c r="BE502" s="146">
        <f>IF(N502="základní",J502,0)</f>
        <v>0</v>
      </c>
      <c r="BF502" s="146">
        <f>IF(N502="snížená",J502,0)</f>
        <v>0</v>
      </c>
      <c r="BG502" s="146">
        <f>IF(N502="zákl. přenesená",J502,0)</f>
        <v>0</v>
      </c>
      <c r="BH502" s="146">
        <f>IF(N502="sníž. přenesená",J502,0)</f>
        <v>0</v>
      </c>
      <c r="BI502" s="146">
        <f>IF(N502="nulová",J502,0)</f>
        <v>0</v>
      </c>
      <c r="BJ502" s="19" t="s">
        <v>76</v>
      </c>
      <c r="BK502" s="146">
        <f>ROUND(I502*H502,2)</f>
        <v>0</v>
      </c>
      <c r="BL502" s="19" t="s">
        <v>113</v>
      </c>
      <c r="BM502" s="145" t="s">
        <v>2337</v>
      </c>
    </row>
    <row r="503" spans="2:65" s="1" customFormat="1">
      <c r="B503" s="34"/>
      <c r="D503" s="147" t="s">
        <v>338</v>
      </c>
      <c r="F503" s="148" t="s">
        <v>2338</v>
      </c>
      <c r="I503" s="149"/>
      <c r="L503" s="34"/>
      <c r="M503" s="150"/>
      <c r="T503" s="55"/>
      <c r="AT503" s="19" t="s">
        <v>338</v>
      </c>
      <c r="AU503" s="19" t="s">
        <v>79</v>
      </c>
    </row>
    <row r="504" spans="2:65" s="12" customFormat="1">
      <c r="B504" s="156"/>
      <c r="D504" s="151" t="s">
        <v>442</v>
      </c>
      <c r="E504" s="157" t="s">
        <v>3</v>
      </c>
      <c r="F504" s="158" t="s">
        <v>2339</v>
      </c>
      <c r="H504" s="159">
        <v>416.05</v>
      </c>
      <c r="I504" s="160"/>
      <c r="L504" s="156"/>
      <c r="M504" s="161"/>
      <c r="T504" s="162"/>
      <c r="AT504" s="157" t="s">
        <v>442</v>
      </c>
      <c r="AU504" s="157" t="s">
        <v>79</v>
      </c>
      <c r="AV504" s="12" t="s">
        <v>79</v>
      </c>
      <c r="AW504" s="12" t="s">
        <v>31</v>
      </c>
      <c r="AX504" s="12" t="s">
        <v>76</v>
      </c>
      <c r="AY504" s="157" t="s">
        <v>328</v>
      </c>
    </row>
    <row r="505" spans="2:65" s="1" customFormat="1" ht="16.5" customHeight="1">
      <c r="B505" s="133"/>
      <c r="C505" s="134" t="s">
        <v>882</v>
      </c>
      <c r="D505" s="134" t="s">
        <v>331</v>
      </c>
      <c r="E505" s="135" t="s">
        <v>2340</v>
      </c>
      <c r="F505" s="136" t="s">
        <v>2341</v>
      </c>
      <c r="G505" s="137" t="s">
        <v>585</v>
      </c>
      <c r="H505" s="138">
        <v>0.5</v>
      </c>
      <c r="I505" s="139"/>
      <c r="J505" s="140">
        <f>ROUND(I505*H505,2)</f>
        <v>0</v>
      </c>
      <c r="K505" s="136" t="s">
        <v>2309</v>
      </c>
      <c r="L505" s="34"/>
      <c r="M505" s="141" t="s">
        <v>3</v>
      </c>
      <c r="N505" s="142" t="s">
        <v>40</v>
      </c>
      <c r="P505" s="143">
        <f>O505*H505</f>
        <v>0</v>
      </c>
      <c r="Q505" s="143">
        <v>0</v>
      </c>
      <c r="R505" s="143">
        <f>Q505*H505</f>
        <v>0</v>
      </c>
      <c r="S505" s="143">
        <v>0</v>
      </c>
      <c r="T505" s="144">
        <f>S505*H505</f>
        <v>0</v>
      </c>
      <c r="AR505" s="145" t="s">
        <v>113</v>
      </c>
      <c r="AT505" s="145" t="s">
        <v>331</v>
      </c>
      <c r="AU505" s="145" t="s">
        <v>79</v>
      </c>
      <c r="AY505" s="19" t="s">
        <v>328</v>
      </c>
      <c r="BE505" s="146">
        <f>IF(N505="základní",J505,0)</f>
        <v>0</v>
      </c>
      <c r="BF505" s="146">
        <f>IF(N505="snížená",J505,0)</f>
        <v>0</v>
      </c>
      <c r="BG505" s="146">
        <f>IF(N505="zákl. přenesená",J505,0)</f>
        <v>0</v>
      </c>
      <c r="BH505" s="146">
        <f>IF(N505="sníž. přenesená",J505,0)</f>
        <v>0</v>
      </c>
      <c r="BI505" s="146">
        <f>IF(N505="nulová",J505,0)</f>
        <v>0</v>
      </c>
      <c r="BJ505" s="19" t="s">
        <v>76</v>
      </c>
      <c r="BK505" s="146">
        <f>ROUND(I505*H505,2)</f>
        <v>0</v>
      </c>
      <c r="BL505" s="19" t="s">
        <v>113</v>
      </c>
      <c r="BM505" s="145" t="s">
        <v>2342</v>
      </c>
    </row>
    <row r="506" spans="2:65" s="12" customFormat="1">
      <c r="B506" s="156"/>
      <c r="D506" s="151" t="s">
        <v>442</v>
      </c>
      <c r="E506" s="157" t="s">
        <v>3</v>
      </c>
      <c r="F506" s="158" t="s">
        <v>2343</v>
      </c>
      <c r="H506" s="159">
        <v>0.5</v>
      </c>
      <c r="I506" s="160"/>
      <c r="L506" s="156"/>
      <c r="M506" s="161"/>
      <c r="T506" s="162"/>
      <c r="AT506" s="157" t="s">
        <v>442</v>
      </c>
      <c r="AU506" s="157" t="s">
        <v>79</v>
      </c>
      <c r="AV506" s="12" t="s">
        <v>79</v>
      </c>
      <c r="AW506" s="12" t="s">
        <v>31</v>
      </c>
      <c r="AX506" s="12" t="s">
        <v>76</v>
      </c>
      <c r="AY506" s="157" t="s">
        <v>328</v>
      </c>
    </row>
    <row r="507" spans="2:65" s="11" customFormat="1" ht="25.9" customHeight="1">
      <c r="B507" s="121"/>
      <c r="D507" s="122" t="s">
        <v>68</v>
      </c>
      <c r="E507" s="123" t="s">
        <v>1220</v>
      </c>
      <c r="F507" s="123" t="s">
        <v>1221</v>
      </c>
      <c r="I507" s="124"/>
      <c r="J507" s="125">
        <f>BK507</f>
        <v>0</v>
      </c>
      <c r="L507" s="121"/>
      <c r="M507" s="126"/>
      <c r="P507" s="127">
        <f>SUM(P508:P509)</f>
        <v>0</v>
      </c>
      <c r="R507" s="127">
        <f>SUM(R508:R509)</f>
        <v>0</v>
      </c>
      <c r="T507" s="128">
        <f>SUM(T508:T509)</f>
        <v>0</v>
      </c>
      <c r="AR507" s="122" t="s">
        <v>113</v>
      </c>
      <c r="AT507" s="129" t="s">
        <v>68</v>
      </c>
      <c r="AU507" s="129" t="s">
        <v>69</v>
      </c>
      <c r="AY507" s="122" t="s">
        <v>328</v>
      </c>
      <c r="BK507" s="130">
        <f>SUM(BK508:BK509)</f>
        <v>0</v>
      </c>
    </row>
    <row r="508" spans="2:65" s="1" customFormat="1" ht="16.5" customHeight="1">
      <c r="B508" s="133"/>
      <c r="C508" s="134" t="s">
        <v>891</v>
      </c>
      <c r="D508" s="134" t="s">
        <v>331</v>
      </c>
      <c r="E508" s="135" t="s">
        <v>2344</v>
      </c>
      <c r="F508" s="136" t="s">
        <v>2345</v>
      </c>
      <c r="G508" s="137" t="s">
        <v>356</v>
      </c>
      <c r="H508" s="138">
        <v>1</v>
      </c>
      <c r="I508" s="139"/>
      <c r="J508" s="140">
        <f>ROUND(I508*H508,2)</f>
        <v>0</v>
      </c>
      <c r="K508" s="136" t="s">
        <v>2309</v>
      </c>
      <c r="L508" s="34"/>
      <c r="M508" s="141" t="s">
        <v>3</v>
      </c>
      <c r="N508" s="142" t="s">
        <v>40</v>
      </c>
      <c r="P508" s="143">
        <f>O508*H508</f>
        <v>0</v>
      </c>
      <c r="Q508" s="143">
        <v>0</v>
      </c>
      <c r="R508" s="143">
        <f>Q508*H508</f>
        <v>0</v>
      </c>
      <c r="S508" s="143">
        <v>0</v>
      </c>
      <c r="T508" s="144">
        <f>S508*H508</f>
        <v>0</v>
      </c>
      <c r="AR508" s="145" t="s">
        <v>113</v>
      </c>
      <c r="AT508" s="145" t="s">
        <v>331</v>
      </c>
      <c r="AU508" s="145" t="s">
        <v>76</v>
      </c>
      <c r="AY508" s="19" t="s">
        <v>328</v>
      </c>
      <c r="BE508" s="146">
        <f>IF(N508="základní",J508,0)</f>
        <v>0</v>
      </c>
      <c r="BF508" s="146">
        <f>IF(N508="snížená",J508,0)</f>
        <v>0</v>
      </c>
      <c r="BG508" s="146">
        <f>IF(N508="zákl. přenesená",J508,0)</f>
        <v>0</v>
      </c>
      <c r="BH508" s="146">
        <f>IF(N508="sníž. přenesená",J508,0)</f>
        <v>0</v>
      </c>
      <c r="BI508" s="146">
        <f>IF(N508="nulová",J508,0)</f>
        <v>0</v>
      </c>
      <c r="BJ508" s="19" t="s">
        <v>76</v>
      </c>
      <c r="BK508" s="146">
        <f>ROUND(I508*H508,2)</f>
        <v>0</v>
      </c>
      <c r="BL508" s="19" t="s">
        <v>113</v>
      </c>
      <c r="BM508" s="145" t="s">
        <v>2346</v>
      </c>
    </row>
    <row r="509" spans="2:65" s="1" customFormat="1" ht="16.5" customHeight="1">
      <c r="B509" s="133"/>
      <c r="C509" s="134" t="s">
        <v>898</v>
      </c>
      <c r="D509" s="134" t="s">
        <v>331</v>
      </c>
      <c r="E509" s="135" t="s">
        <v>2347</v>
      </c>
      <c r="F509" s="136" t="s">
        <v>2348</v>
      </c>
      <c r="G509" s="137" t="s">
        <v>356</v>
      </c>
      <c r="H509" s="138">
        <v>1</v>
      </c>
      <c r="I509" s="139"/>
      <c r="J509" s="140">
        <f>ROUND(I509*H509,2)</f>
        <v>0</v>
      </c>
      <c r="K509" s="136" t="s">
        <v>2309</v>
      </c>
      <c r="L509" s="34"/>
      <c r="M509" s="189" t="s">
        <v>3</v>
      </c>
      <c r="N509" s="190" t="s">
        <v>40</v>
      </c>
      <c r="O509" s="154"/>
      <c r="P509" s="191">
        <f>O509*H509</f>
        <v>0</v>
      </c>
      <c r="Q509" s="191">
        <v>0</v>
      </c>
      <c r="R509" s="191">
        <f>Q509*H509</f>
        <v>0</v>
      </c>
      <c r="S509" s="191">
        <v>0</v>
      </c>
      <c r="T509" s="192">
        <f>S509*H509</f>
        <v>0</v>
      </c>
      <c r="AR509" s="145" t="s">
        <v>113</v>
      </c>
      <c r="AT509" s="145" t="s">
        <v>331</v>
      </c>
      <c r="AU509" s="145" t="s">
        <v>76</v>
      </c>
      <c r="AY509" s="19" t="s">
        <v>328</v>
      </c>
      <c r="BE509" s="146">
        <f>IF(N509="základní",J509,0)</f>
        <v>0</v>
      </c>
      <c r="BF509" s="146">
        <f>IF(N509="snížená",J509,0)</f>
        <v>0</v>
      </c>
      <c r="BG509" s="146">
        <f>IF(N509="zákl. přenesená",J509,0)</f>
        <v>0</v>
      </c>
      <c r="BH509" s="146">
        <f>IF(N509="sníž. přenesená",J509,0)</f>
        <v>0</v>
      </c>
      <c r="BI509" s="146">
        <f>IF(N509="nulová",J509,0)</f>
        <v>0</v>
      </c>
      <c r="BJ509" s="19" t="s">
        <v>76</v>
      </c>
      <c r="BK509" s="146">
        <f>ROUND(I509*H509,2)</f>
        <v>0</v>
      </c>
      <c r="BL509" s="19" t="s">
        <v>113</v>
      </c>
      <c r="BM509" s="145" t="s">
        <v>2349</v>
      </c>
    </row>
    <row r="510" spans="2:65" s="1" customFormat="1" ht="6.95" customHeight="1">
      <c r="B510" s="43"/>
      <c r="C510" s="44"/>
      <c r="D510" s="44"/>
      <c r="E510" s="44"/>
      <c r="F510" s="44"/>
      <c r="G510" s="44"/>
      <c r="H510" s="44"/>
      <c r="I510" s="44"/>
      <c r="J510" s="44"/>
      <c r="K510" s="44"/>
      <c r="L510" s="34"/>
    </row>
  </sheetData>
  <autoFilter ref="C103:K509" xr:uid="{00000000-0009-0000-0000-00000B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8" r:id="rId1" xr:uid="{00000000-0004-0000-0B00-000000000000}"/>
    <hyperlink ref="F116" r:id="rId2" xr:uid="{00000000-0004-0000-0B00-000001000000}"/>
    <hyperlink ref="F122" r:id="rId3" xr:uid="{00000000-0004-0000-0B00-000002000000}"/>
    <hyperlink ref="F125" r:id="rId4" xr:uid="{00000000-0004-0000-0B00-000003000000}"/>
    <hyperlink ref="F128" r:id="rId5" xr:uid="{00000000-0004-0000-0B00-000004000000}"/>
    <hyperlink ref="F134" r:id="rId6" xr:uid="{00000000-0004-0000-0B00-000005000000}"/>
    <hyperlink ref="F137" r:id="rId7" xr:uid="{00000000-0004-0000-0B00-000006000000}"/>
    <hyperlink ref="F139" r:id="rId8" xr:uid="{00000000-0004-0000-0B00-000007000000}"/>
    <hyperlink ref="F143" r:id="rId9" xr:uid="{00000000-0004-0000-0B00-000008000000}"/>
    <hyperlink ref="F146" r:id="rId10" xr:uid="{00000000-0004-0000-0B00-000009000000}"/>
    <hyperlink ref="F152" r:id="rId11" xr:uid="{00000000-0004-0000-0B00-00000A000000}"/>
    <hyperlink ref="F157" r:id="rId12" xr:uid="{00000000-0004-0000-0B00-00000B000000}"/>
    <hyperlink ref="F162" r:id="rId13" xr:uid="{00000000-0004-0000-0B00-00000C000000}"/>
    <hyperlink ref="F164" r:id="rId14" xr:uid="{00000000-0004-0000-0B00-00000D000000}"/>
    <hyperlink ref="F167" r:id="rId15" xr:uid="{00000000-0004-0000-0B00-00000E000000}"/>
    <hyperlink ref="F170" r:id="rId16" xr:uid="{00000000-0004-0000-0B00-00000F000000}"/>
    <hyperlink ref="F174" r:id="rId17" xr:uid="{00000000-0004-0000-0B00-000010000000}"/>
    <hyperlink ref="F178" r:id="rId18" xr:uid="{00000000-0004-0000-0B00-000011000000}"/>
    <hyperlink ref="F183" r:id="rId19" xr:uid="{00000000-0004-0000-0B00-000012000000}"/>
    <hyperlink ref="F186" r:id="rId20" xr:uid="{00000000-0004-0000-0B00-000013000000}"/>
    <hyperlink ref="F189" r:id="rId21" xr:uid="{00000000-0004-0000-0B00-000014000000}"/>
    <hyperlink ref="F194" r:id="rId22" xr:uid="{00000000-0004-0000-0B00-000015000000}"/>
    <hyperlink ref="F197" r:id="rId23" xr:uid="{00000000-0004-0000-0B00-000016000000}"/>
    <hyperlink ref="F200" r:id="rId24" xr:uid="{00000000-0004-0000-0B00-000017000000}"/>
    <hyperlink ref="F202" r:id="rId25" xr:uid="{00000000-0004-0000-0B00-000018000000}"/>
    <hyperlink ref="F205" r:id="rId26" xr:uid="{00000000-0004-0000-0B00-000019000000}"/>
    <hyperlink ref="F208" r:id="rId27" xr:uid="{00000000-0004-0000-0B00-00001A000000}"/>
    <hyperlink ref="F212" r:id="rId28" xr:uid="{00000000-0004-0000-0B00-00001B000000}"/>
    <hyperlink ref="F218" r:id="rId29" xr:uid="{00000000-0004-0000-0B00-00001C000000}"/>
    <hyperlink ref="F224" r:id="rId30" xr:uid="{00000000-0004-0000-0B00-00001D000000}"/>
    <hyperlink ref="F233" r:id="rId31" xr:uid="{00000000-0004-0000-0B00-00001E000000}"/>
    <hyperlink ref="F236" r:id="rId32" xr:uid="{00000000-0004-0000-0B00-00001F000000}"/>
    <hyperlink ref="F238" r:id="rId33" xr:uid="{00000000-0004-0000-0B00-000020000000}"/>
    <hyperlink ref="F240" r:id="rId34" xr:uid="{00000000-0004-0000-0B00-000021000000}"/>
    <hyperlink ref="F242" r:id="rId35" xr:uid="{00000000-0004-0000-0B00-000022000000}"/>
    <hyperlink ref="F246" r:id="rId36" xr:uid="{00000000-0004-0000-0B00-000023000000}"/>
    <hyperlink ref="F253" r:id="rId37" xr:uid="{00000000-0004-0000-0B00-000024000000}"/>
    <hyperlink ref="F257" r:id="rId38" xr:uid="{00000000-0004-0000-0B00-000025000000}"/>
    <hyperlink ref="F261" r:id="rId39" xr:uid="{00000000-0004-0000-0B00-000026000000}"/>
    <hyperlink ref="F264" r:id="rId40" xr:uid="{00000000-0004-0000-0B00-000027000000}"/>
    <hyperlink ref="F274" r:id="rId41" xr:uid="{00000000-0004-0000-0B00-000028000000}"/>
    <hyperlink ref="F279" r:id="rId42" xr:uid="{00000000-0004-0000-0B00-000029000000}"/>
    <hyperlink ref="F282" r:id="rId43" xr:uid="{00000000-0004-0000-0B00-00002A000000}"/>
    <hyperlink ref="F292" r:id="rId44" xr:uid="{00000000-0004-0000-0B00-00002B000000}"/>
    <hyperlink ref="F297" r:id="rId45" xr:uid="{00000000-0004-0000-0B00-00002C000000}"/>
    <hyperlink ref="F300" r:id="rId46" xr:uid="{00000000-0004-0000-0B00-00002D000000}"/>
    <hyperlink ref="F303" r:id="rId47" xr:uid="{00000000-0004-0000-0B00-00002E000000}"/>
    <hyperlink ref="F310" r:id="rId48" xr:uid="{00000000-0004-0000-0B00-00002F000000}"/>
    <hyperlink ref="F315" r:id="rId49" xr:uid="{00000000-0004-0000-0B00-000030000000}"/>
    <hyperlink ref="F321" r:id="rId50" xr:uid="{00000000-0004-0000-0B00-000031000000}"/>
    <hyperlink ref="F323" r:id="rId51" xr:uid="{00000000-0004-0000-0B00-000032000000}"/>
    <hyperlink ref="F327" r:id="rId52" xr:uid="{00000000-0004-0000-0B00-000033000000}"/>
    <hyperlink ref="F340" r:id="rId53" xr:uid="{00000000-0004-0000-0B00-000034000000}"/>
    <hyperlink ref="F347" r:id="rId54" xr:uid="{00000000-0004-0000-0B00-000035000000}"/>
    <hyperlink ref="F361" r:id="rId55" xr:uid="{00000000-0004-0000-0B00-000036000000}"/>
    <hyperlink ref="F364" r:id="rId56" xr:uid="{00000000-0004-0000-0B00-000037000000}"/>
    <hyperlink ref="F369" r:id="rId57" xr:uid="{00000000-0004-0000-0B00-000038000000}"/>
    <hyperlink ref="F375" r:id="rId58" xr:uid="{00000000-0004-0000-0B00-000039000000}"/>
    <hyperlink ref="F380" r:id="rId59" xr:uid="{00000000-0004-0000-0B00-00003A000000}"/>
    <hyperlink ref="F382" r:id="rId60" xr:uid="{00000000-0004-0000-0B00-00003B000000}"/>
    <hyperlink ref="F385" r:id="rId61" xr:uid="{00000000-0004-0000-0B00-00003C000000}"/>
    <hyperlink ref="F394" r:id="rId62" xr:uid="{00000000-0004-0000-0B00-00003D000000}"/>
    <hyperlink ref="F396" r:id="rId63" xr:uid="{00000000-0004-0000-0B00-00003E000000}"/>
    <hyperlink ref="F399" r:id="rId64" xr:uid="{00000000-0004-0000-0B00-00003F000000}"/>
    <hyperlink ref="F401" r:id="rId65" xr:uid="{00000000-0004-0000-0B00-000040000000}"/>
    <hyperlink ref="F404" r:id="rId66" xr:uid="{00000000-0004-0000-0B00-000041000000}"/>
    <hyperlink ref="F409" r:id="rId67" xr:uid="{00000000-0004-0000-0B00-000042000000}"/>
    <hyperlink ref="F411" r:id="rId68" xr:uid="{00000000-0004-0000-0B00-000043000000}"/>
    <hyperlink ref="F418" r:id="rId69" xr:uid="{00000000-0004-0000-0B00-000044000000}"/>
    <hyperlink ref="F433" r:id="rId70" xr:uid="{00000000-0004-0000-0B00-000045000000}"/>
    <hyperlink ref="F447" r:id="rId71" xr:uid="{00000000-0004-0000-0B00-000046000000}"/>
    <hyperlink ref="F451" r:id="rId72" xr:uid="{00000000-0004-0000-0B00-000047000000}"/>
    <hyperlink ref="F465" r:id="rId73" xr:uid="{00000000-0004-0000-0B00-000048000000}"/>
    <hyperlink ref="F468" r:id="rId74" xr:uid="{00000000-0004-0000-0B00-000049000000}"/>
    <hyperlink ref="F471" r:id="rId75" xr:uid="{00000000-0004-0000-0B00-00004A000000}"/>
    <hyperlink ref="F484" r:id="rId76" xr:uid="{00000000-0004-0000-0B00-00004B000000}"/>
    <hyperlink ref="F494" r:id="rId77" xr:uid="{00000000-0004-0000-0B00-00004C000000}"/>
    <hyperlink ref="F496" r:id="rId78" xr:uid="{00000000-0004-0000-0B00-00004D000000}"/>
    <hyperlink ref="F499" r:id="rId79" xr:uid="{00000000-0004-0000-0B00-00004E000000}"/>
    <hyperlink ref="F503" r:id="rId80" xr:uid="{00000000-0004-0000-0B00-00004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847"/>
  <sheetViews>
    <sheetView showGridLines="0" topLeftCell="A854" workbookViewId="0">
      <selection activeCell="C865" sqref="C865:K86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34" t="s">
        <v>6</v>
      </c>
      <c r="M2" s="335"/>
      <c r="N2" s="335"/>
      <c r="O2" s="335"/>
      <c r="P2" s="335"/>
      <c r="Q2" s="335"/>
      <c r="R2" s="335"/>
      <c r="S2" s="335"/>
      <c r="T2" s="335"/>
      <c r="U2" s="335"/>
      <c r="V2" s="335"/>
      <c r="AT2" s="19" t="s">
        <v>141</v>
      </c>
      <c r="AZ2" s="193" t="s">
        <v>2350</v>
      </c>
      <c r="BA2" s="193" t="s">
        <v>2351</v>
      </c>
      <c r="BB2" s="193" t="s">
        <v>2352</v>
      </c>
      <c r="BC2" s="193" t="s">
        <v>2353</v>
      </c>
      <c r="BD2" s="193" t="s">
        <v>87</v>
      </c>
    </row>
    <row r="3" spans="2:56" ht="6.95" customHeight="1">
      <c r="B3" s="20"/>
      <c r="C3" s="21"/>
      <c r="D3" s="21"/>
      <c r="E3" s="21"/>
      <c r="F3" s="21"/>
      <c r="G3" s="21"/>
      <c r="H3" s="21"/>
      <c r="I3" s="21"/>
      <c r="J3" s="21"/>
      <c r="K3" s="21"/>
      <c r="L3" s="22"/>
      <c r="AT3" s="19" t="s">
        <v>79</v>
      </c>
      <c r="AZ3" s="193" t="s">
        <v>2354</v>
      </c>
      <c r="BA3" s="193" t="s">
        <v>2355</v>
      </c>
      <c r="BB3" s="193" t="s">
        <v>439</v>
      </c>
      <c r="BC3" s="193" t="s">
        <v>2356</v>
      </c>
      <c r="BD3" s="193" t="s">
        <v>87</v>
      </c>
    </row>
    <row r="4" spans="2:56" ht="24.95" customHeight="1">
      <c r="B4" s="22"/>
      <c r="D4" s="23" t="s">
        <v>300</v>
      </c>
      <c r="L4" s="22"/>
      <c r="M4" s="92" t="s">
        <v>11</v>
      </c>
      <c r="AT4" s="19" t="s">
        <v>4</v>
      </c>
      <c r="AZ4" s="193" t="s">
        <v>2357</v>
      </c>
      <c r="BA4" s="193" t="s">
        <v>2358</v>
      </c>
      <c r="BB4" s="193" t="s">
        <v>439</v>
      </c>
      <c r="BC4" s="193" t="s">
        <v>2359</v>
      </c>
      <c r="BD4" s="193" t="s">
        <v>87</v>
      </c>
    </row>
    <row r="5" spans="2:56" ht="6.95" customHeight="1">
      <c r="B5" s="22"/>
      <c r="L5" s="22"/>
      <c r="AZ5" s="193" t="s">
        <v>2360</v>
      </c>
      <c r="BA5" s="193" t="s">
        <v>2361</v>
      </c>
      <c r="BB5" s="193" t="s">
        <v>439</v>
      </c>
      <c r="BC5" s="193" t="s">
        <v>2362</v>
      </c>
      <c r="BD5" s="193" t="s">
        <v>87</v>
      </c>
    </row>
    <row r="6" spans="2:56" ht="12" customHeight="1">
      <c r="B6" s="22"/>
      <c r="D6" s="29" t="s">
        <v>17</v>
      </c>
      <c r="L6" s="22"/>
      <c r="AZ6" s="193" t="s">
        <v>2363</v>
      </c>
      <c r="BA6" s="193" t="s">
        <v>2364</v>
      </c>
      <c r="BB6" s="193" t="s">
        <v>439</v>
      </c>
      <c r="BC6" s="193" t="s">
        <v>2365</v>
      </c>
      <c r="BD6" s="193" t="s">
        <v>87</v>
      </c>
    </row>
    <row r="7" spans="2:56" ht="26.25" customHeight="1">
      <c r="B7" s="22"/>
      <c r="E7" s="372" t="str">
        <f>'Rekapitulace stavby'!K6</f>
        <v>Revitalizace multimodálního uzlu ve Dvoře Králové nad Labem - etapa I-VI.</v>
      </c>
      <c r="F7" s="373"/>
      <c r="G7" s="373"/>
      <c r="H7" s="373"/>
      <c r="L7" s="22"/>
      <c r="AZ7" s="193" t="s">
        <v>2366</v>
      </c>
      <c r="BA7" s="193" t="s">
        <v>2367</v>
      </c>
      <c r="BB7" s="193" t="s">
        <v>439</v>
      </c>
      <c r="BC7" s="193" t="s">
        <v>2368</v>
      </c>
      <c r="BD7" s="193" t="s">
        <v>87</v>
      </c>
    </row>
    <row r="8" spans="2:56" ht="12.75">
      <c r="B8" s="22"/>
      <c r="D8" s="29" t="s">
        <v>301</v>
      </c>
      <c r="L8" s="22"/>
      <c r="AZ8" s="193" t="s">
        <v>2369</v>
      </c>
      <c r="BA8" s="193" t="s">
        <v>2370</v>
      </c>
      <c r="BB8" s="193" t="s">
        <v>439</v>
      </c>
      <c r="BC8" s="193" t="s">
        <v>2371</v>
      </c>
      <c r="BD8" s="193" t="s">
        <v>87</v>
      </c>
    </row>
    <row r="9" spans="2:56" ht="23.25" customHeight="1">
      <c r="B9" s="22"/>
      <c r="E9" s="372" t="s">
        <v>302</v>
      </c>
      <c r="F9" s="335"/>
      <c r="G9" s="335"/>
      <c r="H9" s="335"/>
      <c r="L9" s="22"/>
      <c r="AZ9" s="193" t="s">
        <v>2372</v>
      </c>
      <c r="BA9" s="193" t="s">
        <v>2373</v>
      </c>
      <c r="BB9" s="193" t="s">
        <v>439</v>
      </c>
      <c r="BC9" s="193" t="s">
        <v>2374</v>
      </c>
      <c r="BD9" s="193" t="s">
        <v>87</v>
      </c>
    </row>
    <row r="10" spans="2:56" ht="12" customHeight="1">
      <c r="B10" s="22"/>
      <c r="D10" s="29" t="s">
        <v>303</v>
      </c>
      <c r="L10" s="22"/>
      <c r="AZ10" s="193" t="s">
        <v>2375</v>
      </c>
      <c r="BA10" s="193" t="s">
        <v>2376</v>
      </c>
      <c r="BB10" s="193" t="s">
        <v>439</v>
      </c>
      <c r="BC10" s="193" t="s">
        <v>2377</v>
      </c>
      <c r="BD10" s="193" t="s">
        <v>87</v>
      </c>
    </row>
    <row r="11" spans="2:56" s="1" customFormat="1" ht="16.5" customHeight="1">
      <c r="B11" s="34"/>
      <c r="E11" s="365" t="s">
        <v>1828</v>
      </c>
      <c r="F11" s="374"/>
      <c r="G11" s="374"/>
      <c r="H11" s="374"/>
      <c r="L11" s="34"/>
      <c r="AZ11" s="193" t="s">
        <v>2378</v>
      </c>
      <c r="BA11" s="193" t="s">
        <v>2379</v>
      </c>
      <c r="BB11" s="193" t="s">
        <v>439</v>
      </c>
      <c r="BC11" s="193" t="s">
        <v>2380</v>
      </c>
      <c r="BD11" s="193" t="s">
        <v>87</v>
      </c>
    </row>
    <row r="12" spans="2:56" s="1" customFormat="1" ht="12" customHeight="1">
      <c r="B12" s="34"/>
      <c r="D12" s="29" t="s">
        <v>1829</v>
      </c>
      <c r="L12" s="34"/>
      <c r="AZ12" s="193" t="s">
        <v>2381</v>
      </c>
      <c r="BA12" s="193" t="s">
        <v>2382</v>
      </c>
      <c r="BB12" s="193" t="s">
        <v>439</v>
      </c>
      <c r="BC12" s="193" t="s">
        <v>2380</v>
      </c>
      <c r="BD12" s="193" t="s">
        <v>87</v>
      </c>
    </row>
    <row r="13" spans="2:56" s="1" customFormat="1" ht="16.5" customHeight="1">
      <c r="B13" s="34"/>
      <c r="E13" s="353" t="s">
        <v>2383</v>
      </c>
      <c r="F13" s="374"/>
      <c r="G13" s="374"/>
      <c r="H13" s="374"/>
      <c r="L13" s="34"/>
      <c r="AZ13" s="193" t="s">
        <v>2384</v>
      </c>
      <c r="BA13" s="193" t="s">
        <v>2385</v>
      </c>
      <c r="BB13" s="193" t="s">
        <v>439</v>
      </c>
      <c r="BC13" s="193" t="s">
        <v>2386</v>
      </c>
      <c r="BD13" s="193" t="s">
        <v>87</v>
      </c>
    </row>
    <row r="14" spans="2:56" s="1" customFormat="1">
      <c r="B14" s="34"/>
      <c r="L14" s="34"/>
      <c r="AZ14" s="193" t="s">
        <v>2387</v>
      </c>
      <c r="BA14" s="193" t="s">
        <v>2388</v>
      </c>
      <c r="BB14" s="193" t="s">
        <v>439</v>
      </c>
      <c r="BC14" s="193" t="s">
        <v>2389</v>
      </c>
      <c r="BD14" s="193" t="s">
        <v>87</v>
      </c>
    </row>
    <row r="15" spans="2:56" s="1" customFormat="1" ht="12" customHeight="1">
      <c r="B15" s="34"/>
      <c r="D15" s="29" t="s">
        <v>19</v>
      </c>
      <c r="F15" s="27" t="s">
        <v>3</v>
      </c>
      <c r="I15" s="29" t="s">
        <v>20</v>
      </c>
      <c r="J15" s="27" t="s">
        <v>3</v>
      </c>
      <c r="L15" s="34"/>
      <c r="AZ15" s="193" t="s">
        <v>2390</v>
      </c>
      <c r="BA15" s="193" t="s">
        <v>2391</v>
      </c>
      <c r="BB15" s="193" t="s">
        <v>439</v>
      </c>
      <c r="BC15" s="193" t="s">
        <v>2389</v>
      </c>
      <c r="BD15" s="193" t="s">
        <v>87</v>
      </c>
    </row>
    <row r="16" spans="2:56" s="1" customFormat="1" ht="12" customHeight="1">
      <c r="B16" s="34"/>
      <c r="D16" s="29" t="s">
        <v>21</v>
      </c>
      <c r="F16" s="27" t="s">
        <v>22</v>
      </c>
      <c r="I16" s="29" t="s">
        <v>23</v>
      </c>
      <c r="J16" s="51" t="str">
        <f>'Rekapitulace stavby'!AN8</f>
        <v>26. 8. 2025</v>
      </c>
      <c r="L16" s="34"/>
      <c r="AZ16" s="193" t="s">
        <v>2392</v>
      </c>
      <c r="BA16" s="193" t="s">
        <v>2393</v>
      </c>
      <c r="BB16" s="193" t="s">
        <v>439</v>
      </c>
      <c r="BC16" s="193" t="s">
        <v>2394</v>
      </c>
      <c r="BD16" s="193" t="s">
        <v>87</v>
      </c>
    </row>
    <row r="17" spans="2:56" s="1" customFormat="1" ht="10.9" customHeight="1">
      <c r="B17" s="34"/>
      <c r="L17" s="34"/>
      <c r="AZ17" s="193" t="s">
        <v>2395</v>
      </c>
      <c r="BA17" s="193" t="s">
        <v>2396</v>
      </c>
      <c r="BB17" s="193" t="s">
        <v>2352</v>
      </c>
      <c r="BC17" s="193" t="s">
        <v>2397</v>
      </c>
      <c r="BD17" s="193" t="s">
        <v>87</v>
      </c>
    </row>
    <row r="18" spans="2:56" s="1" customFormat="1" ht="12" customHeight="1">
      <c r="B18" s="34"/>
      <c r="D18" s="29" t="s">
        <v>25</v>
      </c>
      <c r="I18" s="29" t="s">
        <v>26</v>
      </c>
      <c r="J18" s="27" t="str">
        <f>IF('Rekapitulace stavby'!AN10="","",'Rekapitulace stavby'!AN10)</f>
        <v/>
      </c>
      <c r="L18" s="34"/>
      <c r="AZ18" s="193" t="s">
        <v>2398</v>
      </c>
      <c r="BA18" s="193" t="s">
        <v>2399</v>
      </c>
      <c r="BB18" s="193" t="s">
        <v>2352</v>
      </c>
      <c r="BC18" s="193" t="s">
        <v>2400</v>
      </c>
      <c r="BD18" s="193" t="s">
        <v>87</v>
      </c>
    </row>
    <row r="19" spans="2:56" s="1" customFormat="1" ht="18" customHeight="1">
      <c r="B19" s="34"/>
      <c r="E19" s="27" t="str">
        <f>IF('Rekapitulace stavby'!E11="","",'Rekapitulace stavby'!E11)</f>
        <v xml:space="preserve"> </v>
      </c>
      <c r="I19" s="29" t="s">
        <v>27</v>
      </c>
      <c r="J19" s="27" t="str">
        <f>IF('Rekapitulace stavby'!AN11="","",'Rekapitulace stavby'!AN11)</f>
        <v/>
      </c>
      <c r="L19" s="34"/>
      <c r="AZ19" s="193" t="s">
        <v>2401</v>
      </c>
      <c r="BA19" s="193" t="s">
        <v>2402</v>
      </c>
      <c r="BB19" s="193" t="s">
        <v>2352</v>
      </c>
      <c r="BC19" s="193" t="s">
        <v>2403</v>
      </c>
      <c r="BD19" s="193" t="s">
        <v>87</v>
      </c>
    </row>
    <row r="20" spans="2:56" s="1" customFormat="1" ht="6.95" customHeight="1">
      <c r="B20" s="34"/>
      <c r="L20" s="34"/>
      <c r="AZ20" s="193" t="s">
        <v>2404</v>
      </c>
      <c r="BA20" s="193" t="s">
        <v>2405</v>
      </c>
      <c r="BB20" s="193" t="s">
        <v>439</v>
      </c>
      <c r="BC20" s="193" t="s">
        <v>2368</v>
      </c>
      <c r="BD20" s="193" t="s">
        <v>87</v>
      </c>
    </row>
    <row r="21" spans="2:56" s="1" customFormat="1" ht="12" customHeight="1">
      <c r="B21" s="34"/>
      <c r="D21" s="29" t="s">
        <v>28</v>
      </c>
      <c r="I21" s="29" t="s">
        <v>26</v>
      </c>
      <c r="J21" s="30" t="str">
        <f>'Rekapitulace stavby'!AN13</f>
        <v>Vyplň údaj</v>
      </c>
      <c r="L21" s="34"/>
      <c r="AZ21" s="193" t="s">
        <v>2406</v>
      </c>
      <c r="BA21" s="193" t="s">
        <v>2407</v>
      </c>
      <c r="BB21" s="193" t="s">
        <v>439</v>
      </c>
      <c r="BC21" s="193" t="s">
        <v>2408</v>
      </c>
      <c r="BD21" s="193" t="s">
        <v>87</v>
      </c>
    </row>
    <row r="22" spans="2:56" s="1" customFormat="1" ht="18" customHeight="1">
      <c r="B22" s="34"/>
      <c r="E22" s="375" t="str">
        <f>'Rekapitulace stavby'!E14</f>
        <v>Vyplň údaj</v>
      </c>
      <c r="F22" s="342"/>
      <c r="G22" s="342"/>
      <c r="H22" s="342"/>
      <c r="I22" s="29" t="s">
        <v>27</v>
      </c>
      <c r="J22" s="30" t="str">
        <f>'Rekapitulace stavby'!AN14</f>
        <v>Vyplň údaj</v>
      </c>
      <c r="L22" s="34"/>
      <c r="AZ22" s="193" t="s">
        <v>2409</v>
      </c>
      <c r="BA22" s="193" t="s">
        <v>2410</v>
      </c>
      <c r="BB22" s="193" t="s">
        <v>439</v>
      </c>
      <c r="BC22" s="193" t="s">
        <v>2411</v>
      </c>
      <c r="BD22" s="193" t="s">
        <v>87</v>
      </c>
    </row>
    <row r="23" spans="2:56" s="1" customFormat="1" ht="6.95" customHeight="1">
      <c r="B23" s="34"/>
      <c r="L23" s="34"/>
      <c r="AZ23" s="193" t="s">
        <v>2412</v>
      </c>
      <c r="BA23" s="193" t="s">
        <v>2413</v>
      </c>
      <c r="BB23" s="193" t="s">
        <v>439</v>
      </c>
      <c r="BC23" s="193" t="s">
        <v>2414</v>
      </c>
      <c r="BD23" s="193" t="s">
        <v>79</v>
      </c>
    </row>
    <row r="24" spans="2:56" s="1" customFormat="1" ht="12" customHeight="1">
      <c r="B24" s="34"/>
      <c r="D24" s="29" t="s">
        <v>30</v>
      </c>
      <c r="I24" s="29" t="s">
        <v>26</v>
      </c>
      <c r="J24" s="27" t="str">
        <f>IF('Rekapitulace stavby'!AN16="","",'Rekapitulace stavby'!AN16)</f>
        <v/>
      </c>
      <c r="L24" s="34"/>
      <c r="AZ24" s="193" t="s">
        <v>2415</v>
      </c>
      <c r="BA24" s="193" t="s">
        <v>2416</v>
      </c>
      <c r="BB24" s="193" t="s">
        <v>439</v>
      </c>
      <c r="BC24" s="193" t="s">
        <v>2417</v>
      </c>
      <c r="BD24" s="193" t="s">
        <v>87</v>
      </c>
    </row>
    <row r="25" spans="2:56" s="1" customFormat="1" ht="18" customHeight="1">
      <c r="B25" s="34"/>
      <c r="E25" s="27" t="str">
        <f>IF('Rekapitulace stavby'!E17="","",'Rekapitulace stavby'!E17)</f>
        <v xml:space="preserve"> </v>
      </c>
      <c r="I25" s="29" t="s">
        <v>27</v>
      </c>
      <c r="J25" s="27" t="str">
        <f>IF('Rekapitulace stavby'!AN17="","",'Rekapitulace stavby'!AN17)</f>
        <v/>
      </c>
      <c r="L25" s="34"/>
      <c r="AZ25" s="193" t="s">
        <v>2418</v>
      </c>
      <c r="BA25" s="193" t="s">
        <v>2419</v>
      </c>
      <c r="BB25" s="193" t="s">
        <v>2352</v>
      </c>
      <c r="BC25" s="193" t="s">
        <v>2420</v>
      </c>
      <c r="BD25" s="193" t="s">
        <v>87</v>
      </c>
    </row>
    <row r="26" spans="2:56" s="1" customFormat="1" ht="6.95" customHeight="1">
      <c r="B26" s="34"/>
      <c r="L26" s="34"/>
      <c r="AZ26" s="193" t="s">
        <v>2421</v>
      </c>
      <c r="BA26" s="193" t="s">
        <v>2422</v>
      </c>
      <c r="BB26" s="193" t="s">
        <v>2352</v>
      </c>
      <c r="BC26" s="193" t="s">
        <v>505</v>
      </c>
      <c r="BD26" s="193" t="s">
        <v>87</v>
      </c>
    </row>
    <row r="27" spans="2:56" s="1" customFormat="1" ht="12" customHeight="1">
      <c r="B27" s="34"/>
      <c r="D27" s="29" t="s">
        <v>32</v>
      </c>
      <c r="I27" s="29" t="s">
        <v>26</v>
      </c>
      <c r="J27" s="27" t="str">
        <f>IF('Rekapitulace stavby'!AN19="","",'Rekapitulace stavby'!AN19)</f>
        <v/>
      </c>
      <c r="L27" s="34"/>
      <c r="AZ27" s="193" t="s">
        <v>2423</v>
      </c>
      <c r="BA27" s="193" t="s">
        <v>2424</v>
      </c>
      <c r="BB27" s="193" t="s">
        <v>2352</v>
      </c>
      <c r="BC27" s="193" t="s">
        <v>2425</v>
      </c>
      <c r="BD27" s="193" t="s">
        <v>87</v>
      </c>
    </row>
    <row r="28" spans="2:56" s="1" customFormat="1" ht="18" customHeight="1">
      <c r="B28" s="34"/>
      <c r="E28" s="27" t="str">
        <f>IF('Rekapitulace stavby'!E20="","",'Rekapitulace stavby'!E20)</f>
        <v xml:space="preserve"> </v>
      </c>
      <c r="I28" s="29" t="s">
        <v>27</v>
      </c>
      <c r="J28" s="27" t="str">
        <f>IF('Rekapitulace stavby'!AN20="","",'Rekapitulace stavby'!AN20)</f>
        <v/>
      </c>
      <c r="L28" s="34"/>
      <c r="AZ28" s="193" t="s">
        <v>2426</v>
      </c>
      <c r="BA28" s="193" t="s">
        <v>2427</v>
      </c>
      <c r="BB28" s="193" t="s">
        <v>439</v>
      </c>
      <c r="BC28" s="193" t="s">
        <v>2428</v>
      </c>
      <c r="BD28" s="193" t="s">
        <v>87</v>
      </c>
    </row>
    <row r="29" spans="2:56" s="1" customFormat="1" ht="6.95" customHeight="1">
      <c r="B29" s="34"/>
      <c r="L29" s="34"/>
      <c r="AZ29" s="193" t="s">
        <v>2429</v>
      </c>
      <c r="BA29" s="193" t="s">
        <v>2430</v>
      </c>
      <c r="BB29" s="193" t="s">
        <v>2352</v>
      </c>
      <c r="BC29" s="193" t="s">
        <v>2431</v>
      </c>
      <c r="BD29" s="193" t="s">
        <v>87</v>
      </c>
    </row>
    <row r="30" spans="2:56" s="1" customFormat="1" ht="12" customHeight="1">
      <c r="B30" s="34"/>
      <c r="D30" s="29" t="s">
        <v>33</v>
      </c>
      <c r="L30" s="34"/>
      <c r="AZ30" s="193" t="s">
        <v>2432</v>
      </c>
      <c r="BA30" s="193" t="s">
        <v>2433</v>
      </c>
      <c r="BB30" s="193" t="s">
        <v>2352</v>
      </c>
      <c r="BC30" s="193" t="s">
        <v>2434</v>
      </c>
      <c r="BD30" s="193" t="s">
        <v>87</v>
      </c>
    </row>
    <row r="31" spans="2:56" s="7" customFormat="1" ht="16.5" customHeight="1">
      <c r="B31" s="93"/>
      <c r="E31" s="346" t="s">
        <v>3</v>
      </c>
      <c r="F31" s="346"/>
      <c r="G31" s="346"/>
      <c r="H31" s="346"/>
      <c r="L31" s="93"/>
      <c r="AZ31" s="194" t="s">
        <v>2435</v>
      </c>
      <c r="BA31" s="194" t="s">
        <v>2436</v>
      </c>
      <c r="BB31" s="194" t="s">
        <v>2352</v>
      </c>
      <c r="BC31" s="194" t="s">
        <v>2437</v>
      </c>
      <c r="BD31" s="194" t="s">
        <v>87</v>
      </c>
    </row>
    <row r="32" spans="2:56" s="1" customFormat="1" ht="6.95" customHeight="1">
      <c r="B32" s="34"/>
      <c r="L32" s="34"/>
      <c r="AZ32" s="193" t="s">
        <v>2438</v>
      </c>
      <c r="BA32" s="193" t="s">
        <v>2439</v>
      </c>
      <c r="BB32" s="193" t="s">
        <v>2352</v>
      </c>
      <c r="BC32" s="193" t="s">
        <v>2440</v>
      </c>
      <c r="BD32" s="193" t="s">
        <v>87</v>
      </c>
    </row>
    <row r="33" spans="2:56" s="1" customFormat="1" ht="6.95" customHeight="1">
      <c r="B33" s="34"/>
      <c r="D33" s="52"/>
      <c r="E33" s="52"/>
      <c r="F33" s="52"/>
      <c r="G33" s="52"/>
      <c r="H33" s="52"/>
      <c r="I33" s="52"/>
      <c r="J33" s="52"/>
      <c r="K33" s="52"/>
      <c r="L33" s="34"/>
      <c r="AZ33" s="193" t="s">
        <v>2441</v>
      </c>
      <c r="BA33" s="193" t="s">
        <v>2442</v>
      </c>
      <c r="BB33" s="193" t="s">
        <v>2352</v>
      </c>
      <c r="BC33" s="193" t="s">
        <v>2443</v>
      </c>
      <c r="BD33" s="193" t="s">
        <v>87</v>
      </c>
    </row>
    <row r="34" spans="2:56" s="1" customFormat="1" ht="25.35" customHeight="1">
      <c r="B34" s="34"/>
      <c r="D34" s="94" t="s">
        <v>35</v>
      </c>
      <c r="J34" s="65">
        <f>ROUND(J173, 2)</f>
        <v>0</v>
      </c>
      <c r="L34" s="34"/>
      <c r="AZ34" s="193" t="s">
        <v>2444</v>
      </c>
      <c r="BA34" s="193" t="s">
        <v>2445</v>
      </c>
      <c r="BB34" s="193" t="s">
        <v>2352</v>
      </c>
      <c r="BC34" s="193" t="s">
        <v>2446</v>
      </c>
      <c r="BD34" s="193" t="s">
        <v>87</v>
      </c>
    </row>
    <row r="35" spans="2:56" s="1" customFormat="1" ht="6.95" customHeight="1">
      <c r="B35" s="34"/>
      <c r="D35" s="52"/>
      <c r="E35" s="52"/>
      <c r="F35" s="52"/>
      <c r="G35" s="52"/>
      <c r="H35" s="52"/>
      <c r="I35" s="52"/>
      <c r="J35" s="52"/>
      <c r="K35" s="52"/>
      <c r="L35" s="34"/>
      <c r="AZ35" s="193" t="s">
        <v>2447</v>
      </c>
      <c r="BA35" s="193" t="s">
        <v>2448</v>
      </c>
      <c r="BB35" s="193" t="s">
        <v>2352</v>
      </c>
      <c r="BC35" s="193" t="s">
        <v>2449</v>
      </c>
      <c r="BD35" s="193" t="s">
        <v>87</v>
      </c>
    </row>
    <row r="36" spans="2:56" s="1" customFormat="1" ht="14.45" customHeight="1">
      <c r="B36" s="34"/>
      <c r="F36" s="37" t="s">
        <v>37</v>
      </c>
      <c r="I36" s="37" t="s">
        <v>36</v>
      </c>
      <c r="J36" s="37" t="s">
        <v>38</v>
      </c>
      <c r="L36" s="34"/>
      <c r="AZ36" s="193" t="s">
        <v>2450</v>
      </c>
      <c r="BA36" s="193" t="s">
        <v>2451</v>
      </c>
      <c r="BB36" s="193" t="s">
        <v>439</v>
      </c>
      <c r="BC36" s="193" t="s">
        <v>2452</v>
      </c>
      <c r="BD36" s="193" t="s">
        <v>87</v>
      </c>
    </row>
    <row r="37" spans="2:56" s="1" customFormat="1" ht="14.45" customHeight="1">
      <c r="B37" s="34"/>
      <c r="D37" s="54" t="s">
        <v>39</v>
      </c>
      <c r="E37" s="29" t="s">
        <v>40</v>
      </c>
      <c r="F37" s="84">
        <f>ROUND((SUM(BE173:BE1846)),  2)</f>
        <v>0</v>
      </c>
      <c r="I37" s="95">
        <v>0.21</v>
      </c>
      <c r="J37" s="84">
        <f>ROUND(((SUM(BE173:BE1846))*I37),  2)</f>
        <v>0</v>
      </c>
      <c r="L37" s="34"/>
      <c r="AZ37" s="193" t="s">
        <v>2453</v>
      </c>
      <c r="BA37" s="193" t="s">
        <v>2454</v>
      </c>
      <c r="BB37" s="193" t="s">
        <v>439</v>
      </c>
      <c r="BC37" s="193" t="s">
        <v>2455</v>
      </c>
      <c r="BD37" s="193" t="s">
        <v>87</v>
      </c>
    </row>
    <row r="38" spans="2:56" s="1" customFormat="1" ht="14.45" customHeight="1">
      <c r="B38" s="34"/>
      <c r="E38" s="29" t="s">
        <v>41</v>
      </c>
      <c r="F38" s="84">
        <f>ROUND((SUM(BF173:BF1846)),  2)</f>
        <v>0</v>
      </c>
      <c r="I38" s="95">
        <v>0.12</v>
      </c>
      <c r="J38" s="84">
        <f>ROUND(((SUM(BF173:BF1846))*I38),  2)</f>
        <v>0</v>
      </c>
      <c r="L38" s="34"/>
      <c r="AZ38" s="193" t="s">
        <v>2456</v>
      </c>
      <c r="BA38" s="193" t="s">
        <v>2457</v>
      </c>
      <c r="BB38" s="193" t="s">
        <v>439</v>
      </c>
      <c r="BC38" s="193" t="s">
        <v>2458</v>
      </c>
      <c r="BD38" s="193" t="s">
        <v>87</v>
      </c>
    </row>
    <row r="39" spans="2:56" s="1" customFormat="1" ht="14.45" hidden="1" customHeight="1">
      <c r="B39" s="34"/>
      <c r="E39" s="29" t="s">
        <v>42</v>
      </c>
      <c r="F39" s="84">
        <f>ROUND((SUM(BG173:BG1846)),  2)</f>
        <v>0</v>
      </c>
      <c r="I39" s="95">
        <v>0.21</v>
      </c>
      <c r="J39" s="84">
        <f>0</f>
        <v>0</v>
      </c>
      <c r="L39" s="34"/>
      <c r="AZ39" s="193" t="s">
        <v>2459</v>
      </c>
      <c r="BA39" s="193" t="s">
        <v>2460</v>
      </c>
      <c r="BB39" s="193" t="s">
        <v>439</v>
      </c>
      <c r="BC39" s="193" t="s">
        <v>2461</v>
      </c>
      <c r="BD39" s="193" t="s">
        <v>87</v>
      </c>
    </row>
    <row r="40" spans="2:56" s="1" customFormat="1" ht="14.45" hidden="1" customHeight="1">
      <c r="B40" s="34"/>
      <c r="E40" s="29" t="s">
        <v>43</v>
      </c>
      <c r="F40" s="84">
        <f>ROUND((SUM(BH173:BH1846)),  2)</f>
        <v>0</v>
      </c>
      <c r="I40" s="95">
        <v>0.12</v>
      </c>
      <c r="J40" s="84">
        <f>0</f>
        <v>0</v>
      </c>
      <c r="L40" s="34"/>
      <c r="AZ40" s="193" t="s">
        <v>2462</v>
      </c>
      <c r="BA40" s="193" t="s">
        <v>2463</v>
      </c>
      <c r="BB40" s="193" t="s">
        <v>439</v>
      </c>
      <c r="BC40" s="193" t="s">
        <v>2464</v>
      </c>
      <c r="BD40" s="193" t="s">
        <v>87</v>
      </c>
    </row>
    <row r="41" spans="2:56" s="1" customFormat="1" ht="14.45" hidden="1" customHeight="1">
      <c r="B41" s="34"/>
      <c r="E41" s="29" t="s">
        <v>44</v>
      </c>
      <c r="F41" s="84">
        <f>ROUND((SUM(BI173:BI1846)),  2)</f>
        <v>0</v>
      </c>
      <c r="I41" s="95">
        <v>0</v>
      </c>
      <c r="J41" s="84">
        <f>0</f>
        <v>0</v>
      </c>
      <c r="L41" s="34"/>
      <c r="AZ41" s="193" t="s">
        <v>2465</v>
      </c>
      <c r="BA41" s="193" t="s">
        <v>2466</v>
      </c>
      <c r="BB41" s="193" t="s">
        <v>2352</v>
      </c>
      <c r="BC41" s="193" t="s">
        <v>2467</v>
      </c>
      <c r="BD41" s="193" t="s">
        <v>87</v>
      </c>
    </row>
    <row r="42" spans="2:56" s="1" customFormat="1" ht="6.95" customHeight="1">
      <c r="B42" s="34"/>
      <c r="L42" s="34"/>
      <c r="AZ42" s="193" t="s">
        <v>2468</v>
      </c>
      <c r="BA42" s="193" t="s">
        <v>2469</v>
      </c>
      <c r="BB42" s="193" t="s">
        <v>2352</v>
      </c>
      <c r="BC42" s="193" t="s">
        <v>2470</v>
      </c>
      <c r="BD42" s="193" t="s">
        <v>87</v>
      </c>
    </row>
    <row r="43" spans="2:56" s="1" customFormat="1" ht="25.35" customHeight="1">
      <c r="B43" s="34"/>
      <c r="C43" s="96"/>
      <c r="D43" s="97" t="s">
        <v>45</v>
      </c>
      <c r="E43" s="56"/>
      <c r="F43" s="56"/>
      <c r="G43" s="98" t="s">
        <v>46</v>
      </c>
      <c r="H43" s="99" t="s">
        <v>47</v>
      </c>
      <c r="I43" s="56"/>
      <c r="J43" s="100">
        <f>SUM(J34:J41)</f>
        <v>0</v>
      </c>
      <c r="K43" s="101"/>
      <c r="L43" s="34"/>
      <c r="AZ43" s="193" t="s">
        <v>2471</v>
      </c>
      <c r="BA43" s="193" t="s">
        <v>2472</v>
      </c>
      <c r="BB43" s="193" t="s">
        <v>2352</v>
      </c>
      <c r="BC43" s="193" t="s">
        <v>2473</v>
      </c>
      <c r="BD43" s="193" t="s">
        <v>87</v>
      </c>
    </row>
    <row r="44" spans="2:56" s="1" customFormat="1" ht="14.45" customHeight="1">
      <c r="B44" s="43"/>
      <c r="C44" s="44"/>
      <c r="D44" s="44"/>
      <c r="E44" s="44"/>
      <c r="F44" s="44"/>
      <c r="G44" s="44"/>
      <c r="H44" s="44"/>
      <c r="I44" s="44"/>
      <c r="J44" s="44"/>
      <c r="K44" s="44"/>
      <c r="L44" s="34"/>
      <c r="AZ44" s="193" t="s">
        <v>2474</v>
      </c>
      <c r="BA44" s="193" t="s">
        <v>2475</v>
      </c>
      <c r="BB44" s="193" t="s">
        <v>2352</v>
      </c>
      <c r="BC44" s="193" t="s">
        <v>2476</v>
      </c>
      <c r="BD44" s="193" t="s">
        <v>87</v>
      </c>
    </row>
    <row r="45" spans="2:56">
      <c r="AZ45" s="193" t="s">
        <v>2477</v>
      </c>
      <c r="BA45" s="193" t="s">
        <v>2478</v>
      </c>
      <c r="BB45" s="193" t="s">
        <v>2352</v>
      </c>
      <c r="BC45" s="193" t="s">
        <v>505</v>
      </c>
      <c r="BD45" s="193" t="s">
        <v>87</v>
      </c>
    </row>
    <row r="46" spans="2:56">
      <c r="AZ46" s="193" t="s">
        <v>2479</v>
      </c>
      <c r="BA46" s="193" t="s">
        <v>2480</v>
      </c>
      <c r="BB46" s="193" t="s">
        <v>2352</v>
      </c>
      <c r="BC46" s="193" t="s">
        <v>2425</v>
      </c>
      <c r="BD46" s="193" t="s">
        <v>87</v>
      </c>
    </row>
    <row r="47" spans="2:56">
      <c r="AZ47" s="193" t="s">
        <v>2481</v>
      </c>
      <c r="BA47" s="193" t="s">
        <v>2482</v>
      </c>
      <c r="BB47" s="193" t="s">
        <v>439</v>
      </c>
      <c r="BC47" s="193" t="s">
        <v>2483</v>
      </c>
      <c r="BD47" s="193" t="s">
        <v>87</v>
      </c>
    </row>
    <row r="48" spans="2:56" s="1" customFormat="1" ht="6.95" customHeight="1">
      <c r="B48" s="45"/>
      <c r="C48" s="46"/>
      <c r="D48" s="46"/>
      <c r="E48" s="46"/>
      <c r="F48" s="46"/>
      <c r="G48" s="46"/>
      <c r="H48" s="46"/>
      <c r="I48" s="46"/>
      <c r="J48" s="46"/>
      <c r="K48" s="46"/>
      <c r="L48" s="34"/>
      <c r="AZ48" s="193" t="s">
        <v>2484</v>
      </c>
      <c r="BA48" s="193" t="s">
        <v>2485</v>
      </c>
      <c r="BB48" s="193" t="s">
        <v>2352</v>
      </c>
      <c r="BC48" s="193" t="s">
        <v>2486</v>
      </c>
      <c r="BD48" s="193" t="s">
        <v>87</v>
      </c>
    </row>
    <row r="49" spans="2:56" s="1" customFormat="1" ht="24.95" customHeight="1">
      <c r="B49" s="34"/>
      <c r="C49" s="23" t="s">
        <v>307</v>
      </c>
      <c r="L49" s="34"/>
      <c r="AZ49" s="193" t="s">
        <v>2487</v>
      </c>
      <c r="BA49" s="193" t="s">
        <v>2488</v>
      </c>
      <c r="BB49" s="193" t="s">
        <v>2352</v>
      </c>
      <c r="BC49" s="193" t="s">
        <v>2489</v>
      </c>
      <c r="BD49" s="193" t="s">
        <v>87</v>
      </c>
    </row>
    <row r="50" spans="2:56" s="1" customFormat="1" ht="6.95" customHeight="1">
      <c r="B50" s="34"/>
      <c r="L50" s="34"/>
      <c r="AZ50" s="193" t="s">
        <v>2490</v>
      </c>
      <c r="BA50" s="193" t="s">
        <v>2491</v>
      </c>
      <c r="BB50" s="193" t="s">
        <v>439</v>
      </c>
      <c r="BC50" s="193" t="s">
        <v>2492</v>
      </c>
      <c r="BD50" s="193" t="s">
        <v>87</v>
      </c>
    </row>
    <row r="51" spans="2:56" s="1" customFormat="1" ht="12" customHeight="1">
      <c r="B51" s="34"/>
      <c r="C51" s="29" t="s">
        <v>17</v>
      </c>
      <c r="L51" s="34"/>
      <c r="AZ51" s="193" t="s">
        <v>2493</v>
      </c>
      <c r="BA51" s="193" t="s">
        <v>2494</v>
      </c>
      <c r="BB51" s="193" t="s">
        <v>439</v>
      </c>
      <c r="BC51" s="193" t="s">
        <v>2495</v>
      </c>
      <c r="BD51" s="193" t="s">
        <v>87</v>
      </c>
    </row>
    <row r="52" spans="2:56" s="1" customFormat="1" ht="26.25" customHeight="1">
      <c r="B52" s="34"/>
      <c r="E52" s="372" t="str">
        <f>E7</f>
        <v>Revitalizace multimodálního uzlu ve Dvoře Králové nad Labem - etapa I-VI.</v>
      </c>
      <c r="F52" s="373"/>
      <c r="G52" s="373"/>
      <c r="H52" s="373"/>
      <c r="L52" s="34"/>
      <c r="AZ52" s="193" t="s">
        <v>2496</v>
      </c>
      <c r="BA52" s="193" t="s">
        <v>2497</v>
      </c>
      <c r="BB52" s="193" t="s">
        <v>2352</v>
      </c>
      <c r="BC52" s="193" t="s">
        <v>696</v>
      </c>
      <c r="BD52" s="193" t="s">
        <v>87</v>
      </c>
    </row>
    <row r="53" spans="2:56" ht="12" customHeight="1">
      <c r="B53" s="22"/>
      <c r="C53" s="29" t="s">
        <v>301</v>
      </c>
      <c r="L53" s="22"/>
      <c r="AZ53" s="193" t="s">
        <v>2498</v>
      </c>
      <c r="BA53" s="193" t="s">
        <v>2499</v>
      </c>
      <c r="BB53" s="193" t="s">
        <v>2352</v>
      </c>
      <c r="BC53" s="193" t="s">
        <v>171</v>
      </c>
      <c r="BD53" s="193" t="s">
        <v>87</v>
      </c>
    </row>
    <row r="54" spans="2:56" ht="23.25" customHeight="1">
      <c r="B54" s="22"/>
      <c r="E54" s="372" t="s">
        <v>302</v>
      </c>
      <c r="F54" s="335"/>
      <c r="G54" s="335"/>
      <c r="H54" s="335"/>
      <c r="L54" s="22"/>
      <c r="AZ54" s="193" t="s">
        <v>2500</v>
      </c>
      <c r="BA54" s="193" t="s">
        <v>2501</v>
      </c>
      <c r="BB54" s="193" t="s">
        <v>439</v>
      </c>
      <c r="BC54" s="193" t="s">
        <v>2502</v>
      </c>
      <c r="BD54" s="193" t="s">
        <v>87</v>
      </c>
    </row>
    <row r="55" spans="2:56" ht="12" customHeight="1">
      <c r="B55" s="22"/>
      <c r="C55" s="29" t="s">
        <v>303</v>
      </c>
      <c r="L55" s="22"/>
      <c r="AZ55" s="193" t="s">
        <v>2503</v>
      </c>
      <c r="BA55" s="193" t="s">
        <v>2504</v>
      </c>
      <c r="BB55" s="193" t="s">
        <v>439</v>
      </c>
      <c r="BC55" s="193" t="s">
        <v>2505</v>
      </c>
      <c r="BD55" s="193" t="s">
        <v>87</v>
      </c>
    </row>
    <row r="56" spans="2:56" s="1" customFormat="1" ht="16.5" customHeight="1">
      <c r="B56" s="34"/>
      <c r="E56" s="365" t="s">
        <v>1828</v>
      </c>
      <c r="F56" s="374"/>
      <c r="G56" s="374"/>
      <c r="H56" s="374"/>
      <c r="L56" s="34"/>
      <c r="AZ56" s="193" t="s">
        <v>2506</v>
      </c>
      <c r="BA56" s="193" t="s">
        <v>2507</v>
      </c>
      <c r="BB56" s="193" t="s">
        <v>439</v>
      </c>
      <c r="BC56" s="193" t="s">
        <v>2508</v>
      </c>
      <c r="BD56" s="193" t="s">
        <v>87</v>
      </c>
    </row>
    <row r="57" spans="2:56" s="1" customFormat="1" ht="12" customHeight="1">
      <c r="B57" s="34"/>
      <c r="C57" s="29" t="s">
        <v>1829</v>
      </c>
      <c r="L57" s="34"/>
      <c r="AZ57" s="193" t="s">
        <v>2509</v>
      </c>
      <c r="BA57" s="193" t="s">
        <v>2510</v>
      </c>
      <c r="BB57" s="193" t="s">
        <v>439</v>
      </c>
      <c r="BC57" s="193" t="s">
        <v>2511</v>
      </c>
      <c r="BD57" s="193" t="s">
        <v>87</v>
      </c>
    </row>
    <row r="58" spans="2:56" s="1" customFormat="1" ht="16.5" customHeight="1">
      <c r="B58" s="34"/>
      <c r="E58" s="353" t="str">
        <f>E13</f>
        <v>2 - Stavební práce</v>
      </c>
      <c r="F58" s="374"/>
      <c r="G58" s="374"/>
      <c r="H58" s="374"/>
      <c r="L58" s="34"/>
      <c r="AZ58" s="193" t="s">
        <v>2512</v>
      </c>
      <c r="BA58" s="193" t="s">
        <v>2513</v>
      </c>
      <c r="BB58" s="193" t="s">
        <v>439</v>
      </c>
      <c r="BC58" s="193" t="s">
        <v>2514</v>
      </c>
      <c r="BD58" s="193" t="s">
        <v>87</v>
      </c>
    </row>
    <row r="59" spans="2:56" s="1" customFormat="1" ht="6.95" customHeight="1">
      <c r="B59" s="34"/>
      <c r="L59" s="34"/>
      <c r="AZ59" s="193" t="s">
        <v>2515</v>
      </c>
      <c r="BA59" s="193" t="s">
        <v>2516</v>
      </c>
      <c r="BB59" s="193" t="s">
        <v>439</v>
      </c>
      <c r="BC59" s="193" t="s">
        <v>2517</v>
      </c>
      <c r="BD59" s="193" t="s">
        <v>87</v>
      </c>
    </row>
    <row r="60" spans="2:56" s="1" customFormat="1" ht="12" customHeight="1">
      <c r="B60" s="34"/>
      <c r="C60" s="29" t="s">
        <v>21</v>
      </c>
      <c r="F60" s="27" t="str">
        <f>F16</f>
        <v xml:space="preserve"> </v>
      </c>
      <c r="I60" s="29" t="s">
        <v>23</v>
      </c>
      <c r="J60" s="51" t="str">
        <f>IF(J16="","",J16)</f>
        <v>26. 8. 2025</v>
      </c>
      <c r="L60" s="34"/>
      <c r="AZ60" s="193" t="s">
        <v>2518</v>
      </c>
      <c r="BA60" s="193" t="s">
        <v>2519</v>
      </c>
      <c r="BB60" s="193" t="s">
        <v>2352</v>
      </c>
      <c r="BC60" s="193" t="s">
        <v>2520</v>
      </c>
      <c r="BD60" s="193" t="s">
        <v>87</v>
      </c>
    </row>
    <row r="61" spans="2:56" s="1" customFormat="1" ht="6.95" customHeight="1">
      <c r="B61" s="34"/>
      <c r="L61" s="34"/>
      <c r="AZ61" s="193" t="s">
        <v>2521</v>
      </c>
      <c r="BA61" s="193" t="s">
        <v>2522</v>
      </c>
      <c r="BB61" s="193" t="s">
        <v>439</v>
      </c>
      <c r="BC61" s="193" t="s">
        <v>2523</v>
      </c>
      <c r="BD61" s="193" t="s">
        <v>87</v>
      </c>
    </row>
    <row r="62" spans="2:56" s="1" customFormat="1" ht="15.2" customHeight="1">
      <c r="B62" s="34"/>
      <c r="C62" s="29" t="s">
        <v>25</v>
      </c>
      <c r="F62" s="27" t="str">
        <f>E19</f>
        <v xml:space="preserve"> </v>
      </c>
      <c r="I62" s="29" t="s">
        <v>30</v>
      </c>
      <c r="J62" s="32" t="str">
        <f>E25</f>
        <v xml:space="preserve"> </v>
      </c>
      <c r="L62" s="34"/>
      <c r="AZ62" s="193" t="s">
        <v>2524</v>
      </c>
      <c r="BA62" s="193" t="s">
        <v>2525</v>
      </c>
      <c r="BB62" s="193" t="s">
        <v>2352</v>
      </c>
      <c r="BC62" s="193" t="s">
        <v>2526</v>
      </c>
      <c r="BD62" s="193" t="s">
        <v>87</v>
      </c>
    </row>
    <row r="63" spans="2:56" s="1" customFormat="1" ht="15.2" customHeight="1">
      <c r="B63" s="34"/>
      <c r="C63" s="29" t="s">
        <v>28</v>
      </c>
      <c r="F63" s="27" t="str">
        <f>IF(E22="","",E22)</f>
        <v>Vyplň údaj</v>
      </c>
      <c r="I63" s="29" t="s">
        <v>32</v>
      </c>
      <c r="J63" s="32" t="str">
        <f>E28</f>
        <v xml:space="preserve"> </v>
      </c>
      <c r="L63" s="34"/>
      <c r="AZ63" s="193" t="s">
        <v>2527</v>
      </c>
      <c r="BA63" s="193" t="s">
        <v>2528</v>
      </c>
      <c r="BB63" s="193" t="s">
        <v>2352</v>
      </c>
      <c r="BC63" s="193" t="s">
        <v>2529</v>
      </c>
      <c r="BD63" s="193" t="s">
        <v>87</v>
      </c>
    </row>
    <row r="64" spans="2:56" s="1" customFormat="1" ht="10.35" customHeight="1">
      <c r="B64" s="34"/>
      <c r="L64" s="34"/>
      <c r="AZ64" s="193" t="s">
        <v>2530</v>
      </c>
      <c r="BA64" s="193" t="s">
        <v>2531</v>
      </c>
      <c r="BB64" s="193" t="s">
        <v>2352</v>
      </c>
      <c r="BC64" s="193" t="s">
        <v>171</v>
      </c>
      <c r="BD64" s="193" t="s">
        <v>87</v>
      </c>
    </row>
    <row r="65" spans="2:56" s="1" customFormat="1" ht="29.25" customHeight="1">
      <c r="B65" s="34"/>
      <c r="C65" s="102" t="s">
        <v>308</v>
      </c>
      <c r="D65" s="96"/>
      <c r="E65" s="96"/>
      <c r="F65" s="96"/>
      <c r="G65" s="96"/>
      <c r="H65" s="96"/>
      <c r="I65" s="96"/>
      <c r="J65" s="103" t="s">
        <v>309</v>
      </c>
      <c r="K65" s="96"/>
      <c r="L65" s="34"/>
      <c r="AZ65" s="193" t="s">
        <v>2532</v>
      </c>
      <c r="BA65" s="193" t="s">
        <v>2533</v>
      </c>
      <c r="BB65" s="193" t="s">
        <v>2352</v>
      </c>
      <c r="BC65" s="193" t="s">
        <v>2534</v>
      </c>
      <c r="BD65" s="193" t="s">
        <v>87</v>
      </c>
    </row>
    <row r="66" spans="2:56" s="1" customFormat="1" ht="10.35" customHeight="1">
      <c r="B66" s="34"/>
      <c r="L66" s="34"/>
      <c r="AZ66" s="193" t="s">
        <v>2535</v>
      </c>
      <c r="BA66" s="193" t="s">
        <v>2536</v>
      </c>
      <c r="BB66" s="193" t="s">
        <v>2352</v>
      </c>
      <c r="BC66" s="193" t="s">
        <v>2537</v>
      </c>
      <c r="BD66" s="193" t="s">
        <v>87</v>
      </c>
    </row>
    <row r="67" spans="2:56" s="1" customFormat="1" ht="22.9" customHeight="1">
      <c r="B67" s="34"/>
      <c r="C67" s="104" t="s">
        <v>67</v>
      </c>
      <c r="J67" s="65">
        <f>J173</f>
        <v>0</v>
      </c>
      <c r="L67" s="34"/>
      <c r="AU67" s="19" t="s">
        <v>310</v>
      </c>
      <c r="AZ67" s="193" t="s">
        <v>2538</v>
      </c>
      <c r="BA67" s="193" t="s">
        <v>2539</v>
      </c>
      <c r="BB67" s="193" t="s">
        <v>2352</v>
      </c>
      <c r="BC67" s="193" t="s">
        <v>2540</v>
      </c>
      <c r="BD67" s="193" t="s">
        <v>87</v>
      </c>
    </row>
    <row r="68" spans="2:56" s="8" customFormat="1" ht="24.95" customHeight="1">
      <c r="B68" s="105"/>
      <c r="D68" s="106" t="s">
        <v>425</v>
      </c>
      <c r="E68" s="107"/>
      <c r="F68" s="107"/>
      <c r="G68" s="107"/>
      <c r="H68" s="107"/>
      <c r="I68" s="107"/>
      <c r="J68" s="108">
        <f>J174</f>
        <v>0</v>
      </c>
      <c r="L68" s="105"/>
    </row>
    <row r="69" spans="2:56" s="9" customFormat="1" ht="19.899999999999999" customHeight="1">
      <c r="B69" s="109"/>
      <c r="D69" s="110" t="s">
        <v>426</v>
      </c>
      <c r="E69" s="111"/>
      <c r="F69" s="111"/>
      <c r="G69" s="111"/>
      <c r="H69" s="111"/>
      <c r="I69" s="111"/>
      <c r="J69" s="112">
        <f>J175</f>
        <v>0</v>
      </c>
      <c r="L69" s="109"/>
    </row>
    <row r="70" spans="2:56" s="9" customFormat="1" ht="14.85" customHeight="1">
      <c r="B70" s="109"/>
      <c r="D70" s="110" t="s">
        <v>2541</v>
      </c>
      <c r="E70" s="111"/>
      <c r="F70" s="111"/>
      <c r="G70" s="111"/>
      <c r="H70" s="111"/>
      <c r="I70" s="111"/>
      <c r="J70" s="112">
        <f>J176</f>
        <v>0</v>
      </c>
      <c r="L70" s="109"/>
    </row>
    <row r="71" spans="2:56" s="9" customFormat="1" ht="14.85" customHeight="1">
      <c r="B71" s="109"/>
      <c r="D71" s="110" t="s">
        <v>2542</v>
      </c>
      <c r="E71" s="111"/>
      <c r="F71" s="111"/>
      <c r="G71" s="111"/>
      <c r="H71" s="111"/>
      <c r="I71" s="111"/>
      <c r="J71" s="112">
        <f>J217</f>
        <v>0</v>
      </c>
      <c r="L71" s="109"/>
    </row>
    <row r="72" spans="2:56" s="9" customFormat="1" ht="14.85" customHeight="1">
      <c r="B72" s="109"/>
      <c r="D72" s="110" t="s">
        <v>2543</v>
      </c>
      <c r="E72" s="111"/>
      <c r="F72" s="111"/>
      <c r="G72" s="111"/>
      <c r="H72" s="111"/>
      <c r="I72" s="111"/>
      <c r="J72" s="112">
        <f>J229</f>
        <v>0</v>
      </c>
      <c r="L72" s="109"/>
    </row>
    <row r="73" spans="2:56" s="9" customFormat="1" ht="19.899999999999999" customHeight="1">
      <c r="B73" s="109"/>
      <c r="D73" s="110" t="s">
        <v>427</v>
      </c>
      <c r="E73" s="111"/>
      <c r="F73" s="111"/>
      <c r="G73" s="111"/>
      <c r="H73" s="111"/>
      <c r="I73" s="111"/>
      <c r="J73" s="112">
        <f>J245</f>
        <v>0</v>
      </c>
      <c r="L73" s="109"/>
    </row>
    <row r="74" spans="2:56" s="9" customFormat="1" ht="14.85" customHeight="1">
      <c r="B74" s="109"/>
      <c r="D74" s="110" t="s">
        <v>2544</v>
      </c>
      <c r="E74" s="111"/>
      <c r="F74" s="111"/>
      <c r="G74" s="111"/>
      <c r="H74" s="111"/>
      <c r="I74" s="111"/>
      <c r="J74" s="112">
        <f>J246</f>
        <v>0</v>
      </c>
      <c r="L74" s="109"/>
    </row>
    <row r="75" spans="2:56" s="9" customFormat="1" ht="14.85" customHeight="1">
      <c r="B75" s="109"/>
      <c r="D75" s="110" t="s">
        <v>2545</v>
      </c>
      <c r="E75" s="111"/>
      <c r="F75" s="111"/>
      <c r="G75" s="111"/>
      <c r="H75" s="111"/>
      <c r="I75" s="111"/>
      <c r="J75" s="112">
        <f>J258</f>
        <v>0</v>
      </c>
      <c r="L75" s="109"/>
    </row>
    <row r="76" spans="2:56" s="9" customFormat="1" ht="14.85" customHeight="1">
      <c r="B76" s="109"/>
      <c r="D76" s="110" t="s">
        <v>2546</v>
      </c>
      <c r="E76" s="111"/>
      <c r="F76" s="111"/>
      <c r="G76" s="111"/>
      <c r="H76" s="111"/>
      <c r="I76" s="111"/>
      <c r="J76" s="112">
        <f>J280</f>
        <v>0</v>
      </c>
      <c r="L76" s="109"/>
    </row>
    <row r="77" spans="2:56" s="9" customFormat="1" ht="14.85" customHeight="1">
      <c r="B77" s="109"/>
      <c r="D77" s="110" t="s">
        <v>2547</v>
      </c>
      <c r="E77" s="111"/>
      <c r="F77" s="111"/>
      <c r="G77" s="111"/>
      <c r="H77" s="111"/>
      <c r="I77" s="111"/>
      <c r="J77" s="112">
        <f>J316</f>
        <v>0</v>
      </c>
      <c r="L77" s="109"/>
    </row>
    <row r="78" spans="2:56" s="9" customFormat="1" ht="14.85" customHeight="1">
      <c r="B78" s="109"/>
      <c r="D78" s="110" t="s">
        <v>2548</v>
      </c>
      <c r="E78" s="111"/>
      <c r="F78" s="111"/>
      <c r="G78" s="111"/>
      <c r="H78" s="111"/>
      <c r="I78" s="111"/>
      <c r="J78" s="112">
        <f>J330</f>
        <v>0</v>
      </c>
      <c r="L78" s="109"/>
    </row>
    <row r="79" spans="2:56" s="9" customFormat="1" ht="14.85" customHeight="1">
      <c r="B79" s="109"/>
      <c r="D79" s="110" t="s">
        <v>2549</v>
      </c>
      <c r="E79" s="111"/>
      <c r="F79" s="111"/>
      <c r="G79" s="111"/>
      <c r="H79" s="111"/>
      <c r="I79" s="111"/>
      <c r="J79" s="112">
        <f>J335</f>
        <v>0</v>
      </c>
      <c r="L79" s="109"/>
    </row>
    <row r="80" spans="2:56" s="9" customFormat="1" ht="14.85" customHeight="1">
      <c r="B80" s="109"/>
      <c r="D80" s="110" t="s">
        <v>2550</v>
      </c>
      <c r="E80" s="111"/>
      <c r="F80" s="111"/>
      <c r="G80" s="111"/>
      <c r="H80" s="111"/>
      <c r="I80" s="111"/>
      <c r="J80" s="112">
        <f>J363</f>
        <v>0</v>
      </c>
      <c r="L80" s="109"/>
    </row>
    <row r="81" spans="2:12" s="9" customFormat="1" ht="19.899999999999999" customHeight="1">
      <c r="B81" s="109"/>
      <c r="D81" s="110" t="s">
        <v>954</v>
      </c>
      <c r="E81" s="111"/>
      <c r="F81" s="111"/>
      <c r="G81" s="111"/>
      <c r="H81" s="111"/>
      <c r="I81" s="111"/>
      <c r="J81" s="112">
        <f>J375</f>
        <v>0</v>
      </c>
      <c r="L81" s="109"/>
    </row>
    <row r="82" spans="2:12" s="9" customFormat="1" ht="14.85" customHeight="1">
      <c r="B82" s="109"/>
      <c r="D82" s="110" t="s">
        <v>2551</v>
      </c>
      <c r="E82" s="111"/>
      <c r="F82" s="111"/>
      <c r="G82" s="111"/>
      <c r="H82" s="111"/>
      <c r="I82" s="111"/>
      <c r="J82" s="112">
        <f>J420</f>
        <v>0</v>
      </c>
      <c r="L82" s="109"/>
    </row>
    <row r="83" spans="2:12" s="9" customFormat="1" ht="21.75" customHeight="1">
      <c r="B83" s="109"/>
      <c r="D83" s="110" t="s">
        <v>2552</v>
      </c>
      <c r="E83" s="111"/>
      <c r="F83" s="111"/>
      <c r="G83" s="111"/>
      <c r="H83" s="111"/>
      <c r="I83" s="111"/>
      <c r="J83" s="112">
        <f>J421</f>
        <v>0</v>
      </c>
      <c r="L83" s="109"/>
    </row>
    <row r="84" spans="2:12" s="9" customFormat="1" ht="21.75" customHeight="1">
      <c r="B84" s="109"/>
      <c r="D84" s="110" t="s">
        <v>2553</v>
      </c>
      <c r="E84" s="111"/>
      <c r="F84" s="111"/>
      <c r="G84" s="111"/>
      <c r="H84" s="111"/>
      <c r="I84" s="111"/>
      <c r="J84" s="112">
        <f>J452</f>
        <v>0</v>
      </c>
      <c r="L84" s="109"/>
    </row>
    <row r="85" spans="2:12" s="9" customFormat="1" ht="19.899999999999999" customHeight="1">
      <c r="B85" s="109"/>
      <c r="D85" s="110" t="s">
        <v>428</v>
      </c>
      <c r="E85" s="111"/>
      <c r="F85" s="111"/>
      <c r="G85" s="111"/>
      <c r="H85" s="111"/>
      <c r="I85" s="111"/>
      <c r="J85" s="112">
        <f>J472</f>
        <v>0</v>
      </c>
      <c r="L85" s="109"/>
    </row>
    <row r="86" spans="2:12" s="9" customFormat="1" ht="14.85" customHeight="1">
      <c r="B86" s="109"/>
      <c r="D86" s="110" t="s">
        <v>2554</v>
      </c>
      <c r="E86" s="111"/>
      <c r="F86" s="111"/>
      <c r="G86" s="111"/>
      <c r="H86" s="111"/>
      <c r="I86" s="111"/>
      <c r="J86" s="112">
        <f>J474</f>
        <v>0</v>
      </c>
      <c r="L86" s="109"/>
    </row>
    <row r="87" spans="2:12" s="9" customFormat="1" ht="14.85" customHeight="1">
      <c r="B87" s="109"/>
      <c r="D87" s="110" t="s">
        <v>2555</v>
      </c>
      <c r="E87" s="111"/>
      <c r="F87" s="111"/>
      <c r="G87" s="111"/>
      <c r="H87" s="111"/>
      <c r="I87" s="111"/>
      <c r="J87" s="112">
        <f>J493</f>
        <v>0</v>
      </c>
      <c r="L87" s="109"/>
    </row>
    <row r="88" spans="2:12" s="9" customFormat="1" ht="14.85" customHeight="1">
      <c r="B88" s="109"/>
      <c r="D88" s="110" t="s">
        <v>2556</v>
      </c>
      <c r="E88" s="111"/>
      <c r="F88" s="111"/>
      <c r="G88" s="111"/>
      <c r="H88" s="111"/>
      <c r="I88" s="111"/>
      <c r="J88" s="112">
        <f>J517</f>
        <v>0</v>
      </c>
      <c r="L88" s="109"/>
    </row>
    <row r="89" spans="2:12" s="9" customFormat="1" ht="14.85" customHeight="1">
      <c r="B89" s="109"/>
      <c r="D89" s="110" t="s">
        <v>2557</v>
      </c>
      <c r="E89" s="111"/>
      <c r="F89" s="111"/>
      <c r="G89" s="111"/>
      <c r="H89" s="111"/>
      <c r="I89" s="111"/>
      <c r="J89" s="112">
        <f>J521</f>
        <v>0</v>
      </c>
      <c r="L89" s="109"/>
    </row>
    <row r="90" spans="2:12" s="9" customFormat="1" ht="14.85" customHeight="1">
      <c r="B90" s="109"/>
      <c r="D90" s="110" t="s">
        <v>2558</v>
      </c>
      <c r="E90" s="111"/>
      <c r="F90" s="111"/>
      <c r="G90" s="111"/>
      <c r="H90" s="111"/>
      <c r="I90" s="111"/>
      <c r="J90" s="112">
        <f>J562</f>
        <v>0</v>
      </c>
      <c r="L90" s="109"/>
    </row>
    <row r="91" spans="2:12" s="9" customFormat="1" ht="14.85" customHeight="1">
      <c r="B91" s="109"/>
      <c r="D91" s="110" t="s">
        <v>2559</v>
      </c>
      <c r="E91" s="111"/>
      <c r="F91" s="111"/>
      <c r="G91" s="111"/>
      <c r="H91" s="111"/>
      <c r="I91" s="111"/>
      <c r="J91" s="112">
        <f>J577</f>
        <v>0</v>
      </c>
      <c r="L91" s="109"/>
    </row>
    <row r="92" spans="2:12" s="9" customFormat="1" ht="19.899999999999999" customHeight="1">
      <c r="B92" s="109"/>
      <c r="D92" s="110" t="s">
        <v>2560</v>
      </c>
      <c r="E92" s="111"/>
      <c r="F92" s="111"/>
      <c r="G92" s="111"/>
      <c r="H92" s="111"/>
      <c r="I92" s="111"/>
      <c r="J92" s="112">
        <f>J595</f>
        <v>0</v>
      </c>
      <c r="L92" s="109"/>
    </row>
    <row r="93" spans="2:12" s="9" customFormat="1" ht="14.85" customHeight="1">
      <c r="B93" s="109"/>
      <c r="D93" s="110" t="s">
        <v>2561</v>
      </c>
      <c r="E93" s="111"/>
      <c r="F93" s="111"/>
      <c r="G93" s="111"/>
      <c r="H93" s="111"/>
      <c r="I93" s="111"/>
      <c r="J93" s="112">
        <f>J596</f>
        <v>0</v>
      </c>
      <c r="L93" s="109"/>
    </row>
    <row r="94" spans="2:12" s="9" customFormat="1" ht="21.75" customHeight="1">
      <c r="B94" s="109"/>
      <c r="D94" s="110" t="s">
        <v>2562</v>
      </c>
      <c r="E94" s="111"/>
      <c r="F94" s="111"/>
      <c r="G94" s="111"/>
      <c r="H94" s="111"/>
      <c r="I94" s="111"/>
      <c r="J94" s="112">
        <f>J636</f>
        <v>0</v>
      </c>
      <c r="L94" s="109"/>
    </row>
    <row r="95" spans="2:12" s="9" customFormat="1" ht="14.85" customHeight="1">
      <c r="B95" s="109"/>
      <c r="D95" s="110" t="s">
        <v>2563</v>
      </c>
      <c r="E95" s="111"/>
      <c r="F95" s="111"/>
      <c r="G95" s="111"/>
      <c r="H95" s="111"/>
      <c r="I95" s="111"/>
      <c r="J95" s="112">
        <f>J661</f>
        <v>0</v>
      </c>
      <c r="L95" s="109"/>
    </row>
    <row r="96" spans="2:12" s="9" customFormat="1" ht="21.75" customHeight="1">
      <c r="B96" s="109"/>
      <c r="D96" s="110" t="s">
        <v>2564</v>
      </c>
      <c r="E96" s="111"/>
      <c r="F96" s="111"/>
      <c r="G96" s="111"/>
      <c r="H96" s="111"/>
      <c r="I96" s="111"/>
      <c r="J96" s="112">
        <f>J662</f>
        <v>0</v>
      </c>
      <c r="L96" s="109"/>
    </row>
    <row r="97" spans="2:12" s="9" customFormat="1" ht="21.75" customHeight="1">
      <c r="B97" s="109"/>
      <c r="D97" s="110" t="s">
        <v>2565</v>
      </c>
      <c r="E97" s="111"/>
      <c r="F97" s="111"/>
      <c r="G97" s="111"/>
      <c r="H97" s="111"/>
      <c r="I97" s="111"/>
      <c r="J97" s="112">
        <f>J692</f>
        <v>0</v>
      </c>
      <c r="L97" s="109"/>
    </row>
    <row r="98" spans="2:12" s="9" customFormat="1" ht="21.75" customHeight="1">
      <c r="B98" s="109"/>
      <c r="D98" s="110" t="s">
        <v>2566</v>
      </c>
      <c r="E98" s="111"/>
      <c r="F98" s="111"/>
      <c r="G98" s="111"/>
      <c r="H98" s="111"/>
      <c r="I98" s="111"/>
      <c r="J98" s="112">
        <f>J724</f>
        <v>0</v>
      </c>
      <c r="L98" s="109"/>
    </row>
    <row r="99" spans="2:12" s="9" customFormat="1" ht="21.75" customHeight="1">
      <c r="B99" s="109"/>
      <c r="D99" s="110" t="s">
        <v>2567</v>
      </c>
      <c r="E99" s="111"/>
      <c r="F99" s="111"/>
      <c r="G99" s="111"/>
      <c r="H99" s="111"/>
      <c r="I99" s="111"/>
      <c r="J99" s="112">
        <f>J735</f>
        <v>0</v>
      </c>
      <c r="L99" s="109"/>
    </row>
    <row r="100" spans="2:12" s="9" customFormat="1" ht="21.75" customHeight="1">
      <c r="B100" s="109"/>
      <c r="D100" s="110" t="s">
        <v>2568</v>
      </c>
      <c r="E100" s="111"/>
      <c r="F100" s="111"/>
      <c r="G100" s="111"/>
      <c r="H100" s="111"/>
      <c r="I100" s="111"/>
      <c r="J100" s="112">
        <f>J750</f>
        <v>0</v>
      </c>
      <c r="L100" s="109"/>
    </row>
    <row r="101" spans="2:12" s="9" customFormat="1" ht="21.75" customHeight="1">
      <c r="B101" s="109"/>
      <c r="D101" s="110" t="s">
        <v>2569</v>
      </c>
      <c r="E101" s="111"/>
      <c r="F101" s="111"/>
      <c r="G101" s="111"/>
      <c r="H101" s="111"/>
      <c r="I101" s="111"/>
      <c r="J101" s="112">
        <f>J770</f>
        <v>0</v>
      </c>
      <c r="L101" s="109"/>
    </row>
    <row r="102" spans="2:12" s="9" customFormat="1" ht="14.85" customHeight="1">
      <c r="B102" s="109"/>
      <c r="D102" s="110" t="s">
        <v>2570</v>
      </c>
      <c r="E102" s="111"/>
      <c r="F102" s="111"/>
      <c r="G102" s="111"/>
      <c r="H102" s="111"/>
      <c r="I102" s="111"/>
      <c r="J102" s="112">
        <f>J791</f>
        <v>0</v>
      </c>
      <c r="L102" s="109"/>
    </row>
    <row r="103" spans="2:12" s="9" customFormat="1" ht="21.75" customHeight="1">
      <c r="B103" s="109"/>
      <c r="D103" s="110" t="s">
        <v>2571</v>
      </c>
      <c r="E103" s="111"/>
      <c r="F103" s="111"/>
      <c r="G103" s="111"/>
      <c r="H103" s="111"/>
      <c r="I103" s="111"/>
      <c r="J103" s="112">
        <f>J812</f>
        <v>0</v>
      </c>
      <c r="L103" s="109"/>
    </row>
    <row r="104" spans="2:12" s="9" customFormat="1" ht="19.899999999999999" customHeight="1">
      <c r="B104" s="109"/>
      <c r="D104" s="110" t="s">
        <v>431</v>
      </c>
      <c r="E104" s="111"/>
      <c r="F104" s="111"/>
      <c r="G104" s="111"/>
      <c r="H104" s="111"/>
      <c r="I104" s="111"/>
      <c r="J104" s="112">
        <f>J845</f>
        <v>0</v>
      </c>
      <c r="L104" s="109"/>
    </row>
    <row r="105" spans="2:12" s="9" customFormat="1" ht="14.85" customHeight="1">
      <c r="B105" s="109"/>
      <c r="D105" s="110" t="s">
        <v>2572</v>
      </c>
      <c r="E105" s="111"/>
      <c r="F105" s="111"/>
      <c r="G105" s="111"/>
      <c r="H105" s="111"/>
      <c r="I105" s="111"/>
      <c r="J105" s="112">
        <f>J866</f>
        <v>0</v>
      </c>
      <c r="L105" s="109"/>
    </row>
    <row r="106" spans="2:12" s="9" customFormat="1" ht="19.899999999999999" customHeight="1">
      <c r="B106" s="109"/>
      <c r="D106" s="110" t="s">
        <v>433</v>
      </c>
      <c r="E106" s="111"/>
      <c r="F106" s="111"/>
      <c r="G106" s="111"/>
      <c r="H106" s="111"/>
      <c r="I106" s="111"/>
      <c r="J106" s="112">
        <f>J897</f>
        <v>0</v>
      </c>
      <c r="L106" s="109"/>
    </row>
    <row r="107" spans="2:12" s="8" customFormat="1" ht="24.95" customHeight="1">
      <c r="B107" s="105"/>
      <c r="D107" s="106" t="s">
        <v>956</v>
      </c>
      <c r="E107" s="107"/>
      <c r="F107" s="107"/>
      <c r="G107" s="107"/>
      <c r="H107" s="107"/>
      <c r="I107" s="107"/>
      <c r="J107" s="108">
        <f>J904</f>
        <v>0</v>
      </c>
      <c r="L107" s="105"/>
    </row>
    <row r="108" spans="2:12" s="9" customFormat="1" ht="19.899999999999999" customHeight="1">
      <c r="B108" s="109"/>
      <c r="D108" s="110" t="s">
        <v>957</v>
      </c>
      <c r="E108" s="111"/>
      <c r="F108" s="111"/>
      <c r="G108" s="111"/>
      <c r="H108" s="111"/>
      <c r="I108" s="111"/>
      <c r="J108" s="112">
        <f>J905</f>
        <v>0</v>
      </c>
      <c r="L108" s="109"/>
    </row>
    <row r="109" spans="2:12" s="9" customFormat="1" ht="14.85" customHeight="1">
      <c r="B109" s="109"/>
      <c r="D109" s="110" t="s">
        <v>2573</v>
      </c>
      <c r="E109" s="111"/>
      <c r="F109" s="111"/>
      <c r="G109" s="111"/>
      <c r="H109" s="111"/>
      <c r="I109" s="111"/>
      <c r="J109" s="112">
        <f>J919</f>
        <v>0</v>
      </c>
      <c r="L109" s="109"/>
    </row>
    <row r="110" spans="2:12" s="9" customFormat="1" ht="19.899999999999999" customHeight="1">
      <c r="B110" s="109"/>
      <c r="D110" s="110" t="s">
        <v>2574</v>
      </c>
      <c r="E110" s="111"/>
      <c r="F110" s="111"/>
      <c r="G110" s="111"/>
      <c r="H110" s="111"/>
      <c r="I110" s="111"/>
      <c r="J110" s="112">
        <f>J952</f>
        <v>0</v>
      </c>
      <c r="L110" s="109"/>
    </row>
    <row r="111" spans="2:12" s="9" customFormat="1" ht="14.85" customHeight="1">
      <c r="B111" s="109"/>
      <c r="D111" s="110" t="s">
        <v>2575</v>
      </c>
      <c r="E111" s="111"/>
      <c r="F111" s="111"/>
      <c r="G111" s="111"/>
      <c r="H111" s="111"/>
      <c r="I111" s="111"/>
      <c r="J111" s="112">
        <f>J955</f>
        <v>0</v>
      </c>
      <c r="L111" s="109"/>
    </row>
    <row r="112" spans="2:12" s="9" customFormat="1" ht="14.85" customHeight="1">
      <c r="B112" s="109"/>
      <c r="D112" s="110" t="s">
        <v>2576</v>
      </c>
      <c r="E112" s="111"/>
      <c r="F112" s="111"/>
      <c r="G112" s="111"/>
      <c r="H112" s="111"/>
      <c r="I112" s="111"/>
      <c r="J112" s="112">
        <f>J963</f>
        <v>0</v>
      </c>
      <c r="L112" s="109"/>
    </row>
    <row r="113" spans="2:12" s="9" customFormat="1" ht="14.85" customHeight="1">
      <c r="B113" s="109"/>
      <c r="D113" s="110" t="s">
        <v>2577</v>
      </c>
      <c r="E113" s="111"/>
      <c r="F113" s="111"/>
      <c r="G113" s="111"/>
      <c r="H113" s="111"/>
      <c r="I113" s="111"/>
      <c r="J113" s="112">
        <f>J976</f>
        <v>0</v>
      </c>
      <c r="L113" s="109"/>
    </row>
    <row r="114" spans="2:12" s="9" customFormat="1" ht="14.85" customHeight="1">
      <c r="B114" s="109"/>
      <c r="D114" s="110" t="s">
        <v>2578</v>
      </c>
      <c r="E114" s="111"/>
      <c r="F114" s="111"/>
      <c r="G114" s="111"/>
      <c r="H114" s="111"/>
      <c r="I114" s="111"/>
      <c r="J114" s="112">
        <f>J991</f>
        <v>0</v>
      </c>
      <c r="L114" s="109"/>
    </row>
    <row r="115" spans="2:12" s="9" customFormat="1" ht="19.899999999999999" customHeight="1">
      <c r="B115" s="109"/>
      <c r="D115" s="110" t="s">
        <v>2579</v>
      </c>
      <c r="E115" s="111"/>
      <c r="F115" s="111"/>
      <c r="G115" s="111"/>
      <c r="H115" s="111"/>
      <c r="I115" s="111"/>
      <c r="J115" s="112">
        <f>J995</f>
        <v>0</v>
      </c>
      <c r="L115" s="109"/>
    </row>
    <row r="116" spans="2:12" s="9" customFormat="1" ht="14.85" customHeight="1">
      <c r="B116" s="109"/>
      <c r="D116" s="110" t="s">
        <v>2580</v>
      </c>
      <c r="E116" s="111"/>
      <c r="F116" s="111"/>
      <c r="G116" s="111"/>
      <c r="H116" s="111"/>
      <c r="I116" s="111"/>
      <c r="J116" s="112">
        <f>J998</f>
        <v>0</v>
      </c>
      <c r="L116" s="109"/>
    </row>
    <row r="117" spans="2:12" s="9" customFormat="1" ht="14.85" customHeight="1">
      <c r="B117" s="109"/>
      <c r="D117" s="110" t="s">
        <v>2581</v>
      </c>
      <c r="E117" s="111"/>
      <c r="F117" s="111"/>
      <c r="G117" s="111"/>
      <c r="H117" s="111"/>
      <c r="I117" s="111"/>
      <c r="J117" s="112">
        <f>J1004</f>
        <v>0</v>
      </c>
      <c r="L117" s="109"/>
    </row>
    <row r="118" spans="2:12" s="9" customFormat="1" ht="19.899999999999999" customHeight="1">
      <c r="B118" s="109"/>
      <c r="D118" s="110" t="s">
        <v>2582</v>
      </c>
      <c r="E118" s="111"/>
      <c r="F118" s="111"/>
      <c r="G118" s="111"/>
      <c r="H118" s="111"/>
      <c r="I118" s="111"/>
      <c r="J118" s="112">
        <f>J1020</f>
        <v>0</v>
      </c>
      <c r="L118" s="109"/>
    </row>
    <row r="119" spans="2:12" s="9" customFormat="1" ht="14.85" customHeight="1">
      <c r="B119" s="109"/>
      <c r="D119" s="110" t="s">
        <v>2583</v>
      </c>
      <c r="E119" s="111"/>
      <c r="F119" s="111"/>
      <c r="G119" s="111"/>
      <c r="H119" s="111"/>
      <c r="I119" s="111"/>
      <c r="J119" s="112">
        <f>J1023</f>
        <v>0</v>
      </c>
      <c r="L119" s="109"/>
    </row>
    <row r="120" spans="2:12" s="9" customFormat="1" ht="14.85" customHeight="1">
      <c r="B120" s="109"/>
      <c r="D120" s="110" t="s">
        <v>2584</v>
      </c>
      <c r="E120" s="111"/>
      <c r="F120" s="111"/>
      <c r="G120" s="111"/>
      <c r="H120" s="111"/>
      <c r="I120" s="111"/>
      <c r="J120" s="112">
        <f>J1081</f>
        <v>0</v>
      </c>
      <c r="L120" s="109"/>
    </row>
    <row r="121" spans="2:12" s="9" customFormat="1" ht="14.85" customHeight="1">
      <c r="B121" s="109"/>
      <c r="D121" s="110" t="s">
        <v>2585</v>
      </c>
      <c r="E121" s="111"/>
      <c r="F121" s="111"/>
      <c r="G121" s="111"/>
      <c r="H121" s="111"/>
      <c r="I121" s="111"/>
      <c r="J121" s="112">
        <f>J1139</f>
        <v>0</v>
      </c>
      <c r="L121" s="109"/>
    </row>
    <row r="122" spans="2:12" s="9" customFormat="1" ht="14.85" customHeight="1">
      <c r="B122" s="109"/>
      <c r="D122" s="110" t="s">
        <v>2586</v>
      </c>
      <c r="E122" s="111"/>
      <c r="F122" s="111"/>
      <c r="G122" s="111"/>
      <c r="H122" s="111"/>
      <c r="I122" s="111"/>
      <c r="J122" s="112">
        <f>J1166</f>
        <v>0</v>
      </c>
      <c r="L122" s="109"/>
    </row>
    <row r="123" spans="2:12" s="9" customFormat="1" ht="19.899999999999999" customHeight="1">
      <c r="B123" s="109"/>
      <c r="D123" s="110" t="s">
        <v>2587</v>
      </c>
      <c r="E123" s="111"/>
      <c r="F123" s="111"/>
      <c r="G123" s="111"/>
      <c r="H123" s="111"/>
      <c r="I123" s="111"/>
      <c r="J123" s="112">
        <f>J1176</f>
        <v>0</v>
      </c>
      <c r="L123" s="109"/>
    </row>
    <row r="124" spans="2:12" s="9" customFormat="1" ht="14.85" customHeight="1">
      <c r="B124" s="109"/>
      <c r="D124" s="110" t="s">
        <v>2588</v>
      </c>
      <c r="E124" s="111"/>
      <c r="F124" s="111"/>
      <c r="G124" s="111"/>
      <c r="H124" s="111"/>
      <c r="I124" s="111"/>
      <c r="J124" s="112">
        <f>J1187</f>
        <v>0</v>
      </c>
      <c r="L124" s="109"/>
    </row>
    <row r="125" spans="2:12" s="9" customFormat="1" ht="14.85" customHeight="1">
      <c r="B125" s="109"/>
      <c r="D125" s="110" t="s">
        <v>2589</v>
      </c>
      <c r="E125" s="111"/>
      <c r="F125" s="111"/>
      <c r="G125" s="111"/>
      <c r="H125" s="111"/>
      <c r="I125" s="111"/>
      <c r="J125" s="112">
        <f>J1209</f>
        <v>0</v>
      </c>
      <c r="L125" s="109"/>
    </row>
    <row r="126" spans="2:12" s="9" customFormat="1" ht="14.85" customHeight="1">
      <c r="B126" s="109"/>
      <c r="D126" s="110" t="s">
        <v>2590</v>
      </c>
      <c r="E126" s="111"/>
      <c r="F126" s="111"/>
      <c r="G126" s="111"/>
      <c r="H126" s="111"/>
      <c r="I126" s="111"/>
      <c r="J126" s="112">
        <f>J1253</f>
        <v>0</v>
      </c>
      <c r="L126" s="109"/>
    </row>
    <row r="127" spans="2:12" s="9" customFormat="1" ht="19.899999999999999" customHeight="1">
      <c r="B127" s="109"/>
      <c r="D127" s="110" t="s">
        <v>2591</v>
      </c>
      <c r="E127" s="111"/>
      <c r="F127" s="111"/>
      <c r="G127" s="111"/>
      <c r="H127" s="111"/>
      <c r="I127" s="111"/>
      <c r="J127" s="112">
        <f>J1261</f>
        <v>0</v>
      </c>
      <c r="L127" s="109"/>
    </row>
    <row r="128" spans="2:12" s="9" customFormat="1" ht="14.85" customHeight="1">
      <c r="B128" s="109"/>
      <c r="D128" s="110" t="s">
        <v>2592</v>
      </c>
      <c r="E128" s="111"/>
      <c r="F128" s="111"/>
      <c r="G128" s="111"/>
      <c r="H128" s="111"/>
      <c r="I128" s="111"/>
      <c r="J128" s="112">
        <f>J1269</f>
        <v>0</v>
      </c>
      <c r="L128" s="109"/>
    </row>
    <row r="129" spans="2:12" s="9" customFormat="1" ht="14.85" customHeight="1">
      <c r="B129" s="109"/>
      <c r="D129" s="110" t="s">
        <v>2593</v>
      </c>
      <c r="E129" s="111"/>
      <c r="F129" s="111"/>
      <c r="G129" s="111"/>
      <c r="H129" s="111"/>
      <c r="I129" s="111"/>
      <c r="J129" s="112">
        <f>J1337</f>
        <v>0</v>
      </c>
      <c r="L129" s="109"/>
    </row>
    <row r="130" spans="2:12" s="9" customFormat="1" ht="14.85" customHeight="1">
      <c r="B130" s="109"/>
      <c r="D130" s="110" t="s">
        <v>2594</v>
      </c>
      <c r="E130" s="111"/>
      <c r="F130" s="111"/>
      <c r="G130" s="111"/>
      <c r="H130" s="111"/>
      <c r="I130" s="111"/>
      <c r="J130" s="112">
        <f>J1350</f>
        <v>0</v>
      </c>
      <c r="L130" s="109"/>
    </row>
    <row r="131" spans="2:12" s="9" customFormat="1" ht="19.899999999999999" customHeight="1">
      <c r="B131" s="109"/>
      <c r="D131" s="110" t="s">
        <v>2595</v>
      </c>
      <c r="E131" s="111"/>
      <c r="F131" s="111"/>
      <c r="G131" s="111"/>
      <c r="H131" s="111"/>
      <c r="I131" s="111"/>
      <c r="J131" s="112">
        <f>J1363</f>
        <v>0</v>
      </c>
      <c r="L131" s="109"/>
    </row>
    <row r="132" spans="2:12" s="9" customFormat="1" ht="14.85" customHeight="1">
      <c r="B132" s="109"/>
      <c r="D132" s="110" t="s">
        <v>2596</v>
      </c>
      <c r="E132" s="111"/>
      <c r="F132" s="111"/>
      <c r="G132" s="111"/>
      <c r="H132" s="111"/>
      <c r="I132" s="111"/>
      <c r="J132" s="112">
        <f>J1366</f>
        <v>0</v>
      </c>
      <c r="L132" s="109"/>
    </row>
    <row r="133" spans="2:12" s="9" customFormat="1" ht="19.899999999999999" customHeight="1">
      <c r="B133" s="109"/>
      <c r="D133" s="110" t="s">
        <v>2597</v>
      </c>
      <c r="E133" s="111"/>
      <c r="F133" s="111"/>
      <c r="G133" s="111"/>
      <c r="H133" s="111"/>
      <c r="I133" s="111"/>
      <c r="J133" s="112">
        <f>J1393</f>
        <v>0</v>
      </c>
      <c r="L133" s="109"/>
    </row>
    <row r="134" spans="2:12" s="9" customFormat="1" ht="14.85" customHeight="1">
      <c r="B134" s="109"/>
      <c r="D134" s="110" t="s">
        <v>2598</v>
      </c>
      <c r="E134" s="111"/>
      <c r="F134" s="111"/>
      <c r="G134" s="111"/>
      <c r="H134" s="111"/>
      <c r="I134" s="111"/>
      <c r="J134" s="112">
        <f>J1419</f>
        <v>0</v>
      </c>
      <c r="L134" s="109"/>
    </row>
    <row r="135" spans="2:12" s="9" customFormat="1" ht="14.85" customHeight="1">
      <c r="B135" s="109"/>
      <c r="D135" s="110" t="s">
        <v>2599</v>
      </c>
      <c r="E135" s="111"/>
      <c r="F135" s="111"/>
      <c r="G135" s="111"/>
      <c r="H135" s="111"/>
      <c r="I135" s="111"/>
      <c r="J135" s="112">
        <f>J1445</f>
        <v>0</v>
      </c>
      <c r="L135" s="109"/>
    </row>
    <row r="136" spans="2:12" s="9" customFormat="1" ht="19.899999999999999" customHeight="1">
      <c r="B136" s="109"/>
      <c r="D136" s="110" t="s">
        <v>2600</v>
      </c>
      <c r="E136" s="111"/>
      <c r="F136" s="111"/>
      <c r="G136" s="111"/>
      <c r="H136" s="111"/>
      <c r="I136" s="111"/>
      <c r="J136" s="112">
        <f>J1456</f>
        <v>0</v>
      </c>
      <c r="L136" s="109"/>
    </row>
    <row r="137" spans="2:12" s="9" customFormat="1" ht="14.85" customHeight="1">
      <c r="B137" s="109"/>
      <c r="D137" s="110" t="s">
        <v>2601</v>
      </c>
      <c r="E137" s="111"/>
      <c r="F137" s="111"/>
      <c r="G137" s="111"/>
      <c r="H137" s="111"/>
      <c r="I137" s="111"/>
      <c r="J137" s="112">
        <f>J1500</f>
        <v>0</v>
      </c>
      <c r="L137" s="109"/>
    </row>
    <row r="138" spans="2:12" s="9" customFormat="1" ht="14.85" customHeight="1">
      <c r="B138" s="109"/>
      <c r="D138" s="110" t="s">
        <v>2602</v>
      </c>
      <c r="E138" s="111"/>
      <c r="F138" s="111"/>
      <c r="G138" s="111"/>
      <c r="H138" s="111"/>
      <c r="I138" s="111"/>
      <c r="J138" s="112">
        <f>J1590</f>
        <v>0</v>
      </c>
      <c r="L138" s="109"/>
    </row>
    <row r="139" spans="2:12" s="9" customFormat="1" ht="14.85" customHeight="1">
      <c r="B139" s="109"/>
      <c r="D139" s="110" t="s">
        <v>2603</v>
      </c>
      <c r="E139" s="111"/>
      <c r="F139" s="111"/>
      <c r="G139" s="111"/>
      <c r="H139" s="111"/>
      <c r="I139" s="111"/>
      <c r="J139" s="112">
        <f>J1596</f>
        <v>0</v>
      </c>
      <c r="L139" s="109"/>
    </row>
    <row r="140" spans="2:12" s="9" customFormat="1" ht="19.899999999999999" customHeight="1">
      <c r="B140" s="109"/>
      <c r="D140" s="110" t="s">
        <v>2604</v>
      </c>
      <c r="E140" s="111"/>
      <c r="F140" s="111"/>
      <c r="G140" s="111"/>
      <c r="H140" s="111"/>
      <c r="I140" s="111"/>
      <c r="J140" s="112">
        <f>J1606</f>
        <v>0</v>
      </c>
      <c r="L140" s="109"/>
    </row>
    <row r="141" spans="2:12" s="9" customFormat="1" ht="14.85" customHeight="1">
      <c r="B141" s="109"/>
      <c r="D141" s="110" t="s">
        <v>2605</v>
      </c>
      <c r="E141" s="111"/>
      <c r="F141" s="111"/>
      <c r="G141" s="111"/>
      <c r="H141" s="111"/>
      <c r="I141" s="111"/>
      <c r="J141" s="112">
        <f>J1609</f>
        <v>0</v>
      </c>
      <c r="L141" s="109"/>
    </row>
    <row r="142" spans="2:12" s="9" customFormat="1" ht="19.899999999999999" customHeight="1">
      <c r="B142" s="109"/>
      <c r="D142" s="110" t="s">
        <v>2606</v>
      </c>
      <c r="E142" s="111"/>
      <c r="F142" s="111"/>
      <c r="G142" s="111"/>
      <c r="H142" s="111"/>
      <c r="I142" s="111"/>
      <c r="J142" s="112">
        <f>J1648</f>
        <v>0</v>
      </c>
      <c r="L142" s="109"/>
    </row>
    <row r="143" spans="2:12" s="9" customFormat="1" ht="19.899999999999999" customHeight="1">
      <c r="B143" s="109"/>
      <c r="D143" s="110" t="s">
        <v>2607</v>
      </c>
      <c r="E143" s="111"/>
      <c r="F143" s="111"/>
      <c r="G143" s="111"/>
      <c r="H143" s="111"/>
      <c r="I143" s="111"/>
      <c r="J143" s="112">
        <f>J1677</f>
        <v>0</v>
      </c>
      <c r="L143" s="109"/>
    </row>
    <row r="144" spans="2:12" s="9" customFormat="1" ht="19.899999999999999" customHeight="1">
      <c r="B144" s="109"/>
      <c r="D144" s="110" t="s">
        <v>2608</v>
      </c>
      <c r="E144" s="111"/>
      <c r="F144" s="111"/>
      <c r="G144" s="111"/>
      <c r="H144" s="111"/>
      <c r="I144" s="111"/>
      <c r="J144" s="112">
        <f>J1693</f>
        <v>0</v>
      </c>
      <c r="L144" s="109"/>
    </row>
    <row r="145" spans="2:12" s="9" customFormat="1" ht="19.899999999999999" customHeight="1">
      <c r="B145" s="109"/>
      <c r="D145" s="110" t="s">
        <v>2609</v>
      </c>
      <c r="E145" s="111"/>
      <c r="F145" s="111"/>
      <c r="G145" s="111"/>
      <c r="H145" s="111"/>
      <c r="I145" s="111"/>
      <c r="J145" s="112">
        <f>J1728</f>
        <v>0</v>
      </c>
      <c r="L145" s="109"/>
    </row>
    <row r="146" spans="2:12" s="9" customFormat="1" ht="19.899999999999999" customHeight="1">
      <c r="B146" s="109"/>
      <c r="D146" s="110" t="s">
        <v>2610</v>
      </c>
      <c r="E146" s="111"/>
      <c r="F146" s="111"/>
      <c r="G146" s="111"/>
      <c r="H146" s="111"/>
      <c r="I146" s="111"/>
      <c r="J146" s="112">
        <f>J1755</f>
        <v>0</v>
      </c>
      <c r="L146" s="109"/>
    </row>
    <row r="147" spans="2:12" s="9" customFormat="1" ht="19.899999999999999" customHeight="1">
      <c r="B147" s="109"/>
      <c r="D147" s="110" t="s">
        <v>2611</v>
      </c>
      <c r="E147" s="111"/>
      <c r="F147" s="111"/>
      <c r="G147" s="111"/>
      <c r="H147" s="111"/>
      <c r="I147" s="111"/>
      <c r="J147" s="112">
        <f>J1792</f>
        <v>0</v>
      </c>
      <c r="L147" s="109"/>
    </row>
    <row r="148" spans="2:12" s="8" customFormat="1" ht="24.95" customHeight="1">
      <c r="B148" s="105"/>
      <c r="D148" s="106" t="s">
        <v>1218</v>
      </c>
      <c r="E148" s="107"/>
      <c r="F148" s="107"/>
      <c r="G148" s="107"/>
      <c r="H148" s="107"/>
      <c r="I148" s="107"/>
      <c r="J148" s="108">
        <f>J1816</f>
        <v>0</v>
      </c>
      <c r="L148" s="105"/>
    </row>
    <row r="149" spans="2:12" s="8" customFormat="1" ht="24.95" customHeight="1">
      <c r="B149" s="105"/>
      <c r="D149" s="106" t="s">
        <v>2612</v>
      </c>
      <c r="E149" s="107"/>
      <c r="F149" s="107"/>
      <c r="G149" s="107"/>
      <c r="H149" s="107"/>
      <c r="I149" s="107"/>
      <c r="J149" s="108">
        <f>J1818</f>
        <v>0</v>
      </c>
      <c r="L149" s="105"/>
    </row>
    <row r="150" spans="2:12" s="1" customFormat="1" ht="21.75" customHeight="1">
      <c r="B150" s="34"/>
      <c r="L150" s="34"/>
    </row>
    <row r="151" spans="2:12" s="1" customFormat="1" ht="6.95" customHeight="1">
      <c r="B151" s="43"/>
      <c r="C151" s="44"/>
      <c r="D151" s="44"/>
      <c r="E151" s="44"/>
      <c r="F151" s="44"/>
      <c r="G151" s="44"/>
      <c r="H151" s="44"/>
      <c r="I151" s="44"/>
      <c r="J151" s="44"/>
      <c r="K151" s="44"/>
      <c r="L151" s="34"/>
    </row>
    <row r="155" spans="2:12" s="1" customFormat="1" ht="6.95" customHeight="1">
      <c r="B155" s="45"/>
      <c r="C155" s="46"/>
      <c r="D155" s="46"/>
      <c r="E155" s="46"/>
      <c r="F155" s="46"/>
      <c r="G155" s="46"/>
      <c r="H155" s="46"/>
      <c r="I155" s="46"/>
      <c r="J155" s="46"/>
      <c r="K155" s="46"/>
      <c r="L155" s="34"/>
    </row>
    <row r="156" spans="2:12" s="1" customFormat="1" ht="24.95" customHeight="1">
      <c r="B156" s="34"/>
      <c r="C156" s="23" t="s">
        <v>314</v>
      </c>
      <c r="L156" s="34"/>
    </row>
    <row r="157" spans="2:12" s="1" customFormat="1" ht="6.95" customHeight="1">
      <c r="B157" s="34"/>
      <c r="L157" s="34"/>
    </row>
    <row r="158" spans="2:12" s="1" customFormat="1" ht="12" customHeight="1">
      <c r="B158" s="34"/>
      <c r="C158" s="29" t="s">
        <v>17</v>
      </c>
      <c r="L158" s="34"/>
    </row>
    <row r="159" spans="2:12" s="1" customFormat="1" ht="26.25" customHeight="1">
      <c r="B159" s="34"/>
      <c r="E159" s="372" t="str">
        <f>E7</f>
        <v>Revitalizace multimodálního uzlu ve Dvoře Králové nad Labem - etapa I-VI.</v>
      </c>
      <c r="F159" s="373"/>
      <c r="G159" s="373"/>
      <c r="H159" s="373"/>
      <c r="L159" s="34"/>
    </row>
    <row r="160" spans="2:12" ht="12" customHeight="1">
      <c r="B160" s="22"/>
      <c r="C160" s="29" t="s">
        <v>301</v>
      </c>
      <c r="L160" s="22"/>
    </row>
    <row r="161" spans="2:63" ht="23.25" customHeight="1">
      <c r="B161" s="22"/>
      <c r="E161" s="372" t="s">
        <v>302</v>
      </c>
      <c r="F161" s="335"/>
      <c r="G161" s="335"/>
      <c r="H161" s="335"/>
      <c r="L161" s="22"/>
    </row>
    <row r="162" spans="2:63" ht="12" customHeight="1">
      <c r="B162" s="22"/>
      <c r="C162" s="29" t="s">
        <v>303</v>
      </c>
      <c r="L162" s="22"/>
    </row>
    <row r="163" spans="2:63" s="1" customFormat="1" ht="16.5" customHeight="1">
      <c r="B163" s="34"/>
      <c r="E163" s="365" t="s">
        <v>1828</v>
      </c>
      <c r="F163" s="374"/>
      <c r="G163" s="374"/>
      <c r="H163" s="374"/>
      <c r="L163" s="34"/>
    </row>
    <row r="164" spans="2:63" s="1" customFormat="1" ht="12" customHeight="1">
      <c r="B164" s="34"/>
      <c r="C164" s="29" t="s">
        <v>1829</v>
      </c>
      <c r="L164" s="34"/>
    </row>
    <row r="165" spans="2:63" s="1" customFormat="1" ht="16.5" customHeight="1">
      <c r="B165" s="34"/>
      <c r="E165" s="353" t="str">
        <f>E13</f>
        <v>2 - Stavební práce</v>
      </c>
      <c r="F165" s="374"/>
      <c r="G165" s="374"/>
      <c r="H165" s="374"/>
      <c r="L165" s="34"/>
    </row>
    <row r="166" spans="2:63" s="1" customFormat="1" ht="6.95" customHeight="1">
      <c r="B166" s="34"/>
      <c r="L166" s="34"/>
    </row>
    <row r="167" spans="2:63" s="1" customFormat="1" ht="12" customHeight="1">
      <c r="B167" s="34"/>
      <c r="C167" s="29" t="s">
        <v>21</v>
      </c>
      <c r="F167" s="27" t="str">
        <f>F16</f>
        <v xml:space="preserve"> </v>
      </c>
      <c r="I167" s="29" t="s">
        <v>23</v>
      </c>
      <c r="J167" s="51" t="str">
        <f>IF(J16="","",J16)</f>
        <v>26. 8. 2025</v>
      </c>
      <c r="L167" s="34"/>
    </row>
    <row r="168" spans="2:63" s="1" customFormat="1" ht="6.95" customHeight="1">
      <c r="B168" s="34"/>
      <c r="L168" s="34"/>
    </row>
    <row r="169" spans="2:63" s="1" customFormat="1" ht="15.2" customHeight="1">
      <c r="B169" s="34"/>
      <c r="C169" s="29" t="s">
        <v>25</v>
      </c>
      <c r="F169" s="27" t="str">
        <f>E19</f>
        <v xml:space="preserve"> </v>
      </c>
      <c r="I169" s="29" t="s">
        <v>30</v>
      </c>
      <c r="J169" s="32" t="str">
        <f>E25</f>
        <v xml:space="preserve"> </v>
      </c>
      <c r="L169" s="34"/>
    </row>
    <row r="170" spans="2:63" s="1" customFormat="1" ht="15.2" customHeight="1">
      <c r="B170" s="34"/>
      <c r="C170" s="29" t="s">
        <v>28</v>
      </c>
      <c r="F170" s="27" t="str">
        <f>IF(E22="","",E22)</f>
        <v>Vyplň údaj</v>
      </c>
      <c r="I170" s="29" t="s">
        <v>32</v>
      </c>
      <c r="J170" s="32" t="str">
        <f>E28</f>
        <v xml:space="preserve"> </v>
      </c>
      <c r="L170" s="34"/>
    </row>
    <row r="171" spans="2:63" s="1" customFormat="1" ht="10.35" customHeight="1">
      <c r="B171" s="34"/>
      <c r="L171" s="34"/>
    </row>
    <row r="172" spans="2:63" s="10" customFormat="1" ht="29.25" customHeight="1">
      <c r="B172" s="113"/>
      <c r="C172" s="114" t="s">
        <v>315</v>
      </c>
      <c r="D172" s="115" t="s">
        <v>54</v>
      </c>
      <c r="E172" s="115" t="s">
        <v>50</v>
      </c>
      <c r="F172" s="115" t="s">
        <v>51</v>
      </c>
      <c r="G172" s="115" t="s">
        <v>316</v>
      </c>
      <c r="H172" s="115" t="s">
        <v>317</v>
      </c>
      <c r="I172" s="115" t="s">
        <v>318</v>
      </c>
      <c r="J172" s="115" t="s">
        <v>309</v>
      </c>
      <c r="K172" s="116" t="s">
        <v>319</v>
      </c>
      <c r="L172" s="113"/>
      <c r="M172" s="58" t="s">
        <v>3</v>
      </c>
      <c r="N172" s="59" t="s">
        <v>39</v>
      </c>
      <c r="O172" s="59" t="s">
        <v>320</v>
      </c>
      <c r="P172" s="59" t="s">
        <v>321</v>
      </c>
      <c r="Q172" s="59" t="s">
        <v>322</v>
      </c>
      <c r="R172" s="59" t="s">
        <v>323</v>
      </c>
      <c r="S172" s="59" t="s">
        <v>324</v>
      </c>
      <c r="T172" s="60" t="s">
        <v>325</v>
      </c>
    </row>
    <row r="173" spans="2:63" s="1" customFormat="1" ht="22.9" customHeight="1">
      <c r="B173" s="34"/>
      <c r="C173" s="63" t="s">
        <v>326</v>
      </c>
      <c r="J173" s="117">
        <f>BK173</f>
        <v>0</v>
      </c>
      <c r="L173" s="34"/>
      <c r="M173" s="61"/>
      <c r="N173" s="52"/>
      <c r="O173" s="52"/>
      <c r="P173" s="118">
        <f>P174+P904+P1816+P1818</f>
        <v>0</v>
      </c>
      <c r="Q173" s="52"/>
      <c r="R173" s="118">
        <f>R174+R904+R1816+R1818</f>
        <v>514.86961087481268</v>
      </c>
      <c r="S173" s="52"/>
      <c r="T173" s="119">
        <f>T174+T904+T1816+T1818</f>
        <v>2.2533609999999999E-2</v>
      </c>
      <c r="AT173" s="19" t="s">
        <v>68</v>
      </c>
      <c r="AU173" s="19" t="s">
        <v>310</v>
      </c>
      <c r="BK173" s="120">
        <f>BK174+BK904+BK1816+BK1818</f>
        <v>0</v>
      </c>
    </row>
    <row r="174" spans="2:63" s="11" customFormat="1" ht="25.9" customHeight="1">
      <c r="B174" s="121"/>
      <c r="D174" s="122" t="s">
        <v>68</v>
      </c>
      <c r="E174" s="123" t="s">
        <v>434</v>
      </c>
      <c r="F174" s="123" t="s">
        <v>435</v>
      </c>
      <c r="I174" s="124"/>
      <c r="J174" s="125">
        <f>BK174</f>
        <v>0</v>
      </c>
      <c r="L174" s="121"/>
      <c r="M174" s="126"/>
      <c r="P174" s="127">
        <f>P175+P245+P375+P472+P595+P845+P897</f>
        <v>0</v>
      </c>
      <c r="R174" s="127">
        <f>R175+R245+R375+R472+R595+R845+R897</f>
        <v>460.20832792566335</v>
      </c>
      <c r="T174" s="128">
        <f>T175+T245+T375+T472+T595+T845+T897</f>
        <v>1.7122900000000004E-3</v>
      </c>
      <c r="AR174" s="122" t="s">
        <v>76</v>
      </c>
      <c r="AT174" s="129" t="s">
        <v>68</v>
      </c>
      <c r="AU174" s="129" t="s">
        <v>69</v>
      </c>
      <c r="AY174" s="122" t="s">
        <v>328</v>
      </c>
      <c r="BK174" s="130">
        <f>BK175+BK245+BK375+BK472+BK595+BK845+BK897</f>
        <v>0</v>
      </c>
    </row>
    <row r="175" spans="2:63" s="11" customFormat="1" ht="22.9" customHeight="1">
      <c r="B175" s="121"/>
      <c r="D175" s="122" t="s">
        <v>68</v>
      </c>
      <c r="E175" s="131" t="s">
        <v>76</v>
      </c>
      <c r="F175" s="131" t="s">
        <v>436</v>
      </c>
      <c r="I175" s="124"/>
      <c r="J175" s="132">
        <f>BK175</f>
        <v>0</v>
      </c>
      <c r="L175" s="121"/>
      <c r="M175" s="126"/>
      <c r="P175" s="127">
        <f>P176+P217+P229</f>
        <v>0</v>
      </c>
      <c r="R175" s="127">
        <f>R176+R217+R229</f>
        <v>8.9279225000000004E-2</v>
      </c>
      <c r="T175" s="128">
        <f>T176+T217+T229</f>
        <v>0</v>
      </c>
      <c r="AR175" s="122" t="s">
        <v>76</v>
      </c>
      <c r="AT175" s="129" t="s">
        <v>68</v>
      </c>
      <c r="AU175" s="129" t="s">
        <v>76</v>
      </c>
      <c r="AY175" s="122" t="s">
        <v>328</v>
      </c>
      <c r="BK175" s="130">
        <f>BK176+BK217+BK229</f>
        <v>0</v>
      </c>
    </row>
    <row r="176" spans="2:63" s="11" customFormat="1" ht="20.85" customHeight="1">
      <c r="B176" s="121"/>
      <c r="D176" s="122" t="s">
        <v>68</v>
      </c>
      <c r="E176" s="131" t="s">
        <v>9</v>
      </c>
      <c r="F176" s="131" t="s">
        <v>2613</v>
      </c>
      <c r="I176" s="124"/>
      <c r="J176" s="132">
        <f>BK176</f>
        <v>0</v>
      </c>
      <c r="L176" s="121"/>
      <c r="M176" s="126"/>
      <c r="P176" s="127">
        <f>SUM(P177:P216)</f>
        <v>0</v>
      </c>
      <c r="R176" s="127">
        <f>SUM(R177:R216)</f>
        <v>8.9279225000000004E-2</v>
      </c>
      <c r="T176" s="128">
        <f>SUM(T177:T216)</f>
        <v>0</v>
      </c>
      <c r="AR176" s="122" t="s">
        <v>76</v>
      </c>
      <c r="AT176" s="129" t="s">
        <v>68</v>
      </c>
      <c r="AU176" s="129" t="s">
        <v>79</v>
      </c>
      <c r="AY176" s="122" t="s">
        <v>328</v>
      </c>
      <c r="BK176" s="130">
        <f>SUM(BK177:BK216)</f>
        <v>0</v>
      </c>
    </row>
    <row r="177" spans="2:65" s="1" customFormat="1" ht="37.9" customHeight="1">
      <c r="B177" s="133"/>
      <c r="C177" s="134" t="s">
        <v>76</v>
      </c>
      <c r="D177" s="134" t="s">
        <v>331</v>
      </c>
      <c r="E177" s="135" t="s">
        <v>2614</v>
      </c>
      <c r="F177" s="136" t="s">
        <v>2615</v>
      </c>
      <c r="G177" s="137" t="s">
        <v>491</v>
      </c>
      <c r="H177" s="138">
        <v>35.488</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87</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2616</v>
      </c>
    </row>
    <row r="178" spans="2:65" s="1" customFormat="1">
      <c r="B178" s="34"/>
      <c r="D178" s="147" t="s">
        <v>338</v>
      </c>
      <c r="F178" s="148" t="s">
        <v>2617</v>
      </c>
      <c r="I178" s="149"/>
      <c r="L178" s="34"/>
      <c r="M178" s="150"/>
      <c r="T178" s="55"/>
      <c r="AT178" s="19" t="s">
        <v>338</v>
      </c>
      <c r="AU178" s="19" t="s">
        <v>87</v>
      </c>
    </row>
    <row r="179" spans="2:65" s="12" customFormat="1">
      <c r="B179" s="156"/>
      <c r="D179" s="151" t="s">
        <v>442</v>
      </c>
      <c r="E179" s="157" t="s">
        <v>3</v>
      </c>
      <c r="F179" s="158" t="s">
        <v>2618</v>
      </c>
      <c r="H179" s="159">
        <v>17.050999999999998</v>
      </c>
      <c r="I179" s="160"/>
      <c r="L179" s="156"/>
      <c r="M179" s="161"/>
      <c r="T179" s="162"/>
      <c r="AT179" s="157" t="s">
        <v>442</v>
      </c>
      <c r="AU179" s="157" t="s">
        <v>87</v>
      </c>
      <c r="AV179" s="12" t="s">
        <v>79</v>
      </c>
      <c r="AW179" s="12" t="s">
        <v>31</v>
      </c>
      <c r="AX179" s="12" t="s">
        <v>69</v>
      </c>
      <c r="AY179" s="157" t="s">
        <v>328</v>
      </c>
    </row>
    <row r="180" spans="2:65" s="14" customFormat="1">
      <c r="B180" s="170"/>
      <c r="D180" s="151" t="s">
        <v>442</v>
      </c>
      <c r="E180" s="171" t="s">
        <v>3</v>
      </c>
      <c r="F180" s="172" t="s">
        <v>2619</v>
      </c>
      <c r="H180" s="171" t="s">
        <v>3</v>
      </c>
      <c r="I180" s="173"/>
      <c r="L180" s="170"/>
      <c r="M180" s="174"/>
      <c r="T180" s="175"/>
      <c r="AT180" s="171" t="s">
        <v>442</v>
      </c>
      <c r="AU180" s="171" t="s">
        <v>87</v>
      </c>
      <c r="AV180" s="14" t="s">
        <v>76</v>
      </c>
      <c r="AW180" s="14" t="s">
        <v>31</v>
      </c>
      <c r="AX180" s="14" t="s">
        <v>69</v>
      </c>
      <c r="AY180" s="171" t="s">
        <v>328</v>
      </c>
    </row>
    <row r="181" spans="2:65" s="12" customFormat="1">
      <c r="B181" s="156"/>
      <c r="D181" s="151" t="s">
        <v>442</v>
      </c>
      <c r="E181" s="157" t="s">
        <v>3</v>
      </c>
      <c r="F181" s="158" t="s">
        <v>2620</v>
      </c>
      <c r="H181" s="159">
        <v>8.5359999999999996</v>
      </c>
      <c r="I181" s="160"/>
      <c r="L181" s="156"/>
      <c r="M181" s="161"/>
      <c r="T181" s="162"/>
      <c r="AT181" s="157" t="s">
        <v>442</v>
      </c>
      <c r="AU181" s="157" t="s">
        <v>87</v>
      </c>
      <c r="AV181" s="12" t="s">
        <v>79</v>
      </c>
      <c r="AW181" s="12" t="s">
        <v>31</v>
      </c>
      <c r="AX181" s="12" t="s">
        <v>69</v>
      </c>
      <c r="AY181" s="157" t="s">
        <v>328</v>
      </c>
    </row>
    <row r="182" spans="2:65" s="14" customFormat="1">
      <c r="B182" s="170"/>
      <c r="D182" s="151" t="s">
        <v>442</v>
      </c>
      <c r="E182" s="171" t="s">
        <v>3</v>
      </c>
      <c r="F182" s="172" t="s">
        <v>2621</v>
      </c>
      <c r="H182" s="171" t="s">
        <v>3</v>
      </c>
      <c r="I182" s="173"/>
      <c r="L182" s="170"/>
      <c r="M182" s="174"/>
      <c r="T182" s="175"/>
      <c r="AT182" s="171" t="s">
        <v>442</v>
      </c>
      <c r="AU182" s="171" t="s">
        <v>87</v>
      </c>
      <c r="AV182" s="14" t="s">
        <v>76</v>
      </c>
      <c r="AW182" s="14" t="s">
        <v>31</v>
      </c>
      <c r="AX182" s="14" t="s">
        <v>69</v>
      </c>
      <c r="AY182" s="171" t="s">
        <v>328</v>
      </c>
    </row>
    <row r="183" spans="2:65" s="12" customFormat="1">
      <c r="B183" s="156"/>
      <c r="D183" s="151" t="s">
        <v>442</v>
      </c>
      <c r="E183" s="157" t="s">
        <v>3</v>
      </c>
      <c r="F183" s="158" t="s">
        <v>2622</v>
      </c>
      <c r="H183" s="159">
        <v>9.9009999999999998</v>
      </c>
      <c r="I183" s="160"/>
      <c r="L183" s="156"/>
      <c r="M183" s="161"/>
      <c r="T183" s="162"/>
      <c r="AT183" s="157" t="s">
        <v>442</v>
      </c>
      <c r="AU183" s="157" t="s">
        <v>87</v>
      </c>
      <c r="AV183" s="12" t="s">
        <v>79</v>
      </c>
      <c r="AW183" s="12" t="s">
        <v>31</v>
      </c>
      <c r="AX183" s="12" t="s">
        <v>69</v>
      </c>
      <c r="AY183" s="157" t="s">
        <v>328</v>
      </c>
    </row>
    <row r="184" spans="2:65" s="13" customFormat="1">
      <c r="B184" s="163"/>
      <c r="D184" s="151" t="s">
        <v>442</v>
      </c>
      <c r="E184" s="164" t="s">
        <v>3</v>
      </c>
      <c r="F184" s="165" t="s">
        <v>452</v>
      </c>
      <c r="H184" s="166">
        <v>35.488</v>
      </c>
      <c r="I184" s="167"/>
      <c r="L184" s="163"/>
      <c r="M184" s="168"/>
      <c r="T184" s="169"/>
      <c r="AT184" s="164" t="s">
        <v>442</v>
      </c>
      <c r="AU184" s="164" t="s">
        <v>87</v>
      </c>
      <c r="AV184" s="13" t="s">
        <v>113</v>
      </c>
      <c r="AW184" s="13" t="s">
        <v>31</v>
      </c>
      <c r="AX184" s="13" t="s">
        <v>76</v>
      </c>
      <c r="AY184" s="164" t="s">
        <v>328</v>
      </c>
    </row>
    <row r="185" spans="2:65" s="1" customFormat="1" ht="44.25" customHeight="1">
      <c r="B185" s="133"/>
      <c r="C185" s="134" t="s">
        <v>79</v>
      </c>
      <c r="D185" s="134" t="s">
        <v>331</v>
      </c>
      <c r="E185" s="135" t="s">
        <v>2623</v>
      </c>
      <c r="F185" s="136" t="s">
        <v>2624</v>
      </c>
      <c r="G185" s="137" t="s">
        <v>491</v>
      </c>
      <c r="H185" s="138">
        <v>28.669</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113</v>
      </c>
      <c r="AT185" s="145" t="s">
        <v>331</v>
      </c>
      <c r="AU185" s="145" t="s">
        <v>87</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2625</v>
      </c>
    </row>
    <row r="186" spans="2:65" s="1" customFormat="1">
      <c r="B186" s="34"/>
      <c r="D186" s="147" t="s">
        <v>338</v>
      </c>
      <c r="F186" s="148" t="s">
        <v>2626</v>
      </c>
      <c r="I186" s="149"/>
      <c r="L186" s="34"/>
      <c r="M186" s="150"/>
      <c r="T186" s="55"/>
      <c r="AT186" s="19" t="s">
        <v>338</v>
      </c>
      <c r="AU186" s="19" t="s">
        <v>87</v>
      </c>
    </row>
    <row r="187" spans="2:65" s="14" customFormat="1">
      <c r="B187" s="170"/>
      <c r="D187" s="151" t="s">
        <v>442</v>
      </c>
      <c r="E187" s="171" t="s">
        <v>3</v>
      </c>
      <c r="F187" s="172" t="s">
        <v>2627</v>
      </c>
      <c r="H187" s="171" t="s">
        <v>3</v>
      </c>
      <c r="I187" s="173"/>
      <c r="L187" s="170"/>
      <c r="M187" s="174"/>
      <c r="T187" s="175"/>
      <c r="AT187" s="171" t="s">
        <v>442</v>
      </c>
      <c r="AU187" s="171" t="s">
        <v>87</v>
      </c>
      <c r="AV187" s="14" t="s">
        <v>76</v>
      </c>
      <c r="AW187" s="14" t="s">
        <v>31</v>
      </c>
      <c r="AX187" s="14" t="s">
        <v>69</v>
      </c>
      <c r="AY187" s="171" t="s">
        <v>328</v>
      </c>
    </row>
    <row r="188" spans="2:65" s="12" customFormat="1">
      <c r="B188" s="156"/>
      <c r="D188" s="151" t="s">
        <v>442</v>
      </c>
      <c r="E188" s="157" t="s">
        <v>3</v>
      </c>
      <c r="F188" s="158" t="s">
        <v>2628</v>
      </c>
      <c r="H188" s="159">
        <v>11.378</v>
      </c>
      <c r="I188" s="160"/>
      <c r="L188" s="156"/>
      <c r="M188" s="161"/>
      <c r="T188" s="162"/>
      <c r="AT188" s="157" t="s">
        <v>442</v>
      </c>
      <c r="AU188" s="157" t="s">
        <v>87</v>
      </c>
      <c r="AV188" s="12" t="s">
        <v>79</v>
      </c>
      <c r="AW188" s="12" t="s">
        <v>31</v>
      </c>
      <c r="AX188" s="12" t="s">
        <v>69</v>
      </c>
      <c r="AY188" s="157" t="s">
        <v>328</v>
      </c>
    </row>
    <row r="189" spans="2:65" s="12" customFormat="1">
      <c r="B189" s="156"/>
      <c r="D189" s="151" t="s">
        <v>442</v>
      </c>
      <c r="E189" s="157" t="s">
        <v>3</v>
      </c>
      <c r="F189" s="158" t="s">
        <v>2629</v>
      </c>
      <c r="H189" s="159">
        <v>0.54</v>
      </c>
      <c r="I189" s="160"/>
      <c r="L189" s="156"/>
      <c r="M189" s="161"/>
      <c r="T189" s="162"/>
      <c r="AT189" s="157" t="s">
        <v>442</v>
      </c>
      <c r="AU189" s="157" t="s">
        <v>87</v>
      </c>
      <c r="AV189" s="12" t="s">
        <v>79</v>
      </c>
      <c r="AW189" s="12" t="s">
        <v>31</v>
      </c>
      <c r="AX189" s="12" t="s">
        <v>69</v>
      </c>
      <c r="AY189" s="157" t="s">
        <v>328</v>
      </c>
    </row>
    <row r="190" spans="2:65" s="14" customFormat="1">
      <c r="B190" s="170"/>
      <c r="D190" s="151" t="s">
        <v>442</v>
      </c>
      <c r="E190" s="171" t="s">
        <v>3</v>
      </c>
      <c r="F190" s="172" t="s">
        <v>2630</v>
      </c>
      <c r="H190" s="171" t="s">
        <v>3</v>
      </c>
      <c r="I190" s="173"/>
      <c r="L190" s="170"/>
      <c r="M190" s="174"/>
      <c r="T190" s="175"/>
      <c r="AT190" s="171" t="s">
        <v>442</v>
      </c>
      <c r="AU190" s="171" t="s">
        <v>87</v>
      </c>
      <c r="AV190" s="14" t="s">
        <v>76</v>
      </c>
      <c r="AW190" s="14" t="s">
        <v>31</v>
      </c>
      <c r="AX190" s="14" t="s">
        <v>69</v>
      </c>
      <c r="AY190" s="171" t="s">
        <v>328</v>
      </c>
    </row>
    <row r="191" spans="2:65" s="12" customFormat="1">
      <c r="B191" s="156"/>
      <c r="D191" s="151" t="s">
        <v>442</v>
      </c>
      <c r="E191" s="157" t="s">
        <v>3</v>
      </c>
      <c r="F191" s="158" t="s">
        <v>2631</v>
      </c>
      <c r="H191" s="159">
        <v>3.4790000000000001</v>
      </c>
      <c r="I191" s="160"/>
      <c r="L191" s="156"/>
      <c r="M191" s="161"/>
      <c r="T191" s="162"/>
      <c r="AT191" s="157" t="s">
        <v>442</v>
      </c>
      <c r="AU191" s="157" t="s">
        <v>87</v>
      </c>
      <c r="AV191" s="12" t="s">
        <v>79</v>
      </c>
      <c r="AW191" s="12" t="s">
        <v>31</v>
      </c>
      <c r="AX191" s="12" t="s">
        <v>69</v>
      </c>
      <c r="AY191" s="157" t="s">
        <v>328</v>
      </c>
    </row>
    <row r="192" spans="2:65" s="14" customFormat="1">
      <c r="B192" s="170"/>
      <c r="D192" s="151" t="s">
        <v>442</v>
      </c>
      <c r="E192" s="171" t="s">
        <v>3</v>
      </c>
      <c r="F192" s="172" t="s">
        <v>2621</v>
      </c>
      <c r="H192" s="171" t="s">
        <v>3</v>
      </c>
      <c r="I192" s="173"/>
      <c r="L192" s="170"/>
      <c r="M192" s="174"/>
      <c r="T192" s="175"/>
      <c r="AT192" s="171" t="s">
        <v>442</v>
      </c>
      <c r="AU192" s="171" t="s">
        <v>87</v>
      </c>
      <c r="AV192" s="14" t="s">
        <v>76</v>
      </c>
      <c r="AW192" s="14" t="s">
        <v>31</v>
      </c>
      <c r="AX192" s="14" t="s">
        <v>69</v>
      </c>
      <c r="AY192" s="171" t="s">
        <v>328</v>
      </c>
    </row>
    <row r="193" spans="2:65" s="12" customFormat="1">
      <c r="B193" s="156"/>
      <c r="D193" s="151" t="s">
        <v>442</v>
      </c>
      <c r="E193" s="157" t="s">
        <v>3</v>
      </c>
      <c r="F193" s="158" t="s">
        <v>2632</v>
      </c>
      <c r="H193" s="159">
        <v>13.272</v>
      </c>
      <c r="I193" s="160"/>
      <c r="L193" s="156"/>
      <c r="M193" s="161"/>
      <c r="T193" s="162"/>
      <c r="AT193" s="157" t="s">
        <v>442</v>
      </c>
      <c r="AU193" s="157" t="s">
        <v>87</v>
      </c>
      <c r="AV193" s="12" t="s">
        <v>79</v>
      </c>
      <c r="AW193" s="12" t="s">
        <v>31</v>
      </c>
      <c r="AX193" s="12" t="s">
        <v>69</v>
      </c>
      <c r="AY193" s="157" t="s">
        <v>328</v>
      </c>
    </row>
    <row r="194" spans="2:65" s="13" customFormat="1">
      <c r="B194" s="163"/>
      <c r="D194" s="151" t="s">
        <v>442</v>
      </c>
      <c r="E194" s="164" t="s">
        <v>3</v>
      </c>
      <c r="F194" s="165" t="s">
        <v>452</v>
      </c>
      <c r="H194" s="166">
        <v>28.669</v>
      </c>
      <c r="I194" s="167"/>
      <c r="L194" s="163"/>
      <c r="M194" s="168"/>
      <c r="T194" s="169"/>
      <c r="AT194" s="164" t="s">
        <v>442</v>
      </c>
      <c r="AU194" s="164" t="s">
        <v>87</v>
      </c>
      <c r="AV194" s="13" t="s">
        <v>113</v>
      </c>
      <c r="AW194" s="13" t="s">
        <v>31</v>
      </c>
      <c r="AX194" s="13" t="s">
        <v>76</v>
      </c>
      <c r="AY194" s="164" t="s">
        <v>328</v>
      </c>
    </row>
    <row r="195" spans="2:65" s="1" customFormat="1" ht="44.25" customHeight="1">
      <c r="B195" s="133"/>
      <c r="C195" s="134" t="s">
        <v>87</v>
      </c>
      <c r="D195" s="134" t="s">
        <v>331</v>
      </c>
      <c r="E195" s="135" t="s">
        <v>2633</v>
      </c>
      <c r="F195" s="136" t="s">
        <v>2634</v>
      </c>
      <c r="G195" s="137" t="s">
        <v>491</v>
      </c>
      <c r="H195" s="138">
        <v>56.84</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87</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2635</v>
      </c>
    </row>
    <row r="196" spans="2:65" s="1" customFormat="1">
      <c r="B196" s="34"/>
      <c r="D196" s="147" t="s">
        <v>338</v>
      </c>
      <c r="F196" s="148" t="s">
        <v>2636</v>
      </c>
      <c r="I196" s="149"/>
      <c r="L196" s="34"/>
      <c r="M196" s="150"/>
      <c r="T196" s="55"/>
      <c r="AT196" s="19" t="s">
        <v>338</v>
      </c>
      <c r="AU196" s="19" t="s">
        <v>87</v>
      </c>
    </row>
    <row r="197" spans="2:65" s="14" customFormat="1">
      <c r="B197" s="170"/>
      <c r="D197" s="151" t="s">
        <v>442</v>
      </c>
      <c r="E197" s="171" t="s">
        <v>3</v>
      </c>
      <c r="F197" s="172" t="s">
        <v>2637</v>
      </c>
      <c r="H197" s="171" t="s">
        <v>3</v>
      </c>
      <c r="I197" s="173"/>
      <c r="L197" s="170"/>
      <c r="M197" s="174"/>
      <c r="T197" s="175"/>
      <c r="AT197" s="171" t="s">
        <v>442</v>
      </c>
      <c r="AU197" s="171" t="s">
        <v>87</v>
      </c>
      <c r="AV197" s="14" t="s">
        <v>76</v>
      </c>
      <c r="AW197" s="14" t="s">
        <v>31</v>
      </c>
      <c r="AX197" s="14" t="s">
        <v>69</v>
      </c>
      <c r="AY197" s="171" t="s">
        <v>328</v>
      </c>
    </row>
    <row r="198" spans="2:65" s="12" customFormat="1">
      <c r="B198" s="156"/>
      <c r="D198" s="151" t="s">
        <v>442</v>
      </c>
      <c r="E198" s="157" t="s">
        <v>3</v>
      </c>
      <c r="F198" s="158" t="s">
        <v>2638</v>
      </c>
      <c r="H198" s="159">
        <v>12.919</v>
      </c>
      <c r="I198" s="160"/>
      <c r="L198" s="156"/>
      <c r="M198" s="161"/>
      <c r="T198" s="162"/>
      <c r="AT198" s="157" t="s">
        <v>442</v>
      </c>
      <c r="AU198" s="157" t="s">
        <v>87</v>
      </c>
      <c r="AV198" s="12" t="s">
        <v>79</v>
      </c>
      <c r="AW198" s="12" t="s">
        <v>31</v>
      </c>
      <c r="AX198" s="12" t="s">
        <v>69</v>
      </c>
      <c r="AY198" s="157" t="s">
        <v>328</v>
      </c>
    </row>
    <row r="199" spans="2:65" s="12" customFormat="1">
      <c r="B199" s="156"/>
      <c r="D199" s="151" t="s">
        <v>442</v>
      </c>
      <c r="E199" s="157" t="s">
        <v>3</v>
      </c>
      <c r="F199" s="158" t="s">
        <v>2639</v>
      </c>
      <c r="H199" s="159">
        <v>10.304</v>
      </c>
      <c r="I199" s="160"/>
      <c r="L199" s="156"/>
      <c r="M199" s="161"/>
      <c r="T199" s="162"/>
      <c r="AT199" s="157" t="s">
        <v>442</v>
      </c>
      <c r="AU199" s="157" t="s">
        <v>87</v>
      </c>
      <c r="AV199" s="12" t="s">
        <v>79</v>
      </c>
      <c r="AW199" s="12" t="s">
        <v>31</v>
      </c>
      <c r="AX199" s="12" t="s">
        <v>69</v>
      </c>
      <c r="AY199" s="157" t="s">
        <v>328</v>
      </c>
    </row>
    <row r="200" spans="2:65" s="12" customFormat="1">
      <c r="B200" s="156"/>
      <c r="D200" s="151" t="s">
        <v>442</v>
      </c>
      <c r="E200" s="157" t="s">
        <v>3</v>
      </c>
      <c r="F200" s="158" t="s">
        <v>2640</v>
      </c>
      <c r="H200" s="159">
        <v>17.007000000000001</v>
      </c>
      <c r="I200" s="160"/>
      <c r="L200" s="156"/>
      <c r="M200" s="161"/>
      <c r="T200" s="162"/>
      <c r="AT200" s="157" t="s">
        <v>442</v>
      </c>
      <c r="AU200" s="157" t="s">
        <v>87</v>
      </c>
      <c r="AV200" s="12" t="s">
        <v>79</v>
      </c>
      <c r="AW200" s="12" t="s">
        <v>31</v>
      </c>
      <c r="AX200" s="12" t="s">
        <v>69</v>
      </c>
      <c r="AY200" s="157" t="s">
        <v>328</v>
      </c>
    </row>
    <row r="201" spans="2:65" s="12" customFormat="1">
      <c r="B201" s="156"/>
      <c r="D201" s="151" t="s">
        <v>442</v>
      </c>
      <c r="E201" s="157" t="s">
        <v>3</v>
      </c>
      <c r="F201" s="158" t="s">
        <v>2641</v>
      </c>
      <c r="H201" s="159">
        <v>16.61</v>
      </c>
      <c r="I201" s="160"/>
      <c r="L201" s="156"/>
      <c r="M201" s="161"/>
      <c r="T201" s="162"/>
      <c r="AT201" s="157" t="s">
        <v>442</v>
      </c>
      <c r="AU201" s="157" t="s">
        <v>87</v>
      </c>
      <c r="AV201" s="12" t="s">
        <v>79</v>
      </c>
      <c r="AW201" s="12" t="s">
        <v>31</v>
      </c>
      <c r="AX201" s="12" t="s">
        <v>69</v>
      </c>
      <c r="AY201" s="157" t="s">
        <v>328</v>
      </c>
    </row>
    <row r="202" spans="2:65" s="13" customFormat="1">
      <c r="B202" s="163"/>
      <c r="D202" s="151" t="s">
        <v>442</v>
      </c>
      <c r="E202" s="164" t="s">
        <v>3</v>
      </c>
      <c r="F202" s="165" t="s">
        <v>452</v>
      </c>
      <c r="H202" s="166">
        <v>56.84</v>
      </c>
      <c r="I202" s="167"/>
      <c r="L202" s="163"/>
      <c r="M202" s="168"/>
      <c r="T202" s="169"/>
      <c r="AT202" s="164" t="s">
        <v>442</v>
      </c>
      <c r="AU202" s="164" t="s">
        <v>87</v>
      </c>
      <c r="AV202" s="13" t="s">
        <v>113</v>
      </c>
      <c r="AW202" s="13" t="s">
        <v>31</v>
      </c>
      <c r="AX202" s="13" t="s">
        <v>76</v>
      </c>
      <c r="AY202" s="164" t="s">
        <v>328</v>
      </c>
    </row>
    <row r="203" spans="2:65" s="1" customFormat="1" ht="49.15" customHeight="1">
      <c r="B203" s="133"/>
      <c r="C203" s="134" t="s">
        <v>113</v>
      </c>
      <c r="D203" s="134" t="s">
        <v>331</v>
      </c>
      <c r="E203" s="135" t="s">
        <v>2642</v>
      </c>
      <c r="F203" s="136" t="s">
        <v>2643</v>
      </c>
      <c r="G203" s="137" t="s">
        <v>491</v>
      </c>
      <c r="H203" s="138">
        <v>1.22</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87</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2644</v>
      </c>
    </row>
    <row r="204" spans="2:65" s="1" customFormat="1">
      <c r="B204" s="34"/>
      <c r="D204" s="147" t="s">
        <v>338</v>
      </c>
      <c r="F204" s="148" t="s">
        <v>2645</v>
      </c>
      <c r="I204" s="149"/>
      <c r="L204" s="34"/>
      <c r="M204" s="150"/>
      <c r="T204" s="55"/>
      <c r="AT204" s="19" t="s">
        <v>338</v>
      </c>
      <c r="AU204" s="19" t="s">
        <v>87</v>
      </c>
    </row>
    <row r="205" spans="2:65" s="12" customFormat="1">
      <c r="B205" s="156"/>
      <c r="D205" s="151" t="s">
        <v>442</v>
      </c>
      <c r="E205" s="157" t="s">
        <v>3</v>
      </c>
      <c r="F205" s="158" t="s">
        <v>2646</v>
      </c>
      <c r="H205" s="159">
        <v>1.22</v>
      </c>
      <c r="I205" s="160"/>
      <c r="L205" s="156"/>
      <c r="M205" s="161"/>
      <c r="T205" s="162"/>
      <c r="AT205" s="157" t="s">
        <v>442</v>
      </c>
      <c r="AU205" s="157" t="s">
        <v>87</v>
      </c>
      <c r="AV205" s="12" t="s">
        <v>79</v>
      </c>
      <c r="AW205" s="12" t="s">
        <v>31</v>
      </c>
      <c r="AX205" s="12" t="s">
        <v>76</v>
      </c>
      <c r="AY205" s="157" t="s">
        <v>328</v>
      </c>
    </row>
    <row r="206" spans="2:65" s="1" customFormat="1" ht="37.9" customHeight="1">
      <c r="B206" s="133"/>
      <c r="C206" s="134" t="s">
        <v>138</v>
      </c>
      <c r="D206" s="134" t="s">
        <v>331</v>
      </c>
      <c r="E206" s="135" t="s">
        <v>2647</v>
      </c>
      <c r="F206" s="136" t="s">
        <v>2648</v>
      </c>
      <c r="G206" s="137" t="s">
        <v>476</v>
      </c>
      <c r="H206" s="138">
        <v>2.4500000000000002</v>
      </c>
      <c r="I206" s="139"/>
      <c r="J206" s="140">
        <f>ROUND(I206*H206,2)</f>
        <v>0</v>
      </c>
      <c r="K206" s="136" t="s">
        <v>335</v>
      </c>
      <c r="L206" s="34"/>
      <c r="M206" s="141" t="s">
        <v>3</v>
      </c>
      <c r="N206" s="142" t="s">
        <v>40</v>
      </c>
      <c r="P206" s="143">
        <f>O206*H206</f>
        <v>0</v>
      </c>
      <c r="Q206" s="143">
        <v>3.6440500000000001E-2</v>
      </c>
      <c r="R206" s="143">
        <f>Q206*H206</f>
        <v>8.9279225000000004E-2</v>
      </c>
      <c r="S206" s="143">
        <v>0</v>
      </c>
      <c r="T206" s="144">
        <f>S206*H206</f>
        <v>0</v>
      </c>
      <c r="AR206" s="145" t="s">
        <v>113</v>
      </c>
      <c r="AT206" s="145" t="s">
        <v>331</v>
      </c>
      <c r="AU206" s="145" t="s">
        <v>87</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2649</v>
      </c>
    </row>
    <row r="207" spans="2:65" s="1" customFormat="1">
      <c r="B207" s="34"/>
      <c r="D207" s="147" t="s">
        <v>338</v>
      </c>
      <c r="F207" s="148" t="s">
        <v>2650</v>
      </c>
      <c r="I207" s="149"/>
      <c r="L207" s="34"/>
      <c r="M207" s="150"/>
      <c r="T207" s="55"/>
      <c r="AT207" s="19" t="s">
        <v>338</v>
      </c>
      <c r="AU207" s="19" t="s">
        <v>87</v>
      </c>
    </row>
    <row r="208" spans="2:65" s="1" customFormat="1" ht="55.5" customHeight="1">
      <c r="B208" s="133"/>
      <c r="C208" s="134" t="s">
        <v>150</v>
      </c>
      <c r="D208" s="134" t="s">
        <v>331</v>
      </c>
      <c r="E208" s="135" t="s">
        <v>2651</v>
      </c>
      <c r="F208" s="136" t="s">
        <v>2652</v>
      </c>
      <c r="G208" s="137" t="s">
        <v>491</v>
      </c>
      <c r="H208" s="138">
        <v>42.134999999999998</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87</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2653</v>
      </c>
    </row>
    <row r="209" spans="2:65" s="1" customFormat="1">
      <c r="B209" s="34"/>
      <c r="D209" s="147" t="s">
        <v>338</v>
      </c>
      <c r="F209" s="148" t="s">
        <v>2654</v>
      </c>
      <c r="I209" s="149"/>
      <c r="L209" s="34"/>
      <c r="M209" s="150"/>
      <c r="T209" s="55"/>
      <c r="AT209" s="19" t="s">
        <v>338</v>
      </c>
      <c r="AU209" s="19" t="s">
        <v>87</v>
      </c>
    </row>
    <row r="210" spans="2:65" s="12" customFormat="1">
      <c r="B210" s="156"/>
      <c r="D210" s="151" t="s">
        <v>442</v>
      </c>
      <c r="E210" s="157" t="s">
        <v>3</v>
      </c>
      <c r="F210" s="158" t="s">
        <v>2655</v>
      </c>
      <c r="H210" s="159">
        <v>65.308000000000007</v>
      </c>
      <c r="I210" s="160"/>
      <c r="L210" s="156"/>
      <c r="M210" s="161"/>
      <c r="T210" s="162"/>
      <c r="AT210" s="157" t="s">
        <v>442</v>
      </c>
      <c r="AU210" s="157" t="s">
        <v>87</v>
      </c>
      <c r="AV210" s="12" t="s">
        <v>79</v>
      </c>
      <c r="AW210" s="12" t="s">
        <v>31</v>
      </c>
      <c r="AX210" s="12" t="s">
        <v>69</v>
      </c>
      <c r="AY210" s="157" t="s">
        <v>328</v>
      </c>
    </row>
    <row r="211" spans="2:65" s="14" customFormat="1">
      <c r="B211" s="170"/>
      <c r="D211" s="151" t="s">
        <v>442</v>
      </c>
      <c r="E211" s="171" t="s">
        <v>3</v>
      </c>
      <c r="F211" s="172" t="s">
        <v>2656</v>
      </c>
      <c r="H211" s="171" t="s">
        <v>3</v>
      </c>
      <c r="I211" s="173"/>
      <c r="L211" s="170"/>
      <c r="M211" s="174"/>
      <c r="T211" s="175"/>
      <c r="AT211" s="171" t="s">
        <v>442</v>
      </c>
      <c r="AU211" s="171" t="s">
        <v>87</v>
      </c>
      <c r="AV211" s="14" t="s">
        <v>76</v>
      </c>
      <c r="AW211" s="14" t="s">
        <v>31</v>
      </c>
      <c r="AX211" s="14" t="s">
        <v>69</v>
      </c>
      <c r="AY211" s="171" t="s">
        <v>328</v>
      </c>
    </row>
    <row r="212" spans="2:65" s="12" customFormat="1">
      <c r="B212" s="156"/>
      <c r="D212" s="151" t="s">
        <v>442</v>
      </c>
      <c r="E212" s="157" t="s">
        <v>3</v>
      </c>
      <c r="F212" s="158" t="s">
        <v>2657</v>
      </c>
      <c r="H212" s="159">
        <v>-9.9009999999999998</v>
      </c>
      <c r="I212" s="160"/>
      <c r="L212" s="156"/>
      <c r="M212" s="161"/>
      <c r="T212" s="162"/>
      <c r="AT212" s="157" t="s">
        <v>442</v>
      </c>
      <c r="AU212" s="157" t="s">
        <v>87</v>
      </c>
      <c r="AV212" s="12" t="s">
        <v>79</v>
      </c>
      <c r="AW212" s="12" t="s">
        <v>31</v>
      </c>
      <c r="AX212" s="12" t="s">
        <v>69</v>
      </c>
      <c r="AY212" s="157" t="s">
        <v>328</v>
      </c>
    </row>
    <row r="213" spans="2:65" s="12" customFormat="1">
      <c r="B213" s="156"/>
      <c r="D213" s="151" t="s">
        <v>442</v>
      </c>
      <c r="E213" s="157" t="s">
        <v>3</v>
      </c>
      <c r="F213" s="158" t="s">
        <v>2658</v>
      </c>
      <c r="H213" s="159">
        <v>-13.272</v>
      </c>
      <c r="I213" s="160"/>
      <c r="L213" s="156"/>
      <c r="M213" s="161"/>
      <c r="T213" s="162"/>
      <c r="AT213" s="157" t="s">
        <v>442</v>
      </c>
      <c r="AU213" s="157" t="s">
        <v>87</v>
      </c>
      <c r="AV213" s="12" t="s">
        <v>79</v>
      </c>
      <c r="AW213" s="12" t="s">
        <v>31</v>
      </c>
      <c r="AX213" s="12" t="s">
        <v>69</v>
      </c>
      <c r="AY213" s="157" t="s">
        <v>328</v>
      </c>
    </row>
    <row r="214" spans="2:65" s="13" customFormat="1">
      <c r="B214" s="163"/>
      <c r="D214" s="151" t="s">
        <v>442</v>
      </c>
      <c r="E214" s="164" t="s">
        <v>3</v>
      </c>
      <c r="F214" s="165" t="s">
        <v>452</v>
      </c>
      <c r="H214" s="166">
        <v>42.134999999999998</v>
      </c>
      <c r="I214" s="167"/>
      <c r="L214" s="163"/>
      <c r="M214" s="168"/>
      <c r="T214" s="169"/>
      <c r="AT214" s="164" t="s">
        <v>442</v>
      </c>
      <c r="AU214" s="164" t="s">
        <v>87</v>
      </c>
      <c r="AV214" s="13" t="s">
        <v>113</v>
      </c>
      <c r="AW214" s="13" t="s">
        <v>31</v>
      </c>
      <c r="AX214" s="13" t="s">
        <v>76</v>
      </c>
      <c r="AY214" s="164" t="s">
        <v>328</v>
      </c>
    </row>
    <row r="215" spans="2:65" s="1" customFormat="1" ht="62.65" customHeight="1">
      <c r="B215" s="133"/>
      <c r="C215" s="134" t="s">
        <v>168</v>
      </c>
      <c r="D215" s="134" t="s">
        <v>331</v>
      </c>
      <c r="E215" s="135" t="s">
        <v>2659</v>
      </c>
      <c r="F215" s="136" t="s">
        <v>2660</v>
      </c>
      <c r="G215" s="137" t="s">
        <v>491</v>
      </c>
      <c r="H215" s="138">
        <v>42.134999999999998</v>
      </c>
      <c r="I215" s="139"/>
      <c r="J215" s="140">
        <f>ROUND(I215*H215,2)</f>
        <v>0</v>
      </c>
      <c r="K215" s="136" t="s">
        <v>335</v>
      </c>
      <c r="L215" s="34"/>
      <c r="M215" s="141" t="s">
        <v>3</v>
      </c>
      <c r="N215" s="142" t="s">
        <v>40</v>
      </c>
      <c r="P215" s="143">
        <f>O215*H215</f>
        <v>0</v>
      </c>
      <c r="Q215" s="143">
        <v>0</v>
      </c>
      <c r="R215" s="143">
        <f>Q215*H215</f>
        <v>0</v>
      </c>
      <c r="S215" s="143">
        <v>0</v>
      </c>
      <c r="T215" s="144">
        <f>S215*H215</f>
        <v>0</v>
      </c>
      <c r="AR215" s="145" t="s">
        <v>113</v>
      </c>
      <c r="AT215" s="145" t="s">
        <v>331</v>
      </c>
      <c r="AU215" s="145" t="s">
        <v>87</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2661</v>
      </c>
    </row>
    <row r="216" spans="2:65" s="1" customFormat="1">
      <c r="B216" s="34"/>
      <c r="D216" s="147" t="s">
        <v>338</v>
      </c>
      <c r="F216" s="148" t="s">
        <v>2662</v>
      </c>
      <c r="I216" s="149"/>
      <c r="L216" s="34"/>
      <c r="M216" s="150"/>
      <c r="T216" s="55"/>
      <c r="AT216" s="19" t="s">
        <v>338</v>
      </c>
      <c r="AU216" s="19" t="s">
        <v>87</v>
      </c>
    </row>
    <row r="217" spans="2:65" s="11" customFormat="1" ht="20.85" customHeight="1">
      <c r="B217" s="121"/>
      <c r="D217" s="122" t="s">
        <v>68</v>
      </c>
      <c r="E217" s="131" t="s">
        <v>505</v>
      </c>
      <c r="F217" s="131" t="s">
        <v>2663</v>
      </c>
      <c r="I217" s="124"/>
      <c r="J217" s="132">
        <f>BK217</f>
        <v>0</v>
      </c>
      <c r="L217" s="121"/>
      <c r="M217" s="126"/>
      <c r="P217" s="127">
        <f>SUM(P218:P228)</f>
        <v>0</v>
      </c>
      <c r="R217" s="127">
        <f>SUM(R218:R228)</f>
        <v>0</v>
      </c>
      <c r="T217" s="128">
        <f>SUM(T218:T228)</f>
        <v>0</v>
      </c>
      <c r="AR217" s="122" t="s">
        <v>76</v>
      </c>
      <c r="AT217" s="129" t="s">
        <v>68</v>
      </c>
      <c r="AU217" s="129" t="s">
        <v>79</v>
      </c>
      <c r="AY217" s="122" t="s">
        <v>328</v>
      </c>
      <c r="BK217" s="130">
        <f>SUM(BK218:BK228)</f>
        <v>0</v>
      </c>
    </row>
    <row r="218" spans="2:65" s="1" customFormat="1" ht="44.25" customHeight="1">
      <c r="B218" s="133"/>
      <c r="C218" s="134" t="s">
        <v>171</v>
      </c>
      <c r="D218" s="134" t="s">
        <v>331</v>
      </c>
      <c r="E218" s="135" t="s">
        <v>2664</v>
      </c>
      <c r="F218" s="136" t="s">
        <v>2665</v>
      </c>
      <c r="G218" s="137" t="s">
        <v>491</v>
      </c>
      <c r="H218" s="138">
        <v>65.802999999999997</v>
      </c>
      <c r="I218" s="139"/>
      <c r="J218" s="140">
        <f>ROUND(I218*H218,2)</f>
        <v>0</v>
      </c>
      <c r="K218" s="136" t="s">
        <v>335</v>
      </c>
      <c r="L218" s="34"/>
      <c r="M218" s="141" t="s">
        <v>3</v>
      </c>
      <c r="N218" s="142" t="s">
        <v>40</v>
      </c>
      <c r="P218" s="143">
        <f>O218*H218</f>
        <v>0</v>
      </c>
      <c r="Q218" s="143">
        <v>0</v>
      </c>
      <c r="R218" s="143">
        <f>Q218*H218</f>
        <v>0</v>
      </c>
      <c r="S218" s="143">
        <v>0</v>
      </c>
      <c r="T218" s="144">
        <f>S218*H218</f>
        <v>0</v>
      </c>
      <c r="AR218" s="145" t="s">
        <v>113</v>
      </c>
      <c r="AT218" s="145" t="s">
        <v>331</v>
      </c>
      <c r="AU218" s="145" t="s">
        <v>87</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2666</v>
      </c>
    </row>
    <row r="219" spans="2:65" s="1" customFormat="1">
      <c r="B219" s="34"/>
      <c r="D219" s="147" t="s">
        <v>338</v>
      </c>
      <c r="F219" s="148" t="s">
        <v>2667</v>
      </c>
      <c r="I219" s="149"/>
      <c r="L219" s="34"/>
      <c r="M219" s="150"/>
      <c r="T219" s="55"/>
      <c r="AT219" s="19" t="s">
        <v>338</v>
      </c>
      <c r="AU219" s="19" t="s">
        <v>87</v>
      </c>
    </row>
    <row r="220" spans="2:65" s="14" customFormat="1">
      <c r="B220" s="170"/>
      <c r="D220" s="151" t="s">
        <v>442</v>
      </c>
      <c r="E220" s="171" t="s">
        <v>3</v>
      </c>
      <c r="F220" s="172" t="s">
        <v>2621</v>
      </c>
      <c r="H220" s="171" t="s">
        <v>3</v>
      </c>
      <c r="I220" s="173"/>
      <c r="L220" s="170"/>
      <c r="M220" s="174"/>
      <c r="T220" s="175"/>
      <c r="AT220" s="171" t="s">
        <v>442</v>
      </c>
      <c r="AU220" s="171" t="s">
        <v>87</v>
      </c>
      <c r="AV220" s="14" t="s">
        <v>76</v>
      </c>
      <c r="AW220" s="14" t="s">
        <v>31</v>
      </c>
      <c r="AX220" s="14" t="s">
        <v>69</v>
      </c>
      <c r="AY220" s="171" t="s">
        <v>328</v>
      </c>
    </row>
    <row r="221" spans="2:65" s="12" customFormat="1">
      <c r="B221" s="156"/>
      <c r="D221" s="151" t="s">
        <v>442</v>
      </c>
      <c r="E221" s="157" t="s">
        <v>3</v>
      </c>
      <c r="F221" s="158" t="s">
        <v>2622</v>
      </c>
      <c r="H221" s="159">
        <v>9.9009999999999998</v>
      </c>
      <c r="I221" s="160"/>
      <c r="L221" s="156"/>
      <c r="M221" s="161"/>
      <c r="T221" s="162"/>
      <c r="AT221" s="157" t="s">
        <v>442</v>
      </c>
      <c r="AU221" s="157" t="s">
        <v>87</v>
      </c>
      <c r="AV221" s="12" t="s">
        <v>79</v>
      </c>
      <c r="AW221" s="12" t="s">
        <v>31</v>
      </c>
      <c r="AX221" s="12" t="s">
        <v>69</v>
      </c>
      <c r="AY221" s="157" t="s">
        <v>328</v>
      </c>
    </row>
    <row r="222" spans="2:65" s="12" customFormat="1">
      <c r="B222" s="156"/>
      <c r="D222" s="151" t="s">
        <v>442</v>
      </c>
      <c r="E222" s="157" t="s">
        <v>3</v>
      </c>
      <c r="F222" s="158" t="s">
        <v>2632</v>
      </c>
      <c r="H222" s="159">
        <v>13.272</v>
      </c>
      <c r="I222" s="160"/>
      <c r="L222" s="156"/>
      <c r="M222" s="161"/>
      <c r="T222" s="162"/>
      <c r="AT222" s="157" t="s">
        <v>442</v>
      </c>
      <c r="AU222" s="157" t="s">
        <v>87</v>
      </c>
      <c r="AV222" s="12" t="s">
        <v>79</v>
      </c>
      <c r="AW222" s="12" t="s">
        <v>31</v>
      </c>
      <c r="AX222" s="12" t="s">
        <v>69</v>
      </c>
      <c r="AY222" s="157" t="s">
        <v>328</v>
      </c>
    </row>
    <row r="223" spans="2:65" s="14" customFormat="1">
      <c r="B223" s="170"/>
      <c r="D223" s="151" t="s">
        <v>442</v>
      </c>
      <c r="E223" s="171" t="s">
        <v>3</v>
      </c>
      <c r="F223" s="172" t="s">
        <v>2637</v>
      </c>
      <c r="H223" s="171" t="s">
        <v>3</v>
      </c>
      <c r="I223" s="173"/>
      <c r="L223" s="170"/>
      <c r="M223" s="174"/>
      <c r="T223" s="175"/>
      <c r="AT223" s="171" t="s">
        <v>442</v>
      </c>
      <c r="AU223" s="171" t="s">
        <v>87</v>
      </c>
      <c r="AV223" s="14" t="s">
        <v>76</v>
      </c>
      <c r="AW223" s="14" t="s">
        <v>31</v>
      </c>
      <c r="AX223" s="14" t="s">
        <v>69</v>
      </c>
      <c r="AY223" s="171" t="s">
        <v>328</v>
      </c>
    </row>
    <row r="224" spans="2:65" s="12" customFormat="1">
      <c r="B224" s="156"/>
      <c r="D224" s="151" t="s">
        <v>442</v>
      </c>
      <c r="E224" s="157" t="s">
        <v>3</v>
      </c>
      <c r="F224" s="158" t="s">
        <v>2668</v>
      </c>
      <c r="H224" s="159">
        <v>9.6890000000000001</v>
      </c>
      <c r="I224" s="160"/>
      <c r="L224" s="156"/>
      <c r="M224" s="161"/>
      <c r="T224" s="162"/>
      <c r="AT224" s="157" t="s">
        <v>442</v>
      </c>
      <c r="AU224" s="157" t="s">
        <v>87</v>
      </c>
      <c r="AV224" s="12" t="s">
        <v>79</v>
      </c>
      <c r="AW224" s="12" t="s">
        <v>31</v>
      </c>
      <c r="AX224" s="12" t="s">
        <v>69</v>
      </c>
      <c r="AY224" s="157" t="s">
        <v>328</v>
      </c>
    </row>
    <row r="225" spans="2:65" s="12" customFormat="1">
      <c r="B225" s="156"/>
      <c r="D225" s="151" t="s">
        <v>442</v>
      </c>
      <c r="E225" s="157" t="s">
        <v>3</v>
      </c>
      <c r="F225" s="158" t="s">
        <v>2669</v>
      </c>
      <c r="H225" s="159">
        <v>7.7279999999999998</v>
      </c>
      <c r="I225" s="160"/>
      <c r="L225" s="156"/>
      <c r="M225" s="161"/>
      <c r="T225" s="162"/>
      <c r="AT225" s="157" t="s">
        <v>442</v>
      </c>
      <c r="AU225" s="157" t="s">
        <v>87</v>
      </c>
      <c r="AV225" s="12" t="s">
        <v>79</v>
      </c>
      <c r="AW225" s="12" t="s">
        <v>31</v>
      </c>
      <c r="AX225" s="12" t="s">
        <v>69</v>
      </c>
      <c r="AY225" s="157" t="s">
        <v>328</v>
      </c>
    </row>
    <row r="226" spans="2:65" s="12" customFormat="1">
      <c r="B226" s="156"/>
      <c r="D226" s="151" t="s">
        <v>442</v>
      </c>
      <c r="E226" s="157" t="s">
        <v>3</v>
      </c>
      <c r="F226" s="158" t="s">
        <v>2670</v>
      </c>
      <c r="H226" s="159">
        <v>12.755000000000001</v>
      </c>
      <c r="I226" s="160"/>
      <c r="L226" s="156"/>
      <c r="M226" s="161"/>
      <c r="T226" s="162"/>
      <c r="AT226" s="157" t="s">
        <v>442</v>
      </c>
      <c r="AU226" s="157" t="s">
        <v>87</v>
      </c>
      <c r="AV226" s="12" t="s">
        <v>79</v>
      </c>
      <c r="AW226" s="12" t="s">
        <v>31</v>
      </c>
      <c r="AX226" s="12" t="s">
        <v>69</v>
      </c>
      <c r="AY226" s="157" t="s">
        <v>328</v>
      </c>
    </row>
    <row r="227" spans="2:65" s="12" customFormat="1">
      <c r="B227" s="156"/>
      <c r="D227" s="151" t="s">
        <v>442</v>
      </c>
      <c r="E227" s="157" t="s">
        <v>3</v>
      </c>
      <c r="F227" s="158" t="s">
        <v>2671</v>
      </c>
      <c r="H227" s="159">
        <v>12.458</v>
      </c>
      <c r="I227" s="160"/>
      <c r="L227" s="156"/>
      <c r="M227" s="161"/>
      <c r="T227" s="162"/>
      <c r="AT227" s="157" t="s">
        <v>442</v>
      </c>
      <c r="AU227" s="157" t="s">
        <v>87</v>
      </c>
      <c r="AV227" s="12" t="s">
        <v>79</v>
      </c>
      <c r="AW227" s="12" t="s">
        <v>31</v>
      </c>
      <c r="AX227" s="12" t="s">
        <v>69</v>
      </c>
      <c r="AY227" s="157" t="s">
        <v>328</v>
      </c>
    </row>
    <row r="228" spans="2:65" s="13" customFormat="1">
      <c r="B228" s="163"/>
      <c r="D228" s="151" t="s">
        <v>442</v>
      </c>
      <c r="E228" s="164" t="s">
        <v>3</v>
      </c>
      <c r="F228" s="165" t="s">
        <v>452</v>
      </c>
      <c r="H228" s="166">
        <v>65.802999999999997</v>
      </c>
      <c r="I228" s="167"/>
      <c r="L228" s="163"/>
      <c r="M228" s="168"/>
      <c r="T228" s="169"/>
      <c r="AT228" s="164" t="s">
        <v>442</v>
      </c>
      <c r="AU228" s="164" t="s">
        <v>87</v>
      </c>
      <c r="AV228" s="13" t="s">
        <v>113</v>
      </c>
      <c r="AW228" s="13" t="s">
        <v>31</v>
      </c>
      <c r="AX228" s="13" t="s">
        <v>76</v>
      </c>
      <c r="AY228" s="164" t="s">
        <v>328</v>
      </c>
    </row>
    <row r="229" spans="2:65" s="11" customFormat="1" ht="20.85" customHeight="1">
      <c r="B229" s="121"/>
      <c r="D229" s="122" t="s">
        <v>68</v>
      </c>
      <c r="E229" s="131" t="s">
        <v>526</v>
      </c>
      <c r="F229" s="131" t="s">
        <v>2672</v>
      </c>
      <c r="I229" s="124"/>
      <c r="J229" s="132">
        <f>BK229</f>
        <v>0</v>
      </c>
      <c r="L229" s="121"/>
      <c r="M229" s="126"/>
      <c r="P229" s="127">
        <f>SUM(P230:P244)</f>
        <v>0</v>
      </c>
      <c r="R229" s="127">
        <f>SUM(R230:R244)</f>
        <v>0</v>
      </c>
      <c r="T229" s="128">
        <f>SUM(T230:T244)</f>
        <v>0</v>
      </c>
      <c r="AR229" s="122" t="s">
        <v>76</v>
      </c>
      <c r="AT229" s="129" t="s">
        <v>68</v>
      </c>
      <c r="AU229" s="129" t="s">
        <v>79</v>
      </c>
      <c r="AY229" s="122" t="s">
        <v>328</v>
      </c>
      <c r="BK229" s="130">
        <f>SUM(BK230:BK244)</f>
        <v>0</v>
      </c>
    </row>
    <row r="230" spans="2:65" s="1" customFormat="1" ht="62.65" customHeight="1">
      <c r="B230" s="133"/>
      <c r="C230" s="134" t="s">
        <v>183</v>
      </c>
      <c r="D230" s="134" t="s">
        <v>331</v>
      </c>
      <c r="E230" s="135" t="s">
        <v>967</v>
      </c>
      <c r="F230" s="136" t="s">
        <v>968</v>
      </c>
      <c r="G230" s="137" t="s">
        <v>491</v>
      </c>
      <c r="H230" s="138">
        <v>56.414000000000001</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87</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2673</v>
      </c>
    </row>
    <row r="231" spans="2:65" s="1" customFormat="1">
      <c r="B231" s="34"/>
      <c r="D231" s="147" t="s">
        <v>338</v>
      </c>
      <c r="F231" s="148" t="s">
        <v>970</v>
      </c>
      <c r="I231" s="149"/>
      <c r="L231" s="34"/>
      <c r="M231" s="150"/>
      <c r="T231" s="55"/>
      <c r="AT231" s="19" t="s">
        <v>338</v>
      </c>
      <c r="AU231" s="19" t="s">
        <v>87</v>
      </c>
    </row>
    <row r="232" spans="2:65" s="14" customFormat="1">
      <c r="B232" s="170"/>
      <c r="D232" s="151" t="s">
        <v>442</v>
      </c>
      <c r="E232" s="171" t="s">
        <v>3</v>
      </c>
      <c r="F232" s="172" t="s">
        <v>2674</v>
      </c>
      <c r="H232" s="171" t="s">
        <v>3</v>
      </c>
      <c r="I232" s="173"/>
      <c r="L232" s="170"/>
      <c r="M232" s="174"/>
      <c r="T232" s="175"/>
      <c r="AT232" s="171" t="s">
        <v>442</v>
      </c>
      <c r="AU232" s="171" t="s">
        <v>87</v>
      </c>
      <c r="AV232" s="14" t="s">
        <v>76</v>
      </c>
      <c r="AW232" s="14" t="s">
        <v>31</v>
      </c>
      <c r="AX232" s="14" t="s">
        <v>69</v>
      </c>
      <c r="AY232" s="171" t="s">
        <v>328</v>
      </c>
    </row>
    <row r="233" spans="2:65" s="14" customFormat="1">
      <c r="B233" s="170"/>
      <c r="D233" s="151" t="s">
        <v>442</v>
      </c>
      <c r="E233" s="171" t="s">
        <v>3</v>
      </c>
      <c r="F233" s="172" t="s">
        <v>2675</v>
      </c>
      <c r="H233" s="171" t="s">
        <v>3</v>
      </c>
      <c r="I233" s="173"/>
      <c r="L233" s="170"/>
      <c r="M233" s="174"/>
      <c r="T233" s="175"/>
      <c r="AT233" s="171" t="s">
        <v>442</v>
      </c>
      <c r="AU233" s="171" t="s">
        <v>87</v>
      </c>
      <c r="AV233" s="14" t="s">
        <v>76</v>
      </c>
      <c r="AW233" s="14" t="s">
        <v>31</v>
      </c>
      <c r="AX233" s="14" t="s">
        <v>69</v>
      </c>
      <c r="AY233" s="171" t="s">
        <v>328</v>
      </c>
    </row>
    <row r="234" spans="2:65" s="12" customFormat="1">
      <c r="B234" s="156"/>
      <c r="D234" s="151" t="s">
        <v>442</v>
      </c>
      <c r="E234" s="157" t="s">
        <v>3</v>
      </c>
      <c r="F234" s="158" t="s">
        <v>2676</v>
      </c>
      <c r="H234" s="159">
        <v>122.217</v>
      </c>
      <c r="I234" s="160"/>
      <c r="L234" s="156"/>
      <c r="M234" s="161"/>
      <c r="T234" s="162"/>
      <c r="AT234" s="157" t="s">
        <v>442</v>
      </c>
      <c r="AU234" s="157" t="s">
        <v>87</v>
      </c>
      <c r="AV234" s="12" t="s">
        <v>79</v>
      </c>
      <c r="AW234" s="12" t="s">
        <v>31</v>
      </c>
      <c r="AX234" s="12" t="s">
        <v>69</v>
      </c>
      <c r="AY234" s="157" t="s">
        <v>328</v>
      </c>
    </row>
    <row r="235" spans="2:65" s="12" customFormat="1">
      <c r="B235" s="156"/>
      <c r="D235" s="151" t="s">
        <v>442</v>
      </c>
      <c r="E235" s="157" t="s">
        <v>3</v>
      </c>
      <c r="F235" s="158" t="s">
        <v>2677</v>
      </c>
      <c r="H235" s="159">
        <v>-65.802999999999997</v>
      </c>
      <c r="I235" s="160"/>
      <c r="L235" s="156"/>
      <c r="M235" s="161"/>
      <c r="T235" s="162"/>
      <c r="AT235" s="157" t="s">
        <v>442</v>
      </c>
      <c r="AU235" s="157" t="s">
        <v>87</v>
      </c>
      <c r="AV235" s="12" t="s">
        <v>79</v>
      </c>
      <c r="AW235" s="12" t="s">
        <v>31</v>
      </c>
      <c r="AX235" s="12" t="s">
        <v>69</v>
      </c>
      <c r="AY235" s="157" t="s">
        <v>328</v>
      </c>
    </row>
    <row r="236" spans="2:65" s="13" customFormat="1">
      <c r="B236" s="163"/>
      <c r="D236" s="151" t="s">
        <v>442</v>
      </c>
      <c r="E236" s="164" t="s">
        <v>3</v>
      </c>
      <c r="F236" s="165" t="s">
        <v>452</v>
      </c>
      <c r="H236" s="166">
        <v>56.414000000000001</v>
      </c>
      <c r="I236" s="167"/>
      <c r="L236" s="163"/>
      <c r="M236" s="168"/>
      <c r="T236" s="169"/>
      <c r="AT236" s="164" t="s">
        <v>442</v>
      </c>
      <c r="AU236" s="164" t="s">
        <v>87</v>
      </c>
      <c r="AV236" s="13" t="s">
        <v>113</v>
      </c>
      <c r="AW236" s="13" t="s">
        <v>31</v>
      </c>
      <c r="AX236" s="13" t="s">
        <v>76</v>
      </c>
      <c r="AY236" s="164" t="s">
        <v>328</v>
      </c>
    </row>
    <row r="237" spans="2:65" s="1" customFormat="1" ht="66.75" customHeight="1">
      <c r="B237" s="133"/>
      <c r="C237" s="134" t="s">
        <v>235</v>
      </c>
      <c r="D237" s="134" t="s">
        <v>331</v>
      </c>
      <c r="E237" s="135" t="s">
        <v>2678</v>
      </c>
      <c r="F237" s="136" t="s">
        <v>2679</v>
      </c>
      <c r="G237" s="137" t="s">
        <v>491</v>
      </c>
      <c r="H237" s="138">
        <v>282.07</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87</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2680</v>
      </c>
    </row>
    <row r="238" spans="2:65" s="1" customFormat="1">
      <c r="B238" s="34"/>
      <c r="D238" s="147" t="s">
        <v>338</v>
      </c>
      <c r="F238" s="148" t="s">
        <v>2681</v>
      </c>
      <c r="I238" s="149"/>
      <c r="L238" s="34"/>
      <c r="M238" s="150"/>
      <c r="T238" s="55"/>
      <c r="AT238" s="19" t="s">
        <v>338</v>
      </c>
      <c r="AU238" s="19" t="s">
        <v>87</v>
      </c>
    </row>
    <row r="239" spans="2:65" s="1" customFormat="1" ht="19.5">
      <c r="B239" s="34"/>
      <c r="D239" s="151" t="s">
        <v>340</v>
      </c>
      <c r="F239" s="152" t="s">
        <v>2682</v>
      </c>
      <c r="I239" s="149"/>
      <c r="L239" s="34"/>
      <c r="M239" s="150"/>
      <c r="T239" s="55"/>
      <c r="AT239" s="19" t="s">
        <v>340</v>
      </c>
      <c r="AU239" s="19" t="s">
        <v>87</v>
      </c>
    </row>
    <row r="240" spans="2:65" s="12" customFormat="1">
      <c r="B240" s="156"/>
      <c r="D240" s="151" t="s">
        <v>442</v>
      </c>
      <c r="F240" s="158" t="s">
        <v>2683</v>
      </c>
      <c r="H240" s="159">
        <v>282.07</v>
      </c>
      <c r="I240" s="160"/>
      <c r="L240" s="156"/>
      <c r="M240" s="161"/>
      <c r="T240" s="162"/>
      <c r="AT240" s="157" t="s">
        <v>442</v>
      </c>
      <c r="AU240" s="157" t="s">
        <v>87</v>
      </c>
      <c r="AV240" s="12" t="s">
        <v>79</v>
      </c>
      <c r="AW240" s="12" t="s">
        <v>4</v>
      </c>
      <c r="AX240" s="12" t="s">
        <v>76</v>
      </c>
      <c r="AY240" s="157" t="s">
        <v>328</v>
      </c>
    </row>
    <row r="241" spans="2:65" s="1" customFormat="1" ht="44.25" customHeight="1">
      <c r="B241" s="133"/>
      <c r="C241" s="134" t="s">
        <v>239</v>
      </c>
      <c r="D241" s="134" t="s">
        <v>331</v>
      </c>
      <c r="E241" s="135" t="s">
        <v>2684</v>
      </c>
      <c r="F241" s="136" t="s">
        <v>919</v>
      </c>
      <c r="G241" s="137" t="s">
        <v>585</v>
      </c>
      <c r="H241" s="138">
        <v>101.545</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87</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2685</v>
      </c>
    </row>
    <row r="242" spans="2:65" s="1" customFormat="1">
      <c r="B242" s="34"/>
      <c r="D242" s="147" t="s">
        <v>338</v>
      </c>
      <c r="F242" s="148" t="s">
        <v>2686</v>
      </c>
      <c r="I242" s="149"/>
      <c r="L242" s="34"/>
      <c r="M242" s="150"/>
      <c r="T242" s="55"/>
      <c r="AT242" s="19" t="s">
        <v>338</v>
      </c>
      <c r="AU242" s="19" t="s">
        <v>87</v>
      </c>
    </row>
    <row r="243" spans="2:65" s="1" customFormat="1" ht="29.25">
      <c r="B243" s="34"/>
      <c r="D243" s="151" t="s">
        <v>340</v>
      </c>
      <c r="F243" s="152" t="s">
        <v>2687</v>
      </c>
      <c r="I243" s="149"/>
      <c r="L243" s="34"/>
      <c r="M243" s="150"/>
      <c r="T243" s="55"/>
      <c r="AT243" s="19" t="s">
        <v>340</v>
      </c>
      <c r="AU243" s="19" t="s">
        <v>87</v>
      </c>
    </row>
    <row r="244" spans="2:65" s="12" customFormat="1">
      <c r="B244" s="156"/>
      <c r="D244" s="151" t="s">
        <v>442</v>
      </c>
      <c r="F244" s="158" t="s">
        <v>2688</v>
      </c>
      <c r="H244" s="159">
        <v>101.545</v>
      </c>
      <c r="I244" s="160"/>
      <c r="L244" s="156"/>
      <c r="M244" s="161"/>
      <c r="T244" s="162"/>
      <c r="AT244" s="157" t="s">
        <v>442</v>
      </c>
      <c r="AU244" s="157" t="s">
        <v>87</v>
      </c>
      <c r="AV244" s="12" t="s">
        <v>79</v>
      </c>
      <c r="AW244" s="12" t="s">
        <v>4</v>
      </c>
      <c r="AX244" s="12" t="s">
        <v>76</v>
      </c>
      <c r="AY244" s="157" t="s">
        <v>328</v>
      </c>
    </row>
    <row r="245" spans="2:65" s="11" customFormat="1" ht="22.9" customHeight="1">
      <c r="B245" s="121"/>
      <c r="D245" s="122" t="s">
        <v>68</v>
      </c>
      <c r="E245" s="131" t="s">
        <v>79</v>
      </c>
      <c r="F245" s="131" t="s">
        <v>525</v>
      </c>
      <c r="I245" s="124"/>
      <c r="J245" s="132">
        <f>BK245</f>
        <v>0</v>
      </c>
      <c r="L245" s="121"/>
      <c r="M245" s="126"/>
      <c r="P245" s="127">
        <f>P246+P258+P280+P316+P330+P335+P363</f>
        <v>0</v>
      </c>
      <c r="R245" s="127">
        <f>R246+R258+R280+R316+R330+R335+R363</f>
        <v>145.27213722836959</v>
      </c>
      <c r="T245" s="128">
        <f>T246+T258+T280+T316+T330+T335+T363</f>
        <v>0</v>
      </c>
      <c r="AR245" s="122" t="s">
        <v>76</v>
      </c>
      <c r="AT245" s="129" t="s">
        <v>68</v>
      </c>
      <c r="AU245" s="129" t="s">
        <v>76</v>
      </c>
      <c r="AY245" s="122" t="s">
        <v>328</v>
      </c>
      <c r="BK245" s="130">
        <f>BK246+BK258+BK280+BK316+BK330+BK335+BK363</f>
        <v>0</v>
      </c>
    </row>
    <row r="246" spans="2:65" s="11" customFormat="1" ht="20.85" customHeight="1">
      <c r="B246" s="121"/>
      <c r="D246" s="122" t="s">
        <v>68</v>
      </c>
      <c r="E246" s="131" t="s">
        <v>2689</v>
      </c>
      <c r="F246" s="131" t="s">
        <v>2690</v>
      </c>
      <c r="I246" s="124"/>
      <c r="J246" s="132">
        <f>BK246</f>
        <v>0</v>
      </c>
      <c r="L246" s="121"/>
      <c r="M246" s="126"/>
      <c r="P246" s="127">
        <f>SUM(P247:P257)</f>
        <v>0</v>
      </c>
      <c r="R246" s="127">
        <f>SUM(R247:R257)</f>
        <v>36.881808224999993</v>
      </c>
      <c r="T246" s="128">
        <f>SUM(T247:T257)</f>
        <v>0</v>
      </c>
      <c r="AR246" s="122" t="s">
        <v>76</v>
      </c>
      <c r="AT246" s="129" t="s">
        <v>68</v>
      </c>
      <c r="AU246" s="129" t="s">
        <v>79</v>
      </c>
      <c r="AY246" s="122" t="s">
        <v>328</v>
      </c>
      <c r="BK246" s="130">
        <f>SUM(BK247:BK257)</f>
        <v>0</v>
      </c>
    </row>
    <row r="247" spans="2:65" s="1" customFormat="1" ht="37.9" customHeight="1">
      <c r="B247" s="133"/>
      <c r="C247" s="134" t="s">
        <v>9</v>
      </c>
      <c r="D247" s="134" t="s">
        <v>331</v>
      </c>
      <c r="E247" s="135" t="s">
        <v>2691</v>
      </c>
      <c r="F247" s="136" t="s">
        <v>2692</v>
      </c>
      <c r="G247" s="137" t="s">
        <v>491</v>
      </c>
      <c r="H247" s="138">
        <v>17.050999999999998</v>
      </c>
      <c r="I247" s="139"/>
      <c r="J247" s="140">
        <f>ROUND(I247*H247,2)</f>
        <v>0</v>
      </c>
      <c r="K247" s="136" t="s">
        <v>335</v>
      </c>
      <c r="L247" s="34"/>
      <c r="M247" s="141" t="s">
        <v>3</v>
      </c>
      <c r="N247" s="142" t="s">
        <v>40</v>
      </c>
      <c r="P247" s="143">
        <f>O247*H247</f>
        <v>0</v>
      </c>
      <c r="Q247" s="143">
        <v>2.16</v>
      </c>
      <c r="R247" s="143">
        <f>Q247*H247</f>
        <v>36.830159999999999</v>
      </c>
      <c r="S247" s="143">
        <v>0</v>
      </c>
      <c r="T247" s="144">
        <f>S247*H247</f>
        <v>0</v>
      </c>
      <c r="AR247" s="145" t="s">
        <v>113</v>
      </c>
      <c r="AT247" s="145" t="s">
        <v>331</v>
      </c>
      <c r="AU247" s="145" t="s">
        <v>87</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2693</v>
      </c>
    </row>
    <row r="248" spans="2:65" s="1" customFormat="1">
      <c r="B248" s="34"/>
      <c r="D248" s="147" t="s">
        <v>338</v>
      </c>
      <c r="F248" s="148" t="s">
        <v>2694</v>
      </c>
      <c r="I248" s="149"/>
      <c r="L248" s="34"/>
      <c r="M248" s="150"/>
      <c r="T248" s="55"/>
      <c r="AT248" s="19" t="s">
        <v>338</v>
      </c>
      <c r="AU248" s="19" t="s">
        <v>87</v>
      </c>
    </row>
    <row r="249" spans="2:65" s="14" customFormat="1">
      <c r="B249" s="170"/>
      <c r="D249" s="151" t="s">
        <v>442</v>
      </c>
      <c r="E249" s="171" t="s">
        <v>3</v>
      </c>
      <c r="F249" s="172" t="s">
        <v>2695</v>
      </c>
      <c r="H249" s="171" t="s">
        <v>3</v>
      </c>
      <c r="I249" s="173"/>
      <c r="L249" s="170"/>
      <c r="M249" s="174"/>
      <c r="T249" s="175"/>
      <c r="AT249" s="171" t="s">
        <v>442</v>
      </c>
      <c r="AU249" s="171" t="s">
        <v>87</v>
      </c>
      <c r="AV249" s="14" t="s">
        <v>76</v>
      </c>
      <c r="AW249" s="14" t="s">
        <v>31</v>
      </c>
      <c r="AX249" s="14" t="s">
        <v>69</v>
      </c>
      <c r="AY249" s="171" t="s">
        <v>328</v>
      </c>
    </row>
    <row r="250" spans="2:65" s="12" customFormat="1">
      <c r="B250" s="156"/>
      <c r="D250" s="151" t="s">
        <v>442</v>
      </c>
      <c r="E250" s="157" t="s">
        <v>3</v>
      </c>
      <c r="F250" s="158" t="s">
        <v>2696</v>
      </c>
      <c r="H250" s="159">
        <v>17.050999999999998</v>
      </c>
      <c r="I250" s="160"/>
      <c r="L250" s="156"/>
      <c r="M250" s="161"/>
      <c r="T250" s="162"/>
      <c r="AT250" s="157" t="s">
        <v>442</v>
      </c>
      <c r="AU250" s="157" t="s">
        <v>87</v>
      </c>
      <c r="AV250" s="12" t="s">
        <v>79</v>
      </c>
      <c r="AW250" s="12" t="s">
        <v>31</v>
      </c>
      <c r="AX250" s="12" t="s">
        <v>69</v>
      </c>
      <c r="AY250" s="157" t="s">
        <v>328</v>
      </c>
    </row>
    <row r="251" spans="2:65" s="13" customFormat="1">
      <c r="B251" s="163"/>
      <c r="D251" s="151" t="s">
        <v>442</v>
      </c>
      <c r="E251" s="164" t="s">
        <v>3</v>
      </c>
      <c r="F251" s="165" t="s">
        <v>452</v>
      </c>
      <c r="H251" s="166">
        <v>17.050999999999998</v>
      </c>
      <c r="I251" s="167"/>
      <c r="L251" s="163"/>
      <c r="M251" s="168"/>
      <c r="T251" s="169"/>
      <c r="AT251" s="164" t="s">
        <v>442</v>
      </c>
      <c r="AU251" s="164" t="s">
        <v>87</v>
      </c>
      <c r="AV251" s="13" t="s">
        <v>113</v>
      </c>
      <c r="AW251" s="13" t="s">
        <v>31</v>
      </c>
      <c r="AX251" s="13" t="s">
        <v>76</v>
      </c>
      <c r="AY251" s="164" t="s">
        <v>328</v>
      </c>
    </row>
    <row r="252" spans="2:65" s="1" customFormat="1" ht="37.9" customHeight="1">
      <c r="B252" s="133"/>
      <c r="C252" s="134" t="s">
        <v>505</v>
      </c>
      <c r="D252" s="134" t="s">
        <v>331</v>
      </c>
      <c r="E252" s="135" t="s">
        <v>2697</v>
      </c>
      <c r="F252" s="136" t="s">
        <v>2698</v>
      </c>
      <c r="G252" s="137" t="s">
        <v>439</v>
      </c>
      <c r="H252" s="138">
        <v>113.675</v>
      </c>
      <c r="I252" s="139"/>
      <c r="J252" s="140">
        <f>ROUND(I252*H252,2)</f>
        <v>0</v>
      </c>
      <c r="K252" s="136" t="s">
        <v>335</v>
      </c>
      <c r="L252" s="34"/>
      <c r="M252" s="141" t="s">
        <v>3</v>
      </c>
      <c r="N252" s="142" t="s">
        <v>40</v>
      </c>
      <c r="P252" s="143">
        <f>O252*H252</f>
        <v>0</v>
      </c>
      <c r="Q252" s="143">
        <v>9.8999999999999994E-5</v>
      </c>
      <c r="R252" s="143">
        <f>Q252*H252</f>
        <v>1.1253824999999999E-2</v>
      </c>
      <c r="S252" s="143">
        <v>0</v>
      </c>
      <c r="T252" s="144">
        <f>S252*H252</f>
        <v>0</v>
      </c>
      <c r="AR252" s="145" t="s">
        <v>113</v>
      </c>
      <c r="AT252" s="145" t="s">
        <v>331</v>
      </c>
      <c r="AU252" s="145" t="s">
        <v>87</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2699</v>
      </c>
    </row>
    <row r="253" spans="2:65" s="1" customFormat="1">
      <c r="B253" s="34"/>
      <c r="D253" s="147" t="s">
        <v>338</v>
      </c>
      <c r="F253" s="148" t="s">
        <v>2700</v>
      </c>
      <c r="I253" s="149"/>
      <c r="L253" s="34"/>
      <c r="M253" s="150"/>
      <c r="T253" s="55"/>
      <c r="AT253" s="19" t="s">
        <v>338</v>
      </c>
      <c r="AU253" s="19" t="s">
        <v>87</v>
      </c>
    </row>
    <row r="254" spans="2:65" s="12" customFormat="1">
      <c r="B254" s="156"/>
      <c r="D254" s="151" t="s">
        <v>442</v>
      </c>
      <c r="E254" s="157" t="s">
        <v>3</v>
      </c>
      <c r="F254" s="158" t="s">
        <v>2366</v>
      </c>
      <c r="H254" s="159">
        <v>113.675</v>
      </c>
      <c r="I254" s="160"/>
      <c r="L254" s="156"/>
      <c r="M254" s="161"/>
      <c r="T254" s="162"/>
      <c r="AT254" s="157" t="s">
        <v>442</v>
      </c>
      <c r="AU254" s="157" t="s">
        <v>87</v>
      </c>
      <c r="AV254" s="12" t="s">
        <v>79</v>
      </c>
      <c r="AW254" s="12" t="s">
        <v>31</v>
      </c>
      <c r="AX254" s="12" t="s">
        <v>69</v>
      </c>
      <c r="AY254" s="157" t="s">
        <v>328</v>
      </c>
    </row>
    <row r="255" spans="2:65" s="13" customFormat="1">
      <c r="B255" s="163"/>
      <c r="D255" s="151" t="s">
        <v>442</v>
      </c>
      <c r="E255" s="164" t="s">
        <v>3</v>
      </c>
      <c r="F255" s="165" t="s">
        <v>452</v>
      </c>
      <c r="H255" s="166">
        <v>113.675</v>
      </c>
      <c r="I255" s="167"/>
      <c r="L255" s="163"/>
      <c r="M255" s="168"/>
      <c r="T255" s="169"/>
      <c r="AT255" s="164" t="s">
        <v>442</v>
      </c>
      <c r="AU255" s="164" t="s">
        <v>87</v>
      </c>
      <c r="AV255" s="13" t="s">
        <v>113</v>
      </c>
      <c r="AW255" s="13" t="s">
        <v>31</v>
      </c>
      <c r="AX255" s="13" t="s">
        <v>76</v>
      </c>
      <c r="AY255" s="164" t="s">
        <v>328</v>
      </c>
    </row>
    <row r="256" spans="2:65" s="1" customFormat="1" ht="24.2" customHeight="1">
      <c r="B256" s="133"/>
      <c r="C256" s="176" t="s">
        <v>512</v>
      </c>
      <c r="D256" s="176" t="s">
        <v>539</v>
      </c>
      <c r="E256" s="177" t="s">
        <v>2701</v>
      </c>
      <c r="F256" s="178" t="s">
        <v>2702</v>
      </c>
      <c r="G256" s="179" t="s">
        <v>439</v>
      </c>
      <c r="H256" s="180">
        <v>134.648</v>
      </c>
      <c r="I256" s="181"/>
      <c r="J256" s="182">
        <f>ROUND(I256*H256,2)</f>
        <v>0</v>
      </c>
      <c r="K256" s="178" t="s">
        <v>335</v>
      </c>
      <c r="L256" s="183"/>
      <c r="M256" s="184" t="s">
        <v>3</v>
      </c>
      <c r="N256" s="185" t="s">
        <v>40</v>
      </c>
      <c r="P256" s="143">
        <f>O256*H256</f>
        <v>0</v>
      </c>
      <c r="Q256" s="143">
        <v>2.9999999999999997E-4</v>
      </c>
      <c r="R256" s="143">
        <f>Q256*H256</f>
        <v>4.0394399999999997E-2</v>
      </c>
      <c r="S256" s="143">
        <v>0</v>
      </c>
      <c r="T256" s="144">
        <f>S256*H256</f>
        <v>0</v>
      </c>
      <c r="AR256" s="145" t="s">
        <v>171</v>
      </c>
      <c r="AT256" s="145" t="s">
        <v>539</v>
      </c>
      <c r="AU256" s="145" t="s">
        <v>87</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2703</v>
      </c>
    </row>
    <row r="257" spans="2:65" s="12" customFormat="1">
      <c r="B257" s="156"/>
      <c r="D257" s="151" t="s">
        <v>442</v>
      </c>
      <c r="F257" s="158" t="s">
        <v>2704</v>
      </c>
      <c r="H257" s="159">
        <v>134.648</v>
      </c>
      <c r="I257" s="160"/>
      <c r="L257" s="156"/>
      <c r="M257" s="161"/>
      <c r="T257" s="162"/>
      <c r="AT257" s="157" t="s">
        <v>442</v>
      </c>
      <c r="AU257" s="157" t="s">
        <v>87</v>
      </c>
      <c r="AV257" s="12" t="s">
        <v>79</v>
      </c>
      <c r="AW257" s="12" t="s">
        <v>4</v>
      </c>
      <c r="AX257" s="12" t="s">
        <v>76</v>
      </c>
      <c r="AY257" s="157" t="s">
        <v>328</v>
      </c>
    </row>
    <row r="258" spans="2:65" s="11" customFormat="1" ht="20.85" customHeight="1">
      <c r="B258" s="121"/>
      <c r="D258" s="122" t="s">
        <v>68</v>
      </c>
      <c r="E258" s="131" t="s">
        <v>564</v>
      </c>
      <c r="F258" s="131" t="s">
        <v>2705</v>
      </c>
      <c r="I258" s="124"/>
      <c r="J258" s="132">
        <f>BK258</f>
        <v>0</v>
      </c>
      <c r="L258" s="121"/>
      <c r="M258" s="126"/>
      <c r="P258" s="127">
        <f>SUM(P259:P279)</f>
        <v>0</v>
      </c>
      <c r="R258" s="127">
        <f>SUM(R259:R279)</f>
        <v>40.637228083788003</v>
      </c>
      <c r="T258" s="128">
        <f>SUM(T259:T279)</f>
        <v>0</v>
      </c>
      <c r="AR258" s="122" t="s">
        <v>76</v>
      </c>
      <c r="AT258" s="129" t="s">
        <v>68</v>
      </c>
      <c r="AU258" s="129" t="s">
        <v>79</v>
      </c>
      <c r="AY258" s="122" t="s">
        <v>328</v>
      </c>
      <c r="BK258" s="130">
        <f>SUM(BK259:BK279)</f>
        <v>0</v>
      </c>
    </row>
    <row r="259" spans="2:65" s="1" customFormat="1" ht="33" customHeight="1">
      <c r="B259" s="133"/>
      <c r="C259" s="134" t="s">
        <v>526</v>
      </c>
      <c r="D259" s="134" t="s">
        <v>331</v>
      </c>
      <c r="E259" s="135" t="s">
        <v>2706</v>
      </c>
      <c r="F259" s="136" t="s">
        <v>2707</v>
      </c>
      <c r="G259" s="137" t="s">
        <v>491</v>
      </c>
      <c r="H259" s="138">
        <v>16.167000000000002</v>
      </c>
      <c r="I259" s="139"/>
      <c r="J259" s="140">
        <f>ROUND(I259*H259,2)</f>
        <v>0</v>
      </c>
      <c r="K259" s="136" t="s">
        <v>335</v>
      </c>
      <c r="L259" s="34"/>
      <c r="M259" s="141" t="s">
        <v>3</v>
      </c>
      <c r="N259" s="142" t="s">
        <v>40</v>
      </c>
      <c r="P259" s="143">
        <f>O259*H259</f>
        <v>0</v>
      </c>
      <c r="Q259" s="143">
        <v>2.5018722040000001</v>
      </c>
      <c r="R259" s="143">
        <f>Q259*H259</f>
        <v>40.447767922068003</v>
      </c>
      <c r="S259" s="143">
        <v>0</v>
      </c>
      <c r="T259" s="144">
        <f>S259*H259</f>
        <v>0</v>
      </c>
      <c r="AR259" s="145" t="s">
        <v>113</v>
      </c>
      <c r="AT259" s="145" t="s">
        <v>331</v>
      </c>
      <c r="AU259" s="145" t="s">
        <v>87</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2708</v>
      </c>
    </row>
    <row r="260" spans="2:65" s="1" customFormat="1">
      <c r="B260" s="34"/>
      <c r="D260" s="147" t="s">
        <v>338</v>
      </c>
      <c r="F260" s="148" t="s">
        <v>2709</v>
      </c>
      <c r="I260" s="149"/>
      <c r="L260" s="34"/>
      <c r="M260" s="150"/>
      <c r="T260" s="55"/>
      <c r="AT260" s="19" t="s">
        <v>338</v>
      </c>
      <c r="AU260" s="19" t="s">
        <v>87</v>
      </c>
    </row>
    <row r="261" spans="2:65" s="14" customFormat="1">
      <c r="B261" s="170"/>
      <c r="D261" s="151" t="s">
        <v>442</v>
      </c>
      <c r="E261" s="171" t="s">
        <v>3</v>
      </c>
      <c r="F261" s="172" t="s">
        <v>2627</v>
      </c>
      <c r="H261" s="171" t="s">
        <v>3</v>
      </c>
      <c r="I261" s="173"/>
      <c r="L261" s="170"/>
      <c r="M261" s="174"/>
      <c r="T261" s="175"/>
      <c r="AT261" s="171" t="s">
        <v>442</v>
      </c>
      <c r="AU261" s="171" t="s">
        <v>87</v>
      </c>
      <c r="AV261" s="14" t="s">
        <v>76</v>
      </c>
      <c r="AW261" s="14" t="s">
        <v>31</v>
      </c>
      <c r="AX261" s="14" t="s">
        <v>69</v>
      </c>
      <c r="AY261" s="171" t="s">
        <v>328</v>
      </c>
    </row>
    <row r="262" spans="2:65" s="12" customFormat="1">
      <c r="B262" s="156"/>
      <c r="D262" s="151" t="s">
        <v>442</v>
      </c>
      <c r="E262" s="157" t="s">
        <v>3</v>
      </c>
      <c r="F262" s="158" t="s">
        <v>2628</v>
      </c>
      <c r="H262" s="159">
        <v>11.378</v>
      </c>
      <c r="I262" s="160"/>
      <c r="L262" s="156"/>
      <c r="M262" s="161"/>
      <c r="T262" s="162"/>
      <c r="AT262" s="157" t="s">
        <v>442</v>
      </c>
      <c r="AU262" s="157" t="s">
        <v>87</v>
      </c>
      <c r="AV262" s="12" t="s">
        <v>79</v>
      </c>
      <c r="AW262" s="12" t="s">
        <v>31</v>
      </c>
      <c r="AX262" s="12" t="s">
        <v>69</v>
      </c>
      <c r="AY262" s="157" t="s">
        <v>328</v>
      </c>
    </row>
    <row r="263" spans="2:65" s="12" customFormat="1">
      <c r="B263" s="156"/>
      <c r="D263" s="151" t="s">
        <v>442</v>
      </c>
      <c r="E263" s="157" t="s">
        <v>3</v>
      </c>
      <c r="F263" s="158" t="s">
        <v>2629</v>
      </c>
      <c r="H263" s="159">
        <v>0.54</v>
      </c>
      <c r="I263" s="160"/>
      <c r="L263" s="156"/>
      <c r="M263" s="161"/>
      <c r="T263" s="162"/>
      <c r="AT263" s="157" t="s">
        <v>442</v>
      </c>
      <c r="AU263" s="157" t="s">
        <v>87</v>
      </c>
      <c r="AV263" s="12" t="s">
        <v>79</v>
      </c>
      <c r="AW263" s="12" t="s">
        <v>31</v>
      </c>
      <c r="AX263" s="12" t="s">
        <v>69</v>
      </c>
      <c r="AY263" s="157" t="s">
        <v>328</v>
      </c>
    </row>
    <row r="264" spans="2:65" s="14" customFormat="1">
      <c r="B264" s="170"/>
      <c r="D264" s="151" t="s">
        <v>442</v>
      </c>
      <c r="E264" s="171" t="s">
        <v>3</v>
      </c>
      <c r="F264" s="172" t="s">
        <v>2630</v>
      </c>
      <c r="H264" s="171" t="s">
        <v>3</v>
      </c>
      <c r="I264" s="173"/>
      <c r="L264" s="170"/>
      <c r="M264" s="174"/>
      <c r="T264" s="175"/>
      <c r="AT264" s="171" t="s">
        <v>442</v>
      </c>
      <c r="AU264" s="171" t="s">
        <v>87</v>
      </c>
      <c r="AV264" s="14" t="s">
        <v>76</v>
      </c>
      <c r="AW264" s="14" t="s">
        <v>31</v>
      </c>
      <c r="AX264" s="14" t="s">
        <v>69</v>
      </c>
      <c r="AY264" s="171" t="s">
        <v>328</v>
      </c>
    </row>
    <row r="265" spans="2:65" s="12" customFormat="1">
      <c r="B265" s="156"/>
      <c r="D265" s="151" t="s">
        <v>442</v>
      </c>
      <c r="E265" s="157" t="s">
        <v>3</v>
      </c>
      <c r="F265" s="158" t="s">
        <v>2631</v>
      </c>
      <c r="H265" s="159">
        <v>3.4790000000000001</v>
      </c>
      <c r="I265" s="160"/>
      <c r="L265" s="156"/>
      <c r="M265" s="161"/>
      <c r="T265" s="162"/>
      <c r="AT265" s="157" t="s">
        <v>442</v>
      </c>
      <c r="AU265" s="157" t="s">
        <v>87</v>
      </c>
      <c r="AV265" s="12" t="s">
        <v>79</v>
      </c>
      <c r="AW265" s="12" t="s">
        <v>31</v>
      </c>
      <c r="AX265" s="12" t="s">
        <v>69</v>
      </c>
      <c r="AY265" s="157" t="s">
        <v>328</v>
      </c>
    </row>
    <row r="266" spans="2:65" s="13" customFormat="1">
      <c r="B266" s="163"/>
      <c r="D266" s="151" t="s">
        <v>442</v>
      </c>
      <c r="E266" s="164" t="s">
        <v>3</v>
      </c>
      <c r="F266" s="165" t="s">
        <v>452</v>
      </c>
      <c r="H266" s="166">
        <v>15.397</v>
      </c>
      <c r="I266" s="167"/>
      <c r="L266" s="163"/>
      <c r="M266" s="168"/>
      <c r="T266" s="169"/>
      <c r="AT266" s="164" t="s">
        <v>442</v>
      </c>
      <c r="AU266" s="164" t="s">
        <v>87</v>
      </c>
      <c r="AV266" s="13" t="s">
        <v>113</v>
      </c>
      <c r="AW266" s="13" t="s">
        <v>31</v>
      </c>
      <c r="AX266" s="13" t="s">
        <v>76</v>
      </c>
      <c r="AY266" s="164" t="s">
        <v>328</v>
      </c>
    </row>
    <row r="267" spans="2:65" s="12" customFormat="1">
      <c r="B267" s="156"/>
      <c r="D267" s="151" t="s">
        <v>442</v>
      </c>
      <c r="F267" s="158" t="s">
        <v>2710</v>
      </c>
      <c r="H267" s="159">
        <v>16.167000000000002</v>
      </c>
      <c r="I267" s="160"/>
      <c r="L267" s="156"/>
      <c r="M267" s="161"/>
      <c r="T267" s="162"/>
      <c r="AT267" s="157" t="s">
        <v>442</v>
      </c>
      <c r="AU267" s="157" t="s">
        <v>87</v>
      </c>
      <c r="AV267" s="12" t="s">
        <v>79</v>
      </c>
      <c r="AW267" s="12" t="s">
        <v>4</v>
      </c>
      <c r="AX267" s="12" t="s">
        <v>76</v>
      </c>
      <c r="AY267" s="157" t="s">
        <v>328</v>
      </c>
    </row>
    <row r="268" spans="2:65" s="1" customFormat="1" ht="16.5" customHeight="1">
      <c r="B268" s="133"/>
      <c r="C268" s="134" t="s">
        <v>532</v>
      </c>
      <c r="D268" s="134" t="s">
        <v>331</v>
      </c>
      <c r="E268" s="135" t="s">
        <v>2711</v>
      </c>
      <c r="F268" s="136" t="s">
        <v>2712</v>
      </c>
      <c r="G268" s="137" t="s">
        <v>439</v>
      </c>
      <c r="H268" s="138">
        <v>20.794</v>
      </c>
      <c r="I268" s="139"/>
      <c r="J268" s="140">
        <f>ROUND(I268*H268,2)</f>
        <v>0</v>
      </c>
      <c r="K268" s="136" t="s">
        <v>335</v>
      </c>
      <c r="L268" s="34"/>
      <c r="M268" s="141" t="s">
        <v>3</v>
      </c>
      <c r="N268" s="142" t="s">
        <v>40</v>
      </c>
      <c r="P268" s="143">
        <f>O268*H268</f>
        <v>0</v>
      </c>
      <c r="Q268" s="143">
        <v>2.6919000000000001E-3</v>
      </c>
      <c r="R268" s="143">
        <f>Q268*H268</f>
        <v>5.5975368600000006E-2</v>
      </c>
      <c r="S268" s="143">
        <v>0</v>
      </c>
      <c r="T268" s="144">
        <f>S268*H268</f>
        <v>0</v>
      </c>
      <c r="AR268" s="145" t="s">
        <v>113</v>
      </c>
      <c r="AT268" s="145" t="s">
        <v>331</v>
      </c>
      <c r="AU268" s="145" t="s">
        <v>87</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2713</v>
      </c>
    </row>
    <row r="269" spans="2:65" s="1" customFormat="1">
      <c r="B269" s="34"/>
      <c r="D269" s="147" t="s">
        <v>338</v>
      </c>
      <c r="F269" s="148" t="s">
        <v>2714</v>
      </c>
      <c r="I269" s="149"/>
      <c r="L269" s="34"/>
      <c r="M269" s="150"/>
      <c r="T269" s="55"/>
      <c r="AT269" s="19" t="s">
        <v>338</v>
      </c>
      <c r="AU269" s="19" t="s">
        <v>87</v>
      </c>
    </row>
    <row r="270" spans="2:65" s="12" customFormat="1">
      <c r="B270" s="156"/>
      <c r="D270" s="151" t="s">
        <v>442</v>
      </c>
      <c r="E270" s="157" t="s">
        <v>3</v>
      </c>
      <c r="F270" s="158" t="s">
        <v>2715</v>
      </c>
      <c r="H270" s="159">
        <v>2.64</v>
      </c>
      <c r="I270" s="160"/>
      <c r="L270" s="156"/>
      <c r="M270" s="161"/>
      <c r="T270" s="162"/>
      <c r="AT270" s="157" t="s">
        <v>442</v>
      </c>
      <c r="AU270" s="157" t="s">
        <v>87</v>
      </c>
      <c r="AV270" s="12" t="s">
        <v>79</v>
      </c>
      <c r="AW270" s="12" t="s">
        <v>31</v>
      </c>
      <c r="AX270" s="12" t="s">
        <v>69</v>
      </c>
      <c r="AY270" s="157" t="s">
        <v>328</v>
      </c>
    </row>
    <row r="271" spans="2:65" s="12" customFormat="1">
      <c r="B271" s="156"/>
      <c r="D271" s="151" t="s">
        <v>442</v>
      </c>
      <c r="E271" s="157" t="s">
        <v>3</v>
      </c>
      <c r="F271" s="158" t="s">
        <v>2716</v>
      </c>
      <c r="H271" s="159">
        <v>1.43</v>
      </c>
      <c r="I271" s="160"/>
      <c r="L271" s="156"/>
      <c r="M271" s="161"/>
      <c r="T271" s="162"/>
      <c r="AT271" s="157" t="s">
        <v>442</v>
      </c>
      <c r="AU271" s="157" t="s">
        <v>87</v>
      </c>
      <c r="AV271" s="12" t="s">
        <v>79</v>
      </c>
      <c r="AW271" s="12" t="s">
        <v>31</v>
      </c>
      <c r="AX271" s="12" t="s">
        <v>69</v>
      </c>
      <c r="AY271" s="157" t="s">
        <v>328</v>
      </c>
    </row>
    <row r="272" spans="2:65" s="12" customFormat="1">
      <c r="B272" s="156"/>
      <c r="D272" s="151" t="s">
        <v>442</v>
      </c>
      <c r="E272" s="157" t="s">
        <v>3</v>
      </c>
      <c r="F272" s="158" t="s">
        <v>2717</v>
      </c>
      <c r="H272" s="159">
        <v>15.624000000000001</v>
      </c>
      <c r="I272" s="160"/>
      <c r="L272" s="156"/>
      <c r="M272" s="161"/>
      <c r="T272" s="162"/>
      <c r="AT272" s="157" t="s">
        <v>442</v>
      </c>
      <c r="AU272" s="157" t="s">
        <v>87</v>
      </c>
      <c r="AV272" s="12" t="s">
        <v>79</v>
      </c>
      <c r="AW272" s="12" t="s">
        <v>31</v>
      </c>
      <c r="AX272" s="12" t="s">
        <v>69</v>
      </c>
      <c r="AY272" s="157" t="s">
        <v>328</v>
      </c>
    </row>
    <row r="273" spans="2:65" s="12" customFormat="1">
      <c r="B273" s="156"/>
      <c r="D273" s="151" t="s">
        <v>442</v>
      </c>
      <c r="E273" s="157" t="s">
        <v>3</v>
      </c>
      <c r="F273" s="158" t="s">
        <v>2718</v>
      </c>
      <c r="H273" s="159">
        <v>1.1000000000000001</v>
      </c>
      <c r="I273" s="160"/>
      <c r="L273" s="156"/>
      <c r="M273" s="161"/>
      <c r="T273" s="162"/>
      <c r="AT273" s="157" t="s">
        <v>442</v>
      </c>
      <c r="AU273" s="157" t="s">
        <v>87</v>
      </c>
      <c r="AV273" s="12" t="s">
        <v>79</v>
      </c>
      <c r="AW273" s="12" t="s">
        <v>31</v>
      </c>
      <c r="AX273" s="12" t="s">
        <v>69</v>
      </c>
      <c r="AY273" s="157" t="s">
        <v>328</v>
      </c>
    </row>
    <row r="274" spans="2:65" s="13" customFormat="1">
      <c r="B274" s="163"/>
      <c r="D274" s="151" t="s">
        <v>442</v>
      </c>
      <c r="E274" s="164" t="s">
        <v>3</v>
      </c>
      <c r="F274" s="165" t="s">
        <v>452</v>
      </c>
      <c r="H274" s="166">
        <v>20.794</v>
      </c>
      <c r="I274" s="167"/>
      <c r="L274" s="163"/>
      <c r="M274" s="168"/>
      <c r="T274" s="169"/>
      <c r="AT274" s="164" t="s">
        <v>442</v>
      </c>
      <c r="AU274" s="164" t="s">
        <v>87</v>
      </c>
      <c r="AV274" s="13" t="s">
        <v>113</v>
      </c>
      <c r="AW274" s="13" t="s">
        <v>31</v>
      </c>
      <c r="AX274" s="13" t="s">
        <v>76</v>
      </c>
      <c r="AY274" s="164" t="s">
        <v>328</v>
      </c>
    </row>
    <row r="275" spans="2:65" s="1" customFormat="1" ht="16.5" customHeight="1">
      <c r="B275" s="133"/>
      <c r="C275" s="134" t="s">
        <v>538</v>
      </c>
      <c r="D275" s="134" t="s">
        <v>331</v>
      </c>
      <c r="E275" s="135" t="s">
        <v>2719</v>
      </c>
      <c r="F275" s="136" t="s">
        <v>2720</v>
      </c>
      <c r="G275" s="137" t="s">
        <v>439</v>
      </c>
      <c r="H275" s="138">
        <v>20.794</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87</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2721</v>
      </c>
    </row>
    <row r="276" spans="2:65" s="1" customFormat="1">
      <c r="B276" s="34"/>
      <c r="D276" s="147" t="s">
        <v>338</v>
      </c>
      <c r="F276" s="148" t="s">
        <v>2722</v>
      </c>
      <c r="I276" s="149"/>
      <c r="L276" s="34"/>
      <c r="M276" s="150"/>
      <c r="T276" s="55"/>
      <c r="AT276" s="19" t="s">
        <v>338</v>
      </c>
      <c r="AU276" s="19" t="s">
        <v>87</v>
      </c>
    </row>
    <row r="277" spans="2:65" s="1" customFormat="1" ht="55.5" customHeight="1">
      <c r="B277" s="133"/>
      <c r="C277" s="134" t="s">
        <v>544</v>
      </c>
      <c r="D277" s="134" t="s">
        <v>331</v>
      </c>
      <c r="E277" s="135" t="s">
        <v>2723</v>
      </c>
      <c r="F277" s="136" t="s">
        <v>2724</v>
      </c>
      <c r="G277" s="137" t="s">
        <v>585</v>
      </c>
      <c r="H277" s="138">
        <v>0.126</v>
      </c>
      <c r="I277" s="139"/>
      <c r="J277" s="140">
        <f>ROUND(I277*H277,2)</f>
        <v>0</v>
      </c>
      <c r="K277" s="136" t="s">
        <v>335</v>
      </c>
      <c r="L277" s="34"/>
      <c r="M277" s="141" t="s">
        <v>3</v>
      </c>
      <c r="N277" s="142" t="s">
        <v>40</v>
      </c>
      <c r="P277" s="143">
        <f>O277*H277</f>
        <v>0</v>
      </c>
      <c r="Q277" s="143">
        <v>1.05940312</v>
      </c>
      <c r="R277" s="143">
        <f>Q277*H277</f>
        <v>0.13348479312</v>
      </c>
      <c r="S277" s="143">
        <v>0</v>
      </c>
      <c r="T277" s="144">
        <f>S277*H277</f>
        <v>0</v>
      </c>
      <c r="AR277" s="145" t="s">
        <v>113</v>
      </c>
      <c r="AT277" s="145" t="s">
        <v>331</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2725</v>
      </c>
    </row>
    <row r="278" spans="2:65" s="1" customFormat="1">
      <c r="B278" s="34"/>
      <c r="D278" s="147" t="s">
        <v>338</v>
      </c>
      <c r="F278" s="148" t="s">
        <v>2726</v>
      </c>
      <c r="I278" s="149"/>
      <c r="L278" s="34"/>
      <c r="M278" s="150"/>
      <c r="T278" s="55"/>
      <c r="AT278" s="19" t="s">
        <v>338</v>
      </c>
      <c r="AU278" s="19" t="s">
        <v>87</v>
      </c>
    </row>
    <row r="279" spans="2:65" s="12" customFormat="1">
      <c r="B279" s="156"/>
      <c r="D279" s="151" t="s">
        <v>442</v>
      </c>
      <c r="E279" s="157" t="s">
        <v>3</v>
      </c>
      <c r="F279" s="158" t="s">
        <v>2727</v>
      </c>
      <c r="H279" s="159">
        <v>0.126</v>
      </c>
      <c r="I279" s="160"/>
      <c r="L279" s="156"/>
      <c r="M279" s="161"/>
      <c r="T279" s="162"/>
      <c r="AT279" s="157" t="s">
        <v>442</v>
      </c>
      <c r="AU279" s="157" t="s">
        <v>87</v>
      </c>
      <c r="AV279" s="12" t="s">
        <v>79</v>
      </c>
      <c r="AW279" s="12" t="s">
        <v>31</v>
      </c>
      <c r="AX279" s="12" t="s">
        <v>76</v>
      </c>
      <c r="AY279" s="157" t="s">
        <v>328</v>
      </c>
    </row>
    <row r="280" spans="2:65" s="11" customFormat="1" ht="20.85" customHeight="1">
      <c r="B280" s="121"/>
      <c r="D280" s="122" t="s">
        <v>68</v>
      </c>
      <c r="E280" s="131" t="s">
        <v>571</v>
      </c>
      <c r="F280" s="131" t="s">
        <v>2728</v>
      </c>
      <c r="I280" s="124"/>
      <c r="J280" s="132">
        <f>BK280</f>
        <v>0</v>
      </c>
      <c r="L280" s="121"/>
      <c r="M280" s="126"/>
      <c r="P280" s="127">
        <f>SUM(P281:P315)</f>
        <v>0</v>
      </c>
      <c r="R280" s="127">
        <f>SUM(R281:R315)</f>
        <v>19.051758429399996</v>
      </c>
      <c r="T280" s="128">
        <f>SUM(T281:T315)</f>
        <v>0</v>
      </c>
      <c r="AR280" s="122" t="s">
        <v>76</v>
      </c>
      <c r="AT280" s="129" t="s">
        <v>68</v>
      </c>
      <c r="AU280" s="129" t="s">
        <v>79</v>
      </c>
      <c r="AY280" s="122" t="s">
        <v>328</v>
      </c>
      <c r="BK280" s="130">
        <f>SUM(BK281:BK315)</f>
        <v>0</v>
      </c>
    </row>
    <row r="281" spans="2:65" s="1" customFormat="1" ht="24.2" customHeight="1">
      <c r="B281" s="133"/>
      <c r="C281" s="134" t="s">
        <v>550</v>
      </c>
      <c r="D281" s="134" t="s">
        <v>331</v>
      </c>
      <c r="E281" s="135" t="s">
        <v>2729</v>
      </c>
      <c r="F281" s="136" t="s">
        <v>2730</v>
      </c>
      <c r="G281" s="137" t="s">
        <v>491</v>
      </c>
      <c r="H281" s="138">
        <v>7.0839999999999996</v>
      </c>
      <c r="I281" s="139"/>
      <c r="J281" s="140">
        <f>ROUND(I281*H281,2)</f>
        <v>0</v>
      </c>
      <c r="K281" s="136" t="s">
        <v>335</v>
      </c>
      <c r="L281" s="34"/>
      <c r="M281" s="141" t="s">
        <v>3</v>
      </c>
      <c r="N281" s="142" t="s">
        <v>40</v>
      </c>
      <c r="P281" s="143">
        <f>O281*H281</f>
        <v>0</v>
      </c>
      <c r="Q281" s="143">
        <v>2.523612</v>
      </c>
      <c r="R281" s="143">
        <f>Q281*H281</f>
        <v>17.877267407999998</v>
      </c>
      <c r="S281" s="143">
        <v>0</v>
      </c>
      <c r="T281" s="144">
        <f>S281*H281</f>
        <v>0</v>
      </c>
      <c r="AR281" s="145" t="s">
        <v>113</v>
      </c>
      <c r="AT281" s="145" t="s">
        <v>331</v>
      </c>
      <c r="AU281" s="145" t="s">
        <v>87</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2731</v>
      </c>
    </row>
    <row r="282" spans="2:65" s="1" customFormat="1">
      <c r="B282" s="34"/>
      <c r="D282" s="147" t="s">
        <v>338</v>
      </c>
      <c r="F282" s="148" t="s">
        <v>2732</v>
      </c>
      <c r="I282" s="149"/>
      <c r="L282" s="34"/>
      <c r="M282" s="150"/>
      <c r="T282" s="55"/>
      <c r="AT282" s="19" t="s">
        <v>338</v>
      </c>
      <c r="AU282" s="19" t="s">
        <v>87</v>
      </c>
    </row>
    <row r="283" spans="2:65" s="14" customFormat="1">
      <c r="B283" s="170"/>
      <c r="D283" s="151" t="s">
        <v>442</v>
      </c>
      <c r="E283" s="171" t="s">
        <v>3</v>
      </c>
      <c r="F283" s="172" t="s">
        <v>2733</v>
      </c>
      <c r="H283" s="171" t="s">
        <v>3</v>
      </c>
      <c r="I283" s="173"/>
      <c r="L283" s="170"/>
      <c r="M283" s="174"/>
      <c r="T283" s="175"/>
      <c r="AT283" s="171" t="s">
        <v>442</v>
      </c>
      <c r="AU283" s="171" t="s">
        <v>87</v>
      </c>
      <c r="AV283" s="14" t="s">
        <v>76</v>
      </c>
      <c r="AW283" s="14" t="s">
        <v>31</v>
      </c>
      <c r="AX283" s="14" t="s">
        <v>69</v>
      </c>
      <c r="AY283" s="171" t="s">
        <v>328</v>
      </c>
    </row>
    <row r="284" spans="2:65" s="12" customFormat="1">
      <c r="B284" s="156"/>
      <c r="D284" s="151" t="s">
        <v>442</v>
      </c>
      <c r="E284" s="157" t="s">
        <v>3</v>
      </c>
      <c r="F284" s="158" t="s">
        <v>2734</v>
      </c>
      <c r="H284" s="159">
        <v>10.079000000000001</v>
      </c>
      <c r="I284" s="160"/>
      <c r="L284" s="156"/>
      <c r="M284" s="161"/>
      <c r="T284" s="162"/>
      <c r="AT284" s="157" t="s">
        <v>442</v>
      </c>
      <c r="AU284" s="157" t="s">
        <v>87</v>
      </c>
      <c r="AV284" s="12" t="s">
        <v>79</v>
      </c>
      <c r="AW284" s="12" t="s">
        <v>31</v>
      </c>
      <c r="AX284" s="12" t="s">
        <v>69</v>
      </c>
      <c r="AY284" s="157" t="s">
        <v>328</v>
      </c>
    </row>
    <row r="285" spans="2:65" s="14" customFormat="1">
      <c r="B285" s="170"/>
      <c r="D285" s="151" t="s">
        <v>442</v>
      </c>
      <c r="E285" s="171" t="s">
        <v>3</v>
      </c>
      <c r="F285" s="172" t="s">
        <v>2735</v>
      </c>
      <c r="H285" s="171" t="s">
        <v>3</v>
      </c>
      <c r="I285" s="173"/>
      <c r="L285" s="170"/>
      <c r="M285" s="174"/>
      <c r="T285" s="175"/>
      <c r="AT285" s="171" t="s">
        <v>442</v>
      </c>
      <c r="AU285" s="171" t="s">
        <v>87</v>
      </c>
      <c r="AV285" s="14" t="s">
        <v>76</v>
      </c>
      <c r="AW285" s="14" t="s">
        <v>31</v>
      </c>
      <c r="AX285" s="14" t="s">
        <v>69</v>
      </c>
      <c r="AY285" s="171" t="s">
        <v>328</v>
      </c>
    </row>
    <row r="286" spans="2:65" s="12" customFormat="1">
      <c r="B286" s="156"/>
      <c r="D286" s="151" t="s">
        <v>442</v>
      </c>
      <c r="E286" s="157" t="s">
        <v>3</v>
      </c>
      <c r="F286" s="158" t="s">
        <v>2736</v>
      </c>
      <c r="H286" s="159">
        <v>-2.9950000000000001</v>
      </c>
      <c r="I286" s="160"/>
      <c r="L286" s="156"/>
      <c r="M286" s="161"/>
      <c r="T286" s="162"/>
      <c r="AT286" s="157" t="s">
        <v>442</v>
      </c>
      <c r="AU286" s="157" t="s">
        <v>87</v>
      </c>
      <c r="AV286" s="12" t="s">
        <v>79</v>
      </c>
      <c r="AW286" s="12" t="s">
        <v>31</v>
      </c>
      <c r="AX286" s="12" t="s">
        <v>69</v>
      </c>
      <c r="AY286" s="157" t="s">
        <v>328</v>
      </c>
    </row>
    <row r="287" spans="2:65" s="13" customFormat="1">
      <c r="B287" s="163"/>
      <c r="D287" s="151" t="s">
        <v>442</v>
      </c>
      <c r="E287" s="164" t="s">
        <v>3</v>
      </c>
      <c r="F287" s="165" t="s">
        <v>452</v>
      </c>
      <c r="H287" s="166">
        <v>7.0839999999999996</v>
      </c>
      <c r="I287" s="167"/>
      <c r="L287" s="163"/>
      <c r="M287" s="168"/>
      <c r="T287" s="169"/>
      <c r="AT287" s="164" t="s">
        <v>442</v>
      </c>
      <c r="AU287" s="164" t="s">
        <v>87</v>
      </c>
      <c r="AV287" s="13" t="s">
        <v>113</v>
      </c>
      <c r="AW287" s="13" t="s">
        <v>31</v>
      </c>
      <c r="AX287" s="13" t="s">
        <v>76</v>
      </c>
      <c r="AY287" s="164" t="s">
        <v>328</v>
      </c>
    </row>
    <row r="288" spans="2:65" s="1" customFormat="1" ht="16.5" customHeight="1">
      <c r="B288" s="133"/>
      <c r="C288" s="134" t="s">
        <v>556</v>
      </c>
      <c r="D288" s="134" t="s">
        <v>331</v>
      </c>
      <c r="E288" s="135" t="s">
        <v>2737</v>
      </c>
      <c r="F288" s="136" t="s">
        <v>2738</v>
      </c>
      <c r="G288" s="137" t="s">
        <v>439</v>
      </c>
      <c r="H288" s="138">
        <v>16.744</v>
      </c>
      <c r="I288" s="139"/>
      <c r="J288" s="140">
        <f>ROUND(I288*H288,2)</f>
        <v>0</v>
      </c>
      <c r="K288" s="136" t="s">
        <v>335</v>
      </c>
      <c r="L288" s="34"/>
      <c r="M288" s="141" t="s">
        <v>3</v>
      </c>
      <c r="N288" s="142" t="s">
        <v>40</v>
      </c>
      <c r="P288" s="143">
        <f>O288*H288</f>
        <v>0</v>
      </c>
      <c r="Q288" s="143">
        <v>2.944E-3</v>
      </c>
      <c r="R288" s="143">
        <f>Q288*H288</f>
        <v>4.9294336000000001E-2</v>
      </c>
      <c r="S288" s="143">
        <v>0</v>
      </c>
      <c r="T288" s="144">
        <f>S288*H288</f>
        <v>0</v>
      </c>
      <c r="AR288" s="145" t="s">
        <v>113</v>
      </c>
      <c r="AT288" s="145" t="s">
        <v>331</v>
      </c>
      <c r="AU288" s="145" t="s">
        <v>87</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113</v>
      </c>
      <c r="BM288" s="145" t="s">
        <v>2739</v>
      </c>
    </row>
    <row r="289" spans="2:65" s="1" customFormat="1">
      <c r="B289" s="34"/>
      <c r="D289" s="147" t="s">
        <v>338</v>
      </c>
      <c r="F289" s="148" t="s">
        <v>2740</v>
      </c>
      <c r="I289" s="149"/>
      <c r="L289" s="34"/>
      <c r="M289" s="150"/>
      <c r="T289" s="55"/>
      <c r="AT289" s="19" t="s">
        <v>338</v>
      </c>
      <c r="AU289" s="19" t="s">
        <v>87</v>
      </c>
    </row>
    <row r="290" spans="2:65" s="12" customFormat="1">
      <c r="B290" s="156"/>
      <c r="D290" s="151" t="s">
        <v>442</v>
      </c>
      <c r="E290" s="157" t="s">
        <v>3</v>
      </c>
      <c r="F290" s="158" t="s">
        <v>2741</v>
      </c>
      <c r="H290" s="159">
        <v>9.6720000000000006</v>
      </c>
      <c r="I290" s="160"/>
      <c r="L290" s="156"/>
      <c r="M290" s="161"/>
      <c r="T290" s="162"/>
      <c r="AT290" s="157" t="s">
        <v>442</v>
      </c>
      <c r="AU290" s="157" t="s">
        <v>87</v>
      </c>
      <c r="AV290" s="12" t="s">
        <v>79</v>
      </c>
      <c r="AW290" s="12" t="s">
        <v>31</v>
      </c>
      <c r="AX290" s="12" t="s">
        <v>69</v>
      </c>
      <c r="AY290" s="157" t="s">
        <v>328</v>
      </c>
    </row>
    <row r="291" spans="2:65" s="12" customFormat="1">
      <c r="B291" s="156"/>
      <c r="D291" s="151" t="s">
        <v>442</v>
      </c>
      <c r="E291" s="157" t="s">
        <v>3</v>
      </c>
      <c r="F291" s="158" t="s">
        <v>2742</v>
      </c>
      <c r="H291" s="159">
        <v>7.0720000000000001</v>
      </c>
      <c r="I291" s="160"/>
      <c r="L291" s="156"/>
      <c r="M291" s="161"/>
      <c r="T291" s="162"/>
      <c r="AT291" s="157" t="s">
        <v>442</v>
      </c>
      <c r="AU291" s="157" t="s">
        <v>87</v>
      </c>
      <c r="AV291" s="12" t="s">
        <v>79</v>
      </c>
      <c r="AW291" s="12" t="s">
        <v>31</v>
      </c>
      <c r="AX291" s="12" t="s">
        <v>69</v>
      </c>
      <c r="AY291" s="157" t="s">
        <v>328</v>
      </c>
    </row>
    <row r="292" spans="2:65" s="13" customFormat="1">
      <c r="B292" s="163"/>
      <c r="D292" s="151" t="s">
        <v>442</v>
      </c>
      <c r="E292" s="164" t="s">
        <v>3</v>
      </c>
      <c r="F292" s="165" t="s">
        <v>452</v>
      </c>
      <c r="H292" s="166">
        <v>16.744</v>
      </c>
      <c r="I292" s="167"/>
      <c r="L292" s="163"/>
      <c r="M292" s="168"/>
      <c r="T292" s="169"/>
      <c r="AT292" s="164" t="s">
        <v>442</v>
      </c>
      <c r="AU292" s="164" t="s">
        <v>87</v>
      </c>
      <c r="AV292" s="13" t="s">
        <v>113</v>
      </c>
      <c r="AW292" s="13" t="s">
        <v>31</v>
      </c>
      <c r="AX292" s="13" t="s">
        <v>76</v>
      </c>
      <c r="AY292" s="164" t="s">
        <v>328</v>
      </c>
    </row>
    <row r="293" spans="2:65" s="1" customFormat="1" ht="16.5" customHeight="1">
      <c r="B293" s="133"/>
      <c r="C293" s="134" t="s">
        <v>8</v>
      </c>
      <c r="D293" s="134" t="s">
        <v>331</v>
      </c>
      <c r="E293" s="135" t="s">
        <v>2743</v>
      </c>
      <c r="F293" s="136" t="s">
        <v>2744</v>
      </c>
      <c r="G293" s="137" t="s">
        <v>439</v>
      </c>
      <c r="H293" s="138">
        <v>16.744</v>
      </c>
      <c r="I293" s="139"/>
      <c r="J293" s="140">
        <f>ROUND(I293*H293,2)</f>
        <v>0</v>
      </c>
      <c r="K293" s="136" t="s">
        <v>335</v>
      </c>
      <c r="L293" s="34"/>
      <c r="M293" s="141" t="s">
        <v>3</v>
      </c>
      <c r="N293" s="142" t="s">
        <v>40</v>
      </c>
      <c r="P293" s="143">
        <f>O293*H293</f>
        <v>0</v>
      </c>
      <c r="Q293" s="143">
        <v>0</v>
      </c>
      <c r="R293" s="143">
        <f>Q293*H293</f>
        <v>0</v>
      </c>
      <c r="S293" s="143">
        <v>0</v>
      </c>
      <c r="T293" s="144">
        <f>S293*H293</f>
        <v>0</v>
      </c>
      <c r="AR293" s="145" t="s">
        <v>113</v>
      </c>
      <c r="AT293" s="145" t="s">
        <v>331</v>
      </c>
      <c r="AU293" s="145" t="s">
        <v>87</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113</v>
      </c>
      <c r="BM293" s="145" t="s">
        <v>2745</v>
      </c>
    </row>
    <row r="294" spans="2:65" s="1" customFormat="1">
      <c r="B294" s="34"/>
      <c r="D294" s="147" t="s">
        <v>338</v>
      </c>
      <c r="F294" s="148" t="s">
        <v>2746</v>
      </c>
      <c r="I294" s="149"/>
      <c r="L294" s="34"/>
      <c r="M294" s="150"/>
      <c r="T294" s="55"/>
      <c r="AT294" s="19" t="s">
        <v>338</v>
      </c>
      <c r="AU294" s="19" t="s">
        <v>87</v>
      </c>
    </row>
    <row r="295" spans="2:65" s="1" customFormat="1" ht="24.2" customHeight="1">
      <c r="B295" s="133"/>
      <c r="C295" s="134" t="s">
        <v>564</v>
      </c>
      <c r="D295" s="134" t="s">
        <v>331</v>
      </c>
      <c r="E295" s="135" t="s">
        <v>2747</v>
      </c>
      <c r="F295" s="136" t="s">
        <v>2748</v>
      </c>
      <c r="G295" s="137" t="s">
        <v>585</v>
      </c>
      <c r="H295" s="138">
        <v>0.40500000000000003</v>
      </c>
      <c r="I295" s="139"/>
      <c r="J295" s="140">
        <f>ROUND(I295*H295,2)</f>
        <v>0</v>
      </c>
      <c r="K295" s="136" t="s">
        <v>335</v>
      </c>
      <c r="L295" s="34"/>
      <c r="M295" s="141" t="s">
        <v>3</v>
      </c>
      <c r="N295" s="142" t="s">
        <v>40</v>
      </c>
      <c r="P295" s="143">
        <f>O295*H295</f>
        <v>0</v>
      </c>
      <c r="Q295" s="143">
        <v>1.0606207999999999</v>
      </c>
      <c r="R295" s="143">
        <f>Q295*H295</f>
        <v>0.42955142400000002</v>
      </c>
      <c r="S295" s="143">
        <v>0</v>
      </c>
      <c r="T295" s="144">
        <f>S295*H295</f>
        <v>0</v>
      </c>
      <c r="AR295" s="145" t="s">
        <v>113</v>
      </c>
      <c r="AT295" s="145" t="s">
        <v>331</v>
      </c>
      <c r="AU295" s="145" t="s">
        <v>87</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2749</v>
      </c>
    </row>
    <row r="296" spans="2:65" s="1" customFormat="1">
      <c r="B296" s="34"/>
      <c r="D296" s="147" t="s">
        <v>338</v>
      </c>
      <c r="F296" s="148" t="s">
        <v>2750</v>
      </c>
      <c r="I296" s="149"/>
      <c r="L296" s="34"/>
      <c r="M296" s="150"/>
      <c r="T296" s="55"/>
      <c r="AT296" s="19" t="s">
        <v>338</v>
      </c>
      <c r="AU296" s="19" t="s">
        <v>87</v>
      </c>
    </row>
    <row r="297" spans="2:65" s="12" customFormat="1">
      <c r="B297" s="156"/>
      <c r="D297" s="151" t="s">
        <v>442</v>
      </c>
      <c r="E297" s="157" t="s">
        <v>3</v>
      </c>
      <c r="F297" s="158" t="s">
        <v>2751</v>
      </c>
      <c r="H297" s="159">
        <v>0.40500000000000003</v>
      </c>
      <c r="I297" s="160"/>
      <c r="L297" s="156"/>
      <c r="M297" s="161"/>
      <c r="T297" s="162"/>
      <c r="AT297" s="157" t="s">
        <v>442</v>
      </c>
      <c r="AU297" s="157" t="s">
        <v>87</v>
      </c>
      <c r="AV297" s="12" t="s">
        <v>79</v>
      </c>
      <c r="AW297" s="12" t="s">
        <v>31</v>
      </c>
      <c r="AX297" s="12" t="s">
        <v>76</v>
      </c>
      <c r="AY297" s="157" t="s">
        <v>328</v>
      </c>
    </row>
    <row r="298" spans="2:65" s="1" customFormat="1" ht="44.25" customHeight="1">
      <c r="B298" s="133"/>
      <c r="C298" s="134" t="s">
        <v>571</v>
      </c>
      <c r="D298" s="134" t="s">
        <v>331</v>
      </c>
      <c r="E298" s="135" t="s">
        <v>2752</v>
      </c>
      <c r="F298" s="136" t="s">
        <v>2753</v>
      </c>
      <c r="G298" s="137" t="s">
        <v>439</v>
      </c>
      <c r="H298" s="138">
        <v>3.81</v>
      </c>
      <c r="I298" s="139"/>
      <c r="J298" s="140">
        <f>ROUND(I298*H298,2)</f>
        <v>0</v>
      </c>
      <c r="K298" s="136" t="s">
        <v>335</v>
      </c>
      <c r="L298" s="34"/>
      <c r="M298" s="141" t="s">
        <v>3</v>
      </c>
      <c r="N298" s="142" t="s">
        <v>40</v>
      </c>
      <c r="P298" s="143">
        <f>O298*H298</f>
        <v>0</v>
      </c>
      <c r="Q298" s="143">
        <v>1.575E-3</v>
      </c>
      <c r="R298" s="143">
        <f>Q298*H298</f>
        <v>6.00075E-3</v>
      </c>
      <c r="S298" s="143">
        <v>0</v>
      </c>
      <c r="T298" s="144">
        <f>S298*H298</f>
        <v>0</v>
      </c>
      <c r="AR298" s="145" t="s">
        <v>113</v>
      </c>
      <c r="AT298" s="145" t="s">
        <v>331</v>
      </c>
      <c r="AU298" s="145" t="s">
        <v>87</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2754</v>
      </c>
    </row>
    <row r="299" spans="2:65" s="1" customFormat="1">
      <c r="B299" s="34"/>
      <c r="D299" s="147" t="s">
        <v>338</v>
      </c>
      <c r="F299" s="148" t="s">
        <v>2755</v>
      </c>
      <c r="I299" s="149"/>
      <c r="L299" s="34"/>
      <c r="M299" s="150"/>
      <c r="T299" s="55"/>
      <c r="AT299" s="19" t="s">
        <v>338</v>
      </c>
      <c r="AU299" s="19" t="s">
        <v>87</v>
      </c>
    </row>
    <row r="300" spans="2:65" s="12" customFormat="1">
      <c r="B300" s="156"/>
      <c r="D300" s="151" t="s">
        <v>442</v>
      </c>
      <c r="E300" s="157" t="s">
        <v>3</v>
      </c>
      <c r="F300" s="158" t="s">
        <v>2756</v>
      </c>
      <c r="H300" s="159">
        <v>3.81</v>
      </c>
      <c r="I300" s="160"/>
      <c r="L300" s="156"/>
      <c r="M300" s="161"/>
      <c r="T300" s="162"/>
      <c r="AT300" s="157" t="s">
        <v>442</v>
      </c>
      <c r="AU300" s="157" t="s">
        <v>87</v>
      </c>
      <c r="AV300" s="12" t="s">
        <v>79</v>
      </c>
      <c r="AW300" s="12" t="s">
        <v>31</v>
      </c>
      <c r="AX300" s="12" t="s">
        <v>76</v>
      </c>
      <c r="AY300" s="157" t="s">
        <v>328</v>
      </c>
    </row>
    <row r="301" spans="2:65" s="1" customFormat="1" ht="44.25" customHeight="1">
      <c r="B301" s="133"/>
      <c r="C301" s="134" t="s">
        <v>576</v>
      </c>
      <c r="D301" s="134" t="s">
        <v>331</v>
      </c>
      <c r="E301" s="135" t="s">
        <v>2757</v>
      </c>
      <c r="F301" s="136" t="s">
        <v>2758</v>
      </c>
      <c r="G301" s="137" t="s">
        <v>476</v>
      </c>
      <c r="H301" s="138">
        <v>4.5</v>
      </c>
      <c r="I301" s="139"/>
      <c r="J301" s="140">
        <f>ROUND(I301*H301,2)</f>
        <v>0</v>
      </c>
      <c r="K301" s="136" t="s">
        <v>335</v>
      </c>
      <c r="L301" s="34"/>
      <c r="M301" s="141" t="s">
        <v>3</v>
      </c>
      <c r="N301" s="142" t="s">
        <v>40</v>
      </c>
      <c r="P301" s="143">
        <f>O301*H301</f>
        <v>0</v>
      </c>
      <c r="Q301" s="143">
        <v>2.2975000000000001E-3</v>
      </c>
      <c r="R301" s="143">
        <f>Q301*H301</f>
        <v>1.0338750000000001E-2</v>
      </c>
      <c r="S301" s="143">
        <v>0</v>
      </c>
      <c r="T301" s="144">
        <f>S301*H301</f>
        <v>0</v>
      </c>
      <c r="AR301" s="145" t="s">
        <v>113</v>
      </c>
      <c r="AT301" s="145" t="s">
        <v>331</v>
      </c>
      <c r="AU301" s="145" t="s">
        <v>87</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113</v>
      </c>
      <c r="BM301" s="145" t="s">
        <v>2759</v>
      </c>
    </row>
    <row r="302" spans="2:65" s="1" customFormat="1">
      <c r="B302" s="34"/>
      <c r="D302" s="147" t="s">
        <v>338</v>
      </c>
      <c r="F302" s="148" t="s">
        <v>2760</v>
      </c>
      <c r="I302" s="149"/>
      <c r="L302" s="34"/>
      <c r="M302" s="150"/>
      <c r="T302" s="55"/>
      <c r="AT302" s="19" t="s">
        <v>338</v>
      </c>
      <c r="AU302" s="19" t="s">
        <v>87</v>
      </c>
    </row>
    <row r="303" spans="2:65" s="12" customFormat="1">
      <c r="B303" s="156"/>
      <c r="D303" s="151" t="s">
        <v>442</v>
      </c>
      <c r="E303" s="157" t="s">
        <v>3</v>
      </c>
      <c r="F303" s="158" t="s">
        <v>2761</v>
      </c>
      <c r="H303" s="159">
        <v>4.5</v>
      </c>
      <c r="I303" s="160"/>
      <c r="L303" s="156"/>
      <c r="M303" s="161"/>
      <c r="T303" s="162"/>
      <c r="AT303" s="157" t="s">
        <v>442</v>
      </c>
      <c r="AU303" s="157" t="s">
        <v>87</v>
      </c>
      <c r="AV303" s="12" t="s">
        <v>79</v>
      </c>
      <c r="AW303" s="12" t="s">
        <v>31</v>
      </c>
      <c r="AX303" s="12" t="s">
        <v>76</v>
      </c>
      <c r="AY303" s="157" t="s">
        <v>328</v>
      </c>
    </row>
    <row r="304" spans="2:65" s="1" customFormat="1" ht="37.9" customHeight="1">
      <c r="B304" s="133"/>
      <c r="C304" s="134" t="s">
        <v>473</v>
      </c>
      <c r="D304" s="134" t="s">
        <v>331</v>
      </c>
      <c r="E304" s="135" t="s">
        <v>2762</v>
      </c>
      <c r="F304" s="136" t="s">
        <v>2763</v>
      </c>
      <c r="G304" s="137" t="s">
        <v>476</v>
      </c>
      <c r="H304" s="138">
        <v>9.3000000000000007</v>
      </c>
      <c r="I304" s="139"/>
      <c r="J304" s="140">
        <f>ROUND(I304*H304,2)</f>
        <v>0</v>
      </c>
      <c r="K304" s="136" t="s">
        <v>335</v>
      </c>
      <c r="L304" s="34"/>
      <c r="M304" s="141" t="s">
        <v>3</v>
      </c>
      <c r="N304" s="142" t="s">
        <v>40</v>
      </c>
      <c r="P304" s="143">
        <f>O304*H304</f>
        <v>0</v>
      </c>
      <c r="Q304" s="143">
        <v>2.0355999999999998E-3</v>
      </c>
      <c r="R304" s="143">
        <f>Q304*H304</f>
        <v>1.8931079999999999E-2</v>
      </c>
      <c r="S304" s="143">
        <v>0</v>
      </c>
      <c r="T304" s="144">
        <f>S304*H304</f>
        <v>0</v>
      </c>
      <c r="AR304" s="145" t="s">
        <v>113</v>
      </c>
      <c r="AT304" s="145" t="s">
        <v>331</v>
      </c>
      <c r="AU304" s="145" t="s">
        <v>87</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2764</v>
      </c>
    </row>
    <row r="305" spans="2:65" s="1" customFormat="1">
      <c r="B305" s="34"/>
      <c r="D305" s="147" t="s">
        <v>338</v>
      </c>
      <c r="F305" s="148" t="s">
        <v>2765</v>
      </c>
      <c r="I305" s="149"/>
      <c r="L305" s="34"/>
      <c r="M305" s="150"/>
      <c r="T305" s="55"/>
      <c r="AT305" s="19" t="s">
        <v>338</v>
      </c>
      <c r="AU305" s="19" t="s">
        <v>87</v>
      </c>
    </row>
    <row r="306" spans="2:65" s="12" customFormat="1">
      <c r="B306" s="156"/>
      <c r="D306" s="151" t="s">
        <v>442</v>
      </c>
      <c r="E306" s="157" t="s">
        <v>3</v>
      </c>
      <c r="F306" s="158" t="s">
        <v>2766</v>
      </c>
      <c r="H306" s="159">
        <v>9.3000000000000007</v>
      </c>
      <c r="I306" s="160"/>
      <c r="L306" s="156"/>
      <c r="M306" s="161"/>
      <c r="T306" s="162"/>
      <c r="AT306" s="157" t="s">
        <v>442</v>
      </c>
      <c r="AU306" s="157" t="s">
        <v>87</v>
      </c>
      <c r="AV306" s="12" t="s">
        <v>79</v>
      </c>
      <c r="AW306" s="12" t="s">
        <v>31</v>
      </c>
      <c r="AX306" s="12" t="s">
        <v>76</v>
      </c>
      <c r="AY306" s="157" t="s">
        <v>328</v>
      </c>
    </row>
    <row r="307" spans="2:65" s="1" customFormat="1" ht="62.65" customHeight="1">
      <c r="B307" s="133"/>
      <c r="C307" s="134" t="s">
        <v>588</v>
      </c>
      <c r="D307" s="134" t="s">
        <v>331</v>
      </c>
      <c r="E307" s="135" t="s">
        <v>2767</v>
      </c>
      <c r="F307" s="136" t="s">
        <v>2768</v>
      </c>
      <c r="G307" s="137" t="s">
        <v>476</v>
      </c>
      <c r="H307" s="138">
        <v>2.4500000000000002</v>
      </c>
      <c r="I307" s="139"/>
      <c r="J307" s="140">
        <f>ROUND(I307*H307,2)</f>
        <v>0</v>
      </c>
      <c r="K307" s="136" t="s">
        <v>335</v>
      </c>
      <c r="L307" s="34"/>
      <c r="M307" s="141" t="s">
        <v>3</v>
      </c>
      <c r="N307" s="142" t="s">
        <v>40</v>
      </c>
      <c r="P307" s="143">
        <f>O307*H307</f>
        <v>0</v>
      </c>
      <c r="Q307" s="143">
        <v>1.2975E-3</v>
      </c>
      <c r="R307" s="143">
        <f>Q307*H307</f>
        <v>3.1788750000000003E-3</v>
      </c>
      <c r="S307" s="143">
        <v>0</v>
      </c>
      <c r="T307" s="144">
        <f>S307*H307</f>
        <v>0</v>
      </c>
      <c r="AR307" s="145" t="s">
        <v>113</v>
      </c>
      <c r="AT307" s="145" t="s">
        <v>331</v>
      </c>
      <c r="AU307" s="145" t="s">
        <v>87</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2769</v>
      </c>
    </row>
    <row r="308" spans="2:65" s="1" customFormat="1">
      <c r="B308" s="34"/>
      <c r="D308" s="147" t="s">
        <v>338</v>
      </c>
      <c r="F308" s="148" t="s">
        <v>2770</v>
      </c>
      <c r="I308" s="149"/>
      <c r="L308" s="34"/>
      <c r="M308" s="150"/>
      <c r="T308" s="55"/>
      <c r="AT308" s="19" t="s">
        <v>338</v>
      </c>
      <c r="AU308" s="19" t="s">
        <v>87</v>
      </c>
    </row>
    <row r="309" spans="2:65" s="12" customFormat="1">
      <c r="B309" s="156"/>
      <c r="D309" s="151" t="s">
        <v>442</v>
      </c>
      <c r="E309" s="157" t="s">
        <v>3</v>
      </c>
      <c r="F309" s="158" t="s">
        <v>2771</v>
      </c>
      <c r="H309" s="159">
        <v>2.4500000000000002</v>
      </c>
      <c r="I309" s="160"/>
      <c r="L309" s="156"/>
      <c r="M309" s="161"/>
      <c r="T309" s="162"/>
      <c r="AT309" s="157" t="s">
        <v>442</v>
      </c>
      <c r="AU309" s="157" t="s">
        <v>87</v>
      </c>
      <c r="AV309" s="12" t="s">
        <v>79</v>
      </c>
      <c r="AW309" s="12" t="s">
        <v>31</v>
      </c>
      <c r="AX309" s="12" t="s">
        <v>76</v>
      </c>
      <c r="AY309" s="157" t="s">
        <v>328</v>
      </c>
    </row>
    <row r="310" spans="2:65" s="1" customFormat="1" ht="37.9" customHeight="1">
      <c r="B310" s="133"/>
      <c r="C310" s="134" t="s">
        <v>593</v>
      </c>
      <c r="D310" s="134" t="s">
        <v>331</v>
      </c>
      <c r="E310" s="135" t="s">
        <v>2772</v>
      </c>
      <c r="F310" s="136" t="s">
        <v>2773</v>
      </c>
      <c r="G310" s="137" t="s">
        <v>574</v>
      </c>
      <c r="H310" s="138">
        <v>28</v>
      </c>
      <c r="I310" s="139"/>
      <c r="J310" s="140">
        <f>ROUND(I310*H310,2)</f>
        <v>0</v>
      </c>
      <c r="K310" s="136" t="s">
        <v>335</v>
      </c>
      <c r="L310" s="34"/>
      <c r="M310" s="141" t="s">
        <v>3</v>
      </c>
      <c r="N310" s="142" t="s">
        <v>40</v>
      </c>
      <c r="P310" s="143">
        <f>O310*H310</f>
        <v>0</v>
      </c>
      <c r="Q310" s="143">
        <v>1.42788E-5</v>
      </c>
      <c r="R310" s="143">
        <f>Q310*H310</f>
        <v>3.9980639999999997E-4</v>
      </c>
      <c r="S310" s="143">
        <v>0</v>
      </c>
      <c r="T310" s="144">
        <f>S310*H310</f>
        <v>0</v>
      </c>
      <c r="AR310" s="145" t="s">
        <v>113</v>
      </c>
      <c r="AT310" s="145" t="s">
        <v>331</v>
      </c>
      <c r="AU310" s="145" t="s">
        <v>87</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2774</v>
      </c>
    </row>
    <row r="311" spans="2:65" s="1" customFormat="1">
      <c r="B311" s="34"/>
      <c r="D311" s="147" t="s">
        <v>338</v>
      </c>
      <c r="F311" s="148" t="s">
        <v>2775</v>
      </c>
      <c r="I311" s="149"/>
      <c r="L311" s="34"/>
      <c r="M311" s="150"/>
      <c r="T311" s="55"/>
      <c r="AT311" s="19" t="s">
        <v>338</v>
      </c>
      <c r="AU311" s="19" t="s">
        <v>87</v>
      </c>
    </row>
    <row r="312" spans="2:65" s="12" customFormat="1">
      <c r="B312" s="156"/>
      <c r="D312" s="151" t="s">
        <v>442</v>
      </c>
      <c r="E312" s="157" t="s">
        <v>3</v>
      </c>
      <c r="F312" s="158" t="s">
        <v>2776</v>
      </c>
      <c r="H312" s="159">
        <v>28</v>
      </c>
      <c r="I312" s="160"/>
      <c r="L312" s="156"/>
      <c r="M312" s="161"/>
      <c r="T312" s="162"/>
      <c r="AT312" s="157" t="s">
        <v>442</v>
      </c>
      <c r="AU312" s="157" t="s">
        <v>87</v>
      </c>
      <c r="AV312" s="12" t="s">
        <v>79</v>
      </c>
      <c r="AW312" s="12" t="s">
        <v>31</v>
      </c>
      <c r="AX312" s="12" t="s">
        <v>76</v>
      </c>
      <c r="AY312" s="157" t="s">
        <v>328</v>
      </c>
    </row>
    <row r="313" spans="2:65" s="1" customFormat="1" ht="24.2" customHeight="1">
      <c r="B313" s="133"/>
      <c r="C313" s="134" t="s">
        <v>598</v>
      </c>
      <c r="D313" s="134" t="s">
        <v>331</v>
      </c>
      <c r="E313" s="135" t="s">
        <v>2777</v>
      </c>
      <c r="F313" s="136" t="s">
        <v>2778</v>
      </c>
      <c r="G313" s="137" t="s">
        <v>439</v>
      </c>
      <c r="H313" s="138">
        <v>5.88</v>
      </c>
      <c r="I313" s="139"/>
      <c r="J313" s="140">
        <f>ROUND(I313*H313,2)</f>
        <v>0</v>
      </c>
      <c r="K313" s="136" t="s">
        <v>335</v>
      </c>
      <c r="L313" s="34"/>
      <c r="M313" s="141" t="s">
        <v>3</v>
      </c>
      <c r="N313" s="142" t="s">
        <v>40</v>
      </c>
      <c r="P313" s="143">
        <f>O313*H313</f>
        <v>0</v>
      </c>
      <c r="Q313" s="143">
        <v>0.11169999999999999</v>
      </c>
      <c r="R313" s="143">
        <f>Q313*H313</f>
        <v>0.65679599999999994</v>
      </c>
      <c r="S313" s="143">
        <v>0</v>
      </c>
      <c r="T313" s="144">
        <f>S313*H313</f>
        <v>0</v>
      </c>
      <c r="AR313" s="145" t="s">
        <v>113</v>
      </c>
      <c r="AT313" s="145" t="s">
        <v>331</v>
      </c>
      <c r="AU313" s="145" t="s">
        <v>87</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2779</v>
      </c>
    </row>
    <row r="314" spans="2:65" s="1" customFormat="1">
      <c r="B314" s="34"/>
      <c r="D314" s="147" t="s">
        <v>338</v>
      </c>
      <c r="F314" s="148" t="s">
        <v>2780</v>
      </c>
      <c r="I314" s="149"/>
      <c r="L314" s="34"/>
      <c r="M314" s="150"/>
      <c r="T314" s="55"/>
      <c r="AT314" s="19" t="s">
        <v>338</v>
      </c>
      <c r="AU314" s="19" t="s">
        <v>87</v>
      </c>
    </row>
    <row r="315" spans="2:65" s="12" customFormat="1">
      <c r="B315" s="156"/>
      <c r="D315" s="151" t="s">
        <v>442</v>
      </c>
      <c r="E315" s="157" t="s">
        <v>3</v>
      </c>
      <c r="F315" s="158" t="s">
        <v>2781</v>
      </c>
      <c r="H315" s="159">
        <v>5.88</v>
      </c>
      <c r="I315" s="160"/>
      <c r="L315" s="156"/>
      <c r="M315" s="161"/>
      <c r="T315" s="162"/>
      <c r="AT315" s="157" t="s">
        <v>442</v>
      </c>
      <c r="AU315" s="157" t="s">
        <v>87</v>
      </c>
      <c r="AV315" s="12" t="s">
        <v>79</v>
      </c>
      <c r="AW315" s="12" t="s">
        <v>31</v>
      </c>
      <c r="AX315" s="12" t="s">
        <v>76</v>
      </c>
      <c r="AY315" s="157" t="s">
        <v>328</v>
      </c>
    </row>
    <row r="316" spans="2:65" s="11" customFormat="1" ht="20.85" customHeight="1">
      <c r="B316" s="121"/>
      <c r="D316" s="122" t="s">
        <v>68</v>
      </c>
      <c r="E316" s="131" t="s">
        <v>576</v>
      </c>
      <c r="F316" s="131" t="s">
        <v>2782</v>
      </c>
      <c r="I316" s="124"/>
      <c r="J316" s="132">
        <f>BK316</f>
        <v>0</v>
      </c>
      <c r="L316" s="121"/>
      <c r="M316" s="126"/>
      <c r="P316" s="127">
        <f>SUM(P317:P329)</f>
        <v>0</v>
      </c>
      <c r="R316" s="127">
        <f>SUM(R317:R329)</f>
        <v>20.468523617681598</v>
      </c>
      <c r="T316" s="128">
        <f>SUM(T317:T329)</f>
        <v>0</v>
      </c>
      <c r="AR316" s="122" t="s">
        <v>76</v>
      </c>
      <c r="AT316" s="129" t="s">
        <v>68</v>
      </c>
      <c r="AU316" s="129" t="s">
        <v>79</v>
      </c>
      <c r="AY316" s="122" t="s">
        <v>328</v>
      </c>
      <c r="BK316" s="130">
        <f>SUM(BK317:BK329)</f>
        <v>0</v>
      </c>
    </row>
    <row r="317" spans="2:65" s="1" customFormat="1" ht="33" customHeight="1">
      <c r="B317" s="133"/>
      <c r="C317" s="134" t="s">
        <v>605</v>
      </c>
      <c r="D317" s="134" t="s">
        <v>331</v>
      </c>
      <c r="E317" s="135" t="s">
        <v>2783</v>
      </c>
      <c r="F317" s="136" t="s">
        <v>2784</v>
      </c>
      <c r="G317" s="137" t="s">
        <v>491</v>
      </c>
      <c r="H317" s="138">
        <v>7.9569999999999999</v>
      </c>
      <c r="I317" s="139"/>
      <c r="J317" s="140">
        <f>ROUND(I317*H317,2)</f>
        <v>0</v>
      </c>
      <c r="K317" s="136" t="s">
        <v>335</v>
      </c>
      <c r="L317" s="34"/>
      <c r="M317" s="141" t="s">
        <v>3</v>
      </c>
      <c r="N317" s="142" t="s">
        <v>40</v>
      </c>
      <c r="P317" s="143">
        <f>O317*H317</f>
        <v>0</v>
      </c>
      <c r="Q317" s="143">
        <v>2.5018699999999998</v>
      </c>
      <c r="R317" s="143">
        <f>Q317*H317</f>
        <v>19.907379589999998</v>
      </c>
      <c r="S317" s="143">
        <v>0</v>
      </c>
      <c r="T317" s="144">
        <f>S317*H317</f>
        <v>0</v>
      </c>
      <c r="AR317" s="145" t="s">
        <v>113</v>
      </c>
      <c r="AT317" s="145" t="s">
        <v>331</v>
      </c>
      <c r="AU317" s="145" t="s">
        <v>87</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2785</v>
      </c>
    </row>
    <row r="318" spans="2:65" s="1" customFormat="1">
      <c r="B318" s="34"/>
      <c r="D318" s="147" t="s">
        <v>338</v>
      </c>
      <c r="F318" s="148" t="s">
        <v>2786</v>
      </c>
      <c r="I318" s="149"/>
      <c r="L318" s="34"/>
      <c r="M318" s="150"/>
      <c r="T318" s="55"/>
      <c r="AT318" s="19" t="s">
        <v>338</v>
      </c>
      <c r="AU318" s="19" t="s">
        <v>87</v>
      </c>
    </row>
    <row r="319" spans="2:65" s="12" customFormat="1">
      <c r="B319" s="156"/>
      <c r="D319" s="151" t="s">
        <v>442</v>
      </c>
      <c r="E319" s="157" t="s">
        <v>3</v>
      </c>
      <c r="F319" s="158" t="s">
        <v>2787</v>
      </c>
      <c r="H319" s="159">
        <v>7.9569999999999999</v>
      </c>
      <c r="I319" s="160"/>
      <c r="L319" s="156"/>
      <c r="M319" s="161"/>
      <c r="T319" s="162"/>
      <c r="AT319" s="157" t="s">
        <v>442</v>
      </c>
      <c r="AU319" s="157" t="s">
        <v>87</v>
      </c>
      <c r="AV319" s="12" t="s">
        <v>79</v>
      </c>
      <c r="AW319" s="12" t="s">
        <v>31</v>
      </c>
      <c r="AX319" s="12" t="s">
        <v>69</v>
      </c>
      <c r="AY319" s="157" t="s">
        <v>328</v>
      </c>
    </row>
    <row r="320" spans="2:65" s="13" customFormat="1">
      <c r="B320" s="163"/>
      <c r="D320" s="151" t="s">
        <v>442</v>
      </c>
      <c r="E320" s="164" t="s">
        <v>3</v>
      </c>
      <c r="F320" s="165" t="s">
        <v>452</v>
      </c>
      <c r="H320" s="166">
        <v>7.9569999999999999</v>
      </c>
      <c r="I320" s="167"/>
      <c r="L320" s="163"/>
      <c r="M320" s="168"/>
      <c r="T320" s="169"/>
      <c r="AT320" s="164" t="s">
        <v>442</v>
      </c>
      <c r="AU320" s="164" t="s">
        <v>87</v>
      </c>
      <c r="AV320" s="13" t="s">
        <v>113</v>
      </c>
      <c r="AW320" s="13" t="s">
        <v>31</v>
      </c>
      <c r="AX320" s="13" t="s">
        <v>76</v>
      </c>
      <c r="AY320" s="164" t="s">
        <v>328</v>
      </c>
    </row>
    <row r="321" spans="2:65" s="1" customFormat="1" ht="33" customHeight="1">
      <c r="B321" s="133"/>
      <c r="C321" s="134" t="s">
        <v>610</v>
      </c>
      <c r="D321" s="134" t="s">
        <v>331</v>
      </c>
      <c r="E321" s="135" t="s">
        <v>2788</v>
      </c>
      <c r="F321" s="136" t="s">
        <v>2789</v>
      </c>
      <c r="G321" s="137" t="s">
        <v>491</v>
      </c>
      <c r="H321" s="138">
        <v>7.9569999999999999</v>
      </c>
      <c r="I321" s="139"/>
      <c r="J321" s="140">
        <f>ROUND(I321*H321,2)</f>
        <v>0</v>
      </c>
      <c r="K321" s="136" t="s">
        <v>335</v>
      </c>
      <c r="L321" s="34"/>
      <c r="M321" s="141" t="s">
        <v>3</v>
      </c>
      <c r="N321" s="142" t="s">
        <v>40</v>
      </c>
      <c r="P321" s="143">
        <f>O321*H321</f>
        <v>0</v>
      </c>
      <c r="Q321" s="143">
        <v>0</v>
      </c>
      <c r="R321" s="143">
        <f>Q321*H321</f>
        <v>0</v>
      </c>
      <c r="S321" s="143">
        <v>0</v>
      </c>
      <c r="T321" s="144">
        <f>S321*H321</f>
        <v>0</v>
      </c>
      <c r="AR321" s="145" t="s">
        <v>113</v>
      </c>
      <c r="AT321" s="145" t="s">
        <v>331</v>
      </c>
      <c r="AU321" s="145" t="s">
        <v>87</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2790</v>
      </c>
    </row>
    <row r="322" spans="2:65" s="1" customFormat="1">
      <c r="B322" s="34"/>
      <c r="D322" s="147" t="s">
        <v>338</v>
      </c>
      <c r="F322" s="148" t="s">
        <v>2791</v>
      </c>
      <c r="I322" s="149"/>
      <c r="L322" s="34"/>
      <c r="M322" s="150"/>
      <c r="T322" s="55"/>
      <c r="AT322" s="19" t="s">
        <v>338</v>
      </c>
      <c r="AU322" s="19" t="s">
        <v>87</v>
      </c>
    </row>
    <row r="323" spans="2:65" s="1" customFormat="1" ht="44.25" customHeight="1">
      <c r="B323" s="133"/>
      <c r="C323" s="134" t="s">
        <v>616</v>
      </c>
      <c r="D323" s="134" t="s">
        <v>331</v>
      </c>
      <c r="E323" s="135" t="s">
        <v>2792</v>
      </c>
      <c r="F323" s="136" t="s">
        <v>2793</v>
      </c>
      <c r="G323" s="137" t="s">
        <v>491</v>
      </c>
      <c r="H323" s="138">
        <v>7.9569999999999999</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113</v>
      </c>
      <c r="AT323" s="145" t="s">
        <v>331</v>
      </c>
      <c r="AU323" s="145" t="s">
        <v>87</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2794</v>
      </c>
    </row>
    <row r="324" spans="2:65" s="1" customFormat="1">
      <c r="B324" s="34"/>
      <c r="D324" s="147" t="s">
        <v>338</v>
      </c>
      <c r="F324" s="148" t="s">
        <v>2795</v>
      </c>
      <c r="I324" s="149"/>
      <c r="L324" s="34"/>
      <c r="M324" s="150"/>
      <c r="T324" s="55"/>
      <c r="AT324" s="19" t="s">
        <v>338</v>
      </c>
      <c r="AU324" s="19" t="s">
        <v>87</v>
      </c>
    </row>
    <row r="325" spans="2:65" s="12" customFormat="1">
      <c r="B325" s="156"/>
      <c r="D325" s="151" t="s">
        <v>442</v>
      </c>
      <c r="E325" s="157" t="s">
        <v>3</v>
      </c>
      <c r="F325" s="158" t="s">
        <v>2787</v>
      </c>
      <c r="H325" s="159">
        <v>7.9569999999999999</v>
      </c>
      <c r="I325" s="160"/>
      <c r="L325" s="156"/>
      <c r="M325" s="161"/>
      <c r="T325" s="162"/>
      <c r="AT325" s="157" t="s">
        <v>442</v>
      </c>
      <c r="AU325" s="157" t="s">
        <v>87</v>
      </c>
      <c r="AV325" s="12" t="s">
        <v>79</v>
      </c>
      <c r="AW325" s="12" t="s">
        <v>31</v>
      </c>
      <c r="AX325" s="12" t="s">
        <v>76</v>
      </c>
      <c r="AY325" s="157" t="s">
        <v>328</v>
      </c>
    </row>
    <row r="326" spans="2:65" s="1" customFormat="1" ht="21.75" customHeight="1">
      <c r="B326" s="133"/>
      <c r="C326" s="134" t="s">
        <v>621</v>
      </c>
      <c r="D326" s="134" t="s">
        <v>331</v>
      </c>
      <c r="E326" s="135" t="s">
        <v>2796</v>
      </c>
      <c r="F326" s="136" t="s">
        <v>2797</v>
      </c>
      <c r="G326" s="137" t="s">
        <v>585</v>
      </c>
      <c r="H326" s="138">
        <v>0.52800000000000002</v>
      </c>
      <c r="I326" s="139"/>
      <c r="J326" s="140">
        <f>ROUND(I326*H326,2)</f>
        <v>0</v>
      </c>
      <c r="K326" s="136" t="s">
        <v>335</v>
      </c>
      <c r="L326" s="34"/>
      <c r="M326" s="141" t="s">
        <v>3</v>
      </c>
      <c r="N326" s="142" t="s">
        <v>40</v>
      </c>
      <c r="P326" s="143">
        <f>O326*H326</f>
        <v>0</v>
      </c>
      <c r="Q326" s="143">
        <v>1.0627727796999999</v>
      </c>
      <c r="R326" s="143">
        <f>Q326*H326</f>
        <v>0.56114402768159999</v>
      </c>
      <c r="S326" s="143">
        <v>0</v>
      </c>
      <c r="T326" s="144">
        <f>S326*H326</f>
        <v>0</v>
      </c>
      <c r="AR326" s="145" t="s">
        <v>113</v>
      </c>
      <c r="AT326" s="145" t="s">
        <v>331</v>
      </c>
      <c r="AU326" s="145" t="s">
        <v>87</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2798</v>
      </c>
    </row>
    <row r="327" spans="2:65" s="1" customFormat="1">
      <c r="B327" s="34"/>
      <c r="D327" s="147" t="s">
        <v>338</v>
      </c>
      <c r="F327" s="148" t="s">
        <v>2799</v>
      </c>
      <c r="I327" s="149"/>
      <c r="L327" s="34"/>
      <c r="M327" s="150"/>
      <c r="T327" s="55"/>
      <c r="AT327" s="19" t="s">
        <v>338</v>
      </c>
      <c r="AU327" s="19" t="s">
        <v>87</v>
      </c>
    </row>
    <row r="328" spans="2:65" s="14" customFormat="1">
      <c r="B328" s="170"/>
      <c r="D328" s="151" t="s">
        <v>442</v>
      </c>
      <c r="E328" s="171" t="s">
        <v>3</v>
      </c>
      <c r="F328" s="172" t="s">
        <v>2800</v>
      </c>
      <c r="H328" s="171" t="s">
        <v>3</v>
      </c>
      <c r="I328" s="173"/>
      <c r="L328" s="170"/>
      <c r="M328" s="174"/>
      <c r="T328" s="175"/>
      <c r="AT328" s="171" t="s">
        <v>442</v>
      </c>
      <c r="AU328" s="171" t="s">
        <v>87</v>
      </c>
      <c r="AV328" s="14" t="s">
        <v>76</v>
      </c>
      <c r="AW328" s="14" t="s">
        <v>31</v>
      </c>
      <c r="AX328" s="14" t="s">
        <v>69</v>
      </c>
      <c r="AY328" s="171" t="s">
        <v>328</v>
      </c>
    </row>
    <row r="329" spans="2:65" s="12" customFormat="1">
      <c r="B329" s="156"/>
      <c r="D329" s="151" t="s">
        <v>442</v>
      </c>
      <c r="E329" s="157" t="s">
        <v>3</v>
      </c>
      <c r="F329" s="158" t="s">
        <v>2801</v>
      </c>
      <c r="H329" s="159">
        <v>0.52800000000000002</v>
      </c>
      <c r="I329" s="160"/>
      <c r="L329" s="156"/>
      <c r="M329" s="161"/>
      <c r="T329" s="162"/>
      <c r="AT329" s="157" t="s">
        <v>442</v>
      </c>
      <c r="AU329" s="157" t="s">
        <v>87</v>
      </c>
      <c r="AV329" s="12" t="s">
        <v>79</v>
      </c>
      <c r="AW329" s="12" t="s">
        <v>31</v>
      </c>
      <c r="AX329" s="12" t="s">
        <v>76</v>
      </c>
      <c r="AY329" s="157" t="s">
        <v>328</v>
      </c>
    </row>
    <row r="330" spans="2:65" s="11" customFormat="1" ht="20.85" customHeight="1">
      <c r="B330" s="121"/>
      <c r="D330" s="122" t="s">
        <v>68</v>
      </c>
      <c r="E330" s="131" t="s">
        <v>473</v>
      </c>
      <c r="F330" s="131" t="s">
        <v>2802</v>
      </c>
      <c r="I330" s="124"/>
      <c r="J330" s="132">
        <f>BK330</f>
        <v>0</v>
      </c>
      <c r="L330" s="121"/>
      <c r="M330" s="126"/>
      <c r="P330" s="127">
        <f>SUM(P331:P334)</f>
        <v>0</v>
      </c>
      <c r="R330" s="127">
        <f>SUM(R331:R334)</f>
        <v>1.2493359999999998E-2</v>
      </c>
      <c r="T330" s="128">
        <f>SUM(T331:T334)</f>
        <v>0</v>
      </c>
      <c r="AR330" s="122" t="s">
        <v>76</v>
      </c>
      <c r="AT330" s="129" t="s">
        <v>68</v>
      </c>
      <c r="AU330" s="129" t="s">
        <v>79</v>
      </c>
      <c r="AY330" s="122" t="s">
        <v>328</v>
      </c>
      <c r="BK330" s="130">
        <f>SUM(BK331:BK334)</f>
        <v>0</v>
      </c>
    </row>
    <row r="331" spans="2:65" s="1" customFormat="1" ht="49.15" customHeight="1">
      <c r="B331" s="133"/>
      <c r="C331" s="134" t="s">
        <v>626</v>
      </c>
      <c r="D331" s="134" t="s">
        <v>331</v>
      </c>
      <c r="E331" s="135" t="s">
        <v>2803</v>
      </c>
      <c r="F331" s="136" t="s">
        <v>2804</v>
      </c>
      <c r="G331" s="137" t="s">
        <v>574</v>
      </c>
      <c r="H331" s="138">
        <v>1</v>
      </c>
      <c r="I331" s="139"/>
      <c r="J331" s="140">
        <f>ROUND(I331*H331,2)</f>
        <v>0</v>
      </c>
      <c r="K331" s="136" t="s">
        <v>335</v>
      </c>
      <c r="L331" s="34"/>
      <c r="M331" s="141" t="s">
        <v>3</v>
      </c>
      <c r="N331" s="142" t="s">
        <v>40</v>
      </c>
      <c r="P331" s="143">
        <f>O331*H331</f>
        <v>0</v>
      </c>
      <c r="Q331" s="143">
        <v>2.8336000000000002E-4</v>
      </c>
      <c r="R331" s="143">
        <f>Q331*H331</f>
        <v>2.8336000000000002E-4</v>
      </c>
      <c r="S331" s="143">
        <v>0</v>
      </c>
      <c r="T331" s="144">
        <f>S331*H331</f>
        <v>0</v>
      </c>
      <c r="AR331" s="145" t="s">
        <v>113</v>
      </c>
      <c r="AT331" s="145" t="s">
        <v>331</v>
      </c>
      <c r="AU331" s="145" t="s">
        <v>87</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2805</v>
      </c>
    </row>
    <row r="332" spans="2:65" s="1" customFormat="1">
      <c r="B332" s="34"/>
      <c r="D332" s="147" t="s">
        <v>338</v>
      </c>
      <c r="F332" s="148" t="s">
        <v>2806</v>
      </c>
      <c r="I332" s="149"/>
      <c r="L332" s="34"/>
      <c r="M332" s="150"/>
      <c r="T332" s="55"/>
      <c r="AT332" s="19" t="s">
        <v>338</v>
      </c>
      <c r="AU332" s="19" t="s">
        <v>87</v>
      </c>
    </row>
    <row r="333" spans="2:65" s="1" customFormat="1" ht="16.5" customHeight="1">
      <c r="B333" s="133"/>
      <c r="C333" s="176" t="s">
        <v>631</v>
      </c>
      <c r="D333" s="176" t="s">
        <v>539</v>
      </c>
      <c r="E333" s="177" t="s">
        <v>2807</v>
      </c>
      <c r="F333" s="178" t="s">
        <v>2808</v>
      </c>
      <c r="G333" s="179" t="s">
        <v>476</v>
      </c>
      <c r="H333" s="180">
        <v>1.5</v>
      </c>
      <c r="I333" s="181"/>
      <c r="J333" s="182">
        <f>ROUND(I333*H333,2)</f>
        <v>0</v>
      </c>
      <c r="K333" s="178" t="s">
        <v>335</v>
      </c>
      <c r="L333" s="183"/>
      <c r="M333" s="184" t="s">
        <v>3</v>
      </c>
      <c r="N333" s="185" t="s">
        <v>40</v>
      </c>
      <c r="P333" s="143">
        <f>O333*H333</f>
        <v>0</v>
      </c>
      <c r="Q333" s="143">
        <v>8.1399999999999997E-3</v>
      </c>
      <c r="R333" s="143">
        <f>Q333*H333</f>
        <v>1.2209999999999999E-2</v>
      </c>
      <c r="S333" s="143">
        <v>0</v>
      </c>
      <c r="T333" s="144">
        <f>S333*H333</f>
        <v>0</v>
      </c>
      <c r="AR333" s="145" t="s">
        <v>171</v>
      </c>
      <c r="AT333" s="145" t="s">
        <v>539</v>
      </c>
      <c r="AU333" s="145" t="s">
        <v>87</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113</v>
      </c>
      <c r="BM333" s="145" t="s">
        <v>2809</v>
      </c>
    </row>
    <row r="334" spans="2:65" s="12" customFormat="1">
      <c r="B334" s="156"/>
      <c r="D334" s="151" t="s">
        <v>442</v>
      </c>
      <c r="F334" s="158" t="s">
        <v>2810</v>
      </c>
      <c r="H334" s="159">
        <v>1.5</v>
      </c>
      <c r="I334" s="160"/>
      <c r="L334" s="156"/>
      <c r="M334" s="161"/>
      <c r="T334" s="162"/>
      <c r="AT334" s="157" t="s">
        <v>442</v>
      </c>
      <c r="AU334" s="157" t="s">
        <v>87</v>
      </c>
      <c r="AV334" s="12" t="s">
        <v>79</v>
      </c>
      <c r="AW334" s="12" t="s">
        <v>4</v>
      </c>
      <c r="AX334" s="12" t="s">
        <v>76</v>
      </c>
      <c r="AY334" s="157" t="s">
        <v>328</v>
      </c>
    </row>
    <row r="335" spans="2:65" s="11" customFormat="1" ht="20.85" customHeight="1">
      <c r="B335" s="121"/>
      <c r="D335" s="122" t="s">
        <v>68</v>
      </c>
      <c r="E335" s="131" t="s">
        <v>588</v>
      </c>
      <c r="F335" s="131" t="s">
        <v>2811</v>
      </c>
      <c r="I335" s="124"/>
      <c r="J335" s="132">
        <f>BK335</f>
        <v>0</v>
      </c>
      <c r="L335" s="121"/>
      <c r="M335" s="126"/>
      <c r="P335" s="127">
        <f>SUM(P336:P362)</f>
        <v>0</v>
      </c>
      <c r="R335" s="127">
        <f>SUM(R336:R362)</f>
        <v>26.242721912499999</v>
      </c>
      <c r="T335" s="128">
        <f>SUM(T336:T362)</f>
        <v>0</v>
      </c>
      <c r="AR335" s="122" t="s">
        <v>76</v>
      </c>
      <c r="AT335" s="129" t="s">
        <v>68</v>
      </c>
      <c r="AU335" s="129" t="s">
        <v>79</v>
      </c>
      <c r="AY335" s="122" t="s">
        <v>328</v>
      </c>
      <c r="BK335" s="130">
        <f>SUM(BK336:BK362)</f>
        <v>0</v>
      </c>
    </row>
    <row r="336" spans="2:65" s="1" customFormat="1" ht="66.75" customHeight="1">
      <c r="B336" s="133"/>
      <c r="C336" s="134" t="s">
        <v>638</v>
      </c>
      <c r="D336" s="134" t="s">
        <v>331</v>
      </c>
      <c r="E336" s="135" t="s">
        <v>2812</v>
      </c>
      <c r="F336" s="136" t="s">
        <v>2813</v>
      </c>
      <c r="G336" s="137" t="s">
        <v>491</v>
      </c>
      <c r="H336" s="138">
        <v>9.9090000000000007</v>
      </c>
      <c r="I336" s="139"/>
      <c r="J336" s="140">
        <f>ROUND(I336*H336,2)</f>
        <v>0</v>
      </c>
      <c r="K336" s="136" t="s">
        <v>335</v>
      </c>
      <c r="L336" s="34"/>
      <c r="M336" s="141" t="s">
        <v>3</v>
      </c>
      <c r="N336" s="142" t="s">
        <v>40</v>
      </c>
      <c r="P336" s="143">
        <f>O336*H336</f>
        <v>0</v>
      </c>
      <c r="Q336" s="143">
        <v>0</v>
      </c>
      <c r="R336" s="143">
        <f>Q336*H336</f>
        <v>0</v>
      </c>
      <c r="S336" s="143">
        <v>0</v>
      </c>
      <c r="T336" s="144">
        <f>S336*H336</f>
        <v>0</v>
      </c>
      <c r="AR336" s="145" t="s">
        <v>532</v>
      </c>
      <c r="AT336" s="145" t="s">
        <v>331</v>
      </c>
      <c r="AU336" s="145" t="s">
        <v>87</v>
      </c>
      <c r="AY336" s="19" t="s">
        <v>328</v>
      </c>
      <c r="BE336" s="146">
        <f>IF(N336="základní",J336,0)</f>
        <v>0</v>
      </c>
      <c r="BF336" s="146">
        <f>IF(N336="snížená",J336,0)</f>
        <v>0</v>
      </c>
      <c r="BG336" s="146">
        <f>IF(N336="zákl. přenesená",J336,0)</f>
        <v>0</v>
      </c>
      <c r="BH336" s="146">
        <f>IF(N336="sníž. přenesená",J336,0)</f>
        <v>0</v>
      </c>
      <c r="BI336" s="146">
        <f>IF(N336="nulová",J336,0)</f>
        <v>0</v>
      </c>
      <c r="BJ336" s="19" t="s">
        <v>76</v>
      </c>
      <c r="BK336" s="146">
        <f>ROUND(I336*H336,2)</f>
        <v>0</v>
      </c>
      <c r="BL336" s="19" t="s">
        <v>532</v>
      </c>
      <c r="BM336" s="145" t="s">
        <v>2814</v>
      </c>
    </row>
    <row r="337" spans="2:65" s="1" customFormat="1">
      <c r="B337" s="34"/>
      <c r="D337" s="147" t="s">
        <v>338</v>
      </c>
      <c r="F337" s="148" t="s">
        <v>2815</v>
      </c>
      <c r="I337" s="149"/>
      <c r="L337" s="34"/>
      <c r="M337" s="150"/>
      <c r="T337" s="55"/>
      <c r="AT337" s="19" t="s">
        <v>338</v>
      </c>
      <c r="AU337" s="19" t="s">
        <v>87</v>
      </c>
    </row>
    <row r="338" spans="2:65" s="14" customFormat="1">
      <c r="B338" s="170"/>
      <c r="D338" s="151" t="s">
        <v>442</v>
      </c>
      <c r="E338" s="171" t="s">
        <v>3</v>
      </c>
      <c r="F338" s="172" t="s">
        <v>2816</v>
      </c>
      <c r="H338" s="171" t="s">
        <v>3</v>
      </c>
      <c r="I338" s="173"/>
      <c r="L338" s="170"/>
      <c r="M338" s="174"/>
      <c r="T338" s="175"/>
      <c r="AT338" s="171" t="s">
        <v>442</v>
      </c>
      <c r="AU338" s="171" t="s">
        <v>87</v>
      </c>
      <c r="AV338" s="14" t="s">
        <v>76</v>
      </c>
      <c r="AW338" s="14" t="s">
        <v>31</v>
      </c>
      <c r="AX338" s="14" t="s">
        <v>69</v>
      </c>
      <c r="AY338" s="171" t="s">
        <v>328</v>
      </c>
    </row>
    <row r="339" spans="2:65" s="12" customFormat="1">
      <c r="B339" s="156"/>
      <c r="D339" s="151" t="s">
        <v>442</v>
      </c>
      <c r="E339" s="157" t="s">
        <v>3</v>
      </c>
      <c r="F339" s="158" t="s">
        <v>2817</v>
      </c>
      <c r="H339" s="159">
        <v>9.9090000000000007</v>
      </c>
      <c r="I339" s="160"/>
      <c r="L339" s="156"/>
      <c r="M339" s="161"/>
      <c r="T339" s="162"/>
      <c r="AT339" s="157" t="s">
        <v>442</v>
      </c>
      <c r="AU339" s="157" t="s">
        <v>87</v>
      </c>
      <c r="AV339" s="12" t="s">
        <v>79</v>
      </c>
      <c r="AW339" s="12" t="s">
        <v>31</v>
      </c>
      <c r="AX339" s="12" t="s">
        <v>76</v>
      </c>
      <c r="AY339" s="157" t="s">
        <v>328</v>
      </c>
    </row>
    <row r="340" spans="2:65" s="1" customFormat="1" ht="16.5" customHeight="1">
      <c r="B340" s="133"/>
      <c r="C340" s="176" t="s">
        <v>643</v>
      </c>
      <c r="D340" s="176" t="s">
        <v>539</v>
      </c>
      <c r="E340" s="177" t="s">
        <v>2818</v>
      </c>
      <c r="F340" s="178" t="s">
        <v>2819</v>
      </c>
      <c r="G340" s="179" t="s">
        <v>585</v>
      </c>
      <c r="H340" s="180">
        <v>15.853999999999999</v>
      </c>
      <c r="I340" s="181"/>
      <c r="J340" s="182">
        <f>ROUND(I340*H340,2)</f>
        <v>0</v>
      </c>
      <c r="K340" s="178" t="s">
        <v>335</v>
      </c>
      <c r="L340" s="183"/>
      <c r="M340" s="184" t="s">
        <v>3</v>
      </c>
      <c r="N340" s="185" t="s">
        <v>40</v>
      </c>
      <c r="P340" s="143">
        <f>O340*H340</f>
        <v>0</v>
      </c>
      <c r="Q340" s="143">
        <v>1</v>
      </c>
      <c r="R340" s="143">
        <f>Q340*H340</f>
        <v>15.853999999999999</v>
      </c>
      <c r="S340" s="143">
        <v>0</v>
      </c>
      <c r="T340" s="144">
        <f>S340*H340</f>
        <v>0</v>
      </c>
      <c r="AR340" s="145" t="s">
        <v>621</v>
      </c>
      <c r="AT340" s="145" t="s">
        <v>539</v>
      </c>
      <c r="AU340" s="145" t="s">
        <v>87</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532</v>
      </c>
      <c r="BM340" s="145" t="s">
        <v>2820</v>
      </c>
    </row>
    <row r="341" spans="2:65" s="12" customFormat="1">
      <c r="B341" s="156"/>
      <c r="D341" s="151" t="s">
        <v>442</v>
      </c>
      <c r="F341" s="158" t="s">
        <v>2821</v>
      </c>
      <c r="H341" s="159">
        <v>15.853999999999999</v>
      </c>
      <c r="I341" s="160"/>
      <c r="L341" s="156"/>
      <c r="M341" s="161"/>
      <c r="T341" s="162"/>
      <c r="AT341" s="157" t="s">
        <v>442</v>
      </c>
      <c r="AU341" s="157" t="s">
        <v>87</v>
      </c>
      <c r="AV341" s="12" t="s">
        <v>79</v>
      </c>
      <c r="AW341" s="12" t="s">
        <v>4</v>
      </c>
      <c r="AX341" s="12" t="s">
        <v>76</v>
      </c>
      <c r="AY341" s="157" t="s">
        <v>328</v>
      </c>
    </row>
    <row r="342" spans="2:65" s="1" customFormat="1" ht="55.5" customHeight="1">
      <c r="B342" s="133"/>
      <c r="C342" s="134" t="s">
        <v>649</v>
      </c>
      <c r="D342" s="134" t="s">
        <v>331</v>
      </c>
      <c r="E342" s="135" t="s">
        <v>533</v>
      </c>
      <c r="F342" s="136" t="s">
        <v>2822</v>
      </c>
      <c r="G342" s="137" t="s">
        <v>439</v>
      </c>
      <c r="H342" s="138">
        <v>99.09</v>
      </c>
      <c r="I342" s="139"/>
      <c r="J342" s="140">
        <f>ROUND(I342*H342,2)</f>
        <v>0</v>
      </c>
      <c r="K342" s="136" t="s">
        <v>335</v>
      </c>
      <c r="L342" s="34"/>
      <c r="M342" s="141" t="s">
        <v>3</v>
      </c>
      <c r="N342" s="142" t="s">
        <v>40</v>
      </c>
      <c r="P342" s="143">
        <f>O342*H342</f>
        <v>0</v>
      </c>
      <c r="Q342" s="143">
        <v>3.0945000000000001E-4</v>
      </c>
      <c r="R342" s="143">
        <f>Q342*H342</f>
        <v>3.0663400500000004E-2</v>
      </c>
      <c r="S342" s="143">
        <v>0</v>
      </c>
      <c r="T342" s="144">
        <f>S342*H342</f>
        <v>0</v>
      </c>
      <c r="AR342" s="145" t="s">
        <v>113</v>
      </c>
      <c r="AT342" s="145" t="s">
        <v>331</v>
      </c>
      <c r="AU342" s="145" t="s">
        <v>87</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2823</v>
      </c>
    </row>
    <row r="343" spans="2:65" s="1" customFormat="1">
      <c r="B343" s="34"/>
      <c r="D343" s="147" t="s">
        <v>338</v>
      </c>
      <c r="F343" s="148" t="s">
        <v>536</v>
      </c>
      <c r="I343" s="149"/>
      <c r="L343" s="34"/>
      <c r="M343" s="150"/>
      <c r="T343" s="55"/>
      <c r="AT343" s="19" t="s">
        <v>338</v>
      </c>
      <c r="AU343" s="19" t="s">
        <v>87</v>
      </c>
    </row>
    <row r="344" spans="2:65" s="12" customFormat="1">
      <c r="B344" s="156"/>
      <c r="D344" s="151" t="s">
        <v>442</v>
      </c>
      <c r="E344" s="157" t="s">
        <v>3</v>
      </c>
      <c r="F344" s="158" t="s">
        <v>2824</v>
      </c>
      <c r="H344" s="159">
        <v>99.09</v>
      </c>
      <c r="I344" s="160"/>
      <c r="L344" s="156"/>
      <c r="M344" s="161"/>
      <c r="T344" s="162"/>
      <c r="AT344" s="157" t="s">
        <v>442</v>
      </c>
      <c r="AU344" s="157" t="s">
        <v>87</v>
      </c>
      <c r="AV344" s="12" t="s">
        <v>79</v>
      </c>
      <c r="AW344" s="12" t="s">
        <v>31</v>
      </c>
      <c r="AX344" s="12" t="s">
        <v>76</v>
      </c>
      <c r="AY344" s="157" t="s">
        <v>328</v>
      </c>
    </row>
    <row r="345" spans="2:65" s="1" customFormat="1" ht="24.2" customHeight="1">
      <c r="B345" s="133"/>
      <c r="C345" s="176" t="s">
        <v>654</v>
      </c>
      <c r="D345" s="176" t="s">
        <v>539</v>
      </c>
      <c r="E345" s="177" t="s">
        <v>2701</v>
      </c>
      <c r="F345" s="178" t="s">
        <v>2702</v>
      </c>
      <c r="G345" s="179" t="s">
        <v>439</v>
      </c>
      <c r="H345" s="180">
        <v>117.372</v>
      </c>
      <c r="I345" s="181"/>
      <c r="J345" s="182">
        <f>ROUND(I345*H345,2)</f>
        <v>0</v>
      </c>
      <c r="K345" s="178" t="s">
        <v>335</v>
      </c>
      <c r="L345" s="183"/>
      <c r="M345" s="184" t="s">
        <v>3</v>
      </c>
      <c r="N345" s="185" t="s">
        <v>40</v>
      </c>
      <c r="P345" s="143">
        <f>O345*H345</f>
        <v>0</v>
      </c>
      <c r="Q345" s="143">
        <v>2.9999999999999997E-4</v>
      </c>
      <c r="R345" s="143">
        <f>Q345*H345</f>
        <v>3.5211599999999996E-2</v>
      </c>
      <c r="S345" s="143">
        <v>0</v>
      </c>
      <c r="T345" s="144">
        <f>S345*H345</f>
        <v>0</v>
      </c>
      <c r="AR345" s="145" t="s">
        <v>171</v>
      </c>
      <c r="AT345" s="145" t="s">
        <v>539</v>
      </c>
      <c r="AU345" s="145" t="s">
        <v>87</v>
      </c>
      <c r="AY345" s="19" t="s">
        <v>328</v>
      </c>
      <c r="BE345" s="146">
        <f>IF(N345="základní",J345,0)</f>
        <v>0</v>
      </c>
      <c r="BF345" s="146">
        <f>IF(N345="snížená",J345,0)</f>
        <v>0</v>
      </c>
      <c r="BG345" s="146">
        <f>IF(N345="zákl. přenesená",J345,0)</f>
        <v>0</v>
      </c>
      <c r="BH345" s="146">
        <f>IF(N345="sníž. přenesená",J345,0)</f>
        <v>0</v>
      </c>
      <c r="BI345" s="146">
        <f>IF(N345="nulová",J345,0)</f>
        <v>0</v>
      </c>
      <c r="BJ345" s="19" t="s">
        <v>76</v>
      </c>
      <c r="BK345" s="146">
        <f>ROUND(I345*H345,2)</f>
        <v>0</v>
      </c>
      <c r="BL345" s="19" t="s">
        <v>113</v>
      </c>
      <c r="BM345" s="145" t="s">
        <v>2825</v>
      </c>
    </row>
    <row r="346" spans="2:65" s="12" customFormat="1">
      <c r="B346" s="156"/>
      <c r="D346" s="151" t="s">
        <v>442</v>
      </c>
      <c r="F346" s="158" t="s">
        <v>2826</v>
      </c>
      <c r="H346" s="159">
        <v>117.372</v>
      </c>
      <c r="I346" s="160"/>
      <c r="L346" s="156"/>
      <c r="M346" s="161"/>
      <c r="T346" s="162"/>
      <c r="AT346" s="157" t="s">
        <v>442</v>
      </c>
      <c r="AU346" s="157" t="s">
        <v>87</v>
      </c>
      <c r="AV346" s="12" t="s">
        <v>79</v>
      </c>
      <c r="AW346" s="12" t="s">
        <v>4</v>
      </c>
      <c r="AX346" s="12" t="s">
        <v>76</v>
      </c>
      <c r="AY346" s="157" t="s">
        <v>328</v>
      </c>
    </row>
    <row r="347" spans="2:65" s="1" customFormat="1" ht="16.5" customHeight="1">
      <c r="B347" s="133"/>
      <c r="C347" s="134" t="s">
        <v>661</v>
      </c>
      <c r="D347" s="134" t="s">
        <v>331</v>
      </c>
      <c r="E347" s="135" t="s">
        <v>2827</v>
      </c>
      <c r="F347" s="136" t="s">
        <v>2828</v>
      </c>
      <c r="G347" s="137" t="s">
        <v>491</v>
      </c>
      <c r="H347" s="138">
        <v>4.4589999999999996</v>
      </c>
      <c r="I347" s="139"/>
      <c r="J347" s="140">
        <f>ROUND(I347*H347,2)</f>
        <v>0</v>
      </c>
      <c r="K347" s="136" t="s">
        <v>335</v>
      </c>
      <c r="L347" s="34"/>
      <c r="M347" s="141" t="s">
        <v>3</v>
      </c>
      <c r="N347" s="142" t="s">
        <v>40</v>
      </c>
      <c r="P347" s="143">
        <f>O347*H347</f>
        <v>0</v>
      </c>
      <c r="Q347" s="143">
        <v>2.3010199999999998</v>
      </c>
      <c r="R347" s="143">
        <f>Q347*H347</f>
        <v>10.260248179999998</v>
      </c>
      <c r="S347" s="143">
        <v>0</v>
      </c>
      <c r="T347" s="144">
        <f>S347*H347</f>
        <v>0</v>
      </c>
      <c r="AR347" s="145" t="s">
        <v>113</v>
      </c>
      <c r="AT347" s="145" t="s">
        <v>331</v>
      </c>
      <c r="AU347" s="145" t="s">
        <v>87</v>
      </c>
      <c r="AY347" s="19" t="s">
        <v>328</v>
      </c>
      <c r="BE347" s="146">
        <f>IF(N347="základní",J347,0)</f>
        <v>0</v>
      </c>
      <c r="BF347" s="146">
        <f>IF(N347="snížená",J347,0)</f>
        <v>0</v>
      </c>
      <c r="BG347" s="146">
        <f>IF(N347="zákl. přenesená",J347,0)</f>
        <v>0</v>
      </c>
      <c r="BH347" s="146">
        <f>IF(N347="sníž. přenesená",J347,0)</f>
        <v>0</v>
      </c>
      <c r="BI347" s="146">
        <f>IF(N347="nulová",J347,0)</f>
        <v>0</v>
      </c>
      <c r="BJ347" s="19" t="s">
        <v>76</v>
      </c>
      <c r="BK347" s="146">
        <f>ROUND(I347*H347,2)</f>
        <v>0</v>
      </c>
      <c r="BL347" s="19" t="s">
        <v>113</v>
      </c>
      <c r="BM347" s="145" t="s">
        <v>2829</v>
      </c>
    </row>
    <row r="348" spans="2:65" s="1" customFormat="1">
      <c r="B348" s="34"/>
      <c r="D348" s="147" t="s">
        <v>338</v>
      </c>
      <c r="F348" s="148" t="s">
        <v>2830</v>
      </c>
      <c r="I348" s="149"/>
      <c r="L348" s="34"/>
      <c r="M348" s="150"/>
      <c r="T348" s="55"/>
      <c r="AT348" s="19" t="s">
        <v>338</v>
      </c>
      <c r="AU348" s="19" t="s">
        <v>87</v>
      </c>
    </row>
    <row r="349" spans="2:65" s="12" customFormat="1">
      <c r="B349" s="156"/>
      <c r="D349" s="151" t="s">
        <v>442</v>
      </c>
      <c r="E349" s="157" t="s">
        <v>3</v>
      </c>
      <c r="F349" s="158" t="s">
        <v>2831</v>
      </c>
      <c r="H349" s="159">
        <v>4.4589999999999996</v>
      </c>
      <c r="I349" s="160"/>
      <c r="L349" s="156"/>
      <c r="M349" s="161"/>
      <c r="T349" s="162"/>
      <c r="AT349" s="157" t="s">
        <v>442</v>
      </c>
      <c r="AU349" s="157" t="s">
        <v>87</v>
      </c>
      <c r="AV349" s="12" t="s">
        <v>79</v>
      </c>
      <c r="AW349" s="12" t="s">
        <v>31</v>
      </c>
      <c r="AX349" s="12" t="s">
        <v>76</v>
      </c>
      <c r="AY349" s="157" t="s">
        <v>328</v>
      </c>
    </row>
    <row r="350" spans="2:65" s="1" customFormat="1" ht="24.2" customHeight="1">
      <c r="B350" s="133"/>
      <c r="C350" s="134" t="s">
        <v>666</v>
      </c>
      <c r="D350" s="134" t="s">
        <v>331</v>
      </c>
      <c r="E350" s="135" t="s">
        <v>2832</v>
      </c>
      <c r="F350" s="136" t="s">
        <v>2833</v>
      </c>
      <c r="G350" s="137" t="s">
        <v>476</v>
      </c>
      <c r="H350" s="138">
        <v>49.545000000000002</v>
      </c>
      <c r="I350" s="139"/>
      <c r="J350" s="140">
        <f>ROUND(I350*H350,2)</f>
        <v>0</v>
      </c>
      <c r="K350" s="136" t="s">
        <v>335</v>
      </c>
      <c r="L350" s="34"/>
      <c r="M350" s="141" t="s">
        <v>3</v>
      </c>
      <c r="N350" s="142" t="s">
        <v>40</v>
      </c>
      <c r="P350" s="143">
        <f>O350*H350</f>
        <v>0</v>
      </c>
      <c r="Q350" s="143">
        <v>4.8959999999999997E-4</v>
      </c>
      <c r="R350" s="143">
        <f>Q350*H350</f>
        <v>2.4257232E-2</v>
      </c>
      <c r="S350" s="143">
        <v>0</v>
      </c>
      <c r="T350" s="144">
        <f>S350*H350</f>
        <v>0</v>
      </c>
      <c r="AR350" s="145" t="s">
        <v>113</v>
      </c>
      <c r="AT350" s="145" t="s">
        <v>331</v>
      </c>
      <c r="AU350" s="145" t="s">
        <v>87</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2834</v>
      </c>
    </row>
    <row r="351" spans="2:65" s="1" customFormat="1">
      <c r="B351" s="34"/>
      <c r="D351" s="147" t="s">
        <v>338</v>
      </c>
      <c r="F351" s="148" t="s">
        <v>2835</v>
      </c>
      <c r="I351" s="149"/>
      <c r="L351" s="34"/>
      <c r="M351" s="150"/>
      <c r="T351" s="55"/>
      <c r="AT351" s="19" t="s">
        <v>338</v>
      </c>
      <c r="AU351" s="19" t="s">
        <v>87</v>
      </c>
    </row>
    <row r="352" spans="2:65" s="12" customFormat="1">
      <c r="B352" s="156"/>
      <c r="D352" s="151" t="s">
        <v>442</v>
      </c>
      <c r="E352" s="157" t="s">
        <v>3</v>
      </c>
      <c r="F352" s="158" t="s">
        <v>2350</v>
      </c>
      <c r="H352" s="159">
        <v>49.545000000000002</v>
      </c>
      <c r="I352" s="160"/>
      <c r="L352" s="156"/>
      <c r="M352" s="161"/>
      <c r="T352" s="162"/>
      <c r="AT352" s="157" t="s">
        <v>442</v>
      </c>
      <c r="AU352" s="157" t="s">
        <v>87</v>
      </c>
      <c r="AV352" s="12" t="s">
        <v>79</v>
      </c>
      <c r="AW352" s="12" t="s">
        <v>31</v>
      </c>
      <c r="AX352" s="12" t="s">
        <v>76</v>
      </c>
      <c r="AY352" s="157" t="s">
        <v>328</v>
      </c>
    </row>
    <row r="353" spans="2:65" s="1" customFormat="1" ht="33" customHeight="1">
      <c r="B353" s="133"/>
      <c r="C353" s="134" t="s">
        <v>671</v>
      </c>
      <c r="D353" s="134" t="s">
        <v>331</v>
      </c>
      <c r="E353" s="135" t="s">
        <v>2836</v>
      </c>
      <c r="F353" s="136" t="s">
        <v>2837</v>
      </c>
      <c r="G353" s="137" t="s">
        <v>574</v>
      </c>
      <c r="H353" s="138">
        <v>3</v>
      </c>
      <c r="I353" s="139"/>
      <c r="J353" s="140">
        <f>ROUND(I353*H353,2)</f>
        <v>0</v>
      </c>
      <c r="K353" s="136" t="s">
        <v>335</v>
      </c>
      <c r="L353" s="34"/>
      <c r="M353" s="141" t="s">
        <v>3</v>
      </c>
      <c r="N353" s="142" t="s">
        <v>40</v>
      </c>
      <c r="P353" s="143">
        <f>O353*H353</f>
        <v>0</v>
      </c>
      <c r="Q353" s="143">
        <v>9.5949999999999996E-4</v>
      </c>
      <c r="R353" s="143">
        <f>Q353*H353</f>
        <v>2.8785E-3</v>
      </c>
      <c r="S353" s="143">
        <v>0</v>
      </c>
      <c r="T353" s="144">
        <f>S353*H353</f>
        <v>0</v>
      </c>
      <c r="AR353" s="145" t="s">
        <v>532</v>
      </c>
      <c r="AT353" s="145" t="s">
        <v>331</v>
      </c>
      <c r="AU353" s="145" t="s">
        <v>87</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532</v>
      </c>
      <c r="BM353" s="145" t="s">
        <v>2838</v>
      </c>
    </row>
    <row r="354" spans="2:65" s="1" customFormat="1">
      <c r="B354" s="34"/>
      <c r="D354" s="147" t="s">
        <v>338</v>
      </c>
      <c r="F354" s="148" t="s">
        <v>2839</v>
      </c>
      <c r="I354" s="149"/>
      <c r="L354" s="34"/>
      <c r="M354" s="150"/>
      <c r="T354" s="55"/>
      <c r="AT354" s="19" t="s">
        <v>338</v>
      </c>
      <c r="AU354" s="19" t="s">
        <v>87</v>
      </c>
    </row>
    <row r="355" spans="2:65" s="1" customFormat="1" ht="44.25" customHeight="1">
      <c r="B355" s="133"/>
      <c r="C355" s="134" t="s">
        <v>676</v>
      </c>
      <c r="D355" s="134" t="s">
        <v>331</v>
      </c>
      <c r="E355" s="135" t="s">
        <v>2840</v>
      </c>
      <c r="F355" s="136" t="s">
        <v>2841</v>
      </c>
      <c r="G355" s="137" t="s">
        <v>574</v>
      </c>
      <c r="H355" s="138">
        <v>3</v>
      </c>
      <c r="I355" s="139"/>
      <c r="J355" s="140">
        <f>ROUND(I355*H355,2)</f>
        <v>0</v>
      </c>
      <c r="K355" s="136" t="s">
        <v>335</v>
      </c>
      <c r="L355" s="34"/>
      <c r="M355" s="141" t="s">
        <v>3</v>
      </c>
      <c r="N355" s="142" t="s">
        <v>40</v>
      </c>
      <c r="P355" s="143">
        <f>O355*H355</f>
        <v>0</v>
      </c>
      <c r="Q355" s="143">
        <v>5.0612499999999998E-3</v>
      </c>
      <c r="R355" s="143">
        <f>Q355*H355</f>
        <v>1.5183749999999999E-2</v>
      </c>
      <c r="S355" s="143">
        <v>0</v>
      </c>
      <c r="T355" s="144">
        <f>S355*H355</f>
        <v>0</v>
      </c>
      <c r="AR355" s="145" t="s">
        <v>532</v>
      </c>
      <c r="AT355" s="145" t="s">
        <v>331</v>
      </c>
      <c r="AU355" s="145" t="s">
        <v>87</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532</v>
      </c>
      <c r="BM355" s="145" t="s">
        <v>2842</v>
      </c>
    </row>
    <row r="356" spans="2:65" s="1" customFormat="1">
      <c r="B356" s="34"/>
      <c r="D356" s="147" t="s">
        <v>338</v>
      </c>
      <c r="F356" s="148" t="s">
        <v>2843</v>
      </c>
      <c r="I356" s="149"/>
      <c r="L356" s="34"/>
      <c r="M356" s="150"/>
      <c r="T356" s="55"/>
      <c r="AT356" s="19" t="s">
        <v>338</v>
      </c>
      <c r="AU356" s="19" t="s">
        <v>87</v>
      </c>
    </row>
    <row r="357" spans="2:65" s="1" customFormat="1" ht="37.9" customHeight="1">
      <c r="B357" s="133"/>
      <c r="C357" s="134" t="s">
        <v>682</v>
      </c>
      <c r="D357" s="134" t="s">
        <v>331</v>
      </c>
      <c r="E357" s="135" t="s">
        <v>2844</v>
      </c>
      <c r="F357" s="136" t="s">
        <v>2845</v>
      </c>
      <c r="G357" s="137" t="s">
        <v>574</v>
      </c>
      <c r="H357" s="138">
        <v>6</v>
      </c>
      <c r="I357" s="139"/>
      <c r="J357" s="140">
        <f>ROUND(I357*H357,2)</f>
        <v>0</v>
      </c>
      <c r="K357" s="136" t="s">
        <v>335</v>
      </c>
      <c r="L357" s="34"/>
      <c r="M357" s="141" t="s">
        <v>3</v>
      </c>
      <c r="N357" s="142" t="s">
        <v>40</v>
      </c>
      <c r="P357" s="143">
        <f>O357*H357</f>
        <v>0</v>
      </c>
      <c r="Q357" s="143">
        <v>3.34425E-3</v>
      </c>
      <c r="R357" s="143">
        <f>Q357*H357</f>
        <v>2.00655E-2</v>
      </c>
      <c r="S357" s="143">
        <v>0</v>
      </c>
      <c r="T357" s="144">
        <f>S357*H357</f>
        <v>0</v>
      </c>
      <c r="AR357" s="145" t="s">
        <v>532</v>
      </c>
      <c r="AT357" s="145" t="s">
        <v>331</v>
      </c>
      <c r="AU357" s="145" t="s">
        <v>87</v>
      </c>
      <c r="AY357" s="19" t="s">
        <v>328</v>
      </c>
      <c r="BE357" s="146">
        <f>IF(N357="základní",J357,0)</f>
        <v>0</v>
      </c>
      <c r="BF357" s="146">
        <f>IF(N357="snížená",J357,0)</f>
        <v>0</v>
      </c>
      <c r="BG357" s="146">
        <f>IF(N357="zákl. přenesená",J357,0)</f>
        <v>0</v>
      </c>
      <c r="BH357" s="146">
        <f>IF(N357="sníž. přenesená",J357,0)</f>
        <v>0</v>
      </c>
      <c r="BI357" s="146">
        <f>IF(N357="nulová",J357,0)</f>
        <v>0</v>
      </c>
      <c r="BJ357" s="19" t="s">
        <v>76</v>
      </c>
      <c r="BK357" s="146">
        <f>ROUND(I357*H357,2)</f>
        <v>0</v>
      </c>
      <c r="BL357" s="19" t="s">
        <v>532</v>
      </c>
      <c r="BM357" s="145" t="s">
        <v>2846</v>
      </c>
    </row>
    <row r="358" spans="2:65" s="1" customFormat="1">
      <c r="B358" s="34"/>
      <c r="D358" s="147" t="s">
        <v>338</v>
      </c>
      <c r="F358" s="148" t="s">
        <v>2847</v>
      </c>
      <c r="I358" s="149"/>
      <c r="L358" s="34"/>
      <c r="M358" s="150"/>
      <c r="T358" s="55"/>
      <c r="AT358" s="19" t="s">
        <v>338</v>
      </c>
      <c r="AU358" s="19" t="s">
        <v>87</v>
      </c>
    </row>
    <row r="359" spans="2:65" s="1" customFormat="1" ht="37.9" customHeight="1">
      <c r="B359" s="133"/>
      <c r="C359" s="134" t="s">
        <v>110</v>
      </c>
      <c r="D359" s="134" t="s">
        <v>331</v>
      </c>
      <c r="E359" s="135" t="s">
        <v>2848</v>
      </c>
      <c r="F359" s="136" t="s">
        <v>2849</v>
      </c>
      <c r="G359" s="137" t="s">
        <v>574</v>
      </c>
      <c r="H359" s="138">
        <v>3</v>
      </c>
      <c r="I359" s="139"/>
      <c r="J359" s="140">
        <f>ROUND(I359*H359,2)</f>
        <v>0</v>
      </c>
      <c r="K359" s="136" t="s">
        <v>335</v>
      </c>
      <c r="L359" s="34"/>
      <c r="M359" s="141" t="s">
        <v>3</v>
      </c>
      <c r="N359" s="142" t="s">
        <v>40</v>
      </c>
      <c r="P359" s="143">
        <f>O359*H359</f>
        <v>0</v>
      </c>
      <c r="Q359" s="143">
        <v>7.1249999999999997E-5</v>
      </c>
      <c r="R359" s="143">
        <f>Q359*H359</f>
        <v>2.1374999999999999E-4</v>
      </c>
      <c r="S359" s="143">
        <v>0</v>
      </c>
      <c r="T359" s="144">
        <f>S359*H359</f>
        <v>0</v>
      </c>
      <c r="AR359" s="145" t="s">
        <v>532</v>
      </c>
      <c r="AT359" s="145" t="s">
        <v>331</v>
      </c>
      <c r="AU359" s="145" t="s">
        <v>87</v>
      </c>
      <c r="AY359" s="19" t="s">
        <v>328</v>
      </c>
      <c r="BE359" s="146">
        <f>IF(N359="základní",J359,0)</f>
        <v>0</v>
      </c>
      <c r="BF359" s="146">
        <f>IF(N359="snížená",J359,0)</f>
        <v>0</v>
      </c>
      <c r="BG359" s="146">
        <f>IF(N359="zákl. přenesená",J359,0)</f>
        <v>0</v>
      </c>
      <c r="BH359" s="146">
        <f>IF(N359="sníž. přenesená",J359,0)</f>
        <v>0</v>
      </c>
      <c r="BI359" s="146">
        <f>IF(N359="nulová",J359,0)</f>
        <v>0</v>
      </c>
      <c r="BJ359" s="19" t="s">
        <v>76</v>
      </c>
      <c r="BK359" s="146">
        <f>ROUND(I359*H359,2)</f>
        <v>0</v>
      </c>
      <c r="BL359" s="19" t="s">
        <v>532</v>
      </c>
      <c r="BM359" s="145" t="s">
        <v>2850</v>
      </c>
    </row>
    <row r="360" spans="2:65" s="1" customFormat="1">
      <c r="B360" s="34"/>
      <c r="D360" s="147" t="s">
        <v>338</v>
      </c>
      <c r="F360" s="148" t="s">
        <v>2851</v>
      </c>
      <c r="I360" s="149"/>
      <c r="L360" s="34"/>
      <c r="M360" s="150"/>
      <c r="T360" s="55"/>
      <c r="AT360" s="19" t="s">
        <v>338</v>
      </c>
      <c r="AU360" s="19" t="s">
        <v>87</v>
      </c>
    </row>
    <row r="361" spans="2:65" s="1" customFormat="1" ht="44.25" customHeight="1">
      <c r="B361" s="133"/>
      <c r="C361" s="134" t="s">
        <v>125</v>
      </c>
      <c r="D361" s="134" t="s">
        <v>331</v>
      </c>
      <c r="E361" s="135" t="s">
        <v>2852</v>
      </c>
      <c r="F361" s="136" t="s">
        <v>2853</v>
      </c>
      <c r="G361" s="137" t="s">
        <v>574</v>
      </c>
      <c r="H361" s="138">
        <v>3</v>
      </c>
      <c r="I361" s="139"/>
      <c r="J361" s="140">
        <f>ROUND(I361*H361,2)</f>
        <v>0</v>
      </c>
      <c r="K361" s="136" t="s">
        <v>335</v>
      </c>
      <c r="L361" s="34"/>
      <c r="M361" s="141" t="s">
        <v>3</v>
      </c>
      <c r="N361" s="142" t="s">
        <v>40</v>
      </c>
      <c r="P361" s="143">
        <f>O361*H361</f>
        <v>0</v>
      </c>
      <c r="Q361" s="143">
        <v>0</v>
      </c>
      <c r="R361" s="143">
        <f>Q361*H361</f>
        <v>0</v>
      </c>
      <c r="S361" s="143">
        <v>0</v>
      </c>
      <c r="T361" s="144">
        <f>S361*H361</f>
        <v>0</v>
      </c>
      <c r="AR361" s="145" t="s">
        <v>532</v>
      </c>
      <c r="AT361" s="145" t="s">
        <v>331</v>
      </c>
      <c r="AU361" s="145" t="s">
        <v>87</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532</v>
      </c>
      <c r="BM361" s="145" t="s">
        <v>2854</v>
      </c>
    </row>
    <row r="362" spans="2:65" s="1" customFormat="1">
      <c r="B362" s="34"/>
      <c r="D362" s="147" t="s">
        <v>338</v>
      </c>
      <c r="F362" s="148" t="s">
        <v>2855</v>
      </c>
      <c r="I362" s="149"/>
      <c r="L362" s="34"/>
      <c r="M362" s="150"/>
      <c r="T362" s="55"/>
      <c r="AT362" s="19" t="s">
        <v>338</v>
      </c>
      <c r="AU362" s="19" t="s">
        <v>87</v>
      </c>
    </row>
    <row r="363" spans="2:65" s="11" customFormat="1" ht="20.85" customHeight="1">
      <c r="B363" s="121"/>
      <c r="D363" s="122" t="s">
        <v>68</v>
      </c>
      <c r="E363" s="131" t="s">
        <v>593</v>
      </c>
      <c r="F363" s="131" t="s">
        <v>2856</v>
      </c>
      <c r="I363" s="124"/>
      <c r="J363" s="132">
        <f>BK363</f>
        <v>0</v>
      </c>
      <c r="L363" s="121"/>
      <c r="M363" s="126"/>
      <c r="P363" s="127">
        <f>SUM(P364:P374)</f>
        <v>0</v>
      </c>
      <c r="R363" s="127">
        <f>SUM(R364:R374)</f>
        <v>1.9776035999999999</v>
      </c>
      <c r="T363" s="128">
        <f>SUM(T364:T374)</f>
        <v>0</v>
      </c>
      <c r="AR363" s="122" t="s">
        <v>76</v>
      </c>
      <c r="AT363" s="129" t="s">
        <v>68</v>
      </c>
      <c r="AU363" s="129" t="s">
        <v>79</v>
      </c>
      <c r="AY363" s="122" t="s">
        <v>328</v>
      </c>
      <c r="BK363" s="130">
        <f>SUM(BK364:BK374)</f>
        <v>0</v>
      </c>
    </row>
    <row r="364" spans="2:65" s="1" customFormat="1" ht="66.75" customHeight="1">
      <c r="B364" s="133"/>
      <c r="C364" s="134" t="s">
        <v>696</v>
      </c>
      <c r="D364" s="134" t="s">
        <v>331</v>
      </c>
      <c r="E364" s="135" t="s">
        <v>2812</v>
      </c>
      <c r="F364" s="136" t="s">
        <v>2813</v>
      </c>
      <c r="G364" s="137" t="s">
        <v>491</v>
      </c>
      <c r="H364" s="138">
        <v>1.2150000000000001</v>
      </c>
      <c r="I364" s="139"/>
      <c r="J364" s="140">
        <f>ROUND(I364*H364,2)</f>
        <v>0</v>
      </c>
      <c r="K364" s="136" t="s">
        <v>335</v>
      </c>
      <c r="L364" s="34"/>
      <c r="M364" s="141" t="s">
        <v>3</v>
      </c>
      <c r="N364" s="142" t="s">
        <v>40</v>
      </c>
      <c r="P364" s="143">
        <f>O364*H364</f>
        <v>0</v>
      </c>
      <c r="Q364" s="143">
        <v>0</v>
      </c>
      <c r="R364" s="143">
        <f>Q364*H364</f>
        <v>0</v>
      </c>
      <c r="S364" s="143">
        <v>0</v>
      </c>
      <c r="T364" s="144">
        <f>S364*H364</f>
        <v>0</v>
      </c>
      <c r="AR364" s="145" t="s">
        <v>113</v>
      </c>
      <c r="AT364" s="145" t="s">
        <v>331</v>
      </c>
      <c r="AU364" s="145" t="s">
        <v>87</v>
      </c>
      <c r="AY364" s="19" t="s">
        <v>328</v>
      </c>
      <c r="BE364" s="146">
        <f>IF(N364="základní",J364,0)</f>
        <v>0</v>
      </c>
      <c r="BF364" s="146">
        <f>IF(N364="snížená",J364,0)</f>
        <v>0</v>
      </c>
      <c r="BG364" s="146">
        <f>IF(N364="zákl. přenesená",J364,0)</f>
        <v>0</v>
      </c>
      <c r="BH364" s="146">
        <f>IF(N364="sníž. přenesená",J364,0)</f>
        <v>0</v>
      </c>
      <c r="BI364" s="146">
        <f>IF(N364="nulová",J364,0)</f>
        <v>0</v>
      </c>
      <c r="BJ364" s="19" t="s">
        <v>76</v>
      </c>
      <c r="BK364" s="146">
        <f>ROUND(I364*H364,2)</f>
        <v>0</v>
      </c>
      <c r="BL364" s="19" t="s">
        <v>113</v>
      </c>
      <c r="BM364" s="145" t="s">
        <v>2857</v>
      </c>
    </row>
    <row r="365" spans="2:65" s="1" customFormat="1">
      <c r="B365" s="34"/>
      <c r="D365" s="147" t="s">
        <v>338</v>
      </c>
      <c r="F365" s="148" t="s">
        <v>2815</v>
      </c>
      <c r="I365" s="149"/>
      <c r="L365" s="34"/>
      <c r="M365" s="150"/>
      <c r="T365" s="55"/>
      <c r="AT365" s="19" t="s">
        <v>338</v>
      </c>
      <c r="AU365" s="19" t="s">
        <v>87</v>
      </c>
    </row>
    <row r="366" spans="2:65" s="12" customFormat="1">
      <c r="B366" s="156"/>
      <c r="D366" s="151" t="s">
        <v>442</v>
      </c>
      <c r="E366" s="157" t="s">
        <v>3</v>
      </c>
      <c r="F366" s="158" t="s">
        <v>2858</v>
      </c>
      <c r="H366" s="159">
        <v>1.2150000000000001</v>
      </c>
      <c r="I366" s="160"/>
      <c r="L366" s="156"/>
      <c r="M366" s="161"/>
      <c r="T366" s="162"/>
      <c r="AT366" s="157" t="s">
        <v>442</v>
      </c>
      <c r="AU366" s="157" t="s">
        <v>87</v>
      </c>
      <c r="AV366" s="12" t="s">
        <v>79</v>
      </c>
      <c r="AW366" s="12" t="s">
        <v>31</v>
      </c>
      <c r="AX366" s="12" t="s">
        <v>76</v>
      </c>
      <c r="AY366" s="157" t="s">
        <v>328</v>
      </c>
    </row>
    <row r="367" spans="2:65" s="1" customFormat="1" ht="16.5" customHeight="1">
      <c r="B367" s="133"/>
      <c r="C367" s="176" t="s">
        <v>703</v>
      </c>
      <c r="D367" s="176" t="s">
        <v>539</v>
      </c>
      <c r="E367" s="177" t="s">
        <v>2818</v>
      </c>
      <c r="F367" s="178" t="s">
        <v>2819</v>
      </c>
      <c r="G367" s="179" t="s">
        <v>585</v>
      </c>
      <c r="H367" s="180">
        <v>1.944</v>
      </c>
      <c r="I367" s="181"/>
      <c r="J367" s="182">
        <f>ROUND(I367*H367,2)</f>
        <v>0</v>
      </c>
      <c r="K367" s="178" t="s">
        <v>335</v>
      </c>
      <c r="L367" s="183"/>
      <c r="M367" s="184" t="s">
        <v>3</v>
      </c>
      <c r="N367" s="185" t="s">
        <v>40</v>
      </c>
      <c r="P367" s="143">
        <f>O367*H367</f>
        <v>0</v>
      </c>
      <c r="Q367" s="143">
        <v>1</v>
      </c>
      <c r="R367" s="143">
        <f>Q367*H367</f>
        <v>1.944</v>
      </c>
      <c r="S367" s="143">
        <v>0</v>
      </c>
      <c r="T367" s="144">
        <f>S367*H367</f>
        <v>0</v>
      </c>
      <c r="AR367" s="145" t="s">
        <v>171</v>
      </c>
      <c r="AT367" s="145" t="s">
        <v>539</v>
      </c>
      <c r="AU367" s="145" t="s">
        <v>87</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113</v>
      </c>
      <c r="BM367" s="145" t="s">
        <v>2859</v>
      </c>
    </row>
    <row r="368" spans="2:65" s="12" customFormat="1">
      <c r="B368" s="156"/>
      <c r="D368" s="151" t="s">
        <v>442</v>
      </c>
      <c r="F368" s="158" t="s">
        <v>2860</v>
      </c>
      <c r="H368" s="159">
        <v>1.944</v>
      </c>
      <c r="I368" s="160"/>
      <c r="L368" s="156"/>
      <c r="M368" s="161"/>
      <c r="T368" s="162"/>
      <c r="AT368" s="157" t="s">
        <v>442</v>
      </c>
      <c r="AU368" s="157" t="s">
        <v>87</v>
      </c>
      <c r="AV368" s="12" t="s">
        <v>79</v>
      </c>
      <c r="AW368" s="12" t="s">
        <v>4</v>
      </c>
      <c r="AX368" s="12" t="s">
        <v>76</v>
      </c>
      <c r="AY368" s="157" t="s">
        <v>328</v>
      </c>
    </row>
    <row r="369" spans="2:65" s="1" customFormat="1" ht="44.25" customHeight="1">
      <c r="B369" s="133"/>
      <c r="C369" s="134" t="s">
        <v>710</v>
      </c>
      <c r="D369" s="134" t="s">
        <v>331</v>
      </c>
      <c r="E369" s="135" t="s">
        <v>2861</v>
      </c>
      <c r="F369" s="136" t="s">
        <v>2862</v>
      </c>
      <c r="G369" s="137" t="s">
        <v>476</v>
      </c>
      <c r="H369" s="138">
        <v>46</v>
      </c>
      <c r="I369" s="139"/>
      <c r="J369" s="140">
        <f>ROUND(I369*H369,2)</f>
        <v>0</v>
      </c>
      <c r="K369" s="136" t="s">
        <v>335</v>
      </c>
      <c r="L369" s="34"/>
      <c r="M369" s="141" t="s">
        <v>3</v>
      </c>
      <c r="N369" s="142" t="s">
        <v>40</v>
      </c>
      <c r="P369" s="143">
        <f>O369*H369</f>
        <v>0</v>
      </c>
      <c r="Q369" s="143">
        <v>3.3599999999999998E-4</v>
      </c>
      <c r="R369" s="143">
        <f>Q369*H369</f>
        <v>1.5455999999999999E-2</v>
      </c>
      <c r="S369" s="143">
        <v>0</v>
      </c>
      <c r="T369" s="144">
        <f>S369*H369</f>
        <v>0</v>
      </c>
      <c r="AR369" s="145" t="s">
        <v>113</v>
      </c>
      <c r="AT369" s="145" t="s">
        <v>331</v>
      </c>
      <c r="AU369" s="145" t="s">
        <v>87</v>
      </c>
      <c r="AY369" s="19" t="s">
        <v>328</v>
      </c>
      <c r="BE369" s="146">
        <f>IF(N369="základní",J369,0)</f>
        <v>0</v>
      </c>
      <c r="BF369" s="146">
        <f>IF(N369="snížená",J369,0)</f>
        <v>0</v>
      </c>
      <c r="BG369" s="146">
        <f>IF(N369="zákl. přenesená",J369,0)</f>
        <v>0</v>
      </c>
      <c r="BH369" s="146">
        <f>IF(N369="sníž. přenesená",J369,0)</f>
        <v>0</v>
      </c>
      <c r="BI369" s="146">
        <f>IF(N369="nulová",J369,0)</f>
        <v>0</v>
      </c>
      <c r="BJ369" s="19" t="s">
        <v>76</v>
      </c>
      <c r="BK369" s="146">
        <f>ROUND(I369*H369,2)</f>
        <v>0</v>
      </c>
      <c r="BL369" s="19" t="s">
        <v>113</v>
      </c>
      <c r="BM369" s="145" t="s">
        <v>2863</v>
      </c>
    </row>
    <row r="370" spans="2:65" s="1" customFormat="1">
      <c r="B370" s="34"/>
      <c r="D370" s="147" t="s">
        <v>338</v>
      </c>
      <c r="F370" s="148" t="s">
        <v>2864</v>
      </c>
      <c r="I370" s="149"/>
      <c r="L370" s="34"/>
      <c r="M370" s="150"/>
      <c r="T370" s="55"/>
      <c r="AT370" s="19" t="s">
        <v>338</v>
      </c>
      <c r="AU370" s="19" t="s">
        <v>87</v>
      </c>
    </row>
    <row r="371" spans="2:65" s="12" customFormat="1">
      <c r="B371" s="156"/>
      <c r="D371" s="151" t="s">
        <v>442</v>
      </c>
      <c r="E371" s="157" t="s">
        <v>3</v>
      </c>
      <c r="F371" s="158" t="s">
        <v>2496</v>
      </c>
      <c r="H371" s="159">
        <v>46</v>
      </c>
      <c r="I371" s="160"/>
      <c r="L371" s="156"/>
      <c r="M371" s="161"/>
      <c r="T371" s="162"/>
      <c r="AT371" s="157" t="s">
        <v>442</v>
      </c>
      <c r="AU371" s="157" t="s">
        <v>87</v>
      </c>
      <c r="AV371" s="12" t="s">
        <v>79</v>
      </c>
      <c r="AW371" s="12" t="s">
        <v>31</v>
      </c>
      <c r="AX371" s="12" t="s">
        <v>76</v>
      </c>
      <c r="AY371" s="157" t="s">
        <v>328</v>
      </c>
    </row>
    <row r="372" spans="2:65" s="1" customFormat="1" ht="37.9" customHeight="1">
      <c r="B372" s="133"/>
      <c r="C372" s="134" t="s">
        <v>713</v>
      </c>
      <c r="D372" s="134" t="s">
        <v>331</v>
      </c>
      <c r="E372" s="135" t="s">
        <v>2865</v>
      </c>
      <c r="F372" s="136" t="s">
        <v>2866</v>
      </c>
      <c r="G372" s="137" t="s">
        <v>476</v>
      </c>
      <c r="H372" s="138">
        <v>8</v>
      </c>
      <c r="I372" s="139"/>
      <c r="J372" s="140">
        <f>ROUND(I372*H372,2)</f>
        <v>0</v>
      </c>
      <c r="K372" s="136" t="s">
        <v>335</v>
      </c>
      <c r="L372" s="34"/>
      <c r="M372" s="141" t="s">
        <v>3</v>
      </c>
      <c r="N372" s="142" t="s">
        <v>40</v>
      </c>
      <c r="P372" s="143">
        <f>O372*H372</f>
        <v>0</v>
      </c>
      <c r="Q372" s="143">
        <v>2.26845E-3</v>
      </c>
      <c r="R372" s="143">
        <f>Q372*H372</f>
        <v>1.81476E-2</v>
      </c>
      <c r="S372" s="143">
        <v>0</v>
      </c>
      <c r="T372" s="144">
        <f>S372*H372</f>
        <v>0</v>
      </c>
      <c r="AR372" s="145" t="s">
        <v>113</v>
      </c>
      <c r="AT372" s="145" t="s">
        <v>331</v>
      </c>
      <c r="AU372" s="145" t="s">
        <v>87</v>
      </c>
      <c r="AY372" s="19" t="s">
        <v>328</v>
      </c>
      <c r="BE372" s="146">
        <f>IF(N372="základní",J372,0)</f>
        <v>0</v>
      </c>
      <c r="BF372" s="146">
        <f>IF(N372="snížená",J372,0)</f>
        <v>0</v>
      </c>
      <c r="BG372" s="146">
        <f>IF(N372="zákl. přenesená",J372,0)</f>
        <v>0</v>
      </c>
      <c r="BH372" s="146">
        <f>IF(N372="sníž. přenesená",J372,0)</f>
        <v>0</v>
      </c>
      <c r="BI372" s="146">
        <f>IF(N372="nulová",J372,0)</f>
        <v>0</v>
      </c>
      <c r="BJ372" s="19" t="s">
        <v>76</v>
      </c>
      <c r="BK372" s="146">
        <f>ROUND(I372*H372,2)</f>
        <v>0</v>
      </c>
      <c r="BL372" s="19" t="s">
        <v>113</v>
      </c>
      <c r="BM372" s="145" t="s">
        <v>2867</v>
      </c>
    </row>
    <row r="373" spans="2:65" s="1" customFormat="1">
      <c r="B373" s="34"/>
      <c r="D373" s="147" t="s">
        <v>338</v>
      </c>
      <c r="F373" s="148" t="s">
        <v>2868</v>
      </c>
      <c r="I373" s="149"/>
      <c r="L373" s="34"/>
      <c r="M373" s="150"/>
      <c r="T373" s="55"/>
      <c r="AT373" s="19" t="s">
        <v>338</v>
      </c>
      <c r="AU373" s="19" t="s">
        <v>87</v>
      </c>
    </row>
    <row r="374" spans="2:65" s="12" customFormat="1">
      <c r="B374" s="156"/>
      <c r="D374" s="151" t="s">
        <v>442</v>
      </c>
      <c r="E374" s="157" t="s">
        <v>3</v>
      </c>
      <c r="F374" s="158" t="s">
        <v>2498</v>
      </c>
      <c r="H374" s="159">
        <v>8</v>
      </c>
      <c r="I374" s="160"/>
      <c r="L374" s="156"/>
      <c r="M374" s="161"/>
      <c r="T374" s="162"/>
      <c r="AT374" s="157" t="s">
        <v>442</v>
      </c>
      <c r="AU374" s="157" t="s">
        <v>87</v>
      </c>
      <c r="AV374" s="12" t="s">
        <v>79</v>
      </c>
      <c r="AW374" s="12" t="s">
        <v>31</v>
      </c>
      <c r="AX374" s="12" t="s">
        <v>76</v>
      </c>
      <c r="AY374" s="157" t="s">
        <v>328</v>
      </c>
    </row>
    <row r="375" spans="2:65" s="11" customFormat="1" ht="22.9" customHeight="1">
      <c r="B375" s="121"/>
      <c r="D375" s="122" t="s">
        <v>68</v>
      </c>
      <c r="E375" s="131" t="s">
        <v>87</v>
      </c>
      <c r="F375" s="131" t="s">
        <v>1032</v>
      </c>
      <c r="I375" s="124"/>
      <c r="J375" s="132">
        <f>BK375</f>
        <v>0</v>
      </c>
      <c r="L375" s="121"/>
      <c r="M375" s="126"/>
      <c r="P375" s="127">
        <f>P376+SUM(P377:P420)</f>
        <v>0</v>
      </c>
      <c r="R375" s="127">
        <f>R376+SUM(R377:R420)</f>
        <v>105.341480096</v>
      </c>
      <c r="T375" s="128">
        <f>T376+SUM(T377:T420)</f>
        <v>0</v>
      </c>
      <c r="AR375" s="122" t="s">
        <v>76</v>
      </c>
      <c r="AT375" s="129" t="s">
        <v>68</v>
      </c>
      <c r="AU375" s="129" t="s">
        <v>76</v>
      </c>
      <c r="AY375" s="122" t="s">
        <v>328</v>
      </c>
      <c r="BK375" s="130">
        <f>BK376+SUM(BK377:BK420)</f>
        <v>0</v>
      </c>
    </row>
    <row r="376" spans="2:65" s="1" customFormat="1" ht="33" customHeight="1">
      <c r="B376" s="133"/>
      <c r="C376" s="134" t="s">
        <v>718</v>
      </c>
      <c r="D376" s="134" t="s">
        <v>331</v>
      </c>
      <c r="E376" s="135" t="s">
        <v>2869</v>
      </c>
      <c r="F376" s="136" t="s">
        <v>2870</v>
      </c>
      <c r="G376" s="137" t="s">
        <v>491</v>
      </c>
      <c r="H376" s="138">
        <v>23.65</v>
      </c>
      <c r="I376" s="139"/>
      <c r="J376" s="140">
        <f>ROUND(I376*H376,2)</f>
        <v>0</v>
      </c>
      <c r="K376" s="136" t="s">
        <v>335</v>
      </c>
      <c r="L376" s="34"/>
      <c r="M376" s="141" t="s">
        <v>3</v>
      </c>
      <c r="N376" s="142" t="s">
        <v>40</v>
      </c>
      <c r="P376" s="143">
        <f>O376*H376</f>
        <v>0</v>
      </c>
      <c r="Q376" s="143">
        <v>1.7863599999999999</v>
      </c>
      <c r="R376" s="143">
        <f>Q376*H376</f>
        <v>42.247413999999999</v>
      </c>
      <c r="S376" s="143">
        <v>0</v>
      </c>
      <c r="T376" s="144">
        <f>S376*H376</f>
        <v>0</v>
      </c>
      <c r="AR376" s="145" t="s">
        <v>113</v>
      </c>
      <c r="AT376" s="145" t="s">
        <v>331</v>
      </c>
      <c r="AU376" s="145" t="s">
        <v>79</v>
      </c>
      <c r="AY376" s="19" t="s">
        <v>328</v>
      </c>
      <c r="BE376" s="146">
        <f>IF(N376="základní",J376,0)</f>
        <v>0</v>
      </c>
      <c r="BF376" s="146">
        <f>IF(N376="snížená",J376,0)</f>
        <v>0</v>
      </c>
      <c r="BG376" s="146">
        <f>IF(N376="zákl. přenesená",J376,0)</f>
        <v>0</v>
      </c>
      <c r="BH376" s="146">
        <f>IF(N376="sníž. přenesená",J376,0)</f>
        <v>0</v>
      </c>
      <c r="BI376" s="146">
        <f>IF(N376="nulová",J376,0)</f>
        <v>0</v>
      </c>
      <c r="BJ376" s="19" t="s">
        <v>76</v>
      </c>
      <c r="BK376" s="146">
        <f>ROUND(I376*H376,2)</f>
        <v>0</v>
      </c>
      <c r="BL376" s="19" t="s">
        <v>113</v>
      </c>
      <c r="BM376" s="145" t="s">
        <v>2871</v>
      </c>
    </row>
    <row r="377" spans="2:65" s="1" customFormat="1">
      <c r="B377" s="34"/>
      <c r="D377" s="147" t="s">
        <v>338</v>
      </c>
      <c r="F377" s="148" t="s">
        <v>2872</v>
      </c>
      <c r="I377" s="149"/>
      <c r="L377" s="34"/>
      <c r="M377" s="150"/>
      <c r="T377" s="55"/>
      <c r="AT377" s="19" t="s">
        <v>338</v>
      </c>
      <c r="AU377" s="19" t="s">
        <v>79</v>
      </c>
    </row>
    <row r="378" spans="2:65" s="14" customFormat="1">
      <c r="B378" s="170"/>
      <c r="D378" s="151" t="s">
        <v>442</v>
      </c>
      <c r="E378" s="171" t="s">
        <v>3</v>
      </c>
      <c r="F378" s="172" t="s">
        <v>2873</v>
      </c>
      <c r="H378" s="171" t="s">
        <v>3</v>
      </c>
      <c r="I378" s="173"/>
      <c r="L378" s="170"/>
      <c r="M378" s="174"/>
      <c r="T378" s="175"/>
      <c r="AT378" s="171" t="s">
        <v>442</v>
      </c>
      <c r="AU378" s="171" t="s">
        <v>79</v>
      </c>
      <c r="AV378" s="14" t="s">
        <v>76</v>
      </c>
      <c r="AW378" s="14" t="s">
        <v>31</v>
      </c>
      <c r="AX378" s="14" t="s">
        <v>69</v>
      </c>
      <c r="AY378" s="171" t="s">
        <v>328</v>
      </c>
    </row>
    <row r="379" spans="2:65" s="12" customFormat="1">
      <c r="B379" s="156"/>
      <c r="D379" s="151" t="s">
        <v>442</v>
      </c>
      <c r="E379" s="157" t="s">
        <v>3</v>
      </c>
      <c r="F379" s="158" t="s">
        <v>2874</v>
      </c>
      <c r="H379" s="159">
        <v>23.303999999999998</v>
      </c>
      <c r="I379" s="160"/>
      <c r="L379" s="156"/>
      <c r="M379" s="161"/>
      <c r="T379" s="162"/>
      <c r="AT379" s="157" t="s">
        <v>442</v>
      </c>
      <c r="AU379" s="157" t="s">
        <v>79</v>
      </c>
      <c r="AV379" s="12" t="s">
        <v>79</v>
      </c>
      <c r="AW379" s="12" t="s">
        <v>31</v>
      </c>
      <c r="AX379" s="12" t="s">
        <v>69</v>
      </c>
      <c r="AY379" s="157" t="s">
        <v>328</v>
      </c>
    </row>
    <row r="380" spans="2:65" s="14" customFormat="1">
      <c r="B380" s="170"/>
      <c r="D380" s="151" t="s">
        <v>442</v>
      </c>
      <c r="E380" s="171" t="s">
        <v>3</v>
      </c>
      <c r="F380" s="172" t="s">
        <v>2875</v>
      </c>
      <c r="H380" s="171" t="s">
        <v>3</v>
      </c>
      <c r="I380" s="173"/>
      <c r="L380" s="170"/>
      <c r="M380" s="174"/>
      <c r="T380" s="175"/>
      <c r="AT380" s="171" t="s">
        <v>442</v>
      </c>
      <c r="AU380" s="171" t="s">
        <v>79</v>
      </c>
      <c r="AV380" s="14" t="s">
        <v>76</v>
      </c>
      <c r="AW380" s="14" t="s">
        <v>31</v>
      </c>
      <c r="AX380" s="14" t="s">
        <v>69</v>
      </c>
      <c r="AY380" s="171" t="s">
        <v>328</v>
      </c>
    </row>
    <row r="381" spans="2:65" s="12" customFormat="1">
      <c r="B381" s="156"/>
      <c r="D381" s="151" t="s">
        <v>442</v>
      </c>
      <c r="E381" s="157" t="s">
        <v>3</v>
      </c>
      <c r="F381" s="158" t="s">
        <v>2876</v>
      </c>
      <c r="H381" s="159">
        <v>-2.3540000000000001</v>
      </c>
      <c r="I381" s="160"/>
      <c r="L381" s="156"/>
      <c r="M381" s="161"/>
      <c r="T381" s="162"/>
      <c r="AT381" s="157" t="s">
        <v>442</v>
      </c>
      <c r="AU381" s="157" t="s">
        <v>79</v>
      </c>
      <c r="AV381" s="12" t="s">
        <v>79</v>
      </c>
      <c r="AW381" s="12" t="s">
        <v>31</v>
      </c>
      <c r="AX381" s="12" t="s">
        <v>69</v>
      </c>
      <c r="AY381" s="157" t="s">
        <v>328</v>
      </c>
    </row>
    <row r="382" spans="2:65" s="14" customFormat="1">
      <c r="B382" s="170"/>
      <c r="D382" s="151" t="s">
        <v>442</v>
      </c>
      <c r="E382" s="171" t="s">
        <v>3</v>
      </c>
      <c r="F382" s="172" t="s">
        <v>2877</v>
      </c>
      <c r="H382" s="171" t="s">
        <v>3</v>
      </c>
      <c r="I382" s="173"/>
      <c r="L382" s="170"/>
      <c r="M382" s="174"/>
      <c r="T382" s="175"/>
      <c r="AT382" s="171" t="s">
        <v>442</v>
      </c>
      <c r="AU382" s="171" t="s">
        <v>79</v>
      </c>
      <c r="AV382" s="14" t="s">
        <v>76</v>
      </c>
      <c r="AW382" s="14" t="s">
        <v>31</v>
      </c>
      <c r="AX382" s="14" t="s">
        <v>69</v>
      </c>
      <c r="AY382" s="171" t="s">
        <v>328</v>
      </c>
    </row>
    <row r="383" spans="2:65" s="12" customFormat="1">
      <c r="B383" s="156"/>
      <c r="D383" s="151" t="s">
        <v>442</v>
      </c>
      <c r="E383" s="157" t="s">
        <v>3</v>
      </c>
      <c r="F383" s="158" t="s">
        <v>2878</v>
      </c>
      <c r="H383" s="159">
        <v>2.7</v>
      </c>
      <c r="I383" s="160"/>
      <c r="L383" s="156"/>
      <c r="M383" s="161"/>
      <c r="T383" s="162"/>
      <c r="AT383" s="157" t="s">
        <v>442</v>
      </c>
      <c r="AU383" s="157" t="s">
        <v>79</v>
      </c>
      <c r="AV383" s="12" t="s">
        <v>79</v>
      </c>
      <c r="AW383" s="12" t="s">
        <v>31</v>
      </c>
      <c r="AX383" s="12" t="s">
        <v>69</v>
      </c>
      <c r="AY383" s="157" t="s">
        <v>328</v>
      </c>
    </row>
    <row r="384" spans="2:65" s="13" customFormat="1">
      <c r="B384" s="163"/>
      <c r="D384" s="151" t="s">
        <v>442</v>
      </c>
      <c r="E384" s="164" t="s">
        <v>3</v>
      </c>
      <c r="F384" s="165" t="s">
        <v>452</v>
      </c>
      <c r="H384" s="166">
        <v>23.65</v>
      </c>
      <c r="I384" s="167"/>
      <c r="L384" s="163"/>
      <c r="M384" s="168"/>
      <c r="T384" s="169"/>
      <c r="AT384" s="164" t="s">
        <v>442</v>
      </c>
      <c r="AU384" s="164" t="s">
        <v>79</v>
      </c>
      <c r="AV384" s="13" t="s">
        <v>113</v>
      </c>
      <c r="AW384" s="13" t="s">
        <v>31</v>
      </c>
      <c r="AX384" s="13" t="s">
        <v>76</v>
      </c>
      <c r="AY384" s="164" t="s">
        <v>328</v>
      </c>
    </row>
    <row r="385" spans="2:65" s="1" customFormat="1" ht="44.25" customHeight="1">
      <c r="B385" s="133"/>
      <c r="C385" s="134" t="s">
        <v>148</v>
      </c>
      <c r="D385" s="134" t="s">
        <v>331</v>
      </c>
      <c r="E385" s="135" t="s">
        <v>2879</v>
      </c>
      <c r="F385" s="136" t="s">
        <v>2880</v>
      </c>
      <c r="G385" s="137" t="s">
        <v>439</v>
      </c>
      <c r="H385" s="138">
        <v>123.15300000000001</v>
      </c>
      <c r="I385" s="139"/>
      <c r="J385" s="140">
        <f>ROUND(I385*H385,2)</f>
        <v>0</v>
      </c>
      <c r="K385" s="136" t="s">
        <v>335</v>
      </c>
      <c r="L385" s="34"/>
      <c r="M385" s="141" t="s">
        <v>3</v>
      </c>
      <c r="N385" s="142" t="s">
        <v>40</v>
      </c>
      <c r="P385" s="143">
        <f>O385*H385</f>
        <v>0</v>
      </c>
      <c r="Q385" s="143">
        <v>0.22449</v>
      </c>
      <c r="R385" s="143">
        <f>Q385*H385</f>
        <v>27.64661697</v>
      </c>
      <c r="S385" s="143">
        <v>0</v>
      </c>
      <c r="T385" s="144">
        <f>S385*H385</f>
        <v>0</v>
      </c>
      <c r="AR385" s="145" t="s">
        <v>113</v>
      </c>
      <c r="AT385" s="145" t="s">
        <v>331</v>
      </c>
      <c r="AU385" s="145" t="s">
        <v>79</v>
      </c>
      <c r="AY385" s="19" t="s">
        <v>328</v>
      </c>
      <c r="BE385" s="146">
        <f>IF(N385="základní",J385,0)</f>
        <v>0</v>
      </c>
      <c r="BF385" s="146">
        <f>IF(N385="snížená",J385,0)</f>
        <v>0</v>
      </c>
      <c r="BG385" s="146">
        <f>IF(N385="zákl. přenesená",J385,0)</f>
        <v>0</v>
      </c>
      <c r="BH385" s="146">
        <f>IF(N385="sníž. přenesená",J385,0)</f>
        <v>0</v>
      </c>
      <c r="BI385" s="146">
        <f>IF(N385="nulová",J385,0)</f>
        <v>0</v>
      </c>
      <c r="BJ385" s="19" t="s">
        <v>76</v>
      </c>
      <c r="BK385" s="146">
        <f>ROUND(I385*H385,2)</f>
        <v>0</v>
      </c>
      <c r="BL385" s="19" t="s">
        <v>113</v>
      </c>
      <c r="BM385" s="145" t="s">
        <v>2881</v>
      </c>
    </row>
    <row r="386" spans="2:65" s="1" customFormat="1">
      <c r="B386" s="34"/>
      <c r="D386" s="147" t="s">
        <v>338</v>
      </c>
      <c r="F386" s="148" t="s">
        <v>2882</v>
      </c>
      <c r="I386" s="149"/>
      <c r="L386" s="34"/>
      <c r="M386" s="150"/>
      <c r="T386" s="55"/>
      <c r="AT386" s="19" t="s">
        <v>338</v>
      </c>
      <c r="AU386" s="19" t="s">
        <v>79</v>
      </c>
    </row>
    <row r="387" spans="2:65" s="14" customFormat="1">
      <c r="B387" s="170"/>
      <c r="D387" s="151" t="s">
        <v>442</v>
      </c>
      <c r="E387" s="171" t="s">
        <v>3</v>
      </c>
      <c r="F387" s="172" t="s">
        <v>2883</v>
      </c>
      <c r="H387" s="171" t="s">
        <v>3</v>
      </c>
      <c r="I387" s="173"/>
      <c r="L387" s="170"/>
      <c r="M387" s="174"/>
      <c r="T387" s="175"/>
      <c r="AT387" s="171" t="s">
        <v>442</v>
      </c>
      <c r="AU387" s="171" t="s">
        <v>79</v>
      </c>
      <c r="AV387" s="14" t="s">
        <v>76</v>
      </c>
      <c r="AW387" s="14" t="s">
        <v>31</v>
      </c>
      <c r="AX387" s="14" t="s">
        <v>69</v>
      </c>
      <c r="AY387" s="171" t="s">
        <v>328</v>
      </c>
    </row>
    <row r="388" spans="2:65" s="12" customFormat="1">
      <c r="B388" s="156"/>
      <c r="D388" s="151" t="s">
        <v>442</v>
      </c>
      <c r="E388" s="157" t="s">
        <v>3</v>
      </c>
      <c r="F388" s="158" t="s">
        <v>2884</v>
      </c>
      <c r="H388" s="159">
        <v>103.759</v>
      </c>
      <c r="I388" s="160"/>
      <c r="L388" s="156"/>
      <c r="M388" s="161"/>
      <c r="T388" s="162"/>
      <c r="AT388" s="157" t="s">
        <v>442</v>
      </c>
      <c r="AU388" s="157" t="s">
        <v>79</v>
      </c>
      <c r="AV388" s="12" t="s">
        <v>79</v>
      </c>
      <c r="AW388" s="12" t="s">
        <v>31</v>
      </c>
      <c r="AX388" s="12" t="s">
        <v>69</v>
      </c>
      <c r="AY388" s="157" t="s">
        <v>328</v>
      </c>
    </row>
    <row r="389" spans="2:65" s="12" customFormat="1">
      <c r="B389" s="156"/>
      <c r="D389" s="151" t="s">
        <v>442</v>
      </c>
      <c r="E389" s="157" t="s">
        <v>3</v>
      </c>
      <c r="F389" s="158" t="s">
        <v>2885</v>
      </c>
      <c r="H389" s="159">
        <v>41.514000000000003</v>
      </c>
      <c r="I389" s="160"/>
      <c r="L389" s="156"/>
      <c r="M389" s="161"/>
      <c r="T389" s="162"/>
      <c r="AT389" s="157" t="s">
        <v>442</v>
      </c>
      <c r="AU389" s="157" t="s">
        <v>79</v>
      </c>
      <c r="AV389" s="12" t="s">
        <v>79</v>
      </c>
      <c r="AW389" s="12" t="s">
        <v>31</v>
      </c>
      <c r="AX389" s="12" t="s">
        <v>69</v>
      </c>
      <c r="AY389" s="157" t="s">
        <v>328</v>
      </c>
    </row>
    <row r="390" spans="2:65" s="12" customFormat="1">
      <c r="B390" s="156"/>
      <c r="D390" s="151" t="s">
        <v>442</v>
      </c>
      <c r="E390" s="157" t="s">
        <v>3</v>
      </c>
      <c r="F390" s="158" t="s">
        <v>2886</v>
      </c>
      <c r="H390" s="159">
        <v>4.2149999999999999</v>
      </c>
      <c r="I390" s="160"/>
      <c r="L390" s="156"/>
      <c r="M390" s="161"/>
      <c r="T390" s="162"/>
      <c r="AT390" s="157" t="s">
        <v>442</v>
      </c>
      <c r="AU390" s="157" t="s">
        <v>79</v>
      </c>
      <c r="AV390" s="12" t="s">
        <v>79</v>
      </c>
      <c r="AW390" s="12" t="s">
        <v>31</v>
      </c>
      <c r="AX390" s="12" t="s">
        <v>69</v>
      </c>
      <c r="AY390" s="157" t="s">
        <v>328</v>
      </c>
    </row>
    <row r="391" spans="2:65" s="12" customFormat="1">
      <c r="B391" s="156"/>
      <c r="D391" s="151" t="s">
        <v>442</v>
      </c>
      <c r="E391" s="157" t="s">
        <v>3</v>
      </c>
      <c r="F391" s="158" t="s">
        <v>2887</v>
      </c>
      <c r="H391" s="159">
        <v>-0.52500000000000002</v>
      </c>
      <c r="I391" s="160"/>
      <c r="L391" s="156"/>
      <c r="M391" s="161"/>
      <c r="T391" s="162"/>
      <c r="AT391" s="157" t="s">
        <v>442</v>
      </c>
      <c r="AU391" s="157" t="s">
        <v>79</v>
      </c>
      <c r="AV391" s="12" t="s">
        <v>79</v>
      </c>
      <c r="AW391" s="12" t="s">
        <v>31</v>
      </c>
      <c r="AX391" s="12" t="s">
        <v>69</v>
      </c>
      <c r="AY391" s="157" t="s">
        <v>328</v>
      </c>
    </row>
    <row r="392" spans="2:65" s="12" customFormat="1">
      <c r="B392" s="156"/>
      <c r="D392" s="151" t="s">
        <v>442</v>
      </c>
      <c r="E392" s="157" t="s">
        <v>3</v>
      </c>
      <c r="F392" s="158" t="s">
        <v>2888</v>
      </c>
      <c r="H392" s="159">
        <v>-25.81</v>
      </c>
      <c r="I392" s="160"/>
      <c r="L392" s="156"/>
      <c r="M392" s="161"/>
      <c r="T392" s="162"/>
      <c r="AT392" s="157" t="s">
        <v>442</v>
      </c>
      <c r="AU392" s="157" t="s">
        <v>79</v>
      </c>
      <c r="AV392" s="12" t="s">
        <v>79</v>
      </c>
      <c r="AW392" s="12" t="s">
        <v>31</v>
      </c>
      <c r="AX392" s="12" t="s">
        <v>69</v>
      </c>
      <c r="AY392" s="157" t="s">
        <v>328</v>
      </c>
    </row>
    <row r="393" spans="2:65" s="13" customFormat="1">
      <c r="B393" s="163"/>
      <c r="D393" s="151" t="s">
        <v>442</v>
      </c>
      <c r="E393" s="164" t="s">
        <v>3</v>
      </c>
      <c r="F393" s="165" t="s">
        <v>452</v>
      </c>
      <c r="H393" s="166">
        <v>123.15300000000001</v>
      </c>
      <c r="I393" s="167"/>
      <c r="L393" s="163"/>
      <c r="M393" s="168"/>
      <c r="T393" s="169"/>
      <c r="AT393" s="164" t="s">
        <v>442</v>
      </c>
      <c r="AU393" s="164" t="s">
        <v>79</v>
      </c>
      <c r="AV393" s="13" t="s">
        <v>113</v>
      </c>
      <c r="AW393" s="13" t="s">
        <v>31</v>
      </c>
      <c r="AX393" s="13" t="s">
        <v>76</v>
      </c>
      <c r="AY393" s="164" t="s">
        <v>328</v>
      </c>
    </row>
    <row r="394" spans="2:65" s="1" customFormat="1" ht="24.2" customHeight="1">
      <c r="B394" s="133"/>
      <c r="C394" s="134" t="s">
        <v>152</v>
      </c>
      <c r="D394" s="134" t="s">
        <v>331</v>
      </c>
      <c r="E394" s="135" t="s">
        <v>2889</v>
      </c>
      <c r="F394" s="136" t="s">
        <v>2890</v>
      </c>
      <c r="G394" s="137" t="s">
        <v>476</v>
      </c>
      <c r="H394" s="138">
        <v>46.055</v>
      </c>
      <c r="I394" s="139"/>
      <c r="J394" s="140">
        <f>ROUND(I394*H394,2)</f>
        <v>0</v>
      </c>
      <c r="K394" s="136" t="s">
        <v>335</v>
      </c>
      <c r="L394" s="34"/>
      <c r="M394" s="141" t="s">
        <v>3</v>
      </c>
      <c r="N394" s="142" t="s">
        <v>40</v>
      </c>
      <c r="P394" s="143">
        <f>O394*H394</f>
        <v>0</v>
      </c>
      <c r="Q394" s="143">
        <v>7.4700000000000001E-3</v>
      </c>
      <c r="R394" s="143">
        <f>Q394*H394</f>
        <v>0.34403085</v>
      </c>
      <c r="S394" s="143">
        <v>0</v>
      </c>
      <c r="T394" s="144">
        <f>S394*H394</f>
        <v>0</v>
      </c>
      <c r="AR394" s="145" t="s">
        <v>113</v>
      </c>
      <c r="AT394" s="145" t="s">
        <v>331</v>
      </c>
      <c r="AU394" s="145" t="s">
        <v>79</v>
      </c>
      <c r="AY394" s="19" t="s">
        <v>328</v>
      </c>
      <c r="BE394" s="146">
        <f>IF(N394="základní",J394,0)</f>
        <v>0</v>
      </c>
      <c r="BF394" s="146">
        <f>IF(N394="snížená",J394,0)</f>
        <v>0</v>
      </c>
      <c r="BG394" s="146">
        <f>IF(N394="zákl. přenesená",J394,0)</f>
        <v>0</v>
      </c>
      <c r="BH394" s="146">
        <f>IF(N394="sníž. přenesená",J394,0)</f>
        <v>0</v>
      </c>
      <c r="BI394" s="146">
        <f>IF(N394="nulová",J394,0)</f>
        <v>0</v>
      </c>
      <c r="BJ394" s="19" t="s">
        <v>76</v>
      </c>
      <c r="BK394" s="146">
        <f>ROUND(I394*H394,2)</f>
        <v>0</v>
      </c>
      <c r="BL394" s="19" t="s">
        <v>113</v>
      </c>
      <c r="BM394" s="145" t="s">
        <v>2891</v>
      </c>
    </row>
    <row r="395" spans="2:65" s="1" customFormat="1">
      <c r="B395" s="34"/>
      <c r="D395" s="147" t="s">
        <v>338</v>
      </c>
      <c r="F395" s="148" t="s">
        <v>2892</v>
      </c>
      <c r="I395" s="149"/>
      <c r="L395" s="34"/>
      <c r="M395" s="150"/>
      <c r="T395" s="55"/>
      <c r="AT395" s="19" t="s">
        <v>338</v>
      </c>
      <c r="AU395" s="19" t="s">
        <v>79</v>
      </c>
    </row>
    <row r="396" spans="2:65" s="14" customFormat="1">
      <c r="B396" s="170"/>
      <c r="D396" s="151" t="s">
        <v>442</v>
      </c>
      <c r="E396" s="171" t="s">
        <v>3</v>
      </c>
      <c r="F396" s="172" t="s">
        <v>2208</v>
      </c>
      <c r="H396" s="171" t="s">
        <v>3</v>
      </c>
      <c r="I396" s="173"/>
      <c r="L396" s="170"/>
      <c r="M396" s="174"/>
      <c r="T396" s="175"/>
      <c r="AT396" s="171" t="s">
        <v>442</v>
      </c>
      <c r="AU396" s="171" t="s">
        <v>79</v>
      </c>
      <c r="AV396" s="14" t="s">
        <v>76</v>
      </c>
      <c r="AW396" s="14" t="s">
        <v>31</v>
      </c>
      <c r="AX396" s="14" t="s">
        <v>69</v>
      </c>
      <c r="AY396" s="171" t="s">
        <v>328</v>
      </c>
    </row>
    <row r="397" spans="2:65" s="12" customFormat="1">
      <c r="B397" s="156"/>
      <c r="D397" s="151" t="s">
        <v>442</v>
      </c>
      <c r="E397" s="157" t="s">
        <v>3</v>
      </c>
      <c r="F397" s="158" t="s">
        <v>2893</v>
      </c>
      <c r="H397" s="159">
        <v>25.704999999999998</v>
      </c>
      <c r="I397" s="160"/>
      <c r="L397" s="156"/>
      <c r="M397" s="161"/>
      <c r="T397" s="162"/>
      <c r="AT397" s="157" t="s">
        <v>442</v>
      </c>
      <c r="AU397" s="157" t="s">
        <v>79</v>
      </c>
      <c r="AV397" s="12" t="s">
        <v>79</v>
      </c>
      <c r="AW397" s="12" t="s">
        <v>31</v>
      </c>
      <c r="AX397" s="12" t="s">
        <v>69</v>
      </c>
      <c r="AY397" s="157" t="s">
        <v>328</v>
      </c>
    </row>
    <row r="398" spans="2:65" s="12" customFormat="1">
      <c r="B398" s="156"/>
      <c r="D398" s="151" t="s">
        <v>442</v>
      </c>
      <c r="E398" s="157" t="s">
        <v>3</v>
      </c>
      <c r="F398" s="158" t="s">
        <v>2894</v>
      </c>
      <c r="H398" s="159">
        <v>20.350000000000001</v>
      </c>
      <c r="I398" s="160"/>
      <c r="L398" s="156"/>
      <c r="M398" s="161"/>
      <c r="T398" s="162"/>
      <c r="AT398" s="157" t="s">
        <v>442</v>
      </c>
      <c r="AU398" s="157" t="s">
        <v>79</v>
      </c>
      <c r="AV398" s="12" t="s">
        <v>79</v>
      </c>
      <c r="AW398" s="12" t="s">
        <v>31</v>
      </c>
      <c r="AX398" s="12" t="s">
        <v>69</v>
      </c>
      <c r="AY398" s="157" t="s">
        <v>328</v>
      </c>
    </row>
    <row r="399" spans="2:65" s="13" customFormat="1">
      <c r="B399" s="163"/>
      <c r="D399" s="151" t="s">
        <v>442</v>
      </c>
      <c r="E399" s="164" t="s">
        <v>3</v>
      </c>
      <c r="F399" s="165" t="s">
        <v>452</v>
      </c>
      <c r="H399" s="166">
        <v>46.055</v>
      </c>
      <c r="I399" s="167"/>
      <c r="L399" s="163"/>
      <c r="M399" s="168"/>
      <c r="T399" s="169"/>
      <c r="AT399" s="164" t="s">
        <v>442</v>
      </c>
      <c r="AU399" s="164" t="s">
        <v>79</v>
      </c>
      <c r="AV399" s="13" t="s">
        <v>113</v>
      </c>
      <c r="AW399" s="13" t="s">
        <v>31</v>
      </c>
      <c r="AX399" s="13" t="s">
        <v>76</v>
      </c>
      <c r="AY399" s="164" t="s">
        <v>328</v>
      </c>
    </row>
    <row r="400" spans="2:65" s="1" customFormat="1" ht="21.75" customHeight="1">
      <c r="B400" s="133"/>
      <c r="C400" s="134" t="s">
        <v>155</v>
      </c>
      <c r="D400" s="134" t="s">
        <v>331</v>
      </c>
      <c r="E400" s="135" t="s">
        <v>2895</v>
      </c>
      <c r="F400" s="136" t="s">
        <v>2896</v>
      </c>
      <c r="G400" s="137" t="s">
        <v>356</v>
      </c>
      <c r="H400" s="138">
        <v>2</v>
      </c>
      <c r="I400" s="139"/>
      <c r="J400" s="140">
        <f>ROUND(I400*H400,2)</f>
        <v>0</v>
      </c>
      <c r="K400" s="136" t="s">
        <v>2897</v>
      </c>
      <c r="L400" s="34"/>
      <c r="M400" s="141" t="s">
        <v>3</v>
      </c>
      <c r="N400" s="142" t="s">
        <v>40</v>
      </c>
      <c r="P400" s="143">
        <f>O400*H400</f>
        <v>0</v>
      </c>
      <c r="Q400" s="143">
        <v>0</v>
      </c>
      <c r="R400" s="143">
        <f>Q400*H400</f>
        <v>0</v>
      </c>
      <c r="S400" s="143">
        <v>0</v>
      </c>
      <c r="T400" s="144">
        <f>S400*H400</f>
        <v>0</v>
      </c>
      <c r="AR400" s="145" t="s">
        <v>113</v>
      </c>
      <c r="AT400" s="145" t="s">
        <v>331</v>
      </c>
      <c r="AU400" s="145" t="s">
        <v>79</v>
      </c>
      <c r="AY400" s="19" t="s">
        <v>328</v>
      </c>
      <c r="BE400" s="146">
        <f>IF(N400="základní",J400,0)</f>
        <v>0</v>
      </c>
      <c r="BF400" s="146">
        <f>IF(N400="snížená",J400,0)</f>
        <v>0</v>
      </c>
      <c r="BG400" s="146">
        <f>IF(N400="zákl. přenesená",J400,0)</f>
        <v>0</v>
      </c>
      <c r="BH400" s="146">
        <f>IF(N400="sníž. přenesená",J400,0)</f>
        <v>0</v>
      </c>
      <c r="BI400" s="146">
        <f>IF(N400="nulová",J400,0)</f>
        <v>0</v>
      </c>
      <c r="BJ400" s="19" t="s">
        <v>76</v>
      </c>
      <c r="BK400" s="146">
        <f>ROUND(I400*H400,2)</f>
        <v>0</v>
      </c>
      <c r="BL400" s="19" t="s">
        <v>113</v>
      </c>
      <c r="BM400" s="145" t="s">
        <v>2898</v>
      </c>
    </row>
    <row r="401" spans="2:65" s="12" customFormat="1">
      <c r="B401" s="156"/>
      <c r="D401" s="151" t="s">
        <v>442</v>
      </c>
      <c r="E401" s="157" t="s">
        <v>3</v>
      </c>
      <c r="F401" s="158" t="s">
        <v>79</v>
      </c>
      <c r="H401" s="159">
        <v>2</v>
      </c>
      <c r="I401" s="160"/>
      <c r="L401" s="156"/>
      <c r="M401" s="161"/>
      <c r="T401" s="162"/>
      <c r="AT401" s="157" t="s">
        <v>442</v>
      </c>
      <c r="AU401" s="157" t="s">
        <v>79</v>
      </c>
      <c r="AV401" s="12" t="s">
        <v>79</v>
      </c>
      <c r="AW401" s="12" t="s">
        <v>31</v>
      </c>
      <c r="AX401" s="12" t="s">
        <v>76</v>
      </c>
      <c r="AY401" s="157" t="s">
        <v>328</v>
      </c>
    </row>
    <row r="402" spans="2:65" s="1" customFormat="1" ht="37.9" customHeight="1">
      <c r="B402" s="133"/>
      <c r="C402" s="134" t="s">
        <v>158</v>
      </c>
      <c r="D402" s="134" t="s">
        <v>331</v>
      </c>
      <c r="E402" s="135" t="s">
        <v>2899</v>
      </c>
      <c r="F402" s="136" t="s">
        <v>2900</v>
      </c>
      <c r="G402" s="137" t="s">
        <v>491</v>
      </c>
      <c r="H402" s="138">
        <v>15.106999999999999</v>
      </c>
      <c r="I402" s="139"/>
      <c r="J402" s="140">
        <f>ROUND(I402*H402,2)</f>
        <v>0</v>
      </c>
      <c r="K402" s="136" t="s">
        <v>335</v>
      </c>
      <c r="L402" s="34"/>
      <c r="M402" s="141" t="s">
        <v>3</v>
      </c>
      <c r="N402" s="142" t="s">
        <v>40</v>
      </c>
      <c r="P402" s="143">
        <f>O402*H402</f>
        <v>0</v>
      </c>
      <c r="Q402" s="143">
        <v>1.8774999999999999</v>
      </c>
      <c r="R402" s="143">
        <f>Q402*H402</f>
        <v>28.363392499999996</v>
      </c>
      <c r="S402" s="143">
        <v>0</v>
      </c>
      <c r="T402" s="144">
        <f>S402*H402</f>
        <v>0</v>
      </c>
      <c r="AR402" s="145" t="s">
        <v>113</v>
      </c>
      <c r="AT402" s="145" t="s">
        <v>331</v>
      </c>
      <c r="AU402" s="145" t="s">
        <v>79</v>
      </c>
      <c r="AY402" s="19" t="s">
        <v>328</v>
      </c>
      <c r="BE402" s="146">
        <f>IF(N402="základní",J402,0)</f>
        <v>0</v>
      </c>
      <c r="BF402" s="146">
        <f>IF(N402="snížená",J402,0)</f>
        <v>0</v>
      </c>
      <c r="BG402" s="146">
        <f>IF(N402="zákl. přenesená",J402,0)</f>
        <v>0</v>
      </c>
      <c r="BH402" s="146">
        <f>IF(N402="sníž. přenesená",J402,0)</f>
        <v>0</v>
      </c>
      <c r="BI402" s="146">
        <f>IF(N402="nulová",J402,0)</f>
        <v>0</v>
      </c>
      <c r="BJ402" s="19" t="s">
        <v>76</v>
      </c>
      <c r="BK402" s="146">
        <f>ROUND(I402*H402,2)</f>
        <v>0</v>
      </c>
      <c r="BL402" s="19" t="s">
        <v>113</v>
      </c>
      <c r="BM402" s="145" t="s">
        <v>2901</v>
      </c>
    </row>
    <row r="403" spans="2:65" s="1" customFormat="1">
      <c r="B403" s="34"/>
      <c r="D403" s="147" t="s">
        <v>338</v>
      </c>
      <c r="F403" s="148" t="s">
        <v>2902</v>
      </c>
      <c r="I403" s="149"/>
      <c r="L403" s="34"/>
      <c r="M403" s="150"/>
      <c r="T403" s="55"/>
      <c r="AT403" s="19" t="s">
        <v>338</v>
      </c>
      <c r="AU403" s="19" t="s">
        <v>79</v>
      </c>
    </row>
    <row r="404" spans="2:65" s="14" customFormat="1">
      <c r="B404" s="170"/>
      <c r="D404" s="151" t="s">
        <v>442</v>
      </c>
      <c r="E404" s="171" t="s">
        <v>3</v>
      </c>
      <c r="F404" s="172" t="s">
        <v>2903</v>
      </c>
      <c r="H404" s="171" t="s">
        <v>3</v>
      </c>
      <c r="I404" s="173"/>
      <c r="L404" s="170"/>
      <c r="M404" s="174"/>
      <c r="T404" s="175"/>
      <c r="AT404" s="171" t="s">
        <v>442</v>
      </c>
      <c r="AU404" s="171" t="s">
        <v>79</v>
      </c>
      <c r="AV404" s="14" t="s">
        <v>76</v>
      </c>
      <c r="AW404" s="14" t="s">
        <v>31</v>
      </c>
      <c r="AX404" s="14" t="s">
        <v>69</v>
      </c>
      <c r="AY404" s="171" t="s">
        <v>328</v>
      </c>
    </row>
    <row r="405" spans="2:65" s="12" customFormat="1">
      <c r="B405" s="156"/>
      <c r="D405" s="151" t="s">
        <v>442</v>
      </c>
      <c r="E405" s="157" t="s">
        <v>3</v>
      </c>
      <c r="F405" s="158" t="s">
        <v>2904</v>
      </c>
      <c r="H405" s="159">
        <v>0.36</v>
      </c>
      <c r="I405" s="160"/>
      <c r="L405" s="156"/>
      <c r="M405" s="161"/>
      <c r="T405" s="162"/>
      <c r="AT405" s="157" t="s">
        <v>442</v>
      </c>
      <c r="AU405" s="157" t="s">
        <v>79</v>
      </c>
      <c r="AV405" s="12" t="s">
        <v>79</v>
      </c>
      <c r="AW405" s="12" t="s">
        <v>31</v>
      </c>
      <c r="AX405" s="12" t="s">
        <v>69</v>
      </c>
      <c r="AY405" s="157" t="s">
        <v>328</v>
      </c>
    </row>
    <row r="406" spans="2:65" s="12" customFormat="1">
      <c r="B406" s="156"/>
      <c r="D406" s="151" t="s">
        <v>442</v>
      </c>
      <c r="E406" s="157" t="s">
        <v>3</v>
      </c>
      <c r="F406" s="158" t="s">
        <v>2905</v>
      </c>
      <c r="H406" s="159">
        <v>1.65</v>
      </c>
      <c r="I406" s="160"/>
      <c r="L406" s="156"/>
      <c r="M406" s="161"/>
      <c r="T406" s="162"/>
      <c r="AT406" s="157" t="s">
        <v>442</v>
      </c>
      <c r="AU406" s="157" t="s">
        <v>79</v>
      </c>
      <c r="AV406" s="12" t="s">
        <v>79</v>
      </c>
      <c r="AW406" s="12" t="s">
        <v>31</v>
      </c>
      <c r="AX406" s="12" t="s">
        <v>69</v>
      </c>
      <c r="AY406" s="157" t="s">
        <v>328</v>
      </c>
    </row>
    <row r="407" spans="2:65" s="12" customFormat="1">
      <c r="B407" s="156"/>
      <c r="D407" s="151" t="s">
        <v>442</v>
      </c>
      <c r="E407" s="157" t="s">
        <v>3</v>
      </c>
      <c r="F407" s="158" t="s">
        <v>2906</v>
      </c>
      <c r="H407" s="159">
        <v>1.877</v>
      </c>
      <c r="I407" s="160"/>
      <c r="L407" s="156"/>
      <c r="M407" s="161"/>
      <c r="T407" s="162"/>
      <c r="AT407" s="157" t="s">
        <v>442</v>
      </c>
      <c r="AU407" s="157" t="s">
        <v>79</v>
      </c>
      <c r="AV407" s="12" t="s">
        <v>79</v>
      </c>
      <c r="AW407" s="12" t="s">
        <v>31</v>
      </c>
      <c r="AX407" s="12" t="s">
        <v>69</v>
      </c>
      <c r="AY407" s="157" t="s">
        <v>328</v>
      </c>
    </row>
    <row r="408" spans="2:65" s="12" customFormat="1">
      <c r="B408" s="156"/>
      <c r="D408" s="151" t="s">
        <v>442</v>
      </c>
      <c r="E408" s="157" t="s">
        <v>3</v>
      </c>
      <c r="F408" s="158" t="s">
        <v>2907</v>
      </c>
      <c r="H408" s="159">
        <v>1.39</v>
      </c>
      <c r="I408" s="160"/>
      <c r="L408" s="156"/>
      <c r="M408" s="161"/>
      <c r="T408" s="162"/>
      <c r="AT408" s="157" t="s">
        <v>442</v>
      </c>
      <c r="AU408" s="157" t="s">
        <v>79</v>
      </c>
      <c r="AV408" s="12" t="s">
        <v>79</v>
      </c>
      <c r="AW408" s="12" t="s">
        <v>31</v>
      </c>
      <c r="AX408" s="12" t="s">
        <v>69</v>
      </c>
      <c r="AY408" s="157" t="s">
        <v>328</v>
      </c>
    </row>
    <row r="409" spans="2:65" s="12" customFormat="1">
      <c r="B409" s="156"/>
      <c r="D409" s="151" t="s">
        <v>442</v>
      </c>
      <c r="E409" s="157" t="s">
        <v>3</v>
      </c>
      <c r="F409" s="158" t="s">
        <v>2908</v>
      </c>
      <c r="H409" s="159">
        <v>1.107</v>
      </c>
      <c r="I409" s="160"/>
      <c r="L409" s="156"/>
      <c r="M409" s="161"/>
      <c r="T409" s="162"/>
      <c r="AT409" s="157" t="s">
        <v>442</v>
      </c>
      <c r="AU409" s="157" t="s">
        <v>79</v>
      </c>
      <c r="AV409" s="12" t="s">
        <v>79</v>
      </c>
      <c r="AW409" s="12" t="s">
        <v>31</v>
      </c>
      <c r="AX409" s="12" t="s">
        <v>69</v>
      </c>
      <c r="AY409" s="157" t="s">
        <v>328</v>
      </c>
    </row>
    <row r="410" spans="2:65" s="12" customFormat="1">
      <c r="B410" s="156"/>
      <c r="D410" s="151" t="s">
        <v>442</v>
      </c>
      <c r="E410" s="157" t="s">
        <v>3</v>
      </c>
      <c r="F410" s="158" t="s">
        <v>2909</v>
      </c>
      <c r="H410" s="159">
        <v>1.35</v>
      </c>
      <c r="I410" s="160"/>
      <c r="L410" s="156"/>
      <c r="M410" s="161"/>
      <c r="T410" s="162"/>
      <c r="AT410" s="157" t="s">
        <v>442</v>
      </c>
      <c r="AU410" s="157" t="s">
        <v>79</v>
      </c>
      <c r="AV410" s="12" t="s">
        <v>79</v>
      </c>
      <c r="AW410" s="12" t="s">
        <v>31</v>
      </c>
      <c r="AX410" s="12" t="s">
        <v>69</v>
      </c>
      <c r="AY410" s="157" t="s">
        <v>328</v>
      </c>
    </row>
    <row r="411" spans="2:65" s="14" customFormat="1">
      <c r="B411" s="170"/>
      <c r="D411" s="151" t="s">
        <v>442</v>
      </c>
      <c r="E411" s="171" t="s">
        <v>3</v>
      </c>
      <c r="F411" s="172" t="s">
        <v>2910</v>
      </c>
      <c r="H411" s="171" t="s">
        <v>3</v>
      </c>
      <c r="I411" s="173"/>
      <c r="L411" s="170"/>
      <c r="M411" s="174"/>
      <c r="T411" s="175"/>
      <c r="AT411" s="171" t="s">
        <v>442</v>
      </c>
      <c r="AU411" s="171" t="s">
        <v>79</v>
      </c>
      <c r="AV411" s="14" t="s">
        <v>76</v>
      </c>
      <c r="AW411" s="14" t="s">
        <v>31</v>
      </c>
      <c r="AX411" s="14" t="s">
        <v>69</v>
      </c>
      <c r="AY411" s="171" t="s">
        <v>328</v>
      </c>
    </row>
    <row r="412" spans="2:65" s="12" customFormat="1">
      <c r="B412" s="156"/>
      <c r="D412" s="151" t="s">
        <v>442</v>
      </c>
      <c r="E412" s="157" t="s">
        <v>3</v>
      </c>
      <c r="F412" s="158" t="s">
        <v>2911</v>
      </c>
      <c r="H412" s="159">
        <v>3.2</v>
      </c>
      <c r="I412" s="160"/>
      <c r="L412" s="156"/>
      <c r="M412" s="161"/>
      <c r="T412" s="162"/>
      <c r="AT412" s="157" t="s">
        <v>442</v>
      </c>
      <c r="AU412" s="157" t="s">
        <v>79</v>
      </c>
      <c r="AV412" s="12" t="s">
        <v>79</v>
      </c>
      <c r="AW412" s="12" t="s">
        <v>31</v>
      </c>
      <c r="AX412" s="12" t="s">
        <v>69</v>
      </c>
      <c r="AY412" s="157" t="s">
        <v>328</v>
      </c>
    </row>
    <row r="413" spans="2:65" s="12" customFormat="1">
      <c r="B413" s="156"/>
      <c r="D413" s="151" t="s">
        <v>442</v>
      </c>
      <c r="E413" s="157" t="s">
        <v>3</v>
      </c>
      <c r="F413" s="158" t="s">
        <v>2912</v>
      </c>
      <c r="H413" s="159">
        <v>1.2669999999999999</v>
      </c>
      <c r="I413" s="160"/>
      <c r="L413" s="156"/>
      <c r="M413" s="161"/>
      <c r="T413" s="162"/>
      <c r="AT413" s="157" t="s">
        <v>442</v>
      </c>
      <c r="AU413" s="157" t="s">
        <v>79</v>
      </c>
      <c r="AV413" s="12" t="s">
        <v>79</v>
      </c>
      <c r="AW413" s="12" t="s">
        <v>31</v>
      </c>
      <c r="AX413" s="12" t="s">
        <v>69</v>
      </c>
      <c r="AY413" s="157" t="s">
        <v>328</v>
      </c>
    </row>
    <row r="414" spans="2:65" s="12" customFormat="1">
      <c r="B414" s="156"/>
      <c r="D414" s="151" t="s">
        <v>442</v>
      </c>
      <c r="E414" s="157" t="s">
        <v>3</v>
      </c>
      <c r="F414" s="158" t="s">
        <v>2913</v>
      </c>
      <c r="H414" s="159">
        <v>0.18</v>
      </c>
      <c r="I414" s="160"/>
      <c r="L414" s="156"/>
      <c r="M414" s="161"/>
      <c r="T414" s="162"/>
      <c r="AT414" s="157" t="s">
        <v>442</v>
      </c>
      <c r="AU414" s="157" t="s">
        <v>79</v>
      </c>
      <c r="AV414" s="12" t="s">
        <v>79</v>
      </c>
      <c r="AW414" s="12" t="s">
        <v>31</v>
      </c>
      <c r="AX414" s="12" t="s">
        <v>69</v>
      </c>
      <c r="AY414" s="157" t="s">
        <v>328</v>
      </c>
    </row>
    <row r="415" spans="2:65" s="12" customFormat="1">
      <c r="B415" s="156"/>
      <c r="D415" s="151" t="s">
        <v>442</v>
      </c>
      <c r="E415" s="157" t="s">
        <v>3</v>
      </c>
      <c r="F415" s="158" t="s">
        <v>2914</v>
      </c>
      <c r="H415" s="159">
        <v>0.29499999999999998</v>
      </c>
      <c r="I415" s="160"/>
      <c r="L415" s="156"/>
      <c r="M415" s="161"/>
      <c r="T415" s="162"/>
      <c r="AT415" s="157" t="s">
        <v>442</v>
      </c>
      <c r="AU415" s="157" t="s">
        <v>79</v>
      </c>
      <c r="AV415" s="12" t="s">
        <v>79</v>
      </c>
      <c r="AW415" s="12" t="s">
        <v>31</v>
      </c>
      <c r="AX415" s="12" t="s">
        <v>69</v>
      </c>
      <c r="AY415" s="157" t="s">
        <v>328</v>
      </c>
    </row>
    <row r="416" spans="2:65" s="14" customFormat="1">
      <c r="B416" s="170"/>
      <c r="D416" s="151" t="s">
        <v>442</v>
      </c>
      <c r="E416" s="171" t="s">
        <v>3</v>
      </c>
      <c r="F416" s="172" t="s">
        <v>2915</v>
      </c>
      <c r="H416" s="171" t="s">
        <v>3</v>
      </c>
      <c r="I416" s="173"/>
      <c r="L416" s="170"/>
      <c r="M416" s="174"/>
      <c r="T416" s="175"/>
      <c r="AT416" s="171" t="s">
        <v>442</v>
      </c>
      <c r="AU416" s="171" t="s">
        <v>79</v>
      </c>
      <c r="AV416" s="14" t="s">
        <v>76</v>
      </c>
      <c r="AW416" s="14" t="s">
        <v>31</v>
      </c>
      <c r="AX416" s="14" t="s">
        <v>69</v>
      </c>
      <c r="AY416" s="171" t="s">
        <v>328</v>
      </c>
    </row>
    <row r="417" spans="2:65" s="12" customFormat="1">
      <c r="B417" s="156"/>
      <c r="D417" s="151" t="s">
        <v>442</v>
      </c>
      <c r="E417" s="157" t="s">
        <v>3</v>
      </c>
      <c r="F417" s="158" t="s">
        <v>2916</v>
      </c>
      <c r="H417" s="159">
        <v>0.43099999999999999</v>
      </c>
      <c r="I417" s="160"/>
      <c r="L417" s="156"/>
      <c r="M417" s="161"/>
      <c r="T417" s="162"/>
      <c r="AT417" s="157" t="s">
        <v>442</v>
      </c>
      <c r="AU417" s="157" t="s">
        <v>79</v>
      </c>
      <c r="AV417" s="12" t="s">
        <v>79</v>
      </c>
      <c r="AW417" s="12" t="s">
        <v>31</v>
      </c>
      <c r="AX417" s="12" t="s">
        <v>69</v>
      </c>
      <c r="AY417" s="157" t="s">
        <v>328</v>
      </c>
    </row>
    <row r="418" spans="2:65" s="12" customFormat="1">
      <c r="B418" s="156"/>
      <c r="D418" s="151" t="s">
        <v>442</v>
      </c>
      <c r="E418" s="157" t="s">
        <v>3</v>
      </c>
      <c r="F418" s="158" t="s">
        <v>2917</v>
      </c>
      <c r="H418" s="159">
        <v>2</v>
      </c>
      <c r="I418" s="160"/>
      <c r="L418" s="156"/>
      <c r="M418" s="161"/>
      <c r="T418" s="162"/>
      <c r="AT418" s="157" t="s">
        <v>442</v>
      </c>
      <c r="AU418" s="157" t="s">
        <v>79</v>
      </c>
      <c r="AV418" s="12" t="s">
        <v>79</v>
      </c>
      <c r="AW418" s="12" t="s">
        <v>31</v>
      </c>
      <c r="AX418" s="12" t="s">
        <v>69</v>
      </c>
      <c r="AY418" s="157" t="s">
        <v>328</v>
      </c>
    </row>
    <row r="419" spans="2:65" s="13" customFormat="1">
      <c r="B419" s="163"/>
      <c r="D419" s="151" t="s">
        <v>442</v>
      </c>
      <c r="E419" s="164" t="s">
        <v>3</v>
      </c>
      <c r="F419" s="165" t="s">
        <v>452</v>
      </c>
      <c r="H419" s="166">
        <v>15.106999999999999</v>
      </c>
      <c r="I419" s="167"/>
      <c r="L419" s="163"/>
      <c r="M419" s="168"/>
      <c r="T419" s="169"/>
      <c r="AT419" s="164" t="s">
        <v>442</v>
      </c>
      <c r="AU419" s="164" t="s">
        <v>79</v>
      </c>
      <c r="AV419" s="13" t="s">
        <v>113</v>
      </c>
      <c r="AW419" s="13" t="s">
        <v>31</v>
      </c>
      <c r="AX419" s="13" t="s">
        <v>76</v>
      </c>
      <c r="AY419" s="164" t="s">
        <v>328</v>
      </c>
    </row>
    <row r="420" spans="2:65" s="11" customFormat="1" ht="20.85" customHeight="1">
      <c r="B420" s="121"/>
      <c r="D420" s="122" t="s">
        <v>68</v>
      </c>
      <c r="E420" s="131" t="s">
        <v>621</v>
      </c>
      <c r="F420" s="131" t="s">
        <v>2918</v>
      </c>
      <c r="I420" s="124"/>
      <c r="J420" s="132">
        <f>BK420</f>
        <v>0</v>
      </c>
      <c r="L420" s="121"/>
      <c r="M420" s="126"/>
      <c r="P420" s="127">
        <f>P421+P452</f>
        <v>0</v>
      </c>
      <c r="R420" s="127">
        <f>R421+R452</f>
        <v>6.7400257759999995</v>
      </c>
      <c r="T420" s="128">
        <f>T421+T452</f>
        <v>0</v>
      </c>
      <c r="AR420" s="122" t="s">
        <v>76</v>
      </c>
      <c r="AT420" s="129" t="s">
        <v>68</v>
      </c>
      <c r="AU420" s="129" t="s">
        <v>79</v>
      </c>
      <c r="AY420" s="122" t="s">
        <v>328</v>
      </c>
      <c r="BK420" s="130">
        <f>BK421+BK452</f>
        <v>0</v>
      </c>
    </row>
    <row r="421" spans="2:65" s="15" customFormat="1" ht="20.85" customHeight="1">
      <c r="B421" s="195"/>
      <c r="D421" s="196" t="s">
        <v>68</v>
      </c>
      <c r="E421" s="196" t="s">
        <v>2919</v>
      </c>
      <c r="F421" s="196" t="s">
        <v>2920</v>
      </c>
      <c r="I421" s="197"/>
      <c r="J421" s="198">
        <f>BK421</f>
        <v>0</v>
      </c>
      <c r="L421" s="195"/>
      <c r="M421" s="199"/>
      <c r="P421" s="200">
        <f>SUM(P422:P451)</f>
        <v>0</v>
      </c>
      <c r="R421" s="200">
        <f>SUM(R422:R451)</f>
        <v>3.5862557759999998</v>
      </c>
      <c r="T421" s="201">
        <f>SUM(T422:T451)</f>
        <v>0</v>
      </c>
      <c r="AR421" s="196" t="s">
        <v>76</v>
      </c>
      <c r="AT421" s="202" t="s">
        <v>68</v>
      </c>
      <c r="AU421" s="202" t="s">
        <v>87</v>
      </c>
      <c r="AY421" s="196" t="s">
        <v>328</v>
      </c>
      <c r="BK421" s="203">
        <f>SUM(BK422:BK451)</f>
        <v>0</v>
      </c>
    </row>
    <row r="422" spans="2:65" s="1" customFormat="1" ht="24.2" customHeight="1">
      <c r="B422" s="133"/>
      <c r="C422" s="134" t="s">
        <v>161</v>
      </c>
      <c r="D422" s="134" t="s">
        <v>331</v>
      </c>
      <c r="E422" s="135" t="s">
        <v>2921</v>
      </c>
      <c r="F422" s="136" t="s">
        <v>2922</v>
      </c>
      <c r="G422" s="137" t="s">
        <v>585</v>
      </c>
      <c r="H422" s="138">
        <v>0.14699999999999999</v>
      </c>
      <c r="I422" s="139"/>
      <c r="J422" s="140">
        <f>ROUND(I422*H422,2)</f>
        <v>0</v>
      </c>
      <c r="K422" s="136" t="s">
        <v>335</v>
      </c>
      <c r="L422" s="34"/>
      <c r="M422" s="141" t="s">
        <v>3</v>
      </c>
      <c r="N422" s="142" t="s">
        <v>40</v>
      </c>
      <c r="P422" s="143">
        <f>O422*H422</f>
        <v>0</v>
      </c>
      <c r="Q422" s="143">
        <v>1.0900000000000001</v>
      </c>
      <c r="R422" s="143">
        <f>Q422*H422</f>
        <v>0.16023000000000001</v>
      </c>
      <c r="S422" s="143">
        <v>0</v>
      </c>
      <c r="T422" s="144">
        <f>S422*H422</f>
        <v>0</v>
      </c>
      <c r="AR422" s="145" t="s">
        <v>113</v>
      </c>
      <c r="AT422" s="145" t="s">
        <v>331</v>
      </c>
      <c r="AU422" s="145" t="s">
        <v>113</v>
      </c>
      <c r="AY422" s="19" t="s">
        <v>328</v>
      </c>
      <c r="BE422" s="146">
        <f>IF(N422="základní",J422,0)</f>
        <v>0</v>
      </c>
      <c r="BF422" s="146">
        <f>IF(N422="snížená",J422,0)</f>
        <v>0</v>
      </c>
      <c r="BG422" s="146">
        <f>IF(N422="zákl. přenesená",J422,0)</f>
        <v>0</v>
      </c>
      <c r="BH422" s="146">
        <f>IF(N422="sníž. přenesená",J422,0)</f>
        <v>0</v>
      </c>
      <c r="BI422" s="146">
        <f>IF(N422="nulová",J422,0)</f>
        <v>0</v>
      </c>
      <c r="BJ422" s="19" t="s">
        <v>76</v>
      </c>
      <c r="BK422" s="146">
        <f>ROUND(I422*H422,2)</f>
        <v>0</v>
      </c>
      <c r="BL422" s="19" t="s">
        <v>113</v>
      </c>
      <c r="BM422" s="145" t="s">
        <v>2923</v>
      </c>
    </row>
    <row r="423" spans="2:65" s="1" customFormat="1">
      <c r="B423" s="34"/>
      <c r="D423" s="147" t="s">
        <v>338</v>
      </c>
      <c r="F423" s="148" t="s">
        <v>2924</v>
      </c>
      <c r="I423" s="149"/>
      <c r="L423" s="34"/>
      <c r="M423" s="150"/>
      <c r="T423" s="55"/>
      <c r="AT423" s="19" t="s">
        <v>338</v>
      </c>
      <c r="AU423" s="19" t="s">
        <v>113</v>
      </c>
    </row>
    <row r="424" spans="2:65" s="12" customFormat="1">
      <c r="B424" s="156"/>
      <c r="D424" s="151" t="s">
        <v>442</v>
      </c>
      <c r="E424" s="157" t="s">
        <v>3</v>
      </c>
      <c r="F424" s="158" t="s">
        <v>2925</v>
      </c>
      <c r="H424" s="159">
        <v>3.3000000000000002E-2</v>
      </c>
      <c r="I424" s="160"/>
      <c r="L424" s="156"/>
      <c r="M424" s="161"/>
      <c r="T424" s="162"/>
      <c r="AT424" s="157" t="s">
        <v>442</v>
      </c>
      <c r="AU424" s="157" t="s">
        <v>113</v>
      </c>
      <c r="AV424" s="12" t="s">
        <v>79</v>
      </c>
      <c r="AW424" s="12" t="s">
        <v>31</v>
      </c>
      <c r="AX424" s="12" t="s">
        <v>69</v>
      </c>
      <c r="AY424" s="157" t="s">
        <v>328</v>
      </c>
    </row>
    <row r="425" spans="2:65" s="12" customFormat="1">
      <c r="B425" s="156"/>
      <c r="D425" s="151" t="s">
        <v>442</v>
      </c>
      <c r="E425" s="157" t="s">
        <v>3</v>
      </c>
      <c r="F425" s="158" t="s">
        <v>2926</v>
      </c>
      <c r="H425" s="159">
        <v>7.1999999999999995E-2</v>
      </c>
      <c r="I425" s="160"/>
      <c r="L425" s="156"/>
      <c r="M425" s="161"/>
      <c r="T425" s="162"/>
      <c r="AT425" s="157" t="s">
        <v>442</v>
      </c>
      <c r="AU425" s="157" t="s">
        <v>113</v>
      </c>
      <c r="AV425" s="12" t="s">
        <v>79</v>
      </c>
      <c r="AW425" s="12" t="s">
        <v>31</v>
      </c>
      <c r="AX425" s="12" t="s">
        <v>69</v>
      </c>
      <c r="AY425" s="157" t="s">
        <v>328</v>
      </c>
    </row>
    <row r="426" spans="2:65" s="12" customFormat="1">
      <c r="B426" s="156"/>
      <c r="D426" s="151" t="s">
        <v>442</v>
      </c>
      <c r="E426" s="157" t="s">
        <v>3</v>
      </c>
      <c r="F426" s="158" t="s">
        <v>2927</v>
      </c>
      <c r="H426" s="159">
        <v>4.2000000000000003E-2</v>
      </c>
      <c r="I426" s="160"/>
      <c r="L426" s="156"/>
      <c r="M426" s="161"/>
      <c r="T426" s="162"/>
      <c r="AT426" s="157" t="s">
        <v>442</v>
      </c>
      <c r="AU426" s="157" t="s">
        <v>113</v>
      </c>
      <c r="AV426" s="12" t="s">
        <v>79</v>
      </c>
      <c r="AW426" s="12" t="s">
        <v>31</v>
      </c>
      <c r="AX426" s="12" t="s">
        <v>69</v>
      </c>
      <c r="AY426" s="157" t="s">
        <v>328</v>
      </c>
    </row>
    <row r="427" spans="2:65" s="13" customFormat="1">
      <c r="B427" s="163"/>
      <c r="D427" s="151" t="s">
        <v>442</v>
      </c>
      <c r="E427" s="164" t="s">
        <v>3</v>
      </c>
      <c r="F427" s="165" t="s">
        <v>452</v>
      </c>
      <c r="H427" s="166">
        <v>0.14699999999999999</v>
      </c>
      <c r="I427" s="167"/>
      <c r="L427" s="163"/>
      <c r="M427" s="168"/>
      <c r="T427" s="169"/>
      <c r="AT427" s="164" t="s">
        <v>442</v>
      </c>
      <c r="AU427" s="164" t="s">
        <v>113</v>
      </c>
      <c r="AV427" s="13" t="s">
        <v>113</v>
      </c>
      <c r="AW427" s="13" t="s">
        <v>31</v>
      </c>
      <c r="AX427" s="13" t="s">
        <v>76</v>
      </c>
      <c r="AY427" s="164" t="s">
        <v>328</v>
      </c>
    </row>
    <row r="428" spans="2:65" s="1" customFormat="1" ht="33" customHeight="1">
      <c r="B428" s="133"/>
      <c r="C428" s="134" t="s">
        <v>747</v>
      </c>
      <c r="D428" s="134" t="s">
        <v>331</v>
      </c>
      <c r="E428" s="135" t="s">
        <v>2928</v>
      </c>
      <c r="F428" s="136" t="s">
        <v>2929</v>
      </c>
      <c r="G428" s="137" t="s">
        <v>585</v>
      </c>
      <c r="H428" s="138">
        <v>0.45100000000000001</v>
      </c>
      <c r="I428" s="139"/>
      <c r="J428" s="140">
        <f>ROUND(I428*H428,2)</f>
        <v>0</v>
      </c>
      <c r="K428" s="136" t="s">
        <v>335</v>
      </c>
      <c r="L428" s="34"/>
      <c r="M428" s="141" t="s">
        <v>3</v>
      </c>
      <c r="N428" s="142" t="s">
        <v>40</v>
      </c>
      <c r="P428" s="143">
        <f>O428*H428</f>
        <v>0</v>
      </c>
      <c r="Q428" s="143">
        <v>1.0900000000000001</v>
      </c>
      <c r="R428" s="143">
        <f>Q428*H428</f>
        <v>0.49159000000000003</v>
      </c>
      <c r="S428" s="143">
        <v>0</v>
      </c>
      <c r="T428" s="144">
        <f>S428*H428</f>
        <v>0</v>
      </c>
      <c r="AR428" s="145" t="s">
        <v>113</v>
      </c>
      <c r="AT428" s="145" t="s">
        <v>331</v>
      </c>
      <c r="AU428" s="145" t="s">
        <v>113</v>
      </c>
      <c r="AY428" s="19" t="s">
        <v>328</v>
      </c>
      <c r="BE428" s="146">
        <f>IF(N428="základní",J428,0)</f>
        <v>0</v>
      </c>
      <c r="BF428" s="146">
        <f>IF(N428="snížená",J428,0)</f>
        <v>0</v>
      </c>
      <c r="BG428" s="146">
        <f>IF(N428="zákl. přenesená",J428,0)</f>
        <v>0</v>
      </c>
      <c r="BH428" s="146">
        <f>IF(N428="sníž. přenesená",J428,0)</f>
        <v>0</v>
      </c>
      <c r="BI428" s="146">
        <f>IF(N428="nulová",J428,0)</f>
        <v>0</v>
      </c>
      <c r="BJ428" s="19" t="s">
        <v>76</v>
      </c>
      <c r="BK428" s="146">
        <f>ROUND(I428*H428,2)</f>
        <v>0</v>
      </c>
      <c r="BL428" s="19" t="s">
        <v>113</v>
      </c>
      <c r="BM428" s="145" t="s">
        <v>2930</v>
      </c>
    </row>
    <row r="429" spans="2:65" s="1" customFormat="1">
      <c r="B429" s="34"/>
      <c r="D429" s="147" t="s">
        <v>338</v>
      </c>
      <c r="F429" s="148" t="s">
        <v>2931</v>
      </c>
      <c r="I429" s="149"/>
      <c r="L429" s="34"/>
      <c r="M429" s="150"/>
      <c r="T429" s="55"/>
      <c r="AT429" s="19" t="s">
        <v>338</v>
      </c>
      <c r="AU429" s="19" t="s">
        <v>113</v>
      </c>
    </row>
    <row r="430" spans="2:65" s="12" customFormat="1">
      <c r="B430" s="156"/>
      <c r="D430" s="151" t="s">
        <v>442</v>
      </c>
      <c r="E430" s="157" t="s">
        <v>3</v>
      </c>
      <c r="F430" s="158" t="s">
        <v>2932</v>
      </c>
      <c r="H430" s="159">
        <v>7.9000000000000001E-2</v>
      </c>
      <c r="I430" s="160"/>
      <c r="L430" s="156"/>
      <c r="M430" s="161"/>
      <c r="T430" s="162"/>
      <c r="AT430" s="157" t="s">
        <v>442</v>
      </c>
      <c r="AU430" s="157" t="s">
        <v>113</v>
      </c>
      <c r="AV430" s="12" t="s">
        <v>79</v>
      </c>
      <c r="AW430" s="12" t="s">
        <v>31</v>
      </c>
      <c r="AX430" s="12" t="s">
        <v>69</v>
      </c>
      <c r="AY430" s="157" t="s">
        <v>328</v>
      </c>
    </row>
    <row r="431" spans="2:65" s="12" customFormat="1">
      <c r="B431" s="156"/>
      <c r="D431" s="151" t="s">
        <v>442</v>
      </c>
      <c r="E431" s="157" t="s">
        <v>3</v>
      </c>
      <c r="F431" s="158" t="s">
        <v>2933</v>
      </c>
      <c r="H431" s="159">
        <v>4.8000000000000001E-2</v>
      </c>
      <c r="I431" s="160"/>
      <c r="L431" s="156"/>
      <c r="M431" s="161"/>
      <c r="T431" s="162"/>
      <c r="AT431" s="157" t="s">
        <v>442</v>
      </c>
      <c r="AU431" s="157" t="s">
        <v>113</v>
      </c>
      <c r="AV431" s="12" t="s">
        <v>79</v>
      </c>
      <c r="AW431" s="12" t="s">
        <v>31</v>
      </c>
      <c r="AX431" s="12" t="s">
        <v>69</v>
      </c>
      <c r="AY431" s="157" t="s">
        <v>328</v>
      </c>
    </row>
    <row r="432" spans="2:65" s="12" customFormat="1">
      <c r="B432" s="156"/>
      <c r="D432" s="151" t="s">
        <v>442</v>
      </c>
      <c r="E432" s="157" t="s">
        <v>3</v>
      </c>
      <c r="F432" s="158" t="s">
        <v>2934</v>
      </c>
      <c r="H432" s="159">
        <v>8.5000000000000006E-2</v>
      </c>
      <c r="I432" s="160"/>
      <c r="L432" s="156"/>
      <c r="M432" s="161"/>
      <c r="T432" s="162"/>
      <c r="AT432" s="157" t="s">
        <v>442</v>
      </c>
      <c r="AU432" s="157" t="s">
        <v>113</v>
      </c>
      <c r="AV432" s="12" t="s">
        <v>79</v>
      </c>
      <c r="AW432" s="12" t="s">
        <v>31</v>
      </c>
      <c r="AX432" s="12" t="s">
        <v>69</v>
      </c>
      <c r="AY432" s="157" t="s">
        <v>328</v>
      </c>
    </row>
    <row r="433" spans="2:65" s="12" customFormat="1">
      <c r="B433" s="156"/>
      <c r="D433" s="151" t="s">
        <v>442</v>
      </c>
      <c r="E433" s="157" t="s">
        <v>3</v>
      </c>
      <c r="F433" s="158" t="s">
        <v>2935</v>
      </c>
      <c r="H433" s="159">
        <v>9.0999999999999998E-2</v>
      </c>
      <c r="I433" s="160"/>
      <c r="L433" s="156"/>
      <c r="M433" s="161"/>
      <c r="T433" s="162"/>
      <c r="AT433" s="157" t="s">
        <v>442</v>
      </c>
      <c r="AU433" s="157" t="s">
        <v>113</v>
      </c>
      <c r="AV433" s="12" t="s">
        <v>79</v>
      </c>
      <c r="AW433" s="12" t="s">
        <v>31</v>
      </c>
      <c r="AX433" s="12" t="s">
        <v>69</v>
      </c>
      <c r="AY433" s="157" t="s">
        <v>328</v>
      </c>
    </row>
    <row r="434" spans="2:65" s="12" customFormat="1">
      <c r="B434" s="156"/>
      <c r="D434" s="151" t="s">
        <v>442</v>
      </c>
      <c r="E434" s="157" t="s">
        <v>3</v>
      </c>
      <c r="F434" s="158" t="s">
        <v>2936</v>
      </c>
      <c r="H434" s="159">
        <v>9.7000000000000003E-2</v>
      </c>
      <c r="I434" s="160"/>
      <c r="L434" s="156"/>
      <c r="M434" s="161"/>
      <c r="T434" s="162"/>
      <c r="AT434" s="157" t="s">
        <v>442</v>
      </c>
      <c r="AU434" s="157" t="s">
        <v>113</v>
      </c>
      <c r="AV434" s="12" t="s">
        <v>79</v>
      </c>
      <c r="AW434" s="12" t="s">
        <v>31</v>
      </c>
      <c r="AX434" s="12" t="s">
        <v>69</v>
      </c>
      <c r="AY434" s="157" t="s">
        <v>328</v>
      </c>
    </row>
    <row r="435" spans="2:65" s="12" customFormat="1">
      <c r="B435" s="156"/>
      <c r="D435" s="151" t="s">
        <v>442</v>
      </c>
      <c r="E435" s="157" t="s">
        <v>3</v>
      </c>
      <c r="F435" s="158" t="s">
        <v>2937</v>
      </c>
      <c r="H435" s="159">
        <v>5.0999999999999997E-2</v>
      </c>
      <c r="I435" s="160"/>
      <c r="L435" s="156"/>
      <c r="M435" s="161"/>
      <c r="T435" s="162"/>
      <c r="AT435" s="157" t="s">
        <v>442</v>
      </c>
      <c r="AU435" s="157" t="s">
        <v>113</v>
      </c>
      <c r="AV435" s="12" t="s">
        <v>79</v>
      </c>
      <c r="AW435" s="12" t="s">
        <v>31</v>
      </c>
      <c r="AX435" s="12" t="s">
        <v>69</v>
      </c>
      <c r="AY435" s="157" t="s">
        <v>328</v>
      </c>
    </row>
    <row r="436" spans="2:65" s="13" customFormat="1">
      <c r="B436" s="163"/>
      <c r="D436" s="151" t="s">
        <v>442</v>
      </c>
      <c r="E436" s="164" t="s">
        <v>3</v>
      </c>
      <c r="F436" s="165" t="s">
        <v>452</v>
      </c>
      <c r="H436" s="166">
        <v>0.45100000000000001</v>
      </c>
      <c r="I436" s="167"/>
      <c r="L436" s="163"/>
      <c r="M436" s="168"/>
      <c r="T436" s="169"/>
      <c r="AT436" s="164" t="s">
        <v>442</v>
      </c>
      <c r="AU436" s="164" t="s">
        <v>113</v>
      </c>
      <c r="AV436" s="13" t="s">
        <v>113</v>
      </c>
      <c r="AW436" s="13" t="s">
        <v>31</v>
      </c>
      <c r="AX436" s="13" t="s">
        <v>76</v>
      </c>
      <c r="AY436" s="164" t="s">
        <v>328</v>
      </c>
    </row>
    <row r="437" spans="2:65" s="1" customFormat="1" ht="37.9" customHeight="1">
      <c r="B437" s="133"/>
      <c r="C437" s="134" t="s">
        <v>751</v>
      </c>
      <c r="D437" s="134" t="s">
        <v>331</v>
      </c>
      <c r="E437" s="135" t="s">
        <v>2938</v>
      </c>
      <c r="F437" s="136" t="s">
        <v>2939</v>
      </c>
      <c r="G437" s="137" t="s">
        <v>439</v>
      </c>
      <c r="H437" s="138">
        <v>5.5640000000000001</v>
      </c>
      <c r="I437" s="139"/>
      <c r="J437" s="140">
        <f>ROUND(I437*H437,2)</f>
        <v>0</v>
      </c>
      <c r="K437" s="136" t="s">
        <v>335</v>
      </c>
      <c r="L437" s="34"/>
      <c r="M437" s="141" t="s">
        <v>3</v>
      </c>
      <c r="N437" s="142" t="s">
        <v>40</v>
      </c>
      <c r="P437" s="143">
        <f>O437*H437</f>
        <v>0</v>
      </c>
      <c r="Q437" s="143">
        <v>0.17818400000000001</v>
      </c>
      <c r="R437" s="143">
        <f>Q437*H437</f>
        <v>0.99141577600000008</v>
      </c>
      <c r="S437" s="143">
        <v>0</v>
      </c>
      <c r="T437" s="144">
        <f>S437*H437</f>
        <v>0</v>
      </c>
      <c r="AR437" s="145" t="s">
        <v>113</v>
      </c>
      <c r="AT437" s="145" t="s">
        <v>331</v>
      </c>
      <c r="AU437" s="145" t="s">
        <v>113</v>
      </c>
      <c r="AY437" s="19" t="s">
        <v>328</v>
      </c>
      <c r="BE437" s="146">
        <f>IF(N437="základní",J437,0)</f>
        <v>0</v>
      </c>
      <c r="BF437" s="146">
        <f>IF(N437="snížená",J437,0)</f>
        <v>0</v>
      </c>
      <c r="BG437" s="146">
        <f>IF(N437="zákl. přenesená",J437,0)</f>
        <v>0</v>
      </c>
      <c r="BH437" s="146">
        <f>IF(N437="sníž. přenesená",J437,0)</f>
        <v>0</v>
      </c>
      <c r="BI437" s="146">
        <f>IF(N437="nulová",J437,0)</f>
        <v>0</v>
      </c>
      <c r="BJ437" s="19" t="s">
        <v>76</v>
      </c>
      <c r="BK437" s="146">
        <f>ROUND(I437*H437,2)</f>
        <v>0</v>
      </c>
      <c r="BL437" s="19" t="s">
        <v>113</v>
      </c>
      <c r="BM437" s="145" t="s">
        <v>2940</v>
      </c>
    </row>
    <row r="438" spans="2:65" s="1" customFormat="1">
      <c r="B438" s="34"/>
      <c r="D438" s="147" t="s">
        <v>338</v>
      </c>
      <c r="F438" s="148" t="s">
        <v>2941</v>
      </c>
      <c r="I438" s="149"/>
      <c r="L438" s="34"/>
      <c r="M438" s="150"/>
      <c r="T438" s="55"/>
      <c r="AT438" s="19" t="s">
        <v>338</v>
      </c>
      <c r="AU438" s="19" t="s">
        <v>113</v>
      </c>
    </row>
    <row r="439" spans="2:65" s="14" customFormat="1">
      <c r="B439" s="170"/>
      <c r="D439" s="151" t="s">
        <v>442</v>
      </c>
      <c r="E439" s="171" t="s">
        <v>3</v>
      </c>
      <c r="F439" s="172" t="s">
        <v>2058</v>
      </c>
      <c r="H439" s="171" t="s">
        <v>3</v>
      </c>
      <c r="I439" s="173"/>
      <c r="L439" s="170"/>
      <c r="M439" s="174"/>
      <c r="T439" s="175"/>
      <c r="AT439" s="171" t="s">
        <v>442</v>
      </c>
      <c r="AU439" s="171" t="s">
        <v>113</v>
      </c>
      <c r="AV439" s="14" t="s">
        <v>76</v>
      </c>
      <c r="AW439" s="14" t="s">
        <v>31</v>
      </c>
      <c r="AX439" s="14" t="s">
        <v>69</v>
      </c>
      <c r="AY439" s="171" t="s">
        <v>328</v>
      </c>
    </row>
    <row r="440" spans="2:65" s="12" customFormat="1">
      <c r="B440" s="156"/>
      <c r="D440" s="151" t="s">
        <v>442</v>
      </c>
      <c r="E440" s="157" t="s">
        <v>3</v>
      </c>
      <c r="F440" s="158" t="s">
        <v>2942</v>
      </c>
      <c r="H440" s="159">
        <v>0.33600000000000002</v>
      </c>
      <c r="I440" s="160"/>
      <c r="L440" s="156"/>
      <c r="M440" s="161"/>
      <c r="T440" s="162"/>
      <c r="AT440" s="157" t="s">
        <v>442</v>
      </c>
      <c r="AU440" s="157" t="s">
        <v>113</v>
      </c>
      <c r="AV440" s="12" t="s">
        <v>79</v>
      </c>
      <c r="AW440" s="12" t="s">
        <v>31</v>
      </c>
      <c r="AX440" s="12" t="s">
        <v>69</v>
      </c>
      <c r="AY440" s="157" t="s">
        <v>328</v>
      </c>
    </row>
    <row r="441" spans="2:65" s="12" customFormat="1">
      <c r="B441" s="156"/>
      <c r="D441" s="151" t="s">
        <v>442</v>
      </c>
      <c r="E441" s="157" t="s">
        <v>3</v>
      </c>
      <c r="F441" s="158" t="s">
        <v>2943</v>
      </c>
      <c r="H441" s="159">
        <v>0.372</v>
      </c>
      <c r="I441" s="160"/>
      <c r="L441" s="156"/>
      <c r="M441" s="161"/>
      <c r="T441" s="162"/>
      <c r="AT441" s="157" t="s">
        <v>442</v>
      </c>
      <c r="AU441" s="157" t="s">
        <v>113</v>
      </c>
      <c r="AV441" s="12" t="s">
        <v>79</v>
      </c>
      <c r="AW441" s="12" t="s">
        <v>31</v>
      </c>
      <c r="AX441" s="12" t="s">
        <v>69</v>
      </c>
      <c r="AY441" s="157" t="s">
        <v>328</v>
      </c>
    </row>
    <row r="442" spans="2:65" s="12" customFormat="1">
      <c r="B442" s="156"/>
      <c r="D442" s="151" t="s">
        <v>442</v>
      </c>
      <c r="E442" s="157" t="s">
        <v>3</v>
      </c>
      <c r="F442" s="158" t="s">
        <v>2944</v>
      </c>
      <c r="H442" s="159">
        <v>0.44800000000000001</v>
      </c>
      <c r="I442" s="160"/>
      <c r="L442" s="156"/>
      <c r="M442" s="161"/>
      <c r="T442" s="162"/>
      <c r="AT442" s="157" t="s">
        <v>442</v>
      </c>
      <c r="AU442" s="157" t="s">
        <v>113</v>
      </c>
      <c r="AV442" s="12" t="s">
        <v>79</v>
      </c>
      <c r="AW442" s="12" t="s">
        <v>31</v>
      </c>
      <c r="AX442" s="12" t="s">
        <v>69</v>
      </c>
      <c r="AY442" s="157" t="s">
        <v>328</v>
      </c>
    </row>
    <row r="443" spans="2:65" s="12" customFormat="1">
      <c r="B443" s="156"/>
      <c r="D443" s="151" t="s">
        <v>442</v>
      </c>
      <c r="E443" s="157" t="s">
        <v>3</v>
      </c>
      <c r="F443" s="158" t="s">
        <v>2945</v>
      </c>
      <c r="H443" s="159">
        <v>1.1399999999999999</v>
      </c>
      <c r="I443" s="160"/>
      <c r="L443" s="156"/>
      <c r="M443" s="161"/>
      <c r="T443" s="162"/>
      <c r="AT443" s="157" t="s">
        <v>442</v>
      </c>
      <c r="AU443" s="157" t="s">
        <v>113</v>
      </c>
      <c r="AV443" s="12" t="s">
        <v>79</v>
      </c>
      <c r="AW443" s="12" t="s">
        <v>31</v>
      </c>
      <c r="AX443" s="12" t="s">
        <v>69</v>
      </c>
      <c r="AY443" s="157" t="s">
        <v>328</v>
      </c>
    </row>
    <row r="444" spans="2:65" s="12" customFormat="1">
      <c r="B444" s="156"/>
      <c r="D444" s="151" t="s">
        <v>442</v>
      </c>
      <c r="E444" s="157" t="s">
        <v>3</v>
      </c>
      <c r="F444" s="158" t="s">
        <v>2946</v>
      </c>
      <c r="H444" s="159">
        <v>0.27200000000000002</v>
      </c>
      <c r="I444" s="160"/>
      <c r="L444" s="156"/>
      <c r="M444" s="161"/>
      <c r="T444" s="162"/>
      <c r="AT444" s="157" t="s">
        <v>442</v>
      </c>
      <c r="AU444" s="157" t="s">
        <v>113</v>
      </c>
      <c r="AV444" s="12" t="s">
        <v>79</v>
      </c>
      <c r="AW444" s="12" t="s">
        <v>31</v>
      </c>
      <c r="AX444" s="12" t="s">
        <v>69</v>
      </c>
      <c r="AY444" s="157" t="s">
        <v>328</v>
      </c>
    </row>
    <row r="445" spans="2:65" s="14" customFormat="1">
      <c r="B445" s="170"/>
      <c r="D445" s="151" t="s">
        <v>442</v>
      </c>
      <c r="E445" s="171" t="s">
        <v>3</v>
      </c>
      <c r="F445" s="172" t="s">
        <v>2206</v>
      </c>
      <c r="H445" s="171" t="s">
        <v>3</v>
      </c>
      <c r="I445" s="173"/>
      <c r="L445" s="170"/>
      <c r="M445" s="174"/>
      <c r="T445" s="175"/>
      <c r="AT445" s="171" t="s">
        <v>442</v>
      </c>
      <c r="AU445" s="171" t="s">
        <v>113</v>
      </c>
      <c r="AV445" s="14" t="s">
        <v>76</v>
      </c>
      <c r="AW445" s="14" t="s">
        <v>31</v>
      </c>
      <c r="AX445" s="14" t="s">
        <v>69</v>
      </c>
      <c r="AY445" s="171" t="s">
        <v>328</v>
      </c>
    </row>
    <row r="446" spans="2:65" s="12" customFormat="1">
      <c r="B446" s="156"/>
      <c r="D446" s="151" t="s">
        <v>442</v>
      </c>
      <c r="E446" s="157" t="s">
        <v>3</v>
      </c>
      <c r="F446" s="158" t="s">
        <v>2947</v>
      </c>
      <c r="H446" s="159">
        <v>2.996</v>
      </c>
      <c r="I446" s="160"/>
      <c r="L446" s="156"/>
      <c r="M446" s="161"/>
      <c r="T446" s="162"/>
      <c r="AT446" s="157" t="s">
        <v>442</v>
      </c>
      <c r="AU446" s="157" t="s">
        <v>113</v>
      </c>
      <c r="AV446" s="12" t="s">
        <v>79</v>
      </c>
      <c r="AW446" s="12" t="s">
        <v>31</v>
      </c>
      <c r="AX446" s="12" t="s">
        <v>69</v>
      </c>
      <c r="AY446" s="157" t="s">
        <v>328</v>
      </c>
    </row>
    <row r="447" spans="2:65" s="13" customFormat="1">
      <c r="B447" s="163"/>
      <c r="D447" s="151" t="s">
        <v>442</v>
      </c>
      <c r="E447" s="164" t="s">
        <v>3</v>
      </c>
      <c r="F447" s="165" t="s">
        <v>452</v>
      </c>
      <c r="H447" s="166">
        <v>5.5640000000000001</v>
      </c>
      <c r="I447" s="167"/>
      <c r="L447" s="163"/>
      <c r="M447" s="168"/>
      <c r="T447" s="169"/>
      <c r="AT447" s="164" t="s">
        <v>442</v>
      </c>
      <c r="AU447" s="164" t="s">
        <v>113</v>
      </c>
      <c r="AV447" s="13" t="s">
        <v>113</v>
      </c>
      <c r="AW447" s="13" t="s">
        <v>31</v>
      </c>
      <c r="AX447" s="13" t="s">
        <v>76</v>
      </c>
      <c r="AY447" s="164" t="s">
        <v>328</v>
      </c>
    </row>
    <row r="448" spans="2:65" s="1" customFormat="1" ht="24.2" customHeight="1">
      <c r="B448" s="133"/>
      <c r="C448" s="134" t="s">
        <v>756</v>
      </c>
      <c r="D448" s="134" t="s">
        <v>331</v>
      </c>
      <c r="E448" s="135" t="s">
        <v>2948</v>
      </c>
      <c r="F448" s="136" t="s">
        <v>2949</v>
      </c>
      <c r="G448" s="137" t="s">
        <v>491</v>
      </c>
      <c r="H448" s="138">
        <v>1</v>
      </c>
      <c r="I448" s="139"/>
      <c r="J448" s="140">
        <f>ROUND(I448*H448,2)</f>
        <v>0</v>
      </c>
      <c r="K448" s="136" t="s">
        <v>335</v>
      </c>
      <c r="L448" s="34"/>
      <c r="M448" s="141" t="s">
        <v>3</v>
      </c>
      <c r="N448" s="142" t="s">
        <v>40</v>
      </c>
      <c r="P448" s="143">
        <f>O448*H448</f>
        <v>0</v>
      </c>
      <c r="Q448" s="143">
        <v>1.94302</v>
      </c>
      <c r="R448" s="143">
        <f>Q448*H448</f>
        <v>1.94302</v>
      </c>
      <c r="S448" s="143">
        <v>0</v>
      </c>
      <c r="T448" s="144">
        <f>S448*H448</f>
        <v>0</v>
      </c>
      <c r="AR448" s="145" t="s">
        <v>113</v>
      </c>
      <c r="AT448" s="145" t="s">
        <v>331</v>
      </c>
      <c r="AU448" s="145" t="s">
        <v>113</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113</v>
      </c>
      <c r="BM448" s="145" t="s">
        <v>2950</v>
      </c>
    </row>
    <row r="449" spans="2:65" s="1" customFormat="1">
      <c r="B449" s="34"/>
      <c r="D449" s="147" t="s">
        <v>338</v>
      </c>
      <c r="F449" s="148" t="s">
        <v>2951</v>
      </c>
      <c r="I449" s="149"/>
      <c r="L449" s="34"/>
      <c r="M449" s="150"/>
      <c r="T449" s="55"/>
      <c r="AT449" s="19" t="s">
        <v>338</v>
      </c>
      <c r="AU449" s="19" t="s">
        <v>113</v>
      </c>
    </row>
    <row r="450" spans="2:65" s="12" customFormat="1">
      <c r="B450" s="156"/>
      <c r="D450" s="151" t="s">
        <v>442</v>
      </c>
      <c r="E450" s="157" t="s">
        <v>3</v>
      </c>
      <c r="F450" s="158" t="s">
        <v>2952</v>
      </c>
      <c r="H450" s="159">
        <v>1</v>
      </c>
      <c r="I450" s="160"/>
      <c r="L450" s="156"/>
      <c r="M450" s="161"/>
      <c r="T450" s="162"/>
      <c r="AT450" s="157" t="s">
        <v>442</v>
      </c>
      <c r="AU450" s="157" t="s">
        <v>113</v>
      </c>
      <c r="AV450" s="12" t="s">
        <v>79</v>
      </c>
      <c r="AW450" s="12" t="s">
        <v>31</v>
      </c>
      <c r="AX450" s="12" t="s">
        <v>76</v>
      </c>
      <c r="AY450" s="157" t="s">
        <v>328</v>
      </c>
    </row>
    <row r="451" spans="2:65" s="1" customFormat="1" ht="24.2" customHeight="1">
      <c r="B451" s="133"/>
      <c r="C451" s="134" t="s">
        <v>760</v>
      </c>
      <c r="D451" s="134" t="s">
        <v>331</v>
      </c>
      <c r="E451" s="135" t="s">
        <v>2953</v>
      </c>
      <c r="F451" s="136" t="s">
        <v>2954</v>
      </c>
      <c r="G451" s="137" t="s">
        <v>356</v>
      </c>
      <c r="H451" s="138">
        <v>1</v>
      </c>
      <c r="I451" s="139"/>
      <c r="J451" s="140">
        <f>ROUND(I451*H451,2)</f>
        <v>0</v>
      </c>
      <c r="K451" s="136" t="s">
        <v>2897</v>
      </c>
      <c r="L451" s="34"/>
      <c r="M451" s="141" t="s">
        <v>3</v>
      </c>
      <c r="N451" s="142" t="s">
        <v>40</v>
      </c>
      <c r="P451" s="143">
        <f>O451*H451</f>
        <v>0</v>
      </c>
      <c r="Q451" s="143">
        <v>0</v>
      </c>
      <c r="R451" s="143">
        <f>Q451*H451</f>
        <v>0</v>
      </c>
      <c r="S451" s="143">
        <v>0</v>
      </c>
      <c r="T451" s="144">
        <f>S451*H451</f>
        <v>0</v>
      </c>
      <c r="AR451" s="145" t="s">
        <v>113</v>
      </c>
      <c r="AT451" s="145" t="s">
        <v>331</v>
      </c>
      <c r="AU451" s="145" t="s">
        <v>113</v>
      </c>
      <c r="AY451" s="19" t="s">
        <v>328</v>
      </c>
      <c r="BE451" s="146">
        <f>IF(N451="základní",J451,0)</f>
        <v>0</v>
      </c>
      <c r="BF451" s="146">
        <f>IF(N451="snížená",J451,0)</f>
        <v>0</v>
      </c>
      <c r="BG451" s="146">
        <f>IF(N451="zákl. přenesená",J451,0)</f>
        <v>0</v>
      </c>
      <c r="BH451" s="146">
        <f>IF(N451="sníž. přenesená",J451,0)</f>
        <v>0</v>
      </c>
      <c r="BI451" s="146">
        <f>IF(N451="nulová",J451,0)</f>
        <v>0</v>
      </c>
      <c r="BJ451" s="19" t="s">
        <v>76</v>
      </c>
      <c r="BK451" s="146">
        <f>ROUND(I451*H451,2)</f>
        <v>0</v>
      </c>
      <c r="BL451" s="19" t="s">
        <v>113</v>
      </c>
      <c r="BM451" s="145" t="s">
        <v>2955</v>
      </c>
    </row>
    <row r="452" spans="2:65" s="15" customFormat="1" ht="20.85" customHeight="1">
      <c r="B452" s="195"/>
      <c r="D452" s="196" t="s">
        <v>68</v>
      </c>
      <c r="E452" s="196" t="s">
        <v>2956</v>
      </c>
      <c r="F452" s="196" t="s">
        <v>2957</v>
      </c>
      <c r="I452" s="197"/>
      <c r="J452" s="198">
        <f>BK452</f>
        <v>0</v>
      </c>
      <c r="L452" s="195"/>
      <c r="M452" s="199"/>
      <c r="P452" s="200">
        <f>SUM(P453:P471)</f>
        <v>0</v>
      </c>
      <c r="R452" s="200">
        <f>SUM(R453:R471)</f>
        <v>3.1537700000000002</v>
      </c>
      <c r="T452" s="201">
        <f>SUM(T453:T471)</f>
        <v>0</v>
      </c>
      <c r="AR452" s="196" t="s">
        <v>76</v>
      </c>
      <c r="AT452" s="202" t="s">
        <v>68</v>
      </c>
      <c r="AU452" s="202" t="s">
        <v>87</v>
      </c>
      <c r="AY452" s="196" t="s">
        <v>328</v>
      </c>
      <c r="BK452" s="203">
        <f>SUM(BK453:BK471)</f>
        <v>0</v>
      </c>
    </row>
    <row r="453" spans="2:65" s="1" customFormat="1" ht="21.75" customHeight="1">
      <c r="B453" s="133"/>
      <c r="C453" s="134" t="s">
        <v>764</v>
      </c>
      <c r="D453" s="134" t="s">
        <v>331</v>
      </c>
      <c r="E453" s="135" t="s">
        <v>2958</v>
      </c>
      <c r="F453" s="136" t="s">
        <v>2959</v>
      </c>
      <c r="G453" s="137" t="s">
        <v>574</v>
      </c>
      <c r="H453" s="138">
        <v>20</v>
      </c>
      <c r="I453" s="139"/>
      <c r="J453" s="140">
        <f>ROUND(I453*H453,2)</f>
        <v>0</v>
      </c>
      <c r="K453" s="136" t="s">
        <v>335</v>
      </c>
      <c r="L453" s="34"/>
      <c r="M453" s="141" t="s">
        <v>3</v>
      </c>
      <c r="N453" s="142" t="s">
        <v>40</v>
      </c>
      <c r="P453" s="143">
        <f>O453*H453</f>
        <v>0</v>
      </c>
      <c r="Q453" s="143">
        <v>6.8820000000000001E-3</v>
      </c>
      <c r="R453" s="143">
        <f>Q453*H453</f>
        <v>0.13764000000000001</v>
      </c>
      <c r="S453" s="143">
        <v>0</v>
      </c>
      <c r="T453" s="144">
        <f>S453*H453</f>
        <v>0</v>
      </c>
      <c r="AR453" s="145" t="s">
        <v>113</v>
      </c>
      <c r="AT453" s="145" t="s">
        <v>331</v>
      </c>
      <c r="AU453" s="145" t="s">
        <v>113</v>
      </c>
      <c r="AY453" s="19" t="s">
        <v>328</v>
      </c>
      <c r="BE453" s="146">
        <f>IF(N453="základní",J453,0)</f>
        <v>0</v>
      </c>
      <c r="BF453" s="146">
        <f>IF(N453="snížená",J453,0)</f>
        <v>0</v>
      </c>
      <c r="BG453" s="146">
        <f>IF(N453="zákl. přenesená",J453,0)</f>
        <v>0</v>
      </c>
      <c r="BH453" s="146">
        <f>IF(N453="sníž. přenesená",J453,0)</f>
        <v>0</v>
      </c>
      <c r="BI453" s="146">
        <f>IF(N453="nulová",J453,0)</f>
        <v>0</v>
      </c>
      <c r="BJ453" s="19" t="s">
        <v>76</v>
      </c>
      <c r="BK453" s="146">
        <f>ROUND(I453*H453,2)</f>
        <v>0</v>
      </c>
      <c r="BL453" s="19" t="s">
        <v>113</v>
      </c>
      <c r="BM453" s="145" t="s">
        <v>2960</v>
      </c>
    </row>
    <row r="454" spans="2:65" s="1" customFormat="1">
      <c r="B454" s="34"/>
      <c r="D454" s="147" t="s">
        <v>338</v>
      </c>
      <c r="F454" s="148" t="s">
        <v>2961</v>
      </c>
      <c r="I454" s="149"/>
      <c r="L454" s="34"/>
      <c r="M454" s="150"/>
      <c r="T454" s="55"/>
      <c r="AT454" s="19" t="s">
        <v>338</v>
      </c>
      <c r="AU454" s="19" t="s">
        <v>113</v>
      </c>
    </row>
    <row r="455" spans="2:65" s="1" customFormat="1" ht="24.2" customHeight="1">
      <c r="B455" s="133"/>
      <c r="C455" s="134" t="s">
        <v>165</v>
      </c>
      <c r="D455" s="134" t="s">
        <v>331</v>
      </c>
      <c r="E455" s="135" t="s">
        <v>2962</v>
      </c>
      <c r="F455" s="136" t="s">
        <v>2963</v>
      </c>
      <c r="G455" s="137" t="s">
        <v>574</v>
      </c>
      <c r="H455" s="138">
        <v>3</v>
      </c>
      <c r="I455" s="139"/>
      <c r="J455" s="140">
        <f>ROUND(I455*H455,2)</f>
        <v>0</v>
      </c>
      <c r="K455" s="136" t="s">
        <v>335</v>
      </c>
      <c r="L455" s="34"/>
      <c r="M455" s="141" t="s">
        <v>3</v>
      </c>
      <c r="N455" s="142" t="s">
        <v>40</v>
      </c>
      <c r="P455" s="143">
        <f>O455*H455</f>
        <v>0</v>
      </c>
      <c r="Q455" s="143">
        <v>1.1469999999999999E-2</v>
      </c>
      <c r="R455" s="143">
        <f>Q455*H455</f>
        <v>3.4409999999999996E-2</v>
      </c>
      <c r="S455" s="143">
        <v>0</v>
      </c>
      <c r="T455" s="144">
        <f>S455*H455</f>
        <v>0</v>
      </c>
      <c r="AR455" s="145" t="s">
        <v>113</v>
      </c>
      <c r="AT455" s="145" t="s">
        <v>331</v>
      </c>
      <c r="AU455" s="145" t="s">
        <v>113</v>
      </c>
      <c r="AY455" s="19" t="s">
        <v>328</v>
      </c>
      <c r="BE455" s="146">
        <f>IF(N455="základní",J455,0)</f>
        <v>0</v>
      </c>
      <c r="BF455" s="146">
        <f>IF(N455="snížená",J455,0)</f>
        <v>0</v>
      </c>
      <c r="BG455" s="146">
        <f>IF(N455="zákl. přenesená",J455,0)</f>
        <v>0</v>
      </c>
      <c r="BH455" s="146">
        <f>IF(N455="sníž. přenesená",J455,0)</f>
        <v>0</v>
      </c>
      <c r="BI455" s="146">
        <f>IF(N455="nulová",J455,0)</f>
        <v>0</v>
      </c>
      <c r="BJ455" s="19" t="s">
        <v>76</v>
      </c>
      <c r="BK455" s="146">
        <f>ROUND(I455*H455,2)</f>
        <v>0</v>
      </c>
      <c r="BL455" s="19" t="s">
        <v>113</v>
      </c>
      <c r="BM455" s="145" t="s">
        <v>2964</v>
      </c>
    </row>
    <row r="456" spans="2:65" s="1" customFormat="1">
      <c r="B456" s="34"/>
      <c r="D456" s="147" t="s">
        <v>338</v>
      </c>
      <c r="F456" s="148" t="s">
        <v>2965</v>
      </c>
      <c r="I456" s="149"/>
      <c r="L456" s="34"/>
      <c r="M456" s="150"/>
      <c r="T456" s="55"/>
      <c r="AT456" s="19" t="s">
        <v>338</v>
      </c>
      <c r="AU456" s="19" t="s">
        <v>113</v>
      </c>
    </row>
    <row r="457" spans="2:65" s="1" customFormat="1" ht="24.2" customHeight="1">
      <c r="B457" s="133"/>
      <c r="C457" s="176" t="s">
        <v>773</v>
      </c>
      <c r="D457" s="176" t="s">
        <v>539</v>
      </c>
      <c r="E457" s="177" t="s">
        <v>2966</v>
      </c>
      <c r="F457" s="178" t="s">
        <v>2967</v>
      </c>
      <c r="G457" s="179" t="s">
        <v>574</v>
      </c>
      <c r="H457" s="180">
        <v>6</v>
      </c>
      <c r="I457" s="181"/>
      <c r="J457" s="182">
        <f>ROUND(I457*H457,2)</f>
        <v>0</v>
      </c>
      <c r="K457" s="178" t="s">
        <v>335</v>
      </c>
      <c r="L457" s="183"/>
      <c r="M457" s="184" t="s">
        <v>3</v>
      </c>
      <c r="N457" s="185" t="s">
        <v>40</v>
      </c>
      <c r="P457" s="143">
        <f>O457*H457</f>
        <v>0</v>
      </c>
      <c r="Q457" s="143">
        <v>7.2999999999999995E-2</v>
      </c>
      <c r="R457" s="143">
        <f>Q457*H457</f>
        <v>0.43799999999999994</v>
      </c>
      <c r="S457" s="143">
        <v>0</v>
      </c>
      <c r="T457" s="144">
        <f>S457*H457</f>
        <v>0</v>
      </c>
      <c r="AR457" s="145" t="s">
        <v>171</v>
      </c>
      <c r="AT457" s="145" t="s">
        <v>539</v>
      </c>
      <c r="AU457" s="145" t="s">
        <v>113</v>
      </c>
      <c r="AY457" s="19" t="s">
        <v>328</v>
      </c>
      <c r="BE457" s="146">
        <f>IF(N457="základní",J457,0)</f>
        <v>0</v>
      </c>
      <c r="BF457" s="146">
        <f>IF(N457="snížená",J457,0)</f>
        <v>0</v>
      </c>
      <c r="BG457" s="146">
        <f>IF(N457="zákl. přenesená",J457,0)</f>
        <v>0</v>
      </c>
      <c r="BH457" s="146">
        <f>IF(N457="sníž. přenesená",J457,0)</f>
        <v>0</v>
      </c>
      <c r="BI457" s="146">
        <f>IF(N457="nulová",J457,0)</f>
        <v>0</v>
      </c>
      <c r="BJ457" s="19" t="s">
        <v>76</v>
      </c>
      <c r="BK457" s="146">
        <f>ROUND(I457*H457,2)</f>
        <v>0</v>
      </c>
      <c r="BL457" s="19" t="s">
        <v>113</v>
      </c>
      <c r="BM457" s="145" t="s">
        <v>2968</v>
      </c>
    </row>
    <row r="458" spans="2:65" s="14" customFormat="1">
      <c r="B458" s="170"/>
      <c r="D458" s="151" t="s">
        <v>442</v>
      </c>
      <c r="E458" s="171" t="s">
        <v>3</v>
      </c>
      <c r="F458" s="172" t="s">
        <v>2136</v>
      </c>
      <c r="H458" s="171" t="s">
        <v>3</v>
      </c>
      <c r="I458" s="173"/>
      <c r="L458" s="170"/>
      <c r="M458" s="174"/>
      <c r="T458" s="175"/>
      <c r="AT458" s="171" t="s">
        <v>442</v>
      </c>
      <c r="AU458" s="171" t="s">
        <v>113</v>
      </c>
      <c r="AV458" s="14" t="s">
        <v>76</v>
      </c>
      <c r="AW458" s="14" t="s">
        <v>31</v>
      </c>
      <c r="AX458" s="14" t="s">
        <v>69</v>
      </c>
      <c r="AY458" s="171" t="s">
        <v>328</v>
      </c>
    </row>
    <row r="459" spans="2:65" s="12" customFormat="1">
      <c r="B459" s="156"/>
      <c r="D459" s="151" t="s">
        <v>442</v>
      </c>
      <c r="E459" s="157" t="s">
        <v>3</v>
      </c>
      <c r="F459" s="158" t="s">
        <v>2969</v>
      </c>
      <c r="H459" s="159">
        <v>2</v>
      </c>
      <c r="I459" s="160"/>
      <c r="L459" s="156"/>
      <c r="M459" s="161"/>
      <c r="T459" s="162"/>
      <c r="AT459" s="157" t="s">
        <v>442</v>
      </c>
      <c r="AU459" s="157" t="s">
        <v>113</v>
      </c>
      <c r="AV459" s="12" t="s">
        <v>79</v>
      </c>
      <c r="AW459" s="12" t="s">
        <v>31</v>
      </c>
      <c r="AX459" s="12" t="s">
        <v>69</v>
      </c>
      <c r="AY459" s="157" t="s">
        <v>328</v>
      </c>
    </row>
    <row r="460" spans="2:65" s="14" customFormat="1">
      <c r="B460" s="170"/>
      <c r="D460" s="151" t="s">
        <v>442</v>
      </c>
      <c r="E460" s="171" t="s">
        <v>3</v>
      </c>
      <c r="F460" s="172" t="s">
        <v>1937</v>
      </c>
      <c r="H460" s="171" t="s">
        <v>3</v>
      </c>
      <c r="I460" s="173"/>
      <c r="L460" s="170"/>
      <c r="M460" s="174"/>
      <c r="T460" s="175"/>
      <c r="AT460" s="171" t="s">
        <v>442</v>
      </c>
      <c r="AU460" s="171" t="s">
        <v>113</v>
      </c>
      <c r="AV460" s="14" t="s">
        <v>76</v>
      </c>
      <c r="AW460" s="14" t="s">
        <v>31</v>
      </c>
      <c r="AX460" s="14" t="s">
        <v>69</v>
      </c>
      <c r="AY460" s="171" t="s">
        <v>328</v>
      </c>
    </row>
    <row r="461" spans="2:65" s="12" customFormat="1">
      <c r="B461" s="156"/>
      <c r="D461" s="151" t="s">
        <v>442</v>
      </c>
      <c r="E461" s="157" t="s">
        <v>3</v>
      </c>
      <c r="F461" s="158" t="s">
        <v>2969</v>
      </c>
      <c r="H461" s="159">
        <v>2</v>
      </c>
      <c r="I461" s="160"/>
      <c r="L461" s="156"/>
      <c r="M461" s="161"/>
      <c r="T461" s="162"/>
      <c r="AT461" s="157" t="s">
        <v>442</v>
      </c>
      <c r="AU461" s="157" t="s">
        <v>113</v>
      </c>
      <c r="AV461" s="12" t="s">
        <v>79</v>
      </c>
      <c r="AW461" s="12" t="s">
        <v>31</v>
      </c>
      <c r="AX461" s="12" t="s">
        <v>69</v>
      </c>
      <c r="AY461" s="157" t="s">
        <v>328</v>
      </c>
    </row>
    <row r="462" spans="2:65" s="14" customFormat="1">
      <c r="B462" s="170"/>
      <c r="D462" s="151" t="s">
        <v>442</v>
      </c>
      <c r="E462" s="171" t="s">
        <v>3</v>
      </c>
      <c r="F462" s="172" t="s">
        <v>2156</v>
      </c>
      <c r="H462" s="171" t="s">
        <v>3</v>
      </c>
      <c r="I462" s="173"/>
      <c r="L462" s="170"/>
      <c r="M462" s="174"/>
      <c r="T462" s="175"/>
      <c r="AT462" s="171" t="s">
        <v>442</v>
      </c>
      <c r="AU462" s="171" t="s">
        <v>113</v>
      </c>
      <c r="AV462" s="14" t="s">
        <v>76</v>
      </c>
      <c r="AW462" s="14" t="s">
        <v>31</v>
      </c>
      <c r="AX462" s="14" t="s">
        <v>69</v>
      </c>
      <c r="AY462" s="171" t="s">
        <v>328</v>
      </c>
    </row>
    <row r="463" spans="2:65" s="12" customFormat="1">
      <c r="B463" s="156"/>
      <c r="D463" s="151" t="s">
        <v>442</v>
      </c>
      <c r="E463" s="157" t="s">
        <v>3</v>
      </c>
      <c r="F463" s="158" t="s">
        <v>2969</v>
      </c>
      <c r="H463" s="159">
        <v>2</v>
      </c>
      <c r="I463" s="160"/>
      <c r="L463" s="156"/>
      <c r="M463" s="161"/>
      <c r="T463" s="162"/>
      <c r="AT463" s="157" t="s">
        <v>442</v>
      </c>
      <c r="AU463" s="157" t="s">
        <v>113</v>
      </c>
      <c r="AV463" s="12" t="s">
        <v>79</v>
      </c>
      <c r="AW463" s="12" t="s">
        <v>31</v>
      </c>
      <c r="AX463" s="12" t="s">
        <v>69</v>
      </c>
      <c r="AY463" s="157" t="s">
        <v>328</v>
      </c>
    </row>
    <row r="464" spans="2:65" s="13" customFormat="1">
      <c r="B464" s="163"/>
      <c r="D464" s="151" t="s">
        <v>442</v>
      </c>
      <c r="E464" s="164" t="s">
        <v>3</v>
      </c>
      <c r="F464" s="165" t="s">
        <v>452</v>
      </c>
      <c r="H464" s="166">
        <v>6</v>
      </c>
      <c r="I464" s="167"/>
      <c r="L464" s="163"/>
      <c r="M464" s="168"/>
      <c r="T464" s="169"/>
      <c r="AT464" s="164" t="s">
        <v>442</v>
      </c>
      <c r="AU464" s="164" t="s">
        <v>113</v>
      </c>
      <c r="AV464" s="13" t="s">
        <v>113</v>
      </c>
      <c r="AW464" s="13" t="s">
        <v>31</v>
      </c>
      <c r="AX464" s="13" t="s">
        <v>76</v>
      </c>
      <c r="AY464" s="164" t="s">
        <v>328</v>
      </c>
    </row>
    <row r="465" spans="2:65" s="1" customFormat="1" ht="24.2" customHeight="1">
      <c r="B465" s="133"/>
      <c r="C465" s="176" t="s">
        <v>778</v>
      </c>
      <c r="D465" s="176" t="s">
        <v>539</v>
      </c>
      <c r="E465" s="177" t="s">
        <v>2970</v>
      </c>
      <c r="F465" s="178" t="s">
        <v>2971</v>
      </c>
      <c r="G465" s="179" t="s">
        <v>574</v>
      </c>
      <c r="H465" s="180">
        <v>14</v>
      </c>
      <c r="I465" s="181"/>
      <c r="J465" s="182">
        <f>ROUND(I465*H465,2)</f>
        <v>0</v>
      </c>
      <c r="K465" s="178" t="s">
        <v>335</v>
      </c>
      <c r="L465" s="183"/>
      <c r="M465" s="184" t="s">
        <v>3</v>
      </c>
      <c r="N465" s="185" t="s">
        <v>40</v>
      </c>
      <c r="P465" s="143">
        <f>O465*H465</f>
        <v>0</v>
      </c>
      <c r="Q465" s="143">
        <v>6.4000000000000001E-2</v>
      </c>
      <c r="R465" s="143">
        <f>Q465*H465</f>
        <v>0.89600000000000002</v>
      </c>
      <c r="S465" s="143">
        <v>0</v>
      </c>
      <c r="T465" s="144">
        <f>S465*H465</f>
        <v>0</v>
      </c>
      <c r="AR465" s="145" t="s">
        <v>171</v>
      </c>
      <c r="AT465" s="145" t="s">
        <v>539</v>
      </c>
      <c r="AU465" s="145" t="s">
        <v>113</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113</v>
      </c>
      <c r="BM465" s="145" t="s">
        <v>2972</v>
      </c>
    </row>
    <row r="466" spans="2:65" s="12" customFormat="1">
      <c r="B466" s="156"/>
      <c r="D466" s="151" t="s">
        <v>442</v>
      </c>
      <c r="E466" s="157" t="s">
        <v>3</v>
      </c>
      <c r="F466" s="158" t="s">
        <v>2973</v>
      </c>
      <c r="H466" s="159">
        <v>14</v>
      </c>
      <c r="I466" s="160"/>
      <c r="L466" s="156"/>
      <c r="M466" s="161"/>
      <c r="T466" s="162"/>
      <c r="AT466" s="157" t="s">
        <v>442</v>
      </c>
      <c r="AU466" s="157" t="s">
        <v>113</v>
      </c>
      <c r="AV466" s="12" t="s">
        <v>79</v>
      </c>
      <c r="AW466" s="12" t="s">
        <v>31</v>
      </c>
      <c r="AX466" s="12" t="s">
        <v>76</v>
      </c>
      <c r="AY466" s="157" t="s">
        <v>328</v>
      </c>
    </row>
    <row r="467" spans="2:65" s="1" customFormat="1" ht="24.2" customHeight="1">
      <c r="B467" s="133"/>
      <c r="C467" s="176" t="s">
        <v>783</v>
      </c>
      <c r="D467" s="176" t="s">
        <v>539</v>
      </c>
      <c r="E467" s="177" t="s">
        <v>2974</v>
      </c>
      <c r="F467" s="178" t="s">
        <v>2975</v>
      </c>
      <c r="G467" s="179" t="s">
        <v>574</v>
      </c>
      <c r="H467" s="180">
        <v>3</v>
      </c>
      <c r="I467" s="181"/>
      <c r="J467" s="182">
        <f>ROUND(I467*H467,2)</f>
        <v>0</v>
      </c>
      <c r="K467" s="178" t="s">
        <v>335</v>
      </c>
      <c r="L467" s="183"/>
      <c r="M467" s="184" t="s">
        <v>3</v>
      </c>
      <c r="N467" s="185" t="s">
        <v>40</v>
      </c>
      <c r="P467" s="143">
        <f>O467*H467</f>
        <v>0</v>
      </c>
      <c r="Q467" s="143">
        <v>0.112</v>
      </c>
      <c r="R467" s="143">
        <f>Q467*H467</f>
        <v>0.33600000000000002</v>
      </c>
      <c r="S467" s="143">
        <v>0</v>
      </c>
      <c r="T467" s="144">
        <f>S467*H467</f>
        <v>0</v>
      </c>
      <c r="AR467" s="145" t="s">
        <v>171</v>
      </c>
      <c r="AT467" s="145" t="s">
        <v>539</v>
      </c>
      <c r="AU467" s="145" t="s">
        <v>113</v>
      </c>
      <c r="AY467" s="19" t="s">
        <v>328</v>
      </c>
      <c r="BE467" s="146">
        <f>IF(N467="základní",J467,0)</f>
        <v>0</v>
      </c>
      <c r="BF467" s="146">
        <f>IF(N467="snížená",J467,0)</f>
        <v>0</v>
      </c>
      <c r="BG467" s="146">
        <f>IF(N467="zákl. přenesená",J467,0)</f>
        <v>0</v>
      </c>
      <c r="BH467" s="146">
        <f>IF(N467="sníž. přenesená",J467,0)</f>
        <v>0</v>
      </c>
      <c r="BI467" s="146">
        <f>IF(N467="nulová",J467,0)</f>
        <v>0</v>
      </c>
      <c r="BJ467" s="19" t="s">
        <v>76</v>
      </c>
      <c r="BK467" s="146">
        <f>ROUND(I467*H467,2)</f>
        <v>0</v>
      </c>
      <c r="BL467" s="19" t="s">
        <v>113</v>
      </c>
      <c r="BM467" s="145" t="s">
        <v>2976</v>
      </c>
    </row>
    <row r="468" spans="2:65" s="12" customFormat="1">
      <c r="B468" s="156"/>
      <c r="D468" s="151" t="s">
        <v>442</v>
      </c>
      <c r="E468" s="157" t="s">
        <v>3</v>
      </c>
      <c r="F468" s="158" t="s">
        <v>2977</v>
      </c>
      <c r="H468" s="159">
        <v>3</v>
      </c>
      <c r="I468" s="160"/>
      <c r="L468" s="156"/>
      <c r="M468" s="161"/>
      <c r="T468" s="162"/>
      <c r="AT468" s="157" t="s">
        <v>442</v>
      </c>
      <c r="AU468" s="157" t="s">
        <v>113</v>
      </c>
      <c r="AV468" s="12" t="s">
        <v>79</v>
      </c>
      <c r="AW468" s="12" t="s">
        <v>31</v>
      </c>
      <c r="AX468" s="12" t="s">
        <v>76</v>
      </c>
      <c r="AY468" s="157" t="s">
        <v>328</v>
      </c>
    </row>
    <row r="469" spans="2:65" s="1" customFormat="1" ht="37.9" customHeight="1">
      <c r="B469" s="133"/>
      <c r="C469" s="134" t="s">
        <v>788</v>
      </c>
      <c r="D469" s="134" t="s">
        <v>331</v>
      </c>
      <c r="E469" s="135" t="s">
        <v>2978</v>
      </c>
      <c r="F469" s="136" t="s">
        <v>2979</v>
      </c>
      <c r="G469" s="137" t="s">
        <v>574</v>
      </c>
      <c r="H469" s="138">
        <v>12</v>
      </c>
      <c r="I469" s="139"/>
      <c r="J469" s="140">
        <f>ROUND(I469*H469,2)</f>
        <v>0</v>
      </c>
      <c r="K469" s="136" t="s">
        <v>335</v>
      </c>
      <c r="L469" s="34"/>
      <c r="M469" s="141" t="s">
        <v>3</v>
      </c>
      <c r="N469" s="142" t="s">
        <v>40</v>
      </c>
      <c r="P469" s="143">
        <f>O469*H469</f>
        <v>0</v>
      </c>
      <c r="Q469" s="143">
        <v>0.10931</v>
      </c>
      <c r="R469" s="143">
        <f>Q469*H469</f>
        <v>1.31172</v>
      </c>
      <c r="S469" s="143">
        <v>0</v>
      </c>
      <c r="T469" s="144">
        <f>S469*H469</f>
        <v>0</v>
      </c>
      <c r="AR469" s="145" t="s">
        <v>113</v>
      </c>
      <c r="AT469" s="145" t="s">
        <v>331</v>
      </c>
      <c r="AU469" s="145" t="s">
        <v>113</v>
      </c>
      <c r="AY469" s="19" t="s">
        <v>328</v>
      </c>
      <c r="BE469" s="146">
        <f>IF(N469="základní",J469,0)</f>
        <v>0</v>
      </c>
      <c r="BF469" s="146">
        <f>IF(N469="snížená",J469,0)</f>
        <v>0</v>
      </c>
      <c r="BG469" s="146">
        <f>IF(N469="zákl. přenesená",J469,0)</f>
        <v>0</v>
      </c>
      <c r="BH469" s="146">
        <f>IF(N469="sníž. přenesená",J469,0)</f>
        <v>0</v>
      </c>
      <c r="BI469" s="146">
        <f>IF(N469="nulová",J469,0)</f>
        <v>0</v>
      </c>
      <c r="BJ469" s="19" t="s">
        <v>76</v>
      </c>
      <c r="BK469" s="146">
        <f>ROUND(I469*H469,2)</f>
        <v>0</v>
      </c>
      <c r="BL469" s="19" t="s">
        <v>113</v>
      </c>
      <c r="BM469" s="145" t="s">
        <v>2980</v>
      </c>
    </row>
    <row r="470" spans="2:65" s="1" customFormat="1">
      <c r="B470" s="34"/>
      <c r="D470" s="147" t="s">
        <v>338</v>
      </c>
      <c r="F470" s="148" t="s">
        <v>2981</v>
      </c>
      <c r="I470" s="149"/>
      <c r="L470" s="34"/>
      <c r="M470" s="150"/>
      <c r="T470" s="55"/>
      <c r="AT470" s="19" t="s">
        <v>338</v>
      </c>
      <c r="AU470" s="19" t="s">
        <v>113</v>
      </c>
    </row>
    <row r="471" spans="2:65" s="12" customFormat="1">
      <c r="B471" s="156"/>
      <c r="D471" s="151" t="s">
        <v>442</v>
      </c>
      <c r="E471" s="157" t="s">
        <v>3</v>
      </c>
      <c r="F471" s="158" t="s">
        <v>2982</v>
      </c>
      <c r="H471" s="159">
        <v>12</v>
      </c>
      <c r="I471" s="160"/>
      <c r="L471" s="156"/>
      <c r="M471" s="161"/>
      <c r="T471" s="162"/>
      <c r="AT471" s="157" t="s">
        <v>442</v>
      </c>
      <c r="AU471" s="157" t="s">
        <v>113</v>
      </c>
      <c r="AV471" s="12" t="s">
        <v>79</v>
      </c>
      <c r="AW471" s="12" t="s">
        <v>31</v>
      </c>
      <c r="AX471" s="12" t="s">
        <v>76</v>
      </c>
      <c r="AY471" s="157" t="s">
        <v>328</v>
      </c>
    </row>
    <row r="472" spans="2:65" s="11" customFormat="1" ht="22.9" customHeight="1">
      <c r="B472" s="121"/>
      <c r="D472" s="122" t="s">
        <v>68</v>
      </c>
      <c r="E472" s="131" t="s">
        <v>113</v>
      </c>
      <c r="F472" s="131" t="s">
        <v>577</v>
      </c>
      <c r="I472" s="124"/>
      <c r="J472" s="132">
        <f>BK472</f>
        <v>0</v>
      </c>
      <c r="L472" s="121"/>
      <c r="M472" s="126"/>
      <c r="P472" s="127">
        <f>P473+P474+P493+P517+P521+P562+P577</f>
        <v>0</v>
      </c>
      <c r="R472" s="127">
        <f>R473+R474+R493+R517+R521+R562+R577</f>
        <v>88.266983758879988</v>
      </c>
      <c r="T472" s="128">
        <f>T473+T474+T493+T517+T521+T562+T577</f>
        <v>0</v>
      </c>
      <c r="AR472" s="122" t="s">
        <v>76</v>
      </c>
      <c r="AT472" s="129" t="s">
        <v>68</v>
      </c>
      <c r="AU472" s="129" t="s">
        <v>76</v>
      </c>
      <c r="AY472" s="122" t="s">
        <v>328</v>
      </c>
      <c r="BK472" s="130">
        <f>BK473+BK474+BK493+BK517+BK521+BK562+BK577</f>
        <v>0</v>
      </c>
    </row>
    <row r="473" spans="2:65" s="1" customFormat="1" ht="24.2" customHeight="1">
      <c r="B473" s="133"/>
      <c r="C473" s="134" t="s">
        <v>792</v>
      </c>
      <c r="D473" s="134" t="s">
        <v>331</v>
      </c>
      <c r="E473" s="135" t="s">
        <v>2983</v>
      </c>
      <c r="F473" s="136" t="s">
        <v>2984</v>
      </c>
      <c r="G473" s="137" t="s">
        <v>356</v>
      </c>
      <c r="H473" s="138">
        <v>2</v>
      </c>
      <c r="I473" s="139"/>
      <c r="J473" s="140">
        <f>ROUND(I473*H473,2)</f>
        <v>0</v>
      </c>
      <c r="K473" s="136" t="s">
        <v>2897</v>
      </c>
      <c r="L473" s="34"/>
      <c r="M473" s="141" t="s">
        <v>3</v>
      </c>
      <c r="N473" s="142" t="s">
        <v>40</v>
      </c>
      <c r="P473" s="143">
        <f>O473*H473</f>
        <v>0</v>
      </c>
      <c r="Q473" s="143">
        <v>0</v>
      </c>
      <c r="R473" s="143">
        <f>Q473*H473</f>
        <v>0</v>
      </c>
      <c r="S473" s="143">
        <v>0</v>
      </c>
      <c r="T473" s="144">
        <f>S473*H473</f>
        <v>0</v>
      </c>
      <c r="AR473" s="145" t="s">
        <v>113</v>
      </c>
      <c r="AT473" s="145" t="s">
        <v>331</v>
      </c>
      <c r="AU473" s="145" t="s">
        <v>79</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113</v>
      </c>
      <c r="BM473" s="145" t="s">
        <v>2985</v>
      </c>
    </row>
    <row r="474" spans="2:65" s="11" customFormat="1" ht="20.85" customHeight="1">
      <c r="B474" s="121"/>
      <c r="D474" s="122" t="s">
        <v>68</v>
      </c>
      <c r="E474" s="131" t="s">
        <v>2986</v>
      </c>
      <c r="F474" s="131" t="s">
        <v>2987</v>
      </c>
      <c r="I474" s="124"/>
      <c r="J474" s="132">
        <f>BK474</f>
        <v>0</v>
      </c>
      <c r="L474" s="121"/>
      <c r="M474" s="126"/>
      <c r="P474" s="127">
        <f>SUM(P475:P492)</f>
        <v>0</v>
      </c>
      <c r="R474" s="127">
        <f>SUM(R475:R492)</f>
        <v>3.1831572419999996</v>
      </c>
      <c r="T474" s="128">
        <f>SUM(T475:T492)</f>
        <v>0</v>
      </c>
      <c r="AR474" s="122" t="s">
        <v>76</v>
      </c>
      <c r="AT474" s="129" t="s">
        <v>68</v>
      </c>
      <c r="AU474" s="129" t="s">
        <v>79</v>
      </c>
      <c r="AY474" s="122" t="s">
        <v>328</v>
      </c>
      <c r="BK474" s="130">
        <f>SUM(BK475:BK492)</f>
        <v>0</v>
      </c>
    </row>
    <row r="475" spans="2:65" s="1" customFormat="1" ht="24.2" customHeight="1">
      <c r="B475" s="133"/>
      <c r="C475" s="134" t="s">
        <v>796</v>
      </c>
      <c r="D475" s="134" t="s">
        <v>331</v>
      </c>
      <c r="E475" s="135" t="s">
        <v>2988</v>
      </c>
      <c r="F475" s="136" t="s">
        <v>2989</v>
      </c>
      <c r="G475" s="137" t="s">
        <v>491</v>
      </c>
      <c r="H475" s="138">
        <v>1.1759999999999999</v>
      </c>
      <c r="I475" s="139"/>
      <c r="J475" s="140">
        <f>ROUND(I475*H475,2)</f>
        <v>0</v>
      </c>
      <c r="K475" s="136" t="s">
        <v>335</v>
      </c>
      <c r="L475" s="34"/>
      <c r="M475" s="141" t="s">
        <v>3</v>
      </c>
      <c r="N475" s="142" t="s">
        <v>40</v>
      </c>
      <c r="P475" s="143">
        <f>O475*H475</f>
        <v>0</v>
      </c>
      <c r="Q475" s="143">
        <v>2.5019749999999998</v>
      </c>
      <c r="R475" s="143">
        <f>Q475*H475</f>
        <v>2.9423225999999998</v>
      </c>
      <c r="S475" s="143">
        <v>0</v>
      </c>
      <c r="T475" s="144">
        <f>S475*H475</f>
        <v>0</v>
      </c>
      <c r="AR475" s="145" t="s">
        <v>113</v>
      </c>
      <c r="AT475" s="145" t="s">
        <v>331</v>
      </c>
      <c r="AU475" s="145" t="s">
        <v>87</v>
      </c>
      <c r="AY475" s="19" t="s">
        <v>328</v>
      </c>
      <c r="BE475" s="146">
        <f>IF(N475="základní",J475,0)</f>
        <v>0</v>
      </c>
      <c r="BF475" s="146">
        <f>IF(N475="snížená",J475,0)</f>
        <v>0</v>
      </c>
      <c r="BG475" s="146">
        <f>IF(N475="zákl. přenesená",J475,0)</f>
        <v>0</v>
      </c>
      <c r="BH475" s="146">
        <f>IF(N475="sníž. přenesená",J475,0)</f>
        <v>0</v>
      </c>
      <c r="BI475" s="146">
        <f>IF(N475="nulová",J475,0)</f>
        <v>0</v>
      </c>
      <c r="BJ475" s="19" t="s">
        <v>76</v>
      </c>
      <c r="BK475" s="146">
        <f>ROUND(I475*H475,2)</f>
        <v>0</v>
      </c>
      <c r="BL475" s="19" t="s">
        <v>113</v>
      </c>
      <c r="BM475" s="145" t="s">
        <v>2990</v>
      </c>
    </row>
    <row r="476" spans="2:65" s="1" customFormat="1">
      <c r="B476" s="34"/>
      <c r="D476" s="147" t="s">
        <v>338</v>
      </c>
      <c r="F476" s="148" t="s">
        <v>2991</v>
      </c>
      <c r="I476" s="149"/>
      <c r="L476" s="34"/>
      <c r="M476" s="150"/>
      <c r="T476" s="55"/>
      <c r="AT476" s="19" t="s">
        <v>338</v>
      </c>
      <c r="AU476" s="19" t="s">
        <v>87</v>
      </c>
    </row>
    <row r="477" spans="2:65" s="14" customFormat="1">
      <c r="B477" s="170"/>
      <c r="D477" s="151" t="s">
        <v>442</v>
      </c>
      <c r="E477" s="171" t="s">
        <v>3</v>
      </c>
      <c r="F477" s="172" t="s">
        <v>2136</v>
      </c>
      <c r="H477" s="171" t="s">
        <v>3</v>
      </c>
      <c r="I477" s="173"/>
      <c r="L477" s="170"/>
      <c r="M477" s="174"/>
      <c r="T477" s="175"/>
      <c r="AT477" s="171" t="s">
        <v>442</v>
      </c>
      <c r="AU477" s="171" t="s">
        <v>87</v>
      </c>
      <c r="AV477" s="14" t="s">
        <v>76</v>
      </c>
      <c r="AW477" s="14" t="s">
        <v>31</v>
      </c>
      <c r="AX477" s="14" t="s">
        <v>69</v>
      </c>
      <c r="AY477" s="171" t="s">
        <v>328</v>
      </c>
    </row>
    <row r="478" spans="2:65" s="12" customFormat="1">
      <c r="B478" s="156"/>
      <c r="D478" s="151" t="s">
        <v>442</v>
      </c>
      <c r="E478" s="157" t="s">
        <v>3</v>
      </c>
      <c r="F478" s="158" t="s">
        <v>2992</v>
      </c>
      <c r="H478" s="159">
        <v>0.81599999999999995</v>
      </c>
      <c r="I478" s="160"/>
      <c r="L478" s="156"/>
      <c r="M478" s="161"/>
      <c r="T478" s="162"/>
      <c r="AT478" s="157" t="s">
        <v>442</v>
      </c>
      <c r="AU478" s="157" t="s">
        <v>87</v>
      </c>
      <c r="AV478" s="12" t="s">
        <v>79</v>
      </c>
      <c r="AW478" s="12" t="s">
        <v>31</v>
      </c>
      <c r="AX478" s="12" t="s">
        <v>69</v>
      </c>
      <c r="AY478" s="157" t="s">
        <v>328</v>
      </c>
    </row>
    <row r="479" spans="2:65" s="14" customFormat="1">
      <c r="B479" s="170"/>
      <c r="D479" s="151" t="s">
        <v>442</v>
      </c>
      <c r="E479" s="171" t="s">
        <v>3</v>
      </c>
      <c r="F479" s="172" t="s">
        <v>2061</v>
      </c>
      <c r="H479" s="171" t="s">
        <v>3</v>
      </c>
      <c r="I479" s="173"/>
      <c r="L479" s="170"/>
      <c r="M479" s="174"/>
      <c r="T479" s="175"/>
      <c r="AT479" s="171" t="s">
        <v>442</v>
      </c>
      <c r="AU479" s="171" t="s">
        <v>87</v>
      </c>
      <c r="AV479" s="14" t="s">
        <v>76</v>
      </c>
      <c r="AW479" s="14" t="s">
        <v>31</v>
      </c>
      <c r="AX479" s="14" t="s">
        <v>69</v>
      </c>
      <c r="AY479" s="171" t="s">
        <v>328</v>
      </c>
    </row>
    <row r="480" spans="2:65" s="12" customFormat="1">
      <c r="B480" s="156"/>
      <c r="D480" s="151" t="s">
        <v>442</v>
      </c>
      <c r="E480" s="157" t="s">
        <v>3</v>
      </c>
      <c r="F480" s="158" t="s">
        <v>2993</v>
      </c>
      <c r="H480" s="159">
        <v>0.36</v>
      </c>
      <c r="I480" s="160"/>
      <c r="L480" s="156"/>
      <c r="M480" s="161"/>
      <c r="T480" s="162"/>
      <c r="AT480" s="157" t="s">
        <v>442</v>
      </c>
      <c r="AU480" s="157" t="s">
        <v>87</v>
      </c>
      <c r="AV480" s="12" t="s">
        <v>79</v>
      </c>
      <c r="AW480" s="12" t="s">
        <v>31</v>
      </c>
      <c r="AX480" s="12" t="s">
        <v>69</v>
      </c>
      <c r="AY480" s="157" t="s">
        <v>328</v>
      </c>
    </row>
    <row r="481" spans="2:65" s="13" customFormat="1">
      <c r="B481" s="163"/>
      <c r="D481" s="151" t="s">
        <v>442</v>
      </c>
      <c r="E481" s="164" t="s">
        <v>3</v>
      </c>
      <c r="F481" s="165" t="s">
        <v>452</v>
      </c>
      <c r="H481" s="166">
        <v>1.1759999999999999</v>
      </c>
      <c r="I481" s="167"/>
      <c r="L481" s="163"/>
      <c r="M481" s="168"/>
      <c r="T481" s="169"/>
      <c r="AT481" s="164" t="s">
        <v>442</v>
      </c>
      <c r="AU481" s="164" t="s">
        <v>87</v>
      </c>
      <c r="AV481" s="13" t="s">
        <v>113</v>
      </c>
      <c r="AW481" s="13" t="s">
        <v>31</v>
      </c>
      <c r="AX481" s="13" t="s">
        <v>76</v>
      </c>
      <c r="AY481" s="164" t="s">
        <v>328</v>
      </c>
    </row>
    <row r="482" spans="2:65" s="1" customFormat="1" ht="24.2" customHeight="1">
      <c r="B482" s="133"/>
      <c r="C482" s="134" t="s">
        <v>800</v>
      </c>
      <c r="D482" s="134" t="s">
        <v>331</v>
      </c>
      <c r="E482" s="135" t="s">
        <v>2994</v>
      </c>
      <c r="F482" s="136" t="s">
        <v>2995</v>
      </c>
      <c r="G482" s="137" t="s">
        <v>439</v>
      </c>
      <c r="H482" s="138">
        <v>19.2</v>
      </c>
      <c r="I482" s="139"/>
      <c r="J482" s="140">
        <f>ROUND(I482*H482,2)</f>
        <v>0</v>
      </c>
      <c r="K482" s="136" t="s">
        <v>335</v>
      </c>
      <c r="L482" s="34"/>
      <c r="M482" s="141" t="s">
        <v>3</v>
      </c>
      <c r="N482" s="142" t="s">
        <v>40</v>
      </c>
      <c r="P482" s="143">
        <f>O482*H482</f>
        <v>0</v>
      </c>
      <c r="Q482" s="143">
        <v>1.11725E-2</v>
      </c>
      <c r="R482" s="143">
        <f>Q482*H482</f>
        <v>0.21451200000000001</v>
      </c>
      <c r="S482" s="143">
        <v>0</v>
      </c>
      <c r="T482" s="144">
        <f>S482*H482</f>
        <v>0</v>
      </c>
      <c r="AR482" s="145" t="s">
        <v>113</v>
      </c>
      <c r="AT482" s="145" t="s">
        <v>331</v>
      </c>
      <c r="AU482" s="145" t="s">
        <v>87</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113</v>
      </c>
      <c r="BM482" s="145" t="s">
        <v>2996</v>
      </c>
    </row>
    <row r="483" spans="2:65" s="1" customFormat="1">
      <c r="B483" s="34"/>
      <c r="D483" s="147" t="s">
        <v>338</v>
      </c>
      <c r="F483" s="148" t="s">
        <v>2997</v>
      </c>
      <c r="I483" s="149"/>
      <c r="L483" s="34"/>
      <c r="M483" s="150"/>
      <c r="T483" s="55"/>
      <c r="AT483" s="19" t="s">
        <v>338</v>
      </c>
      <c r="AU483" s="19" t="s">
        <v>87</v>
      </c>
    </row>
    <row r="484" spans="2:65" s="12" customFormat="1">
      <c r="B484" s="156"/>
      <c r="D484" s="151" t="s">
        <v>442</v>
      </c>
      <c r="E484" s="157" t="s">
        <v>3</v>
      </c>
      <c r="F484" s="158" t="s">
        <v>2998</v>
      </c>
      <c r="H484" s="159">
        <v>11.2</v>
      </c>
      <c r="I484" s="160"/>
      <c r="L484" s="156"/>
      <c r="M484" s="161"/>
      <c r="T484" s="162"/>
      <c r="AT484" s="157" t="s">
        <v>442</v>
      </c>
      <c r="AU484" s="157" t="s">
        <v>87</v>
      </c>
      <c r="AV484" s="12" t="s">
        <v>79</v>
      </c>
      <c r="AW484" s="12" t="s">
        <v>31</v>
      </c>
      <c r="AX484" s="12" t="s">
        <v>69</v>
      </c>
      <c r="AY484" s="157" t="s">
        <v>328</v>
      </c>
    </row>
    <row r="485" spans="2:65" s="12" customFormat="1">
      <c r="B485" s="156"/>
      <c r="D485" s="151" t="s">
        <v>442</v>
      </c>
      <c r="E485" s="157" t="s">
        <v>3</v>
      </c>
      <c r="F485" s="158" t="s">
        <v>2999</v>
      </c>
      <c r="H485" s="159">
        <v>8</v>
      </c>
      <c r="I485" s="160"/>
      <c r="L485" s="156"/>
      <c r="M485" s="161"/>
      <c r="T485" s="162"/>
      <c r="AT485" s="157" t="s">
        <v>442</v>
      </c>
      <c r="AU485" s="157" t="s">
        <v>87</v>
      </c>
      <c r="AV485" s="12" t="s">
        <v>79</v>
      </c>
      <c r="AW485" s="12" t="s">
        <v>31</v>
      </c>
      <c r="AX485" s="12" t="s">
        <v>69</v>
      </c>
      <c r="AY485" s="157" t="s">
        <v>328</v>
      </c>
    </row>
    <row r="486" spans="2:65" s="13" customFormat="1">
      <c r="B486" s="163"/>
      <c r="D486" s="151" t="s">
        <v>442</v>
      </c>
      <c r="E486" s="164" t="s">
        <v>3</v>
      </c>
      <c r="F486" s="165" t="s">
        <v>452</v>
      </c>
      <c r="H486" s="166">
        <v>19.2</v>
      </c>
      <c r="I486" s="167"/>
      <c r="L486" s="163"/>
      <c r="M486" s="168"/>
      <c r="T486" s="169"/>
      <c r="AT486" s="164" t="s">
        <v>442</v>
      </c>
      <c r="AU486" s="164" t="s">
        <v>87</v>
      </c>
      <c r="AV486" s="13" t="s">
        <v>113</v>
      </c>
      <c r="AW486" s="13" t="s">
        <v>31</v>
      </c>
      <c r="AX486" s="13" t="s">
        <v>76</v>
      </c>
      <c r="AY486" s="164" t="s">
        <v>328</v>
      </c>
    </row>
    <row r="487" spans="2:65" s="1" customFormat="1" ht="24.2" customHeight="1">
      <c r="B487" s="133"/>
      <c r="C487" s="134" t="s">
        <v>804</v>
      </c>
      <c r="D487" s="134" t="s">
        <v>331</v>
      </c>
      <c r="E487" s="135" t="s">
        <v>3000</v>
      </c>
      <c r="F487" s="136" t="s">
        <v>3001</v>
      </c>
      <c r="G487" s="137" t="s">
        <v>439</v>
      </c>
      <c r="H487" s="138">
        <v>19.2</v>
      </c>
      <c r="I487" s="139"/>
      <c r="J487" s="140">
        <f>ROUND(I487*H487,2)</f>
        <v>0</v>
      </c>
      <c r="K487" s="136" t="s">
        <v>335</v>
      </c>
      <c r="L487" s="34"/>
      <c r="M487" s="141" t="s">
        <v>3</v>
      </c>
      <c r="N487" s="142" t="s">
        <v>40</v>
      </c>
      <c r="P487" s="143">
        <f>O487*H487</f>
        <v>0</v>
      </c>
      <c r="Q487" s="143">
        <v>0</v>
      </c>
      <c r="R487" s="143">
        <f>Q487*H487</f>
        <v>0</v>
      </c>
      <c r="S487" s="143">
        <v>0</v>
      </c>
      <c r="T487" s="144">
        <f>S487*H487</f>
        <v>0</v>
      </c>
      <c r="AR487" s="145" t="s">
        <v>113</v>
      </c>
      <c r="AT487" s="145" t="s">
        <v>331</v>
      </c>
      <c r="AU487" s="145" t="s">
        <v>87</v>
      </c>
      <c r="AY487" s="19" t="s">
        <v>328</v>
      </c>
      <c r="BE487" s="146">
        <f>IF(N487="základní",J487,0)</f>
        <v>0</v>
      </c>
      <c r="BF487" s="146">
        <f>IF(N487="snížená",J487,0)</f>
        <v>0</v>
      </c>
      <c r="BG487" s="146">
        <f>IF(N487="zákl. přenesená",J487,0)</f>
        <v>0</v>
      </c>
      <c r="BH487" s="146">
        <f>IF(N487="sníž. přenesená",J487,0)</f>
        <v>0</v>
      </c>
      <c r="BI487" s="146">
        <f>IF(N487="nulová",J487,0)</f>
        <v>0</v>
      </c>
      <c r="BJ487" s="19" t="s">
        <v>76</v>
      </c>
      <c r="BK487" s="146">
        <f>ROUND(I487*H487,2)</f>
        <v>0</v>
      </c>
      <c r="BL487" s="19" t="s">
        <v>113</v>
      </c>
      <c r="BM487" s="145" t="s">
        <v>3002</v>
      </c>
    </row>
    <row r="488" spans="2:65" s="1" customFormat="1">
      <c r="B488" s="34"/>
      <c r="D488" s="147" t="s">
        <v>338</v>
      </c>
      <c r="F488" s="148" t="s">
        <v>3003</v>
      </c>
      <c r="I488" s="149"/>
      <c r="L488" s="34"/>
      <c r="M488" s="150"/>
      <c r="T488" s="55"/>
      <c r="AT488" s="19" t="s">
        <v>338</v>
      </c>
      <c r="AU488" s="19" t="s">
        <v>87</v>
      </c>
    </row>
    <row r="489" spans="2:65" s="1" customFormat="1" ht="24.2" customHeight="1">
      <c r="B489" s="133"/>
      <c r="C489" s="134" t="s">
        <v>808</v>
      </c>
      <c r="D489" s="134" t="s">
        <v>331</v>
      </c>
      <c r="E489" s="135" t="s">
        <v>3004</v>
      </c>
      <c r="F489" s="136" t="s">
        <v>3005</v>
      </c>
      <c r="G489" s="137" t="s">
        <v>585</v>
      </c>
      <c r="H489" s="138">
        <v>2.5000000000000001E-2</v>
      </c>
      <c r="I489" s="139"/>
      <c r="J489" s="140">
        <f>ROUND(I489*H489,2)</f>
        <v>0</v>
      </c>
      <c r="K489" s="136" t="s">
        <v>335</v>
      </c>
      <c r="L489" s="34"/>
      <c r="M489" s="141" t="s">
        <v>3</v>
      </c>
      <c r="N489" s="142" t="s">
        <v>40</v>
      </c>
      <c r="P489" s="143">
        <f>O489*H489</f>
        <v>0</v>
      </c>
      <c r="Q489" s="143">
        <v>1.0529056800000001</v>
      </c>
      <c r="R489" s="143">
        <f>Q489*H489</f>
        <v>2.6322642000000004E-2</v>
      </c>
      <c r="S489" s="143">
        <v>0</v>
      </c>
      <c r="T489" s="144">
        <f>S489*H489</f>
        <v>0</v>
      </c>
      <c r="AR489" s="145" t="s">
        <v>113</v>
      </c>
      <c r="AT489" s="145" t="s">
        <v>331</v>
      </c>
      <c r="AU489" s="145" t="s">
        <v>87</v>
      </c>
      <c r="AY489" s="19" t="s">
        <v>328</v>
      </c>
      <c r="BE489" s="146">
        <f>IF(N489="základní",J489,0)</f>
        <v>0</v>
      </c>
      <c r="BF489" s="146">
        <f>IF(N489="snížená",J489,0)</f>
        <v>0</v>
      </c>
      <c r="BG489" s="146">
        <f>IF(N489="zákl. přenesená",J489,0)</f>
        <v>0</v>
      </c>
      <c r="BH489" s="146">
        <f>IF(N489="sníž. přenesená",J489,0)</f>
        <v>0</v>
      </c>
      <c r="BI489" s="146">
        <f>IF(N489="nulová",J489,0)</f>
        <v>0</v>
      </c>
      <c r="BJ489" s="19" t="s">
        <v>76</v>
      </c>
      <c r="BK489" s="146">
        <f>ROUND(I489*H489,2)</f>
        <v>0</v>
      </c>
      <c r="BL489" s="19" t="s">
        <v>113</v>
      </c>
      <c r="BM489" s="145" t="s">
        <v>3006</v>
      </c>
    </row>
    <row r="490" spans="2:65" s="1" customFormat="1">
      <c r="B490" s="34"/>
      <c r="D490" s="147" t="s">
        <v>338</v>
      </c>
      <c r="F490" s="148" t="s">
        <v>3007</v>
      </c>
      <c r="I490" s="149"/>
      <c r="L490" s="34"/>
      <c r="M490" s="150"/>
      <c r="T490" s="55"/>
      <c r="AT490" s="19" t="s">
        <v>338</v>
      </c>
      <c r="AU490" s="19" t="s">
        <v>87</v>
      </c>
    </row>
    <row r="491" spans="2:65" s="12" customFormat="1">
      <c r="B491" s="156"/>
      <c r="D491" s="151" t="s">
        <v>442</v>
      </c>
      <c r="E491" s="157" t="s">
        <v>3</v>
      </c>
      <c r="F491" s="158" t="s">
        <v>3008</v>
      </c>
      <c r="H491" s="159">
        <v>2.3E-2</v>
      </c>
      <c r="I491" s="160"/>
      <c r="L491" s="156"/>
      <c r="M491" s="161"/>
      <c r="T491" s="162"/>
      <c r="AT491" s="157" t="s">
        <v>442</v>
      </c>
      <c r="AU491" s="157" t="s">
        <v>87</v>
      </c>
      <c r="AV491" s="12" t="s">
        <v>79</v>
      </c>
      <c r="AW491" s="12" t="s">
        <v>31</v>
      </c>
      <c r="AX491" s="12" t="s">
        <v>76</v>
      </c>
      <c r="AY491" s="157" t="s">
        <v>328</v>
      </c>
    </row>
    <row r="492" spans="2:65" s="12" customFormat="1">
      <c r="B492" s="156"/>
      <c r="D492" s="151" t="s">
        <v>442</v>
      </c>
      <c r="F492" s="158" t="s">
        <v>3009</v>
      </c>
      <c r="H492" s="159">
        <v>2.5000000000000001E-2</v>
      </c>
      <c r="I492" s="160"/>
      <c r="L492" s="156"/>
      <c r="M492" s="161"/>
      <c r="T492" s="162"/>
      <c r="AT492" s="157" t="s">
        <v>442</v>
      </c>
      <c r="AU492" s="157" t="s">
        <v>87</v>
      </c>
      <c r="AV492" s="12" t="s">
        <v>79</v>
      </c>
      <c r="AW492" s="12" t="s">
        <v>4</v>
      </c>
      <c r="AX492" s="12" t="s">
        <v>76</v>
      </c>
      <c r="AY492" s="157" t="s">
        <v>328</v>
      </c>
    </row>
    <row r="493" spans="2:65" s="11" customFormat="1" ht="20.85" customHeight="1">
      <c r="B493" s="121"/>
      <c r="D493" s="122" t="s">
        <v>68</v>
      </c>
      <c r="E493" s="131" t="s">
        <v>3010</v>
      </c>
      <c r="F493" s="131" t="s">
        <v>3011</v>
      </c>
      <c r="I493" s="124"/>
      <c r="J493" s="132">
        <f>BK493</f>
        <v>0</v>
      </c>
      <c r="L493" s="121"/>
      <c r="M493" s="126"/>
      <c r="P493" s="127">
        <f>SUM(P494:P516)</f>
        <v>0</v>
      </c>
      <c r="R493" s="127">
        <f>SUM(R494:R516)</f>
        <v>24.544934497139998</v>
      </c>
      <c r="T493" s="128">
        <f>SUM(T494:T516)</f>
        <v>0</v>
      </c>
      <c r="AR493" s="122" t="s">
        <v>76</v>
      </c>
      <c r="AT493" s="129" t="s">
        <v>68</v>
      </c>
      <c r="AU493" s="129" t="s">
        <v>79</v>
      </c>
      <c r="AY493" s="122" t="s">
        <v>328</v>
      </c>
      <c r="BK493" s="130">
        <f>SUM(BK494:BK516)</f>
        <v>0</v>
      </c>
    </row>
    <row r="494" spans="2:65" s="1" customFormat="1" ht="24.2" customHeight="1">
      <c r="B494" s="133"/>
      <c r="C494" s="134" t="s">
        <v>812</v>
      </c>
      <c r="D494" s="134" t="s">
        <v>331</v>
      </c>
      <c r="E494" s="135" t="s">
        <v>2988</v>
      </c>
      <c r="F494" s="136" t="s">
        <v>2989</v>
      </c>
      <c r="G494" s="137" t="s">
        <v>491</v>
      </c>
      <c r="H494" s="138">
        <v>9.093</v>
      </c>
      <c r="I494" s="139"/>
      <c r="J494" s="140">
        <f>ROUND(I494*H494,2)</f>
        <v>0</v>
      </c>
      <c r="K494" s="136" t="s">
        <v>335</v>
      </c>
      <c r="L494" s="34"/>
      <c r="M494" s="141" t="s">
        <v>3</v>
      </c>
      <c r="N494" s="142" t="s">
        <v>40</v>
      </c>
      <c r="P494" s="143">
        <f>O494*H494</f>
        <v>0</v>
      </c>
      <c r="Q494" s="143">
        <v>2.5019749999999998</v>
      </c>
      <c r="R494" s="143">
        <f>Q494*H494</f>
        <v>22.750458674999997</v>
      </c>
      <c r="S494" s="143">
        <v>0</v>
      </c>
      <c r="T494" s="144">
        <f>S494*H494</f>
        <v>0</v>
      </c>
      <c r="AR494" s="145" t="s">
        <v>113</v>
      </c>
      <c r="AT494" s="145" t="s">
        <v>331</v>
      </c>
      <c r="AU494" s="145" t="s">
        <v>87</v>
      </c>
      <c r="AY494" s="19" t="s">
        <v>328</v>
      </c>
      <c r="BE494" s="146">
        <f>IF(N494="základní",J494,0)</f>
        <v>0</v>
      </c>
      <c r="BF494" s="146">
        <f>IF(N494="snížená",J494,0)</f>
        <v>0</v>
      </c>
      <c r="BG494" s="146">
        <f>IF(N494="zákl. přenesená",J494,0)</f>
        <v>0</v>
      </c>
      <c r="BH494" s="146">
        <f>IF(N494="sníž. přenesená",J494,0)</f>
        <v>0</v>
      </c>
      <c r="BI494" s="146">
        <f>IF(N494="nulová",J494,0)</f>
        <v>0</v>
      </c>
      <c r="BJ494" s="19" t="s">
        <v>76</v>
      </c>
      <c r="BK494" s="146">
        <f>ROUND(I494*H494,2)</f>
        <v>0</v>
      </c>
      <c r="BL494" s="19" t="s">
        <v>113</v>
      </c>
      <c r="BM494" s="145" t="s">
        <v>3012</v>
      </c>
    </row>
    <row r="495" spans="2:65" s="1" customFormat="1">
      <c r="B495" s="34"/>
      <c r="D495" s="147" t="s">
        <v>338</v>
      </c>
      <c r="F495" s="148" t="s">
        <v>2991</v>
      </c>
      <c r="I495" s="149"/>
      <c r="L495" s="34"/>
      <c r="M495" s="150"/>
      <c r="T495" s="55"/>
      <c r="AT495" s="19" t="s">
        <v>338</v>
      </c>
      <c r="AU495" s="19" t="s">
        <v>87</v>
      </c>
    </row>
    <row r="496" spans="2:65" s="12" customFormat="1">
      <c r="B496" s="156"/>
      <c r="D496" s="151" t="s">
        <v>442</v>
      </c>
      <c r="E496" s="157" t="s">
        <v>3</v>
      </c>
      <c r="F496" s="158" t="s">
        <v>3013</v>
      </c>
      <c r="H496" s="159">
        <v>2.7959999999999998</v>
      </c>
      <c r="I496" s="160"/>
      <c r="L496" s="156"/>
      <c r="M496" s="161"/>
      <c r="T496" s="162"/>
      <c r="AT496" s="157" t="s">
        <v>442</v>
      </c>
      <c r="AU496" s="157" t="s">
        <v>87</v>
      </c>
      <c r="AV496" s="12" t="s">
        <v>79</v>
      </c>
      <c r="AW496" s="12" t="s">
        <v>31</v>
      </c>
      <c r="AX496" s="12" t="s">
        <v>69</v>
      </c>
      <c r="AY496" s="157" t="s">
        <v>328</v>
      </c>
    </row>
    <row r="497" spans="2:65" s="12" customFormat="1">
      <c r="B497" s="156"/>
      <c r="D497" s="151" t="s">
        <v>442</v>
      </c>
      <c r="E497" s="157" t="s">
        <v>3</v>
      </c>
      <c r="F497" s="158" t="s">
        <v>3014</v>
      </c>
      <c r="H497" s="159">
        <v>3.972</v>
      </c>
      <c r="I497" s="160"/>
      <c r="L497" s="156"/>
      <c r="M497" s="161"/>
      <c r="T497" s="162"/>
      <c r="AT497" s="157" t="s">
        <v>442</v>
      </c>
      <c r="AU497" s="157" t="s">
        <v>87</v>
      </c>
      <c r="AV497" s="12" t="s">
        <v>79</v>
      </c>
      <c r="AW497" s="12" t="s">
        <v>31</v>
      </c>
      <c r="AX497" s="12" t="s">
        <v>69</v>
      </c>
      <c r="AY497" s="157" t="s">
        <v>328</v>
      </c>
    </row>
    <row r="498" spans="2:65" s="12" customFormat="1">
      <c r="B498" s="156"/>
      <c r="D498" s="151" t="s">
        <v>442</v>
      </c>
      <c r="E498" s="157" t="s">
        <v>3</v>
      </c>
      <c r="F498" s="158" t="s">
        <v>3015</v>
      </c>
      <c r="H498" s="159">
        <v>2.3250000000000002</v>
      </c>
      <c r="I498" s="160"/>
      <c r="L498" s="156"/>
      <c r="M498" s="161"/>
      <c r="T498" s="162"/>
      <c r="AT498" s="157" t="s">
        <v>442</v>
      </c>
      <c r="AU498" s="157" t="s">
        <v>87</v>
      </c>
      <c r="AV498" s="12" t="s">
        <v>79</v>
      </c>
      <c r="AW498" s="12" t="s">
        <v>31</v>
      </c>
      <c r="AX498" s="12" t="s">
        <v>69</v>
      </c>
      <c r="AY498" s="157" t="s">
        <v>328</v>
      </c>
    </row>
    <row r="499" spans="2:65" s="13" customFormat="1">
      <c r="B499" s="163"/>
      <c r="D499" s="151" t="s">
        <v>442</v>
      </c>
      <c r="E499" s="164" t="s">
        <v>3</v>
      </c>
      <c r="F499" s="165" t="s">
        <v>452</v>
      </c>
      <c r="H499" s="166">
        <v>9.093</v>
      </c>
      <c r="I499" s="167"/>
      <c r="L499" s="163"/>
      <c r="M499" s="168"/>
      <c r="T499" s="169"/>
      <c r="AT499" s="164" t="s">
        <v>442</v>
      </c>
      <c r="AU499" s="164" t="s">
        <v>87</v>
      </c>
      <c r="AV499" s="13" t="s">
        <v>113</v>
      </c>
      <c r="AW499" s="13" t="s">
        <v>31</v>
      </c>
      <c r="AX499" s="13" t="s">
        <v>76</v>
      </c>
      <c r="AY499" s="164" t="s">
        <v>328</v>
      </c>
    </row>
    <row r="500" spans="2:65" s="1" customFormat="1" ht="24.2" customHeight="1">
      <c r="B500" s="133"/>
      <c r="C500" s="134" t="s">
        <v>816</v>
      </c>
      <c r="D500" s="134" t="s">
        <v>331</v>
      </c>
      <c r="E500" s="135" t="s">
        <v>2994</v>
      </c>
      <c r="F500" s="136" t="s">
        <v>2995</v>
      </c>
      <c r="G500" s="137" t="s">
        <v>439</v>
      </c>
      <c r="H500" s="138">
        <v>106.515</v>
      </c>
      <c r="I500" s="139"/>
      <c r="J500" s="140">
        <f>ROUND(I500*H500,2)</f>
        <v>0</v>
      </c>
      <c r="K500" s="136" t="s">
        <v>335</v>
      </c>
      <c r="L500" s="34"/>
      <c r="M500" s="141" t="s">
        <v>3</v>
      </c>
      <c r="N500" s="142" t="s">
        <v>40</v>
      </c>
      <c r="P500" s="143">
        <f>O500*H500</f>
        <v>0</v>
      </c>
      <c r="Q500" s="143">
        <v>1.11725E-2</v>
      </c>
      <c r="R500" s="143">
        <f>Q500*H500</f>
        <v>1.1900388374999999</v>
      </c>
      <c r="S500" s="143">
        <v>0</v>
      </c>
      <c r="T500" s="144">
        <f>S500*H500</f>
        <v>0</v>
      </c>
      <c r="AR500" s="145" t="s">
        <v>113</v>
      </c>
      <c r="AT500" s="145" t="s">
        <v>331</v>
      </c>
      <c r="AU500" s="145" t="s">
        <v>87</v>
      </c>
      <c r="AY500" s="19" t="s">
        <v>328</v>
      </c>
      <c r="BE500" s="146">
        <f>IF(N500="základní",J500,0)</f>
        <v>0</v>
      </c>
      <c r="BF500" s="146">
        <f>IF(N500="snížená",J500,0)</f>
        <v>0</v>
      </c>
      <c r="BG500" s="146">
        <f>IF(N500="zákl. přenesená",J500,0)</f>
        <v>0</v>
      </c>
      <c r="BH500" s="146">
        <f>IF(N500="sníž. přenesená",J500,0)</f>
        <v>0</v>
      </c>
      <c r="BI500" s="146">
        <f>IF(N500="nulová",J500,0)</f>
        <v>0</v>
      </c>
      <c r="BJ500" s="19" t="s">
        <v>76</v>
      </c>
      <c r="BK500" s="146">
        <f>ROUND(I500*H500,2)</f>
        <v>0</v>
      </c>
      <c r="BL500" s="19" t="s">
        <v>113</v>
      </c>
      <c r="BM500" s="145" t="s">
        <v>3016</v>
      </c>
    </row>
    <row r="501" spans="2:65" s="1" customFormat="1">
      <c r="B501" s="34"/>
      <c r="D501" s="147" t="s">
        <v>338</v>
      </c>
      <c r="F501" s="148" t="s">
        <v>2997</v>
      </c>
      <c r="I501" s="149"/>
      <c r="L501" s="34"/>
      <c r="M501" s="150"/>
      <c r="T501" s="55"/>
      <c r="AT501" s="19" t="s">
        <v>338</v>
      </c>
      <c r="AU501" s="19" t="s">
        <v>87</v>
      </c>
    </row>
    <row r="502" spans="2:65" s="12" customFormat="1">
      <c r="B502" s="156"/>
      <c r="D502" s="151" t="s">
        <v>442</v>
      </c>
      <c r="E502" s="157" t="s">
        <v>3</v>
      </c>
      <c r="F502" s="158" t="s">
        <v>3017</v>
      </c>
      <c r="H502" s="159">
        <v>34.950000000000003</v>
      </c>
      <c r="I502" s="160"/>
      <c r="L502" s="156"/>
      <c r="M502" s="161"/>
      <c r="T502" s="162"/>
      <c r="AT502" s="157" t="s">
        <v>442</v>
      </c>
      <c r="AU502" s="157" t="s">
        <v>87</v>
      </c>
      <c r="AV502" s="12" t="s">
        <v>79</v>
      </c>
      <c r="AW502" s="12" t="s">
        <v>31</v>
      </c>
      <c r="AX502" s="12" t="s">
        <v>69</v>
      </c>
      <c r="AY502" s="157" t="s">
        <v>328</v>
      </c>
    </row>
    <row r="503" spans="2:65" s="12" customFormat="1">
      <c r="B503" s="156"/>
      <c r="D503" s="151" t="s">
        <v>442</v>
      </c>
      <c r="E503" s="157" t="s">
        <v>3</v>
      </c>
      <c r="F503" s="158" t="s">
        <v>3018</v>
      </c>
      <c r="H503" s="159">
        <v>52.965000000000003</v>
      </c>
      <c r="I503" s="160"/>
      <c r="L503" s="156"/>
      <c r="M503" s="161"/>
      <c r="T503" s="162"/>
      <c r="AT503" s="157" t="s">
        <v>442</v>
      </c>
      <c r="AU503" s="157" t="s">
        <v>87</v>
      </c>
      <c r="AV503" s="12" t="s">
        <v>79</v>
      </c>
      <c r="AW503" s="12" t="s">
        <v>31</v>
      </c>
      <c r="AX503" s="12" t="s">
        <v>69</v>
      </c>
      <c r="AY503" s="157" t="s">
        <v>328</v>
      </c>
    </row>
    <row r="504" spans="2:65" s="12" customFormat="1">
      <c r="B504" s="156"/>
      <c r="D504" s="151" t="s">
        <v>442</v>
      </c>
      <c r="E504" s="157" t="s">
        <v>3</v>
      </c>
      <c r="F504" s="158" t="s">
        <v>3019</v>
      </c>
      <c r="H504" s="159">
        <v>18.600000000000001</v>
      </c>
      <c r="I504" s="160"/>
      <c r="L504" s="156"/>
      <c r="M504" s="161"/>
      <c r="T504" s="162"/>
      <c r="AT504" s="157" t="s">
        <v>442</v>
      </c>
      <c r="AU504" s="157" t="s">
        <v>87</v>
      </c>
      <c r="AV504" s="12" t="s">
        <v>79</v>
      </c>
      <c r="AW504" s="12" t="s">
        <v>31</v>
      </c>
      <c r="AX504" s="12" t="s">
        <v>69</v>
      </c>
      <c r="AY504" s="157" t="s">
        <v>328</v>
      </c>
    </row>
    <row r="505" spans="2:65" s="13" customFormat="1">
      <c r="B505" s="163"/>
      <c r="D505" s="151" t="s">
        <v>442</v>
      </c>
      <c r="E505" s="164" t="s">
        <v>3</v>
      </c>
      <c r="F505" s="165" t="s">
        <v>452</v>
      </c>
      <c r="H505" s="166">
        <v>106.515</v>
      </c>
      <c r="I505" s="167"/>
      <c r="L505" s="163"/>
      <c r="M505" s="168"/>
      <c r="T505" s="169"/>
      <c r="AT505" s="164" t="s">
        <v>442</v>
      </c>
      <c r="AU505" s="164" t="s">
        <v>87</v>
      </c>
      <c r="AV505" s="13" t="s">
        <v>113</v>
      </c>
      <c r="AW505" s="13" t="s">
        <v>31</v>
      </c>
      <c r="AX505" s="13" t="s">
        <v>76</v>
      </c>
      <c r="AY505" s="164" t="s">
        <v>328</v>
      </c>
    </row>
    <row r="506" spans="2:65" s="1" customFormat="1" ht="24.2" customHeight="1">
      <c r="B506" s="133"/>
      <c r="C506" s="134" t="s">
        <v>820</v>
      </c>
      <c r="D506" s="134" t="s">
        <v>331</v>
      </c>
      <c r="E506" s="135" t="s">
        <v>3000</v>
      </c>
      <c r="F506" s="136" t="s">
        <v>3001</v>
      </c>
      <c r="G506" s="137" t="s">
        <v>439</v>
      </c>
      <c r="H506" s="138">
        <v>106.515</v>
      </c>
      <c r="I506" s="139"/>
      <c r="J506" s="140">
        <f>ROUND(I506*H506,2)</f>
        <v>0</v>
      </c>
      <c r="K506" s="136" t="s">
        <v>335</v>
      </c>
      <c r="L506" s="34"/>
      <c r="M506" s="141" t="s">
        <v>3</v>
      </c>
      <c r="N506" s="142" t="s">
        <v>40</v>
      </c>
      <c r="P506" s="143">
        <f>O506*H506</f>
        <v>0</v>
      </c>
      <c r="Q506" s="143">
        <v>0</v>
      </c>
      <c r="R506" s="143">
        <f>Q506*H506</f>
        <v>0</v>
      </c>
      <c r="S506" s="143">
        <v>0</v>
      </c>
      <c r="T506" s="144">
        <f>S506*H506</f>
        <v>0</v>
      </c>
      <c r="AR506" s="145" t="s">
        <v>113</v>
      </c>
      <c r="AT506" s="145" t="s">
        <v>331</v>
      </c>
      <c r="AU506" s="145" t="s">
        <v>87</v>
      </c>
      <c r="AY506" s="19" t="s">
        <v>328</v>
      </c>
      <c r="BE506" s="146">
        <f>IF(N506="základní",J506,0)</f>
        <v>0</v>
      </c>
      <c r="BF506" s="146">
        <f>IF(N506="snížená",J506,0)</f>
        <v>0</v>
      </c>
      <c r="BG506" s="146">
        <f>IF(N506="zákl. přenesená",J506,0)</f>
        <v>0</v>
      </c>
      <c r="BH506" s="146">
        <f>IF(N506="sníž. přenesená",J506,0)</f>
        <v>0</v>
      </c>
      <c r="BI506" s="146">
        <f>IF(N506="nulová",J506,0)</f>
        <v>0</v>
      </c>
      <c r="BJ506" s="19" t="s">
        <v>76</v>
      </c>
      <c r="BK506" s="146">
        <f>ROUND(I506*H506,2)</f>
        <v>0</v>
      </c>
      <c r="BL506" s="19" t="s">
        <v>113</v>
      </c>
      <c r="BM506" s="145" t="s">
        <v>3020</v>
      </c>
    </row>
    <row r="507" spans="2:65" s="1" customFormat="1">
      <c r="B507" s="34"/>
      <c r="D507" s="147" t="s">
        <v>338</v>
      </c>
      <c r="F507" s="148" t="s">
        <v>3003</v>
      </c>
      <c r="I507" s="149"/>
      <c r="L507" s="34"/>
      <c r="M507" s="150"/>
      <c r="T507" s="55"/>
      <c r="AT507" s="19" t="s">
        <v>338</v>
      </c>
      <c r="AU507" s="19" t="s">
        <v>87</v>
      </c>
    </row>
    <row r="508" spans="2:65" s="1" customFormat="1" ht="24.2" customHeight="1">
      <c r="B508" s="133"/>
      <c r="C508" s="134" t="s">
        <v>825</v>
      </c>
      <c r="D508" s="134" t="s">
        <v>331</v>
      </c>
      <c r="E508" s="135" t="s">
        <v>3004</v>
      </c>
      <c r="F508" s="136" t="s">
        <v>3005</v>
      </c>
      <c r="G508" s="137" t="s">
        <v>585</v>
      </c>
      <c r="H508" s="138">
        <v>0.57299999999999995</v>
      </c>
      <c r="I508" s="139"/>
      <c r="J508" s="140">
        <f>ROUND(I508*H508,2)</f>
        <v>0</v>
      </c>
      <c r="K508" s="136" t="s">
        <v>335</v>
      </c>
      <c r="L508" s="34"/>
      <c r="M508" s="141" t="s">
        <v>3</v>
      </c>
      <c r="N508" s="142" t="s">
        <v>40</v>
      </c>
      <c r="P508" s="143">
        <f>O508*H508</f>
        <v>0</v>
      </c>
      <c r="Q508" s="143">
        <v>1.0529056800000001</v>
      </c>
      <c r="R508" s="143">
        <f>Q508*H508</f>
        <v>0.60331495463999996</v>
      </c>
      <c r="S508" s="143">
        <v>0</v>
      </c>
      <c r="T508" s="144">
        <f>S508*H508</f>
        <v>0</v>
      </c>
      <c r="AR508" s="145" t="s">
        <v>113</v>
      </c>
      <c r="AT508" s="145" t="s">
        <v>331</v>
      </c>
      <c r="AU508" s="145" t="s">
        <v>87</v>
      </c>
      <c r="AY508" s="19" t="s">
        <v>328</v>
      </c>
      <c r="BE508" s="146">
        <f>IF(N508="základní",J508,0)</f>
        <v>0</v>
      </c>
      <c r="BF508" s="146">
        <f>IF(N508="snížená",J508,0)</f>
        <v>0</v>
      </c>
      <c r="BG508" s="146">
        <f>IF(N508="zákl. přenesená",J508,0)</f>
        <v>0</v>
      </c>
      <c r="BH508" s="146">
        <f>IF(N508="sníž. přenesená",J508,0)</f>
        <v>0</v>
      </c>
      <c r="BI508" s="146">
        <f>IF(N508="nulová",J508,0)</f>
        <v>0</v>
      </c>
      <c r="BJ508" s="19" t="s">
        <v>76</v>
      </c>
      <c r="BK508" s="146">
        <f>ROUND(I508*H508,2)</f>
        <v>0</v>
      </c>
      <c r="BL508" s="19" t="s">
        <v>113</v>
      </c>
      <c r="BM508" s="145" t="s">
        <v>3021</v>
      </c>
    </row>
    <row r="509" spans="2:65" s="1" customFormat="1">
      <c r="B509" s="34"/>
      <c r="D509" s="147" t="s">
        <v>338</v>
      </c>
      <c r="F509" s="148" t="s">
        <v>3007</v>
      </c>
      <c r="I509" s="149"/>
      <c r="L509" s="34"/>
      <c r="M509" s="150"/>
      <c r="T509" s="55"/>
      <c r="AT509" s="19" t="s">
        <v>338</v>
      </c>
      <c r="AU509" s="19" t="s">
        <v>87</v>
      </c>
    </row>
    <row r="510" spans="2:65" s="12" customFormat="1">
      <c r="B510" s="156"/>
      <c r="D510" s="151" t="s">
        <v>442</v>
      </c>
      <c r="E510" s="157" t="s">
        <v>3</v>
      </c>
      <c r="F510" s="158" t="s">
        <v>3022</v>
      </c>
      <c r="H510" s="159">
        <v>0.52100000000000002</v>
      </c>
      <c r="I510" s="160"/>
      <c r="L510" s="156"/>
      <c r="M510" s="161"/>
      <c r="T510" s="162"/>
      <c r="AT510" s="157" t="s">
        <v>442</v>
      </c>
      <c r="AU510" s="157" t="s">
        <v>87</v>
      </c>
      <c r="AV510" s="12" t="s">
        <v>79</v>
      </c>
      <c r="AW510" s="12" t="s">
        <v>31</v>
      </c>
      <c r="AX510" s="12" t="s">
        <v>76</v>
      </c>
      <c r="AY510" s="157" t="s">
        <v>328</v>
      </c>
    </row>
    <row r="511" spans="2:65" s="12" customFormat="1">
      <c r="B511" s="156"/>
      <c r="D511" s="151" t="s">
        <v>442</v>
      </c>
      <c r="F511" s="158" t="s">
        <v>3023</v>
      </c>
      <c r="H511" s="159">
        <v>0.57299999999999995</v>
      </c>
      <c r="I511" s="160"/>
      <c r="L511" s="156"/>
      <c r="M511" s="161"/>
      <c r="T511" s="162"/>
      <c r="AT511" s="157" t="s">
        <v>442</v>
      </c>
      <c r="AU511" s="157" t="s">
        <v>87</v>
      </c>
      <c r="AV511" s="12" t="s">
        <v>79</v>
      </c>
      <c r="AW511" s="12" t="s">
        <v>4</v>
      </c>
      <c r="AX511" s="12" t="s">
        <v>76</v>
      </c>
      <c r="AY511" s="157" t="s">
        <v>328</v>
      </c>
    </row>
    <row r="512" spans="2:65" s="1" customFormat="1" ht="37.9" customHeight="1">
      <c r="B512" s="133"/>
      <c r="C512" s="134" t="s">
        <v>830</v>
      </c>
      <c r="D512" s="134" t="s">
        <v>331</v>
      </c>
      <c r="E512" s="135" t="s">
        <v>3024</v>
      </c>
      <c r="F512" s="136" t="s">
        <v>3025</v>
      </c>
      <c r="G512" s="137" t="s">
        <v>439</v>
      </c>
      <c r="H512" s="138">
        <v>0.75</v>
      </c>
      <c r="I512" s="139"/>
      <c r="J512" s="140">
        <f>ROUND(I512*H512,2)</f>
        <v>0</v>
      </c>
      <c r="K512" s="136" t="s">
        <v>335</v>
      </c>
      <c r="L512" s="34"/>
      <c r="M512" s="141" t="s">
        <v>3</v>
      </c>
      <c r="N512" s="142" t="s">
        <v>40</v>
      </c>
      <c r="P512" s="143">
        <f>O512*H512</f>
        <v>0</v>
      </c>
      <c r="Q512" s="143">
        <v>1.4960399999999999E-3</v>
      </c>
      <c r="R512" s="143">
        <f>Q512*H512</f>
        <v>1.12203E-3</v>
      </c>
      <c r="S512" s="143">
        <v>0</v>
      </c>
      <c r="T512" s="144">
        <f>S512*H512</f>
        <v>0</v>
      </c>
      <c r="AR512" s="145" t="s">
        <v>113</v>
      </c>
      <c r="AT512" s="145" t="s">
        <v>331</v>
      </c>
      <c r="AU512" s="145" t="s">
        <v>87</v>
      </c>
      <c r="AY512" s="19" t="s">
        <v>328</v>
      </c>
      <c r="BE512" s="146">
        <f>IF(N512="základní",J512,0)</f>
        <v>0</v>
      </c>
      <c r="BF512" s="146">
        <f>IF(N512="snížená",J512,0)</f>
        <v>0</v>
      </c>
      <c r="BG512" s="146">
        <f>IF(N512="zákl. přenesená",J512,0)</f>
        <v>0</v>
      </c>
      <c r="BH512" s="146">
        <f>IF(N512="sníž. přenesená",J512,0)</f>
        <v>0</v>
      </c>
      <c r="BI512" s="146">
        <f>IF(N512="nulová",J512,0)</f>
        <v>0</v>
      </c>
      <c r="BJ512" s="19" t="s">
        <v>76</v>
      </c>
      <c r="BK512" s="146">
        <f>ROUND(I512*H512,2)</f>
        <v>0</v>
      </c>
      <c r="BL512" s="19" t="s">
        <v>113</v>
      </c>
      <c r="BM512" s="145" t="s">
        <v>3026</v>
      </c>
    </row>
    <row r="513" spans="2:65" s="1" customFormat="1">
      <c r="B513" s="34"/>
      <c r="D513" s="147" t="s">
        <v>338</v>
      </c>
      <c r="F513" s="148" t="s">
        <v>3027</v>
      </c>
      <c r="I513" s="149"/>
      <c r="L513" s="34"/>
      <c r="M513" s="150"/>
      <c r="T513" s="55"/>
      <c r="AT513" s="19" t="s">
        <v>338</v>
      </c>
      <c r="AU513" s="19" t="s">
        <v>87</v>
      </c>
    </row>
    <row r="514" spans="2:65" s="12" customFormat="1">
      <c r="B514" s="156"/>
      <c r="D514" s="151" t="s">
        <v>442</v>
      </c>
      <c r="E514" s="157" t="s">
        <v>3</v>
      </c>
      <c r="F514" s="158" t="s">
        <v>3028</v>
      </c>
      <c r="H514" s="159">
        <v>0.75</v>
      </c>
      <c r="I514" s="160"/>
      <c r="L514" s="156"/>
      <c r="M514" s="161"/>
      <c r="T514" s="162"/>
      <c r="AT514" s="157" t="s">
        <v>442</v>
      </c>
      <c r="AU514" s="157" t="s">
        <v>87</v>
      </c>
      <c r="AV514" s="12" t="s">
        <v>79</v>
      </c>
      <c r="AW514" s="12" t="s">
        <v>31</v>
      </c>
      <c r="AX514" s="12" t="s">
        <v>76</v>
      </c>
      <c r="AY514" s="157" t="s">
        <v>328</v>
      </c>
    </row>
    <row r="515" spans="2:65" s="1" customFormat="1" ht="37.9" customHeight="1">
      <c r="B515" s="133"/>
      <c r="C515" s="134" t="s">
        <v>835</v>
      </c>
      <c r="D515" s="134" t="s">
        <v>331</v>
      </c>
      <c r="E515" s="135" t="s">
        <v>3029</v>
      </c>
      <c r="F515" s="136" t="s">
        <v>3030</v>
      </c>
      <c r="G515" s="137" t="s">
        <v>439</v>
      </c>
      <c r="H515" s="138">
        <v>0.75</v>
      </c>
      <c r="I515" s="139"/>
      <c r="J515" s="140">
        <f>ROUND(I515*H515,2)</f>
        <v>0</v>
      </c>
      <c r="K515" s="136" t="s">
        <v>335</v>
      </c>
      <c r="L515" s="34"/>
      <c r="M515" s="141" t="s">
        <v>3</v>
      </c>
      <c r="N515" s="142" t="s">
        <v>40</v>
      </c>
      <c r="P515" s="143">
        <f>O515*H515</f>
        <v>0</v>
      </c>
      <c r="Q515" s="143">
        <v>0</v>
      </c>
      <c r="R515" s="143">
        <f>Q515*H515</f>
        <v>0</v>
      </c>
      <c r="S515" s="143">
        <v>0</v>
      </c>
      <c r="T515" s="144">
        <f>S515*H515</f>
        <v>0</v>
      </c>
      <c r="AR515" s="145" t="s">
        <v>113</v>
      </c>
      <c r="AT515" s="145" t="s">
        <v>331</v>
      </c>
      <c r="AU515" s="145" t="s">
        <v>87</v>
      </c>
      <c r="AY515" s="19" t="s">
        <v>328</v>
      </c>
      <c r="BE515" s="146">
        <f>IF(N515="základní",J515,0)</f>
        <v>0</v>
      </c>
      <c r="BF515" s="146">
        <f>IF(N515="snížená",J515,0)</f>
        <v>0</v>
      </c>
      <c r="BG515" s="146">
        <f>IF(N515="zákl. přenesená",J515,0)</f>
        <v>0</v>
      </c>
      <c r="BH515" s="146">
        <f>IF(N515="sníž. přenesená",J515,0)</f>
        <v>0</v>
      </c>
      <c r="BI515" s="146">
        <f>IF(N515="nulová",J515,0)</f>
        <v>0</v>
      </c>
      <c r="BJ515" s="19" t="s">
        <v>76</v>
      </c>
      <c r="BK515" s="146">
        <f>ROUND(I515*H515,2)</f>
        <v>0</v>
      </c>
      <c r="BL515" s="19" t="s">
        <v>113</v>
      </c>
      <c r="BM515" s="145" t="s">
        <v>3031</v>
      </c>
    </row>
    <row r="516" spans="2:65" s="1" customFormat="1">
      <c r="B516" s="34"/>
      <c r="D516" s="147" t="s">
        <v>338</v>
      </c>
      <c r="F516" s="148" t="s">
        <v>3032</v>
      </c>
      <c r="I516" s="149"/>
      <c r="L516" s="34"/>
      <c r="M516" s="150"/>
      <c r="T516" s="55"/>
      <c r="AT516" s="19" t="s">
        <v>338</v>
      </c>
      <c r="AU516" s="19" t="s">
        <v>87</v>
      </c>
    </row>
    <row r="517" spans="2:65" s="11" customFormat="1" ht="20.85" customHeight="1">
      <c r="B517" s="121"/>
      <c r="D517" s="122" t="s">
        <v>68</v>
      </c>
      <c r="E517" s="131" t="s">
        <v>3033</v>
      </c>
      <c r="F517" s="131" t="s">
        <v>3034</v>
      </c>
      <c r="I517" s="124"/>
      <c r="J517" s="132">
        <f>BK517</f>
        <v>0</v>
      </c>
      <c r="L517" s="121"/>
      <c r="M517" s="126"/>
      <c r="P517" s="127">
        <f>SUM(P518:P520)</f>
        <v>0</v>
      </c>
      <c r="R517" s="127">
        <f>SUM(R518:R520)</f>
        <v>0.29121239999999998</v>
      </c>
      <c r="T517" s="128">
        <f>SUM(T518:T520)</f>
        <v>0</v>
      </c>
      <c r="AR517" s="122" t="s">
        <v>76</v>
      </c>
      <c r="AT517" s="129" t="s">
        <v>68</v>
      </c>
      <c r="AU517" s="129" t="s">
        <v>79</v>
      </c>
      <c r="AY517" s="122" t="s">
        <v>328</v>
      </c>
      <c r="BK517" s="130">
        <f>SUM(BK518:BK520)</f>
        <v>0</v>
      </c>
    </row>
    <row r="518" spans="2:65" s="1" customFormat="1" ht="37.9" customHeight="1">
      <c r="B518" s="133"/>
      <c r="C518" s="134" t="s">
        <v>840</v>
      </c>
      <c r="D518" s="134" t="s">
        <v>331</v>
      </c>
      <c r="E518" s="135" t="s">
        <v>3035</v>
      </c>
      <c r="F518" s="136" t="s">
        <v>3036</v>
      </c>
      <c r="G518" s="137" t="s">
        <v>574</v>
      </c>
      <c r="H518" s="138">
        <v>1</v>
      </c>
      <c r="I518" s="139"/>
      <c r="J518" s="140">
        <f>ROUND(I518*H518,2)</f>
        <v>0</v>
      </c>
      <c r="K518" s="136" t="s">
        <v>335</v>
      </c>
      <c r="L518" s="34"/>
      <c r="M518" s="141" t="s">
        <v>3</v>
      </c>
      <c r="N518" s="142" t="s">
        <v>40</v>
      </c>
      <c r="P518" s="143">
        <f>O518*H518</f>
        <v>0</v>
      </c>
      <c r="Q518" s="143">
        <v>0.29121239999999998</v>
      </c>
      <c r="R518" s="143">
        <f>Q518*H518</f>
        <v>0.29121239999999998</v>
      </c>
      <c r="S518" s="143">
        <v>0</v>
      </c>
      <c r="T518" s="144">
        <f>S518*H518</f>
        <v>0</v>
      </c>
      <c r="AR518" s="145" t="s">
        <v>113</v>
      </c>
      <c r="AT518" s="145" t="s">
        <v>331</v>
      </c>
      <c r="AU518" s="145" t="s">
        <v>87</v>
      </c>
      <c r="AY518" s="19" t="s">
        <v>328</v>
      </c>
      <c r="BE518" s="146">
        <f>IF(N518="základní",J518,0)</f>
        <v>0</v>
      </c>
      <c r="BF518" s="146">
        <f>IF(N518="snížená",J518,0)</f>
        <v>0</v>
      </c>
      <c r="BG518" s="146">
        <f>IF(N518="zákl. přenesená",J518,0)</f>
        <v>0</v>
      </c>
      <c r="BH518" s="146">
        <f>IF(N518="sníž. přenesená",J518,0)</f>
        <v>0</v>
      </c>
      <c r="BI518" s="146">
        <f>IF(N518="nulová",J518,0)</f>
        <v>0</v>
      </c>
      <c r="BJ518" s="19" t="s">
        <v>76</v>
      </c>
      <c r="BK518" s="146">
        <f>ROUND(I518*H518,2)</f>
        <v>0</v>
      </c>
      <c r="BL518" s="19" t="s">
        <v>113</v>
      </c>
      <c r="BM518" s="145" t="s">
        <v>3037</v>
      </c>
    </row>
    <row r="519" spans="2:65" s="1" customFormat="1">
      <c r="B519" s="34"/>
      <c r="D519" s="147" t="s">
        <v>338</v>
      </c>
      <c r="F519" s="148" t="s">
        <v>3038</v>
      </c>
      <c r="I519" s="149"/>
      <c r="L519" s="34"/>
      <c r="M519" s="150"/>
      <c r="T519" s="55"/>
      <c r="AT519" s="19" t="s">
        <v>338</v>
      </c>
      <c r="AU519" s="19" t="s">
        <v>87</v>
      </c>
    </row>
    <row r="520" spans="2:65" s="1" customFormat="1" ht="24.2" customHeight="1">
      <c r="B520" s="133"/>
      <c r="C520" s="134" t="s">
        <v>845</v>
      </c>
      <c r="D520" s="134" t="s">
        <v>331</v>
      </c>
      <c r="E520" s="135" t="s">
        <v>3039</v>
      </c>
      <c r="F520" s="136" t="s">
        <v>3040</v>
      </c>
      <c r="G520" s="137" t="s">
        <v>367</v>
      </c>
      <c r="H520" s="138">
        <v>1</v>
      </c>
      <c r="I520" s="139"/>
      <c r="J520" s="140">
        <f>ROUND(I520*H520,2)</f>
        <v>0</v>
      </c>
      <c r="K520" s="136" t="s">
        <v>2897</v>
      </c>
      <c r="L520" s="34"/>
      <c r="M520" s="141" t="s">
        <v>3</v>
      </c>
      <c r="N520" s="142" t="s">
        <v>40</v>
      </c>
      <c r="P520" s="143">
        <f>O520*H520</f>
        <v>0</v>
      </c>
      <c r="Q520" s="143">
        <v>0</v>
      </c>
      <c r="R520" s="143">
        <f>Q520*H520</f>
        <v>0</v>
      </c>
      <c r="S520" s="143">
        <v>0</v>
      </c>
      <c r="T520" s="144">
        <f>S520*H520</f>
        <v>0</v>
      </c>
      <c r="AR520" s="145" t="s">
        <v>113</v>
      </c>
      <c r="AT520" s="145" t="s">
        <v>331</v>
      </c>
      <c r="AU520" s="145" t="s">
        <v>87</v>
      </c>
      <c r="AY520" s="19" t="s">
        <v>328</v>
      </c>
      <c r="BE520" s="146">
        <f>IF(N520="základní",J520,0)</f>
        <v>0</v>
      </c>
      <c r="BF520" s="146">
        <f>IF(N520="snížená",J520,0)</f>
        <v>0</v>
      </c>
      <c r="BG520" s="146">
        <f>IF(N520="zákl. přenesená",J520,0)</f>
        <v>0</v>
      </c>
      <c r="BH520" s="146">
        <f>IF(N520="sníž. přenesená",J520,0)</f>
        <v>0</v>
      </c>
      <c r="BI520" s="146">
        <f>IF(N520="nulová",J520,0)</f>
        <v>0</v>
      </c>
      <c r="BJ520" s="19" t="s">
        <v>76</v>
      </c>
      <c r="BK520" s="146">
        <f>ROUND(I520*H520,2)</f>
        <v>0</v>
      </c>
      <c r="BL520" s="19" t="s">
        <v>113</v>
      </c>
      <c r="BM520" s="145" t="s">
        <v>3041</v>
      </c>
    </row>
    <row r="521" spans="2:65" s="11" customFormat="1" ht="20.85" customHeight="1">
      <c r="B521" s="121"/>
      <c r="D521" s="122" t="s">
        <v>68</v>
      </c>
      <c r="E521" s="131" t="s">
        <v>3042</v>
      </c>
      <c r="F521" s="131" t="s">
        <v>3043</v>
      </c>
      <c r="I521" s="124"/>
      <c r="J521" s="132">
        <f>BK521</f>
        <v>0</v>
      </c>
      <c r="L521" s="121"/>
      <c r="M521" s="126"/>
      <c r="P521" s="127">
        <f>SUM(P522:P561)</f>
        <v>0</v>
      </c>
      <c r="R521" s="127">
        <f>SUM(R522:R561)</f>
        <v>54.672948994839999</v>
      </c>
      <c r="T521" s="128">
        <f>SUM(T522:T561)</f>
        <v>0</v>
      </c>
      <c r="AR521" s="122" t="s">
        <v>76</v>
      </c>
      <c r="AT521" s="129" t="s">
        <v>68</v>
      </c>
      <c r="AU521" s="129" t="s">
        <v>79</v>
      </c>
      <c r="AY521" s="122" t="s">
        <v>328</v>
      </c>
      <c r="BK521" s="130">
        <f>SUM(BK522:BK561)</f>
        <v>0</v>
      </c>
    </row>
    <row r="522" spans="2:65" s="1" customFormat="1" ht="49.15" customHeight="1">
      <c r="B522" s="133"/>
      <c r="C522" s="134" t="s">
        <v>850</v>
      </c>
      <c r="D522" s="134" t="s">
        <v>331</v>
      </c>
      <c r="E522" s="135" t="s">
        <v>3044</v>
      </c>
      <c r="F522" s="136" t="s">
        <v>3045</v>
      </c>
      <c r="G522" s="137" t="s">
        <v>491</v>
      </c>
      <c r="H522" s="138">
        <v>21.013000000000002</v>
      </c>
      <c r="I522" s="139"/>
      <c r="J522" s="140">
        <f>ROUND(I522*H522,2)</f>
        <v>0</v>
      </c>
      <c r="K522" s="136" t="s">
        <v>335</v>
      </c>
      <c r="L522" s="34"/>
      <c r="M522" s="141" t="s">
        <v>3</v>
      </c>
      <c r="N522" s="142" t="s">
        <v>40</v>
      </c>
      <c r="P522" s="143">
        <f>O522*H522</f>
        <v>0</v>
      </c>
      <c r="Q522" s="143">
        <v>2.5020099999999998</v>
      </c>
      <c r="R522" s="143">
        <f>Q522*H522</f>
        <v>52.574736129999998</v>
      </c>
      <c r="S522" s="143">
        <v>0</v>
      </c>
      <c r="T522" s="144">
        <f>S522*H522</f>
        <v>0</v>
      </c>
      <c r="AR522" s="145" t="s">
        <v>113</v>
      </c>
      <c r="AT522" s="145" t="s">
        <v>331</v>
      </c>
      <c r="AU522" s="145" t="s">
        <v>87</v>
      </c>
      <c r="AY522" s="19" t="s">
        <v>328</v>
      </c>
      <c r="BE522" s="146">
        <f>IF(N522="základní",J522,0)</f>
        <v>0</v>
      </c>
      <c r="BF522" s="146">
        <f>IF(N522="snížená",J522,0)</f>
        <v>0</v>
      </c>
      <c r="BG522" s="146">
        <f>IF(N522="zákl. přenesená",J522,0)</f>
        <v>0</v>
      </c>
      <c r="BH522" s="146">
        <f>IF(N522="sníž. přenesená",J522,0)</f>
        <v>0</v>
      </c>
      <c r="BI522" s="146">
        <f>IF(N522="nulová",J522,0)</f>
        <v>0</v>
      </c>
      <c r="BJ522" s="19" t="s">
        <v>76</v>
      </c>
      <c r="BK522" s="146">
        <f>ROUND(I522*H522,2)</f>
        <v>0</v>
      </c>
      <c r="BL522" s="19" t="s">
        <v>113</v>
      </c>
      <c r="BM522" s="145" t="s">
        <v>3046</v>
      </c>
    </row>
    <row r="523" spans="2:65" s="1" customFormat="1">
      <c r="B523" s="34"/>
      <c r="D523" s="147" t="s">
        <v>338</v>
      </c>
      <c r="F523" s="148" t="s">
        <v>3047</v>
      </c>
      <c r="I523" s="149"/>
      <c r="L523" s="34"/>
      <c r="M523" s="150"/>
      <c r="T523" s="55"/>
      <c r="AT523" s="19" t="s">
        <v>338</v>
      </c>
      <c r="AU523" s="19" t="s">
        <v>87</v>
      </c>
    </row>
    <row r="524" spans="2:65" s="14" customFormat="1">
      <c r="B524" s="170"/>
      <c r="D524" s="151" t="s">
        <v>442</v>
      </c>
      <c r="E524" s="171" t="s">
        <v>3</v>
      </c>
      <c r="F524" s="172" t="s">
        <v>3048</v>
      </c>
      <c r="H524" s="171" t="s">
        <v>3</v>
      </c>
      <c r="I524" s="173"/>
      <c r="L524" s="170"/>
      <c r="M524" s="174"/>
      <c r="T524" s="175"/>
      <c r="AT524" s="171" t="s">
        <v>442</v>
      </c>
      <c r="AU524" s="171" t="s">
        <v>87</v>
      </c>
      <c r="AV524" s="14" t="s">
        <v>76</v>
      </c>
      <c r="AW524" s="14" t="s">
        <v>31</v>
      </c>
      <c r="AX524" s="14" t="s">
        <v>69</v>
      </c>
      <c r="AY524" s="171" t="s">
        <v>328</v>
      </c>
    </row>
    <row r="525" spans="2:65" s="12" customFormat="1">
      <c r="B525" s="156"/>
      <c r="D525" s="151" t="s">
        <v>442</v>
      </c>
      <c r="E525" s="157" t="s">
        <v>3</v>
      </c>
      <c r="F525" s="158" t="s">
        <v>3049</v>
      </c>
      <c r="H525" s="159">
        <v>21.013000000000002</v>
      </c>
      <c r="I525" s="160"/>
      <c r="L525" s="156"/>
      <c r="M525" s="161"/>
      <c r="T525" s="162"/>
      <c r="AT525" s="157" t="s">
        <v>442</v>
      </c>
      <c r="AU525" s="157" t="s">
        <v>87</v>
      </c>
      <c r="AV525" s="12" t="s">
        <v>79</v>
      </c>
      <c r="AW525" s="12" t="s">
        <v>31</v>
      </c>
      <c r="AX525" s="12" t="s">
        <v>76</v>
      </c>
      <c r="AY525" s="157" t="s">
        <v>328</v>
      </c>
    </row>
    <row r="526" spans="2:65" s="1" customFormat="1" ht="78" customHeight="1">
      <c r="B526" s="133"/>
      <c r="C526" s="134" t="s">
        <v>857</v>
      </c>
      <c r="D526" s="134" t="s">
        <v>331</v>
      </c>
      <c r="E526" s="135" t="s">
        <v>3050</v>
      </c>
      <c r="F526" s="136" t="s">
        <v>3051</v>
      </c>
      <c r="G526" s="137" t="s">
        <v>585</v>
      </c>
      <c r="H526" s="138">
        <v>1.3089999999999999</v>
      </c>
      <c r="I526" s="139"/>
      <c r="J526" s="140">
        <f>ROUND(I526*H526,2)</f>
        <v>0</v>
      </c>
      <c r="K526" s="136" t="s">
        <v>335</v>
      </c>
      <c r="L526" s="34"/>
      <c r="M526" s="141" t="s">
        <v>3</v>
      </c>
      <c r="N526" s="142" t="s">
        <v>40</v>
      </c>
      <c r="P526" s="143">
        <f>O526*H526</f>
        <v>0</v>
      </c>
      <c r="Q526" s="143">
        <v>1.0555522399999999</v>
      </c>
      <c r="R526" s="143">
        <f>Q526*H526</f>
        <v>1.3817178821599998</v>
      </c>
      <c r="S526" s="143">
        <v>0</v>
      </c>
      <c r="T526" s="144">
        <f>S526*H526</f>
        <v>0</v>
      </c>
      <c r="AR526" s="145" t="s">
        <v>113</v>
      </c>
      <c r="AT526" s="145" t="s">
        <v>331</v>
      </c>
      <c r="AU526" s="145" t="s">
        <v>87</v>
      </c>
      <c r="AY526" s="19" t="s">
        <v>328</v>
      </c>
      <c r="BE526" s="146">
        <f>IF(N526="základní",J526,0)</f>
        <v>0</v>
      </c>
      <c r="BF526" s="146">
        <f>IF(N526="snížená",J526,0)</f>
        <v>0</v>
      </c>
      <c r="BG526" s="146">
        <f>IF(N526="zákl. přenesená",J526,0)</f>
        <v>0</v>
      </c>
      <c r="BH526" s="146">
        <f>IF(N526="sníž. přenesená",J526,0)</f>
        <v>0</v>
      </c>
      <c r="BI526" s="146">
        <f>IF(N526="nulová",J526,0)</f>
        <v>0</v>
      </c>
      <c r="BJ526" s="19" t="s">
        <v>76</v>
      </c>
      <c r="BK526" s="146">
        <f>ROUND(I526*H526,2)</f>
        <v>0</v>
      </c>
      <c r="BL526" s="19" t="s">
        <v>113</v>
      </c>
      <c r="BM526" s="145" t="s">
        <v>3052</v>
      </c>
    </row>
    <row r="527" spans="2:65" s="1" customFormat="1">
      <c r="B527" s="34"/>
      <c r="D527" s="147" t="s">
        <v>338</v>
      </c>
      <c r="F527" s="148" t="s">
        <v>3053</v>
      </c>
      <c r="I527" s="149"/>
      <c r="L527" s="34"/>
      <c r="M527" s="150"/>
      <c r="T527" s="55"/>
      <c r="AT527" s="19" t="s">
        <v>338</v>
      </c>
      <c r="AU527" s="19" t="s">
        <v>87</v>
      </c>
    </row>
    <row r="528" spans="2:65" s="12" customFormat="1">
      <c r="B528" s="156"/>
      <c r="D528" s="151" t="s">
        <v>442</v>
      </c>
      <c r="E528" s="157" t="s">
        <v>3</v>
      </c>
      <c r="F528" s="158" t="s">
        <v>3054</v>
      </c>
      <c r="H528" s="159">
        <v>1.3089999999999999</v>
      </c>
      <c r="I528" s="160"/>
      <c r="L528" s="156"/>
      <c r="M528" s="161"/>
      <c r="T528" s="162"/>
      <c r="AT528" s="157" t="s">
        <v>442</v>
      </c>
      <c r="AU528" s="157" t="s">
        <v>87</v>
      </c>
      <c r="AV528" s="12" t="s">
        <v>79</v>
      </c>
      <c r="AW528" s="12" t="s">
        <v>31</v>
      </c>
      <c r="AX528" s="12" t="s">
        <v>76</v>
      </c>
      <c r="AY528" s="157" t="s">
        <v>328</v>
      </c>
    </row>
    <row r="529" spans="2:65" s="1" customFormat="1" ht="37.9" customHeight="1">
      <c r="B529" s="133"/>
      <c r="C529" s="134" t="s">
        <v>174</v>
      </c>
      <c r="D529" s="134" t="s">
        <v>331</v>
      </c>
      <c r="E529" s="135" t="s">
        <v>3055</v>
      </c>
      <c r="F529" s="136" t="s">
        <v>3056</v>
      </c>
      <c r="G529" s="137" t="s">
        <v>439</v>
      </c>
      <c r="H529" s="138">
        <v>118.139</v>
      </c>
      <c r="I529" s="139"/>
      <c r="J529" s="140">
        <f>ROUND(I529*H529,2)</f>
        <v>0</v>
      </c>
      <c r="K529" s="136" t="s">
        <v>335</v>
      </c>
      <c r="L529" s="34"/>
      <c r="M529" s="141" t="s">
        <v>3</v>
      </c>
      <c r="N529" s="142" t="s">
        <v>40</v>
      </c>
      <c r="P529" s="143">
        <f>O529*H529</f>
        <v>0</v>
      </c>
      <c r="Q529" s="143">
        <v>5.3261999999999997E-3</v>
      </c>
      <c r="R529" s="143">
        <f>Q529*H529</f>
        <v>0.62923194179999997</v>
      </c>
      <c r="S529" s="143">
        <v>0</v>
      </c>
      <c r="T529" s="144">
        <f>S529*H529</f>
        <v>0</v>
      </c>
      <c r="AR529" s="145" t="s">
        <v>113</v>
      </c>
      <c r="AT529" s="145" t="s">
        <v>331</v>
      </c>
      <c r="AU529" s="145" t="s">
        <v>87</v>
      </c>
      <c r="AY529" s="19" t="s">
        <v>328</v>
      </c>
      <c r="BE529" s="146">
        <f>IF(N529="základní",J529,0)</f>
        <v>0</v>
      </c>
      <c r="BF529" s="146">
        <f>IF(N529="snížená",J529,0)</f>
        <v>0</v>
      </c>
      <c r="BG529" s="146">
        <f>IF(N529="zákl. přenesená",J529,0)</f>
        <v>0</v>
      </c>
      <c r="BH529" s="146">
        <f>IF(N529="sníž. přenesená",J529,0)</f>
        <v>0</v>
      </c>
      <c r="BI529" s="146">
        <f>IF(N529="nulová",J529,0)</f>
        <v>0</v>
      </c>
      <c r="BJ529" s="19" t="s">
        <v>76</v>
      </c>
      <c r="BK529" s="146">
        <f>ROUND(I529*H529,2)</f>
        <v>0</v>
      </c>
      <c r="BL529" s="19" t="s">
        <v>113</v>
      </c>
      <c r="BM529" s="145" t="s">
        <v>3057</v>
      </c>
    </row>
    <row r="530" spans="2:65" s="1" customFormat="1">
      <c r="B530" s="34"/>
      <c r="D530" s="147" t="s">
        <v>338</v>
      </c>
      <c r="F530" s="148" t="s">
        <v>3058</v>
      </c>
      <c r="I530" s="149"/>
      <c r="L530" s="34"/>
      <c r="M530" s="150"/>
      <c r="T530" s="55"/>
      <c r="AT530" s="19" t="s">
        <v>338</v>
      </c>
      <c r="AU530" s="19" t="s">
        <v>87</v>
      </c>
    </row>
    <row r="531" spans="2:65" s="12" customFormat="1">
      <c r="B531" s="156"/>
      <c r="D531" s="151" t="s">
        <v>442</v>
      </c>
      <c r="E531" s="157" t="s">
        <v>3</v>
      </c>
      <c r="F531" s="158" t="s">
        <v>3059</v>
      </c>
      <c r="H531" s="159">
        <v>21.553999999999998</v>
      </c>
      <c r="I531" s="160"/>
      <c r="L531" s="156"/>
      <c r="M531" s="161"/>
      <c r="T531" s="162"/>
      <c r="AT531" s="157" t="s">
        <v>442</v>
      </c>
      <c r="AU531" s="157" t="s">
        <v>87</v>
      </c>
      <c r="AV531" s="12" t="s">
        <v>79</v>
      </c>
      <c r="AW531" s="12" t="s">
        <v>31</v>
      </c>
      <c r="AX531" s="12" t="s">
        <v>69</v>
      </c>
      <c r="AY531" s="157" t="s">
        <v>328</v>
      </c>
    </row>
    <row r="532" spans="2:65" s="12" customFormat="1">
      <c r="B532" s="156"/>
      <c r="D532" s="151" t="s">
        <v>442</v>
      </c>
      <c r="E532" s="157" t="s">
        <v>3</v>
      </c>
      <c r="F532" s="158" t="s">
        <v>3060</v>
      </c>
      <c r="H532" s="159">
        <v>16.417000000000002</v>
      </c>
      <c r="I532" s="160"/>
      <c r="L532" s="156"/>
      <c r="M532" s="161"/>
      <c r="T532" s="162"/>
      <c r="AT532" s="157" t="s">
        <v>442</v>
      </c>
      <c r="AU532" s="157" t="s">
        <v>87</v>
      </c>
      <c r="AV532" s="12" t="s">
        <v>79</v>
      </c>
      <c r="AW532" s="12" t="s">
        <v>31</v>
      </c>
      <c r="AX532" s="12" t="s">
        <v>69</v>
      </c>
      <c r="AY532" s="157" t="s">
        <v>328</v>
      </c>
    </row>
    <row r="533" spans="2:65" s="12" customFormat="1">
      <c r="B533" s="156"/>
      <c r="D533" s="151" t="s">
        <v>442</v>
      </c>
      <c r="E533" s="157" t="s">
        <v>3</v>
      </c>
      <c r="F533" s="158" t="s">
        <v>3061</v>
      </c>
      <c r="H533" s="159">
        <v>23.452000000000002</v>
      </c>
      <c r="I533" s="160"/>
      <c r="L533" s="156"/>
      <c r="M533" s="161"/>
      <c r="T533" s="162"/>
      <c r="AT533" s="157" t="s">
        <v>442</v>
      </c>
      <c r="AU533" s="157" t="s">
        <v>87</v>
      </c>
      <c r="AV533" s="12" t="s">
        <v>79</v>
      </c>
      <c r="AW533" s="12" t="s">
        <v>31</v>
      </c>
      <c r="AX533" s="12" t="s">
        <v>69</v>
      </c>
      <c r="AY533" s="157" t="s">
        <v>328</v>
      </c>
    </row>
    <row r="534" spans="2:65" s="12" customFormat="1">
      <c r="B534" s="156"/>
      <c r="D534" s="151" t="s">
        <v>442</v>
      </c>
      <c r="E534" s="157" t="s">
        <v>3</v>
      </c>
      <c r="F534" s="158" t="s">
        <v>3062</v>
      </c>
      <c r="H534" s="159">
        <v>8.4920000000000009</v>
      </c>
      <c r="I534" s="160"/>
      <c r="L534" s="156"/>
      <c r="M534" s="161"/>
      <c r="T534" s="162"/>
      <c r="AT534" s="157" t="s">
        <v>442</v>
      </c>
      <c r="AU534" s="157" t="s">
        <v>87</v>
      </c>
      <c r="AV534" s="12" t="s">
        <v>79</v>
      </c>
      <c r="AW534" s="12" t="s">
        <v>31</v>
      </c>
      <c r="AX534" s="12" t="s">
        <v>69</v>
      </c>
      <c r="AY534" s="157" t="s">
        <v>328</v>
      </c>
    </row>
    <row r="535" spans="2:65" s="12" customFormat="1">
      <c r="B535" s="156"/>
      <c r="D535" s="151" t="s">
        <v>442</v>
      </c>
      <c r="E535" s="157" t="s">
        <v>3</v>
      </c>
      <c r="F535" s="158" t="s">
        <v>3063</v>
      </c>
      <c r="H535" s="159">
        <v>23.690999999999999</v>
      </c>
      <c r="I535" s="160"/>
      <c r="L535" s="156"/>
      <c r="M535" s="161"/>
      <c r="T535" s="162"/>
      <c r="AT535" s="157" t="s">
        <v>442</v>
      </c>
      <c r="AU535" s="157" t="s">
        <v>87</v>
      </c>
      <c r="AV535" s="12" t="s">
        <v>79</v>
      </c>
      <c r="AW535" s="12" t="s">
        <v>31</v>
      </c>
      <c r="AX535" s="12" t="s">
        <v>69</v>
      </c>
      <c r="AY535" s="157" t="s">
        <v>328</v>
      </c>
    </row>
    <row r="536" spans="2:65" s="14" customFormat="1">
      <c r="B536" s="170"/>
      <c r="D536" s="151" t="s">
        <v>442</v>
      </c>
      <c r="E536" s="171" t="s">
        <v>3</v>
      </c>
      <c r="F536" s="172" t="s">
        <v>3064</v>
      </c>
      <c r="H536" s="171" t="s">
        <v>3</v>
      </c>
      <c r="I536" s="173"/>
      <c r="L536" s="170"/>
      <c r="M536" s="174"/>
      <c r="T536" s="175"/>
      <c r="AT536" s="171" t="s">
        <v>442</v>
      </c>
      <c r="AU536" s="171" t="s">
        <v>87</v>
      </c>
      <c r="AV536" s="14" t="s">
        <v>76</v>
      </c>
      <c r="AW536" s="14" t="s">
        <v>4</v>
      </c>
      <c r="AX536" s="14" t="s">
        <v>69</v>
      </c>
      <c r="AY536" s="171" t="s">
        <v>328</v>
      </c>
    </row>
    <row r="537" spans="2:65" s="12" customFormat="1">
      <c r="B537" s="156"/>
      <c r="D537" s="151" t="s">
        <v>442</v>
      </c>
      <c r="E537" s="157" t="s">
        <v>3</v>
      </c>
      <c r="F537" s="158" t="s">
        <v>3065</v>
      </c>
      <c r="H537" s="159">
        <v>24.533000000000001</v>
      </c>
      <c r="I537" s="160"/>
      <c r="L537" s="156"/>
      <c r="M537" s="161"/>
      <c r="T537" s="162"/>
      <c r="AT537" s="157" t="s">
        <v>442</v>
      </c>
      <c r="AU537" s="157" t="s">
        <v>87</v>
      </c>
      <c r="AV537" s="12" t="s">
        <v>79</v>
      </c>
      <c r="AW537" s="12" t="s">
        <v>31</v>
      </c>
      <c r="AX537" s="12" t="s">
        <v>69</v>
      </c>
      <c r="AY537" s="157" t="s">
        <v>328</v>
      </c>
    </row>
    <row r="538" spans="2:65" s="13" customFormat="1">
      <c r="B538" s="163"/>
      <c r="D538" s="151" t="s">
        <v>442</v>
      </c>
      <c r="E538" s="164" t="s">
        <v>3</v>
      </c>
      <c r="F538" s="165" t="s">
        <v>452</v>
      </c>
      <c r="H538" s="166">
        <v>118.139</v>
      </c>
      <c r="I538" s="167"/>
      <c r="L538" s="163"/>
      <c r="M538" s="168"/>
      <c r="T538" s="169"/>
      <c r="AT538" s="164" t="s">
        <v>442</v>
      </c>
      <c r="AU538" s="164" t="s">
        <v>87</v>
      </c>
      <c r="AV538" s="13" t="s">
        <v>113</v>
      </c>
      <c r="AW538" s="13" t="s">
        <v>31</v>
      </c>
      <c r="AX538" s="13" t="s">
        <v>76</v>
      </c>
      <c r="AY538" s="164" t="s">
        <v>328</v>
      </c>
    </row>
    <row r="539" spans="2:65" s="1" customFormat="1" ht="37.9" customHeight="1">
      <c r="B539" s="133"/>
      <c r="C539" s="134" t="s">
        <v>177</v>
      </c>
      <c r="D539" s="134" t="s">
        <v>331</v>
      </c>
      <c r="E539" s="135" t="s">
        <v>3066</v>
      </c>
      <c r="F539" s="136" t="s">
        <v>3067</v>
      </c>
      <c r="G539" s="137" t="s">
        <v>439</v>
      </c>
      <c r="H539" s="138">
        <v>118.139</v>
      </c>
      <c r="I539" s="139"/>
      <c r="J539" s="140">
        <f>ROUND(I539*H539,2)</f>
        <v>0</v>
      </c>
      <c r="K539" s="136" t="s">
        <v>335</v>
      </c>
      <c r="L539" s="34"/>
      <c r="M539" s="141" t="s">
        <v>3</v>
      </c>
      <c r="N539" s="142" t="s">
        <v>40</v>
      </c>
      <c r="P539" s="143">
        <f>O539*H539</f>
        <v>0</v>
      </c>
      <c r="Q539" s="143">
        <v>0</v>
      </c>
      <c r="R539" s="143">
        <f>Q539*H539</f>
        <v>0</v>
      </c>
      <c r="S539" s="143">
        <v>0</v>
      </c>
      <c r="T539" s="144">
        <f>S539*H539</f>
        <v>0</v>
      </c>
      <c r="AR539" s="145" t="s">
        <v>113</v>
      </c>
      <c r="AT539" s="145" t="s">
        <v>331</v>
      </c>
      <c r="AU539" s="145" t="s">
        <v>87</v>
      </c>
      <c r="AY539" s="19" t="s">
        <v>328</v>
      </c>
      <c r="BE539" s="146">
        <f>IF(N539="základní",J539,0)</f>
        <v>0</v>
      </c>
      <c r="BF539" s="146">
        <f>IF(N539="snížená",J539,0)</f>
        <v>0</v>
      </c>
      <c r="BG539" s="146">
        <f>IF(N539="zákl. přenesená",J539,0)</f>
        <v>0</v>
      </c>
      <c r="BH539" s="146">
        <f>IF(N539="sníž. přenesená",J539,0)</f>
        <v>0</v>
      </c>
      <c r="BI539" s="146">
        <f>IF(N539="nulová",J539,0)</f>
        <v>0</v>
      </c>
      <c r="BJ539" s="19" t="s">
        <v>76</v>
      </c>
      <c r="BK539" s="146">
        <f>ROUND(I539*H539,2)</f>
        <v>0</v>
      </c>
      <c r="BL539" s="19" t="s">
        <v>113</v>
      </c>
      <c r="BM539" s="145" t="s">
        <v>3068</v>
      </c>
    </row>
    <row r="540" spans="2:65" s="1" customFormat="1">
      <c r="B540" s="34"/>
      <c r="D540" s="147" t="s">
        <v>338</v>
      </c>
      <c r="F540" s="148" t="s">
        <v>3069</v>
      </c>
      <c r="I540" s="149"/>
      <c r="L540" s="34"/>
      <c r="M540" s="150"/>
      <c r="T540" s="55"/>
      <c r="AT540" s="19" t="s">
        <v>338</v>
      </c>
      <c r="AU540" s="19" t="s">
        <v>87</v>
      </c>
    </row>
    <row r="541" spans="2:65" s="1" customFormat="1" ht="37.9" customHeight="1">
      <c r="B541" s="133"/>
      <c r="C541" s="134" t="s">
        <v>180</v>
      </c>
      <c r="D541" s="134" t="s">
        <v>331</v>
      </c>
      <c r="E541" s="135" t="s">
        <v>3070</v>
      </c>
      <c r="F541" s="136" t="s">
        <v>3071</v>
      </c>
      <c r="G541" s="137" t="s">
        <v>439</v>
      </c>
      <c r="H541" s="138">
        <v>93.605999999999995</v>
      </c>
      <c r="I541" s="139"/>
      <c r="J541" s="140">
        <f>ROUND(I541*H541,2)</f>
        <v>0</v>
      </c>
      <c r="K541" s="136" t="s">
        <v>335</v>
      </c>
      <c r="L541" s="34"/>
      <c r="M541" s="141" t="s">
        <v>3</v>
      </c>
      <c r="N541" s="142" t="s">
        <v>40</v>
      </c>
      <c r="P541" s="143">
        <f>O541*H541</f>
        <v>0</v>
      </c>
      <c r="Q541" s="143">
        <v>8.8228000000000004E-4</v>
      </c>
      <c r="R541" s="143">
        <f>Q541*H541</f>
        <v>8.2586701679999999E-2</v>
      </c>
      <c r="S541" s="143">
        <v>0</v>
      </c>
      <c r="T541" s="144">
        <f>S541*H541</f>
        <v>0</v>
      </c>
      <c r="AR541" s="145" t="s">
        <v>113</v>
      </c>
      <c r="AT541" s="145" t="s">
        <v>331</v>
      </c>
      <c r="AU541" s="145" t="s">
        <v>87</v>
      </c>
      <c r="AY541" s="19" t="s">
        <v>328</v>
      </c>
      <c r="BE541" s="146">
        <f>IF(N541="základní",J541,0)</f>
        <v>0</v>
      </c>
      <c r="BF541" s="146">
        <f>IF(N541="snížená",J541,0)</f>
        <v>0</v>
      </c>
      <c r="BG541" s="146">
        <f>IF(N541="zákl. přenesená",J541,0)</f>
        <v>0</v>
      </c>
      <c r="BH541" s="146">
        <f>IF(N541="sníž. přenesená",J541,0)</f>
        <v>0</v>
      </c>
      <c r="BI541" s="146">
        <f>IF(N541="nulová",J541,0)</f>
        <v>0</v>
      </c>
      <c r="BJ541" s="19" t="s">
        <v>76</v>
      </c>
      <c r="BK541" s="146">
        <f>ROUND(I541*H541,2)</f>
        <v>0</v>
      </c>
      <c r="BL541" s="19" t="s">
        <v>113</v>
      </c>
      <c r="BM541" s="145" t="s">
        <v>3072</v>
      </c>
    </row>
    <row r="542" spans="2:65" s="1" customFormat="1">
      <c r="B542" s="34"/>
      <c r="D542" s="147" t="s">
        <v>338</v>
      </c>
      <c r="F542" s="148" t="s">
        <v>3073</v>
      </c>
      <c r="I542" s="149"/>
      <c r="L542" s="34"/>
      <c r="M542" s="150"/>
      <c r="T542" s="55"/>
      <c r="AT542" s="19" t="s">
        <v>338</v>
      </c>
      <c r="AU542" s="19" t="s">
        <v>87</v>
      </c>
    </row>
    <row r="543" spans="2:65" s="12" customFormat="1">
      <c r="B543" s="156"/>
      <c r="D543" s="151" t="s">
        <v>442</v>
      </c>
      <c r="E543" s="157" t="s">
        <v>3</v>
      </c>
      <c r="F543" s="158" t="s">
        <v>3059</v>
      </c>
      <c r="H543" s="159">
        <v>21.553999999999998</v>
      </c>
      <c r="I543" s="160"/>
      <c r="L543" s="156"/>
      <c r="M543" s="161"/>
      <c r="T543" s="162"/>
      <c r="AT543" s="157" t="s">
        <v>442</v>
      </c>
      <c r="AU543" s="157" t="s">
        <v>87</v>
      </c>
      <c r="AV543" s="12" t="s">
        <v>79</v>
      </c>
      <c r="AW543" s="12" t="s">
        <v>31</v>
      </c>
      <c r="AX543" s="12" t="s">
        <v>69</v>
      </c>
      <c r="AY543" s="157" t="s">
        <v>328</v>
      </c>
    </row>
    <row r="544" spans="2:65" s="12" customFormat="1">
      <c r="B544" s="156"/>
      <c r="D544" s="151" t="s">
        <v>442</v>
      </c>
      <c r="E544" s="157" t="s">
        <v>3</v>
      </c>
      <c r="F544" s="158" t="s">
        <v>3060</v>
      </c>
      <c r="H544" s="159">
        <v>16.417000000000002</v>
      </c>
      <c r="I544" s="160"/>
      <c r="L544" s="156"/>
      <c r="M544" s="161"/>
      <c r="T544" s="162"/>
      <c r="AT544" s="157" t="s">
        <v>442</v>
      </c>
      <c r="AU544" s="157" t="s">
        <v>87</v>
      </c>
      <c r="AV544" s="12" t="s">
        <v>79</v>
      </c>
      <c r="AW544" s="12" t="s">
        <v>31</v>
      </c>
      <c r="AX544" s="12" t="s">
        <v>69</v>
      </c>
      <c r="AY544" s="157" t="s">
        <v>328</v>
      </c>
    </row>
    <row r="545" spans="2:65" s="12" customFormat="1">
      <c r="B545" s="156"/>
      <c r="D545" s="151" t="s">
        <v>442</v>
      </c>
      <c r="E545" s="157" t="s">
        <v>3</v>
      </c>
      <c r="F545" s="158" t="s">
        <v>3061</v>
      </c>
      <c r="H545" s="159">
        <v>23.452000000000002</v>
      </c>
      <c r="I545" s="160"/>
      <c r="L545" s="156"/>
      <c r="M545" s="161"/>
      <c r="T545" s="162"/>
      <c r="AT545" s="157" t="s">
        <v>442</v>
      </c>
      <c r="AU545" s="157" t="s">
        <v>87</v>
      </c>
      <c r="AV545" s="12" t="s">
        <v>79</v>
      </c>
      <c r="AW545" s="12" t="s">
        <v>31</v>
      </c>
      <c r="AX545" s="12" t="s">
        <v>69</v>
      </c>
      <c r="AY545" s="157" t="s">
        <v>328</v>
      </c>
    </row>
    <row r="546" spans="2:65" s="12" customFormat="1">
      <c r="B546" s="156"/>
      <c r="D546" s="151" t="s">
        <v>442</v>
      </c>
      <c r="E546" s="157" t="s">
        <v>3</v>
      </c>
      <c r="F546" s="158" t="s">
        <v>3062</v>
      </c>
      <c r="H546" s="159">
        <v>8.4920000000000009</v>
      </c>
      <c r="I546" s="160"/>
      <c r="L546" s="156"/>
      <c r="M546" s="161"/>
      <c r="T546" s="162"/>
      <c r="AT546" s="157" t="s">
        <v>442</v>
      </c>
      <c r="AU546" s="157" t="s">
        <v>87</v>
      </c>
      <c r="AV546" s="12" t="s">
        <v>79</v>
      </c>
      <c r="AW546" s="12" t="s">
        <v>31</v>
      </c>
      <c r="AX546" s="12" t="s">
        <v>69</v>
      </c>
      <c r="AY546" s="157" t="s">
        <v>328</v>
      </c>
    </row>
    <row r="547" spans="2:65" s="12" customFormat="1">
      <c r="B547" s="156"/>
      <c r="D547" s="151" t="s">
        <v>442</v>
      </c>
      <c r="E547" s="157" t="s">
        <v>3</v>
      </c>
      <c r="F547" s="158" t="s">
        <v>3063</v>
      </c>
      <c r="H547" s="159">
        <v>23.690999999999999</v>
      </c>
      <c r="I547" s="160"/>
      <c r="L547" s="156"/>
      <c r="M547" s="161"/>
      <c r="T547" s="162"/>
      <c r="AT547" s="157" t="s">
        <v>442</v>
      </c>
      <c r="AU547" s="157" t="s">
        <v>87</v>
      </c>
      <c r="AV547" s="12" t="s">
        <v>79</v>
      </c>
      <c r="AW547" s="12" t="s">
        <v>31</v>
      </c>
      <c r="AX547" s="12" t="s">
        <v>69</v>
      </c>
      <c r="AY547" s="157" t="s">
        <v>328</v>
      </c>
    </row>
    <row r="548" spans="2:65" s="13" customFormat="1">
      <c r="B548" s="163"/>
      <c r="D548" s="151" t="s">
        <v>442</v>
      </c>
      <c r="E548" s="164" t="s">
        <v>3</v>
      </c>
      <c r="F548" s="165" t="s">
        <v>452</v>
      </c>
      <c r="H548" s="166">
        <v>93.605999999999995</v>
      </c>
      <c r="I548" s="167"/>
      <c r="L548" s="163"/>
      <c r="M548" s="168"/>
      <c r="T548" s="169"/>
      <c r="AT548" s="164" t="s">
        <v>442</v>
      </c>
      <c r="AU548" s="164" t="s">
        <v>87</v>
      </c>
      <c r="AV548" s="13" t="s">
        <v>113</v>
      </c>
      <c r="AW548" s="13" t="s">
        <v>31</v>
      </c>
      <c r="AX548" s="13" t="s">
        <v>76</v>
      </c>
      <c r="AY548" s="164" t="s">
        <v>328</v>
      </c>
    </row>
    <row r="549" spans="2:65" s="1" customFormat="1" ht="37.9" customHeight="1">
      <c r="B549" s="133"/>
      <c r="C549" s="134" t="s">
        <v>874</v>
      </c>
      <c r="D549" s="134" t="s">
        <v>331</v>
      </c>
      <c r="E549" s="135" t="s">
        <v>3074</v>
      </c>
      <c r="F549" s="136" t="s">
        <v>3075</v>
      </c>
      <c r="G549" s="137" t="s">
        <v>439</v>
      </c>
      <c r="H549" s="138">
        <v>93.605999999999995</v>
      </c>
      <c r="I549" s="139"/>
      <c r="J549" s="140">
        <f>ROUND(I549*H549,2)</f>
        <v>0</v>
      </c>
      <c r="K549" s="136" t="s">
        <v>335</v>
      </c>
      <c r="L549" s="34"/>
      <c r="M549" s="141" t="s">
        <v>3</v>
      </c>
      <c r="N549" s="142" t="s">
        <v>40</v>
      </c>
      <c r="P549" s="143">
        <f>O549*H549</f>
        <v>0</v>
      </c>
      <c r="Q549" s="143">
        <v>0</v>
      </c>
      <c r="R549" s="143">
        <f>Q549*H549</f>
        <v>0</v>
      </c>
      <c r="S549" s="143">
        <v>0</v>
      </c>
      <c r="T549" s="144">
        <f>S549*H549</f>
        <v>0</v>
      </c>
      <c r="AR549" s="145" t="s">
        <v>113</v>
      </c>
      <c r="AT549" s="145" t="s">
        <v>331</v>
      </c>
      <c r="AU549" s="145" t="s">
        <v>87</v>
      </c>
      <c r="AY549" s="19" t="s">
        <v>328</v>
      </c>
      <c r="BE549" s="146">
        <f>IF(N549="základní",J549,0)</f>
        <v>0</v>
      </c>
      <c r="BF549" s="146">
        <f>IF(N549="snížená",J549,0)</f>
        <v>0</v>
      </c>
      <c r="BG549" s="146">
        <f>IF(N549="zákl. přenesená",J549,0)</f>
        <v>0</v>
      </c>
      <c r="BH549" s="146">
        <f>IF(N549="sníž. přenesená",J549,0)</f>
        <v>0</v>
      </c>
      <c r="BI549" s="146">
        <f>IF(N549="nulová",J549,0)</f>
        <v>0</v>
      </c>
      <c r="BJ549" s="19" t="s">
        <v>76</v>
      </c>
      <c r="BK549" s="146">
        <f>ROUND(I549*H549,2)</f>
        <v>0</v>
      </c>
      <c r="BL549" s="19" t="s">
        <v>113</v>
      </c>
      <c r="BM549" s="145" t="s">
        <v>3076</v>
      </c>
    </row>
    <row r="550" spans="2:65" s="1" customFormat="1">
      <c r="B550" s="34"/>
      <c r="D550" s="147" t="s">
        <v>338</v>
      </c>
      <c r="F550" s="148" t="s">
        <v>3077</v>
      </c>
      <c r="I550" s="149"/>
      <c r="L550" s="34"/>
      <c r="M550" s="150"/>
      <c r="T550" s="55"/>
      <c r="AT550" s="19" t="s">
        <v>338</v>
      </c>
      <c r="AU550" s="19" t="s">
        <v>87</v>
      </c>
    </row>
    <row r="551" spans="2:65" s="1" customFormat="1" ht="24.2" customHeight="1">
      <c r="B551" s="133"/>
      <c r="C551" s="134" t="s">
        <v>882</v>
      </c>
      <c r="D551" s="134" t="s">
        <v>331</v>
      </c>
      <c r="E551" s="135" t="s">
        <v>3078</v>
      </c>
      <c r="F551" s="136" t="s">
        <v>3079</v>
      </c>
      <c r="G551" s="137" t="s">
        <v>367</v>
      </c>
      <c r="H551" s="138">
        <v>3</v>
      </c>
      <c r="I551" s="139"/>
      <c r="J551" s="140">
        <f>ROUND(I551*H551,2)</f>
        <v>0</v>
      </c>
      <c r="K551" s="136" t="s">
        <v>2897</v>
      </c>
      <c r="L551" s="34"/>
      <c r="M551" s="141" t="s">
        <v>3</v>
      </c>
      <c r="N551" s="142" t="s">
        <v>40</v>
      </c>
      <c r="P551" s="143">
        <f>O551*H551</f>
        <v>0</v>
      </c>
      <c r="Q551" s="143">
        <v>0</v>
      </c>
      <c r="R551" s="143">
        <f>Q551*H551</f>
        <v>0</v>
      </c>
      <c r="S551" s="143">
        <v>0</v>
      </c>
      <c r="T551" s="144">
        <f>S551*H551</f>
        <v>0</v>
      </c>
      <c r="AR551" s="145" t="s">
        <v>113</v>
      </c>
      <c r="AT551" s="145" t="s">
        <v>331</v>
      </c>
      <c r="AU551" s="145" t="s">
        <v>87</v>
      </c>
      <c r="AY551" s="19" t="s">
        <v>328</v>
      </c>
      <c r="BE551" s="146">
        <f>IF(N551="základní",J551,0)</f>
        <v>0</v>
      </c>
      <c r="BF551" s="146">
        <f>IF(N551="snížená",J551,0)</f>
        <v>0</v>
      </c>
      <c r="BG551" s="146">
        <f>IF(N551="zákl. přenesená",J551,0)</f>
        <v>0</v>
      </c>
      <c r="BH551" s="146">
        <f>IF(N551="sníž. přenesená",J551,0)</f>
        <v>0</v>
      </c>
      <c r="BI551" s="146">
        <f>IF(N551="nulová",J551,0)</f>
        <v>0</v>
      </c>
      <c r="BJ551" s="19" t="s">
        <v>76</v>
      </c>
      <c r="BK551" s="146">
        <f>ROUND(I551*H551,2)</f>
        <v>0</v>
      </c>
      <c r="BL551" s="19" t="s">
        <v>113</v>
      </c>
      <c r="BM551" s="145" t="s">
        <v>3080</v>
      </c>
    </row>
    <row r="552" spans="2:65" s="1" customFormat="1" ht="44.25" customHeight="1">
      <c r="B552" s="133"/>
      <c r="C552" s="134" t="s">
        <v>891</v>
      </c>
      <c r="D552" s="134" t="s">
        <v>331</v>
      </c>
      <c r="E552" s="135" t="s">
        <v>3081</v>
      </c>
      <c r="F552" s="136" t="s">
        <v>3082</v>
      </c>
      <c r="G552" s="137" t="s">
        <v>439</v>
      </c>
      <c r="H552" s="138">
        <v>46.54</v>
      </c>
      <c r="I552" s="139"/>
      <c r="J552" s="140">
        <f>ROUND(I552*H552,2)</f>
        <v>0</v>
      </c>
      <c r="K552" s="136" t="s">
        <v>335</v>
      </c>
      <c r="L552" s="34"/>
      <c r="M552" s="141" t="s">
        <v>3</v>
      </c>
      <c r="N552" s="142" t="s">
        <v>40</v>
      </c>
      <c r="P552" s="143">
        <f>O552*H552</f>
        <v>0</v>
      </c>
      <c r="Q552" s="143">
        <v>1E-4</v>
      </c>
      <c r="R552" s="143">
        <f>Q552*H552</f>
        <v>4.6540000000000002E-3</v>
      </c>
      <c r="S552" s="143">
        <v>0</v>
      </c>
      <c r="T552" s="144">
        <f>S552*H552</f>
        <v>0</v>
      </c>
      <c r="AR552" s="145" t="s">
        <v>113</v>
      </c>
      <c r="AT552" s="145" t="s">
        <v>331</v>
      </c>
      <c r="AU552" s="145" t="s">
        <v>87</v>
      </c>
      <c r="AY552" s="19" t="s">
        <v>328</v>
      </c>
      <c r="BE552" s="146">
        <f>IF(N552="základní",J552,0)</f>
        <v>0</v>
      </c>
      <c r="BF552" s="146">
        <f>IF(N552="snížená",J552,0)</f>
        <v>0</v>
      </c>
      <c r="BG552" s="146">
        <f>IF(N552="zákl. přenesená",J552,0)</f>
        <v>0</v>
      </c>
      <c r="BH552" s="146">
        <f>IF(N552="sníž. přenesená",J552,0)</f>
        <v>0</v>
      </c>
      <c r="BI552" s="146">
        <f>IF(N552="nulová",J552,0)</f>
        <v>0</v>
      </c>
      <c r="BJ552" s="19" t="s">
        <v>76</v>
      </c>
      <c r="BK552" s="146">
        <f>ROUND(I552*H552,2)</f>
        <v>0</v>
      </c>
      <c r="BL552" s="19" t="s">
        <v>113</v>
      </c>
      <c r="BM552" s="145" t="s">
        <v>3083</v>
      </c>
    </row>
    <row r="553" spans="2:65" s="1" customFormat="1">
      <c r="B553" s="34"/>
      <c r="D553" s="147" t="s">
        <v>338</v>
      </c>
      <c r="F553" s="148" t="s">
        <v>3084</v>
      </c>
      <c r="I553" s="149"/>
      <c r="L553" s="34"/>
      <c r="M553" s="150"/>
      <c r="T553" s="55"/>
      <c r="AT553" s="19" t="s">
        <v>338</v>
      </c>
      <c r="AU553" s="19" t="s">
        <v>87</v>
      </c>
    </row>
    <row r="554" spans="2:65" s="14" customFormat="1">
      <c r="B554" s="170"/>
      <c r="D554" s="151" t="s">
        <v>442</v>
      </c>
      <c r="E554" s="171" t="s">
        <v>3</v>
      </c>
      <c r="F554" s="172" t="s">
        <v>2206</v>
      </c>
      <c r="H554" s="171" t="s">
        <v>3</v>
      </c>
      <c r="I554" s="173"/>
      <c r="L554" s="170"/>
      <c r="M554" s="174"/>
      <c r="T554" s="175"/>
      <c r="AT554" s="171" t="s">
        <v>442</v>
      </c>
      <c r="AU554" s="171" t="s">
        <v>87</v>
      </c>
      <c r="AV554" s="14" t="s">
        <v>76</v>
      </c>
      <c r="AW554" s="14" t="s">
        <v>31</v>
      </c>
      <c r="AX554" s="14" t="s">
        <v>69</v>
      </c>
      <c r="AY554" s="171" t="s">
        <v>328</v>
      </c>
    </row>
    <row r="555" spans="2:65" s="12" customFormat="1">
      <c r="B555" s="156"/>
      <c r="D555" s="151" t="s">
        <v>442</v>
      </c>
      <c r="E555" s="157" t="s">
        <v>3</v>
      </c>
      <c r="F555" s="158" t="s">
        <v>3085</v>
      </c>
      <c r="H555" s="159">
        <v>14.02</v>
      </c>
      <c r="I555" s="160"/>
      <c r="L555" s="156"/>
      <c r="M555" s="161"/>
      <c r="T555" s="162"/>
      <c r="AT555" s="157" t="s">
        <v>442</v>
      </c>
      <c r="AU555" s="157" t="s">
        <v>87</v>
      </c>
      <c r="AV555" s="12" t="s">
        <v>79</v>
      </c>
      <c r="AW555" s="12" t="s">
        <v>31</v>
      </c>
      <c r="AX555" s="12" t="s">
        <v>69</v>
      </c>
      <c r="AY555" s="157" t="s">
        <v>328</v>
      </c>
    </row>
    <row r="556" spans="2:65" s="12" customFormat="1">
      <c r="B556" s="156"/>
      <c r="D556" s="151" t="s">
        <v>442</v>
      </c>
      <c r="E556" s="157" t="s">
        <v>3</v>
      </c>
      <c r="F556" s="158" t="s">
        <v>3086</v>
      </c>
      <c r="H556" s="159">
        <v>16.48</v>
      </c>
      <c r="I556" s="160"/>
      <c r="L556" s="156"/>
      <c r="M556" s="161"/>
      <c r="T556" s="162"/>
      <c r="AT556" s="157" t="s">
        <v>442</v>
      </c>
      <c r="AU556" s="157" t="s">
        <v>87</v>
      </c>
      <c r="AV556" s="12" t="s">
        <v>79</v>
      </c>
      <c r="AW556" s="12" t="s">
        <v>31</v>
      </c>
      <c r="AX556" s="12" t="s">
        <v>69</v>
      </c>
      <c r="AY556" s="157" t="s">
        <v>328</v>
      </c>
    </row>
    <row r="557" spans="2:65" s="12" customFormat="1">
      <c r="B557" s="156"/>
      <c r="D557" s="151" t="s">
        <v>442</v>
      </c>
      <c r="E557" s="157" t="s">
        <v>3</v>
      </c>
      <c r="F557" s="158" t="s">
        <v>3087</v>
      </c>
      <c r="H557" s="159">
        <v>13.25</v>
      </c>
      <c r="I557" s="160"/>
      <c r="L557" s="156"/>
      <c r="M557" s="161"/>
      <c r="T557" s="162"/>
      <c r="AT557" s="157" t="s">
        <v>442</v>
      </c>
      <c r="AU557" s="157" t="s">
        <v>87</v>
      </c>
      <c r="AV557" s="12" t="s">
        <v>79</v>
      </c>
      <c r="AW557" s="12" t="s">
        <v>31</v>
      </c>
      <c r="AX557" s="12" t="s">
        <v>69</v>
      </c>
      <c r="AY557" s="157" t="s">
        <v>328</v>
      </c>
    </row>
    <row r="558" spans="2:65" s="12" customFormat="1">
      <c r="B558" s="156"/>
      <c r="D558" s="151" t="s">
        <v>442</v>
      </c>
      <c r="E558" s="157" t="s">
        <v>3</v>
      </c>
      <c r="F558" s="158" t="s">
        <v>3088</v>
      </c>
      <c r="H558" s="159">
        <v>2.79</v>
      </c>
      <c r="I558" s="160"/>
      <c r="L558" s="156"/>
      <c r="M558" s="161"/>
      <c r="T558" s="162"/>
      <c r="AT558" s="157" t="s">
        <v>442</v>
      </c>
      <c r="AU558" s="157" t="s">
        <v>87</v>
      </c>
      <c r="AV558" s="12" t="s">
        <v>79</v>
      </c>
      <c r="AW558" s="12" t="s">
        <v>31</v>
      </c>
      <c r="AX558" s="12" t="s">
        <v>69</v>
      </c>
      <c r="AY558" s="157" t="s">
        <v>328</v>
      </c>
    </row>
    <row r="559" spans="2:65" s="13" customFormat="1">
      <c r="B559" s="163"/>
      <c r="D559" s="151" t="s">
        <v>442</v>
      </c>
      <c r="E559" s="164" t="s">
        <v>3</v>
      </c>
      <c r="F559" s="165" t="s">
        <v>452</v>
      </c>
      <c r="H559" s="166">
        <v>46.54</v>
      </c>
      <c r="I559" s="167"/>
      <c r="L559" s="163"/>
      <c r="M559" s="168"/>
      <c r="T559" s="169"/>
      <c r="AT559" s="164" t="s">
        <v>442</v>
      </c>
      <c r="AU559" s="164" t="s">
        <v>87</v>
      </c>
      <c r="AV559" s="13" t="s">
        <v>113</v>
      </c>
      <c r="AW559" s="13" t="s">
        <v>31</v>
      </c>
      <c r="AX559" s="13" t="s">
        <v>76</v>
      </c>
      <c r="AY559" s="164" t="s">
        <v>328</v>
      </c>
    </row>
    <row r="560" spans="2:65" s="1" customFormat="1" ht="37.9" customHeight="1">
      <c r="B560" s="133"/>
      <c r="C560" s="134" t="s">
        <v>898</v>
      </c>
      <c r="D560" s="134" t="s">
        <v>331</v>
      </c>
      <c r="E560" s="135" t="s">
        <v>3089</v>
      </c>
      <c r="F560" s="136" t="s">
        <v>3090</v>
      </c>
      <c r="G560" s="137" t="s">
        <v>439</v>
      </c>
      <c r="H560" s="138">
        <v>46.54</v>
      </c>
      <c r="I560" s="139"/>
      <c r="J560" s="140">
        <f>ROUND(I560*H560,2)</f>
        <v>0</v>
      </c>
      <c r="K560" s="136" t="s">
        <v>335</v>
      </c>
      <c r="L560" s="34"/>
      <c r="M560" s="141" t="s">
        <v>3</v>
      </c>
      <c r="N560" s="142" t="s">
        <v>40</v>
      </c>
      <c r="P560" s="143">
        <f>O560*H560</f>
        <v>0</v>
      </c>
      <c r="Q560" s="143">
        <v>4.7999999999999996E-7</v>
      </c>
      <c r="R560" s="143">
        <f>Q560*H560</f>
        <v>2.2339199999999998E-5</v>
      </c>
      <c r="S560" s="143">
        <v>0</v>
      </c>
      <c r="T560" s="144">
        <f>S560*H560</f>
        <v>0</v>
      </c>
      <c r="AR560" s="145" t="s">
        <v>113</v>
      </c>
      <c r="AT560" s="145" t="s">
        <v>331</v>
      </c>
      <c r="AU560" s="145" t="s">
        <v>87</v>
      </c>
      <c r="AY560" s="19" t="s">
        <v>328</v>
      </c>
      <c r="BE560" s="146">
        <f>IF(N560="základní",J560,0)</f>
        <v>0</v>
      </c>
      <c r="BF560" s="146">
        <f>IF(N560="snížená",J560,0)</f>
        <v>0</v>
      </c>
      <c r="BG560" s="146">
        <f>IF(N560="zákl. přenesená",J560,0)</f>
        <v>0</v>
      </c>
      <c r="BH560" s="146">
        <f>IF(N560="sníž. přenesená",J560,0)</f>
        <v>0</v>
      </c>
      <c r="BI560" s="146">
        <f>IF(N560="nulová",J560,0)</f>
        <v>0</v>
      </c>
      <c r="BJ560" s="19" t="s">
        <v>76</v>
      </c>
      <c r="BK560" s="146">
        <f>ROUND(I560*H560,2)</f>
        <v>0</v>
      </c>
      <c r="BL560" s="19" t="s">
        <v>113</v>
      </c>
      <c r="BM560" s="145" t="s">
        <v>3091</v>
      </c>
    </row>
    <row r="561" spans="2:65" s="1" customFormat="1">
      <c r="B561" s="34"/>
      <c r="D561" s="147" t="s">
        <v>338</v>
      </c>
      <c r="F561" s="148" t="s">
        <v>3092</v>
      </c>
      <c r="I561" s="149"/>
      <c r="L561" s="34"/>
      <c r="M561" s="150"/>
      <c r="T561" s="55"/>
      <c r="AT561" s="19" t="s">
        <v>338</v>
      </c>
      <c r="AU561" s="19" t="s">
        <v>87</v>
      </c>
    </row>
    <row r="562" spans="2:65" s="11" customFormat="1" ht="20.85" customHeight="1">
      <c r="B562" s="121"/>
      <c r="D562" s="122" t="s">
        <v>68</v>
      </c>
      <c r="E562" s="131" t="s">
        <v>676</v>
      </c>
      <c r="F562" s="131" t="s">
        <v>3093</v>
      </c>
      <c r="I562" s="124"/>
      <c r="J562" s="132">
        <f>BK562</f>
        <v>0</v>
      </c>
      <c r="L562" s="121"/>
      <c r="M562" s="126"/>
      <c r="P562" s="127">
        <f>SUM(P563:P576)</f>
        <v>0</v>
      </c>
      <c r="R562" s="127">
        <f>SUM(R563:R576)</f>
        <v>4.5037651583999994</v>
      </c>
      <c r="T562" s="128">
        <f>SUM(T563:T576)</f>
        <v>0</v>
      </c>
      <c r="AR562" s="122" t="s">
        <v>76</v>
      </c>
      <c r="AT562" s="129" t="s">
        <v>68</v>
      </c>
      <c r="AU562" s="129" t="s">
        <v>79</v>
      </c>
      <c r="AY562" s="122" t="s">
        <v>328</v>
      </c>
      <c r="BK562" s="130">
        <f>SUM(BK563:BK576)</f>
        <v>0</v>
      </c>
    </row>
    <row r="563" spans="2:65" s="1" customFormat="1" ht="37.9" customHeight="1">
      <c r="B563" s="133"/>
      <c r="C563" s="134" t="s">
        <v>903</v>
      </c>
      <c r="D563" s="134" t="s">
        <v>331</v>
      </c>
      <c r="E563" s="135" t="s">
        <v>3094</v>
      </c>
      <c r="F563" s="136" t="s">
        <v>3095</v>
      </c>
      <c r="G563" s="137" t="s">
        <v>439</v>
      </c>
      <c r="H563" s="138">
        <v>12.12</v>
      </c>
      <c r="I563" s="139"/>
      <c r="J563" s="140">
        <f>ROUND(I563*H563,2)</f>
        <v>0</v>
      </c>
      <c r="K563" s="136" t="s">
        <v>335</v>
      </c>
      <c r="L563" s="34"/>
      <c r="M563" s="141" t="s">
        <v>3</v>
      </c>
      <c r="N563" s="142" t="s">
        <v>40</v>
      </c>
      <c r="P563" s="143">
        <f>O563*H563</f>
        <v>0</v>
      </c>
      <c r="Q563" s="143">
        <v>6.62832E-3</v>
      </c>
      <c r="R563" s="143">
        <f>Q563*H563</f>
        <v>8.0335238399999995E-2</v>
      </c>
      <c r="S563" s="143">
        <v>0</v>
      </c>
      <c r="T563" s="144">
        <f>S563*H563</f>
        <v>0</v>
      </c>
      <c r="AR563" s="145" t="s">
        <v>113</v>
      </c>
      <c r="AT563" s="145" t="s">
        <v>331</v>
      </c>
      <c r="AU563" s="145" t="s">
        <v>87</v>
      </c>
      <c r="AY563" s="19" t="s">
        <v>328</v>
      </c>
      <c r="BE563" s="146">
        <f>IF(N563="základní",J563,0)</f>
        <v>0</v>
      </c>
      <c r="BF563" s="146">
        <f>IF(N563="snížená",J563,0)</f>
        <v>0</v>
      </c>
      <c r="BG563" s="146">
        <f>IF(N563="zákl. přenesená",J563,0)</f>
        <v>0</v>
      </c>
      <c r="BH563" s="146">
        <f>IF(N563="sníž. přenesená",J563,0)</f>
        <v>0</v>
      </c>
      <c r="BI563" s="146">
        <f>IF(N563="nulová",J563,0)</f>
        <v>0</v>
      </c>
      <c r="BJ563" s="19" t="s">
        <v>76</v>
      </c>
      <c r="BK563" s="146">
        <f>ROUND(I563*H563,2)</f>
        <v>0</v>
      </c>
      <c r="BL563" s="19" t="s">
        <v>113</v>
      </c>
      <c r="BM563" s="145" t="s">
        <v>3096</v>
      </c>
    </row>
    <row r="564" spans="2:65" s="1" customFormat="1">
      <c r="B564" s="34"/>
      <c r="D564" s="147" t="s">
        <v>338</v>
      </c>
      <c r="F564" s="148" t="s">
        <v>3097</v>
      </c>
      <c r="I564" s="149"/>
      <c r="L564" s="34"/>
      <c r="M564" s="150"/>
      <c r="T564" s="55"/>
      <c r="AT564" s="19" t="s">
        <v>338</v>
      </c>
      <c r="AU564" s="19" t="s">
        <v>87</v>
      </c>
    </row>
    <row r="565" spans="2:65" s="14" customFormat="1">
      <c r="B565" s="170"/>
      <c r="D565" s="151" t="s">
        <v>442</v>
      </c>
      <c r="E565" s="171" t="s">
        <v>3</v>
      </c>
      <c r="F565" s="172" t="s">
        <v>3098</v>
      </c>
      <c r="H565" s="171" t="s">
        <v>3</v>
      </c>
      <c r="I565" s="173"/>
      <c r="L565" s="170"/>
      <c r="M565" s="174"/>
      <c r="T565" s="175"/>
      <c r="AT565" s="171" t="s">
        <v>442</v>
      </c>
      <c r="AU565" s="171" t="s">
        <v>87</v>
      </c>
      <c r="AV565" s="14" t="s">
        <v>76</v>
      </c>
      <c r="AW565" s="14" t="s">
        <v>31</v>
      </c>
      <c r="AX565" s="14" t="s">
        <v>69</v>
      </c>
      <c r="AY565" s="171" t="s">
        <v>328</v>
      </c>
    </row>
    <row r="566" spans="2:65" s="12" customFormat="1">
      <c r="B566" s="156"/>
      <c r="D566" s="151" t="s">
        <v>442</v>
      </c>
      <c r="E566" s="157" t="s">
        <v>3</v>
      </c>
      <c r="F566" s="158" t="s">
        <v>3099</v>
      </c>
      <c r="H566" s="159">
        <v>9.1199999999999992</v>
      </c>
      <c r="I566" s="160"/>
      <c r="L566" s="156"/>
      <c r="M566" s="161"/>
      <c r="T566" s="162"/>
      <c r="AT566" s="157" t="s">
        <v>442</v>
      </c>
      <c r="AU566" s="157" t="s">
        <v>87</v>
      </c>
      <c r="AV566" s="12" t="s">
        <v>79</v>
      </c>
      <c r="AW566" s="12" t="s">
        <v>31</v>
      </c>
      <c r="AX566" s="12" t="s">
        <v>69</v>
      </c>
      <c r="AY566" s="157" t="s">
        <v>328</v>
      </c>
    </row>
    <row r="567" spans="2:65" s="12" customFormat="1">
      <c r="B567" s="156"/>
      <c r="D567" s="151" t="s">
        <v>442</v>
      </c>
      <c r="E567" s="157" t="s">
        <v>3</v>
      </c>
      <c r="F567" s="158" t="s">
        <v>3100</v>
      </c>
      <c r="H567" s="159">
        <v>3</v>
      </c>
      <c r="I567" s="160"/>
      <c r="L567" s="156"/>
      <c r="M567" s="161"/>
      <c r="T567" s="162"/>
      <c r="AT567" s="157" t="s">
        <v>442</v>
      </c>
      <c r="AU567" s="157" t="s">
        <v>87</v>
      </c>
      <c r="AV567" s="12" t="s">
        <v>79</v>
      </c>
      <c r="AW567" s="12" t="s">
        <v>31</v>
      </c>
      <c r="AX567" s="12" t="s">
        <v>69</v>
      </c>
      <c r="AY567" s="157" t="s">
        <v>328</v>
      </c>
    </row>
    <row r="568" spans="2:65" s="13" customFormat="1">
      <c r="B568" s="163"/>
      <c r="D568" s="151" t="s">
        <v>442</v>
      </c>
      <c r="E568" s="164" t="s">
        <v>3</v>
      </c>
      <c r="F568" s="165" t="s">
        <v>452</v>
      </c>
      <c r="H568" s="166">
        <v>12.12</v>
      </c>
      <c r="I568" s="167"/>
      <c r="L568" s="163"/>
      <c r="M568" s="168"/>
      <c r="T568" s="169"/>
      <c r="AT568" s="164" t="s">
        <v>442</v>
      </c>
      <c r="AU568" s="164" t="s">
        <v>87</v>
      </c>
      <c r="AV568" s="13" t="s">
        <v>113</v>
      </c>
      <c r="AW568" s="13" t="s">
        <v>31</v>
      </c>
      <c r="AX568" s="13" t="s">
        <v>76</v>
      </c>
      <c r="AY568" s="164" t="s">
        <v>328</v>
      </c>
    </row>
    <row r="569" spans="2:65" s="1" customFormat="1" ht="37.9" customHeight="1">
      <c r="B569" s="133"/>
      <c r="C569" s="134" t="s">
        <v>909</v>
      </c>
      <c r="D569" s="134" t="s">
        <v>331</v>
      </c>
      <c r="E569" s="135" t="s">
        <v>3101</v>
      </c>
      <c r="F569" s="136" t="s">
        <v>3102</v>
      </c>
      <c r="G569" s="137" t="s">
        <v>439</v>
      </c>
      <c r="H569" s="138">
        <v>12.12</v>
      </c>
      <c r="I569" s="139"/>
      <c r="J569" s="140">
        <f>ROUND(I569*H569,2)</f>
        <v>0</v>
      </c>
      <c r="K569" s="136" t="s">
        <v>335</v>
      </c>
      <c r="L569" s="34"/>
      <c r="M569" s="141" t="s">
        <v>3</v>
      </c>
      <c r="N569" s="142" t="s">
        <v>40</v>
      </c>
      <c r="P569" s="143">
        <f>O569*H569</f>
        <v>0</v>
      </c>
      <c r="Q569" s="143">
        <v>0</v>
      </c>
      <c r="R569" s="143">
        <f>Q569*H569</f>
        <v>0</v>
      </c>
      <c r="S569" s="143">
        <v>0</v>
      </c>
      <c r="T569" s="144">
        <f>S569*H569</f>
        <v>0</v>
      </c>
      <c r="AR569" s="145" t="s">
        <v>113</v>
      </c>
      <c r="AT569" s="145" t="s">
        <v>331</v>
      </c>
      <c r="AU569" s="145" t="s">
        <v>87</v>
      </c>
      <c r="AY569" s="19" t="s">
        <v>328</v>
      </c>
      <c r="BE569" s="146">
        <f>IF(N569="základní",J569,0)</f>
        <v>0</v>
      </c>
      <c r="BF569" s="146">
        <f>IF(N569="snížená",J569,0)</f>
        <v>0</v>
      </c>
      <c r="BG569" s="146">
        <f>IF(N569="zákl. přenesená",J569,0)</f>
        <v>0</v>
      </c>
      <c r="BH569" s="146">
        <f>IF(N569="sníž. přenesená",J569,0)</f>
        <v>0</v>
      </c>
      <c r="BI569" s="146">
        <f>IF(N569="nulová",J569,0)</f>
        <v>0</v>
      </c>
      <c r="BJ569" s="19" t="s">
        <v>76</v>
      </c>
      <c r="BK569" s="146">
        <f>ROUND(I569*H569,2)</f>
        <v>0</v>
      </c>
      <c r="BL569" s="19" t="s">
        <v>113</v>
      </c>
      <c r="BM569" s="145" t="s">
        <v>3103</v>
      </c>
    </row>
    <row r="570" spans="2:65" s="1" customFormat="1">
      <c r="B570" s="34"/>
      <c r="D570" s="147" t="s">
        <v>338</v>
      </c>
      <c r="F570" s="148" t="s">
        <v>3104</v>
      </c>
      <c r="I570" s="149"/>
      <c r="L570" s="34"/>
      <c r="M570" s="150"/>
      <c r="T570" s="55"/>
      <c r="AT570" s="19" t="s">
        <v>338</v>
      </c>
      <c r="AU570" s="19" t="s">
        <v>87</v>
      </c>
    </row>
    <row r="571" spans="2:65" s="1" customFormat="1" ht="55.5" customHeight="1">
      <c r="B571" s="133"/>
      <c r="C571" s="134" t="s">
        <v>917</v>
      </c>
      <c r="D571" s="134" t="s">
        <v>331</v>
      </c>
      <c r="E571" s="135" t="s">
        <v>3105</v>
      </c>
      <c r="F571" s="136" t="s">
        <v>3106</v>
      </c>
      <c r="G571" s="137" t="s">
        <v>491</v>
      </c>
      <c r="H571" s="138">
        <v>1.768</v>
      </c>
      <c r="I571" s="139"/>
      <c r="J571" s="140">
        <f>ROUND(I571*H571,2)</f>
        <v>0</v>
      </c>
      <c r="K571" s="136" t="s">
        <v>335</v>
      </c>
      <c r="L571" s="34"/>
      <c r="M571" s="141" t="s">
        <v>3</v>
      </c>
      <c r="N571" s="142" t="s">
        <v>40</v>
      </c>
      <c r="P571" s="143">
        <f>O571*H571</f>
        <v>0</v>
      </c>
      <c r="Q571" s="143">
        <v>2.5019399999999998</v>
      </c>
      <c r="R571" s="143">
        <f>Q571*H571</f>
        <v>4.4234299199999993</v>
      </c>
      <c r="S571" s="143">
        <v>0</v>
      </c>
      <c r="T571" s="144">
        <f>S571*H571</f>
        <v>0</v>
      </c>
      <c r="AR571" s="145" t="s">
        <v>113</v>
      </c>
      <c r="AT571" s="145" t="s">
        <v>331</v>
      </c>
      <c r="AU571" s="145" t="s">
        <v>87</v>
      </c>
      <c r="AY571" s="19" t="s">
        <v>328</v>
      </c>
      <c r="BE571" s="146">
        <f>IF(N571="základní",J571,0)</f>
        <v>0</v>
      </c>
      <c r="BF571" s="146">
        <f>IF(N571="snížená",J571,0)</f>
        <v>0</v>
      </c>
      <c r="BG571" s="146">
        <f>IF(N571="zákl. přenesená",J571,0)</f>
        <v>0</v>
      </c>
      <c r="BH571" s="146">
        <f>IF(N571="sníž. přenesená",J571,0)</f>
        <v>0</v>
      </c>
      <c r="BI571" s="146">
        <f>IF(N571="nulová",J571,0)</f>
        <v>0</v>
      </c>
      <c r="BJ571" s="19" t="s">
        <v>76</v>
      </c>
      <c r="BK571" s="146">
        <f>ROUND(I571*H571,2)</f>
        <v>0</v>
      </c>
      <c r="BL571" s="19" t="s">
        <v>113</v>
      </c>
      <c r="BM571" s="145" t="s">
        <v>3107</v>
      </c>
    </row>
    <row r="572" spans="2:65" s="1" customFormat="1">
      <c r="B572" s="34"/>
      <c r="D572" s="147" t="s">
        <v>338</v>
      </c>
      <c r="F572" s="148" t="s">
        <v>3108</v>
      </c>
      <c r="I572" s="149"/>
      <c r="L572" s="34"/>
      <c r="M572" s="150"/>
      <c r="T572" s="55"/>
      <c r="AT572" s="19" t="s">
        <v>338</v>
      </c>
      <c r="AU572" s="19" t="s">
        <v>87</v>
      </c>
    </row>
    <row r="573" spans="2:65" s="14" customFormat="1">
      <c r="B573" s="170"/>
      <c r="D573" s="151" t="s">
        <v>442</v>
      </c>
      <c r="E573" s="171" t="s">
        <v>3</v>
      </c>
      <c r="F573" s="172" t="s">
        <v>3098</v>
      </c>
      <c r="H573" s="171" t="s">
        <v>3</v>
      </c>
      <c r="I573" s="173"/>
      <c r="L573" s="170"/>
      <c r="M573" s="174"/>
      <c r="T573" s="175"/>
      <c r="AT573" s="171" t="s">
        <v>442</v>
      </c>
      <c r="AU573" s="171" t="s">
        <v>87</v>
      </c>
      <c r="AV573" s="14" t="s">
        <v>76</v>
      </c>
      <c r="AW573" s="14" t="s">
        <v>31</v>
      </c>
      <c r="AX573" s="14" t="s">
        <v>69</v>
      </c>
      <c r="AY573" s="171" t="s">
        <v>328</v>
      </c>
    </row>
    <row r="574" spans="2:65" s="12" customFormat="1">
      <c r="B574" s="156"/>
      <c r="D574" s="151" t="s">
        <v>442</v>
      </c>
      <c r="E574" s="157" t="s">
        <v>3</v>
      </c>
      <c r="F574" s="158" t="s">
        <v>3109</v>
      </c>
      <c r="H574" s="159">
        <v>1.33</v>
      </c>
      <c r="I574" s="160"/>
      <c r="L574" s="156"/>
      <c r="M574" s="161"/>
      <c r="T574" s="162"/>
      <c r="AT574" s="157" t="s">
        <v>442</v>
      </c>
      <c r="AU574" s="157" t="s">
        <v>87</v>
      </c>
      <c r="AV574" s="12" t="s">
        <v>79</v>
      </c>
      <c r="AW574" s="12" t="s">
        <v>31</v>
      </c>
      <c r="AX574" s="12" t="s">
        <v>69</v>
      </c>
      <c r="AY574" s="157" t="s">
        <v>328</v>
      </c>
    </row>
    <row r="575" spans="2:65" s="12" customFormat="1">
      <c r="B575" s="156"/>
      <c r="D575" s="151" t="s">
        <v>442</v>
      </c>
      <c r="E575" s="157" t="s">
        <v>3</v>
      </c>
      <c r="F575" s="158" t="s">
        <v>3110</v>
      </c>
      <c r="H575" s="159">
        <v>0.438</v>
      </c>
      <c r="I575" s="160"/>
      <c r="L575" s="156"/>
      <c r="M575" s="161"/>
      <c r="T575" s="162"/>
      <c r="AT575" s="157" t="s">
        <v>442</v>
      </c>
      <c r="AU575" s="157" t="s">
        <v>87</v>
      </c>
      <c r="AV575" s="12" t="s">
        <v>79</v>
      </c>
      <c r="AW575" s="12" t="s">
        <v>31</v>
      </c>
      <c r="AX575" s="12" t="s">
        <v>69</v>
      </c>
      <c r="AY575" s="157" t="s">
        <v>328</v>
      </c>
    </row>
    <row r="576" spans="2:65" s="13" customFormat="1">
      <c r="B576" s="163"/>
      <c r="D576" s="151" t="s">
        <v>442</v>
      </c>
      <c r="E576" s="164" t="s">
        <v>3</v>
      </c>
      <c r="F576" s="165" t="s">
        <v>452</v>
      </c>
      <c r="H576" s="166">
        <v>1.768</v>
      </c>
      <c r="I576" s="167"/>
      <c r="L576" s="163"/>
      <c r="M576" s="168"/>
      <c r="T576" s="169"/>
      <c r="AT576" s="164" t="s">
        <v>442</v>
      </c>
      <c r="AU576" s="164" t="s">
        <v>87</v>
      </c>
      <c r="AV576" s="13" t="s">
        <v>113</v>
      </c>
      <c r="AW576" s="13" t="s">
        <v>31</v>
      </c>
      <c r="AX576" s="13" t="s">
        <v>76</v>
      </c>
      <c r="AY576" s="164" t="s">
        <v>328</v>
      </c>
    </row>
    <row r="577" spans="2:65" s="11" customFormat="1" ht="20.85" customHeight="1">
      <c r="B577" s="121"/>
      <c r="D577" s="122" t="s">
        <v>68</v>
      </c>
      <c r="E577" s="131" t="s">
        <v>3111</v>
      </c>
      <c r="F577" s="131" t="s">
        <v>3112</v>
      </c>
      <c r="I577" s="124"/>
      <c r="J577" s="132">
        <f>BK577</f>
        <v>0</v>
      </c>
      <c r="L577" s="121"/>
      <c r="M577" s="126"/>
      <c r="P577" s="127">
        <f>SUM(P578:P594)</f>
        <v>0</v>
      </c>
      <c r="R577" s="127">
        <f>SUM(R578:R594)</f>
        <v>1.0709654664999999</v>
      </c>
      <c r="T577" s="128">
        <f>SUM(T578:T594)</f>
        <v>0</v>
      </c>
      <c r="AR577" s="122" t="s">
        <v>76</v>
      </c>
      <c r="AT577" s="129" t="s">
        <v>68</v>
      </c>
      <c r="AU577" s="129" t="s">
        <v>79</v>
      </c>
      <c r="AY577" s="122" t="s">
        <v>328</v>
      </c>
      <c r="BK577" s="130">
        <f>SUM(BK578:BK594)</f>
        <v>0</v>
      </c>
    </row>
    <row r="578" spans="2:65" s="1" customFormat="1" ht="37.9" customHeight="1">
      <c r="B578" s="133"/>
      <c r="C578" s="134" t="s">
        <v>929</v>
      </c>
      <c r="D578" s="134" t="s">
        <v>331</v>
      </c>
      <c r="E578" s="135" t="s">
        <v>3113</v>
      </c>
      <c r="F578" s="136" t="s">
        <v>3114</v>
      </c>
      <c r="G578" s="137" t="s">
        <v>491</v>
      </c>
      <c r="H578" s="138">
        <v>0.22500000000000001</v>
      </c>
      <c r="I578" s="139"/>
      <c r="J578" s="140">
        <f>ROUND(I578*H578,2)</f>
        <v>0</v>
      </c>
      <c r="K578" s="136" t="s">
        <v>335</v>
      </c>
      <c r="L578" s="34"/>
      <c r="M578" s="141" t="s">
        <v>3</v>
      </c>
      <c r="N578" s="142" t="s">
        <v>40</v>
      </c>
      <c r="P578" s="143">
        <f>O578*H578</f>
        <v>0</v>
      </c>
      <c r="Q578" s="143">
        <v>2.50194574</v>
      </c>
      <c r="R578" s="143">
        <f>Q578*H578</f>
        <v>0.56293779150000001</v>
      </c>
      <c r="S578" s="143">
        <v>0</v>
      </c>
      <c r="T578" s="144">
        <f>S578*H578</f>
        <v>0</v>
      </c>
      <c r="AR578" s="145" t="s">
        <v>113</v>
      </c>
      <c r="AT578" s="145" t="s">
        <v>331</v>
      </c>
      <c r="AU578" s="145" t="s">
        <v>87</v>
      </c>
      <c r="AY578" s="19" t="s">
        <v>328</v>
      </c>
      <c r="BE578" s="146">
        <f>IF(N578="základní",J578,0)</f>
        <v>0</v>
      </c>
      <c r="BF578" s="146">
        <f>IF(N578="snížená",J578,0)</f>
        <v>0</v>
      </c>
      <c r="BG578" s="146">
        <f>IF(N578="zákl. přenesená",J578,0)</f>
        <v>0</v>
      </c>
      <c r="BH578" s="146">
        <f>IF(N578="sníž. přenesená",J578,0)</f>
        <v>0</v>
      </c>
      <c r="BI578" s="146">
        <f>IF(N578="nulová",J578,0)</f>
        <v>0</v>
      </c>
      <c r="BJ578" s="19" t="s">
        <v>76</v>
      </c>
      <c r="BK578" s="146">
        <f>ROUND(I578*H578,2)</f>
        <v>0</v>
      </c>
      <c r="BL578" s="19" t="s">
        <v>113</v>
      </c>
      <c r="BM578" s="145" t="s">
        <v>3115</v>
      </c>
    </row>
    <row r="579" spans="2:65" s="1" customFormat="1">
      <c r="B579" s="34"/>
      <c r="D579" s="147" t="s">
        <v>338</v>
      </c>
      <c r="F579" s="148" t="s">
        <v>3116</v>
      </c>
      <c r="I579" s="149"/>
      <c r="L579" s="34"/>
      <c r="M579" s="150"/>
      <c r="T579" s="55"/>
      <c r="AT579" s="19" t="s">
        <v>338</v>
      </c>
      <c r="AU579" s="19" t="s">
        <v>87</v>
      </c>
    </row>
    <row r="580" spans="2:65" s="14" customFormat="1">
      <c r="B580" s="170"/>
      <c r="D580" s="151" t="s">
        <v>442</v>
      </c>
      <c r="E580" s="171" t="s">
        <v>3</v>
      </c>
      <c r="F580" s="172" t="s">
        <v>3117</v>
      </c>
      <c r="H580" s="171" t="s">
        <v>3</v>
      </c>
      <c r="I580" s="173"/>
      <c r="L580" s="170"/>
      <c r="M580" s="174"/>
      <c r="T580" s="175"/>
      <c r="AT580" s="171" t="s">
        <v>442</v>
      </c>
      <c r="AU580" s="171" t="s">
        <v>87</v>
      </c>
      <c r="AV580" s="14" t="s">
        <v>76</v>
      </c>
      <c r="AW580" s="14" t="s">
        <v>31</v>
      </c>
      <c r="AX580" s="14" t="s">
        <v>69</v>
      </c>
      <c r="AY580" s="171" t="s">
        <v>328</v>
      </c>
    </row>
    <row r="581" spans="2:65" s="12" customFormat="1">
      <c r="B581" s="156"/>
      <c r="D581" s="151" t="s">
        <v>442</v>
      </c>
      <c r="E581" s="157" t="s">
        <v>3</v>
      </c>
      <c r="F581" s="158" t="s">
        <v>3118</v>
      </c>
      <c r="H581" s="159">
        <v>0.09</v>
      </c>
      <c r="I581" s="160"/>
      <c r="L581" s="156"/>
      <c r="M581" s="161"/>
      <c r="T581" s="162"/>
      <c r="AT581" s="157" t="s">
        <v>442</v>
      </c>
      <c r="AU581" s="157" t="s">
        <v>87</v>
      </c>
      <c r="AV581" s="12" t="s">
        <v>79</v>
      </c>
      <c r="AW581" s="12" t="s">
        <v>31</v>
      </c>
      <c r="AX581" s="12" t="s">
        <v>69</v>
      </c>
      <c r="AY581" s="157" t="s">
        <v>328</v>
      </c>
    </row>
    <row r="582" spans="2:65" s="12" customFormat="1">
      <c r="B582" s="156"/>
      <c r="D582" s="151" t="s">
        <v>442</v>
      </c>
      <c r="E582" s="157" t="s">
        <v>3</v>
      </c>
      <c r="F582" s="158" t="s">
        <v>3119</v>
      </c>
      <c r="H582" s="159">
        <v>0.13500000000000001</v>
      </c>
      <c r="I582" s="160"/>
      <c r="L582" s="156"/>
      <c r="M582" s="161"/>
      <c r="T582" s="162"/>
      <c r="AT582" s="157" t="s">
        <v>442</v>
      </c>
      <c r="AU582" s="157" t="s">
        <v>87</v>
      </c>
      <c r="AV582" s="12" t="s">
        <v>79</v>
      </c>
      <c r="AW582" s="12" t="s">
        <v>31</v>
      </c>
      <c r="AX582" s="12" t="s">
        <v>69</v>
      </c>
      <c r="AY582" s="157" t="s">
        <v>328</v>
      </c>
    </row>
    <row r="583" spans="2:65" s="13" customFormat="1">
      <c r="B583" s="163"/>
      <c r="D583" s="151" t="s">
        <v>442</v>
      </c>
      <c r="E583" s="164" t="s">
        <v>3</v>
      </c>
      <c r="F583" s="165" t="s">
        <v>452</v>
      </c>
      <c r="H583" s="166">
        <v>0.22500000000000001</v>
      </c>
      <c r="I583" s="167"/>
      <c r="L583" s="163"/>
      <c r="M583" s="168"/>
      <c r="T583" s="169"/>
      <c r="AT583" s="164" t="s">
        <v>442</v>
      </c>
      <c r="AU583" s="164" t="s">
        <v>87</v>
      </c>
      <c r="AV583" s="13" t="s">
        <v>113</v>
      </c>
      <c r="AW583" s="13" t="s">
        <v>31</v>
      </c>
      <c r="AX583" s="13" t="s">
        <v>76</v>
      </c>
      <c r="AY583" s="164" t="s">
        <v>328</v>
      </c>
    </row>
    <row r="584" spans="2:65" s="1" customFormat="1" ht="37.9" customHeight="1">
      <c r="B584" s="133"/>
      <c r="C584" s="134" t="s">
        <v>934</v>
      </c>
      <c r="D584" s="134" t="s">
        <v>331</v>
      </c>
      <c r="E584" s="135" t="s">
        <v>3120</v>
      </c>
      <c r="F584" s="136" t="s">
        <v>3121</v>
      </c>
      <c r="G584" s="137" t="s">
        <v>585</v>
      </c>
      <c r="H584" s="138">
        <v>2.5000000000000001E-2</v>
      </c>
      <c r="I584" s="139"/>
      <c r="J584" s="140">
        <f>ROUND(I584*H584,2)</f>
        <v>0</v>
      </c>
      <c r="K584" s="136" t="s">
        <v>335</v>
      </c>
      <c r="L584" s="34"/>
      <c r="M584" s="141" t="s">
        <v>3</v>
      </c>
      <c r="N584" s="142" t="s">
        <v>40</v>
      </c>
      <c r="P584" s="143">
        <f>O584*H584</f>
        <v>0</v>
      </c>
      <c r="Q584" s="143">
        <v>1.0492724</v>
      </c>
      <c r="R584" s="143">
        <f>Q584*H584</f>
        <v>2.6231810000000001E-2</v>
      </c>
      <c r="S584" s="143">
        <v>0</v>
      </c>
      <c r="T584" s="144">
        <f>S584*H584</f>
        <v>0</v>
      </c>
      <c r="AR584" s="145" t="s">
        <v>113</v>
      </c>
      <c r="AT584" s="145" t="s">
        <v>331</v>
      </c>
      <c r="AU584" s="145" t="s">
        <v>87</v>
      </c>
      <c r="AY584" s="19" t="s">
        <v>328</v>
      </c>
      <c r="BE584" s="146">
        <f>IF(N584="základní",J584,0)</f>
        <v>0</v>
      </c>
      <c r="BF584" s="146">
        <f>IF(N584="snížená",J584,0)</f>
        <v>0</v>
      </c>
      <c r="BG584" s="146">
        <f>IF(N584="zákl. přenesená",J584,0)</f>
        <v>0</v>
      </c>
      <c r="BH584" s="146">
        <f>IF(N584="sníž. přenesená",J584,0)</f>
        <v>0</v>
      </c>
      <c r="BI584" s="146">
        <f>IF(N584="nulová",J584,0)</f>
        <v>0</v>
      </c>
      <c r="BJ584" s="19" t="s">
        <v>76</v>
      </c>
      <c r="BK584" s="146">
        <f>ROUND(I584*H584,2)</f>
        <v>0</v>
      </c>
      <c r="BL584" s="19" t="s">
        <v>113</v>
      </c>
      <c r="BM584" s="145" t="s">
        <v>3122</v>
      </c>
    </row>
    <row r="585" spans="2:65" s="1" customFormat="1">
      <c r="B585" s="34"/>
      <c r="D585" s="147" t="s">
        <v>338</v>
      </c>
      <c r="F585" s="148" t="s">
        <v>3123</v>
      </c>
      <c r="I585" s="149"/>
      <c r="L585" s="34"/>
      <c r="M585" s="150"/>
      <c r="T585" s="55"/>
      <c r="AT585" s="19" t="s">
        <v>338</v>
      </c>
      <c r="AU585" s="19" t="s">
        <v>87</v>
      </c>
    </row>
    <row r="586" spans="2:65" s="1" customFormat="1" ht="44.25" customHeight="1">
      <c r="B586" s="133"/>
      <c r="C586" s="134" t="s">
        <v>1668</v>
      </c>
      <c r="D586" s="134" t="s">
        <v>331</v>
      </c>
      <c r="E586" s="135" t="s">
        <v>3124</v>
      </c>
      <c r="F586" s="136" t="s">
        <v>3125</v>
      </c>
      <c r="G586" s="137" t="s">
        <v>476</v>
      </c>
      <c r="H586" s="138">
        <v>4.3</v>
      </c>
      <c r="I586" s="139"/>
      <c r="J586" s="140">
        <f>ROUND(I586*H586,2)</f>
        <v>0</v>
      </c>
      <c r="K586" s="136" t="s">
        <v>335</v>
      </c>
      <c r="L586" s="34"/>
      <c r="M586" s="141" t="s">
        <v>3</v>
      </c>
      <c r="N586" s="142" t="s">
        <v>40</v>
      </c>
      <c r="P586" s="143">
        <f>O586*H586</f>
        <v>0</v>
      </c>
      <c r="Q586" s="143">
        <v>0.11046105000000001</v>
      </c>
      <c r="R586" s="143">
        <f>Q586*H586</f>
        <v>0.47498251499999999</v>
      </c>
      <c r="S586" s="143">
        <v>0</v>
      </c>
      <c r="T586" s="144">
        <f>S586*H586</f>
        <v>0</v>
      </c>
      <c r="AR586" s="145" t="s">
        <v>113</v>
      </c>
      <c r="AT586" s="145" t="s">
        <v>331</v>
      </c>
      <c r="AU586" s="145" t="s">
        <v>87</v>
      </c>
      <c r="AY586" s="19" t="s">
        <v>328</v>
      </c>
      <c r="BE586" s="146">
        <f>IF(N586="základní",J586,0)</f>
        <v>0</v>
      </c>
      <c r="BF586" s="146">
        <f>IF(N586="snížená",J586,0)</f>
        <v>0</v>
      </c>
      <c r="BG586" s="146">
        <f>IF(N586="zákl. přenesená",J586,0)</f>
        <v>0</v>
      </c>
      <c r="BH586" s="146">
        <f>IF(N586="sníž. přenesená",J586,0)</f>
        <v>0</v>
      </c>
      <c r="BI586" s="146">
        <f>IF(N586="nulová",J586,0)</f>
        <v>0</v>
      </c>
      <c r="BJ586" s="19" t="s">
        <v>76</v>
      </c>
      <c r="BK586" s="146">
        <f>ROUND(I586*H586,2)</f>
        <v>0</v>
      </c>
      <c r="BL586" s="19" t="s">
        <v>113</v>
      </c>
      <c r="BM586" s="145" t="s">
        <v>3126</v>
      </c>
    </row>
    <row r="587" spans="2:65" s="1" customFormat="1">
      <c r="B587" s="34"/>
      <c r="D587" s="147" t="s">
        <v>338</v>
      </c>
      <c r="F587" s="148" t="s">
        <v>3127</v>
      </c>
      <c r="I587" s="149"/>
      <c r="L587" s="34"/>
      <c r="M587" s="150"/>
      <c r="T587" s="55"/>
      <c r="AT587" s="19" t="s">
        <v>338</v>
      </c>
      <c r="AU587" s="19" t="s">
        <v>87</v>
      </c>
    </row>
    <row r="588" spans="2:65" s="12" customFormat="1">
      <c r="B588" s="156"/>
      <c r="D588" s="151" t="s">
        <v>442</v>
      </c>
      <c r="E588" s="157" t="s">
        <v>3</v>
      </c>
      <c r="F588" s="158" t="s">
        <v>2395</v>
      </c>
      <c r="H588" s="159">
        <v>4.3</v>
      </c>
      <c r="I588" s="160"/>
      <c r="L588" s="156"/>
      <c r="M588" s="161"/>
      <c r="T588" s="162"/>
      <c r="AT588" s="157" t="s">
        <v>442</v>
      </c>
      <c r="AU588" s="157" t="s">
        <v>87</v>
      </c>
      <c r="AV588" s="12" t="s">
        <v>79</v>
      </c>
      <c r="AW588" s="12" t="s">
        <v>31</v>
      </c>
      <c r="AX588" s="12" t="s">
        <v>76</v>
      </c>
      <c r="AY588" s="157" t="s">
        <v>328</v>
      </c>
    </row>
    <row r="589" spans="2:65" s="1" customFormat="1" ht="33" customHeight="1">
      <c r="B589" s="133"/>
      <c r="C589" s="134" t="s">
        <v>1534</v>
      </c>
      <c r="D589" s="134" t="s">
        <v>331</v>
      </c>
      <c r="E589" s="135" t="s">
        <v>3128</v>
      </c>
      <c r="F589" s="136" t="s">
        <v>3129</v>
      </c>
      <c r="G589" s="137" t="s">
        <v>439</v>
      </c>
      <c r="H589" s="138">
        <v>0.86</v>
      </c>
      <c r="I589" s="139"/>
      <c r="J589" s="140">
        <f>ROUND(I589*H589,2)</f>
        <v>0</v>
      </c>
      <c r="K589" s="136" t="s">
        <v>335</v>
      </c>
      <c r="L589" s="34"/>
      <c r="M589" s="141" t="s">
        <v>3</v>
      </c>
      <c r="N589" s="142" t="s">
        <v>40</v>
      </c>
      <c r="P589" s="143">
        <f>O589*H589</f>
        <v>0</v>
      </c>
      <c r="Q589" s="143">
        <v>7.9225000000000007E-3</v>
      </c>
      <c r="R589" s="143">
        <f>Q589*H589</f>
        <v>6.8133500000000001E-3</v>
      </c>
      <c r="S589" s="143">
        <v>0</v>
      </c>
      <c r="T589" s="144">
        <f>S589*H589</f>
        <v>0</v>
      </c>
      <c r="AR589" s="145" t="s">
        <v>113</v>
      </c>
      <c r="AT589" s="145" t="s">
        <v>331</v>
      </c>
      <c r="AU589" s="145" t="s">
        <v>87</v>
      </c>
      <c r="AY589" s="19" t="s">
        <v>328</v>
      </c>
      <c r="BE589" s="146">
        <f>IF(N589="základní",J589,0)</f>
        <v>0</v>
      </c>
      <c r="BF589" s="146">
        <f>IF(N589="snížená",J589,0)</f>
        <v>0</v>
      </c>
      <c r="BG589" s="146">
        <f>IF(N589="zákl. přenesená",J589,0)</f>
        <v>0</v>
      </c>
      <c r="BH589" s="146">
        <f>IF(N589="sníž. přenesená",J589,0)</f>
        <v>0</v>
      </c>
      <c r="BI589" s="146">
        <f>IF(N589="nulová",J589,0)</f>
        <v>0</v>
      </c>
      <c r="BJ589" s="19" t="s">
        <v>76</v>
      </c>
      <c r="BK589" s="146">
        <f>ROUND(I589*H589,2)</f>
        <v>0</v>
      </c>
      <c r="BL589" s="19" t="s">
        <v>113</v>
      </c>
      <c r="BM589" s="145" t="s">
        <v>3130</v>
      </c>
    </row>
    <row r="590" spans="2:65" s="1" customFormat="1">
      <c r="B590" s="34"/>
      <c r="D590" s="147" t="s">
        <v>338</v>
      </c>
      <c r="F590" s="148" t="s">
        <v>3131</v>
      </c>
      <c r="I590" s="149"/>
      <c r="L590" s="34"/>
      <c r="M590" s="150"/>
      <c r="T590" s="55"/>
      <c r="AT590" s="19" t="s">
        <v>338</v>
      </c>
      <c r="AU590" s="19" t="s">
        <v>87</v>
      </c>
    </row>
    <row r="591" spans="2:65" s="12" customFormat="1">
      <c r="B591" s="156"/>
      <c r="D591" s="151" t="s">
        <v>442</v>
      </c>
      <c r="E591" s="157" t="s">
        <v>3</v>
      </c>
      <c r="F591" s="158" t="s">
        <v>3132</v>
      </c>
      <c r="H591" s="159">
        <v>0.86</v>
      </c>
      <c r="I591" s="160"/>
      <c r="L591" s="156"/>
      <c r="M591" s="161"/>
      <c r="T591" s="162"/>
      <c r="AT591" s="157" t="s">
        <v>442</v>
      </c>
      <c r="AU591" s="157" t="s">
        <v>87</v>
      </c>
      <c r="AV591" s="12" t="s">
        <v>79</v>
      </c>
      <c r="AW591" s="12" t="s">
        <v>31</v>
      </c>
      <c r="AX591" s="12" t="s">
        <v>69</v>
      </c>
      <c r="AY591" s="157" t="s">
        <v>328</v>
      </c>
    </row>
    <row r="592" spans="2:65" s="13" customFormat="1">
      <c r="B592" s="163"/>
      <c r="D592" s="151" t="s">
        <v>442</v>
      </c>
      <c r="E592" s="164" t="s">
        <v>3</v>
      </c>
      <c r="F592" s="165" t="s">
        <v>452</v>
      </c>
      <c r="H592" s="166">
        <v>0.86</v>
      </c>
      <c r="I592" s="167"/>
      <c r="L592" s="163"/>
      <c r="M592" s="168"/>
      <c r="T592" s="169"/>
      <c r="AT592" s="164" t="s">
        <v>442</v>
      </c>
      <c r="AU592" s="164" t="s">
        <v>87</v>
      </c>
      <c r="AV592" s="13" t="s">
        <v>113</v>
      </c>
      <c r="AW592" s="13" t="s">
        <v>31</v>
      </c>
      <c r="AX592" s="13" t="s">
        <v>76</v>
      </c>
      <c r="AY592" s="164" t="s">
        <v>328</v>
      </c>
    </row>
    <row r="593" spans="2:65" s="1" customFormat="1" ht="33" customHeight="1">
      <c r="B593" s="133"/>
      <c r="C593" s="134" t="s">
        <v>1676</v>
      </c>
      <c r="D593" s="134" t="s">
        <v>331</v>
      </c>
      <c r="E593" s="135" t="s">
        <v>3133</v>
      </c>
      <c r="F593" s="136" t="s">
        <v>3134</v>
      </c>
      <c r="G593" s="137" t="s">
        <v>439</v>
      </c>
      <c r="H593" s="138">
        <v>0.86</v>
      </c>
      <c r="I593" s="139"/>
      <c r="J593" s="140">
        <f>ROUND(I593*H593,2)</f>
        <v>0</v>
      </c>
      <c r="K593" s="136" t="s">
        <v>335</v>
      </c>
      <c r="L593" s="34"/>
      <c r="M593" s="141" t="s">
        <v>3</v>
      </c>
      <c r="N593" s="142" t="s">
        <v>40</v>
      </c>
      <c r="P593" s="143">
        <f>O593*H593</f>
        <v>0</v>
      </c>
      <c r="Q593" s="143">
        <v>0</v>
      </c>
      <c r="R593" s="143">
        <f>Q593*H593</f>
        <v>0</v>
      </c>
      <c r="S593" s="143">
        <v>0</v>
      </c>
      <c r="T593" s="144">
        <f>S593*H593</f>
        <v>0</v>
      </c>
      <c r="AR593" s="145" t="s">
        <v>113</v>
      </c>
      <c r="AT593" s="145" t="s">
        <v>331</v>
      </c>
      <c r="AU593" s="145" t="s">
        <v>87</v>
      </c>
      <c r="AY593" s="19" t="s">
        <v>328</v>
      </c>
      <c r="BE593" s="146">
        <f>IF(N593="základní",J593,0)</f>
        <v>0</v>
      </c>
      <c r="BF593" s="146">
        <f>IF(N593="snížená",J593,0)</f>
        <v>0</v>
      </c>
      <c r="BG593" s="146">
        <f>IF(N593="zákl. přenesená",J593,0)</f>
        <v>0</v>
      </c>
      <c r="BH593" s="146">
        <f>IF(N593="sníž. přenesená",J593,0)</f>
        <v>0</v>
      </c>
      <c r="BI593" s="146">
        <f>IF(N593="nulová",J593,0)</f>
        <v>0</v>
      </c>
      <c r="BJ593" s="19" t="s">
        <v>76</v>
      </c>
      <c r="BK593" s="146">
        <f>ROUND(I593*H593,2)</f>
        <v>0</v>
      </c>
      <c r="BL593" s="19" t="s">
        <v>113</v>
      </c>
      <c r="BM593" s="145" t="s">
        <v>3135</v>
      </c>
    </row>
    <row r="594" spans="2:65" s="1" customFormat="1">
      <c r="B594" s="34"/>
      <c r="D594" s="147" t="s">
        <v>338</v>
      </c>
      <c r="F594" s="148" t="s">
        <v>3136</v>
      </c>
      <c r="I594" s="149"/>
      <c r="L594" s="34"/>
      <c r="M594" s="150"/>
      <c r="T594" s="55"/>
      <c r="AT594" s="19" t="s">
        <v>338</v>
      </c>
      <c r="AU594" s="19" t="s">
        <v>87</v>
      </c>
    </row>
    <row r="595" spans="2:65" s="11" customFormat="1" ht="22.9" customHeight="1">
      <c r="B595" s="121"/>
      <c r="D595" s="122" t="s">
        <v>68</v>
      </c>
      <c r="E595" s="131" t="s">
        <v>150</v>
      </c>
      <c r="F595" s="131" t="s">
        <v>3137</v>
      </c>
      <c r="I595" s="124"/>
      <c r="J595" s="132">
        <f>BK595</f>
        <v>0</v>
      </c>
      <c r="L595" s="121"/>
      <c r="M595" s="126"/>
      <c r="P595" s="127">
        <f>P596+P661+P791</f>
        <v>0</v>
      </c>
      <c r="R595" s="127">
        <f>R596+R661+R791</f>
        <v>120.9224079424138</v>
      </c>
      <c r="T595" s="128">
        <f>T596+T661+T791</f>
        <v>1.7122900000000004E-3</v>
      </c>
      <c r="AR595" s="122" t="s">
        <v>76</v>
      </c>
      <c r="AT595" s="129" t="s">
        <v>68</v>
      </c>
      <c r="AU595" s="129" t="s">
        <v>76</v>
      </c>
      <c r="AY595" s="122" t="s">
        <v>328</v>
      </c>
      <c r="BK595" s="130">
        <f>BK596+BK661+BK791</f>
        <v>0</v>
      </c>
    </row>
    <row r="596" spans="2:65" s="11" customFormat="1" ht="20.85" customHeight="1">
      <c r="B596" s="121"/>
      <c r="D596" s="122" t="s">
        <v>68</v>
      </c>
      <c r="E596" s="131" t="s">
        <v>165</v>
      </c>
      <c r="F596" s="131" t="s">
        <v>3138</v>
      </c>
      <c r="I596" s="124"/>
      <c r="J596" s="132">
        <f>BK596</f>
        <v>0</v>
      </c>
      <c r="L596" s="121"/>
      <c r="M596" s="126"/>
      <c r="P596" s="127">
        <f>P597+SUM(P598:P636)</f>
        <v>0</v>
      </c>
      <c r="R596" s="127">
        <f>R597+SUM(R598:R636)</f>
        <v>34.671858888000003</v>
      </c>
      <c r="T596" s="128">
        <f>T597+SUM(T598:T636)</f>
        <v>7.5504000000000012E-4</v>
      </c>
      <c r="AR596" s="122" t="s">
        <v>76</v>
      </c>
      <c r="AT596" s="129" t="s">
        <v>68</v>
      </c>
      <c r="AU596" s="129" t="s">
        <v>79</v>
      </c>
      <c r="AY596" s="122" t="s">
        <v>328</v>
      </c>
      <c r="BK596" s="130">
        <f>BK597+SUM(BK598:BK636)</f>
        <v>0</v>
      </c>
    </row>
    <row r="597" spans="2:65" s="1" customFormat="1" ht="37.9" customHeight="1">
      <c r="B597" s="133"/>
      <c r="C597" s="134" t="s">
        <v>1327</v>
      </c>
      <c r="D597" s="134" t="s">
        <v>331</v>
      </c>
      <c r="E597" s="135" t="s">
        <v>3139</v>
      </c>
      <c r="F597" s="136" t="s">
        <v>3140</v>
      </c>
      <c r="G597" s="137" t="s">
        <v>439</v>
      </c>
      <c r="H597" s="138">
        <v>75.504000000000005</v>
      </c>
      <c r="I597" s="139"/>
      <c r="J597" s="140">
        <f>ROUND(I597*H597,2)</f>
        <v>0</v>
      </c>
      <c r="K597" s="136" t="s">
        <v>335</v>
      </c>
      <c r="L597" s="34"/>
      <c r="M597" s="141" t="s">
        <v>3</v>
      </c>
      <c r="N597" s="142" t="s">
        <v>40</v>
      </c>
      <c r="P597" s="143">
        <f>O597*H597</f>
        <v>0</v>
      </c>
      <c r="Q597" s="143">
        <v>2.1999999999999999E-5</v>
      </c>
      <c r="R597" s="143">
        <f>Q597*H597</f>
        <v>1.661088E-3</v>
      </c>
      <c r="S597" s="143">
        <v>1.0000000000000001E-5</v>
      </c>
      <c r="T597" s="144">
        <f>S597*H597</f>
        <v>7.5504000000000012E-4</v>
      </c>
      <c r="AR597" s="145" t="s">
        <v>113</v>
      </c>
      <c r="AT597" s="145" t="s">
        <v>331</v>
      </c>
      <c r="AU597" s="145" t="s">
        <v>87</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3141</v>
      </c>
    </row>
    <row r="598" spans="2:65" s="1" customFormat="1">
      <c r="B598" s="34"/>
      <c r="D598" s="147" t="s">
        <v>338</v>
      </c>
      <c r="F598" s="148" t="s">
        <v>3142</v>
      </c>
      <c r="I598" s="149"/>
      <c r="L598" s="34"/>
      <c r="M598" s="150"/>
      <c r="T598" s="55"/>
      <c r="AT598" s="19" t="s">
        <v>338</v>
      </c>
      <c r="AU598" s="19" t="s">
        <v>87</v>
      </c>
    </row>
    <row r="599" spans="2:65" s="12" customFormat="1">
      <c r="B599" s="156"/>
      <c r="D599" s="151" t="s">
        <v>442</v>
      </c>
      <c r="E599" s="157" t="s">
        <v>3</v>
      </c>
      <c r="F599" s="158" t="s">
        <v>2450</v>
      </c>
      <c r="H599" s="159">
        <v>23.358000000000001</v>
      </c>
      <c r="I599" s="160"/>
      <c r="L599" s="156"/>
      <c r="M599" s="161"/>
      <c r="T599" s="162"/>
      <c r="AT599" s="157" t="s">
        <v>442</v>
      </c>
      <c r="AU599" s="157" t="s">
        <v>87</v>
      </c>
      <c r="AV599" s="12" t="s">
        <v>79</v>
      </c>
      <c r="AW599" s="12" t="s">
        <v>31</v>
      </c>
      <c r="AX599" s="12" t="s">
        <v>69</v>
      </c>
      <c r="AY599" s="157" t="s">
        <v>328</v>
      </c>
    </row>
    <row r="600" spans="2:65" s="12" customFormat="1">
      <c r="B600" s="156"/>
      <c r="D600" s="151" t="s">
        <v>442</v>
      </c>
      <c r="E600" s="157" t="s">
        <v>3</v>
      </c>
      <c r="F600" s="158" t="s">
        <v>2453</v>
      </c>
      <c r="H600" s="159">
        <v>26.335999999999999</v>
      </c>
      <c r="I600" s="160"/>
      <c r="L600" s="156"/>
      <c r="M600" s="161"/>
      <c r="T600" s="162"/>
      <c r="AT600" s="157" t="s">
        <v>442</v>
      </c>
      <c r="AU600" s="157" t="s">
        <v>87</v>
      </c>
      <c r="AV600" s="12" t="s">
        <v>79</v>
      </c>
      <c r="AW600" s="12" t="s">
        <v>31</v>
      </c>
      <c r="AX600" s="12" t="s">
        <v>69</v>
      </c>
      <c r="AY600" s="157" t="s">
        <v>328</v>
      </c>
    </row>
    <row r="601" spans="2:65" s="12" customFormat="1">
      <c r="B601" s="156"/>
      <c r="D601" s="151" t="s">
        <v>442</v>
      </c>
      <c r="E601" s="157" t="s">
        <v>3</v>
      </c>
      <c r="F601" s="158" t="s">
        <v>2456</v>
      </c>
      <c r="H601" s="159">
        <v>25.81</v>
      </c>
      <c r="I601" s="160"/>
      <c r="L601" s="156"/>
      <c r="M601" s="161"/>
      <c r="T601" s="162"/>
      <c r="AT601" s="157" t="s">
        <v>442</v>
      </c>
      <c r="AU601" s="157" t="s">
        <v>87</v>
      </c>
      <c r="AV601" s="12" t="s">
        <v>79</v>
      </c>
      <c r="AW601" s="12" t="s">
        <v>31</v>
      </c>
      <c r="AX601" s="12" t="s">
        <v>69</v>
      </c>
      <c r="AY601" s="157" t="s">
        <v>328</v>
      </c>
    </row>
    <row r="602" spans="2:65" s="13" customFormat="1">
      <c r="B602" s="163"/>
      <c r="D602" s="151" t="s">
        <v>442</v>
      </c>
      <c r="E602" s="164" t="s">
        <v>3</v>
      </c>
      <c r="F602" s="165" t="s">
        <v>452</v>
      </c>
      <c r="H602" s="166">
        <v>75.504000000000005</v>
      </c>
      <c r="I602" s="167"/>
      <c r="L602" s="163"/>
      <c r="M602" s="168"/>
      <c r="T602" s="169"/>
      <c r="AT602" s="164" t="s">
        <v>442</v>
      </c>
      <c r="AU602" s="164" t="s">
        <v>87</v>
      </c>
      <c r="AV602" s="13" t="s">
        <v>113</v>
      </c>
      <c r="AW602" s="13" t="s">
        <v>31</v>
      </c>
      <c r="AX602" s="13" t="s">
        <v>76</v>
      </c>
      <c r="AY602" s="164" t="s">
        <v>328</v>
      </c>
    </row>
    <row r="603" spans="2:65" s="1" customFormat="1" ht="55.5" customHeight="1">
      <c r="B603" s="133"/>
      <c r="C603" s="134" t="s">
        <v>1685</v>
      </c>
      <c r="D603" s="134" t="s">
        <v>331</v>
      </c>
      <c r="E603" s="135" t="s">
        <v>3143</v>
      </c>
      <c r="F603" s="136" t="s">
        <v>3144</v>
      </c>
      <c r="G603" s="137" t="s">
        <v>476</v>
      </c>
      <c r="H603" s="138">
        <v>369.19600000000003</v>
      </c>
      <c r="I603" s="139"/>
      <c r="J603" s="140">
        <f>ROUND(I603*H603,2)</f>
        <v>0</v>
      </c>
      <c r="K603" s="136" t="s">
        <v>335</v>
      </c>
      <c r="L603" s="34"/>
      <c r="M603" s="141" t="s">
        <v>3</v>
      </c>
      <c r="N603" s="142" t="s">
        <v>40</v>
      </c>
      <c r="P603" s="143">
        <f>O603*H603</f>
        <v>0</v>
      </c>
      <c r="Q603" s="143">
        <v>0</v>
      </c>
      <c r="R603" s="143">
        <f>Q603*H603</f>
        <v>0</v>
      </c>
      <c r="S603" s="143">
        <v>0</v>
      </c>
      <c r="T603" s="144">
        <f>S603*H603</f>
        <v>0</v>
      </c>
      <c r="AR603" s="145" t="s">
        <v>113</v>
      </c>
      <c r="AT603" s="145" t="s">
        <v>331</v>
      </c>
      <c r="AU603" s="145" t="s">
        <v>87</v>
      </c>
      <c r="AY603" s="19" t="s">
        <v>328</v>
      </c>
      <c r="BE603" s="146">
        <f>IF(N603="základní",J603,0)</f>
        <v>0</v>
      </c>
      <c r="BF603" s="146">
        <f>IF(N603="snížená",J603,0)</f>
        <v>0</v>
      </c>
      <c r="BG603" s="146">
        <f>IF(N603="zákl. přenesená",J603,0)</f>
        <v>0</v>
      </c>
      <c r="BH603" s="146">
        <f>IF(N603="sníž. přenesená",J603,0)</f>
        <v>0</v>
      </c>
      <c r="BI603" s="146">
        <f>IF(N603="nulová",J603,0)</f>
        <v>0</v>
      </c>
      <c r="BJ603" s="19" t="s">
        <v>76</v>
      </c>
      <c r="BK603" s="146">
        <f>ROUND(I603*H603,2)</f>
        <v>0</v>
      </c>
      <c r="BL603" s="19" t="s">
        <v>113</v>
      </c>
      <c r="BM603" s="145" t="s">
        <v>3145</v>
      </c>
    </row>
    <row r="604" spans="2:65" s="1" customFormat="1">
      <c r="B604" s="34"/>
      <c r="D604" s="147" t="s">
        <v>338</v>
      </c>
      <c r="F604" s="148" t="s">
        <v>3146</v>
      </c>
      <c r="I604" s="149"/>
      <c r="L604" s="34"/>
      <c r="M604" s="150"/>
      <c r="T604" s="55"/>
      <c r="AT604" s="19" t="s">
        <v>338</v>
      </c>
      <c r="AU604" s="19" t="s">
        <v>87</v>
      </c>
    </row>
    <row r="605" spans="2:65" s="14" customFormat="1">
      <c r="B605" s="170"/>
      <c r="D605" s="151" t="s">
        <v>442</v>
      </c>
      <c r="E605" s="171" t="s">
        <v>3</v>
      </c>
      <c r="F605" s="172" t="s">
        <v>3147</v>
      </c>
      <c r="H605" s="171" t="s">
        <v>3</v>
      </c>
      <c r="I605" s="173"/>
      <c r="L605" s="170"/>
      <c r="M605" s="174"/>
      <c r="T605" s="175"/>
      <c r="AT605" s="171" t="s">
        <v>442</v>
      </c>
      <c r="AU605" s="171" t="s">
        <v>87</v>
      </c>
      <c r="AV605" s="14" t="s">
        <v>76</v>
      </c>
      <c r="AW605" s="14" t="s">
        <v>31</v>
      </c>
      <c r="AX605" s="14" t="s">
        <v>69</v>
      </c>
      <c r="AY605" s="171" t="s">
        <v>328</v>
      </c>
    </row>
    <row r="606" spans="2:65" s="12" customFormat="1">
      <c r="B606" s="156"/>
      <c r="D606" s="151" t="s">
        <v>442</v>
      </c>
      <c r="E606" s="157" t="s">
        <v>3</v>
      </c>
      <c r="F606" s="158" t="s">
        <v>3148</v>
      </c>
      <c r="H606" s="159">
        <v>123.86799999999999</v>
      </c>
      <c r="I606" s="160"/>
      <c r="L606" s="156"/>
      <c r="M606" s="161"/>
      <c r="T606" s="162"/>
      <c r="AT606" s="157" t="s">
        <v>442</v>
      </c>
      <c r="AU606" s="157" t="s">
        <v>87</v>
      </c>
      <c r="AV606" s="12" t="s">
        <v>79</v>
      </c>
      <c r="AW606" s="12" t="s">
        <v>31</v>
      </c>
      <c r="AX606" s="12" t="s">
        <v>69</v>
      </c>
      <c r="AY606" s="157" t="s">
        <v>328</v>
      </c>
    </row>
    <row r="607" spans="2:65" s="12" customFormat="1">
      <c r="B607" s="156"/>
      <c r="D607" s="151" t="s">
        <v>442</v>
      </c>
      <c r="E607" s="157" t="s">
        <v>3</v>
      </c>
      <c r="F607" s="158" t="s">
        <v>3148</v>
      </c>
      <c r="H607" s="159">
        <v>123.86799999999999</v>
      </c>
      <c r="I607" s="160"/>
      <c r="L607" s="156"/>
      <c r="M607" s="161"/>
      <c r="T607" s="162"/>
      <c r="AT607" s="157" t="s">
        <v>442</v>
      </c>
      <c r="AU607" s="157" t="s">
        <v>87</v>
      </c>
      <c r="AV607" s="12" t="s">
        <v>79</v>
      </c>
      <c r="AW607" s="12" t="s">
        <v>31</v>
      </c>
      <c r="AX607" s="12" t="s">
        <v>69</v>
      </c>
      <c r="AY607" s="157" t="s">
        <v>328</v>
      </c>
    </row>
    <row r="608" spans="2:65" s="12" customFormat="1">
      <c r="B608" s="156"/>
      <c r="D608" s="151" t="s">
        <v>442</v>
      </c>
      <c r="E608" s="157" t="s">
        <v>3</v>
      </c>
      <c r="F608" s="158" t="s">
        <v>3149</v>
      </c>
      <c r="H608" s="159">
        <v>41.73</v>
      </c>
      <c r="I608" s="160"/>
      <c r="L608" s="156"/>
      <c r="M608" s="161"/>
      <c r="T608" s="162"/>
      <c r="AT608" s="157" t="s">
        <v>442</v>
      </c>
      <c r="AU608" s="157" t="s">
        <v>87</v>
      </c>
      <c r="AV608" s="12" t="s">
        <v>79</v>
      </c>
      <c r="AW608" s="12" t="s">
        <v>31</v>
      </c>
      <c r="AX608" s="12" t="s">
        <v>69</v>
      </c>
      <c r="AY608" s="157" t="s">
        <v>328</v>
      </c>
    </row>
    <row r="609" spans="2:65" s="12" customFormat="1">
      <c r="B609" s="156"/>
      <c r="D609" s="151" t="s">
        <v>442</v>
      </c>
      <c r="E609" s="157" t="s">
        <v>3</v>
      </c>
      <c r="F609" s="158" t="s">
        <v>3149</v>
      </c>
      <c r="H609" s="159">
        <v>41.73</v>
      </c>
      <c r="I609" s="160"/>
      <c r="L609" s="156"/>
      <c r="M609" s="161"/>
      <c r="T609" s="162"/>
      <c r="AT609" s="157" t="s">
        <v>442</v>
      </c>
      <c r="AU609" s="157" t="s">
        <v>87</v>
      </c>
      <c r="AV609" s="12" t="s">
        <v>79</v>
      </c>
      <c r="AW609" s="12" t="s">
        <v>31</v>
      </c>
      <c r="AX609" s="12" t="s">
        <v>69</v>
      </c>
      <c r="AY609" s="157" t="s">
        <v>328</v>
      </c>
    </row>
    <row r="610" spans="2:65" s="12" customFormat="1">
      <c r="B610" s="156"/>
      <c r="D610" s="151" t="s">
        <v>442</v>
      </c>
      <c r="E610" s="157" t="s">
        <v>3</v>
      </c>
      <c r="F610" s="158" t="s">
        <v>3150</v>
      </c>
      <c r="H610" s="159">
        <v>38</v>
      </c>
      <c r="I610" s="160"/>
      <c r="L610" s="156"/>
      <c r="M610" s="161"/>
      <c r="T610" s="162"/>
      <c r="AT610" s="157" t="s">
        <v>442</v>
      </c>
      <c r="AU610" s="157" t="s">
        <v>87</v>
      </c>
      <c r="AV610" s="12" t="s">
        <v>79</v>
      </c>
      <c r="AW610" s="12" t="s">
        <v>31</v>
      </c>
      <c r="AX610" s="12" t="s">
        <v>69</v>
      </c>
      <c r="AY610" s="157" t="s">
        <v>328</v>
      </c>
    </row>
    <row r="611" spans="2:65" s="13" customFormat="1">
      <c r="B611" s="163"/>
      <c r="D611" s="151" t="s">
        <v>442</v>
      </c>
      <c r="E611" s="164" t="s">
        <v>3</v>
      </c>
      <c r="F611" s="165" t="s">
        <v>452</v>
      </c>
      <c r="H611" s="166">
        <v>369.19600000000003</v>
      </c>
      <c r="I611" s="167"/>
      <c r="L611" s="163"/>
      <c r="M611" s="168"/>
      <c r="T611" s="169"/>
      <c r="AT611" s="164" t="s">
        <v>442</v>
      </c>
      <c r="AU611" s="164" t="s">
        <v>87</v>
      </c>
      <c r="AV611" s="13" t="s">
        <v>113</v>
      </c>
      <c r="AW611" s="13" t="s">
        <v>31</v>
      </c>
      <c r="AX611" s="13" t="s">
        <v>76</v>
      </c>
      <c r="AY611" s="164" t="s">
        <v>328</v>
      </c>
    </row>
    <row r="612" spans="2:65" s="1" customFormat="1" ht="16.5" customHeight="1">
      <c r="B612" s="133"/>
      <c r="C612" s="176" t="s">
        <v>1330</v>
      </c>
      <c r="D612" s="176" t="s">
        <v>539</v>
      </c>
      <c r="E612" s="177" t="s">
        <v>3151</v>
      </c>
      <c r="F612" s="178" t="s">
        <v>3152</v>
      </c>
      <c r="G612" s="179" t="s">
        <v>476</v>
      </c>
      <c r="H612" s="180">
        <v>406.11599999999999</v>
      </c>
      <c r="I612" s="181"/>
      <c r="J612" s="182">
        <f>ROUND(I612*H612,2)</f>
        <v>0</v>
      </c>
      <c r="K612" s="178" t="s">
        <v>335</v>
      </c>
      <c r="L612" s="183"/>
      <c r="M612" s="184" t="s">
        <v>3</v>
      </c>
      <c r="N612" s="185" t="s">
        <v>40</v>
      </c>
      <c r="P612" s="143">
        <f>O612*H612</f>
        <v>0</v>
      </c>
      <c r="Q612" s="143">
        <v>2.9999999999999997E-4</v>
      </c>
      <c r="R612" s="143">
        <f>Q612*H612</f>
        <v>0.12183479999999998</v>
      </c>
      <c r="S612" s="143">
        <v>0</v>
      </c>
      <c r="T612" s="144">
        <f>S612*H612</f>
        <v>0</v>
      </c>
      <c r="AR612" s="145" t="s">
        <v>171</v>
      </c>
      <c r="AT612" s="145" t="s">
        <v>539</v>
      </c>
      <c r="AU612" s="145" t="s">
        <v>87</v>
      </c>
      <c r="AY612" s="19" t="s">
        <v>328</v>
      </c>
      <c r="BE612" s="146">
        <f>IF(N612="základní",J612,0)</f>
        <v>0</v>
      </c>
      <c r="BF612" s="146">
        <f>IF(N612="snížená",J612,0)</f>
        <v>0</v>
      </c>
      <c r="BG612" s="146">
        <f>IF(N612="zákl. přenesená",J612,0)</f>
        <v>0</v>
      </c>
      <c r="BH612" s="146">
        <f>IF(N612="sníž. přenesená",J612,0)</f>
        <v>0</v>
      </c>
      <c r="BI612" s="146">
        <f>IF(N612="nulová",J612,0)</f>
        <v>0</v>
      </c>
      <c r="BJ612" s="19" t="s">
        <v>76</v>
      </c>
      <c r="BK612" s="146">
        <f>ROUND(I612*H612,2)</f>
        <v>0</v>
      </c>
      <c r="BL612" s="19" t="s">
        <v>113</v>
      </c>
      <c r="BM612" s="145" t="s">
        <v>3153</v>
      </c>
    </row>
    <row r="613" spans="2:65" s="12" customFormat="1">
      <c r="B613" s="156"/>
      <c r="D613" s="151" t="s">
        <v>442</v>
      </c>
      <c r="F613" s="158" t="s">
        <v>3154</v>
      </c>
      <c r="H613" s="159">
        <v>406.11599999999999</v>
      </c>
      <c r="I613" s="160"/>
      <c r="L613" s="156"/>
      <c r="M613" s="161"/>
      <c r="T613" s="162"/>
      <c r="AT613" s="157" t="s">
        <v>442</v>
      </c>
      <c r="AU613" s="157" t="s">
        <v>87</v>
      </c>
      <c r="AV613" s="12" t="s">
        <v>79</v>
      </c>
      <c r="AW613" s="12" t="s">
        <v>4</v>
      </c>
      <c r="AX613" s="12" t="s">
        <v>76</v>
      </c>
      <c r="AY613" s="157" t="s">
        <v>328</v>
      </c>
    </row>
    <row r="614" spans="2:65" s="1" customFormat="1" ht="44.25" customHeight="1">
      <c r="B614" s="133"/>
      <c r="C614" s="134" t="s">
        <v>1693</v>
      </c>
      <c r="D614" s="134" t="s">
        <v>331</v>
      </c>
      <c r="E614" s="135" t="s">
        <v>3155</v>
      </c>
      <c r="F614" s="136" t="s">
        <v>3156</v>
      </c>
      <c r="G614" s="137" t="s">
        <v>476</v>
      </c>
      <c r="H614" s="138">
        <v>254.078</v>
      </c>
      <c r="I614" s="139"/>
      <c r="J614" s="140">
        <f>ROUND(I614*H614,2)</f>
        <v>0</v>
      </c>
      <c r="K614" s="136" t="s">
        <v>335</v>
      </c>
      <c r="L614" s="34"/>
      <c r="M614" s="141" t="s">
        <v>3</v>
      </c>
      <c r="N614" s="142" t="s">
        <v>40</v>
      </c>
      <c r="P614" s="143">
        <f>O614*H614</f>
        <v>0</v>
      </c>
      <c r="Q614" s="143">
        <v>0</v>
      </c>
      <c r="R614" s="143">
        <f>Q614*H614</f>
        <v>0</v>
      </c>
      <c r="S614" s="143">
        <v>0</v>
      </c>
      <c r="T614" s="144">
        <f>S614*H614</f>
        <v>0</v>
      </c>
      <c r="AR614" s="145" t="s">
        <v>113</v>
      </c>
      <c r="AT614" s="145" t="s">
        <v>331</v>
      </c>
      <c r="AU614" s="145" t="s">
        <v>87</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113</v>
      </c>
      <c r="BM614" s="145" t="s">
        <v>3157</v>
      </c>
    </row>
    <row r="615" spans="2:65" s="1" customFormat="1">
      <c r="B615" s="34"/>
      <c r="D615" s="147" t="s">
        <v>338</v>
      </c>
      <c r="F615" s="148" t="s">
        <v>3158</v>
      </c>
      <c r="I615" s="149"/>
      <c r="L615" s="34"/>
      <c r="M615" s="150"/>
      <c r="T615" s="55"/>
      <c r="AT615" s="19" t="s">
        <v>338</v>
      </c>
      <c r="AU615" s="19" t="s">
        <v>87</v>
      </c>
    </row>
    <row r="616" spans="2:65" s="1" customFormat="1" ht="24.2" customHeight="1">
      <c r="B616" s="133"/>
      <c r="C616" s="176" t="s">
        <v>1333</v>
      </c>
      <c r="D616" s="176" t="s">
        <v>539</v>
      </c>
      <c r="E616" s="177" t="s">
        <v>3159</v>
      </c>
      <c r="F616" s="178" t="s">
        <v>3160</v>
      </c>
      <c r="G616" s="179" t="s">
        <v>476</v>
      </c>
      <c r="H616" s="180">
        <v>279.48599999999999</v>
      </c>
      <c r="I616" s="181"/>
      <c r="J616" s="182">
        <f>ROUND(I616*H616,2)</f>
        <v>0</v>
      </c>
      <c r="K616" s="178" t="s">
        <v>335</v>
      </c>
      <c r="L616" s="183"/>
      <c r="M616" s="184" t="s">
        <v>3</v>
      </c>
      <c r="N616" s="185" t="s">
        <v>40</v>
      </c>
      <c r="P616" s="143">
        <f>O616*H616</f>
        <v>0</v>
      </c>
      <c r="Q616" s="143">
        <v>1E-4</v>
      </c>
      <c r="R616" s="143">
        <f>Q616*H616</f>
        <v>2.7948600000000001E-2</v>
      </c>
      <c r="S616" s="143">
        <v>0</v>
      </c>
      <c r="T616" s="144">
        <f>S616*H616</f>
        <v>0</v>
      </c>
      <c r="AR616" s="145" t="s">
        <v>171</v>
      </c>
      <c r="AT616" s="145" t="s">
        <v>539</v>
      </c>
      <c r="AU616" s="145" t="s">
        <v>87</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113</v>
      </c>
      <c r="BM616" s="145" t="s">
        <v>3161</v>
      </c>
    </row>
    <row r="617" spans="2:65" s="12" customFormat="1">
      <c r="B617" s="156"/>
      <c r="D617" s="151" t="s">
        <v>442</v>
      </c>
      <c r="E617" s="157" t="s">
        <v>3</v>
      </c>
      <c r="F617" s="158" t="s">
        <v>3148</v>
      </c>
      <c r="H617" s="159">
        <v>123.86799999999999</v>
      </c>
      <c r="I617" s="160"/>
      <c r="L617" s="156"/>
      <c r="M617" s="161"/>
      <c r="T617" s="162"/>
      <c r="AT617" s="157" t="s">
        <v>442</v>
      </c>
      <c r="AU617" s="157" t="s">
        <v>87</v>
      </c>
      <c r="AV617" s="12" t="s">
        <v>79</v>
      </c>
      <c r="AW617" s="12" t="s">
        <v>31</v>
      </c>
      <c r="AX617" s="12" t="s">
        <v>69</v>
      </c>
      <c r="AY617" s="157" t="s">
        <v>328</v>
      </c>
    </row>
    <row r="618" spans="2:65" s="12" customFormat="1">
      <c r="B618" s="156"/>
      <c r="D618" s="151" t="s">
        <v>442</v>
      </c>
      <c r="E618" s="157" t="s">
        <v>3</v>
      </c>
      <c r="F618" s="158" t="s">
        <v>3149</v>
      </c>
      <c r="H618" s="159">
        <v>41.73</v>
      </c>
      <c r="I618" s="160"/>
      <c r="L618" s="156"/>
      <c r="M618" s="161"/>
      <c r="T618" s="162"/>
      <c r="AT618" s="157" t="s">
        <v>442</v>
      </c>
      <c r="AU618" s="157" t="s">
        <v>87</v>
      </c>
      <c r="AV618" s="12" t="s">
        <v>79</v>
      </c>
      <c r="AW618" s="12" t="s">
        <v>31</v>
      </c>
      <c r="AX618" s="12" t="s">
        <v>69</v>
      </c>
      <c r="AY618" s="157" t="s">
        <v>328</v>
      </c>
    </row>
    <row r="619" spans="2:65" s="12" customFormat="1">
      <c r="B619" s="156"/>
      <c r="D619" s="151" t="s">
        <v>442</v>
      </c>
      <c r="E619" s="157" t="s">
        <v>3</v>
      </c>
      <c r="F619" s="158" t="s">
        <v>3162</v>
      </c>
      <c r="H619" s="159">
        <v>42</v>
      </c>
      <c r="I619" s="160"/>
      <c r="L619" s="156"/>
      <c r="M619" s="161"/>
      <c r="T619" s="162"/>
      <c r="AT619" s="157" t="s">
        <v>442</v>
      </c>
      <c r="AU619" s="157" t="s">
        <v>87</v>
      </c>
      <c r="AV619" s="12" t="s">
        <v>79</v>
      </c>
      <c r="AW619" s="12" t="s">
        <v>31</v>
      </c>
      <c r="AX619" s="12" t="s">
        <v>69</v>
      </c>
      <c r="AY619" s="157" t="s">
        <v>328</v>
      </c>
    </row>
    <row r="620" spans="2:65" s="12" customFormat="1">
      <c r="B620" s="156"/>
      <c r="D620" s="151" t="s">
        <v>442</v>
      </c>
      <c r="E620" s="157" t="s">
        <v>3</v>
      </c>
      <c r="F620" s="158" t="s">
        <v>3163</v>
      </c>
      <c r="H620" s="159">
        <v>22.8</v>
      </c>
      <c r="I620" s="160"/>
      <c r="L620" s="156"/>
      <c r="M620" s="161"/>
      <c r="T620" s="162"/>
      <c r="AT620" s="157" t="s">
        <v>442</v>
      </c>
      <c r="AU620" s="157" t="s">
        <v>87</v>
      </c>
      <c r="AV620" s="12" t="s">
        <v>79</v>
      </c>
      <c r="AW620" s="12" t="s">
        <v>31</v>
      </c>
      <c r="AX620" s="12" t="s">
        <v>69</v>
      </c>
      <c r="AY620" s="157" t="s">
        <v>328</v>
      </c>
    </row>
    <row r="621" spans="2:65" s="12" customFormat="1">
      <c r="B621" s="156"/>
      <c r="D621" s="151" t="s">
        <v>442</v>
      </c>
      <c r="E621" s="157" t="s">
        <v>3</v>
      </c>
      <c r="F621" s="158" t="s">
        <v>3164</v>
      </c>
      <c r="H621" s="159">
        <v>7</v>
      </c>
      <c r="I621" s="160"/>
      <c r="L621" s="156"/>
      <c r="M621" s="161"/>
      <c r="T621" s="162"/>
      <c r="AT621" s="157" t="s">
        <v>442</v>
      </c>
      <c r="AU621" s="157" t="s">
        <v>87</v>
      </c>
      <c r="AV621" s="12" t="s">
        <v>79</v>
      </c>
      <c r="AW621" s="12" t="s">
        <v>31</v>
      </c>
      <c r="AX621" s="12" t="s">
        <v>69</v>
      </c>
      <c r="AY621" s="157" t="s">
        <v>328</v>
      </c>
    </row>
    <row r="622" spans="2:65" s="12" customFormat="1">
      <c r="B622" s="156"/>
      <c r="D622" s="151" t="s">
        <v>442</v>
      </c>
      <c r="E622" s="157" t="s">
        <v>3</v>
      </c>
      <c r="F622" s="158" t="s">
        <v>3165</v>
      </c>
      <c r="H622" s="159">
        <v>16.68</v>
      </c>
      <c r="I622" s="160"/>
      <c r="L622" s="156"/>
      <c r="M622" s="161"/>
      <c r="T622" s="162"/>
      <c r="AT622" s="157" t="s">
        <v>442</v>
      </c>
      <c r="AU622" s="157" t="s">
        <v>87</v>
      </c>
      <c r="AV622" s="12" t="s">
        <v>79</v>
      </c>
      <c r="AW622" s="12" t="s">
        <v>31</v>
      </c>
      <c r="AX622" s="12" t="s">
        <v>69</v>
      </c>
      <c r="AY622" s="157" t="s">
        <v>328</v>
      </c>
    </row>
    <row r="623" spans="2:65" s="13" customFormat="1">
      <c r="B623" s="163"/>
      <c r="D623" s="151" t="s">
        <v>442</v>
      </c>
      <c r="E623" s="164" t="s">
        <v>3</v>
      </c>
      <c r="F623" s="165" t="s">
        <v>452</v>
      </c>
      <c r="H623" s="166">
        <v>254.078</v>
      </c>
      <c r="I623" s="167"/>
      <c r="L623" s="163"/>
      <c r="M623" s="168"/>
      <c r="T623" s="169"/>
      <c r="AT623" s="164" t="s">
        <v>442</v>
      </c>
      <c r="AU623" s="164" t="s">
        <v>87</v>
      </c>
      <c r="AV623" s="13" t="s">
        <v>113</v>
      </c>
      <c r="AW623" s="13" t="s">
        <v>31</v>
      </c>
      <c r="AX623" s="13" t="s">
        <v>76</v>
      </c>
      <c r="AY623" s="164" t="s">
        <v>328</v>
      </c>
    </row>
    <row r="624" spans="2:65" s="12" customFormat="1">
      <c r="B624" s="156"/>
      <c r="D624" s="151" t="s">
        <v>442</v>
      </c>
      <c r="F624" s="158" t="s">
        <v>3166</v>
      </c>
      <c r="H624" s="159">
        <v>279.48599999999999</v>
      </c>
      <c r="I624" s="160"/>
      <c r="L624" s="156"/>
      <c r="M624" s="161"/>
      <c r="T624" s="162"/>
      <c r="AT624" s="157" t="s">
        <v>442</v>
      </c>
      <c r="AU624" s="157" t="s">
        <v>87</v>
      </c>
      <c r="AV624" s="12" t="s">
        <v>79</v>
      </c>
      <c r="AW624" s="12" t="s">
        <v>4</v>
      </c>
      <c r="AX624" s="12" t="s">
        <v>76</v>
      </c>
      <c r="AY624" s="157" t="s">
        <v>328</v>
      </c>
    </row>
    <row r="625" spans="2:65" s="1" customFormat="1" ht="37.9" customHeight="1">
      <c r="B625" s="133"/>
      <c r="C625" s="134" t="s">
        <v>1702</v>
      </c>
      <c r="D625" s="134" t="s">
        <v>331</v>
      </c>
      <c r="E625" s="135" t="s">
        <v>3167</v>
      </c>
      <c r="F625" s="136" t="s">
        <v>3168</v>
      </c>
      <c r="G625" s="137" t="s">
        <v>439</v>
      </c>
      <c r="H625" s="138">
        <v>86.4</v>
      </c>
      <c r="I625" s="139"/>
      <c r="J625" s="140">
        <f>ROUND(I625*H625,2)</f>
        <v>0</v>
      </c>
      <c r="K625" s="136" t="s">
        <v>335</v>
      </c>
      <c r="L625" s="34"/>
      <c r="M625" s="141" t="s">
        <v>3</v>
      </c>
      <c r="N625" s="142" t="s">
        <v>40</v>
      </c>
      <c r="P625" s="143">
        <f>O625*H625</f>
        <v>0</v>
      </c>
      <c r="Q625" s="143">
        <v>4.3839999999999999E-3</v>
      </c>
      <c r="R625" s="143">
        <f>Q625*H625</f>
        <v>0.37877759999999999</v>
      </c>
      <c r="S625" s="143">
        <v>0</v>
      </c>
      <c r="T625" s="144">
        <f>S625*H625</f>
        <v>0</v>
      </c>
      <c r="AR625" s="145" t="s">
        <v>113</v>
      </c>
      <c r="AT625" s="145" t="s">
        <v>331</v>
      </c>
      <c r="AU625" s="145" t="s">
        <v>87</v>
      </c>
      <c r="AY625" s="19" t="s">
        <v>328</v>
      </c>
      <c r="BE625" s="146">
        <f>IF(N625="základní",J625,0)</f>
        <v>0</v>
      </c>
      <c r="BF625" s="146">
        <f>IF(N625="snížená",J625,0)</f>
        <v>0</v>
      </c>
      <c r="BG625" s="146">
        <f>IF(N625="zákl. přenesená",J625,0)</f>
        <v>0</v>
      </c>
      <c r="BH625" s="146">
        <f>IF(N625="sníž. přenesená",J625,0)</f>
        <v>0</v>
      </c>
      <c r="BI625" s="146">
        <f>IF(N625="nulová",J625,0)</f>
        <v>0</v>
      </c>
      <c r="BJ625" s="19" t="s">
        <v>76</v>
      </c>
      <c r="BK625" s="146">
        <f>ROUND(I625*H625,2)</f>
        <v>0</v>
      </c>
      <c r="BL625" s="19" t="s">
        <v>113</v>
      </c>
      <c r="BM625" s="145" t="s">
        <v>3169</v>
      </c>
    </row>
    <row r="626" spans="2:65" s="1" customFormat="1">
      <c r="B626" s="34"/>
      <c r="D626" s="147" t="s">
        <v>338</v>
      </c>
      <c r="F626" s="148" t="s">
        <v>3170</v>
      </c>
      <c r="I626" s="149"/>
      <c r="L626" s="34"/>
      <c r="M626" s="150"/>
      <c r="T626" s="55"/>
      <c r="AT626" s="19" t="s">
        <v>338</v>
      </c>
      <c r="AU626" s="19" t="s">
        <v>87</v>
      </c>
    </row>
    <row r="627" spans="2:65" s="14" customFormat="1">
      <c r="B627" s="170"/>
      <c r="D627" s="151" t="s">
        <v>442</v>
      </c>
      <c r="E627" s="171" t="s">
        <v>3</v>
      </c>
      <c r="F627" s="172" t="s">
        <v>3171</v>
      </c>
      <c r="H627" s="171" t="s">
        <v>3</v>
      </c>
      <c r="I627" s="173"/>
      <c r="L627" s="170"/>
      <c r="M627" s="174"/>
      <c r="T627" s="175"/>
      <c r="AT627" s="171" t="s">
        <v>442</v>
      </c>
      <c r="AU627" s="171" t="s">
        <v>87</v>
      </c>
      <c r="AV627" s="14" t="s">
        <v>76</v>
      </c>
      <c r="AW627" s="14" t="s">
        <v>31</v>
      </c>
      <c r="AX627" s="14" t="s">
        <v>69</v>
      </c>
      <c r="AY627" s="171" t="s">
        <v>328</v>
      </c>
    </row>
    <row r="628" spans="2:65" s="12" customFormat="1" ht="22.5">
      <c r="B628" s="156"/>
      <c r="D628" s="151" t="s">
        <v>442</v>
      </c>
      <c r="E628" s="157" t="s">
        <v>3</v>
      </c>
      <c r="F628" s="158" t="s">
        <v>3172</v>
      </c>
      <c r="H628" s="159">
        <v>41.4</v>
      </c>
      <c r="I628" s="160"/>
      <c r="L628" s="156"/>
      <c r="M628" s="161"/>
      <c r="T628" s="162"/>
      <c r="AT628" s="157" t="s">
        <v>442</v>
      </c>
      <c r="AU628" s="157" t="s">
        <v>87</v>
      </c>
      <c r="AV628" s="12" t="s">
        <v>79</v>
      </c>
      <c r="AW628" s="12" t="s">
        <v>31</v>
      </c>
      <c r="AX628" s="12" t="s">
        <v>69</v>
      </c>
      <c r="AY628" s="157" t="s">
        <v>328</v>
      </c>
    </row>
    <row r="629" spans="2:65" s="12" customFormat="1">
      <c r="B629" s="156"/>
      <c r="D629" s="151" t="s">
        <v>442</v>
      </c>
      <c r="E629" s="157" t="s">
        <v>3</v>
      </c>
      <c r="F629" s="158" t="s">
        <v>3173</v>
      </c>
      <c r="H629" s="159">
        <v>45</v>
      </c>
      <c r="I629" s="160"/>
      <c r="L629" s="156"/>
      <c r="M629" s="161"/>
      <c r="T629" s="162"/>
      <c r="AT629" s="157" t="s">
        <v>442</v>
      </c>
      <c r="AU629" s="157" t="s">
        <v>87</v>
      </c>
      <c r="AV629" s="12" t="s">
        <v>79</v>
      </c>
      <c r="AW629" s="12" t="s">
        <v>31</v>
      </c>
      <c r="AX629" s="12" t="s">
        <v>69</v>
      </c>
      <c r="AY629" s="157" t="s">
        <v>328</v>
      </c>
    </row>
    <row r="630" spans="2:65" s="13" customFormat="1">
      <c r="B630" s="163"/>
      <c r="D630" s="151" t="s">
        <v>442</v>
      </c>
      <c r="E630" s="164" t="s">
        <v>3</v>
      </c>
      <c r="F630" s="165" t="s">
        <v>452</v>
      </c>
      <c r="H630" s="166">
        <v>86.4</v>
      </c>
      <c r="I630" s="167"/>
      <c r="L630" s="163"/>
      <c r="M630" s="168"/>
      <c r="T630" s="169"/>
      <c r="AT630" s="164" t="s">
        <v>442</v>
      </c>
      <c r="AU630" s="164" t="s">
        <v>87</v>
      </c>
      <c r="AV630" s="13" t="s">
        <v>113</v>
      </c>
      <c r="AW630" s="13" t="s">
        <v>31</v>
      </c>
      <c r="AX630" s="13" t="s">
        <v>76</v>
      </c>
      <c r="AY630" s="164" t="s">
        <v>328</v>
      </c>
    </row>
    <row r="631" spans="2:65" s="1" customFormat="1" ht="33" customHeight="1">
      <c r="B631" s="133"/>
      <c r="C631" s="134" t="s">
        <v>1336</v>
      </c>
      <c r="D631" s="134" t="s">
        <v>331</v>
      </c>
      <c r="E631" s="135" t="s">
        <v>3174</v>
      </c>
      <c r="F631" s="136" t="s">
        <v>3175</v>
      </c>
      <c r="G631" s="137" t="s">
        <v>439</v>
      </c>
      <c r="H631" s="138">
        <v>12.71</v>
      </c>
      <c r="I631" s="139"/>
      <c r="J631" s="140">
        <f>ROUND(I631*H631,2)</f>
        <v>0</v>
      </c>
      <c r="K631" s="136" t="s">
        <v>335</v>
      </c>
      <c r="L631" s="34"/>
      <c r="M631" s="141" t="s">
        <v>3</v>
      </c>
      <c r="N631" s="142" t="s">
        <v>40</v>
      </c>
      <c r="P631" s="143">
        <f>O631*H631</f>
        <v>0</v>
      </c>
      <c r="Q631" s="143">
        <v>4.2000000000000003E-2</v>
      </c>
      <c r="R631" s="143">
        <f>Q631*H631</f>
        <v>0.53382000000000007</v>
      </c>
      <c r="S631" s="143">
        <v>0</v>
      </c>
      <c r="T631" s="144">
        <f>S631*H631</f>
        <v>0</v>
      </c>
      <c r="AR631" s="145" t="s">
        <v>113</v>
      </c>
      <c r="AT631" s="145" t="s">
        <v>331</v>
      </c>
      <c r="AU631" s="145" t="s">
        <v>87</v>
      </c>
      <c r="AY631" s="19" t="s">
        <v>328</v>
      </c>
      <c r="BE631" s="146">
        <f>IF(N631="základní",J631,0)</f>
        <v>0</v>
      </c>
      <c r="BF631" s="146">
        <f>IF(N631="snížená",J631,0)</f>
        <v>0</v>
      </c>
      <c r="BG631" s="146">
        <f>IF(N631="zákl. přenesená",J631,0)</f>
        <v>0</v>
      </c>
      <c r="BH631" s="146">
        <f>IF(N631="sníž. přenesená",J631,0)</f>
        <v>0</v>
      </c>
      <c r="BI631" s="146">
        <f>IF(N631="nulová",J631,0)</f>
        <v>0</v>
      </c>
      <c r="BJ631" s="19" t="s">
        <v>76</v>
      </c>
      <c r="BK631" s="146">
        <f>ROUND(I631*H631,2)</f>
        <v>0</v>
      </c>
      <c r="BL631" s="19" t="s">
        <v>113</v>
      </c>
      <c r="BM631" s="145" t="s">
        <v>3176</v>
      </c>
    </row>
    <row r="632" spans="2:65" s="1" customFormat="1">
      <c r="B632" s="34"/>
      <c r="D632" s="147" t="s">
        <v>338</v>
      </c>
      <c r="F632" s="148" t="s">
        <v>3177</v>
      </c>
      <c r="I632" s="149"/>
      <c r="L632" s="34"/>
      <c r="M632" s="150"/>
      <c r="T632" s="55"/>
      <c r="AT632" s="19" t="s">
        <v>338</v>
      </c>
      <c r="AU632" s="19" t="s">
        <v>87</v>
      </c>
    </row>
    <row r="633" spans="2:65" s="12" customFormat="1">
      <c r="B633" s="156"/>
      <c r="D633" s="151" t="s">
        <v>442</v>
      </c>
      <c r="E633" s="157" t="s">
        <v>3</v>
      </c>
      <c r="F633" s="158" t="s">
        <v>3178</v>
      </c>
      <c r="H633" s="159">
        <v>8.56</v>
      </c>
      <c r="I633" s="160"/>
      <c r="L633" s="156"/>
      <c r="M633" s="161"/>
      <c r="T633" s="162"/>
      <c r="AT633" s="157" t="s">
        <v>442</v>
      </c>
      <c r="AU633" s="157" t="s">
        <v>87</v>
      </c>
      <c r="AV633" s="12" t="s">
        <v>79</v>
      </c>
      <c r="AW633" s="12" t="s">
        <v>31</v>
      </c>
      <c r="AX633" s="12" t="s">
        <v>69</v>
      </c>
      <c r="AY633" s="157" t="s">
        <v>328</v>
      </c>
    </row>
    <row r="634" spans="2:65" s="12" customFormat="1">
      <c r="B634" s="156"/>
      <c r="D634" s="151" t="s">
        <v>442</v>
      </c>
      <c r="E634" s="157" t="s">
        <v>3</v>
      </c>
      <c r="F634" s="158" t="s">
        <v>3179</v>
      </c>
      <c r="H634" s="159">
        <v>4.1500000000000004</v>
      </c>
      <c r="I634" s="160"/>
      <c r="L634" s="156"/>
      <c r="M634" s="161"/>
      <c r="T634" s="162"/>
      <c r="AT634" s="157" t="s">
        <v>442</v>
      </c>
      <c r="AU634" s="157" t="s">
        <v>87</v>
      </c>
      <c r="AV634" s="12" t="s">
        <v>79</v>
      </c>
      <c r="AW634" s="12" t="s">
        <v>31</v>
      </c>
      <c r="AX634" s="12" t="s">
        <v>69</v>
      </c>
      <c r="AY634" s="157" t="s">
        <v>328</v>
      </c>
    </row>
    <row r="635" spans="2:65" s="13" customFormat="1">
      <c r="B635" s="163"/>
      <c r="D635" s="151" t="s">
        <v>442</v>
      </c>
      <c r="E635" s="164" t="s">
        <v>3</v>
      </c>
      <c r="F635" s="165" t="s">
        <v>452</v>
      </c>
      <c r="H635" s="166">
        <v>12.71</v>
      </c>
      <c r="I635" s="167"/>
      <c r="L635" s="163"/>
      <c r="M635" s="168"/>
      <c r="T635" s="169"/>
      <c r="AT635" s="164" t="s">
        <v>442</v>
      </c>
      <c r="AU635" s="164" t="s">
        <v>87</v>
      </c>
      <c r="AV635" s="13" t="s">
        <v>113</v>
      </c>
      <c r="AW635" s="13" t="s">
        <v>31</v>
      </c>
      <c r="AX635" s="13" t="s">
        <v>76</v>
      </c>
      <c r="AY635" s="164" t="s">
        <v>328</v>
      </c>
    </row>
    <row r="636" spans="2:65" s="15" customFormat="1" ht="20.85" customHeight="1">
      <c r="B636" s="195"/>
      <c r="D636" s="196" t="s">
        <v>68</v>
      </c>
      <c r="E636" s="196" t="s">
        <v>3180</v>
      </c>
      <c r="F636" s="196" t="s">
        <v>3181</v>
      </c>
      <c r="I636" s="197"/>
      <c r="J636" s="198">
        <f>BK636</f>
        <v>0</v>
      </c>
      <c r="L636" s="195"/>
      <c r="M636" s="199"/>
      <c r="P636" s="200">
        <f>SUM(P637:P660)</f>
        <v>0</v>
      </c>
      <c r="R636" s="200">
        <f>SUM(R637:R660)</f>
        <v>33.607816800000002</v>
      </c>
      <c r="T636" s="201">
        <f>SUM(T637:T660)</f>
        <v>0</v>
      </c>
      <c r="AR636" s="196" t="s">
        <v>76</v>
      </c>
      <c r="AT636" s="202" t="s">
        <v>68</v>
      </c>
      <c r="AU636" s="202" t="s">
        <v>87</v>
      </c>
      <c r="AY636" s="196" t="s">
        <v>328</v>
      </c>
      <c r="BK636" s="203">
        <f>SUM(BK637:BK660)</f>
        <v>0</v>
      </c>
    </row>
    <row r="637" spans="2:65" s="1" customFormat="1" ht="33" customHeight="1">
      <c r="B637" s="133"/>
      <c r="C637" s="134" t="s">
        <v>1708</v>
      </c>
      <c r="D637" s="134" t="s">
        <v>331</v>
      </c>
      <c r="E637" s="135" t="s">
        <v>3182</v>
      </c>
      <c r="F637" s="136" t="s">
        <v>3183</v>
      </c>
      <c r="G637" s="137" t="s">
        <v>439</v>
      </c>
      <c r="H637" s="138">
        <v>823.77200000000005</v>
      </c>
      <c r="I637" s="139"/>
      <c r="J637" s="140">
        <f>ROUND(I637*H637,2)</f>
        <v>0</v>
      </c>
      <c r="K637" s="136" t="s">
        <v>335</v>
      </c>
      <c r="L637" s="34"/>
      <c r="M637" s="141" t="s">
        <v>3</v>
      </c>
      <c r="N637" s="142" t="s">
        <v>40</v>
      </c>
      <c r="P637" s="143">
        <f>O637*H637</f>
        <v>0</v>
      </c>
      <c r="Q637" s="143">
        <v>7.3499999999999998E-3</v>
      </c>
      <c r="R637" s="143">
        <f>Q637*H637</f>
        <v>6.0547241999999999</v>
      </c>
      <c r="S637" s="143">
        <v>0</v>
      </c>
      <c r="T637" s="144">
        <f>S637*H637</f>
        <v>0</v>
      </c>
      <c r="AR637" s="145" t="s">
        <v>113</v>
      </c>
      <c r="AT637" s="145" t="s">
        <v>331</v>
      </c>
      <c r="AU637" s="145" t="s">
        <v>113</v>
      </c>
      <c r="AY637" s="19" t="s">
        <v>328</v>
      </c>
      <c r="BE637" s="146">
        <f>IF(N637="základní",J637,0)</f>
        <v>0</v>
      </c>
      <c r="BF637" s="146">
        <f>IF(N637="snížená",J637,0)</f>
        <v>0</v>
      </c>
      <c r="BG637" s="146">
        <f>IF(N637="zákl. přenesená",J637,0)</f>
        <v>0</v>
      </c>
      <c r="BH637" s="146">
        <f>IF(N637="sníž. přenesená",J637,0)</f>
        <v>0</v>
      </c>
      <c r="BI637" s="146">
        <f>IF(N637="nulová",J637,0)</f>
        <v>0</v>
      </c>
      <c r="BJ637" s="19" t="s">
        <v>76</v>
      </c>
      <c r="BK637" s="146">
        <f>ROUND(I637*H637,2)</f>
        <v>0</v>
      </c>
      <c r="BL637" s="19" t="s">
        <v>113</v>
      </c>
      <c r="BM637" s="145" t="s">
        <v>3184</v>
      </c>
    </row>
    <row r="638" spans="2:65" s="1" customFormat="1">
      <c r="B638" s="34"/>
      <c r="D638" s="147" t="s">
        <v>338</v>
      </c>
      <c r="F638" s="148" t="s">
        <v>3185</v>
      </c>
      <c r="I638" s="149"/>
      <c r="L638" s="34"/>
      <c r="M638" s="150"/>
      <c r="T638" s="55"/>
      <c r="AT638" s="19" t="s">
        <v>338</v>
      </c>
      <c r="AU638" s="19" t="s">
        <v>113</v>
      </c>
    </row>
    <row r="639" spans="2:65" s="12" customFormat="1">
      <c r="B639" s="156"/>
      <c r="D639" s="151" t="s">
        <v>442</v>
      </c>
      <c r="E639" s="157" t="s">
        <v>3</v>
      </c>
      <c r="F639" s="158" t="s">
        <v>2459</v>
      </c>
      <c r="H639" s="159">
        <v>684.65200000000004</v>
      </c>
      <c r="I639" s="160"/>
      <c r="L639" s="156"/>
      <c r="M639" s="161"/>
      <c r="T639" s="162"/>
      <c r="AT639" s="157" t="s">
        <v>442</v>
      </c>
      <c r="AU639" s="157" t="s">
        <v>113</v>
      </c>
      <c r="AV639" s="12" t="s">
        <v>79</v>
      </c>
      <c r="AW639" s="12" t="s">
        <v>31</v>
      </c>
      <c r="AX639" s="12" t="s">
        <v>69</v>
      </c>
      <c r="AY639" s="157" t="s">
        <v>328</v>
      </c>
    </row>
    <row r="640" spans="2:65" s="12" customFormat="1">
      <c r="B640" s="156"/>
      <c r="D640" s="151" t="s">
        <v>442</v>
      </c>
      <c r="E640" s="157" t="s">
        <v>3</v>
      </c>
      <c r="F640" s="158" t="s">
        <v>2462</v>
      </c>
      <c r="H640" s="159">
        <v>139.12</v>
      </c>
      <c r="I640" s="160"/>
      <c r="L640" s="156"/>
      <c r="M640" s="161"/>
      <c r="T640" s="162"/>
      <c r="AT640" s="157" t="s">
        <v>442</v>
      </c>
      <c r="AU640" s="157" t="s">
        <v>113</v>
      </c>
      <c r="AV640" s="12" t="s">
        <v>79</v>
      </c>
      <c r="AW640" s="12" t="s">
        <v>31</v>
      </c>
      <c r="AX640" s="12" t="s">
        <v>69</v>
      </c>
      <c r="AY640" s="157" t="s">
        <v>328</v>
      </c>
    </row>
    <row r="641" spans="2:65" s="13" customFormat="1">
      <c r="B641" s="163"/>
      <c r="D641" s="151" t="s">
        <v>442</v>
      </c>
      <c r="E641" s="164" t="s">
        <v>3</v>
      </c>
      <c r="F641" s="165" t="s">
        <v>452</v>
      </c>
      <c r="H641" s="166">
        <v>823.77200000000005</v>
      </c>
      <c r="I641" s="167"/>
      <c r="L641" s="163"/>
      <c r="M641" s="168"/>
      <c r="T641" s="169"/>
      <c r="AT641" s="164" t="s">
        <v>442</v>
      </c>
      <c r="AU641" s="164" t="s">
        <v>113</v>
      </c>
      <c r="AV641" s="13" t="s">
        <v>113</v>
      </c>
      <c r="AW641" s="13" t="s">
        <v>31</v>
      </c>
      <c r="AX641" s="13" t="s">
        <v>76</v>
      </c>
      <c r="AY641" s="164" t="s">
        <v>328</v>
      </c>
    </row>
    <row r="642" spans="2:65" s="1" customFormat="1" ht="37.9" customHeight="1">
      <c r="B642" s="133"/>
      <c r="C642" s="134" t="s">
        <v>1339</v>
      </c>
      <c r="D642" s="134" t="s">
        <v>331</v>
      </c>
      <c r="E642" s="135" t="s">
        <v>3186</v>
      </c>
      <c r="F642" s="136" t="s">
        <v>3187</v>
      </c>
      <c r="G642" s="137" t="s">
        <v>439</v>
      </c>
      <c r="H642" s="138">
        <v>823.77200000000005</v>
      </c>
      <c r="I642" s="139"/>
      <c r="J642" s="140">
        <f>ROUND(I642*H642,2)</f>
        <v>0</v>
      </c>
      <c r="K642" s="136" t="s">
        <v>335</v>
      </c>
      <c r="L642" s="34"/>
      <c r="M642" s="141" t="s">
        <v>3</v>
      </c>
      <c r="N642" s="142" t="s">
        <v>40</v>
      </c>
      <c r="P642" s="143">
        <f>O642*H642</f>
        <v>0</v>
      </c>
      <c r="Q642" s="143">
        <v>1.3650000000000001E-2</v>
      </c>
      <c r="R642" s="143">
        <f>Q642*H642</f>
        <v>11.244487800000002</v>
      </c>
      <c r="S642" s="143">
        <v>0</v>
      </c>
      <c r="T642" s="144">
        <f>S642*H642</f>
        <v>0</v>
      </c>
      <c r="AR642" s="145" t="s">
        <v>113</v>
      </c>
      <c r="AT642" s="145" t="s">
        <v>331</v>
      </c>
      <c r="AU642" s="145" t="s">
        <v>113</v>
      </c>
      <c r="AY642" s="19" t="s">
        <v>328</v>
      </c>
      <c r="BE642" s="146">
        <f>IF(N642="základní",J642,0)</f>
        <v>0</v>
      </c>
      <c r="BF642" s="146">
        <f>IF(N642="snížená",J642,0)</f>
        <v>0</v>
      </c>
      <c r="BG642" s="146">
        <f>IF(N642="zákl. přenesená",J642,0)</f>
        <v>0</v>
      </c>
      <c r="BH642" s="146">
        <f>IF(N642="sníž. přenesená",J642,0)</f>
        <v>0</v>
      </c>
      <c r="BI642" s="146">
        <f>IF(N642="nulová",J642,0)</f>
        <v>0</v>
      </c>
      <c r="BJ642" s="19" t="s">
        <v>76</v>
      </c>
      <c r="BK642" s="146">
        <f>ROUND(I642*H642,2)</f>
        <v>0</v>
      </c>
      <c r="BL642" s="19" t="s">
        <v>113</v>
      </c>
      <c r="BM642" s="145" t="s">
        <v>3188</v>
      </c>
    </row>
    <row r="643" spans="2:65" s="1" customFormat="1">
      <c r="B643" s="34"/>
      <c r="D643" s="147" t="s">
        <v>338</v>
      </c>
      <c r="F643" s="148" t="s">
        <v>3189</v>
      </c>
      <c r="I643" s="149"/>
      <c r="L643" s="34"/>
      <c r="M643" s="150"/>
      <c r="T643" s="55"/>
      <c r="AT643" s="19" t="s">
        <v>338</v>
      </c>
      <c r="AU643" s="19" t="s">
        <v>113</v>
      </c>
    </row>
    <row r="644" spans="2:65" s="12" customFormat="1">
      <c r="B644" s="156"/>
      <c r="D644" s="151" t="s">
        <v>442</v>
      </c>
      <c r="E644" s="157" t="s">
        <v>3</v>
      </c>
      <c r="F644" s="158" t="s">
        <v>2459</v>
      </c>
      <c r="H644" s="159">
        <v>684.65200000000004</v>
      </c>
      <c r="I644" s="160"/>
      <c r="L644" s="156"/>
      <c r="M644" s="161"/>
      <c r="T644" s="162"/>
      <c r="AT644" s="157" t="s">
        <v>442</v>
      </c>
      <c r="AU644" s="157" t="s">
        <v>113</v>
      </c>
      <c r="AV644" s="12" t="s">
        <v>79</v>
      </c>
      <c r="AW644" s="12" t="s">
        <v>31</v>
      </c>
      <c r="AX644" s="12" t="s">
        <v>69</v>
      </c>
      <c r="AY644" s="157" t="s">
        <v>328</v>
      </c>
    </row>
    <row r="645" spans="2:65" s="12" customFormat="1">
      <c r="B645" s="156"/>
      <c r="D645" s="151" t="s">
        <v>442</v>
      </c>
      <c r="E645" s="157" t="s">
        <v>3</v>
      </c>
      <c r="F645" s="158" t="s">
        <v>2462</v>
      </c>
      <c r="H645" s="159">
        <v>139.12</v>
      </c>
      <c r="I645" s="160"/>
      <c r="L645" s="156"/>
      <c r="M645" s="161"/>
      <c r="T645" s="162"/>
      <c r="AT645" s="157" t="s">
        <v>442</v>
      </c>
      <c r="AU645" s="157" t="s">
        <v>113</v>
      </c>
      <c r="AV645" s="12" t="s">
        <v>79</v>
      </c>
      <c r="AW645" s="12" t="s">
        <v>31</v>
      </c>
      <c r="AX645" s="12" t="s">
        <v>69</v>
      </c>
      <c r="AY645" s="157" t="s">
        <v>328</v>
      </c>
    </row>
    <row r="646" spans="2:65" s="13" customFormat="1">
      <c r="B646" s="163"/>
      <c r="D646" s="151" t="s">
        <v>442</v>
      </c>
      <c r="E646" s="164" t="s">
        <v>3</v>
      </c>
      <c r="F646" s="165" t="s">
        <v>452</v>
      </c>
      <c r="H646" s="166">
        <v>823.77200000000005</v>
      </c>
      <c r="I646" s="167"/>
      <c r="L646" s="163"/>
      <c r="M646" s="168"/>
      <c r="T646" s="169"/>
      <c r="AT646" s="164" t="s">
        <v>442</v>
      </c>
      <c r="AU646" s="164" t="s">
        <v>113</v>
      </c>
      <c r="AV646" s="13" t="s">
        <v>113</v>
      </c>
      <c r="AW646" s="13" t="s">
        <v>31</v>
      </c>
      <c r="AX646" s="13" t="s">
        <v>76</v>
      </c>
      <c r="AY646" s="164" t="s">
        <v>328</v>
      </c>
    </row>
    <row r="647" spans="2:65" s="1" customFormat="1" ht="44.25" customHeight="1">
      <c r="B647" s="133"/>
      <c r="C647" s="134" t="s">
        <v>1720</v>
      </c>
      <c r="D647" s="134" t="s">
        <v>331</v>
      </c>
      <c r="E647" s="135" t="s">
        <v>3190</v>
      </c>
      <c r="F647" s="136" t="s">
        <v>3191</v>
      </c>
      <c r="G647" s="137" t="s">
        <v>439</v>
      </c>
      <c r="H647" s="138">
        <v>2053.9560000000001</v>
      </c>
      <c r="I647" s="139"/>
      <c r="J647" s="140">
        <f>ROUND(I647*H647,2)</f>
        <v>0</v>
      </c>
      <c r="K647" s="136" t="s">
        <v>335</v>
      </c>
      <c r="L647" s="34"/>
      <c r="M647" s="141" t="s">
        <v>3</v>
      </c>
      <c r="N647" s="142" t="s">
        <v>40</v>
      </c>
      <c r="P647" s="143">
        <f>O647*H647</f>
        <v>0</v>
      </c>
      <c r="Q647" s="143">
        <v>6.7999999999999996E-3</v>
      </c>
      <c r="R647" s="143">
        <f>Q647*H647</f>
        <v>13.966900799999999</v>
      </c>
      <c r="S647" s="143">
        <v>0</v>
      </c>
      <c r="T647" s="144">
        <f>S647*H647</f>
        <v>0</v>
      </c>
      <c r="AR647" s="145" t="s">
        <v>113</v>
      </c>
      <c r="AT647" s="145" t="s">
        <v>331</v>
      </c>
      <c r="AU647" s="145" t="s">
        <v>113</v>
      </c>
      <c r="AY647" s="19" t="s">
        <v>328</v>
      </c>
      <c r="BE647" s="146">
        <f>IF(N647="základní",J647,0)</f>
        <v>0</v>
      </c>
      <c r="BF647" s="146">
        <f>IF(N647="snížená",J647,0)</f>
        <v>0</v>
      </c>
      <c r="BG647" s="146">
        <f>IF(N647="zákl. přenesená",J647,0)</f>
        <v>0</v>
      </c>
      <c r="BH647" s="146">
        <f>IF(N647="sníž. přenesená",J647,0)</f>
        <v>0</v>
      </c>
      <c r="BI647" s="146">
        <f>IF(N647="nulová",J647,0)</f>
        <v>0</v>
      </c>
      <c r="BJ647" s="19" t="s">
        <v>76</v>
      </c>
      <c r="BK647" s="146">
        <f>ROUND(I647*H647,2)</f>
        <v>0</v>
      </c>
      <c r="BL647" s="19" t="s">
        <v>113</v>
      </c>
      <c r="BM647" s="145" t="s">
        <v>3192</v>
      </c>
    </row>
    <row r="648" spans="2:65" s="1" customFormat="1">
      <c r="B648" s="34"/>
      <c r="D648" s="147" t="s">
        <v>338</v>
      </c>
      <c r="F648" s="148" t="s">
        <v>3193</v>
      </c>
      <c r="I648" s="149"/>
      <c r="L648" s="34"/>
      <c r="M648" s="150"/>
      <c r="T648" s="55"/>
      <c r="AT648" s="19" t="s">
        <v>338</v>
      </c>
      <c r="AU648" s="19" t="s">
        <v>113</v>
      </c>
    </row>
    <row r="649" spans="2:65" s="12" customFormat="1">
      <c r="B649" s="156"/>
      <c r="D649" s="151" t="s">
        <v>442</v>
      </c>
      <c r="E649" s="157" t="s">
        <v>3</v>
      </c>
      <c r="F649" s="158" t="s">
        <v>3194</v>
      </c>
      <c r="H649" s="159">
        <v>2053.9560000000001</v>
      </c>
      <c r="I649" s="160"/>
      <c r="L649" s="156"/>
      <c r="M649" s="161"/>
      <c r="T649" s="162"/>
      <c r="AT649" s="157" t="s">
        <v>442</v>
      </c>
      <c r="AU649" s="157" t="s">
        <v>113</v>
      </c>
      <c r="AV649" s="12" t="s">
        <v>79</v>
      </c>
      <c r="AW649" s="12" t="s">
        <v>31</v>
      </c>
      <c r="AX649" s="12" t="s">
        <v>76</v>
      </c>
      <c r="AY649" s="157" t="s">
        <v>328</v>
      </c>
    </row>
    <row r="650" spans="2:65" s="1" customFormat="1" ht="24.2" customHeight="1">
      <c r="B650" s="133"/>
      <c r="C650" s="134" t="s">
        <v>1342</v>
      </c>
      <c r="D650" s="134" t="s">
        <v>331</v>
      </c>
      <c r="E650" s="135" t="s">
        <v>3195</v>
      </c>
      <c r="F650" s="136" t="s">
        <v>3196</v>
      </c>
      <c r="G650" s="137" t="s">
        <v>439</v>
      </c>
      <c r="H650" s="138">
        <v>703.31200000000001</v>
      </c>
      <c r="I650" s="139"/>
      <c r="J650" s="140">
        <f>ROUND(I650*H650,2)</f>
        <v>0</v>
      </c>
      <c r="K650" s="136" t="s">
        <v>335</v>
      </c>
      <c r="L650" s="34"/>
      <c r="M650" s="141" t="s">
        <v>3</v>
      </c>
      <c r="N650" s="142" t="s">
        <v>40</v>
      </c>
      <c r="P650" s="143">
        <f>O650*H650</f>
        <v>0</v>
      </c>
      <c r="Q650" s="143">
        <v>3.0000000000000001E-3</v>
      </c>
      <c r="R650" s="143">
        <f>Q650*H650</f>
        <v>2.1099360000000003</v>
      </c>
      <c r="S650" s="143">
        <v>0</v>
      </c>
      <c r="T650" s="144">
        <f>S650*H650</f>
        <v>0</v>
      </c>
      <c r="AR650" s="145" t="s">
        <v>113</v>
      </c>
      <c r="AT650" s="145" t="s">
        <v>331</v>
      </c>
      <c r="AU650" s="145" t="s">
        <v>113</v>
      </c>
      <c r="AY650" s="19" t="s">
        <v>328</v>
      </c>
      <c r="BE650" s="146">
        <f>IF(N650="základní",J650,0)</f>
        <v>0</v>
      </c>
      <c r="BF650" s="146">
        <f>IF(N650="snížená",J650,0)</f>
        <v>0</v>
      </c>
      <c r="BG650" s="146">
        <f>IF(N650="zákl. přenesená",J650,0)</f>
        <v>0</v>
      </c>
      <c r="BH650" s="146">
        <f>IF(N650="sníž. přenesená",J650,0)</f>
        <v>0</v>
      </c>
      <c r="BI650" s="146">
        <f>IF(N650="nulová",J650,0)</f>
        <v>0</v>
      </c>
      <c r="BJ650" s="19" t="s">
        <v>76</v>
      </c>
      <c r="BK650" s="146">
        <f>ROUND(I650*H650,2)</f>
        <v>0</v>
      </c>
      <c r="BL650" s="19" t="s">
        <v>113</v>
      </c>
      <c r="BM650" s="145" t="s">
        <v>3197</v>
      </c>
    </row>
    <row r="651" spans="2:65" s="1" customFormat="1">
      <c r="B651" s="34"/>
      <c r="D651" s="147" t="s">
        <v>338</v>
      </c>
      <c r="F651" s="148" t="s">
        <v>3198</v>
      </c>
      <c r="I651" s="149"/>
      <c r="L651" s="34"/>
      <c r="M651" s="150"/>
      <c r="T651" s="55"/>
      <c r="AT651" s="19" t="s">
        <v>338</v>
      </c>
      <c r="AU651" s="19" t="s">
        <v>113</v>
      </c>
    </row>
    <row r="652" spans="2:65" s="12" customFormat="1">
      <c r="B652" s="156"/>
      <c r="D652" s="151" t="s">
        <v>442</v>
      </c>
      <c r="E652" s="157" t="s">
        <v>3</v>
      </c>
      <c r="F652" s="158" t="s">
        <v>3199</v>
      </c>
      <c r="H652" s="159">
        <v>823.77200000000005</v>
      </c>
      <c r="I652" s="160"/>
      <c r="L652" s="156"/>
      <c r="M652" s="161"/>
      <c r="T652" s="162"/>
      <c r="AT652" s="157" t="s">
        <v>442</v>
      </c>
      <c r="AU652" s="157" t="s">
        <v>113</v>
      </c>
      <c r="AV652" s="12" t="s">
        <v>79</v>
      </c>
      <c r="AW652" s="12" t="s">
        <v>31</v>
      </c>
      <c r="AX652" s="12" t="s">
        <v>69</v>
      </c>
      <c r="AY652" s="157" t="s">
        <v>328</v>
      </c>
    </row>
    <row r="653" spans="2:65" s="14" customFormat="1">
      <c r="B653" s="170"/>
      <c r="D653" s="151" t="s">
        <v>442</v>
      </c>
      <c r="E653" s="171" t="s">
        <v>3</v>
      </c>
      <c r="F653" s="172" t="s">
        <v>3200</v>
      </c>
      <c r="H653" s="171" t="s">
        <v>3</v>
      </c>
      <c r="I653" s="173"/>
      <c r="L653" s="170"/>
      <c r="M653" s="174"/>
      <c r="T653" s="175"/>
      <c r="AT653" s="171" t="s">
        <v>442</v>
      </c>
      <c r="AU653" s="171" t="s">
        <v>113</v>
      </c>
      <c r="AV653" s="14" t="s">
        <v>76</v>
      </c>
      <c r="AW653" s="14" t="s">
        <v>31</v>
      </c>
      <c r="AX653" s="14" t="s">
        <v>69</v>
      </c>
      <c r="AY653" s="171" t="s">
        <v>328</v>
      </c>
    </row>
    <row r="654" spans="2:65" s="12" customFormat="1" ht="33.75">
      <c r="B654" s="156"/>
      <c r="D654" s="151" t="s">
        <v>442</v>
      </c>
      <c r="E654" s="157" t="s">
        <v>3</v>
      </c>
      <c r="F654" s="158" t="s">
        <v>3201</v>
      </c>
      <c r="H654" s="159">
        <v>-43.48</v>
      </c>
      <c r="I654" s="160"/>
      <c r="L654" s="156"/>
      <c r="M654" s="161"/>
      <c r="T654" s="162"/>
      <c r="AT654" s="157" t="s">
        <v>442</v>
      </c>
      <c r="AU654" s="157" t="s">
        <v>113</v>
      </c>
      <c r="AV654" s="12" t="s">
        <v>79</v>
      </c>
      <c r="AW654" s="12" t="s">
        <v>31</v>
      </c>
      <c r="AX654" s="12" t="s">
        <v>69</v>
      </c>
      <c r="AY654" s="157" t="s">
        <v>328</v>
      </c>
    </row>
    <row r="655" spans="2:65" s="12" customFormat="1" ht="33.75">
      <c r="B655" s="156"/>
      <c r="D655" s="151" t="s">
        <v>442</v>
      </c>
      <c r="E655" s="157" t="s">
        <v>3</v>
      </c>
      <c r="F655" s="158" t="s">
        <v>3202</v>
      </c>
      <c r="H655" s="159">
        <v>-37.159999999999997</v>
      </c>
      <c r="I655" s="160"/>
      <c r="L655" s="156"/>
      <c r="M655" s="161"/>
      <c r="T655" s="162"/>
      <c r="AT655" s="157" t="s">
        <v>442</v>
      </c>
      <c r="AU655" s="157" t="s">
        <v>113</v>
      </c>
      <c r="AV655" s="12" t="s">
        <v>79</v>
      </c>
      <c r="AW655" s="12" t="s">
        <v>31</v>
      </c>
      <c r="AX655" s="12" t="s">
        <v>69</v>
      </c>
      <c r="AY655" s="157" t="s">
        <v>328</v>
      </c>
    </row>
    <row r="656" spans="2:65" s="12" customFormat="1">
      <c r="B656" s="156"/>
      <c r="D656" s="151" t="s">
        <v>442</v>
      </c>
      <c r="E656" s="157" t="s">
        <v>3</v>
      </c>
      <c r="F656" s="158" t="s">
        <v>3203</v>
      </c>
      <c r="H656" s="159">
        <v>-39.82</v>
      </c>
      <c r="I656" s="160"/>
      <c r="L656" s="156"/>
      <c r="M656" s="161"/>
      <c r="T656" s="162"/>
      <c r="AT656" s="157" t="s">
        <v>442</v>
      </c>
      <c r="AU656" s="157" t="s">
        <v>113</v>
      </c>
      <c r="AV656" s="12" t="s">
        <v>79</v>
      </c>
      <c r="AW656" s="12" t="s">
        <v>31</v>
      </c>
      <c r="AX656" s="12" t="s">
        <v>69</v>
      </c>
      <c r="AY656" s="157" t="s">
        <v>328</v>
      </c>
    </row>
    <row r="657" spans="2:65" s="13" customFormat="1">
      <c r="B657" s="163"/>
      <c r="D657" s="151" t="s">
        <v>442</v>
      </c>
      <c r="E657" s="164" t="s">
        <v>3</v>
      </c>
      <c r="F657" s="165" t="s">
        <v>452</v>
      </c>
      <c r="H657" s="166">
        <v>703.31200000000001</v>
      </c>
      <c r="I657" s="167"/>
      <c r="L657" s="163"/>
      <c r="M657" s="168"/>
      <c r="T657" s="169"/>
      <c r="AT657" s="164" t="s">
        <v>442</v>
      </c>
      <c r="AU657" s="164" t="s">
        <v>113</v>
      </c>
      <c r="AV657" s="13" t="s">
        <v>113</v>
      </c>
      <c r="AW657" s="13" t="s">
        <v>31</v>
      </c>
      <c r="AX657" s="13" t="s">
        <v>76</v>
      </c>
      <c r="AY657" s="164" t="s">
        <v>328</v>
      </c>
    </row>
    <row r="658" spans="2:65" s="1" customFormat="1" ht="24.2" customHeight="1">
      <c r="B658" s="133"/>
      <c r="C658" s="134" t="s">
        <v>1728</v>
      </c>
      <c r="D658" s="134" t="s">
        <v>331</v>
      </c>
      <c r="E658" s="135" t="s">
        <v>3204</v>
      </c>
      <c r="F658" s="136" t="s">
        <v>3205</v>
      </c>
      <c r="G658" s="137" t="s">
        <v>439</v>
      </c>
      <c r="H658" s="138">
        <v>85.84</v>
      </c>
      <c r="I658" s="139"/>
      <c r="J658" s="140">
        <f>ROUND(I658*H658,2)</f>
        <v>0</v>
      </c>
      <c r="K658" s="136" t="s">
        <v>335</v>
      </c>
      <c r="L658" s="34"/>
      <c r="M658" s="141" t="s">
        <v>3</v>
      </c>
      <c r="N658" s="142" t="s">
        <v>40</v>
      </c>
      <c r="P658" s="143">
        <f>O658*H658</f>
        <v>0</v>
      </c>
      <c r="Q658" s="143">
        <v>2.7000000000000001E-3</v>
      </c>
      <c r="R658" s="143">
        <f>Q658*H658</f>
        <v>0.23176800000000003</v>
      </c>
      <c r="S658" s="143">
        <v>0</v>
      </c>
      <c r="T658" s="144">
        <f>S658*H658</f>
        <v>0</v>
      </c>
      <c r="AR658" s="145" t="s">
        <v>113</v>
      </c>
      <c r="AT658" s="145" t="s">
        <v>331</v>
      </c>
      <c r="AU658" s="145" t="s">
        <v>113</v>
      </c>
      <c r="AY658" s="19" t="s">
        <v>328</v>
      </c>
      <c r="BE658" s="146">
        <f>IF(N658="základní",J658,0)</f>
        <v>0</v>
      </c>
      <c r="BF658" s="146">
        <f>IF(N658="snížená",J658,0)</f>
        <v>0</v>
      </c>
      <c r="BG658" s="146">
        <f>IF(N658="zákl. přenesená",J658,0)</f>
        <v>0</v>
      </c>
      <c r="BH658" s="146">
        <f>IF(N658="sníž. přenesená",J658,0)</f>
        <v>0</v>
      </c>
      <c r="BI658" s="146">
        <f>IF(N658="nulová",J658,0)</f>
        <v>0</v>
      </c>
      <c r="BJ658" s="19" t="s">
        <v>76</v>
      </c>
      <c r="BK658" s="146">
        <f>ROUND(I658*H658,2)</f>
        <v>0</v>
      </c>
      <c r="BL658" s="19" t="s">
        <v>113</v>
      </c>
      <c r="BM658" s="145" t="s">
        <v>3206</v>
      </c>
    </row>
    <row r="659" spans="2:65" s="1" customFormat="1">
      <c r="B659" s="34"/>
      <c r="D659" s="147" t="s">
        <v>338</v>
      </c>
      <c r="F659" s="148" t="s">
        <v>3207</v>
      </c>
      <c r="I659" s="149"/>
      <c r="L659" s="34"/>
      <c r="M659" s="150"/>
      <c r="T659" s="55"/>
      <c r="AT659" s="19" t="s">
        <v>338</v>
      </c>
      <c r="AU659" s="19" t="s">
        <v>113</v>
      </c>
    </row>
    <row r="660" spans="2:65" s="12" customFormat="1">
      <c r="B660" s="156"/>
      <c r="D660" s="151" t="s">
        <v>442</v>
      </c>
      <c r="E660" s="157" t="s">
        <v>3</v>
      </c>
      <c r="F660" s="158" t="s">
        <v>2412</v>
      </c>
      <c r="H660" s="159">
        <v>85.84</v>
      </c>
      <c r="I660" s="160"/>
      <c r="L660" s="156"/>
      <c r="M660" s="161"/>
      <c r="T660" s="162"/>
      <c r="AT660" s="157" t="s">
        <v>442</v>
      </c>
      <c r="AU660" s="157" t="s">
        <v>113</v>
      </c>
      <c r="AV660" s="12" t="s">
        <v>79</v>
      </c>
      <c r="AW660" s="12" t="s">
        <v>31</v>
      </c>
      <c r="AX660" s="12" t="s">
        <v>76</v>
      </c>
      <c r="AY660" s="157" t="s">
        <v>328</v>
      </c>
    </row>
    <row r="661" spans="2:65" s="11" customFormat="1" ht="20.85" customHeight="1">
      <c r="B661" s="121"/>
      <c r="D661" s="122" t="s">
        <v>68</v>
      </c>
      <c r="E661" s="131" t="s">
        <v>773</v>
      </c>
      <c r="F661" s="131" t="s">
        <v>3208</v>
      </c>
      <c r="I661" s="124"/>
      <c r="J661" s="132">
        <f>BK661</f>
        <v>0</v>
      </c>
      <c r="L661" s="121"/>
      <c r="M661" s="126"/>
      <c r="P661" s="127">
        <f>P662+P692+P724+P735+P750+P770</f>
        <v>0</v>
      </c>
      <c r="R661" s="127">
        <f>R662+R692+R724+R735+R750+R770</f>
        <v>27.833060793760001</v>
      </c>
      <c r="T661" s="128">
        <f>T662+T692+T724+T735+T750+T770</f>
        <v>9.572500000000002E-4</v>
      </c>
      <c r="AR661" s="122" t="s">
        <v>76</v>
      </c>
      <c r="AT661" s="129" t="s">
        <v>68</v>
      </c>
      <c r="AU661" s="129" t="s">
        <v>79</v>
      </c>
      <c r="AY661" s="122" t="s">
        <v>328</v>
      </c>
      <c r="BK661" s="130">
        <f>BK662+BK692+BK724+BK735+BK750+BK770</f>
        <v>0</v>
      </c>
    </row>
    <row r="662" spans="2:65" s="15" customFormat="1" ht="20.85" customHeight="1">
      <c r="B662" s="195"/>
      <c r="D662" s="196" t="s">
        <v>68</v>
      </c>
      <c r="E662" s="196" t="s">
        <v>3209</v>
      </c>
      <c r="F662" s="196" t="s">
        <v>3210</v>
      </c>
      <c r="I662" s="197"/>
      <c r="J662" s="198">
        <f>BK662</f>
        <v>0</v>
      </c>
      <c r="L662" s="195"/>
      <c r="M662" s="199"/>
      <c r="P662" s="200">
        <f>SUM(P663:P691)</f>
        <v>0</v>
      </c>
      <c r="R662" s="200">
        <f>SUM(R663:R691)</f>
        <v>20.814859947999995</v>
      </c>
      <c r="T662" s="201">
        <f>SUM(T663:T691)</f>
        <v>9.572500000000002E-4</v>
      </c>
      <c r="AR662" s="196" t="s">
        <v>76</v>
      </c>
      <c r="AT662" s="202" t="s">
        <v>68</v>
      </c>
      <c r="AU662" s="202" t="s">
        <v>87</v>
      </c>
      <c r="AY662" s="196" t="s">
        <v>328</v>
      </c>
      <c r="BK662" s="203">
        <f>SUM(BK663:BK691)</f>
        <v>0</v>
      </c>
    </row>
    <row r="663" spans="2:65" s="1" customFormat="1" ht="33" customHeight="1">
      <c r="B663" s="133"/>
      <c r="C663" s="134" t="s">
        <v>570</v>
      </c>
      <c r="D663" s="134" t="s">
        <v>331</v>
      </c>
      <c r="E663" s="135" t="s">
        <v>3211</v>
      </c>
      <c r="F663" s="136" t="s">
        <v>3212</v>
      </c>
      <c r="G663" s="137" t="s">
        <v>439</v>
      </c>
      <c r="H663" s="138">
        <v>506.56700000000001</v>
      </c>
      <c r="I663" s="139"/>
      <c r="J663" s="140">
        <f>ROUND(I663*H663,2)</f>
        <v>0</v>
      </c>
      <c r="K663" s="136" t="s">
        <v>335</v>
      </c>
      <c r="L663" s="34"/>
      <c r="M663" s="141" t="s">
        <v>3</v>
      </c>
      <c r="N663" s="142" t="s">
        <v>40</v>
      </c>
      <c r="P663" s="143">
        <f>O663*H663</f>
        <v>0</v>
      </c>
      <c r="Q663" s="143">
        <v>7.3499999999999998E-3</v>
      </c>
      <c r="R663" s="143">
        <f>Q663*H663</f>
        <v>3.7232674499999998</v>
      </c>
      <c r="S663" s="143">
        <v>0</v>
      </c>
      <c r="T663" s="144">
        <f>S663*H663</f>
        <v>0</v>
      </c>
      <c r="AR663" s="145" t="s">
        <v>113</v>
      </c>
      <c r="AT663" s="145" t="s">
        <v>331</v>
      </c>
      <c r="AU663" s="145" t="s">
        <v>113</v>
      </c>
      <c r="AY663" s="19" t="s">
        <v>328</v>
      </c>
      <c r="BE663" s="146">
        <f>IF(N663="základní",J663,0)</f>
        <v>0</v>
      </c>
      <c r="BF663" s="146">
        <f>IF(N663="snížená",J663,0)</f>
        <v>0</v>
      </c>
      <c r="BG663" s="146">
        <f>IF(N663="zákl. přenesená",J663,0)</f>
        <v>0</v>
      </c>
      <c r="BH663" s="146">
        <f>IF(N663="sníž. přenesená",J663,0)</f>
        <v>0</v>
      </c>
      <c r="BI663" s="146">
        <f>IF(N663="nulová",J663,0)</f>
        <v>0</v>
      </c>
      <c r="BJ663" s="19" t="s">
        <v>76</v>
      </c>
      <c r="BK663" s="146">
        <f>ROUND(I663*H663,2)</f>
        <v>0</v>
      </c>
      <c r="BL663" s="19" t="s">
        <v>113</v>
      </c>
      <c r="BM663" s="145" t="s">
        <v>3213</v>
      </c>
    </row>
    <row r="664" spans="2:65" s="1" customFormat="1">
      <c r="B664" s="34"/>
      <c r="D664" s="147" t="s">
        <v>338</v>
      </c>
      <c r="F664" s="148" t="s">
        <v>3214</v>
      </c>
      <c r="I664" s="149"/>
      <c r="L664" s="34"/>
      <c r="M664" s="150"/>
      <c r="T664" s="55"/>
      <c r="AT664" s="19" t="s">
        <v>338</v>
      </c>
      <c r="AU664" s="19" t="s">
        <v>113</v>
      </c>
    </row>
    <row r="665" spans="2:65" s="14" customFormat="1">
      <c r="B665" s="170"/>
      <c r="D665" s="151" t="s">
        <v>442</v>
      </c>
      <c r="E665" s="171" t="s">
        <v>3</v>
      </c>
      <c r="F665" s="172" t="s">
        <v>3215</v>
      </c>
      <c r="H665" s="171" t="s">
        <v>3</v>
      </c>
      <c r="I665" s="173"/>
      <c r="L665" s="170"/>
      <c r="M665" s="174"/>
      <c r="T665" s="175"/>
      <c r="AT665" s="171" t="s">
        <v>442</v>
      </c>
      <c r="AU665" s="171" t="s">
        <v>113</v>
      </c>
      <c r="AV665" s="14" t="s">
        <v>76</v>
      </c>
      <c r="AW665" s="14" t="s">
        <v>31</v>
      </c>
      <c r="AX665" s="14" t="s">
        <v>69</v>
      </c>
      <c r="AY665" s="171" t="s">
        <v>328</v>
      </c>
    </row>
    <row r="666" spans="2:65" s="12" customFormat="1">
      <c r="B666" s="156"/>
      <c r="D666" s="151" t="s">
        <v>442</v>
      </c>
      <c r="E666" s="157" t="s">
        <v>3</v>
      </c>
      <c r="F666" s="158" t="s">
        <v>2409</v>
      </c>
      <c r="H666" s="159">
        <v>76.146000000000001</v>
      </c>
      <c r="I666" s="160"/>
      <c r="L666" s="156"/>
      <c r="M666" s="161"/>
      <c r="T666" s="162"/>
      <c r="AT666" s="157" t="s">
        <v>442</v>
      </c>
      <c r="AU666" s="157" t="s">
        <v>113</v>
      </c>
      <c r="AV666" s="12" t="s">
        <v>79</v>
      </c>
      <c r="AW666" s="12" t="s">
        <v>31</v>
      </c>
      <c r="AX666" s="12" t="s">
        <v>69</v>
      </c>
      <c r="AY666" s="157" t="s">
        <v>328</v>
      </c>
    </row>
    <row r="667" spans="2:65" s="12" customFormat="1">
      <c r="B667" s="156"/>
      <c r="D667" s="151" t="s">
        <v>442</v>
      </c>
      <c r="E667" s="157" t="s">
        <v>3</v>
      </c>
      <c r="F667" s="158" t="s">
        <v>2406</v>
      </c>
      <c r="H667" s="159">
        <v>25.995000000000001</v>
      </c>
      <c r="I667" s="160"/>
      <c r="L667" s="156"/>
      <c r="M667" s="161"/>
      <c r="T667" s="162"/>
      <c r="AT667" s="157" t="s">
        <v>442</v>
      </c>
      <c r="AU667" s="157" t="s">
        <v>113</v>
      </c>
      <c r="AV667" s="12" t="s">
        <v>79</v>
      </c>
      <c r="AW667" s="12" t="s">
        <v>31</v>
      </c>
      <c r="AX667" s="12" t="s">
        <v>69</v>
      </c>
      <c r="AY667" s="157" t="s">
        <v>328</v>
      </c>
    </row>
    <row r="668" spans="2:65" s="12" customFormat="1">
      <c r="B668" s="156"/>
      <c r="D668" s="151" t="s">
        <v>442</v>
      </c>
      <c r="E668" s="157" t="s">
        <v>3</v>
      </c>
      <c r="F668" s="158" t="s">
        <v>2392</v>
      </c>
      <c r="H668" s="159">
        <v>404.42599999999999</v>
      </c>
      <c r="I668" s="160"/>
      <c r="L668" s="156"/>
      <c r="M668" s="161"/>
      <c r="T668" s="162"/>
      <c r="AT668" s="157" t="s">
        <v>442</v>
      </c>
      <c r="AU668" s="157" t="s">
        <v>113</v>
      </c>
      <c r="AV668" s="12" t="s">
        <v>79</v>
      </c>
      <c r="AW668" s="12" t="s">
        <v>31</v>
      </c>
      <c r="AX668" s="12" t="s">
        <v>69</v>
      </c>
      <c r="AY668" s="157" t="s">
        <v>328</v>
      </c>
    </row>
    <row r="669" spans="2:65" s="13" customFormat="1">
      <c r="B669" s="163"/>
      <c r="D669" s="151" t="s">
        <v>442</v>
      </c>
      <c r="E669" s="164" t="s">
        <v>3</v>
      </c>
      <c r="F669" s="165" t="s">
        <v>452</v>
      </c>
      <c r="H669" s="166">
        <v>506.56700000000001</v>
      </c>
      <c r="I669" s="167"/>
      <c r="L669" s="163"/>
      <c r="M669" s="168"/>
      <c r="T669" s="169"/>
      <c r="AT669" s="164" t="s">
        <v>442</v>
      </c>
      <c r="AU669" s="164" t="s">
        <v>113</v>
      </c>
      <c r="AV669" s="13" t="s">
        <v>113</v>
      </c>
      <c r="AW669" s="13" t="s">
        <v>31</v>
      </c>
      <c r="AX669" s="13" t="s">
        <v>76</v>
      </c>
      <c r="AY669" s="164" t="s">
        <v>328</v>
      </c>
    </row>
    <row r="670" spans="2:65" s="1" customFormat="1" ht="37.9" customHeight="1">
      <c r="B670" s="133"/>
      <c r="C670" s="134" t="s">
        <v>1737</v>
      </c>
      <c r="D670" s="134" t="s">
        <v>331</v>
      </c>
      <c r="E670" s="135" t="s">
        <v>3216</v>
      </c>
      <c r="F670" s="136" t="s">
        <v>3217</v>
      </c>
      <c r="G670" s="137" t="s">
        <v>439</v>
      </c>
      <c r="H670" s="138">
        <v>506.56700000000001</v>
      </c>
      <c r="I670" s="139"/>
      <c r="J670" s="140">
        <f>ROUND(I670*H670,2)</f>
        <v>0</v>
      </c>
      <c r="K670" s="136" t="s">
        <v>335</v>
      </c>
      <c r="L670" s="34"/>
      <c r="M670" s="141" t="s">
        <v>3</v>
      </c>
      <c r="N670" s="142" t="s">
        <v>40</v>
      </c>
      <c r="P670" s="143">
        <f>O670*H670</f>
        <v>0</v>
      </c>
      <c r="Q670" s="143">
        <v>2.3630000000000002E-2</v>
      </c>
      <c r="R670" s="143">
        <f>Q670*H670</f>
        <v>11.97017821</v>
      </c>
      <c r="S670" s="143">
        <v>0</v>
      </c>
      <c r="T670" s="144">
        <f>S670*H670</f>
        <v>0</v>
      </c>
      <c r="AR670" s="145" t="s">
        <v>113</v>
      </c>
      <c r="AT670" s="145" t="s">
        <v>331</v>
      </c>
      <c r="AU670" s="145" t="s">
        <v>113</v>
      </c>
      <c r="AY670" s="19" t="s">
        <v>328</v>
      </c>
      <c r="BE670" s="146">
        <f>IF(N670="základní",J670,0)</f>
        <v>0</v>
      </c>
      <c r="BF670" s="146">
        <f>IF(N670="snížená",J670,0)</f>
        <v>0</v>
      </c>
      <c r="BG670" s="146">
        <f>IF(N670="zákl. přenesená",J670,0)</f>
        <v>0</v>
      </c>
      <c r="BH670" s="146">
        <f>IF(N670="sníž. přenesená",J670,0)</f>
        <v>0</v>
      </c>
      <c r="BI670" s="146">
        <f>IF(N670="nulová",J670,0)</f>
        <v>0</v>
      </c>
      <c r="BJ670" s="19" t="s">
        <v>76</v>
      </c>
      <c r="BK670" s="146">
        <f>ROUND(I670*H670,2)</f>
        <v>0</v>
      </c>
      <c r="BL670" s="19" t="s">
        <v>113</v>
      </c>
      <c r="BM670" s="145" t="s">
        <v>3218</v>
      </c>
    </row>
    <row r="671" spans="2:65" s="1" customFormat="1">
      <c r="B671" s="34"/>
      <c r="D671" s="147" t="s">
        <v>338</v>
      </c>
      <c r="F671" s="148" t="s">
        <v>3219</v>
      </c>
      <c r="I671" s="149"/>
      <c r="L671" s="34"/>
      <c r="M671" s="150"/>
      <c r="T671" s="55"/>
      <c r="AT671" s="19" t="s">
        <v>338</v>
      </c>
      <c r="AU671" s="19" t="s">
        <v>113</v>
      </c>
    </row>
    <row r="672" spans="2:65" s="1" customFormat="1" ht="44.25" customHeight="1">
      <c r="B672" s="133"/>
      <c r="C672" s="134" t="s">
        <v>1347</v>
      </c>
      <c r="D672" s="134" t="s">
        <v>331</v>
      </c>
      <c r="E672" s="135" t="s">
        <v>3220</v>
      </c>
      <c r="F672" s="136" t="s">
        <v>3221</v>
      </c>
      <c r="G672" s="137" t="s">
        <v>439</v>
      </c>
      <c r="H672" s="138">
        <v>506.56700000000001</v>
      </c>
      <c r="I672" s="139"/>
      <c r="J672" s="140">
        <f>ROUND(I672*H672,2)</f>
        <v>0</v>
      </c>
      <c r="K672" s="136" t="s">
        <v>335</v>
      </c>
      <c r="L672" s="34"/>
      <c r="M672" s="141" t="s">
        <v>3</v>
      </c>
      <c r="N672" s="142" t="s">
        <v>40</v>
      </c>
      <c r="P672" s="143">
        <f>O672*H672</f>
        <v>0</v>
      </c>
      <c r="Q672" s="143">
        <v>7.9000000000000008E-3</v>
      </c>
      <c r="R672" s="143">
        <f>Q672*H672</f>
        <v>4.0018793000000006</v>
      </c>
      <c r="S672" s="143">
        <v>0</v>
      </c>
      <c r="T672" s="144">
        <f>S672*H672</f>
        <v>0</v>
      </c>
      <c r="AR672" s="145" t="s">
        <v>113</v>
      </c>
      <c r="AT672" s="145" t="s">
        <v>331</v>
      </c>
      <c r="AU672" s="145" t="s">
        <v>113</v>
      </c>
      <c r="AY672" s="19" t="s">
        <v>328</v>
      </c>
      <c r="BE672" s="146">
        <f>IF(N672="základní",J672,0)</f>
        <v>0</v>
      </c>
      <c r="BF672" s="146">
        <f>IF(N672="snížená",J672,0)</f>
        <v>0</v>
      </c>
      <c r="BG672" s="146">
        <f>IF(N672="zákl. přenesená",J672,0)</f>
        <v>0</v>
      </c>
      <c r="BH672" s="146">
        <f>IF(N672="sníž. přenesená",J672,0)</f>
        <v>0</v>
      </c>
      <c r="BI672" s="146">
        <f>IF(N672="nulová",J672,0)</f>
        <v>0</v>
      </c>
      <c r="BJ672" s="19" t="s">
        <v>76</v>
      </c>
      <c r="BK672" s="146">
        <f>ROUND(I672*H672,2)</f>
        <v>0</v>
      </c>
      <c r="BL672" s="19" t="s">
        <v>113</v>
      </c>
      <c r="BM672" s="145" t="s">
        <v>3222</v>
      </c>
    </row>
    <row r="673" spans="2:65" s="1" customFormat="1">
      <c r="B673" s="34"/>
      <c r="D673" s="147" t="s">
        <v>338</v>
      </c>
      <c r="F673" s="148" t="s">
        <v>3223</v>
      </c>
      <c r="I673" s="149"/>
      <c r="L673" s="34"/>
      <c r="M673" s="150"/>
      <c r="T673" s="55"/>
      <c r="AT673" s="19" t="s">
        <v>338</v>
      </c>
      <c r="AU673" s="19" t="s">
        <v>113</v>
      </c>
    </row>
    <row r="674" spans="2:65" s="1" customFormat="1" ht="24.2" customHeight="1">
      <c r="B674" s="133"/>
      <c r="C674" s="134" t="s">
        <v>1746</v>
      </c>
      <c r="D674" s="134" t="s">
        <v>331</v>
      </c>
      <c r="E674" s="135" t="s">
        <v>3224</v>
      </c>
      <c r="F674" s="136" t="s">
        <v>3225</v>
      </c>
      <c r="G674" s="137" t="s">
        <v>439</v>
      </c>
      <c r="H674" s="138">
        <v>404.42599999999999</v>
      </c>
      <c r="I674" s="139"/>
      <c r="J674" s="140">
        <f>ROUND(I674*H674,2)</f>
        <v>0</v>
      </c>
      <c r="K674" s="136" t="s">
        <v>335</v>
      </c>
      <c r="L674" s="34"/>
      <c r="M674" s="141" t="s">
        <v>3</v>
      </c>
      <c r="N674" s="142" t="s">
        <v>40</v>
      </c>
      <c r="P674" s="143">
        <f>O674*H674</f>
        <v>0</v>
      </c>
      <c r="Q674" s="143">
        <v>2.63E-4</v>
      </c>
      <c r="R674" s="143">
        <f>Q674*H674</f>
        <v>0.10636403799999999</v>
      </c>
      <c r="S674" s="143">
        <v>0</v>
      </c>
      <c r="T674" s="144">
        <f>S674*H674</f>
        <v>0</v>
      </c>
      <c r="AR674" s="145" t="s">
        <v>113</v>
      </c>
      <c r="AT674" s="145" t="s">
        <v>331</v>
      </c>
      <c r="AU674" s="145" t="s">
        <v>113</v>
      </c>
      <c r="AY674" s="19" t="s">
        <v>328</v>
      </c>
      <c r="BE674" s="146">
        <f>IF(N674="základní",J674,0)</f>
        <v>0</v>
      </c>
      <c r="BF674" s="146">
        <f>IF(N674="snížená",J674,0)</f>
        <v>0</v>
      </c>
      <c r="BG674" s="146">
        <f>IF(N674="zákl. přenesená",J674,0)</f>
        <v>0</v>
      </c>
      <c r="BH674" s="146">
        <f>IF(N674="sníž. přenesená",J674,0)</f>
        <v>0</v>
      </c>
      <c r="BI674" s="146">
        <f>IF(N674="nulová",J674,0)</f>
        <v>0</v>
      </c>
      <c r="BJ674" s="19" t="s">
        <v>76</v>
      </c>
      <c r="BK674" s="146">
        <f>ROUND(I674*H674,2)</f>
        <v>0</v>
      </c>
      <c r="BL674" s="19" t="s">
        <v>113</v>
      </c>
      <c r="BM674" s="145" t="s">
        <v>3226</v>
      </c>
    </row>
    <row r="675" spans="2:65" s="1" customFormat="1">
      <c r="B675" s="34"/>
      <c r="D675" s="147" t="s">
        <v>338</v>
      </c>
      <c r="F675" s="148" t="s">
        <v>3227</v>
      </c>
      <c r="I675" s="149"/>
      <c r="L675" s="34"/>
      <c r="M675" s="150"/>
      <c r="T675" s="55"/>
      <c r="AT675" s="19" t="s">
        <v>338</v>
      </c>
      <c r="AU675" s="19" t="s">
        <v>113</v>
      </c>
    </row>
    <row r="676" spans="2:65" s="12" customFormat="1">
      <c r="B676" s="156"/>
      <c r="D676" s="151" t="s">
        <v>442</v>
      </c>
      <c r="E676" s="157" t="s">
        <v>3</v>
      </c>
      <c r="F676" s="158" t="s">
        <v>2392</v>
      </c>
      <c r="H676" s="159">
        <v>404.42599999999999</v>
      </c>
      <c r="I676" s="160"/>
      <c r="L676" s="156"/>
      <c r="M676" s="161"/>
      <c r="T676" s="162"/>
      <c r="AT676" s="157" t="s">
        <v>442</v>
      </c>
      <c r="AU676" s="157" t="s">
        <v>113</v>
      </c>
      <c r="AV676" s="12" t="s">
        <v>79</v>
      </c>
      <c r="AW676" s="12" t="s">
        <v>31</v>
      </c>
      <c r="AX676" s="12" t="s">
        <v>76</v>
      </c>
      <c r="AY676" s="157" t="s">
        <v>328</v>
      </c>
    </row>
    <row r="677" spans="2:65" s="1" customFormat="1" ht="24.2" customHeight="1">
      <c r="B677" s="133"/>
      <c r="C677" s="134" t="s">
        <v>1350</v>
      </c>
      <c r="D677" s="134" t="s">
        <v>331</v>
      </c>
      <c r="E677" s="135" t="s">
        <v>3228</v>
      </c>
      <c r="F677" s="136" t="s">
        <v>3229</v>
      </c>
      <c r="G677" s="137" t="s">
        <v>439</v>
      </c>
      <c r="H677" s="138">
        <v>404.42599999999999</v>
      </c>
      <c r="I677" s="139"/>
      <c r="J677" s="140">
        <f>ROUND(I677*H677,2)</f>
        <v>0</v>
      </c>
      <c r="K677" s="136" t="s">
        <v>335</v>
      </c>
      <c r="L677" s="34"/>
      <c r="M677" s="141" t="s">
        <v>3</v>
      </c>
      <c r="N677" s="142" t="s">
        <v>40</v>
      </c>
      <c r="P677" s="143">
        <f>O677*H677</f>
        <v>0</v>
      </c>
      <c r="Q677" s="143">
        <v>2.5000000000000001E-3</v>
      </c>
      <c r="R677" s="143">
        <f>Q677*H677</f>
        <v>1.0110649999999999</v>
      </c>
      <c r="S677" s="143">
        <v>0</v>
      </c>
      <c r="T677" s="144">
        <f>S677*H677</f>
        <v>0</v>
      </c>
      <c r="AR677" s="145" t="s">
        <v>113</v>
      </c>
      <c r="AT677" s="145" t="s">
        <v>331</v>
      </c>
      <c r="AU677" s="145" t="s">
        <v>113</v>
      </c>
      <c r="AY677" s="19" t="s">
        <v>328</v>
      </c>
      <c r="BE677" s="146">
        <f>IF(N677="základní",J677,0)</f>
        <v>0</v>
      </c>
      <c r="BF677" s="146">
        <f>IF(N677="snížená",J677,0)</f>
        <v>0</v>
      </c>
      <c r="BG677" s="146">
        <f>IF(N677="zákl. přenesená",J677,0)</f>
        <v>0</v>
      </c>
      <c r="BH677" s="146">
        <f>IF(N677="sníž. přenesená",J677,0)</f>
        <v>0</v>
      </c>
      <c r="BI677" s="146">
        <f>IF(N677="nulová",J677,0)</f>
        <v>0</v>
      </c>
      <c r="BJ677" s="19" t="s">
        <v>76</v>
      </c>
      <c r="BK677" s="146">
        <f>ROUND(I677*H677,2)</f>
        <v>0</v>
      </c>
      <c r="BL677" s="19" t="s">
        <v>113</v>
      </c>
      <c r="BM677" s="145" t="s">
        <v>3230</v>
      </c>
    </row>
    <row r="678" spans="2:65" s="1" customFormat="1">
      <c r="B678" s="34"/>
      <c r="D678" s="147" t="s">
        <v>338</v>
      </c>
      <c r="F678" s="148" t="s">
        <v>3231</v>
      </c>
      <c r="I678" s="149"/>
      <c r="L678" s="34"/>
      <c r="M678" s="150"/>
      <c r="T678" s="55"/>
      <c r="AT678" s="19" t="s">
        <v>338</v>
      </c>
      <c r="AU678" s="19" t="s">
        <v>113</v>
      </c>
    </row>
    <row r="679" spans="2:65" s="12" customFormat="1">
      <c r="B679" s="156"/>
      <c r="D679" s="151" t="s">
        <v>442</v>
      </c>
      <c r="E679" s="157" t="s">
        <v>3</v>
      </c>
      <c r="F679" s="158" t="s">
        <v>2392</v>
      </c>
      <c r="H679" s="159">
        <v>404.42599999999999</v>
      </c>
      <c r="I679" s="160"/>
      <c r="L679" s="156"/>
      <c r="M679" s="161"/>
      <c r="T679" s="162"/>
      <c r="AT679" s="157" t="s">
        <v>442</v>
      </c>
      <c r="AU679" s="157" t="s">
        <v>113</v>
      </c>
      <c r="AV679" s="12" t="s">
        <v>79</v>
      </c>
      <c r="AW679" s="12" t="s">
        <v>31</v>
      </c>
      <c r="AX679" s="12" t="s">
        <v>76</v>
      </c>
      <c r="AY679" s="157" t="s">
        <v>328</v>
      </c>
    </row>
    <row r="680" spans="2:65" s="1" customFormat="1" ht="24.2" customHeight="1">
      <c r="B680" s="133"/>
      <c r="C680" s="134" t="s">
        <v>1755</v>
      </c>
      <c r="D680" s="134" t="s">
        <v>331</v>
      </c>
      <c r="E680" s="135" t="s">
        <v>3232</v>
      </c>
      <c r="F680" s="136" t="s">
        <v>3233</v>
      </c>
      <c r="G680" s="137" t="s">
        <v>439</v>
      </c>
      <c r="H680" s="138">
        <v>404.42599999999999</v>
      </c>
      <c r="I680" s="139"/>
      <c r="J680" s="140">
        <f>ROUND(I680*H680,2)</f>
        <v>0</v>
      </c>
      <c r="K680" s="136" t="s">
        <v>335</v>
      </c>
      <c r="L680" s="34"/>
      <c r="M680" s="141" t="s">
        <v>3</v>
      </c>
      <c r="N680" s="142" t="s">
        <v>40</v>
      </c>
      <c r="P680" s="143">
        <f>O680*H680</f>
        <v>0</v>
      </c>
      <c r="Q680" s="143">
        <v>0</v>
      </c>
      <c r="R680" s="143">
        <f>Q680*H680</f>
        <v>0</v>
      </c>
      <c r="S680" s="143">
        <v>0</v>
      </c>
      <c r="T680" s="144">
        <f>S680*H680</f>
        <v>0</v>
      </c>
      <c r="AR680" s="145" t="s">
        <v>113</v>
      </c>
      <c r="AT680" s="145" t="s">
        <v>331</v>
      </c>
      <c r="AU680" s="145" t="s">
        <v>113</v>
      </c>
      <c r="AY680" s="19" t="s">
        <v>328</v>
      </c>
      <c r="BE680" s="146">
        <f>IF(N680="základní",J680,0)</f>
        <v>0</v>
      </c>
      <c r="BF680" s="146">
        <f>IF(N680="snížená",J680,0)</f>
        <v>0</v>
      </c>
      <c r="BG680" s="146">
        <f>IF(N680="zákl. přenesená",J680,0)</f>
        <v>0</v>
      </c>
      <c r="BH680" s="146">
        <f>IF(N680="sníž. přenesená",J680,0)</f>
        <v>0</v>
      </c>
      <c r="BI680" s="146">
        <f>IF(N680="nulová",J680,0)</f>
        <v>0</v>
      </c>
      <c r="BJ680" s="19" t="s">
        <v>76</v>
      </c>
      <c r="BK680" s="146">
        <f>ROUND(I680*H680,2)</f>
        <v>0</v>
      </c>
      <c r="BL680" s="19" t="s">
        <v>113</v>
      </c>
      <c r="BM680" s="145" t="s">
        <v>3234</v>
      </c>
    </row>
    <row r="681" spans="2:65" s="1" customFormat="1">
      <c r="B681" s="34"/>
      <c r="D681" s="147" t="s">
        <v>338</v>
      </c>
      <c r="F681" s="148" t="s">
        <v>3235</v>
      </c>
      <c r="I681" s="149"/>
      <c r="L681" s="34"/>
      <c r="M681" s="150"/>
      <c r="T681" s="55"/>
      <c r="AT681" s="19" t="s">
        <v>338</v>
      </c>
      <c r="AU681" s="19" t="s">
        <v>113</v>
      </c>
    </row>
    <row r="682" spans="2:65" s="12" customFormat="1">
      <c r="B682" s="156"/>
      <c r="D682" s="151" t="s">
        <v>442</v>
      </c>
      <c r="E682" s="157" t="s">
        <v>3</v>
      </c>
      <c r="F682" s="158" t="s">
        <v>2392</v>
      </c>
      <c r="H682" s="159">
        <v>404.42599999999999</v>
      </c>
      <c r="I682" s="160"/>
      <c r="L682" s="156"/>
      <c r="M682" s="161"/>
      <c r="T682" s="162"/>
      <c r="AT682" s="157" t="s">
        <v>442</v>
      </c>
      <c r="AU682" s="157" t="s">
        <v>113</v>
      </c>
      <c r="AV682" s="12" t="s">
        <v>79</v>
      </c>
      <c r="AW682" s="12" t="s">
        <v>31</v>
      </c>
      <c r="AX682" s="12" t="s">
        <v>76</v>
      </c>
      <c r="AY682" s="157" t="s">
        <v>328</v>
      </c>
    </row>
    <row r="683" spans="2:65" s="1" customFormat="1" ht="37.9" customHeight="1">
      <c r="B683" s="133"/>
      <c r="C683" s="134" t="s">
        <v>1353</v>
      </c>
      <c r="D683" s="134" t="s">
        <v>331</v>
      </c>
      <c r="E683" s="135" t="s">
        <v>3139</v>
      </c>
      <c r="F683" s="136" t="s">
        <v>3140</v>
      </c>
      <c r="G683" s="137" t="s">
        <v>439</v>
      </c>
      <c r="H683" s="138">
        <v>75.504000000000005</v>
      </c>
      <c r="I683" s="139"/>
      <c r="J683" s="140">
        <f>ROUND(I683*H683,2)</f>
        <v>0</v>
      </c>
      <c r="K683" s="136" t="s">
        <v>335</v>
      </c>
      <c r="L683" s="34"/>
      <c r="M683" s="141" t="s">
        <v>3</v>
      </c>
      <c r="N683" s="142" t="s">
        <v>40</v>
      </c>
      <c r="P683" s="143">
        <f>O683*H683</f>
        <v>0</v>
      </c>
      <c r="Q683" s="143">
        <v>2.1999999999999999E-5</v>
      </c>
      <c r="R683" s="143">
        <f>Q683*H683</f>
        <v>1.661088E-3</v>
      </c>
      <c r="S683" s="143">
        <v>1.0000000000000001E-5</v>
      </c>
      <c r="T683" s="144">
        <f>S683*H683</f>
        <v>7.5504000000000012E-4</v>
      </c>
      <c r="AR683" s="145" t="s">
        <v>113</v>
      </c>
      <c r="AT683" s="145" t="s">
        <v>331</v>
      </c>
      <c r="AU683" s="145" t="s">
        <v>113</v>
      </c>
      <c r="AY683" s="19" t="s">
        <v>328</v>
      </c>
      <c r="BE683" s="146">
        <f>IF(N683="základní",J683,0)</f>
        <v>0</v>
      </c>
      <c r="BF683" s="146">
        <f>IF(N683="snížená",J683,0)</f>
        <v>0</v>
      </c>
      <c r="BG683" s="146">
        <f>IF(N683="zákl. přenesená",J683,0)</f>
        <v>0</v>
      </c>
      <c r="BH683" s="146">
        <f>IF(N683="sníž. přenesená",J683,0)</f>
        <v>0</v>
      </c>
      <c r="BI683" s="146">
        <f>IF(N683="nulová",J683,0)</f>
        <v>0</v>
      </c>
      <c r="BJ683" s="19" t="s">
        <v>76</v>
      </c>
      <c r="BK683" s="146">
        <f>ROUND(I683*H683,2)</f>
        <v>0</v>
      </c>
      <c r="BL683" s="19" t="s">
        <v>113</v>
      </c>
      <c r="BM683" s="145" t="s">
        <v>3236</v>
      </c>
    </row>
    <row r="684" spans="2:65" s="1" customFormat="1">
      <c r="B684" s="34"/>
      <c r="D684" s="147" t="s">
        <v>338</v>
      </c>
      <c r="F684" s="148" t="s">
        <v>3142</v>
      </c>
      <c r="I684" s="149"/>
      <c r="L684" s="34"/>
      <c r="M684" s="150"/>
      <c r="T684" s="55"/>
      <c r="AT684" s="19" t="s">
        <v>338</v>
      </c>
      <c r="AU684" s="19" t="s">
        <v>113</v>
      </c>
    </row>
    <row r="685" spans="2:65" s="12" customFormat="1">
      <c r="B685" s="156"/>
      <c r="D685" s="151" t="s">
        <v>442</v>
      </c>
      <c r="E685" s="157" t="s">
        <v>3</v>
      </c>
      <c r="F685" s="158" t="s">
        <v>2450</v>
      </c>
      <c r="H685" s="159">
        <v>23.358000000000001</v>
      </c>
      <c r="I685" s="160"/>
      <c r="L685" s="156"/>
      <c r="M685" s="161"/>
      <c r="T685" s="162"/>
      <c r="AT685" s="157" t="s">
        <v>442</v>
      </c>
      <c r="AU685" s="157" t="s">
        <v>113</v>
      </c>
      <c r="AV685" s="12" t="s">
        <v>79</v>
      </c>
      <c r="AW685" s="12" t="s">
        <v>31</v>
      </c>
      <c r="AX685" s="12" t="s">
        <v>69</v>
      </c>
      <c r="AY685" s="157" t="s">
        <v>328</v>
      </c>
    </row>
    <row r="686" spans="2:65" s="12" customFormat="1">
      <c r="B686" s="156"/>
      <c r="D686" s="151" t="s">
        <v>442</v>
      </c>
      <c r="E686" s="157" t="s">
        <v>3</v>
      </c>
      <c r="F686" s="158" t="s">
        <v>2453</v>
      </c>
      <c r="H686" s="159">
        <v>26.335999999999999</v>
      </c>
      <c r="I686" s="160"/>
      <c r="L686" s="156"/>
      <c r="M686" s="161"/>
      <c r="T686" s="162"/>
      <c r="AT686" s="157" t="s">
        <v>442</v>
      </c>
      <c r="AU686" s="157" t="s">
        <v>113</v>
      </c>
      <c r="AV686" s="12" t="s">
        <v>79</v>
      </c>
      <c r="AW686" s="12" t="s">
        <v>31</v>
      </c>
      <c r="AX686" s="12" t="s">
        <v>69</v>
      </c>
      <c r="AY686" s="157" t="s">
        <v>328</v>
      </c>
    </row>
    <row r="687" spans="2:65" s="12" customFormat="1">
      <c r="B687" s="156"/>
      <c r="D687" s="151" t="s">
        <v>442</v>
      </c>
      <c r="E687" s="157" t="s">
        <v>3</v>
      </c>
      <c r="F687" s="158" t="s">
        <v>2456</v>
      </c>
      <c r="H687" s="159">
        <v>25.81</v>
      </c>
      <c r="I687" s="160"/>
      <c r="L687" s="156"/>
      <c r="M687" s="161"/>
      <c r="T687" s="162"/>
      <c r="AT687" s="157" t="s">
        <v>442</v>
      </c>
      <c r="AU687" s="157" t="s">
        <v>113</v>
      </c>
      <c r="AV687" s="12" t="s">
        <v>79</v>
      </c>
      <c r="AW687" s="12" t="s">
        <v>31</v>
      </c>
      <c r="AX687" s="12" t="s">
        <v>69</v>
      </c>
      <c r="AY687" s="157" t="s">
        <v>328</v>
      </c>
    </row>
    <row r="688" spans="2:65" s="13" customFormat="1">
      <c r="B688" s="163"/>
      <c r="D688" s="151" t="s">
        <v>442</v>
      </c>
      <c r="E688" s="164" t="s">
        <v>3</v>
      </c>
      <c r="F688" s="165" t="s">
        <v>452</v>
      </c>
      <c r="H688" s="166">
        <v>75.504000000000005</v>
      </c>
      <c r="I688" s="167"/>
      <c r="L688" s="163"/>
      <c r="M688" s="168"/>
      <c r="T688" s="169"/>
      <c r="AT688" s="164" t="s">
        <v>442</v>
      </c>
      <c r="AU688" s="164" t="s">
        <v>113</v>
      </c>
      <c r="AV688" s="13" t="s">
        <v>113</v>
      </c>
      <c r="AW688" s="13" t="s">
        <v>31</v>
      </c>
      <c r="AX688" s="13" t="s">
        <v>76</v>
      </c>
      <c r="AY688" s="164" t="s">
        <v>328</v>
      </c>
    </row>
    <row r="689" spans="2:65" s="1" customFormat="1" ht="37.9" customHeight="1">
      <c r="B689" s="133"/>
      <c r="C689" s="134" t="s">
        <v>1764</v>
      </c>
      <c r="D689" s="134" t="s">
        <v>331</v>
      </c>
      <c r="E689" s="135" t="s">
        <v>3237</v>
      </c>
      <c r="F689" s="136" t="s">
        <v>3238</v>
      </c>
      <c r="G689" s="137" t="s">
        <v>439</v>
      </c>
      <c r="H689" s="138">
        <v>20.221</v>
      </c>
      <c r="I689" s="139"/>
      <c r="J689" s="140">
        <f>ROUND(I689*H689,2)</f>
        <v>0</v>
      </c>
      <c r="K689" s="136" t="s">
        <v>335</v>
      </c>
      <c r="L689" s="34"/>
      <c r="M689" s="141" t="s">
        <v>3</v>
      </c>
      <c r="N689" s="142" t="s">
        <v>40</v>
      </c>
      <c r="P689" s="143">
        <f>O689*H689</f>
        <v>0</v>
      </c>
      <c r="Q689" s="143">
        <v>2.1999999999999999E-5</v>
      </c>
      <c r="R689" s="143">
        <f>Q689*H689</f>
        <v>4.4486199999999997E-4</v>
      </c>
      <c r="S689" s="143">
        <v>1.0000000000000001E-5</v>
      </c>
      <c r="T689" s="144">
        <f>S689*H689</f>
        <v>2.0221000000000003E-4</v>
      </c>
      <c r="AR689" s="145" t="s">
        <v>113</v>
      </c>
      <c r="AT689" s="145" t="s">
        <v>331</v>
      </c>
      <c r="AU689" s="145" t="s">
        <v>113</v>
      </c>
      <c r="AY689" s="19" t="s">
        <v>328</v>
      </c>
      <c r="BE689" s="146">
        <f>IF(N689="základní",J689,0)</f>
        <v>0</v>
      </c>
      <c r="BF689" s="146">
        <f>IF(N689="snížená",J689,0)</f>
        <v>0</v>
      </c>
      <c r="BG689" s="146">
        <f>IF(N689="zákl. přenesená",J689,0)</f>
        <v>0</v>
      </c>
      <c r="BH689" s="146">
        <f>IF(N689="sníž. přenesená",J689,0)</f>
        <v>0</v>
      </c>
      <c r="BI689" s="146">
        <f>IF(N689="nulová",J689,0)</f>
        <v>0</v>
      </c>
      <c r="BJ689" s="19" t="s">
        <v>76</v>
      </c>
      <c r="BK689" s="146">
        <f>ROUND(I689*H689,2)</f>
        <v>0</v>
      </c>
      <c r="BL689" s="19" t="s">
        <v>113</v>
      </c>
      <c r="BM689" s="145" t="s">
        <v>3239</v>
      </c>
    </row>
    <row r="690" spans="2:65" s="1" customFormat="1">
      <c r="B690" s="34"/>
      <c r="D690" s="147" t="s">
        <v>338</v>
      </c>
      <c r="F690" s="148" t="s">
        <v>3240</v>
      </c>
      <c r="I690" s="149"/>
      <c r="L690" s="34"/>
      <c r="M690" s="150"/>
      <c r="T690" s="55"/>
      <c r="AT690" s="19" t="s">
        <v>338</v>
      </c>
      <c r="AU690" s="19" t="s">
        <v>113</v>
      </c>
    </row>
    <row r="691" spans="2:65" s="12" customFormat="1">
      <c r="B691" s="156"/>
      <c r="D691" s="151" t="s">
        <v>442</v>
      </c>
      <c r="E691" s="157" t="s">
        <v>3</v>
      </c>
      <c r="F691" s="158" t="s">
        <v>3241</v>
      </c>
      <c r="H691" s="159">
        <v>20.221</v>
      </c>
      <c r="I691" s="160"/>
      <c r="L691" s="156"/>
      <c r="M691" s="161"/>
      <c r="T691" s="162"/>
      <c r="AT691" s="157" t="s">
        <v>442</v>
      </c>
      <c r="AU691" s="157" t="s">
        <v>113</v>
      </c>
      <c r="AV691" s="12" t="s">
        <v>79</v>
      </c>
      <c r="AW691" s="12" t="s">
        <v>31</v>
      </c>
      <c r="AX691" s="12" t="s">
        <v>76</v>
      </c>
      <c r="AY691" s="157" t="s">
        <v>328</v>
      </c>
    </row>
    <row r="692" spans="2:65" s="15" customFormat="1" ht="20.85" customHeight="1">
      <c r="B692" s="195"/>
      <c r="D692" s="196" t="s">
        <v>68</v>
      </c>
      <c r="E692" s="196" t="s">
        <v>3242</v>
      </c>
      <c r="F692" s="196" t="s">
        <v>3243</v>
      </c>
      <c r="I692" s="197"/>
      <c r="J692" s="198">
        <f>BK692</f>
        <v>0</v>
      </c>
      <c r="L692" s="195"/>
      <c r="M692" s="199"/>
      <c r="P692" s="200">
        <f>SUM(P693:P723)</f>
        <v>0</v>
      </c>
      <c r="R692" s="200">
        <f>SUM(R693:R723)</f>
        <v>9.7486527999999989E-2</v>
      </c>
      <c r="T692" s="201">
        <f>SUM(T693:T723)</f>
        <v>0</v>
      </c>
      <c r="AR692" s="196" t="s">
        <v>76</v>
      </c>
      <c r="AT692" s="202" t="s">
        <v>68</v>
      </c>
      <c r="AU692" s="202" t="s">
        <v>87</v>
      </c>
      <c r="AY692" s="196" t="s">
        <v>328</v>
      </c>
      <c r="BK692" s="203">
        <f>SUM(BK693:BK723)</f>
        <v>0</v>
      </c>
    </row>
    <row r="693" spans="2:65" s="1" customFormat="1" ht="24.2" customHeight="1">
      <c r="B693" s="133"/>
      <c r="C693" s="134" t="s">
        <v>1356</v>
      </c>
      <c r="D693" s="134" t="s">
        <v>331</v>
      </c>
      <c r="E693" s="135" t="s">
        <v>3244</v>
      </c>
      <c r="F693" s="136" t="s">
        <v>3245</v>
      </c>
      <c r="G693" s="137" t="s">
        <v>356</v>
      </c>
      <c r="H693" s="138">
        <v>1</v>
      </c>
      <c r="I693" s="139"/>
      <c r="J693" s="140">
        <f>ROUND(I693*H693,2)</f>
        <v>0</v>
      </c>
      <c r="K693" s="136" t="s">
        <v>2897</v>
      </c>
      <c r="L693" s="34"/>
      <c r="M693" s="141" t="s">
        <v>3</v>
      </c>
      <c r="N693" s="142" t="s">
        <v>40</v>
      </c>
      <c r="P693" s="143">
        <f>O693*H693</f>
        <v>0</v>
      </c>
      <c r="Q693" s="143">
        <v>0</v>
      </c>
      <c r="R693" s="143">
        <f>Q693*H693</f>
        <v>0</v>
      </c>
      <c r="S693" s="143">
        <v>0</v>
      </c>
      <c r="T693" s="144">
        <f>S693*H693</f>
        <v>0</v>
      </c>
      <c r="AR693" s="145" t="s">
        <v>113</v>
      </c>
      <c r="AT693" s="145" t="s">
        <v>331</v>
      </c>
      <c r="AU693" s="145" t="s">
        <v>113</v>
      </c>
      <c r="AY693" s="19" t="s">
        <v>328</v>
      </c>
      <c r="BE693" s="146">
        <f>IF(N693="základní",J693,0)</f>
        <v>0</v>
      </c>
      <c r="BF693" s="146">
        <f>IF(N693="snížená",J693,0)</f>
        <v>0</v>
      </c>
      <c r="BG693" s="146">
        <f>IF(N693="zákl. přenesená",J693,0)</f>
        <v>0</v>
      </c>
      <c r="BH693" s="146">
        <f>IF(N693="sníž. přenesená",J693,0)</f>
        <v>0</v>
      </c>
      <c r="BI693" s="146">
        <f>IF(N693="nulová",J693,0)</f>
        <v>0</v>
      </c>
      <c r="BJ693" s="19" t="s">
        <v>76</v>
      </c>
      <c r="BK693" s="146">
        <f>ROUND(I693*H693,2)</f>
        <v>0</v>
      </c>
      <c r="BL693" s="19" t="s">
        <v>113</v>
      </c>
      <c r="BM693" s="145" t="s">
        <v>3246</v>
      </c>
    </row>
    <row r="694" spans="2:65" s="1" customFormat="1" ht="55.5" customHeight="1">
      <c r="B694" s="133"/>
      <c r="C694" s="134" t="s">
        <v>1778</v>
      </c>
      <c r="D694" s="134" t="s">
        <v>331</v>
      </c>
      <c r="E694" s="135" t="s">
        <v>3143</v>
      </c>
      <c r="F694" s="136" t="s">
        <v>3144</v>
      </c>
      <c r="G694" s="137" t="s">
        <v>476</v>
      </c>
      <c r="H694" s="138">
        <v>165.59800000000001</v>
      </c>
      <c r="I694" s="139"/>
      <c r="J694" s="140">
        <f>ROUND(I694*H694,2)</f>
        <v>0</v>
      </c>
      <c r="K694" s="136" t="s">
        <v>335</v>
      </c>
      <c r="L694" s="34"/>
      <c r="M694" s="141" t="s">
        <v>3</v>
      </c>
      <c r="N694" s="142" t="s">
        <v>40</v>
      </c>
      <c r="P694" s="143">
        <f>O694*H694</f>
        <v>0</v>
      </c>
      <c r="Q694" s="143">
        <v>0</v>
      </c>
      <c r="R694" s="143">
        <f>Q694*H694</f>
        <v>0</v>
      </c>
      <c r="S694" s="143">
        <v>0</v>
      </c>
      <c r="T694" s="144">
        <f>S694*H694</f>
        <v>0</v>
      </c>
      <c r="AR694" s="145" t="s">
        <v>113</v>
      </c>
      <c r="AT694" s="145" t="s">
        <v>331</v>
      </c>
      <c r="AU694" s="145" t="s">
        <v>113</v>
      </c>
      <c r="AY694" s="19" t="s">
        <v>328</v>
      </c>
      <c r="BE694" s="146">
        <f>IF(N694="základní",J694,0)</f>
        <v>0</v>
      </c>
      <c r="BF694" s="146">
        <f>IF(N694="snížená",J694,0)</f>
        <v>0</v>
      </c>
      <c r="BG694" s="146">
        <f>IF(N694="zákl. přenesená",J694,0)</f>
        <v>0</v>
      </c>
      <c r="BH694" s="146">
        <f>IF(N694="sníž. přenesená",J694,0)</f>
        <v>0</v>
      </c>
      <c r="BI694" s="146">
        <f>IF(N694="nulová",J694,0)</f>
        <v>0</v>
      </c>
      <c r="BJ694" s="19" t="s">
        <v>76</v>
      </c>
      <c r="BK694" s="146">
        <f>ROUND(I694*H694,2)</f>
        <v>0</v>
      </c>
      <c r="BL694" s="19" t="s">
        <v>113</v>
      </c>
      <c r="BM694" s="145" t="s">
        <v>3247</v>
      </c>
    </row>
    <row r="695" spans="2:65" s="1" customFormat="1">
      <c r="B695" s="34"/>
      <c r="D695" s="147" t="s">
        <v>338</v>
      </c>
      <c r="F695" s="148" t="s">
        <v>3146</v>
      </c>
      <c r="I695" s="149"/>
      <c r="L695" s="34"/>
      <c r="M695" s="150"/>
      <c r="T695" s="55"/>
      <c r="AT695" s="19" t="s">
        <v>338</v>
      </c>
      <c r="AU695" s="19" t="s">
        <v>113</v>
      </c>
    </row>
    <row r="696" spans="2:65" s="12" customFormat="1">
      <c r="B696" s="156"/>
      <c r="D696" s="151" t="s">
        <v>442</v>
      </c>
      <c r="E696" s="157" t="s">
        <v>3</v>
      </c>
      <c r="F696" s="158" t="s">
        <v>3148</v>
      </c>
      <c r="H696" s="159">
        <v>123.86799999999999</v>
      </c>
      <c r="I696" s="160"/>
      <c r="L696" s="156"/>
      <c r="M696" s="161"/>
      <c r="T696" s="162"/>
      <c r="AT696" s="157" t="s">
        <v>442</v>
      </c>
      <c r="AU696" s="157" t="s">
        <v>113</v>
      </c>
      <c r="AV696" s="12" t="s">
        <v>79</v>
      </c>
      <c r="AW696" s="12" t="s">
        <v>31</v>
      </c>
      <c r="AX696" s="12" t="s">
        <v>69</v>
      </c>
      <c r="AY696" s="157" t="s">
        <v>328</v>
      </c>
    </row>
    <row r="697" spans="2:65" s="12" customFormat="1">
      <c r="B697" s="156"/>
      <c r="D697" s="151" t="s">
        <v>442</v>
      </c>
      <c r="E697" s="157" t="s">
        <v>3</v>
      </c>
      <c r="F697" s="158" t="s">
        <v>3149</v>
      </c>
      <c r="H697" s="159">
        <v>41.73</v>
      </c>
      <c r="I697" s="160"/>
      <c r="L697" s="156"/>
      <c r="M697" s="161"/>
      <c r="T697" s="162"/>
      <c r="AT697" s="157" t="s">
        <v>442</v>
      </c>
      <c r="AU697" s="157" t="s">
        <v>113</v>
      </c>
      <c r="AV697" s="12" t="s">
        <v>79</v>
      </c>
      <c r="AW697" s="12" t="s">
        <v>31</v>
      </c>
      <c r="AX697" s="12" t="s">
        <v>69</v>
      </c>
      <c r="AY697" s="157" t="s">
        <v>328</v>
      </c>
    </row>
    <row r="698" spans="2:65" s="13" customFormat="1">
      <c r="B698" s="163"/>
      <c r="D698" s="151" t="s">
        <v>442</v>
      </c>
      <c r="E698" s="164" t="s">
        <v>3</v>
      </c>
      <c r="F698" s="165" t="s">
        <v>452</v>
      </c>
      <c r="H698" s="166">
        <v>165.59800000000001</v>
      </c>
      <c r="I698" s="167"/>
      <c r="L698" s="163"/>
      <c r="M698" s="168"/>
      <c r="T698" s="169"/>
      <c r="AT698" s="164" t="s">
        <v>442</v>
      </c>
      <c r="AU698" s="164" t="s">
        <v>113</v>
      </c>
      <c r="AV698" s="13" t="s">
        <v>113</v>
      </c>
      <c r="AW698" s="13" t="s">
        <v>31</v>
      </c>
      <c r="AX698" s="13" t="s">
        <v>76</v>
      </c>
      <c r="AY698" s="164" t="s">
        <v>328</v>
      </c>
    </row>
    <row r="699" spans="2:65" s="1" customFormat="1" ht="24.2" customHeight="1">
      <c r="B699" s="133"/>
      <c r="C699" s="176" t="s">
        <v>1359</v>
      </c>
      <c r="D699" s="176" t="s">
        <v>539</v>
      </c>
      <c r="E699" s="177" t="s">
        <v>3248</v>
      </c>
      <c r="F699" s="178" t="s">
        <v>3249</v>
      </c>
      <c r="G699" s="179" t="s">
        <v>476</v>
      </c>
      <c r="H699" s="180">
        <v>182.15799999999999</v>
      </c>
      <c r="I699" s="181"/>
      <c r="J699" s="182">
        <f>ROUND(I699*H699,2)</f>
        <v>0</v>
      </c>
      <c r="K699" s="178" t="s">
        <v>335</v>
      </c>
      <c r="L699" s="183"/>
      <c r="M699" s="184" t="s">
        <v>3</v>
      </c>
      <c r="N699" s="185" t="s">
        <v>40</v>
      </c>
      <c r="P699" s="143">
        <f>O699*H699</f>
        <v>0</v>
      </c>
      <c r="Q699" s="143">
        <v>4.0000000000000003E-5</v>
      </c>
      <c r="R699" s="143">
        <f>Q699*H699</f>
        <v>7.2863199999999998E-3</v>
      </c>
      <c r="S699" s="143">
        <v>0</v>
      </c>
      <c r="T699" s="144">
        <f>S699*H699</f>
        <v>0</v>
      </c>
      <c r="AR699" s="145" t="s">
        <v>171</v>
      </c>
      <c r="AT699" s="145" t="s">
        <v>539</v>
      </c>
      <c r="AU699" s="145" t="s">
        <v>113</v>
      </c>
      <c r="AY699" s="19" t="s">
        <v>328</v>
      </c>
      <c r="BE699" s="146">
        <f>IF(N699="základní",J699,0)</f>
        <v>0</v>
      </c>
      <c r="BF699" s="146">
        <f>IF(N699="snížená",J699,0)</f>
        <v>0</v>
      </c>
      <c r="BG699" s="146">
        <f>IF(N699="zákl. přenesená",J699,0)</f>
        <v>0</v>
      </c>
      <c r="BH699" s="146">
        <f>IF(N699="sníž. přenesená",J699,0)</f>
        <v>0</v>
      </c>
      <c r="BI699" s="146">
        <f>IF(N699="nulová",J699,0)</f>
        <v>0</v>
      </c>
      <c r="BJ699" s="19" t="s">
        <v>76</v>
      </c>
      <c r="BK699" s="146">
        <f>ROUND(I699*H699,2)</f>
        <v>0</v>
      </c>
      <c r="BL699" s="19" t="s">
        <v>113</v>
      </c>
      <c r="BM699" s="145" t="s">
        <v>3250</v>
      </c>
    </row>
    <row r="700" spans="2:65" s="12" customFormat="1">
      <c r="B700" s="156"/>
      <c r="D700" s="151" t="s">
        <v>442</v>
      </c>
      <c r="F700" s="158" t="s">
        <v>3251</v>
      </c>
      <c r="H700" s="159">
        <v>182.15799999999999</v>
      </c>
      <c r="I700" s="160"/>
      <c r="L700" s="156"/>
      <c r="M700" s="161"/>
      <c r="T700" s="162"/>
      <c r="AT700" s="157" t="s">
        <v>442</v>
      </c>
      <c r="AU700" s="157" t="s">
        <v>113</v>
      </c>
      <c r="AV700" s="12" t="s">
        <v>79</v>
      </c>
      <c r="AW700" s="12" t="s">
        <v>4</v>
      </c>
      <c r="AX700" s="12" t="s">
        <v>76</v>
      </c>
      <c r="AY700" s="157" t="s">
        <v>328</v>
      </c>
    </row>
    <row r="701" spans="2:65" s="1" customFormat="1" ht="24.2" customHeight="1">
      <c r="B701" s="133"/>
      <c r="C701" s="134" t="s">
        <v>3252</v>
      </c>
      <c r="D701" s="134" t="s">
        <v>331</v>
      </c>
      <c r="E701" s="135" t="s">
        <v>3253</v>
      </c>
      <c r="F701" s="136" t="s">
        <v>3254</v>
      </c>
      <c r="G701" s="137" t="s">
        <v>476</v>
      </c>
      <c r="H701" s="138">
        <v>279.96800000000002</v>
      </c>
      <c r="I701" s="139"/>
      <c r="J701" s="140">
        <f>ROUND(I701*H701,2)</f>
        <v>0</v>
      </c>
      <c r="K701" s="136" t="s">
        <v>335</v>
      </c>
      <c r="L701" s="34"/>
      <c r="M701" s="141" t="s">
        <v>3</v>
      </c>
      <c r="N701" s="142" t="s">
        <v>40</v>
      </c>
      <c r="P701" s="143">
        <f>O701*H701</f>
        <v>0</v>
      </c>
      <c r="Q701" s="143">
        <v>0</v>
      </c>
      <c r="R701" s="143">
        <f>Q701*H701</f>
        <v>0</v>
      </c>
      <c r="S701" s="143">
        <v>0</v>
      </c>
      <c r="T701" s="144">
        <f>S701*H701</f>
        <v>0</v>
      </c>
      <c r="AR701" s="145" t="s">
        <v>113</v>
      </c>
      <c r="AT701" s="145" t="s">
        <v>331</v>
      </c>
      <c r="AU701" s="145" t="s">
        <v>113</v>
      </c>
      <c r="AY701" s="19" t="s">
        <v>328</v>
      </c>
      <c r="BE701" s="146">
        <f>IF(N701="základní",J701,0)</f>
        <v>0</v>
      </c>
      <c r="BF701" s="146">
        <f>IF(N701="snížená",J701,0)</f>
        <v>0</v>
      </c>
      <c r="BG701" s="146">
        <f>IF(N701="zákl. přenesená",J701,0)</f>
        <v>0</v>
      </c>
      <c r="BH701" s="146">
        <f>IF(N701="sníž. přenesená",J701,0)</f>
        <v>0</v>
      </c>
      <c r="BI701" s="146">
        <f>IF(N701="nulová",J701,0)</f>
        <v>0</v>
      </c>
      <c r="BJ701" s="19" t="s">
        <v>76</v>
      </c>
      <c r="BK701" s="146">
        <f>ROUND(I701*H701,2)</f>
        <v>0</v>
      </c>
      <c r="BL701" s="19" t="s">
        <v>113</v>
      </c>
      <c r="BM701" s="145" t="s">
        <v>3255</v>
      </c>
    </row>
    <row r="702" spans="2:65" s="1" customFormat="1">
      <c r="B702" s="34"/>
      <c r="D702" s="147" t="s">
        <v>338</v>
      </c>
      <c r="F702" s="148" t="s">
        <v>3256</v>
      </c>
      <c r="I702" s="149"/>
      <c r="L702" s="34"/>
      <c r="M702" s="150"/>
      <c r="T702" s="55"/>
      <c r="AT702" s="19" t="s">
        <v>338</v>
      </c>
      <c r="AU702" s="19" t="s">
        <v>113</v>
      </c>
    </row>
    <row r="703" spans="2:65" s="1" customFormat="1" ht="21.75" customHeight="1">
      <c r="B703" s="133"/>
      <c r="C703" s="176" t="s">
        <v>1362</v>
      </c>
      <c r="D703" s="176" t="s">
        <v>539</v>
      </c>
      <c r="E703" s="177" t="s">
        <v>3257</v>
      </c>
      <c r="F703" s="178" t="s">
        <v>3258</v>
      </c>
      <c r="G703" s="179" t="s">
        <v>476</v>
      </c>
      <c r="H703" s="180">
        <v>211.05500000000001</v>
      </c>
      <c r="I703" s="181"/>
      <c r="J703" s="182">
        <f>ROUND(I703*H703,2)</f>
        <v>0</v>
      </c>
      <c r="K703" s="178" t="s">
        <v>335</v>
      </c>
      <c r="L703" s="183"/>
      <c r="M703" s="184" t="s">
        <v>3</v>
      </c>
      <c r="N703" s="185" t="s">
        <v>40</v>
      </c>
      <c r="P703" s="143">
        <f>O703*H703</f>
        <v>0</v>
      </c>
      <c r="Q703" s="143">
        <v>1E-4</v>
      </c>
      <c r="R703" s="143">
        <f>Q703*H703</f>
        <v>2.1105500000000003E-2</v>
      </c>
      <c r="S703" s="143">
        <v>0</v>
      </c>
      <c r="T703" s="144">
        <f>S703*H703</f>
        <v>0</v>
      </c>
      <c r="AR703" s="145" t="s">
        <v>171</v>
      </c>
      <c r="AT703" s="145" t="s">
        <v>539</v>
      </c>
      <c r="AU703" s="145" t="s">
        <v>113</v>
      </c>
      <c r="AY703" s="19" t="s">
        <v>328</v>
      </c>
      <c r="BE703" s="146">
        <f>IF(N703="základní",J703,0)</f>
        <v>0</v>
      </c>
      <c r="BF703" s="146">
        <f>IF(N703="snížená",J703,0)</f>
        <v>0</v>
      </c>
      <c r="BG703" s="146">
        <f>IF(N703="zákl. přenesená",J703,0)</f>
        <v>0</v>
      </c>
      <c r="BH703" s="146">
        <f>IF(N703="sníž. přenesená",J703,0)</f>
        <v>0</v>
      </c>
      <c r="BI703" s="146">
        <f>IF(N703="nulová",J703,0)</f>
        <v>0</v>
      </c>
      <c r="BJ703" s="19" t="s">
        <v>76</v>
      </c>
      <c r="BK703" s="146">
        <f>ROUND(I703*H703,2)</f>
        <v>0</v>
      </c>
      <c r="BL703" s="19" t="s">
        <v>113</v>
      </c>
      <c r="BM703" s="145" t="s">
        <v>3259</v>
      </c>
    </row>
    <row r="704" spans="2:65" s="12" customFormat="1">
      <c r="B704" s="156"/>
      <c r="D704" s="151" t="s">
        <v>442</v>
      </c>
      <c r="E704" s="157" t="s">
        <v>3</v>
      </c>
      <c r="F704" s="158" t="s">
        <v>3148</v>
      </c>
      <c r="H704" s="159">
        <v>123.86799999999999</v>
      </c>
      <c r="I704" s="160"/>
      <c r="L704" s="156"/>
      <c r="M704" s="161"/>
      <c r="T704" s="162"/>
      <c r="AT704" s="157" t="s">
        <v>442</v>
      </c>
      <c r="AU704" s="157" t="s">
        <v>113</v>
      </c>
      <c r="AV704" s="12" t="s">
        <v>79</v>
      </c>
      <c r="AW704" s="12" t="s">
        <v>31</v>
      </c>
      <c r="AX704" s="12" t="s">
        <v>69</v>
      </c>
      <c r="AY704" s="157" t="s">
        <v>328</v>
      </c>
    </row>
    <row r="705" spans="2:65" s="12" customFormat="1">
      <c r="B705" s="156"/>
      <c r="D705" s="151" t="s">
        <v>442</v>
      </c>
      <c r="E705" s="157" t="s">
        <v>3</v>
      </c>
      <c r="F705" s="158" t="s">
        <v>3260</v>
      </c>
      <c r="H705" s="159">
        <v>68</v>
      </c>
      <c r="I705" s="160"/>
      <c r="L705" s="156"/>
      <c r="M705" s="161"/>
      <c r="T705" s="162"/>
      <c r="AT705" s="157" t="s">
        <v>442</v>
      </c>
      <c r="AU705" s="157" t="s">
        <v>113</v>
      </c>
      <c r="AV705" s="12" t="s">
        <v>79</v>
      </c>
      <c r="AW705" s="12" t="s">
        <v>31</v>
      </c>
      <c r="AX705" s="12" t="s">
        <v>69</v>
      </c>
      <c r="AY705" s="157" t="s">
        <v>328</v>
      </c>
    </row>
    <row r="706" spans="2:65" s="13" customFormat="1">
      <c r="B706" s="163"/>
      <c r="D706" s="151" t="s">
        <v>442</v>
      </c>
      <c r="E706" s="164" t="s">
        <v>3</v>
      </c>
      <c r="F706" s="165" t="s">
        <v>452</v>
      </c>
      <c r="H706" s="166">
        <v>191.86799999999999</v>
      </c>
      <c r="I706" s="167"/>
      <c r="L706" s="163"/>
      <c r="M706" s="168"/>
      <c r="T706" s="169"/>
      <c r="AT706" s="164" t="s">
        <v>442</v>
      </c>
      <c r="AU706" s="164" t="s">
        <v>113</v>
      </c>
      <c r="AV706" s="13" t="s">
        <v>113</v>
      </c>
      <c r="AW706" s="13" t="s">
        <v>31</v>
      </c>
      <c r="AX706" s="13" t="s">
        <v>76</v>
      </c>
      <c r="AY706" s="164" t="s">
        <v>328</v>
      </c>
    </row>
    <row r="707" spans="2:65" s="12" customFormat="1">
      <c r="B707" s="156"/>
      <c r="D707" s="151" t="s">
        <v>442</v>
      </c>
      <c r="F707" s="158" t="s">
        <v>3261</v>
      </c>
      <c r="H707" s="159">
        <v>211.05500000000001</v>
      </c>
      <c r="I707" s="160"/>
      <c r="L707" s="156"/>
      <c r="M707" s="161"/>
      <c r="T707" s="162"/>
      <c r="AT707" s="157" t="s">
        <v>442</v>
      </c>
      <c r="AU707" s="157" t="s">
        <v>113</v>
      </c>
      <c r="AV707" s="12" t="s">
        <v>79</v>
      </c>
      <c r="AW707" s="12" t="s">
        <v>4</v>
      </c>
      <c r="AX707" s="12" t="s">
        <v>76</v>
      </c>
      <c r="AY707" s="157" t="s">
        <v>328</v>
      </c>
    </row>
    <row r="708" spans="2:65" s="1" customFormat="1" ht="24.2" customHeight="1">
      <c r="B708" s="133"/>
      <c r="C708" s="176" t="s">
        <v>3262</v>
      </c>
      <c r="D708" s="176" t="s">
        <v>539</v>
      </c>
      <c r="E708" s="177" t="s">
        <v>3263</v>
      </c>
      <c r="F708" s="178" t="s">
        <v>3264</v>
      </c>
      <c r="G708" s="179" t="s">
        <v>476</v>
      </c>
      <c r="H708" s="180">
        <v>45.902999999999999</v>
      </c>
      <c r="I708" s="181"/>
      <c r="J708" s="182">
        <f>ROUND(I708*H708,2)</f>
        <v>0</v>
      </c>
      <c r="K708" s="178" t="s">
        <v>335</v>
      </c>
      <c r="L708" s="183"/>
      <c r="M708" s="184" t="s">
        <v>3</v>
      </c>
      <c r="N708" s="185" t="s">
        <v>40</v>
      </c>
      <c r="P708" s="143">
        <f>O708*H708</f>
        <v>0</v>
      </c>
      <c r="Q708" s="143">
        <v>2.9999999999999997E-4</v>
      </c>
      <c r="R708" s="143">
        <f>Q708*H708</f>
        <v>1.3770899999999999E-2</v>
      </c>
      <c r="S708" s="143">
        <v>0</v>
      </c>
      <c r="T708" s="144">
        <f>S708*H708</f>
        <v>0</v>
      </c>
      <c r="AR708" s="145" t="s">
        <v>171</v>
      </c>
      <c r="AT708" s="145" t="s">
        <v>539</v>
      </c>
      <c r="AU708" s="145" t="s">
        <v>113</v>
      </c>
      <c r="AY708" s="19" t="s">
        <v>328</v>
      </c>
      <c r="BE708" s="146">
        <f>IF(N708="základní",J708,0)</f>
        <v>0</v>
      </c>
      <c r="BF708" s="146">
        <f>IF(N708="snížená",J708,0)</f>
        <v>0</v>
      </c>
      <c r="BG708" s="146">
        <f>IF(N708="zákl. přenesená",J708,0)</f>
        <v>0</v>
      </c>
      <c r="BH708" s="146">
        <f>IF(N708="sníž. přenesená",J708,0)</f>
        <v>0</v>
      </c>
      <c r="BI708" s="146">
        <f>IF(N708="nulová",J708,0)</f>
        <v>0</v>
      </c>
      <c r="BJ708" s="19" t="s">
        <v>76</v>
      </c>
      <c r="BK708" s="146">
        <f>ROUND(I708*H708,2)</f>
        <v>0</v>
      </c>
      <c r="BL708" s="19" t="s">
        <v>113</v>
      </c>
      <c r="BM708" s="145" t="s">
        <v>3265</v>
      </c>
    </row>
    <row r="709" spans="2:65" s="12" customFormat="1">
      <c r="B709" s="156"/>
      <c r="D709" s="151" t="s">
        <v>442</v>
      </c>
      <c r="E709" s="157" t="s">
        <v>3</v>
      </c>
      <c r="F709" s="158" t="s">
        <v>3149</v>
      </c>
      <c r="H709" s="159">
        <v>41.73</v>
      </c>
      <c r="I709" s="160"/>
      <c r="L709" s="156"/>
      <c r="M709" s="161"/>
      <c r="T709" s="162"/>
      <c r="AT709" s="157" t="s">
        <v>442</v>
      </c>
      <c r="AU709" s="157" t="s">
        <v>113</v>
      </c>
      <c r="AV709" s="12" t="s">
        <v>79</v>
      </c>
      <c r="AW709" s="12" t="s">
        <v>31</v>
      </c>
      <c r="AX709" s="12" t="s">
        <v>69</v>
      </c>
      <c r="AY709" s="157" t="s">
        <v>328</v>
      </c>
    </row>
    <row r="710" spans="2:65" s="13" customFormat="1">
      <c r="B710" s="163"/>
      <c r="D710" s="151" t="s">
        <v>442</v>
      </c>
      <c r="E710" s="164" t="s">
        <v>3</v>
      </c>
      <c r="F710" s="165" t="s">
        <v>452</v>
      </c>
      <c r="H710" s="166">
        <v>41.73</v>
      </c>
      <c r="I710" s="167"/>
      <c r="L710" s="163"/>
      <c r="M710" s="168"/>
      <c r="T710" s="169"/>
      <c r="AT710" s="164" t="s">
        <v>442</v>
      </c>
      <c r="AU710" s="164" t="s">
        <v>113</v>
      </c>
      <c r="AV710" s="13" t="s">
        <v>113</v>
      </c>
      <c r="AW710" s="13" t="s">
        <v>31</v>
      </c>
      <c r="AX710" s="13" t="s">
        <v>76</v>
      </c>
      <c r="AY710" s="164" t="s">
        <v>328</v>
      </c>
    </row>
    <row r="711" spans="2:65" s="12" customFormat="1">
      <c r="B711" s="156"/>
      <c r="D711" s="151" t="s">
        <v>442</v>
      </c>
      <c r="F711" s="158" t="s">
        <v>3266</v>
      </c>
      <c r="H711" s="159">
        <v>45.902999999999999</v>
      </c>
      <c r="I711" s="160"/>
      <c r="L711" s="156"/>
      <c r="M711" s="161"/>
      <c r="T711" s="162"/>
      <c r="AT711" s="157" t="s">
        <v>442</v>
      </c>
      <c r="AU711" s="157" t="s">
        <v>113</v>
      </c>
      <c r="AV711" s="12" t="s">
        <v>79</v>
      </c>
      <c r="AW711" s="12" t="s">
        <v>4</v>
      </c>
      <c r="AX711" s="12" t="s">
        <v>76</v>
      </c>
      <c r="AY711" s="157" t="s">
        <v>328</v>
      </c>
    </row>
    <row r="712" spans="2:65" s="1" customFormat="1" ht="24.2" customHeight="1">
      <c r="B712" s="133"/>
      <c r="C712" s="176" t="s">
        <v>1568</v>
      </c>
      <c r="D712" s="176" t="s">
        <v>539</v>
      </c>
      <c r="E712" s="177" t="s">
        <v>3267</v>
      </c>
      <c r="F712" s="178" t="s">
        <v>3268</v>
      </c>
      <c r="G712" s="179" t="s">
        <v>476</v>
      </c>
      <c r="H712" s="180">
        <v>41.8</v>
      </c>
      <c r="I712" s="181"/>
      <c r="J712" s="182">
        <f>ROUND(I712*H712,2)</f>
        <v>0</v>
      </c>
      <c r="K712" s="178" t="s">
        <v>335</v>
      </c>
      <c r="L712" s="183"/>
      <c r="M712" s="184" t="s">
        <v>3</v>
      </c>
      <c r="N712" s="185" t="s">
        <v>40</v>
      </c>
      <c r="P712" s="143">
        <f>O712*H712</f>
        <v>0</v>
      </c>
      <c r="Q712" s="143">
        <v>2.0000000000000001E-4</v>
      </c>
      <c r="R712" s="143">
        <f>Q712*H712</f>
        <v>8.3599999999999994E-3</v>
      </c>
      <c r="S712" s="143">
        <v>0</v>
      </c>
      <c r="T712" s="144">
        <f>S712*H712</f>
        <v>0</v>
      </c>
      <c r="AR712" s="145" t="s">
        <v>171</v>
      </c>
      <c r="AT712" s="145" t="s">
        <v>539</v>
      </c>
      <c r="AU712" s="145" t="s">
        <v>113</v>
      </c>
      <c r="AY712" s="19" t="s">
        <v>328</v>
      </c>
      <c r="BE712" s="146">
        <f>IF(N712="základní",J712,0)</f>
        <v>0</v>
      </c>
      <c r="BF712" s="146">
        <f>IF(N712="snížená",J712,0)</f>
        <v>0</v>
      </c>
      <c r="BG712" s="146">
        <f>IF(N712="zákl. přenesená",J712,0)</f>
        <v>0</v>
      </c>
      <c r="BH712" s="146">
        <f>IF(N712="sníž. přenesená",J712,0)</f>
        <v>0</v>
      </c>
      <c r="BI712" s="146">
        <f>IF(N712="nulová",J712,0)</f>
        <v>0</v>
      </c>
      <c r="BJ712" s="19" t="s">
        <v>76</v>
      </c>
      <c r="BK712" s="146">
        <f>ROUND(I712*H712,2)</f>
        <v>0</v>
      </c>
      <c r="BL712" s="19" t="s">
        <v>113</v>
      </c>
      <c r="BM712" s="145" t="s">
        <v>3269</v>
      </c>
    </row>
    <row r="713" spans="2:65" s="1" customFormat="1" ht="19.5">
      <c r="B713" s="34"/>
      <c r="D713" s="151" t="s">
        <v>340</v>
      </c>
      <c r="F713" s="152" t="s">
        <v>3270</v>
      </c>
      <c r="I713" s="149"/>
      <c r="L713" s="34"/>
      <c r="M713" s="150"/>
      <c r="T713" s="55"/>
      <c r="AT713" s="19" t="s">
        <v>340</v>
      </c>
      <c r="AU713" s="19" t="s">
        <v>113</v>
      </c>
    </row>
    <row r="714" spans="2:65" s="12" customFormat="1">
      <c r="B714" s="156"/>
      <c r="D714" s="151" t="s">
        <v>442</v>
      </c>
      <c r="E714" s="157" t="s">
        <v>3</v>
      </c>
      <c r="F714" s="158" t="s">
        <v>3150</v>
      </c>
      <c r="H714" s="159">
        <v>38</v>
      </c>
      <c r="I714" s="160"/>
      <c r="L714" s="156"/>
      <c r="M714" s="161"/>
      <c r="T714" s="162"/>
      <c r="AT714" s="157" t="s">
        <v>442</v>
      </c>
      <c r="AU714" s="157" t="s">
        <v>113</v>
      </c>
      <c r="AV714" s="12" t="s">
        <v>79</v>
      </c>
      <c r="AW714" s="12" t="s">
        <v>31</v>
      </c>
      <c r="AX714" s="12" t="s">
        <v>76</v>
      </c>
      <c r="AY714" s="157" t="s">
        <v>328</v>
      </c>
    </row>
    <row r="715" spans="2:65" s="12" customFormat="1">
      <c r="B715" s="156"/>
      <c r="D715" s="151" t="s">
        <v>442</v>
      </c>
      <c r="F715" s="158" t="s">
        <v>3271</v>
      </c>
      <c r="H715" s="159">
        <v>41.8</v>
      </c>
      <c r="I715" s="160"/>
      <c r="L715" s="156"/>
      <c r="M715" s="161"/>
      <c r="T715" s="162"/>
      <c r="AT715" s="157" t="s">
        <v>442</v>
      </c>
      <c r="AU715" s="157" t="s">
        <v>113</v>
      </c>
      <c r="AV715" s="12" t="s">
        <v>79</v>
      </c>
      <c r="AW715" s="12" t="s">
        <v>4</v>
      </c>
      <c r="AX715" s="12" t="s">
        <v>76</v>
      </c>
      <c r="AY715" s="157" t="s">
        <v>328</v>
      </c>
    </row>
    <row r="716" spans="2:65" s="1" customFormat="1" ht="24.2" customHeight="1">
      <c r="B716" s="133"/>
      <c r="C716" s="176" t="s">
        <v>3272</v>
      </c>
      <c r="D716" s="176" t="s">
        <v>539</v>
      </c>
      <c r="E716" s="177" t="s">
        <v>3273</v>
      </c>
      <c r="F716" s="178" t="s">
        <v>3274</v>
      </c>
      <c r="G716" s="179" t="s">
        <v>476</v>
      </c>
      <c r="H716" s="180">
        <v>9.2070000000000007</v>
      </c>
      <c r="I716" s="181"/>
      <c r="J716" s="182">
        <f>ROUND(I716*H716,2)</f>
        <v>0</v>
      </c>
      <c r="K716" s="178" t="s">
        <v>335</v>
      </c>
      <c r="L716" s="183"/>
      <c r="M716" s="184" t="s">
        <v>3</v>
      </c>
      <c r="N716" s="185" t="s">
        <v>40</v>
      </c>
      <c r="P716" s="143">
        <f>O716*H716</f>
        <v>0</v>
      </c>
      <c r="Q716" s="143">
        <v>2.9999999999999997E-4</v>
      </c>
      <c r="R716" s="143">
        <f>Q716*H716</f>
        <v>2.7621E-3</v>
      </c>
      <c r="S716" s="143">
        <v>0</v>
      </c>
      <c r="T716" s="144">
        <f>S716*H716</f>
        <v>0</v>
      </c>
      <c r="AR716" s="145" t="s">
        <v>171</v>
      </c>
      <c r="AT716" s="145" t="s">
        <v>539</v>
      </c>
      <c r="AU716" s="145" t="s">
        <v>113</v>
      </c>
      <c r="AY716" s="19" t="s">
        <v>328</v>
      </c>
      <c r="BE716" s="146">
        <f>IF(N716="základní",J716,0)</f>
        <v>0</v>
      </c>
      <c r="BF716" s="146">
        <f>IF(N716="snížená",J716,0)</f>
        <v>0</v>
      </c>
      <c r="BG716" s="146">
        <f>IF(N716="zákl. přenesená",J716,0)</f>
        <v>0</v>
      </c>
      <c r="BH716" s="146">
        <f>IF(N716="sníž. přenesená",J716,0)</f>
        <v>0</v>
      </c>
      <c r="BI716" s="146">
        <f>IF(N716="nulová",J716,0)</f>
        <v>0</v>
      </c>
      <c r="BJ716" s="19" t="s">
        <v>76</v>
      </c>
      <c r="BK716" s="146">
        <f>ROUND(I716*H716,2)</f>
        <v>0</v>
      </c>
      <c r="BL716" s="19" t="s">
        <v>113</v>
      </c>
      <c r="BM716" s="145" t="s">
        <v>3275</v>
      </c>
    </row>
    <row r="717" spans="2:65" s="12" customFormat="1">
      <c r="B717" s="156"/>
      <c r="D717" s="151" t="s">
        <v>442</v>
      </c>
      <c r="E717" s="157" t="s">
        <v>3</v>
      </c>
      <c r="F717" s="158" t="s">
        <v>10525</v>
      </c>
      <c r="H717" s="159">
        <v>9.2070000000000007</v>
      </c>
      <c r="I717" s="160"/>
      <c r="L717" s="156"/>
      <c r="M717" s="161"/>
      <c r="T717" s="162"/>
      <c r="AT717" s="157" t="s">
        <v>442</v>
      </c>
      <c r="AU717" s="157" t="s">
        <v>113</v>
      </c>
      <c r="AV717" s="12" t="s">
        <v>79</v>
      </c>
      <c r="AW717" s="12" t="s">
        <v>31</v>
      </c>
      <c r="AX717" s="12" t="s">
        <v>69</v>
      </c>
      <c r="AY717" s="157" t="s">
        <v>328</v>
      </c>
    </row>
    <row r="718" spans="2:65" s="13" customFormat="1">
      <c r="B718" s="163"/>
      <c r="D718" s="151" t="s">
        <v>442</v>
      </c>
      <c r="E718" s="164" t="s">
        <v>3</v>
      </c>
      <c r="F718" s="165" t="s">
        <v>452</v>
      </c>
      <c r="H718" s="166">
        <v>8.3699999999999992</v>
      </c>
      <c r="I718" s="167"/>
      <c r="L718" s="163"/>
      <c r="M718" s="168"/>
      <c r="T718" s="169"/>
      <c r="AT718" s="164" t="s">
        <v>442</v>
      </c>
      <c r="AU718" s="164" t="s">
        <v>113</v>
      </c>
      <c r="AV718" s="13" t="s">
        <v>113</v>
      </c>
      <c r="AW718" s="13" t="s">
        <v>31</v>
      </c>
      <c r="AX718" s="13" t="s">
        <v>76</v>
      </c>
      <c r="AY718" s="164" t="s">
        <v>328</v>
      </c>
    </row>
    <row r="719" spans="2:65" s="1" customFormat="1" ht="24.2" customHeight="1">
      <c r="B719" s="133"/>
      <c r="C719" s="134" t="s">
        <v>1367</v>
      </c>
      <c r="D719" s="134" t="s">
        <v>331</v>
      </c>
      <c r="E719" s="135" t="s">
        <v>3276</v>
      </c>
      <c r="F719" s="136" t="s">
        <v>3277</v>
      </c>
      <c r="G719" s="137" t="s">
        <v>476</v>
      </c>
      <c r="H719" s="138">
        <v>103.42</v>
      </c>
      <c r="I719" s="139"/>
      <c r="J719" s="140">
        <f>ROUND(I719*H719,2)</f>
        <v>0</v>
      </c>
      <c r="K719" s="136" t="s">
        <v>335</v>
      </c>
      <c r="L719" s="34"/>
      <c r="M719" s="141" t="s">
        <v>3</v>
      </c>
      <c r="N719" s="142" t="s">
        <v>40</v>
      </c>
      <c r="P719" s="143">
        <f>O719*H719</f>
        <v>0</v>
      </c>
      <c r="Q719" s="143">
        <v>9.7399999999999996E-5</v>
      </c>
      <c r="R719" s="143">
        <f>Q719*H719</f>
        <v>1.0073107999999999E-2</v>
      </c>
      <c r="S719" s="143">
        <v>0</v>
      </c>
      <c r="T719" s="144">
        <f>S719*H719</f>
        <v>0</v>
      </c>
      <c r="AR719" s="145" t="s">
        <v>113</v>
      </c>
      <c r="AT719" s="145" t="s">
        <v>331</v>
      </c>
      <c r="AU719" s="145" t="s">
        <v>113</v>
      </c>
      <c r="AY719" s="19" t="s">
        <v>328</v>
      </c>
      <c r="BE719" s="146">
        <f>IF(N719="základní",J719,0)</f>
        <v>0</v>
      </c>
      <c r="BF719" s="146">
        <f>IF(N719="snížená",J719,0)</f>
        <v>0</v>
      </c>
      <c r="BG719" s="146">
        <f>IF(N719="zákl. přenesená",J719,0)</f>
        <v>0</v>
      </c>
      <c r="BH719" s="146">
        <f>IF(N719="sníž. přenesená",J719,0)</f>
        <v>0</v>
      </c>
      <c r="BI719" s="146">
        <f>IF(N719="nulová",J719,0)</f>
        <v>0</v>
      </c>
      <c r="BJ719" s="19" t="s">
        <v>76</v>
      </c>
      <c r="BK719" s="146">
        <f>ROUND(I719*H719,2)</f>
        <v>0</v>
      </c>
      <c r="BL719" s="19" t="s">
        <v>113</v>
      </c>
      <c r="BM719" s="145" t="s">
        <v>3278</v>
      </c>
    </row>
    <row r="720" spans="2:65" s="1" customFormat="1">
      <c r="B720" s="34"/>
      <c r="D720" s="147" t="s">
        <v>338</v>
      </c>
      <c r="F720" s="148" t="s">
        <v>3279</v>
      </c>
      <c r="I720" s="149"/>
      <c r="L720" s="34"/>
      <c r="M720" s="150"/>
      <c r="T720" s="55"/>
      <c r="AT720" s="19" t="s">
        <v>338</v>
      </c>
      <c r="AU720" s="19" t="s">
        <v>113</v>
      </c>
    </row>
    <row r="721" spans="2:65" s="12" customFormat="1">
      <c r="B721" s="156"/>
      <c r="D721" s="151" t="s">
        <v>442</v>
      </c>
      <c r="E721" s="157" t="s">
        <v>3</v>
      </c>
      <c r="F721" s="158" t="s">
        <v>3280</v>
      </c>
      <c r="H721" s="159">
        <v>103.42</v>
      </c>
      <c r="I721" s="160"/>
      <c r="L721" s="156"/>
      <c r="M721" s="161"/>
      <c r="T721" s="162"/>
      <c r="AT721" s="157" t="s">
        <v>442</v>
      </c>
      <c r="AU721" s="157" t="s">
        <v>113</v>
      </c>
      <c r="AV721" s="12" t="s">
        <v>79</v>
      </c>
      <c r="AW721" s="12" t="s">
        <v>31</v>
      </c>
      <c r="AX721" s="12" t="s">
        <v>76</v>
      </c>
      <c r="AY721" s="157" t="s">
        <v>328</v>
      </c>
    </row>
    <row r="722" spans="2:65" s="1" customFormat="1" ht="24.2" customHeight="1">
      <c r="B722" s="133"/>
      <c r="C722" s="176" t="s">
        <v>3281</v>
      </c>
      <c r="D722" s="176" t="s">
        <v>539</v>
      </c>
      <c r="E722" s="177" t="s">
        <v>3282</v>
      </c>
      <c r="F722" s="178" t="s">
        <v>3283</v>
      </c>
      <c r="G722" s="179" t="s">
        <v>476</v>
      </c>
      <c r="H722" s="180">
        <v>113.762</v>
      </c>
      <c r="I722" s="181"/>
      <c r="J722" s="182">
        <f>ROUND(I722*H722,2)</f>
        <v>0</v>
      </c>
      <c r="K722" s="178" t="s">
        <v>335</v>
      </c>
      <c r="L722" s="183"/>
      <c r="M722" s="184" t="s">
        <v>3</v>
      </c>
      <c r="N722" s="185" t="s">
        <v>40</v>
      </c>
      <c r="P722" s="143">
        <f>O722*H722</f>
        <v>0</v>
      </c>
      <c r="Q722" s="143">
        <v>2.9999999999999997E-4</v>
      </c>
      <c r="R722" s="143">
        <f>Q722*H722</f>
        <v>3.4128599999999995E-2</v>
      </c>
      <c r="S722" s="143">
        <v>0</v>
      </c>
      <c r="T722" s="144">
        <f>S722*H722</f>
        <v>0</v>
      </c>
      <c r="AR722" s="145" t="s">
        <v>171</v>
      </c>
      <c r="AT722" s="145" t="s">
        <v>539</v>
      </c>
      <c r="AU722" s="145" t="s">
        <v>113</v>
      </c>
      <c r="AY722" s="19" t="s">
        <v>328</v>
      </c>
      <c r="BE722" s="146">
        <f>IF(N722="základní",J722,0)</f>
        <v>0</v>
      </c>
      <c r="BF722" s="146">
        <f>IF(N722="snížená",J722,0)</f>
        <v>0</v>
      </c>
      <c r="BG722" s="146">
        <f>IF(N722="zákl. přenesená",J722,0)</f>
        <v>0</v>
      </c>
      <c r="BH722" s="146">
        <f>IF(N722="sníž. přenesená",J722,0)</f>
        <v>0</v>
      </c>
      <c r="BI722" s="146">
        <f>IF(N722="nulová",J722,0)</f>
        <v>0</v>
      </c>
      <c r="BJ722" s="19" t="s">
        <v>76</v>
      </c>
      <c r="BK722" s="146">
        <f>ROUND(I722*H722,2)</f>
        <v>0</v>
      </c>
      <c r="BL722" s="19" t="s">
        <v>113</v>
      </c>
      <c r="BM722" s="145" t="s">
        <v>3284</v>
      </c>
    </row>
    <row r="723" spans="2:65" s="12" customFormat="1">
      <c r="B723" s="156"/>
      <c r="D723" s="151" t="s">
        <v>442</v>
      </c>
      <c r="F723" s="158" t="s">
        <v>3285</v>
      </c>
      <c r="H723" s="159">
        <v>113.762</v>
      </c>
      <c r="I723" s="160"/>
      <c r="L723" s="156"/>
      <c r="M723" s="161"/>
      <c r="T723" s="162"/>
      <c r="AT723" s="157" t="s">
        <v>442</v>
      </c>
      <c r="AU723" s="157" t="s">
        <v>113</v>
      </c>
      <c r="AV723" s="12" t="s">
        <v>79</v>
      </c>
      <c r="AW723" s="12" t="s">
        <v>4</v>
      </c>
      <c r="AX723" s="12" t="s">
        <v>76</v>
      </c>
      <c r="AY723" s="157" t="s">
        <v>328</v>
      </c>
    </row>
    <row r="724" spans="2:65" s="15" customFormat="1" ht="20.85" customHeight="1">
      <c r="B724" s="195"/>
      <c r="D724" s="196" t="s">
        <v>68</v>
      </c>
      <c r="E724" s="196" t="s">
        <v>3286</v>
      </c>
      <c r="F724" s="196" t="s">
        <v>3287</v>
      </c>
      <c r="I724" s="197"/>
      <c r="J724" s="198">
        <f>BK724</f>
        <v>0</v>
      </c>
      <c r="L724" s="195"/>
      <c r="M724" s="199"/>
      <c r="P724" s="200">
        <f>SUM(P725:P734)</f>
        <v>0</v>
      </c>
      <c r="R724" s="200">
        <f>SUM(R725:R734)</f>
        <v>4.9953718397600007</v>
      </c>
      <c r="T724" s="201">
        <f>SUM(T725:T734)</f>
        <v>0</v>
      </c>
      <c r="AR724" s="196" t="s">
        <v>76</v>
      </c>
      <c r="AT724" s="202" t="s">
        <v>68</v>
      </c>
      <c r="AU724" s="202" t="s">
        <v>87</v>
      </c>
      <c r="AY724" s="196" t="s">
        <v>328</v>
      </c>
      <c r="BK724" s="203">
        <f>SUM(BK725:BK734)</f>
        <v>0</v>
      </c>
    </row>
    <row r="725" spans="2:65" s="1" customFormat="1" ht="66.75" customHeight="1">
      <c r="B725" s="133"/>
      <c r="C725" s="134" t="s">
        <v>1370</v>
      </c>
      <c r="D725" s="134" t="s">
        <v>331</v>
      </c>
      <c r="E725" s="135" t="s">
        <v>3288</v>
      </c>
      <c r="F725" s="136" t="s">
        <v>3289</v>
      </c>
      <c r="G725" s="137" t="s">
        <v>439</v>
      </c>
      <c r="H725" s="138">
        <v>404.42599999999999</v>
      </c>
      <c r="I725" s="139"/>
      <c r="J725" s="140">
        <f>ROUND(I725*H725,2)</f>
        <v>0</v>
      </c>
      <c r="K725" s="136" t="s">
        <v>335</v>
      </c>
      <c r="L725" s="34"/>
      <c r="M725" s="141" t="s">
        <v>3</v>
      </c>
      <c r="N725" s="142" t="s">
        <v>40</v>
      </c>
      <c r="P725" s="143">
        <f>O725*H725</f>
        <v>0</v>
      </c>
      <c r="Q725" s="143">
        <v>8.5961600000000003E-3</v>
      </c>
      <c r="R725" s="143">
        <f>Q725*H725</f>
        <v>3.47651060416</v>
      </c>
      <c r="S725" s="143">
        <v>0</v>
      </c>
      <c r="T725" s="144">
        <f>S725*H725</f>
        <v>0</v>
      </c>
      <c r="AR725" s="145" t="s">
        <v>113</v>
      </c>
      <c r="AT725" s="145" t="s">
        <v>331</v>
      </c>
      <c r="AU725" s="145" t="s">
        <v>113</v>
      </c>
      <c r="AY725" s="19" t="s">
        <v>328</v>
      </c>
      <c r="BE725" s="146">
        <f>IF(N725="základní",J725,0)</f>
        <v>0</v>
      </c>
      <c r="BF725" s="146">
        <f>IF(N725="snížená",J725,0)</f>
        <v>0</v>
      </c>
      <c r="BG725" s="146">
        <f>IF(N725="zákl. přenesená",J725,0)</f>
        <v>0</v>
      </c>
      <c r="BH725" s="146">
        <f>IF(N725="sníž. přenesená",J725,0)</f>
        <v>0</v>
      </c>
      <c r="BI725" s="146">
        <f>IF(N725="nulová",J725,0)</f>
        <v>0</v>
      </c>
      <c r="BJ725" s="19" t="s">
        <v>76</v>
      </c>
      <c r="BK725" s="146">
        <f>ROUND(I725*H725,2)</f>
        <v>0</v>
      </c>
      <c r="BL725" s="19" t="s">
        <v>113</v>
      </c>
      <c r="BM725" s="145" t="s">
        <v>3290</v>
      </c>
    </row>
    <row r="726" spans="2:65" s="1" customFormat="1">
      <c r="B726" s="34"/>
      <c r="D726" s="147" t="s">
        <v>338</v>
      </c>
      <c r="F726" s="148" t="s">
        <v>3291</v>
      </c>
      <c r="I726" s="149"/>
      <c r="L726" s="34"/>
      <c r="M726" s="150"/>
      <c r="T726" s="55"/>
      <c r="AT726" s="19" t="s">
        <v>338</v>
      </c>
      <c r="AU726" s="19" t="s">
        <v>113</v>
      </c>
    </row>
    <row r="727" spans="2:65" s="12" customFormat="1">
      <c r="B727" s="156"/>
      <c r="D727" s="151" t="s">
        <v>442</v>
      </c>
      <c r="E727" s="157" t="s">
        <v>3</v>
      </c>
      <c r="F727" s="158" t="s">
        <v>2392</v>
      </c>
      <c r="H727" s="159">
        <v>404.42599999999999</v>
      </c>
      <c r="I727" s="160"/>
      <c r="L727" s="156"/>
      <c r="M727" s="161"/>
      <c r="T727" s="162"/>
      <c r="AT727" s="157" t="s">
        <v>442</v>
      </c>
      <c r="AU727" s="157" t="s">
        <v>113</v>
      </c>
      <c r="AV727" s="12" t="s">
        <v>79</v>
      </c>
      <c r="AW727" s="12" t="s">
        <v>31</v>
      </c>
      <c r="AX727" s="12" t="s">
        <v>76</v>
      </c>
      <c r="AY727" s="157" t="s">
        <v>328</v>
      </c>
    </row>
    <row r="728" spans="2:65" s="1" customFormat="1" ht="16.5" customHeight="1">
      <c r="B728" s="133"/>
      <c r="C728" s="176" t="s">
        <v>3292</v>
      </c>
      <c r="D728" s="176" t="s">
        <v>539</v>
      </c>
      <c r="E728" s="177" t="s">
        <v>3293</v>
      </c>
      <c r="F728" s="178" t="s">
        <v>3294</v>
      </c>
      <c r="G728" s="179" t="s">
        <v>439</v>
      </c>
      <c r="H728" s="180">
        <v>424.64699999999999</v>
      </c>
      <c r="I728" s="181"/>
      <c r="J728" s="182">
        <f>ROUND(I728*H728,2)</f>
        <v>0</v>
      </c>
      <c r="K728" s="178" t="s">
        <v>335</v>
      </c>
      <c r="L728" s="183"/>
      <c r="M728" s="184" t="s">
        <v>3</v>
      </c>
      <c r="N728" s="185" t="s">
        <v>40</v>
      </c>
      <c r="P728" s="143">
        <f>O728*H728</f>
        <v>0</v>
      </c>
      <c r="Q728" s="143">
        <v>3.5000000000000001E-3</v>
      </c>
      <c r="R728" s="143">
        <f>Q728*H728</f>
        <v>1.4862645000000001</v>
      </c>
      <c r="S728" s="143">
        <v>0</v>
      </c>
      <c r="T728" s="144">
        <f>S728*H728</f>
        <v>0</v>
      </c>
      <c r="AR728" s="145" t="s">
        <v>171</v>
      </c>
      <c r="AT728" s="145" t="s">
        <v>539</v>
      </c>
      <c r="AU728" s="145" t="s">
        <v>113</v>
      </c>
      <c r="AY728" s="19" t="s">
        <v>328</v>
      </c>
      <c r="BE728" s="146">
        <f>IF(N728="základní",J728,0)</f>
        <v>0</v>
      </c>
      <c r="BF728" s="146">
        <f>IF(N728="snížená",J728,0)</f>
        <v>0</v>
      </c>
      <c r="BG728" s="146">
        <f>IF(N728="zákl. přenesená",J728,0)</f>
        <v>0</v>
      </c>
      <c r="BH728" s="146">
        <f>IF(N728="sníž. přenesená",J728,0)</f>
        <v>0</v>
      </c>
      <c r="BI728" s="146">
        <f>IF(N728="nulová",J728,0)</f>
        <v>0</v>
      </c>
      <c r="BJ728" s="19" t="s">
        <v>76</v>
      </c>
      <c r="BK728" s="146">
        <f>ROUND(I728*H728,2)</f>
        <v>0</v>
      </c>
      <c r="BL728" s="19" t="s">
        <v>113</v>
      </c>
      <c r="BM728" s="145" t="s">
        <v>3295</v>
      </c>
    </row>
    <row r="729" spans="2:65" s="1" customFormat="1" ht="29.25">
      <c r="B729" s="34"/>
      <c r="D729" s="151" t="s">
        <v>340</v>
      </c>
      <c r="F729" s="152" t="s">
        <v>3296</v>
      </c>
      <c r="I729" s="149"/>
      <c r="L729" s="34"/>
      <c r="M729" s="150"/>
      <c r="T729" s="55"/>
      <c r="AT729" s="19" t="s">
        <v>340</v>
      </c>
      <c r="AU729" s="19" t="s">
        <v>113</v>
      </c>
    </row>
    <row r="730" spans="2:65" s="12" customFormat="1">
      <c r="B730" s="156"/>
      <c r="D730" s="151" t="s">
        <v>442</v>
      </c>
      <c r="F730" s="158" t="s">
        <v>3297</v>
      </c>
      <c r="H730" s="159">
        <v>424.64699999999999</v>
      </c>
      <c r="I730" s="160"/>
      <c r="L730" s="156"/>
      <c r="M730" s="161"/>
      <c r="T730" s="162"/>
      <c r="AT730" s="157" t="s">
        <v>442</v>
      </c>
      <c r="AU730" s="157" t="s">
        <v>113</v>
      </c>
      <c r="AV730" s="12" t="s">
        <v>79</v>
      </c>
      <c r="AW730" s="12" t="s">
        <v>4</v>
      </c>
      <c r="AX730" s="12" t="s">
        <v>76</v>
      </c>
      <c r="AY730" s="157" t="s">
        <v>328</v>
      </c>
    </row>
    <row r="731" spans="2:65" s="1" customFormat="1" ht="55.5" customHeight="1">
      <c r="B731" s="133"/>
      <c r="C731" s="134" t="s">
        <v>1575</v>
      </c>
      <c r="D731" s="134" t="s">
        <v>331</v>
      </c>
      <c r="E731" s="135" t="s">
        <v>3298</v>
      </c>
      <c r="F731" s="136" t="s">
        <v>3299</v>
      </c>
      <c r="G731" s="137" t="s">
        <v>439</v>
      </c>
      <c r="H731" s="138">
        <v>404.42599999999999</v>
      </c>
      <c r="I731" s="139"/>
      <c r="J731" s="140">
        <f>ROUND(I731*H731,2)</f>
        <v>0</v>
      </c>
      <c r="K731" s="136" t="s">
        <v>335</v>
      </c>
      <c r="L731" s="34"/>
      <c r="M731" s="141" t="s">
        <v>3</v>
      </c>
      <c r="N731" s="142" t="s">
        <v>40</v>
      </c>
      <c r="P731" s="143">
        <f>O731*H731</f>
        <v>0</v>
      </c>
      <c r="Q731" s="143">
        <v>8.0599999999999994E-5</v>
      </c>
      <c r="R731" s="143">
        <f>Q731*H731</f>
        <v>3.2596735599999996E-2</v>
      </c>
      <c r="S731" s="143">
        <v>0</v>
      </c>
      <c r="T731" s="144">
        <f>S731*H731</f>
        <v>0</v>
      </c>
      <c r="AR731" s="145" t="s">
        <v>113</v>
      </c>
      <c r="AT731" s="145" t="s">
        <v>331</v>
      </c>
      <c r="AU731" s="145" t="s">
        <v>113</v>
      </c>
      <c r="AY731" s="19" t="s">
        <v>328</v>
      </c>
      <c r="BE731" s="146">
        <f>IF(N731="základní",J731,0)</f>
        <v>0</v>
      </c>
      <c r="BF731" s="146">
        <f>IF(N731="snížená",J731,0)</f>
        <v>0</v>
      </c>
      <c r="BG731" s="146">
        <f>IF(N731="zákl. přenesená",J731,0)</f>
        <v>0</v>
      </c>
      <c r="BH731" s="146">
        <f>IF(N731="sníž. přenesená",J731,0)</f>
        <v>0</v>
      </c>
      <c r="BI731" s="146">
        <f>IF(N731="nulová",J731,0)</f>
        <v>0</v>
      </c>
      <c r="BJ731" s="19" t="s">
        <v>76</v>
      </c>
      <c r="BK731" s="146">
        <f>ROUND(I731*H731,2)</f>
        <v>0</v>
      </c>
      <c r="BL731" s="19" t="s">
        <v>113</v>
      </c>
      <c r="BM731" s="145" t="s">
        <v>3300</v>
      </c>
    </row>
    <row r="732" spans="2:65" s="1" customFormat="1">
      <c r="B732" s="34"/>
      <c r="D732" s="147" t="s">
        <v>338</v>
      </c>
      <c r="F732" s="148" t="s">
        <v>3301</v>
      </c>
      <c r="I732" s="149"/>
      <c r="L732" s="34"/>
      <c r="M732" s="150"/>
      <c r="T732" s="55"/>
      <c r="AT732" s="19" t="s">
        <v>338</v>
      </c>
      <c r="AU732" s="19" t="s">
        <v>113</v>
      </c>
    </row>
    <row r="733" spans="2:65" s="12" customFormat="1">
      <c r="B733" s="156"/>
      <c r="D733" s="151" t="s">
        <v>442</v>
      </c>
      <c r="E733" s="157" t="s">
        <v>3</v>
      </c>
      <c r="F733" s="158" t="s">
        <v>2392</v>
      </c>
      <c r="H733" s="159">
        <v>404.42599999999999</v>
      </c>
      <c r="I733" s="160"/>
      <c r="L733" s="156"/>
      <c r="M733" s="161"/>
      <c r="T733" s="162"/>
      <c r="AT733" s="157" t="s">
        <v>442</v>
      </c>
      <c r="AU733" s="157" t="s">
        <v>113</v>
      </c>
      <c r="AV733" s="12" t="s">
        <v>79</v>
      </c>
      <c r="AW733" s="12" t="s">
        <v>31</v>
      </c>
      <c r="AX733" s="12" t="s">
        <v>76</v>
      </c>
      <c r="AY733" s="157" t="s">
        <v>328</v>
      </c>
    </row>
    <row r="734" spans="2:65" s="1" customFormat="1" ht="16.5" customHeight="1">
      <c r="B734" s="133"/>
      <c r="C734" s="134" t="s">
        <v>3302</v>
      </c>
      <c r="D734" s="134" t="s">
        <v>331</v>
      </c>
      <c r="E734" s="135" t="s">
        <v>3303</v>
      </c>
      <c r="F734" s="136" t="s">
        <v>3304</v>
      </c>
      <c r="G734" s="137" t="s">
        <v>356</v>
      </c>
      <c r="H734" s="138">
        <v>1</v>
      </c>
      <c r="I734" s="139"/>
      <c r="J734" s="140">
        <f>ROUND(I734*H734,2)</f>
        <v>0</v>
      </c>
      <c r="K734" s="136" t="s">
        <v>2897</v>
      </c>
      <c r="L734" s="34"/>
      <c r="M734" s="141" t="s">
        <v>3</v>
      </c>
      <c r="N734" s="142" t="s">
        <v>40</v>
      </c>
      <c r="P734" s="143">
        <f>O734*H734</f>
        <v>0</v>
      </c>
      <c r="Q734" s="143">
        <v>0</v>
      </c>
      <c r="R734" s="143">
        <f>Q734*H734</f>
        <v>0</v>
      </c>
      <c r="S734" s="143">
        <v>0</v>
      </c>
      <c r="T734" s="144">
        <f>S734*H734</f>
        <v>0</v>
      </c>
      <c r="AR734" s="145" t="s">
        <v>113</v>
      </c>
      <c r="AT734" s="145" t="s">
        <v>331</v>
      </c>
      <c r="AU734" s="145" t="s">
        <v>113</v>
      </c>
      <c r="AY734" s="19" t="s">
        <v>328</v>
      </c>
      <c r="BE734" s="146">
        <f>IF(N734="základní",J734,0)</f>
        <v>0</v>
      </c>
      <c r="BF734" s="146">
        <f>IF(N734="snížená",J734,0)</f>
        <v>0</v>
      </c>
      <c r="BG734" s="146">
        <f>IF(N734="zákl. přenesená",J734,0)</f>
        <v>0</v>
      </c>
      <c r="BH734" s="146">
        <f>IF(N734="sníž. přenesená",J734,0)</f>
        <v>0</v>
      </c>
      <c r="BI734" s="146">
        <f>IF(N734="nulová",J734,0)</f>
        <v>0</v>
      </c>
      <c r="BJ734" s="19" t="s">
        <v>76</v>
      </c>
      <c r="BK734" s="146">
        <f>ROUND(I734*H734,2)</f>
        <v>0</v>
      </c>
      <c r="BL734" s="19" t="s">
        <v>113</v>
      </c>
      <c r="BM734" s="145" t="s">
        <v>3305</v>
      </c>
    </row>
    <row r="735" spans="2:65" s="15" customFormat="1" ht="20.85" customHeight="1">
      <c r="B735" s="195"/>
      <c r="D735" s="196" t="s">
        <v>68</v>
      </c>
      <c r="E735" s="196" t="s">
        <v>3306</v>
      </c>
      <c r="F735" s="196" t="s">
        <v>3307</v>
      </c>
      <c r="I735" s="197"/>
      <c r="J735" s="198">
        <f>BK735</f>
        <v>0</v>
      </c>
      <c r="L735" s="195"/>
      <c r="M735" s="199"/>
      <c r="P735" s="200">
        <f>SUM(P736:P749)</f>
        <v>0</v>
      </c>
      <c r="R735" s="200">
        <f>SUM(R736:R749)</f>
        <v>0.85248598799999997</v>
      </c>
      <c r="T735" s="201">
        <f>SUM(T736:T749)</f>
        <v>0</v>
      </c>
      <c r="AR735" s="196" t="s">
        <v>76</v>
      </c>
      <c r="AT735" s="202" t="s">
        <v>68</v>
      </c>
      <c r="AU735" s="202" t="s">
        <v>87</v>
      </c>
      <c r="AY735" s="196" t="s">
        <v>328</v>
      </c>
      <c r="BK735" s="203">
        <f>SUM(BK736:BK749)</f>
        <v>0</v>
      </c>
    </row>
    <row r="736" spans="2:65" s="1" customFormat="1" ht="55.5" customHeight="1">
      <c r="B736" s="133"/>
      <c r="C736" s="134" t="s">
        <v>1374</v>
      </c>
      <c r="D736" s="134" t="s">
        <v>331</v>
      </c>
      <c r="E736" s="135" t="s">
        <v>3308</v>
      </c>
      <c r="F736" s="136" t="s">
        <v>3309</v>
      </c>
      <c r="G736" s="137" t="s">
        <v>476</v>
      </c>
      <c r="H736" s="138">
        <v>165.59800000000001</v>
      </c>
      <c r="I736" s="139"/>
      <c r="J736" s="140">
        <f>ROUND(I736*H736,2)</f>
        <v>0</v>
      </c>
      <c r="K736" s="136" t="s">
        <v>335</v>
      </c>
      <c r="L736" s="34"/>
      <c r="M736" s="141" t="s">
        <v>3</v>
      </c>
      <c r="N736" s="142" t="s">
        <v>40</v>
      </c>
      <c r="P736" s="143">
        <f>O736*H736</f>
        <v>0</v>
      </c>
      <c r="Q736" s="143">
        <v>3.3899999999999998E-3</v>
      </c>
      <c r="R736" s="143">
        <f>Q736*H736</f>
        <v>0.56137722000000001</v>
      </c>
      <c r="S736" s="143">
        <v>0</v>
      </c>
      <c r="T736" s="144">
        <f>S736*H736</f>
        <v>0</v>
      </c>
      <c r="AR736" s="145" t="s">
        <v>113</v>
      </c>
      <c r="AT736" s="145" t="s">
        <v>331</v>
      </c>
      <c r="AU736" s="145" t="s">
        <v>113</v>
      </c>
      <c r="AY736" s="19" t="s">
        <v>328</v>
      </c>
      <c r="BE736" s="146">
        <f>IF(N736="základní",J736,0)</f>
        <v>0</v>
      </c>
      <c r="BF736" s="146">
        <f>IF(N736="snížená",J736,0)</f>
        <v>0</v>
      </c>
      <c r="BG736" s="146">
        <f>IF(N736="zákl. přenesená",J736,0)</f>
        <v>0</v>
      </c>
      <c r="BH736" s="146">
        <f>IF(N736="sníž. přenesená",J736,0)</f>
        <v>0</v>
      </c>
      <c r="BI736" s="146">
        <f>IF(N736="nulová",J736,0)</f>
        <v>0</v>
      </c>
      <c r="BJ736" s="19" t="s">
        <v>76</v>
      </c>
      <c r="BK736" s="146">
        <f>ROUND(I736*H736,2)</f>
        <v>0</v>
      </c>
      <c r="BL736" s="19" t="s">
        <v>113</v>
      </c>
      <c r="BM736" s="145" t="s">
        <v>3310</v>
      </c>
    </row>
    <row r="737" spans="2:65" s="1" customFormat="1">
      <c r="B737" s="34"/>
      <c r="D737" s="147" t="s">
        <v>338</v>
      </c>
      <c r="F737" s="148" t="s">
        <v>3311</v>
      </c>
      <c r="I737" s="149"/>
      <c r="L737" s="34"/>
      <c r="M737" s="150"/>
      <c r="T737" s="55"/>
      <c r="AT737" s="19" t="s">
        <v>338</v>
      </c>
      <c r="AU737" s="19" t="s">
        <v>113</v>
      </c>
    </row>
    <row r="738" spans="2:65" s="1" customFormat="1" ht="19.5">
      <c r="B738" s="34"/>
      <c r="D738" s="151" t="s">
        <v>340</v>
      </c>
      <c r="F738" s="152" t="s">
        <v>3312</v>
      </c>
      <c r="I738" s="149"/>
      <c r="L738" s="34"/>
      <c r="M738" s="150"/>
      <c r="T738" s="55"/>
      <c r="AT738" s="19" t="s">
        <v>340</v>
      </c>
      <c r="AU738" s="19" t="s">
        <v>113</v>
      </c>
    </row>
    <row r="739" spans="2:65" s="12" customFormat="1">
      <c r="B739" s="156"/>
      <c r="D739" s="151" t="s">
        <v>442</v>
      </c>
      <c r="E739" s="157" t="s">
        <v>3</v>
      </c>
      <c r="F739" s="158" t="s">
        <v>3313</v>
      </c>
      <c r="H739" s="159">
        <v>165.59800000000001</v>
      </c>
      <c r="I739" s="160"/>
      <c r="L739" s="156"/>
      <c r="M739" s="161"/>
      <c r="T739" s="162"/>
      <c r="AT739" s="157" t="s">
        <v>442</v>
      </c>
      <c r="AU739" s="157" t="s">
        <v>113</v>
      </c>
      <c r="AV739" s="12" t="s">
        <v>79</v>
      </c>
      <c r="AW739" s="12" t="s">
        <v>31</v>
      </c>
      <c r="AX739" s="12" t="s">
        <v>69</v>
      </c>
      <c r="AY739" s="157" t="s">
        <v>328</v>
      </c>
    </row>
    <row r="740" spans="2:65" s="13" customFormat="1">
      <c r="B740" s="163"/>
      <c r="D740" s="151" t="s">
        <v>442</v>
      </c>
      <c r="E740" s="164" t="s">
        <v>3</v>
      </c>
      <c r="F740" s="165" t="s">
        <v>452</v>
      </c>
      <c r="H740" s="166">
        <v>165.59800000000001</v>
      </c>
      <c r="I740" s="167"/>
      <c r="L740" s="163"/>
      <c r="M740" s="168"/>
      <c r="T740" s="169"/>
      <c r="AT740" s="164" t="s">
        <v>442</v>
      </c>
      <c r="AU740" s="164" t="s">
        <v>113</v>
      </c>
      <c r="AV740" s="13" t="s">
        <v>113</v>
      </c>
      <c r="AW740" s="13" t="s">
        <v>31</v>
      </c>
      <c r="AX740" s="13" t="s">
        <v>76</v>
      </c>
      <c r="AY740" s="164" t="s">
        <v>328</v>
      </c>
    </row>
    <row r="741" spans="2:65" s="1" customFormat="1" ht="55.5" customHeight="1">
      <c r="B741" s="133"/>
      <c r="C741" s="134" t="s">
        <v>3314</v>
      </c>
      <c r="D741" s="134" t="s">
        <v>331</v>
      </c>
      <c r="E741" s="135" t="s">
        <v>3308</v>
      </c>
      <c r="F741" s="136" t="s">
        <v>3309</v>
      </c>
      <c r="G741" s="137" t="s">
        <v>476</v>
      </c>
      <c r="H741" s="138">
        <v>38</v>
      </c>
      <c r="I741" s="139"/>
      <c r="J741" s="140">
        <f>ROUND(I741*H741,2)</f>
        <v>0</v>
      </c>
      <c r="K741" s="136" t="s">
        <v>335</v>
      </c>
      <c r="L741" s="34"/>
      <c r="M741" s="141" t="s">
        <v>3</v>
      </c>
      <c r="N741" s="142" t="s">
        <v>40</v>
      </c>
      <c r="P741" s="143">
        <f>O741*H741</f>
        <v>0</v>
      </c>
      <c r="Q741" s="143">
        <v>3.3899999999999998E-3</v>
      </c>
      <c r="R741" s="143">
        <f>Q741*H741</f>
        <v>0.12881999999999999</v>
      </c>
      <c r="S741" s="143">
        <v>0</v>
      </c>
      <c r="T741" s="144">
        <f>S741*H741</f>
        <v>0</v>
      </c>
      <c r="AR741" s="145" t="s">
        <v>113</v>
      </c>
      <c r="AT741" s="145" t="s">
        <v>331</v>
      </c>
      <c r="AU741" s="145" t="s">
        <v>113</v>
      </c>
      <c r="AY741" s="19" t="s">
        <v>328</v>
      </c>
      <c r="BE741" s="146">
        <f>IF(N741="základní",J741,0)</f>
        <v>0</v>
      </c>
      <c r="BF741" s="146">
        <f>IF(N741="snížená",J741,0)</f>
        <v>0</v>
      </c>
      <c r="BG741" s="146">
        <f>IF(N741="zákl. přenesená",J741,0)</f>
        <v>0</v>
      </c>
      <c r="BH741" s="146">
        <f>IF(N741="sníž. přenesená",J741,0)</f>
        <v>0</v>
      </c>
      <c r="BI741" s="146">
        <f>IF(N741="nulová",J741,0)</f>
        <v>0</v>
      </c>
      <c r="BJ741" s="19" t="s">
        <v>76</v>
      </c>
      <c r="BK741" s="146">
        <f>ROUND(I741*H741,2)</f>
        <v>0</v>
      </c>
      <c r="BL741" s="19" t="s">
        <v>113</v>
      </c>
      <c r="BM741" s="145" t="s">
        <v>3315</v>
      </c>
    </row>
    <row r="742" spans="2:65" s="1" customFormat="1">
      <c r="B742" s="34"/>
      <c r="D742" s="147" t="s">
        <v>338</v>
      </c>
      <c r="F742" s="148" t="s">
        <v>3311</v>
      </c>
      <c r="I742" s="149"/>
      <c r="L742" s="34"/>
      <c r="M742" s="150"/>
      <c r="T742" s="55"/>
      <c r="AT742" s="19" t="s">
        <v>338</v>
      </c>
      <c r="AU742" s="19" t="s">
        <v>113</v>
      </c>
    </row>
    <row r="743" spans="2:65" s="12" customFormat="1">
      <c r="B743" s="156"/>
      <c r="D743" s="151" t="s">
        <v>442</v>
      </c>
      <c r="E743" s="157" t="s">
        <v>3</v>
      </c>
      <c r="F743" s="158" t="s">
        <v>3150</v>
      </c>
      <c r="H743" s="159">
        <v>38</v>
      </c>
      <c r="I743" s="160"/>
      <c r="L743" s="156"/>
      <c r="M743" s="161"/>
      <c r="T743" s="162"/>
      <c r="AT743" s="157" t="s">
        <v>442</v>
      </c>
      <c r="AU743" s="157" t="s">
        <v>113</v>
      </c>
      <c r="AV743" s="12" t="s">
        <v>79</v>
      </c>
      <c r="AW743" s="12" t="s">
        <v>31</v>
      </c>
      <c r="AX743" s="12" t="s">
        <v>76</v>
      </c>
      <c r="AY743" s="157" t="s">
        <v>328</v>
      </c>
    </row>
    <row r="744" spans="2:65" s="1" customFormat="1" ht="24.2" customHeight="1">
      <c r="B744" s="133"/>
      <c r="C744" s="176" t="s">
        <v>1377</v>
      </c>
      <c r="D744" s="176" t="s">
        <v>539</v>
      </c>
      <c r="E744" s="177" t="s">
        <v>3316</v>
      </c>
      <c r="F744" s="178" t="s">
        <v>3317</v>
      </c>
      <c r="G744" s="179" t="s">
        <v>439</v>
      </c>
      <c r="H744" s="180">
        <v>10.64</v>
      </c>
      <c r="I744" s="181"/>
      <c r="J744" s="182">
        <f>ROUND(I744*H744,2)</f>
        <v>0</v>
      </c>
      <c r="K744" s="178" t="s">
        <v>335</v>
      </c>
      <c r="L744" s="183"/>
      <c r="M744" s="184" t="s">
        <v>3</v>
      </c>
      <c r="N744" s="185" t="s">
        <v>40</v>
      </c>
      <c r="P744" s="143">
        <f>O744*H744</f>
        <v>0</v>
      </c>
      <c r="Q744" s="143">
        <v>8.9999999999999998E-4</v>
      </c>
      <c r="R744" s="143">
        <f>Q744*H744</f>
        <v>9.5759999999999994E-3</v>
      </c>
      <c r="S744" s="143">
        <v>0</v>
      </c>
      <c r="T744" s="144">
        <f>S744*H744</f>
        <v>0</v>
      </c>
      <c r="AR744" s="145" t="s">
        <v>171</v>
      </c>
      <c r="AT744" s="145" t="s">
        <v>539</v>
      </c>
      <c r="AU744" s="145" t="s">
        <v>113</v>
      </c>
      <c r="AY744" s="19" t="s">
        <v>328</v>
      </c>
      <c r="BE744" s="146">
        <f>IF(N744="základní",J744,0)</f>
        <v>0</v>
      </c>
      <c r="BF744" s="146">
        <f>IF(N744="snížená",J744,0)</f>
        <v>0</v>
      </c>
      <c r="BG744" s="146">
        <f>IF(N744="zákl. přenesená",J744,0)</f>
        <v>0</v>
      </c>
      <c r="BH744" s="146">
        <f>IF(N744="sníž. přenesená",J744,0)</f>
        <v>0</v>
      </c>
      <c r="BI744" s="146">
        <f>IF(N744="nulová",J744,0)</f>
        <v>0</v>
      </c>
      <c r="BJ744" s="19" t="s">
        <v>76</v>
      </c>
      <c r="BK744" s="146">
        <f>ROUND(I744*H744,2)</f>
        <v>0</v>
      </c>
      <c r="BL744" s="19" t="s">
        <v>113</v>
      </c>
      <c r="BM744" s="145" t="s">
        <v>3318</v>
      </c>
    </row>
    <row r="745" spans="2:65" s="12" customFormat="1">
      <c r="B745" s="156"/>
      <c r="D745" s="151" t="s">
        <v>442</v>
      </c>
      <c r="F745" s="158" t="s">
        <v>3319</v>
      </c>
      <c r="H745" s="159">
        <v>10.64</v>
      </c>
      <c r="I745" s="160"/>
      <c r="L745" s="156"/>
      <c r="M745" s="161"/>
      <c r="T745" s="162"/>
      <c r="AT745" s="157" t="s">
        <v>442</v>
      </c>
      <c r="AU745" s="157" t="s">
        <v>113</v>
      </c>
      <c r="AV745" s="12" t="s">
        <v>79</v>
      </c>
      <c r="AW745" s="12" t="s">
        <v>4</v>
      </c>
      <c r="AX745" s="12" t="s">
        <v>76</v>
      </c>
      <c r="AY745" s="157" t="s">
        <v>328</v>
      </c>
    </row>
    <row r="746" spans="2:65" s="1" customFormat="1" ht="44.25" customHeight="1">
      <c r="B746" s="133"/>
      <c r="C746" s="134" t="s">
        <v>701</v>
      </c>
      <c r="D746" s="134" t="s">
        <v>331</v>
      </c>
      <c r="E746" s="135" t="s">
        <v>3320</v>
      </c>
      <c r="F746" s="136" t="s">
        <v>3321</v>
      </c>
      <c r="G746" s="137" t="s">
        <v>439</v>
      </c>
      <c r="H746" s="138">
        <v>40.442999999999998</v>
      </c>
      <c r="I746" s="139"/>
      <c r="J746" s="140">
        <f>ROUND(I746*H746,2)</f>
        <v>0</v>
      </c>
      <c r="K746" s="136" t="s">
        <v>335</v>
      </c>
      <c r="L746" s="34"/>
      <c r="M746" s="141" t="s">
        <v>3</v>
      </c>
      <c r="N746" s="142" t="s">
        <v>40</v>
      </c>
      <c r="P746" s="143">
        <f>O746*H746</f>
        <v>0</v>
      </c>
      <c r="Q746" s="143">
        <v>3.7759999999999998E-3</v>
      </c>
      <c r="R746" s="143">
        <f>Q746*H746</f>
        <v>0.152712768</v>
      </c>
      <c r="S746" s="143">
        <v>0</v>
      </c>
      <c r="T746" s="144">
        <f>S746*H746</f>
        <v>0</v>
      </c>
      <c r="AR746" s="145" t="s">
        <v>113</v>
      </c>
      <c r="AT746" s="145" t="s">
        <v>331</v>
      </c>
      <c r="AU746" s="145" t="s">
        <v>113</v>
      </c>
      <c r="AY746" s="19" t="s">
        <v>328</v>
      </c>
      <c r="BE746" s="146">
        <f>IF(N746="základní",J746,0)</f>
        <v>0</v>
      </c>
      <c r="BF746" s="146">
        <f>IF(N746="snížená",J746,0)</f>
        <v>0</v>
      </c>
      <c r="BG746" s="146">
        <f>IF(N746="zákl. přenesená",J746,0)</f>
        <v>0</v>
      </c>
      <c r="BH746" s="146">
        <f>IF(N746="sníž. přenesená",J746,0)</f>
        <v>0</v>
      </c>
      <c r="BI746" s="146">
        <f>IF(N746="nulová",J746,0)</f>
        <v>0</v>
      </c>
      <c r="BJ746" s="19" t="s">
        <v>76</v>
      </c>
      <c r="BK746" s="146">
        <f>ROUND(I746*H746,2)</f>
        <v>0</v>
      </c>
      <c r="BL746" s="19" t="s">
        <v>113</v>
      </c>
      <c r="BM746" s="145" t="s">
        <v>3322</v>
      </c>
    </row>
    <row r="747" spans="2:65" s="1" customFormat="1">
      <c r="B747" s="34"/>
      <c r="D747" s="147" t="s">
        <v>338</v>
      </c>
      <c r="F747" s="148" t="s">
        <v>3323</v>
      </c>
      <c r="I747" s="149"/>
      <c r="L747" s="34"/>
      <c r="M747" s="150"/>
      <c r="T747" s="55"/>
      <c r="AT747" s="19" t="s">
        <v>338</v>
      </c>
      <c r="AU747" s="19" t="s">
        <v>113</v>
      </c>
    </row>
    <row r="748" spans="2:65" s="14" customFormat="1">
      <c r="B748" s="170"/>
      <c r="D748" s="151" t="s">
        <v>442</v>
      </c>
      <c r="E748" s="171" t="s">
        <v>3</v>
      </c>
      <c r="F748" s="172" t="s">
        <v>3324</v>
      </c>
      <c r="H748" s="171" t="s">
        <v>3</v>
      </c>
      <c r="I748" s="173"/>
      <c r="L748" s="170"/>
      <c r="M748" s="174"/>
      <c r="T748" s="175"/>
      <c r="AT748" s="171" t="s">
        <v>442</v>
      </c>
      <c r="AU748" s="171" t="s">
        <v>113</v>
      </c>
      <c r="AV748" s="14" t="s">
        <v>76</v>
      </c>
      <c r="AW748" s="14" t="s">
        <v>31</v>
      </c>
      <c r="AX748" s="14" t="s">
        <v>69</v>
      </c>
      <c r="AY748" s="171" t="s">
        <v>328</v>
      </c>
    </row>
    <row r="749" spans="2:65" s="12" customFormat="1">
      <c r="B749" s="156"/>
      <c r="D749" s="151" t="s">
        <v>442</v>
      </c>
      <c r="E749" s="157" t="s">
        <v>3</v>
      </c>
      <c r="F749" s="158" t="s">
        <v>3325</v>
      </c>
      <c r="H749" s="159">
        <v>40.442999999999998</v>
      </c>
      <c r="I749" s="160"/>
      <c r="L749" s="156"/>
      <c r="M749" s="161"/>
      <c r="T749" s="162"/>
      <c r="AT749" s="157" t="s">
        <v>442</v>
      </c>
      <c r="AU749" s="157" t="s">
        <v>113</v>
      </c>
      <c r="AV749" s="12" t="s">
        <v>79</v>
      </c>
      <c r="AW749" s="12" t="s">
        <v>31</v>
      </c>
      <c r="AX749" s="12" t="s">
        <v>76</v>
      </c>
      <c r="AY749" s="157" t="s">
        <v>328</v>
      </c>
    </row>
    <row r="750" spans="2:65" s="15" customFormat="1" ht="20.85" customHeight="1">
      <c r="B750" s="195"/>
      <c r="D750" s="196" t="s">
        <v>68</v>
      </c>
      <c r="E750" s="196" t="s">
        <v>3326</v>
      </c>
      <c r="F750" s="196" t="s">
        <v>3327</v>
      </c>
      <c r="I750" s="197"/>
      <c r="J750" s="198">
        <f>BK750</f>
        <v>0</v>
      </c>
      <c r="L750" s="195"/>
      <c r="M750" s="199"/>
      <c r="P750" s="200">
        <f>SUM(P751:P769)</f>
        <v>0</v>
      </c>
      <c r="R750" s="200">
        <f>SUM(R751:R769)</f>
        <v>1.0058733499999999</v>
      </c>
      <c r="T750" s="201">
        <f>SUM(T751:T769)</f>
        <v>0</v>
      </c>
      <c r="AR750" s="196" t="s">
        <v>76</v>
      </c>
      <c r="AT750" s="202" t="s">
        <v>68</v>
      </c>
      <c r="AU750" s="202" t="s">
        <v>87</v>
      </c>
      <c r="AY750" s="196" t="s">
        <v>328</v>
      </c>
      <c r="BK750" s="203">
        <f>SUM(BK751:BK769)</f>
        <v>0</v>
      </c>
    </row>
    <row r="751" spans="2:65" s="1" customFormat="1" ht="33" customHeight="1">
      <c r="B751" s="133"/>
      <c r="C751" s="134" t="s">
        <v>1584</v>
      </c>
      <c r="D751" s="134" t="s">
        <v>331</v>
      </c>
      <c r="E751" s="135" t="s">
        <v>3328</v>
      </c>
      <c r="F751" s="136" t="s">
        <v>3329</v>
      </c>
      <c r="G751" s="137" t="s">
        <v>439</v>
      </c>
      <c r="H751" s="138">
        <v>15.75</v>
      </c>
      <c r="I751" s="139"/>
      <c r="J751" s="140">
        <f>ROUND(I751*H751,2)</f>
        <v>0</v>
      </c>
      <c r="K751" s="136" t="s">
        <v>335</v>
      </c>
      <c r="L751" s="34"/>
      <c r="M751" s="141" t="s">
        <v>3</v>
      </c>
      <c r="N751" s="142" t="s">
        <v>40</v>
      </c>
      <c r="P751" s="143">
        <f>O751*H751</f>
        <v>0</v>
      </c>
      <c r="Q751" s="143">
        <v>4.3839999999999999E-3</v>
      </c>
      <c r="R751" s="143">
        <f>Q751*H751</f>
        <v>6.9047999999999998E-2</v>
      </c>
      <c r="S751" s="143">
        <v>0</v>
      </c>
      <c r="T751" s="144">
        <f>S751*H751</f>
        <v>0</v>
      </c>
      <c r="AR751" s="145" t="s">
        <v>113</v>
      </c>
      <c r="AT751" s="145" t="s">
        <v>331</v>
      </c>
      <c r="AU751" s="145" t="s">
        <v>113</v>
      </c>
      <c r="AY751" s="19" t="s">
        <v>328</v>
      </c>
      <c r="BE751" s="146">
        <f>IF(N751="základní",J751,0)</f>
        <v>0</v>
      </c>
      <c r="BF751" s="146">
        <f>IF(N751="snížená",J751,0)</f>
        <v>0</v>
      </c>
      <c r="BG751" s="146">
        <f>IF(N751="zákl. přenesená",J751,0)</f>
        <v>0</v>
      </c>
      <c r="BH751" s="146">
        <f>IF(N751="sníž. přenesená",J751,0)</f>
        <v>0</v>
      </c>
      <c r="BI751" s="146">
        <f>IF(N751="nulová",J751,0)</f>
        <v>0</v>
      </c>
      <c r="BJ751" s="19" t="s">
        <v>76</v>
      </c>
      <c r="BK751" s="146">
        <f>ROUND(I751*H751,2)</f>
        <v>0</v>
      </c>
      <c r="BL751" s="19" t="s">
        <v>113</v>
      </c>
      <c r="BM751" s="145" t="s">
        <v>3330</v>
      </c>
    </row>
    <row r="752" spans="2:65" s="1" customFormat="1">
      <c r="B752" s="34"/>
      <c r="D752" s="147" t="s">
        <v>338</v>
      </c>
      <c r="F752" s="148" t="s">
        <v>3331</v>
      </c>
      <c r="I752" s="149"/>
      <c r="L752" s="34"/>
      <c r="M752" s="150"/>
      <c r="T752" s="55"/>
      <c r="AT752" s="19" t="s">
        <v>338</v>
      </c>
      <c r="AU752" s="19" t="s">
        <v>113</v>
      </c>
    </row>
    <row r="753" spans="2:65" s="12" customFormat="1">
      <c r="B753" s="156"/>
      <c r="D753" s="151" t="s">
        <v>442</v>
      </c>
      <c r="E753" s="157" t="s">
        <v>3</v>
      </c>
      <c r="F753" s="158" t="s">
        <v>3332</v>
      </c>
      <c r="H753" s="159">
        <v>15.75</v>
      </c>
      <c r="I753" s="160"/>
      <c r="L753" s="156"/>
      <c r="M753" s="161"/>
      <c r="T753" s="162"/>
      <c r="AT753" s="157" t="s">
        <v>442</v>
      </c>
      <c r="AU753" s="157" t="s">
        <v>113</v>
      </c>
      <c r="AV753" s="12" t="s">
        <v>79</v>
      </c>
      <c r="AW753" s="12" t="s">
        <v>31</v>
      </c>
      <c r="AX753" s="12" t="s">
        <v>76</v>
      </c>
      <c r="AY753" s="157" t="s">
        <v>328</v>
      </c>
    </row>
    <row r="754" spans="2:65" s="1" customFormat="1" ht="44.25" customHeight="1">
      <c r="B754" s="133"/>
      <c r="C754" s="134" t="s">
        <v>3333</v>
      </c>
      <c r="D754" s="134" t="s">
        <v>331</v>
      </c>
      <c r="E754" s="135" t="s">
        <v>3334</v>
      </c>
      <c r="F754" s="136" t="s">
        <v>3335</v>
      </c>
      <c r="G754" s="137" t="s">
        <v>439</v>
      </c>
      <c r="H754" s="138">
        <v>100.584</v>
      </c>
      <c r="I754" s="139"/>
      <c r="J754" s="140">
        <f>ROUND(I754*H754,2)</f>
        <v>0</v>
      </c>
      <c r="K754" s="136" t="s">
        <v>335</v>
      </c>
      <c r="L754" s="34"/>
      <c r="M754" s="141" t="s">
        <v>3</v>
      </c>
      <c r="N754" s="142" t="s">
        <v>40</v>
      </c>
      <c r="P754" s="143">
        <f>O754*H754</f>
        <v>0</v>
      </c>
      <c r="Q754" s="143">
        <v>3.0000000000000001E-3</v>
      </c>
      <c r="R754" s="143">
        <f>Q754*H754</f>
        <v>0.30175200000000002</v>
      </c>
      <c r="S754" s="143">
        <v>0</v>
      </c>
      <c r="T754" s="144">
        <f>S754*H754</f>
        <v>0</v>
      </c>
      <c r="AR754" s="145" t="s">
        <v>113</v>
      </c>
      <c r="AT754" s="145" t="s">
        <v>331</v>
      </c>
      <c r="AU754" s="145" t="s">
        <v>113</v>
      </c>
      <c r="AY754" s="19" t="s">
        <v>328</v>
      </c>
      <c r="BE754" s="146">
        <f>IF(N754="základní",J754,0)</f>
        <v>0</v>
      </c>
      <c r="BF754" s="146">
        <f>IF(N754="snížená",J754,0)</f>
        <v>0</v>
      </c>
      <c r="BG754" s="146">
        <f>IF(N754="zákl. přenesená",J754,0)</f>
        <v>0</v>
      </c>
      <c r="BH754" s="146">
        <f>IF(N754="sníž. přenesená",J754,0)</f>
        <v>0</v>
      </c>
      <c r="BI754" s="146">
        <f>IF(N754="nulová",J754,0)</f>
        <v>0</v>
      </c>
      <c r="BJ754" s="19" t="s">
        <v>76</v>
      </c>
      <c r="BK754" s="146">
        <f>ROUND(I754*H754,2)</f>
        <v>0</v>
      </c>
      <c r="BL754" s="19" t="s">
        <v>113</v>
      </c>
      <c r="BM754" s="145" t="s">
        <v>3336</v>
      </c>
    </row>
    <row r="755" spans="2:65" s="1" customFormat="1">
      <c r="B755" s="34"/>
      <c r="D755" s="147" t="s">
        <v>338</v>
      </c>
      <c r="F755" s="148" t="s">
        <v>3337</v>
      </c>
      <c r="I755" s="149"/>
      <c r="L755" s="34"/>
      <c r="M755" s="150"/>
      <c r="T755" s="55"/>
      <c r="AT755" s="19" t="s">
        <v>338</v>
      </c>
      <c r="AU755" s="19" t="s">
        <v>113</v>
      </c>
    </row>
    <row r="756" spans="2:65" s="1" customFormat="1" ht="24.2" customHeight="1">
      <c r="B756" s="133"/>
      <c r="C756" s="176" t="s">
        <v>1380</v>
      </c>
      <c r="D756" s="176" t="s">
        <v>539</v>
      </c>
      <c r="E756" s="177" t="s">
        <v>3338</v>
      </c>
      <c r="F756" s="178" t="s">
        <v>3339</v>
      </c>
      <c r="G756" s="179" t="s">
        <v>439</v>
      </c>
      <c r="H756" s="180">
        <v>75.863</v>
      </c>
      <c r="I756" s="181"/>
      <c r="J756" s="182">
        <f>ROUND(I756*H756,2)</f>
        <v>0</v>
      </c>
      <c r="K756" s="178" t="s">
        <v>335</v>
      </c>
      <c r="L756" s="183"/>
      <c r="M756" s="184" t="s">
        <v>3</v>
      </c>
      <c r="N756" s="185" t="s">
        <v>40</v>
      </c>
      <c r="P756" s="143">
        <f>O756*H756</f>
        <v>0</v>
      </c>
      <c r="Q756" s="143">
        <v>7.0000000000000001E-3</v>
      </c>
      <c r="R756" s="143">
        <f>Q756*H756</f>
        <v>0.53104099999999999</v>
      </c>
      <c r="S756" s="143">
        <v>0</v>
      </c>
      <c r="T756" s="144">
        <f>S756*H756</f>
        <v>0</v>
      </c>
      <c r="AR756" s="145" t="s">
        <v>171</v>
      </c>
      <c r="AT756" s="145" t="s">
        <v>539</v>
      </c>
      <c r="AU756" s="145" t="s">
        <v>113</v>
      </c>
      <c r="AY756" s="19" t="s">
        <v>328</v>
      </c>
      <c r="BE756" s="146">
        <f>IF(N756="základní",J756,0)</f>
        <v>0</v>
      </c>
      <c r="BF756" s="146">
        <f>IF(N756="snížená",J756,0)</f>
        <v>0</v>
      </c>
      <c r="BG756" s="146">
        <f>IF(N756="zákl. přenesená",J756,0)</f>
        <v>0</v>
      </c>
      <c r="BH756" s="146">
        <f>IF(N756="sníž. přenesená",J756,0)</f>
        <v>0</v>
      </c>
      <c r="BI756" s="146">
        <f>IF(N756="nulová",J756,0)</f>
        <v>0</v>
      </c>
      <c r="BJ756" s="19" t="s">
        <v>76</v>
      </c>
      <c r="BK756" s="146">
        <f>ROUND(I756*H756,2)</f>
        <v>0</v>
      </c>
      <c r="BL756" s="19" t="s">
        <v>113</v>
      </c>
      <c r="BM756" s="145" t="s">
        <v>3340</v>
      </c>
    </row>
    <row r="757" spans="2:65" s="12" customFormat="1">
      <c r="B757" s="156"/>
      <c r="D757" s="151" t="s">
        <v>442</v>
      </c>
      <c r="E757" s="157" t="s">
        <v>3</v>
      </c>
      <c r="F757" s="158" t="s">
        <v>2506</v>
      </c>
      <c r="H757" s="159">
        <v>15.75</v>
      </c>
      <c r="I757" s="160"/>
      <c r="L757" s="156"/>
      <c r="M757" s="161"/>
      <c r="T757" s="162"/>
      <c r="AT757" s="157" t="s">
        <v>442</v>
      </c>
      <c r="AU757" s="157" t="s">
        <v>113</v>
      </c>
      <c r="AV757" s="12" t="s">
        <v>79</v>
      </c>
      <c r="AW757" s="12" t="s">
        <v>31</v>
      </c>
      <c r="AX757" s="12" t="s">
        <v>69</v>
      </c>
      <c r="AY757" s="157" t="s">
        <v>328</v>
      </c>
    </row>
    <row r="758" spans="2:65" s="14" customFormat="1">
      <c r="B758" s="170"/>
      <c r="D758" s="151" t="s">
        <v>442</v>
      </c>
      <c r="E758" s="171" t="s">
        <v>3</v>
      </c>
      <c r="F758" s="172" t="s">
        <v>3341</v>
      </c>
      <c r="H758" s="171" t="s">
        <v>3</v>
      </c>
      <c r="I758" s="173"/>
      <c r="L758" s="170"/>
      <c r="M758" s="174"/>
      <c r="T758" s="175"/>
      <c r="AT758" s="171" t="s">
        <v>442</v>
      </c>
      <c r="AU758" s="171" t="s">
        <v>113</v>
      </c>
      <c r="AV758" s="14" t="s">
        <v>76</v>
      </c>
      <c r="AW758" s="14" t="s">
        <v>31</v>
      </c>
      <c r="AX758" s="14" t="s">
        <v>69</v>
      </c>
      <c r="AY758" s="171" t="s">
        <v>328</v>
      </c>
    </row>
    <row r="759" spans="2:65" s="12" customFormat="1" ht="22.5">
      <c r="B759" s="156"/>
      <c r="D759" s="151" t="s">
        <v>442</v>
      </c>
      <c r="E759" s="157" t="s">
        <v>3</v>
      </c>
      <c r="F759" s="158" t="s">
        <v>3342</v>
      </c>
      <c r="H759" s="159">
        <v>63</v>
      </c>
      <c r="I759" s="160"/>
      <c r="L759" s="156"/>
      <c r="M759" s="161"/>
      <c r="T759" s="162"/>
      <c r="AT759" s="157" t="s">
        <v>442</v>
      </c>
      <c r="AU759" s="157" t="s">
        <v>113</v>
      </c>
      <c r="AV759" s="12" t="s">
        <v>79</v>
      </c>
      <c r="AW759" s="12" t="s">
        <v>31</v>
      </c>
      <c r="AX759" s="12" t="s">
        <v>69</v>
      </c>
      <c r="AY759" s="157" t="s">
        <v>328</v>
      </c>
    </row>
    <row r="760" spans="2:65" s="12" customFormat="1">
      <c r="B760" s="156"/>
      <c r="D760" s="151" t="s">
        <v>442</v>
      </c>
      <c r="E760" s="157" t="s">
        <v>3</v>
      </c>
      <c r="F760" s="158" t="s">
        <v>3343</v>
      </c>
      <c r="H760" s="159">
        <v>-6.5</v>
      </c>
      <c r="I760" s="160"/>
      <c r="L760" s="156"/>
      <c r="M760" s="161"/>
      <c r="T760" s="162"/>
      <c r="AT760" s="157" t="s">
        <v>442</v>
      </c>
      <c r="AU760" s="157" t="s">
        <v>113</v>
      </c>
      <c r="AV760" s="12" t="s">
        <v>79</v>
      </c>
      <c r="AW760" s="12" t="s">
        <v>31</v>
      </c>
      <c r="AX760" s="12" t="s">
        <v>69</v>
      </c>
      <c r="AY760" s="157" t="s">
        <v>328</v>
      </c>
    </row>
    <row r="761" spans="2:65" s="13" customFormat="1">
      <c r="B761" s="163"/>
      <c r="D761" s="151" t="s">
        <v>442</v>
      </c>
      <c r="E761" s="164" t="s">
        <v>3</v>
      </c>
      <c r="F761" s="165" t="s">
        <v>452</v>
      </c>
      <c r="H761" s="166">
        <v>72.25</v>
      </c>
      <c r="I761" s="167"/>
      <c r="L761" s="163"/>
      <c r="M761" s="168"/>
      <c r="T761" s="169"/>
      <c r="AT761" s="164" t="s">
        <v>442</v>
      </c>
      <c r="AU761" s="164" t="s">
        <v>113</v>
      </c>
      <c r="AV761" s="13" t="s">
        <v>113</v>
      </c>
      <c r="AW761" s="13" t="s">
        <v>31</v>
      </c>
      <c r="AX761" s="13" t="s">
        <v>76</v>
      </c>
      <c r="AY761" s="164" t="s">
        <v>328</v>
      </c>
    </row>
    <row r="762" spans="2:65" s="12" customFormat="1">
      <c r="B762" s="156"/>
      <c r="D762" s="151" t="s">
        <v>442</v>
      </c>
      <c r="F762" s="158" t="s">
        <v>3344</v>
      </c>
      <c r="H762" s="159">
        <v>75.863</v>
      </c>
      <c r="I762" s="160"/>
      <c r="L762" s="156"/>
      <c r="M762" s="161"/>
      <c r="T762" s="162"/>
      <c r="AT762" s="157" t="s">
        <v>442</v>
      </c>
      <c r="AU762" s="157" t="s">
        <v>113</v>
      </c>
      <c r="AV762" s="12" t="s">
        <v>79</v>
      </c>
      <c r="AW762" s="12" t="s">
        <v>4</v>
      </c>
      <c r="AX762" s="12" t="s">
        <v>76</v>
      </c>
      <c r="AY762" s="157" t="s">
        <v>328</v>
      </c>
    </row>
    <row r="763" spans="2:65" s="1" customFormat="1" ht="24.2" customHeight="1">
      <c r="B763" s="133"/>
      <c r="C763" s="176" t="s">
        <v>3345</v>
      </c>
      <c r="D763" s="176" t="s">
        <v>539</v>
      </c>
      <c r="E763" s="177" t="s">
        <v>3346</v>
      </c>
      <c r="F763" s="178" t="s">
        <v>3347</v>
      </c>
      <c r="G763" s="179" t="s">
        <v>439</v>
      </c>
      <c r="H763" s="180">
        <v>22.925999999999998</v>
      </c>
      <c r="I763" s="181"/>
      <c r="J763" s="182">
        <f>ROUND(I763*H763,2)</f>
        <v>0</v>
      </c>
      <c r="K763" s="178" t="s">
        <v>335</v>
      </c>
      <c r="L763" s="183"/>
      <c r="M763" s="184" t="s">
        <v>3</v>
      </c>
      <c r="N763" s="185" t="s">
        <v>40</v>
      </c>
      <c r="P763" s="143">
        <f>O763*H763</f>
        <v>0</v>
      </c>
      <c r="Q763" s="143">
        <v>3.5999999999999999E-3</v>
      </c>
      <c r="R763" s="143">
        <f>Q763*H763</f>
        <v>8.2533599999999999E-2</v>
      </c>
      <c r="S763" s="143">
        <v>0</v>
      </c>
      <c r="T763" s="144">
        <f>S763*H763</f>
        <v>0</v>
      </c>
      <c r="AR763" s="145" t="s">
        <v>171</v>
      </c>
      <c r="AT763" s="145" t="s">
        <v>539</v>
      </c>
      <c r="AU763" s="145" t="s">
        <v>113</v>
      </c>
      <c r="AY763" s="19" t="s">
        <v>328</v>
      </c>
      <c r="BE763" s="146">
        <f>IF(N763="základní",J763,0)</f>
        <v>0</v>
      </c>
      <c r="BF763" s="146">
        <f>IF(N763="snížená",J763,0)</f>
        <v>0</v>
      </c>
      <c r="BG763" s="146">
        <f>IF(N763="zákl. přenesená",J763,0)</f>
        <v>0</v>
      </c>
      <c r="BH763" s="146">
        <f>IF(N763="sníž. přenesená",J763,0)</f>
        <v>0</v>
      </c>
      <c r="BI763" s="146">
        <f>IF(N763="nulová",J763,0)</f>
        <v>0</v>
      </c>
      <c r="BJ763" s="19" t="s">
        <v>76</v>
      </c>
      <c r="BK763" s="146">
        <f>ROUND(I763*H763,2)</f>
        <v>0</v>
      </c>
      <c r="BL763" s="19" t="s">
        <v>113</v>
      </c>
      <c r="BM763" s="145" t="s">
        <v>3348</v>
      </c>
    </row>
    <row r="764" spans="2:65" s="14" customFormat="1" ht="22.5">
      <c r="B764" s="170"/>
      <c r="D764" s="151" t="s">
        <v>442</v>
      </c>
      <c r="E764" s="171" t="s">
        <v>3</v>
      </c>
      <c r="F764" s="172" t="s">
        <v>3349</v>
      </c>
      <c r="H764" s="171" t="s">
        <v>3</v>
      </c>
      <c r="I764" s="173"/>
      <c r="L764" s="170"/>
      <c r="M764" s="174"/>
      <c r="T764" s="175"/>
      <c r="AT764" s="171" t="s">
        <v>442</v>
      </c>
      <c r="AU764" s="171" t="s">
        <v>113</v>
      </c>
      <c r="AV764" s="14" t="s">
        <v>76</v>
      </c>
      <c r="AW764" s="14" t="s">
        <v>31</v>
      </c>
      <c r="AX764" s="14" t="s">
        <v>69</v>
      </c>
      <c r="AY764" s="171" t="s">
        <v>328</v>
      </c>
    </row>
    <row r="765" spans="2:65" s="12" customFormat="1">
      <c r="B765" s="156"/>
      <c r="D765" s="151" t="s">
        <v>442</v>
      </c>
      <c r="E765" s="157" t="s">
        <v>3</v>
      </c>
      <c r="F765" s="158" t="s">
        <v>3350</v>
      </c>
      <c r="H765" s="159">
        <v>21.834</v>
      </c>
      <c r="I765" s="160"/>
      <c r="L765" s="156"/>
      <c r="M765" s="161"/>
      <c r="T765" s="162"/>
      <c r="AT765" s="157" t="s">
        <v>442</v>
      </c>
      <c r="AU765" s="157" t="s">
        <v>113</v>
      </c>
      <c r="AV765" s="12" t="s">
        <v>79</v>
      </c>
      <c r="AW765" s="12" t="s">
        <v>31</v>
      </c>
      <c r="AX765" s="12" t="s">
        <v>76</v>
      </c>
      <c r="AY765" s="157" t="s">
        <v>328</v>
      </c>
    </row>
    <row r="766" spans="2:65" s="12" customFormat="1">
      <c r="B766" s="156"/>
      <c r="D766" s="151" t="s">
        <v>442</v>
      </c>
      <c r="F766" s="158" t="s">
        <v>3351</v>
      </c>
      <c r="H766" s="159">
        <v>22.925999999999998</v>
      </c>
      <c r="I766" s="160"/>
      <c r="L766" s="156"/>
      <c r="M766" s="161"/>
      <c r="T766" s="162"/>
      <c r="AT766" s="157" t="s">
        <v>442</v>
      </c>
      <c r="AU766" s="157" t="s">
        <v>113</v>
      </c>
      <c r="AV766" s="12" t="s">
        <v>79</v>
      </c>
      <c r="AW766" s="12" t="s">
        <v>4</v>
      </c>
      <c r="AX766" s="12" t="s">
        <v>76</v>
      </c>
      <c r="AY766" s="157" t="s">
        <v>328</v>
      </c>
    </row>
    <row r="767" spans="2:65" s="1" customFormat="1" ht="24.2" customHeight="1">
      <c r="B767" s="133"/>
      <c r="C767" s="176" t="s">
        <v>1384</v>
      </c>
      <c r="D767" s="176" t="s">
        <v>539</v>
      </c>
      <c r="E767" s="177" t="s">
        <v>3352</v>
      </c>
      <c r="F767" s="178" t="s">
        <v>3353</v>
      </c>
      <c r="G767" s="179" t="s">
        <v>439</v>
      </c>
      <c r="H767" s="180">
        <v>6.8250000000000002</v>
      </c>
      <c r="I767" s="181"/>
      <c r="J767" s="182">
        <f>ROUND(I767*H767,2)</f>
        <v>0</v>
      </c>
      <c r="K767" s="178" t="s">
        <v>335</v>
      </c>
      <c r="L767" s="183"/>
      <c r="M767" s="184" t="s">
        <v>3</v>
      </c>
      <c r="N767" s="185" t="s">
        <v>40</v>
      </c>
      <c r="P767" s="143">
        <f>O767*H767</f>
        <v>0</v>
      </c>
      <c r="Q767" s="143">
        <v>3.15E-3</v>
      </c>
      <c r="R767" s="143">
        <f>Q767*H767</f>
        <v>2.149875E-2</v>
      </c>
      <c r="S767" s="143">
        <v>0</v>
      </c>
      <c r="T767" s="144">
        <f>S767*H767</f>
        <v>0</v>
      </c>
      <c r="AR767" s="145" t="s">
        <v>171</v>
      </c>
      <c r="AT767" s="145" t="s">
        <v>539</v>
      </c>
      <c r="AU767" s="145" t="s">
        <v>113</v>
      </c>
      <c r="AY767" s="19" t="s">
        <v>328</v>
      </c>
      <c r="BE767" s="146">
        <f>IF(N767="základní",J767,0)</f>
        <v>0</v>
      </c>
      <c r="BF767" s="146">
        <f>IF(N767="snížená",J767,0)</f>
        <v>0</v>
      </c>
      <c r="BG767" s="146">
        <f>IF(N767="zákl. přenesená",J767,0)</f>
        <v>0</v>
      </c>
      <c r="BH767" s="146">
        <f>IF(N767="sníž. přenesená",J767,0)</f>
        <v>0</v>
      </c>
      <c r="BI767" s="146">
        <f>IF(N767="nulová",J767,0)</f>
        <v>0</v>
      </c>
      <c r="BJ767" s="19" t="s">
        <v>76</v>
      </c>
      <c r="BK767" s="146">
        <f>ROUND(I767*H767,2)</f>
        <v>0</v>
      </c>
      <c r="BL767" s="19" t="s">
        <v>113</v>
      </c>
      <c r="BM767" s="145" t="s">
        <v>3354</v>
      </c>
    </row>
    <row r="768" spans="2:65" s="12" customFormat="1">
      <c r="B768" s="156"/>
      <c r="D768" s="151" t="s">
        <v>442</v>
      </c>
      <c r="E768" s="157" t="s">
        <v>3</v>
      </c>
      <c r="F768" s="158" t="s">
        <v>3355</v>
      </c>
      <c r="H768" s="159">
        <v>6.5</v>
      </c>
      <c r="I768" s="160"/>
      <c r="L768" s="156"/>
      <c r="M768" s="161"/>
      <c r="T768" s="162"/>
      <c r="AT768" s="157" t="s">
        <v>442</v>
      </c>
      <c r="AU768" s="157" t="s">
        <v>113</v>
      </c>
      <c r="AV768" s="12" t="s">
        <v>79</v>
      </c>
      <c r="AW768" s="12" t="s">
        <v>31</v>
      </c>
      <c r="AX768" s="12" t="s">
        <v>76</v>
      </c>
      <c r="AY768" s="157" t="s">
        <v>328</v>
      </c>
    </row>
    <row r="769" spans="2:65" s="12" customFormat="1">
      <c r="B769" s="156"/>
      <c r="D769" s="151" t="s">
        <v>442</v>
      </c>
      <c r="F769" s="158" t="s">
        <v>3356</v>
      </c>
      <c r="H769" s="159">
        <v>6.8250000000000002</v>
      </c>
      <c r="I769" s="160"/>
      <c r="L769" s="156"/>
      <c r="M769" s="161"/>
      <c r="T769" s="162"/>
      <c r="AT769" s="157" t="s">
        <v>442</v>
      </c>
      <c r="AU769" s="157" t="s">
        <v>113</v>
      </c>
      <c r="AV769" s="12" t="s">
        <v>79</v>
      </c>
      <c r="AW769" s="12" t="s">
        <v>4</v>
      </c>
      <c r="AX769" s="12" t="s">
        <v>76</v>
      </c>
      <c r="AY769" s="157" t="s">
        <v>328</v>
      </c>
    </row>
    <row r="770" spans="2:65" s="15" customFormat="1" ht="20.85" customHeight="1">
      <c r="B770" s="195"/>
      <c r="D770" s="196" t="s">
        <v>68</v>
      </c>
      <c r="E770" s="196" t="s">
        <v>3357</v>
      </c>
      <c r="F770" s="196" t="s">
        <v>3358</v>
      </c>
      <c r="I770" s="197"/>
      <c r="J770" s="198">
        <f>BK770</f>
        <v>0</v>
      </c>
      <c r="L770" s="195"/>
      <c r="M770" s="199"/>
      <c r="P770" s="200">
        <f>SUM(P771:P790)</f>
        <v>0</v>
      </c>
      <c r="R770" s="200">
        <f>SUM(R771:R790)</f>
        <v>6.6983139999999997E-2</v>
      </c>
      <c r="T770" s="201">
        <f>SUM(T771:T790)</f>
        <v>0</v>
      </c>
      <c r="AR770" s="196" t="s">
        <v>76</v>
      </c>
      <c r="AT770" s="202" t="s">
        <v>68</v>
      </c>
      <c r="AU770" s="202" t="s">
        <v>87</v>
      </c>
      <c r="AY770" s="196" t="s">
        <v>328</v>
      </c>
      <c r="BK770" s="203">
        <f>SUM(BK771:BK790)</f>
        <v>0</v>
      </c>
    </row>
    <row r="771" spans="2:65" s="1" customFormat="1" ht="24.2" customHeight="1">
      <c r="B771" s="133"/>
      <c r="C771" s="134" t="s">
        <v>3359</v>
      </c>
      <c r="D771" s="134" t="s">
        <v>331</v>
      </c>
      <c r="E771" s="135" t="s">
        <v>3360</v>
      </c>
      <c r="F771" s="136" t="s">
        <v>3361</v>
      </c>
      <c r="G771" s="137" t="s">
        <v>439</v>
      </c>
      <c r="H771" s="138">
        <v>461.57600000000002</v>
      </c>
      <c r="I771" s="139"/>
      <c r="J771" s="140">
        <f>ROUND(I771*H771,2)</f>
        <v>0</v>
      </c>
      <c r="K771" s="136" t="s">
        <v>335</v>
      </c>
      <c r="L771" s="34"/>
      <c r="M771" s="141" t="s">
        <v>3</v>
      </c>
      <c r="N771" s="142" t="s">
        <v>40</v>
      </c>
      <c r="P771" s="143">
        <f>O771*H771</f>
        <v>0</v>
      </c>
      <c r="Q771" s="143">
        <v>1.3999999999999999E-4</v>
      </c>
      <c r="R771" s="143">
        <f>Q771*H771</f>
        <v>6.4620639999999993E-2</v>
      </c>
      <c r="S771" s="143">
        <v>0</v>
      </c>
      <c r="T771" s="144">
        <f>S771*H771</f>
        <v>0</v>
      </c>
      <c r="AR771" s="145" t="s">
        <v>113</v>
      </c>
      <c r="AT771" s="145" t="s">
        <v>331</v>
      </c>
      <c r="AU771" s="145" t="s">
        <v>113</v>
      </c>
      <c r="AY771" s="19" t="s">
        <v>328</v>
      </c>
      <c r="BE771" s="146">
        <f>IF(N771="základní",J771,0)</f>
        <v>0</v>
      </c>
      <c r="BF771" s="146">
        <f>IF(N771="snížená",J771,0)</f>
        <v>0</v>
      </c>
      <c r="BG771" s="146">
        <f>IF(N771="zákl. přenesená",J771,0)</f>
        <v>0</v>
      </c>
      <c r="BH771" s="146">
        <f>IF(N771="sníž. přenesená",J771,0)</f>
        <v>0</v>
      </c>
      <c r="BI771" s="146">
        <f>IF(N771="nulová",J771,0)</f>
        <v>0</v>
      </c>
      <c r="BJ771" s="19" t="s">
        <v>76</v>
      </c>
      <c r="BK771" s="146">
        <f>ROUND(I771*H771,2)</f>
        <v>0</v>
      </c>
      <c r="BL771" s="19" t="s">
        <v>113</v>
      </c>
      <c r="BM771" s="145" t="s">
        <v>3362</v>
      </c>
    </row>
    <row r="772" spans="2:65" s="1" customFormat="1">
      <c r="B772" s="34"/>
      <c r="D772" s="147" t="s">
        <v>338</v>
      </c>
      <c r="F772" s="148" t="s">
        <v>3363</v>
      </c>
      <c r="I772" s="149"/>
      <c r="L772" s="34"/>
      <c r="M772" s="150"/>
      <c r="T772" s="55"/>
      <c r="AT772" s="19" t="s">
        <v>338</v>
      </c>
      <c r="AU772" s="19" t="s">
        <v>113</v>
      </c>
    </row>
    <row r="773" spans="2:65" s="12" customFormat="1">
      <c r="B773" s="156"/>
      <c r="D773" s="151" t="s">
        <v>442</v>
      </c>
      <c r="E773" s="157" t="s">
        <v>3</v>
      </c>
      <c r="F773" s="158" t="s">
        <v>2392</v>
      </c>
      <c r="H773" s="159">
        <v>404.42599999999999</v>
      </c>
      <c r="I773" s="160"/>
      <c r="L773" s="156"/>
      <c r="M773" s="161"/>
      <c r="T773" s="162"/>
      <c r="AT773" s="157" t="s">
        <v>442</v>
      </c>
      <c r="AU773" s="157" t="s">
        <v>113</v>
      </c>
      <c r="AV773" s="12" t="s">
        <v>79</v>
      </c>
      <c r="AW773" s="12" t="s">
        <v>31</v>
      </c>
      <c r="AX773" s="12" t="s">
        <v>69</v>
      </c>
      <c r="AY773" s="157" t="s">
        <v>328</v>
      </c>
    </row>
    <row r="774" spans="2:65" s="12" customFormat="1" ht="22.5">
      <c r="B774" s="156"/>
      <c r="D774" s="151" t="s">
        <v>442</v>
      </c>
      <c r="E774" s="157" t="s">
        <v>3</v>
      </c>
      <c r="F774" s="158" t="s">
        <v>3364</v>
      </c>
      <c r="H774" s="159">
        <v>41.4</v>
      </c>
      <c r="I774" s="160"/>
      <c r="L774" s="156"/>
      <c r="M774" s="161"/>
      <c r="T774" s="162"/>
      <c r="AT774" s="157" t="s">
        <v>442</v>
      </c>
      <c r="AU774" s="157" t="s">
        <v>113</v>
      </c>
      <c r="AV774" s="12" t="s">
        <v>79</v>
      </c>
      <c r="AW774" s="12" t="s">
        <v>31</v>
      </c>
      <c r="AX774" s="12" t="s">
        <v>69</v>
      </c>
      <c r="AY774" s="157" t="s">
        <v>328</v>
      </c>
    </row>
    <row r="775" spans="2:65" s="12" customFormat="1">
      <c r="B775" s="156"/>
      <c r="D775" s="151" t="s">
        <v>442</v>
      </c>
      <c r="E775" s="157" t="s">
        <v>3</v>
      </c>
      <c r="F775" s="158" t="s">
        <v>2506</v>
      </c>
      <c r="H775" s="159">
        <v>15.75</v>
      </c>
      <c r="I775" s="160"/>
      <c r="L775" s="156"/>
      <c r="M775" s="161"/>
      <c r="T775" s="162"/>
      <c r="AT775" s="157" t="s">
        <v>442</v>
      </c>
      <c r="AU775" s="157" t="s">
        <v>113</v>
      </c>
      <c r="AV775" s="12" t="s">
        <v>79</v>
      </c>
      <c r="AW775" s="12" t="s">
        <v>31</v>
      </c>
      <c r="AX775" s="12" t="s">
        <v>69</v>
      </c>
      <c r="AY775" s="157" t="s">
        <v>328</v>
      </c>
    </row>
    <row r="776" spans="2:65" s="13" customFormat="1">
      <c r="B776" s="163"/>
      <c r="D776" s="151" t="s">
        <v>442</v>
      </c>
      <c r="E776" s="164" t="s">
        <v>3</v>
      </c>
      <c r="F776" s="165" t="s">
        <v>452</v>
      </c>
      <c r="H776" s="166">
        <v>461.57600000000002</v>
      </c>
      <c r="I776" s="167"/>
      <c r="L776" s="163"/>
      <c r="M776" s="168"/>
      <c r="T776" s="169"/>
      <c r="AT776" s="164" t="s">
        <v>442</v>
      </c>
      <c r="AU776" s="164" t="s">
        <v>113</v>
      </c>
      <c r="AV776" s="13" t="s">
        <v>113</v>
      </c>
      <c r="AW776" s="13" t="s">
        <v>31</v>
      </c>
      <c r="AX776" s="13" t="s">
        <v>76</v>
      </c>
      <c r="AY776" s="164" t="s">
        <v>328</v>
      </c>
    </row>
    <row r="777" spans="2:65" s="1" customFormat="1" ht="49.15" customHeight="1">
      <c r="B777" s="133"/>
      <c r="C777" s="134" t="s">
        <v>1387</v>
      </c>
      <c r="D777" s="134" t="s">
        <v>331</v>
      </c>
      <c r="E777" s="135" t="s">
        <v>3365</v>
      </c>
      <c r="F777" s="136" t="s">
        <v>3366</v>
      </c>
      <c r="G777" s="137" t="s">
        <v>439</v>
      </c>
      <c r="H777" s="138">
        <v>399.81700000000001</v>
      </c>
      <c r="I777" s="139"/>
      <c r="J777" s="140">
        <f>ROUND(I777*H777,2)</f>
        <v>0</v>
      </c>
      <c r="K777" s="136" t="s">
        <v>2897</v>
      </c>
      <c r="L777" s="34"/>
      <c r="M777" s="141" t="s">
        <v>3</v>
      </c>
      <c r="N777" s="142" t="s">
        <v>40</v>
      </c>
      <c r="P777" s="143">
        <f>O777*H777</f>
        <v>0</v>
      </c>
      <c r="Q777" s="143">
        <v>0</v>
      </c>
      <c r="R777" s="143">
        <f>Q777*H777</f>
        <v>0</v>
      </c>
      <c r="S777" s="143">
        <v>0</v>
      </c>
      <c r="T777" s="144">
        <f>S777*H777</f>
        <v>0</v>
      </c>
      <c r="AR777" s="145" t="s">
        <v>113</v>
      </c>
      <c r="AT777" s="145" t="s">
        <v>331</v>
      </c>
      <c r="AU777" s="145" t="s">
        <v>113</v>
      </c>
      <c r="AY777" s="19" t="s">
        <v>328</v>
      </c>
      <c r="BE777" s="146">
        <f>IF(N777="základní",J777,0)</f>
        <v>0</v>
      </c>
      <c r="BF777" s="146">
        <f>IF(N777="snížená",J777,0)</f>
        <v>0</v>
      </c>
      <c r="BG777" s="146">
        <f>IF(N777="zákl. přenesená",J777,0)</f>
        <v>0</v>
      </c>
      <c r="BH777" s="146">
        <f>IF(N777="sníž. přenesená",J777,0)</f>
        <v>0</v>
      </c>
      <c r="BI777" s="146">
        <f>IF(N777="nulová",J777,0)</f>
        <v>0</v>
      </c>
      <c r="BJ777" s="19" t="s">
        <v>76</v>
      </c>
      <c r="BK777" s="146">
        <f>ROUND(I777*H777,2)</f>
        <v>0</v>
      </c>
      <c r="BL777" s="19" t="s">
        <v>113</v>
      </c>
      <c r="BM777" s="145" t="s">
        <v>3367</v>
      </c>
    </row>
    <row r="778" spans="2:65" s="12" customFormat="1">
      <c r="B778" s="156"/>
      <c r="D778" s="151" t="s">
        <v>442</v>
      </c>
      <c r="E778" s="157" t="s">
        <v>3</v>
      </c>
      <c r="F778" s="158" t="s">
        <v>2392</v>
      </c>
      <c r="H778" s="159">
        <v>404.42599999999999</v>
      </c>
      <c r="I778" s="160"/>
      <c r="L778" s="156"/>
      <c r="M778" s="161"/>
      <c r="T778" s="162"/>
      <c r="AT778" s="157" t="s">
        <v>442</v>
      </c>
      <c r="AU778" s="157" t="s">
        <v>113</v>
      </c>
      <c r="AV778" s="12" t="s">
        <v>79</v>
      </c>
      <c r="AW778" s="12" t="s">
        <v>31</v>
      </c>
      <c r="AX778" s="12" t="s">
        <v>69</v>
      </c>
      <c r="AY778" s="157" t="s">
        <v>328</v>
      </c>
    </row>
    <row r="779" spans="2:65" s="12" customFormat="1" ht="22.5">
      <c r="B779" s="156"/>
      <c r="D779" s="151" t="s">
        <v>442</v>
      </c>
      <c r="E779" s="157" t="s">
        <v>3</v>
      </c>
      <c r="F779" s="158" t="s">
        <v>3364</v>
      </c>
      <c r="H779" s="159">
        <v>41.4</v>
      </c>
      <c r="I779" s="160"/>
      <c r="L779" s="156"/>
      <c r="M779" s="161"/>
      <c r="T779" s="162"/>
      <c r="AT779" s="157" t="s">
        <v>442</v>
      </c>
      <c r="AU779" s="157" t="s">
        <v>113</v>
      </c>
      <c r="AV779" s="12" t="s">
        <v>79</v>
      </c>
      <c r="AW779" s="12" t="s">
        <v>31</v>
      </c>
      <c r="AX779" s="12" t="s">
        <v>69</v>
      </c>
      <c r="AY779" s="157" t="s">
        <v>328</v>
      </c>
    </row>
    <row r="780" spans="2:65" s="12" customFormat="1" ht="33.75">
      <c r="B780" s="156"/>
      <c r="D780" s="151" t="s">
        <v>442</v>
      </c>
      <c r="E780" s="157" t="s">
        <v>3</v>
      </c>
      <c r="F780" s="158" t="s">
        <v>3368</v>
      </c>
      <c r="H780" s="159">
        <v>-57.959000000000003</v>
      </c>
      <c r="I780" s="160"/>
      <c r="L780" s="156"/>
      <c r="M780" s="161"/>
      <c r="T780" s="162"/>
      <c r="AT780" s="157" t="s">
        <v>442</v>
      </c>
      <c r="AU780" s="157" t="s">
        <v>113</v>
      </c>
      <c r="AV780" s="12" t="s">
        <v>79</v>
      </c>
      <c r="AW780" s="12" t="s">
        <v>31</v>
      </c>
      <c r="AX780" s="12" t="s">
        <v>69</v>
      </c>
      <c r="AY780" s="157" t="s">
        <v>328</v>
      </c>
    </row>
    <row r="781" spans="2:65" s="12" customFormat="1">
      <c r="B781" s="156"/>
      <c r="D781" s="151" t="s">
        <v>442</v>
      </c>
      <c r="E781" s="157" t="s">
        <v>3</v>
      </c>
      <c r="F781" s="158" t="s">
        <v>3369</v>
      </c>
      <c r="H781" s="159">
        <v>-3.8</v>
      </c>
      <c r="I781" s="160"/>
      <c r="L781" s="156"/>
      <c r="M781" s="161"/>
      <c r="T781" s="162"/>
      <c r="AT781" s="157" t="s">
        <v>442</v>
      </c>
      <c r="AU781" s="157" t="s">
        <v>113</v>
      </c>
      <c r="AV781" s="12" t="s">
        <v>79</v>
      </c>
      <c r="AW781" s="12" t="s">
        <v>31</v>
      </c>
      <c r="AX781" s="12" t="s">
        <v>69</v>
      </c>
      <c r="AY781" s="157" t="s">
        <v>328</v>
      </c>
    </row>
    <row r="782" spans="2:65" s="12" customFormat="1">
      <c r="B782" s="156"/>
      <c r="D782" s="151" t="s">
        <v>442</v>
      </c>
      <c r="E782" s="157" t="s">
        <v>3</v>
      </c>
      <c r="F782" s="158" t="s">
        <v>2506</v>
      </c>
      <c r="H782" s="159">
        <v>15.75</v>
      </c>
      <c r="I782" s="160"/>
      <c r="L782" s="156"/>
      <c r="M782" s="161"/>
      <c r="T782" s="162"/>
      <c r="AT782" s="157" t="s">
        <v>442</v>
      </c>
      <c r="AU782" s="157" t="s">
        <v>113</v>
      </c>
      <c r="AV782" s="12" t="s">
        <v>79</v>
      </c>
      <c r="AW782" s="12" t="s">
        <v>31</v>
      </c>
      <c r="AX782" s="12" t="s">
        <v>69</v>
      </c>
      <c r="AY782" s="157" t="s">
        <v>328</v>
      </c>
    </row>
    <row r="783" spans="2:65" s="13" customFormat="1">
      <c r="B783" s="163"/>
      <c r="D783" s="151" t="s">
        <v>442</v>
      </c>
      <c r="E783" s="164" t="s">
        <v>3</v>
      </c>
      <c r="F783" s="165" t="s">
        <v>452</v>
      </c>
      <c r="H783" s="166">
        <v>399.81700000000001</v>
      </c>
      <c r="I783" s="167"/>
      <c r="L783" s="163"/>
      <c r="M783" s="168"/>
      <c r="T783" s="169"/>
      <c r="AT783" s="164" t="s">
        <v>442</v>
      </c>
      <c r="AU783" s="164" t="s">
        <v>113</v>
      </c>
      <c r="AV783" s="13" t="s">
        <v>113</v>
      </c>
      <c r="AW783" s="13" t="s">
        <v>31</v>
      </c>
      <c r="AX783" s="13" t="s">
        <v>76</v>
      </c>
      <c r="AY783" s="164" t="s">
        <v>328</v>
      </c>
    </row>
    <row r="784" spans="2:65" s="1" customFormat="1" ht="49.15" customHeight="1">
      <c r="B784" s="133"/>
      <c r="C784" s="134" t="s">
        <v>3370</v>
      </c>
      <c r="D784" s="134" t="s">
        <v>331</v>
      </c>
      <c r="E784" s="135" t="s">
        <v>3371</v>
      </c>
      <c r="F784" s="136" t="s">
        <v>3372</v>
      </c>
      <c r="G784" s="137" t="s">
        <v>439</v>
      </c>
      <c r="H784" s="138">
        <v>61.759</v>
      </c>
      <c r="I784" s="139"/>
      <c r="J784" s="140">
        <f>ROUND(I784*H784,2)</f>
        <v>0</v>
      </c>
      <c r="K784" s="136" t="s">
        <v>2897</v>
      </c>
      <c r="L784" s="34"/>
      <c r="M784" s="141" t="s">
        <v>3</v>
      </c>
      <c r="N784" s="142" t="s">
        <v>40</v>
      </c>
      <c r="P784" s="143">
        <f>O784*H784</f>
        <v>0</v>
      </c>
      <c r="Q784" s="143">
        <v>0</v>
      </c>
      <c r="R784" s="143">
        <f>Q784*H784</f>
        <v>0</v>
      </c>
      <c r="S784" s="143">
        <v>0</v>
      </c>
      <c r="T784" s="144">
        <f>S784*H784</f>
        <v>0</v>
      </c>
      <c r="AR784" s="145" t="s">
        <v>113</v>
      </c>
      <c r="AT784" s="145" t="s">
        <v>331</v>
      </c>
      <c r="AU784" s="145" t="s">
        <v>113</v>
      </c>
      <c r="AY784" s="19" t="s">
        <v>328</v>
      </c>
      <c r="BE784" s="146">
        <f>IF(N784="základní",J784,0)</f>
        <v>0</v>
      </c>
      <c r="BF784" s="146">
        <f>IF(N784="snížená",J784,0)</f>
        <v>0</v>
      </c>
      <c r="BG784" s="146">
        <f>IF(N784="zákl. přenesená",J784,0)</f>
        <v>0</v>
      </c>
      <c r="BH784" s="146">
        <f>IF(N784="sníž. přenesená",J784,0)</f>
        <v>0</v>
      </c>
      <c r="BI784" s="146">
        <f>IF(N784="nulová",J784,0)</f>
        <v>0</v>
      </c>
      <c r="BJ784" s="19" t="s">
        <v>76</v>
      </c>
      <c r="BK784" s="146">
        <f>ROUND(I784*H784,2)</f>
        <v>0</v>
      </c>
      <c r="BL784" s="19" t="s">
        <v>113</v>
      </c>
      <c r="BM784" s="145" t="s">
        <v>3373</v>
      </c>
    </row>
    <row r="785" spans="2:65" s="12" customFormat="1" ht="22.5">
      <c r="B785" s="156"/>
      <c r="D785" s="151" t="s">
        <v>442</v>
      </c>
      <c r="E785" s="157" t="s">
        <v>3</v>
      </c>
      <c r="F785" s="158" t="s">
        <v>3374</v>
      </c>
      <c r="H785" s="159">
        <v>57.959000000000003</v>
      </c>
      <c r="I785" s="160"/>
      <c r="L785" s="156"/>
      <c r="M785" s="161"/>
      <c r="T785" s="162"/>
      <c r="AT785" s="157" t="s">
        <v>442</v>
      </c>
      <c r="AU785" s="157" t="s">
        <v>113</v>
      </c>
      <c r="AV785" s="12" t="s">
        <v>79</v>
      </c>
      <c r="AW785" s="12" t="s">
        <v>31</v>
      </c>
      <c r="AX785" s="12" t="s">
        <v>69</v>
      </c>
      <c r="AY785" s="157" t="s">
        <v>328</v>
      </c>
    </row>
    <row r="786" spans="2:65" s="12" customFormat="1">
      <c r="B786" s="156"/>
      <c r="D786" s="151" t="s">
        <v>442</v>
      </c>
      <c r="E786" s="157" t="s">
        <v>3</v>
      </c>
      <c r="F786" s="158" t="s">
        <v>3375</v>
      </c>
      <c r="H786" s="159">
        <v>3.8</v>
      </c>
      <c r="I786" s="160"/>
      <c r="L786" s="156"/>
      <c r="M786" s="161"/>
      <c r="T786" s="162"/>
      <c r="AT786" s="157" t="s">
        <v>442</v>
      </c>
      <c r="AU786" s="157" t="s">
        <v>113</v>
      </c>
      <c r="AV786" s="12" t="s">
        <v>79</v>
      </c>
      <c r="AW786" s="12" t="s">
        <v>31</v>
      </c>
      <c r="AX786" s="12" t="s">
        <v>69</v>
      </c>
      <c r="AY786" s="157" t="s">
        <v>328</v>
      </c>
    </row>
    <row r="787" spans="2:65" s="13" customFormat="1">
      <c r="B787" s="163"/>
      <c r="D787" s="151" t="s">
        <v>442</v>
      </c>
      <c r="E787" s="164" t="s">
        <v>3</v>
      </c>
      <c r="F787" s="165" t="s">
        <v>452</v>
      </c>
      <c r="H787" s="166">
        <v>61.759</v>
      </c>
      <c r="I787" s="167"/>
      <c r="L787" s="163"/>
      <c r="M787" s="168"/>
      <c r="T787" s="169"/>
      <c r="AT787" s="164" t="s">
        <v>442</v>
      </c>
      <c r="AU787" s="164" t="s">
        <v>113</v>
      </c>
      <c r="AV787" s="13" t="s">
        <v>113</v>
      </c>
      <c r="AW787" s="13" t="s">
        <v>31</v>
      </c>
      <c r="AX787" s="13" t="s">
        <v>76</v>
      </c>
      <c r="AY787" s="164" t="s">
        <v>328</v>
      </c>
    </row>
    <row r="788" spans="2:65" s="1" customFormat="1" ht="49.15" customHeight="1">
      <c r="B788" s="133"/>
      <c r="C788" s="134" t="s">
        <v>1390</v>
      </c>
      <c r="D788" s="134" t="s">
        <v>331</v>
      </c>
      <c r="E788" s="135" t="s">
        <v>3376</v>
      </c>
      <c r="F788" s="136" t="s">
        <v>3377</v>
      </c>
      <c r="G788" s="137" t="s">
        <v>439</v>
      </c>
      <c r="H788" s="138">
        <v>15.75</v>
      </c>
      <c r="I788" s="139"/>
      <c r="J788" s="140">
        <f>ROUND(I788*H788,2)</f>
        <v>0</v>
      </c>
      <c r="K788" s="136" t="s">
        <v>335</v>
      </c>
      <c r="L788" s="34"/>
      <c r="M788" s="141" t="s">
        <v>3</v>
      </c>
      <c r="N788" s="142" t="s">
        <v>40</v>
      </c>
      <c r="P788" s="143">
        <f>O788*H788</f>
        <v>0</v>
      </c>
      <c r="Q788" s="143">
        <v>1.4999999999999999E-4</v>
      </c>
      <c r="R788" s="143">
        <f>Q788*H788</f>
        <v>2.3624999999999996E-3</v>
      </c>
      <c r="S788" s="143">
        <v>0</v>
      </c>
      <c r="T788" s="144">
        <f>S788*H788</f>
        <v>0</v>
      </c>
      <c r="AR788" s="145" t="s">
        <v>113</v>
      </c>
      <c r="AT788" s="145" t="s">
        <v>331</v>
      </c>
      <c r="AU788" s="145" t="s">
        <v>113</v>
      </c>
      <c r="AY788" s="19" t="s">
        <v>328</v>
      </c>
      <c r="BE788" s="146">
        <f>IF(N788="základní",J788,0)</f>
        <v>0</v>
      </c>
      <c r="BF788" s="146">
        <f>IF(N788="snížená",J788,0)</f>
        <v>0</v>
      </c>
      <c r="BG788" s="146">
        <f>IF(N788="zákl. přenesená",J788,0)</f>
        <v>0</v>
      </c>
      <c r="BH788" s="146">
        <f>IF(N788="sníž. přenesená",J788,0)</f>
        <v>0</v>
      </c>
      <c r="BI788" s="146">
        <f>IF(N788="nulová",J788,0)</f>
        <v>0</v>
      </c>
      <c r="BJ788" s="19" t="s">
        <v>76</v>
      </c>
      <c r="BK788" s="146">
        <f>ROUND(I788*H788,2)</f>
        <v>0</v>
      </c>
      <c r="BL788" s="19" t="s">
        <v>113</v>
      </c>
      <c r="BM788" s="145" t="s">
        <v>3378</v>
      </c>
    </row>
    <row r="789" spans="2:65" s="1" customFormat="1">
      <c r="B789" s="34"/>
      <c r="D789" s="147" t="s">
        <v>338</v>
      </c>
      <c r="F789" s="148" t="s">
        <v>3379</v>
      </c>
      <c r="I789" s="149"/>
      <c r="L789" s="34"/>
      <c r="M789" s="150"/>
      <c r="T789" s="55"/>
      <c r="AT789" s="19" t="s">
        <v>338</v>
      </c>
      <c r="AU789" s="19" t="s">
        <v>113</v>
      </c>
    </row>
    <row r="790" spans="2:65" s="12" customFormat="1">
      <c r="B790" s="156"/>
      <c r="D790" s="151" t="s">
        <v>442</v>
      </c>
      <c r="E790" s="157" t="s">
        <v>3</v>
      </c>
      <c r="F790" s="158" t="s">
        <v>2506</v>
      </c>
      <c r="H790" s="159">
        <v>15.75</v>
      </c>
      <c r="I790" s="160"/>
      <c r="L790" s="156"/>
      <c r="M790" s="161"/>
      <c r="T790" s="162"/>
      <c r="AT790" s="157" t="s">
        <v>442</v>
      </c>
      <c r="AU790" s="157" t="s">
        <v>113</v>
      </c>
      <c r="AV790" s="12" t="s">
        <v>79</v>
      </c>
      <c r="AW790" s="12" t="s">
        <v>31</v>
      </c>
      <c r="AX790" s="12" t="s">
        <v>76</v>
      </c>
      <c r="AY790" s="157" t="s">
        <v>328</v>
      </c>
    </row>
    <row r="791" spans="2:65" s="11" customFormat="1" ht="20.85" customHeight="1">
      <c r="B791" s="121"/>
      <c r="D791" s="122" t="s">
        <v>68</v>
      </c>
      <c r="E791" s="131" t="s">
        <v>778</v>
      </c>
      <c r="F791" s="131" t="s">
        <v>3380</v>
      </c>
      <c r="I791" s="124"/>
      <c r="J791" s="132">
        <f>BK791</f>
        <v>0</v>
      </c>
      <c r="L791" s="121"/>
      <c r="M791" s="126"/>
      <c r="P791" s="127">
        <f>P792+SUM(P793:P812)</f>
        <v>0</v>
      </c>
      <c r="R791" s="127">
        <f>R792+SUM(R793:R812)</f>
        <v>58.417488260653791</v>
      </c>
      <c r="T791" s="128">
        <f>T792+SUM(T793:T812)</f>
        <v>0</v>
      </c>
      <c r="AR791" s="122" t="s">
        <v>76</v>
      </c>
      <c r="AT791" s="129" t="s">
        <v>68</v>
      </c>
      <c r="AU791" s="129" t="s">
        <v>79</v>
      </c>
      <c r="AY791" s="122" t="s">
        <v>328</v>
      </c>
      <c r="BK791" s="130">
        <f>BK792+SUM(BK793:BK812)</f>
        <v>0</v>
      </c>
    </row>
    <row r="792" spans="2:65" s="1" customFormat="1" ht="24.2" customHeight="1">
      <c r="B792" s="133"/>
      <c r="C792" s="134" t="s">
        <v>3381</v>
      </c>
      <c r="D792" s="134" t="s">
        <v>331</v>
      </c>
      <c r="E792" s="135" t="s">
        <v>3382</v>
      </c>
      <c r="F792" s="136" t="s">
        <v>3383</v>
      </c>
      <c r="G792" s="137" t="s">
        <v>439</v>
      </c>
      <c r="H792" s="138">
        <v>343.54500000000002</v>
      </c>
      <c r="I792" s="139"/>
      <c r="J792" s="140">
        <f>ROUND(I792*H792,2)</f>
        <v>0</v>
      </c>
      <c r="K792" s="136" t="s">
        <v>335</v>
      </c>
      <c r="L792" s="34"/>
      <c r="M792" s="141" t="s">
        <v>3</v>
      </c>
      <c r="N792" s="142" t="s">
        <v>40</v>
      </c>
      <c r="P792" s="143">
        <f>O792*H792</f>
        <v>0</v>
      </c>
      <c r="Q792" s="143">
        <v>1.3200000000000001E-4</v>
      </c>
      <c r="R792" s="143">
        <f>Q792*H792</f>
        <v>4.5347940000000003E-2</v>
      </c>
      <c r="S792" s="143">
        <v>0</v>
      </c>
      <c r="T792" s="144">
        <f>S792*H792</f>
        <v>0</v>
      </c>
      <c r="AR792" s="145" t="s">
        <v>113</v>
      </c>
      <c r="AT792" s="145" t="s">
        <v>331</v>
      </c>
      <c r="AU792" s="145" t="s">
        <v>87</v>
      </c>
      <c r="AY792" s="19" t="s">
        <v>328</v>
      </c>
      <c r="BE792" s="146">
        <f>IF(N792="základní",J792,0)</f>
        <v>0</v>
      </c>
      <c r="BF792" s="146">
        <f>IF(N792="snížená",J792,0)</f>
        <v>0</v>
      </c>
      <c r="BG792" s="146">
        <f>IF(N792="zákl. přenesená",J792,0)</f>
        <v>0</v>
      </c>
      <c r="BH792" s="146">
        <f>IF(N792="sníž. přenesená",J792,0)</f>
        <v>0</v>
      </c>
      <c r="BI792" s="146">
        <f>IF(N792="nulová",J792,0)</f>
        <v>0</v>
      </c>
      <c r="BJ792" s="19" t="s">
        <v>76</v>
      </c>
      <c r="BK792" s="146">
        <f>ROUND(I792*H792,2)</f>
        <v>0</v>
      </c>
      <c r="BL792" s="19" t="s">
        <v>113</v>
      </c>
      <c r="BM792" s="145" t="s">
        <v>3384</v>
      </c>
    </row>
    <row r="793" spans="2:65" s="1" customFormat="1">
      <c r="B793" s="34"/>
      <c r="D793" s="147" t="s">
        <v>338</v>
      </c>
      <c r="F793" s="148" t="s">
        <v>3385</v>
      </c>
      <c r="I793" s="149"/>
      <c r="L793" s="34"/>
      <c r="M793" s="150"/>
      <c r="T793" s="55"/>
      <c r="AT793" s="19" t="s">
        <v>338</v>
      </c>
      <c r="AU793" s="19" t="s">
        <v>87</v>
      </c>
    </row>
    <row r="794" spans="2:65" s="12" customFormat="1">
      <c r="B794" s="156"/>
      <c r="D794" s="151" t="s">
        <v>442</v>
      </c>
      <c r="E794" s="157" t="s">
        <v>3</v>
      </c>
      <c r="F794" s="158" t="s">
        <v>2366</v>
      </c>
      <c r="H794" s="159">
        <v>113.675</v>
      </c>
      <c r="I794" s="160"/>
      <c r="L794" s="156"/>
      <c r="M794" s="161"/>
      <c r="T794" s="162"/>
      <c r="AT794" s="157" t="s">
        <v>442</v>
      </c>
      <c r="AU794" s="157" t="s">
        <v>87</v>
      </c>
      <c r="AV794" s="12" t="s">
        <v>79</v>
      </c>
      <c r="AW794" s="12" t="s">
        <v>31</v>
      </c>
      <c r="AX794" s="12" t="s">
        <v>69</v>
      </c>
      <c r="AY794" s="157" t="s">
        <v>328</v>
      </c>
    </row>
    <row r="795" spans="2:65" s="12" customFormat="1">
      <c r="B795" s="156"/>
      <c r="D795" s="151" t="s">
        <v>442</v>
      </c>
      <c r="E795" s="157" t="s">
        <v>3</v>
      </c>
      <c r="F795" s="158" t="s">
        <v>2378</v>
      </c>
      <c r="H795" s="159">
        <v>108.13500000000001</v>
      </c>
      <c r="I795" s="160"/>
      <c r="L795" s="156"/>
      <c r="M795" s="161"/>
      <c r="T795" s="162"/>
      <c r="AT795" s="157" t="s">
        <v>442</v>
      </c>
      <c r="AU795" s="157" t="s">
        <v>87</v>
      </c>
      <c r="AV795" s="12" t="s">
        <v>79</v>
      </c>
      <c r="AW795" s="12" t="s">
        <v>31</v>
      </c>
      <c r="AX795" s="12" t="s">
        <v>69</v>
      </c>
      <c r="AY795" s="157" t="s">
        <v>328</v>
      </c>
    </row>
    <row r="796" spans="2:65" s="12" customFormat="1">
      <c r="B796" s="156"/>
      <c r="D796" s="151" t="s">
        <v>442</v>
      </c>
      <c r="E796" s="157" t="s">
        <v>3</v>
      </c>
      <c r="F796" s="158" t="s">
        <v>2387</v>
      </c>
      <c r="H796" s="159">
        <v>121.735</v>
      </c>
      <c r="I796" s="160"/>
      <c r="L796" s="156"/>
      <c r="M796" s="161"/>
      <c r="T796" s="162"/>
      <c r="AT796" s="157" t="s">
        <v>442</v>
      </c>
      <c r="AU796" s="157" t="s">
        <v>87</v>
      </c>
      <c r="AV796" s="12" t="s">
        <v>79</v>
      </c>
      <c r="AW796" s="12" t="s">
        <v>31</v>
      </c>
      <c r="AX796" s="12" t="s">
        <v>69</v>
      </c>
      <c r="AY796" s="157" t="s">
        <v>328</v>
      </c>
    </row>
    <row r="797" spans="2:65" s="13" customFormat="1">
      <c r="B797" s="163"/>
      <c r="D797" s="151" t="s">
        <v>442</v>
      </c>
      <c r="E797" s="164" t="s">
        <v>3</v>
      </c>
      <c r="F797" s="165" t="s">
        <v>452</v>
      </c>
      <c r="H797" s="166">
        <v>343.54500000000002</v>
      </c>
      <c r="I797" s="167"/>
      <c r="L797" s="163"/>
      <c r="M797" s="168"/>
      <c r="T797" s="169"/>
      <c r="AT797" s="164" t="s">
        <v>442</v>
      </c>
      <c r="AU797" s="164" t="s">
        <v>87</v>
      </c>
      <c r="AV797" s="13" t="s">
        <v>113</v>
      </c>
      <c r="AW797" s="13" t="s">
        <v>31</v>
      </c>
      <c r="AX797" s="13" t="s">
        <v>76</v>
      </c>
      <c r="AY797" s="164" t="s">
        <v>328</v>
      </c>
    </row>
    <row r="798" spans="2:65" s="1" customFormat="1" ht="37.9" customHeight="1">
      <c r="B798" s="133"/>
      <c r="C798" s="134" t="s">
        <v>1597</v>
      </c>
      <c r="D798" s="134" t="s">
        <v>331</v>
      </c>
      <c r="E798" s="135" t="s">
        <v>3386</v>
      </c>
      <c r="F798" s="136" t="s">
        <v>3387</v>
      </c>
      <c r="G798" s="137" t="s">
        <v>476</v>
      </c>
      <c r="H798" s="138">
        <v>545.90099999999995</v>
      </c>
      <c r="I798" s="139"/>
      <c r="J798" s="140">
        <f>ROUND(I798*H798,2)</f>
        <v>0</v>
      </c>
      <c r="K798" s="136" t="s">
        <v>335</v>
      </c>
      <c r="L798" s="34"/>
      <c r="M798" s="141" t="s">
        <v>3</v>
      </c>
      <c r="N798" s="142" t="s">
        <v>40</v>
      </c>
      <c r="P798" s="143">
        <f>O798*H798</f>
        <v>0</v>
      </c>
      <c r="Q798" s="143">
        <v>2.0999999999999999E-5</v>
      </c>
      <c r="R798" s="143">
        <f>Q798*H798</f>
        <v>1.1463920999999998E-2</v>
      </c>
      <c r="S798" s="143">
        <v>0</v>
      </c>
      <c r="T798" s="144">
        <f>S798*H798</f>
        <v>0</v>
      </c>
      <c r="AR798" s="145" t="s">
        <v>113</v>
      </c>
      <c r="AT798" s="145" t="s">
        <v>331</v>
      </c>
      <c r="AU798" s="145" t="s">
        <v>87</v>
      </c>
      <c r="AY798" s="19" t="s">
        <v>328</v>
      </c>
      <c r="BE798" s="146">
        <f>IF(N798="základní",J798,0)</f>
        <v>0</v>
      </c>
      <c r="BF798" s="146">
        <f>IF(N798="snížená",J798,0)</f>
        <v>0</v>
      </c>
      <c r="BG798" s="146">
        <f>IF(N798="zákl. přenesená",J798,0)</f>
        <v>0</v>
      </c>
      <c r="BH798" s="146">
        <f>IF(N798="sníž. přenesená",J798,0)</f>
        <v>0</v>
      </c>
      <c r="BI798" s="146">
        <f>IF(N798="nulová",J798,0)</f>
        <v>0</v>
      </c>
      <c r="BJ798" s="19" t="s">
        <v>76</v>
      </c>
      <c r="BK798" s="146">
        <f>ROUND(I798*H798,2)</f>
        <v>0</v>
      </c>
      <c r="BL798" s="19" t="s">
        <v>113</v>
      </c>
      <c r="BM798" s="145" t="s">
        <v>3388</v>
      </c>
    </row>
    <row r="799" spans="2:65" s="1" customFormat="1">
      <c r="B799" s="34"/>
      <c r="D799" s="147" t="s">
        <v>338</v>
      </c>
      <c r="F799" s="148" t="s">
        <v>3389</v>
      </c>
      <c r="I799" s="149"/>
      <c r="L799" s="34"/>
      <c r="M799" s="150"/>
      <c r="T799" s="55"/>
      <c r="AT799" s="19" t="s">
        <v>338</v>
      </c>
      <c r="AU799" s="19" t="s">
        <v>87</v>
      </c>
    </row>
    <row r="800" spans="2:65" s="12" customFormat="1">
      <c r="B800" s="156"/>
      <c r="D800" s="151" t="s">
        <v>442</v>
      </c>
      <c r="E800" s="157" t="s">
        <v>3</v>
      </c>
      <c r="F800" s="158" t="s">
        <v>2438</v>
      </c>
      <c r="H800" s="159">
        <v>190.95099999999999</v>
      </c>
      <c r="I800" s="160"/>
      <c r="L800" s="156"/>
      <c r="M800" s="161"/>
      <c r="T800" s="162"/>
      <c r="AT800" s="157" t="s">
        <v>442</v>
      </c>
      <c r="AU800" s="157" t="s">
        <v>87</v>
      </c>
      <c r="AV800" s="12" t="s">
        <v>79</v>
      </c>
      <c r="AW800" s="12" t="s">
        <v>31</v>
      </c>
      <c r="AX800" s="12" t="s">
        <v>69</v>
      </c>
      <c r="AY800" s="157" t="s">
        <v>328</v>
      </c>
    </row>
    <row r="801" spans="2:65" s="12" customFormat="1">
      <c r="B801" s="156"/>
      <c r="D801" s="151" t="s">
        <v>442</v>
      </c>
      <c r="E801" s="157" t="s">
        <v>3</v>
      </c>
      <c r="F801" s="158" t="s">
        <v>2444</v>
      </c>
      <c r="H801" s="159">
        <v>181.65100000000001</v>
      </c>
      <c r="I801" s="160"/>
      <c r="L801" s="156"/>
      <c r="M801" s="161"/>
      <c r="T801" s="162"/>
      <c r="AT801" s="157" t="s">
        <v>442</v>
      </c>
      <c r="AU801" s="157" t="s">
        <v>87</v>
      </c>
      <c r="AV801" s="12" t="s">
        <v>79</v>
      </c>
      <c r="AW801" s="12" t="s">
        <v>31</v>
      </c>
      <c r="AX801" s="12" t="s">
        <v>69</v>
      </c>
      <c r="AY801" s="157" t="s">
        <v>328</v>
      </c>
    </row>
    <row r="802" spans="2:65" s="12" customFormat="1">
      <c r="B802" s="156"/>
      <c r="D802" s="151" t="s">
        <v>442</v>
      </c>
      <c r="E802" s="157" t="s">
        <v>3</v>
      </c>
      <c r="F802" s="158" t="s">
        <v>2447</v>
      </c>
      <c r="H802" s="159">
        <v>173.29900000000001</v>
      </c>
      <c r="I802" s="160"/>
      <c r="L802" s="156"/>
      <c r="M802" s="161"/>
      <c r="T802" s="162"/>
      <c r="AT802" s="157" t="s">
        <v>442</v>
      </c>
      <c r="AU802" s="157" t="s">
        <v>87</v>
      </c>
      <c r="AV802" s="12" t="s">
        <v>79</v>
      </c>
      <c r="AW802" s="12" t="s">
        <v>31</v>
      </c>
      <c r="AX802" s="12" t="s">
        <v>69</v>
      </c>
      <c r="AY802" s="157" t="s">
        <v>328</v>
      </c>
    </row>
    <row r="803" spans="2:65" s="13" customFormat="1">
      <c r="B803" s="163"/>
      <c r="D803" s="151" t="s">
        <v>442</v>
      </c>
      <c r="E803" s="164" t="s">
        <v>3</v>
      </c>
      <c r="F803" s="165" t="s">
        <v>452</v>
      </c>
      <c r="H803" s="166">
        <v>545.90099999999995</v>
      </c>
      <c r="I803" s="167"/>
      <c r="L803" s="163"/>
      <c r="M803" s="168"/>
      <c r="T803" s="169"/>
      <c r="AT803" s="164" t="s">
        <v>442</v>
      </c>
      <c r="AU803" s="164" t="s">
        <v>87</v>
      </c>
      <c r="AV803" s="13" t="s">
        <v>113</v>
      </c>
      <c r="AW803" s="13" t="s">
        <v>31</v>
      </c>
      <c r="AX803" s="13" t="s">
        <v>76</v>
      </c>
      <c r="AY803" s="164" t="s">
        <v>328</v>
      </c>
    </row>
    <row r="804" spans="2:65" s="1" customFormat="1" ht="44.25" customHeight="1">
      <c r="B804" s="133"/>
      <c r="C804" s="134" t="s">
        <v>3390</v>
      </c>
      <c r="D804" s="134" t="s">
        <v>331</v>
      </c>
      <c r="E804" s="135" t="s">
        <v>3391</v>
      </c>
      <c r="F804" s="136" t="s">
        <v>3392</v>
      </c>
      <c r="G804" s="137" t="s">
        <v>439</v>
      </c>
      <c r="H804" s="138">
        <v>113.675</v>
      </c>
      <c r="I804" s="139"/>
      <c r="J804" s="140">
        <f>ROUND(I804*H804,2)</f>
        <v>0</v>
      </c>
      <c r="K804" s="136" t="s">
        <v>335</v>
      </c>
      <c r="L804" s="34"/>
      <c r="M804" s="141" t="s">
        <v>3</v>
      </c>
      <c r="N804" s="142" t="s">
        <v>40</v>
      </c>
      <c r="P804" s="143">
        <f>O804*H804</f>
        <v>0</v>
      </c>
      <c r="Q804" s="143">
        <v>3.6700000000000003E-2</v>
      </c>
      <c r="R804" s="143">
        <f>Q804*H804</f>
        <v>4.1718725000000001</v>
      </c>
      <c r="S804" s="143">
        <v>0</v>
      </c>
      <c r="T804" s="144">
        <f>S804*H804</f>
        <v>0</v>
      </c>
      <c r="AR804" s="145" t="s">
        <v>113</v>
      </c>
      <c r="AT804" s="145" t="s">
        <v>331</v>
      </c>
      <c r="AU804" s="145" t="s">
        <v>87</v>
      </c>
      <c r="AY804" s="19" t="s">
        <v>328</v>
      </c>
      <c r="BE804" s="146">
        <f>IF(N804="základní",J804,0)</f>
        <v>0</v>
      </c>
      <c r="BF804" s="146">
        <f>IF(N804="snížená",J804,0)</f>
        <v>0</v>
      </c>
      <c r="BG804" s="146">
        <f>IF(N804="zákl. přenesená",J804,0)</f>
        <v>0</v>
      </c>
      <c r="BH804" s="146">
        <f>IF(N804="sníž. přenesená",J804,0)</f>
        <v>0</v>
      </c>
      <c r="BI804" s="146">
        <f>IF(N804="nulová",J804,0)</f>
        <v>0</v>
      </c>
      <c r="BJ804" s="19" t="s">
        <v>76</v>
      </c>
      <c r="BK804" s="146">
        <f>ROUND(I804*H804,2)</f>
        <v>0</v>
      </c>
      <c r="BL804" s="19" t="s">
        <v>113</v>
      </c>
      <c r="BM804" s="145" t="s">
        <v>3393</v>
      </c>
    </row>
    <row r="805" spans="2:65" s="1" customFormat="1">
      <c r="B805" s="34"/>
      <c r="D805" s="147" t="s">
        <v>338</v>
      </c>
      <c r="F805" s="148" t="s">
        <v>3394</v>
      </c>
      <c r="I805" s="149"/>
      <c r="L805" s="34"/>
      <c r="M805" s="150"/>
      <c r="T805" s="55"/>
      <c r="AT805" s="19" t="s">
        <v>338</v>
      </c>
      <c r="AU805" s="19" t="s">
        <v>87</v>
      </c>
    </row>
    <row r="806" spans="2:65" s="14" customFormat="1">
      <c r="B806" s="170"/>
      <c r="D806" s="151" t="s">
        <v>442</v>
      </c>
      <c r="E806" s="171" t="s">
        <v>3</v>
      </c>
      <c r="F806" s="172" t="s">
        <v>3395</v>
      </c>
      <c r="H806" s="171" t="s">
        <v>3</v>
      </c>
      <c r="I806" s="173"/>
      <c r="L806" s="170"/>
      <c r="M806" s="174"/>
      <c r="T806" s="175"/>
      <c r="AT806" s="171" t="s">
        <v>442</v>
      </c>
      <c r="AU806" s="171" t="s">
        <v>87</v>
      </c>
      <c r="AV806" s="14" t="s">
        <v>76</v>
      </c>
      <c r="AW806" s="14" t="s">
        <v>31</v>
      </c>
      <c r="AX806" s="14" t="s">
        <v>69</v>
      </c>
      <c r="AY806" s="171" t="s">
        <v>328</v>
      </c>
    </row>
    <row r="807" spans="2:65" s="12" customFormat="1">
      <c r="B807" s="156"/>
      <c r="D807" s="151" t="s">
        <v>442</v>
      </c>
      <c r="E807" s="157" t="s">
        <v>3</v>
      </c>
      <c r="F807" s="158" t="s">
        <v>2366</v>
      </c>
      <c r="H807" s="159">
        <v>113.675</v>
      </c>
      <c r="I807" s="160"/>
      <c r="L807" s="156"/>
      <c r="M807" s="161"/>
      <c r="T807" s="162"/>
      <c r="AT807" s="157" t="s">
        <v>442</v>
      </c>
      <c r="AU807" s="157" t="s">
        <v>87</v>
      </c>
      <c r="AV807" s="12" t="s">
        <v>79</v>
      </c>
      <c r="AW807" s="12" t="s">
        <v>31</v>
      </c>
      <c r="AX807" s="12" t="s">
        <v>76</v>
      </c>
      <c r="AY807" s="157" t="s">
        <v>328</v>
      </c>
    </row>
    <row r="808" spans="2:65" s="1" customFormat="1" ht="24.2" customHeight="1">
      <c r="B808" s="133"/>
      <c r="C808" s="134" t="s">
        <v>1600</v>
      </c>
      <c r="D808" s="134" t="s">
        <v>331</v>
      </c>
      <c r="E808" s="135" t="s">
        <v>3396</v>
      </c>
      <c r="F808" s="136" t="s">
        <v>3397</v>
      </c>
      <c r="G808" s="137" t="s">
        <v>491</v>
      </c>
      <c r="H808" s="138">
        <v>10.814</v>
      </c>
      <c r="I808" s="139"/>
      <c r="J808" s="140">
        <f>ROUND(I808*H808,2)</f>
        <v>0</v>
      </c>
      <c r="K808" s="136" t="s">
        <v>335</v>
      </c>
      <c r="L808" s="34"/>
      <c r="M808" s="141" t="s">
        <v>3</v>
      </c>
      <c r="N808" s="142" t="s">
        <v>40</v>
      </c>
      <c r="P808" s="143">
        <f>O808*H808</f>
        <v>0</v>
      </c>
      <c r="Q808" s="143">
        <v>0.42</v>
      </c>
      <c r="R808" s="143">
        <f>Q808*H808</f>
        <v>4.5418799999999999</v>
      </c>
      <c r="S808" s="143">
        <v>0</v>
      </c>
      <c r="T808" s="144">
        <f>S808*H808</f>
        <v>0</v>
      </c>
      <c r="AR808" s="145" t="s">
        <v>113</v>
      </c>
      <c r="AT808" s="145" t="s">
        <v>331</v>
      </c>
      <c r="AU808" s="145" t="s">
        <v>87</v>
      </c>
      <c r="AY808" s="19" t="s">
        <v>328</v>
      </c>
      <c r="BE808" s="146">
        <f>IF(N808="základní",J808,0)</f>
        <v>0</v>
      </c>
      <c r="BF808" s="146">
        <f>IF(N808="snížená",J808,0)</f>
        <v>0</v>
      </c>
      <c r="BG808" s="146">
        <f>IF(N808="zákl. přenesená",J808,0)</f>
        <v>0</v>
      </c>
      <c r="BH808" s="146">
        <f>IF(N808="sníž. přenesená",J808,0)</f>
        <v>0</v>
      </c>
      <c r="BI808" s="146">
        <f>IF(N808="nulová",J808,0)</f>
        <v>0</v>
      </c>
      <c r="BJ808" s="19" t="s">
        <v>76</v>
      </c>
      <c r="BK808" s="146">
        <f>ROUND(I808*H808,2)</f>
        <v>0</v>
      </c>
      <c r="BL808" s="19" t="s">
        <v>113</v>
      </c>
      <c r="BM808" s="145" t="s">
        <v>3398</v>
      </c>
    </row>
    <row r="809" spans="2:65" s="1" customFormat="1">
      <c r="B809" s="34"/>
      <c r="D809" s="147" t="s">
        <v>338</v>
      </c>
      <c r="F809" s="148" t="s">
        <v>3399</v>
      </c>
      <c r="I809" s="149"/>
      <c r="L809" s="34"/>
      <c r="M809" s="150"/>
      <c r="T809" s="55"/>
      <c r="AT809" s="19" t="s">
        <v>338</v>
      </c>
      <c r="AU809" s="19" t="s">
        <v>87</v>
      </c>
    </row>
    <row r="810" spans="2:65" s="14" customFormat="1">
      <c r="B810" s="170"/>
      <c r="D810" s="151" t="s">
        <v>442</v>
      </c>
      <c r="E810" s="171" t="s">
        <v>3</v>
      </c>
      <c r="F810" s="172" t="s">
        <v>3400</v>
      </c>
      <c r="H810" s="171" t="s">
        <v>3</v>
      </c>
      <c r="I810" s="173"/>
      <c r="L810" s="170"/>
      <c r="M810" s="174"/>
      <c r="T810" s="175"/>
      <c r="AT810" s="171" t="s">
        <v>442</v>
      </c>
      <c r="AU810" s="171" t="s">
        <v>87</v>
      </c>
      <c r="AV810" s="14" t="s">
        <v>76</v>
      </c>
      <c r="AW810" s="14" t="s">
        <v>31</v>
      </c>
      <c r="AX810" s="14" t="s">
        <v>69</v>
      </c>
      <c r="AY810" s="171" t="s">
        <v>328</v>
      </c>
    </row>
    <row r="811" spans="2:65" s="12" customFormat="1">
      <c r="B811" s="156"/>
      <c r="D811" s="151" t="s">
        <v>442</v>
      </c>
      <c r="E811" s="157" t="s">
        <v>3</v>
      </c>
      <c r="F811" s="158" t="s">
        <v>3401</v>
      </c>
      <c r="H811" s="159">
        <v>10.814</v>
      </c>
      <c r="I811" s="160"/>
      <c r="L811" s="156"/>
      <c r="M811" s="161"/>
      <c r="T811" s="162"/>
      <c r="AT811" s="157" t="s">
        <v>442</v>
      </c>
      <c r="AU811" s="157" t="s">
        <v>87</v>
      </c>
      <c r="AV811" s="12" t="s">
        <v>79</v>
      </c>
      <c r="AW811" s="12" t="s">
        <v>31</v>
      </c>
      <c r="AX811" s="12" t="s">
        <v>76</v>
      </c>
      <c r="AY811" s="157" t="s">
        <v>328</v>
      </c>
    </row>
    <row r="812" spans="2:65" s="15" customFormat="1" ht="20.85" customHeight="1">
      <c r="B812" s="195"/>
      <c r="D812" s="196" t="s">
        <v>68</v>
      </c>
      <c r="E812" s="196" t="s">
        <v>3402</v>
      </c>
      <c r="F812" s="196" t="s">
        <v>3403</v>
      </c>
      <c r="I812" s="197"/>
      <c r="J812" s="198">
        <f>BK812</f>
        <v>0</v>
      </c>
      <c r="L812" s="195"/>
      <c r="M812" s="199"/>
      <c r="P812" s="200">
        <f>SUM(P813:P844)</f>
        <v>0</v>
      </c>
      <c r="R812" s="200">
        <f>SUM(R813:R844)</f>
        <v>49.646923899653792</v>
      </c>
      <c r="T812" s="201">
        <f>SUM(T813:T844)</f>
        <v>0</v>
      </c>
      <c r="AR812" s="196" t="s">
        <v>76</v>
      </c>
      <c r="AT812" s="202" t="s">
        <v>68</v>
      </c>
      <c r="AU812" s="202" t="s">
        <v>87</v>
      </c>
      <c r="AY812" s="196" t="s">
        <v>328</v>
      </c>
      <c r="BK812" s="203">
        <f>SUM(BK813:BK844)</f>
        <v>0</v>
      </c>
    </row>
    <row r="813" spans="2:65" s="1" customFormat="1" ht="24.2" customHeight="1">
      <c r="B813" s="133"/>
      <c r="C813" s="134" t="s">
        <v>3404</v>
      </c>
      <c r="D813" s="134" t="s">
        <v>331</v>
      </c>
      <c r="E813" s="135" t="s">
        <v>3405</v>
      </c>
      <c r="F813" s="136" t="s">
        <v>3406</v>
      </c>
      <c r="G813" s="137" t="s">
        <v>439</v>
      </c>
      <c r="H813" s="138">
        <v>334.54500000000002</v>
      </c>
      <c r="I813" s="139"/>
      <c r="J813" s="140">
        <f>ROUND(I813*H813,2)</f>
        <v>0</v>
      </c>
      <c r="K813" s="136" t="s">
        <v>335</v>
      </c>
      <c r="L813" s="34"/>
      <c r="M813" s="141" t="s">
        <v>3</v>
      </c>
      <c r="N813" s="142" t="s">
        <v>40</v>
      </c>
      <c r="P813" s="143">
        <f>O813*H813</f>
        <v>0</v>
      </c>
      <c r="Q813" s="143">
        <v>0.11</v>
      </c>
      <c r="R813" s="143">
        <f>Q813*H813</f>
        <v>36.799950000000003</v>
      </c>
      <c r="S813" s="143">
        <v>0</v>
      </c>
      <c r="T813" s="144">
        <f>S813*H813</f>
        <v>0</v>
      </c>
      <c r="AR813" s="145" t="s">
        <v>113</v>
      </c>
      <c r="AT813" s="145" t="s">
        <v>331</v>
      </c>
      <c r="AU813" s="145" t="s">
        <v>113</v>
      </c>
      <c r="AY813" s="19" t="s">
        <v>328</v>
      </c>
      <c r="BE813" s="146">
        <f>IF(N813="základní",J813,0)</f>
        <v>0</v>
      </c>
      <c r="BF813" s="146">
        <f>IF(N813="snížená",J813,0)</f>
        <v>0</v>
      </c>
      <c r="BG813" s="146">
        <f>IF(N813="zákl. přenesená",J813,0)</f>
        <v>0</v>
      </c>
      <c r="BH813" s="146">
        <f>IF(N813="sníž. přenesená",J813,0)</f>
        <v>0</v>
      </c>
      <c r="BI813" s="146">
        <f>IF(N813="nulová",J813,0)</f>
        <v>0</v>
      </c>
      <c r="BJ813" s="19" t="s">
        <v>76</v>
      </c>
      <c r="BK813" s="146">
        <f>ROUND(I813*H813,2)</f>
        <v>0</v>
      </c>
      <c r="BL813" s="19" t="s">
        <v>113</v>
      </c>
      <c r="BM813" s="145" t="s">
        <v>3407</v>
      </c>
    </row>
    <row r="814" spans="2:65" s="1" customFormat="1">
      <c r="B814" s="34"/>
      <c r="D814" s="147" t="s">
        <v>338</v>
      </c>
      <c r="F814" s="148" t="s">
        <v>3408</v>
      </c>
      <c r="I814" s="149"/>
      <c r="L814" s="34"/>
      <c r="M814" s="150"/>
      <c r="T814" s="55"/>
      <c r="AT814" s="19" t="s">
        <v>338</v>
      </c>
      <c r="AU814" s="19" t="s">
        <v>113</v>
      </c>
    </row>
    <row r="815" spans="2:65" s="12" customFormat="1">
      <c r="B815" s="156"/>
      <c r="D815" s="151" t="s">
        <v>442</v>
      </c>
      <c r="E815" s="157" t="s">
        <v>3</v>
      </c>
      <c r="F815" s="158" t="s">
        <v>2366</v>
      </c>
      <c r="H815" s="159">
        <v>113.675</v>
      </c>
      <c r="I815" s="160"/>
      <c r="L815" s="156"/>
      <c r="M815" s="161"/>
      <c r="T815" s="162"/>
      <c r="AT815" s="157" t="s">
        <v>442</v>
      </c>
      <c r="AU815" s="157" t="s">
        <v>113</v>
      </c>
      <c r="AV815" s="12" t="s">
        <v>79</v>
      </c>
      <c r="AW815" s="12" t="s">
        <v>31</v>
      </c>
      <c r="AX815" s="12" t="s">
        <v>69</v>
      </c>
      <c r="AY815" s="157" t="s">
        <v>328</v>
      </c>
    </row>
    <row r="816" spans="2:65" s="12" customFormat="1">
      <c r="B816" s="156"/>
      <c r="D816" s="151" t="s">
        <v>442</v>
      </c>
      <c r="E816" s="157" t="s">
        <v>3</v>
      </c>
      <c r="F816" s="158" t="s">
        <v>2378</v>
      </c>
      <c r="H816" s="159">
        <v>108.13500000000001</v>
      </c>
      <c r="I816" s="160"/>
      <c r="L816" s="156"/>
      <c r="M816" s="161"/>
      <c r="T816" s="162"/>
      <c r="AT816" s="157" t="s">
        <v>442</v>
      </c>
      <c r="AU816" s="157" t="s">
        <v>113</v>
      </c>
      <c r="AV816" s="12" t="s">
        <v>79</v>
      </c>
      <c r="AW816" s="12" t="s">
        <v>31</v>
      </c>
      <c r="AX816" s="12" t="s">
        <v>69</v>
      </c>
      <c r="AY816" s="157" t="s">
        <v>328</v>
      </c>
    </row>
    <row r="817" spans="2:65" s="12" customFormat="1">
      <c r="B817" s="156"/>
      <c r="D817" s="151" t="s">
        <v>442</v>
      </c>
      <c r="E817" s="157" t="s">
        <v>3</v>
      </c>
      <c r="F817" s="158" t="s">
        <v>2387</v>
      </c>
      <c r="H817" s="159">
        <v>121.735</v>
      </c>
      <c r="I817" s="160"/>
      <c r="L817" s="156"/>
      <c r="M817" s="161"/>
      <c r="T817" s="162"/>
      <c r="AT817" s="157" t="s">
        <v>442</v>
      </c>
      <c r="AU817" s="157" t="s">
        <v>113</v>
      </c>
      <c r="AV817" s="12" t="s">
        <v>79</v>
      </c>
      <c r="AW817" s="12" t="s">
        <v>31</v>
      </c>
      <c r="AX817" s="12" t="s">
        <v>69</v>
      </c>
      <c r="AY817" s="157" t="s">
        <v>328</v>
      </c>
    </row>
    <row r="818" spans="2:65" s="14" customFormat="1">
      <c r="B818" s="170"/>
      <c r="D818" s="151" t="s">
        <v>442</v>
      </c>
      <c r="E818" s="171" t="s">
        <v>3</v>
      </c>
      <c r="F818" s="172" t="s">
        <v>3409</v>
      </c>
      <c r="H818" s="171" t="s">
        <v>3</v>
      </c>
      <c r="I818" s="173"/>
      <c r="L818" s="170"/>
      <c r="M818" s="174"/>
      <c r="T818" s="175"/>
      <c r="AT818" s="171" t="s">
        <v>442</v>
      </c>
      <c r="AU818" s="171" t="s">
        <v>113</v>
      </c>
      <c r="AV818" s="14" t="s">
        <v>76</v>
      </c>
      <c r="AW818" s="14" t="s">
        <v>31</v>
      </c>
      <c r="AX818" s="14" t="s">
        <v>69</v>
      </c>
      <c r="AY818" s="171" t="s">
        <v>328</v>
      </c>
    </row>
    <row r="819" spans="2:65" s="12" customFormat="1">
      <c r="B819" s="156"/>
      <c r="D819" s="151" t="s">
        <v>442</v>
      </c>
      <c r="E819" s="157" t="s">
        <v>3</v>
      </c>
      <c r="F819" s="158" t="s">
        <v>3410</v>
      </c>
      <c r="H819" s="159">
        <v>-9</v>
      </c>
      <c r="I819" s="160"/>
      <c r="L819" s="156"/>
      <c r="M819" s="161"/>
      <c r="T819" s="162"/>
      <c r="AT819" s="157" t="s">
        <v>442</v>
      </c>
      <c r="AU819" s="157" t="s">
        <v>113</v>
      </c>
      <c r="AV819" s="12" t="s">
        <v>79</v>
      </c>
      <c r="AW819" s="12" t="s">
        <v>31</v>
      </c>
      <c r="AX819" s="12" t="s">
        <v>69</v>
      </c>
      <c r="AY819" s="157" t="s">
        <v>328</v>
      </c>
    </row>
    <row r="820" spans="2:65" s="13" customFormat="1">
      <c r="B820" s="163"/>
      <c r="D820" s="151" t="s">
        <v>442</v>
      </c>
      <c r="E820" s="164" t="s">
        <v>3</v>
      </c>
      <c r="F820" s="165" t="s">
        <v>452</v>
      </c>
      <c r="H820" s="166">
        <v>334.54500000000002</v>
      </c>
      <c r="I820" s="167"/>
      <c r="L820" s="163"/>
      <c r="M820" s="168"/>
      <c r="T820" s="169"/>
      <c r="AT820" s="164" t="s">
        <v>442</v>
      </c>
      <c r="AU820" s="164" t="s">
        <v>113</v>
      </c>
      <c r="AV820" s="13" t="s">
        <v>113</v>
      </c>
      <c r="AW820" s="13" t="s">
        <v>31</v>
      </c>
      <c r="AX820" s="13" t="s">
        <v>76</v>
      </c>
      <c r="AY820" s="164" t="s">
        <v>328</v>
      </c>
    </row>
    <row r="821" spans="2:65" s="1" customFormat="1" ht="37.9" customHeight="1">
      <c r="B821" s="133"/>
      <c r="C821" s="134" t="s">
        <v>1603</v>
      </c>
      <c r="D821" s="134" t="s">
        <v>331</v>
      </c>
      <c r="E821" s="135" t="s">
        <v>3411</v>
      </c>
      <c r="F821" s="136" t="s">
        <v>3412</v>
      </c>
      <c r="G821" s="137" t="s">
        <v>439</v>
      </c>
      <c r="H821" s="138">
        <v>1009.175</v>
      </c>
      <c r="I821" s="139"/>
      <c r="J821" s="140">
        <f>ROUND(I821*H821,2)</f>
        <v>0</v>
      </c>
      <c r="K821" s="136" t="s">
        <v>335</v>
      </c>
      <c r="L821" s="34"/>
      <c r="M821" s="141" t="s">
        <v>3</v>
      </c>
      <c r="N821" s="142" t="s">
        <v>40</v>
      </c>
      <c r="P821" s="143">
        <f>O821*H821</f>
        <v>0</v>
      </c>
      <c r="Q821" s="143">
        <v>1.0999999999999999E-2</v>
      </c>
      <c r="R821" s="143">
        <f>Q821*H821</f>
        <v>11.100924999999998</v>
      </c>
      <c r="S821" s="143">
        <v>0</v>
      </c>
      <c r="T821" s="144">
        <f>S821*H821</f>
        <v>0</v>
      </c>
      <c r="AR821" s="145" t="s">
        <v>113</v>
      </c>
      <c r="AT821" s="145" t="s">
        <v>331</v>
      </c>
      <c r="AU821" s="145" t="s">
        <v>113</v>
      </c>
      <c r="AY821" s="19" t="s">
        <v>328</v>
      </c>
      <c r="BE821" s="146">
        <f>IF(N821="základní",J821,0)</f>
        <v>0</v>
      </c>
      <c r="BF821" s="146">
        <f>IF(N821="snížená",J821,0)</f>
        <v>0</v>
      </c>
      <c r="BG821" s="146">
        <f>IF(N821="zákl. přenesená",J821,0)</f>
        <v>0</v>
      </c>
      <c r="BH821" s="146">
        <f>IF(N821="sníž. přenesená",J821,0)</f>
        <v>0</v>
      </c>
      <c r="BI821" s="146">
        <f>IF(N821="nulová",J821,0)</f>
        <v>0</v>
      </c>
      <c r="BJ821" s="19" t="s">
        <v>76</v>
      </c>
      <c r="BK821" s="146">
        <f>ROUND(I821*H821,2)</f>
        <v>0</v>
      </c>
      <c r="BL821" s="19" t="s">
        <v>113</v>
      </c>
      <c r="BM821" s="145" t="s">
        <v>3413</v>
      </c>
    </row>
    <row r="822" spans="2:65" s="1" customFormat="1">
      <c r="B822" s="34"/>
      <c r="D822" s="147" t="s">
        <v>338</v>
      </c>
      <c r="F822" s="148" t="s">
        <v>3414</v>
      </c>
      <c r="I822" s="149"/>
      <c r="L822" s="34"/>
      <c r="M822" s="150"/>
      <c r="T822" s="55"/>
      <c r="AT822" s="19" t="s">
        <v>338</v>
      </c>
      <c r="AU822" s="19" t="s">
        <v>113</v>
      </c>
    </row>
    <row r="823" spans="2:65" s="14" customFormat="1" ht="22.5">
      <c r="B823" s="170"/>
      <c r="D823" s="151" t="s">
        <v>442</v>
      </c>
      <c r="E823" s="171" t="s">
        <v>3</v>
      </c>
      <c r="F823" s="172" t="s">
        <v>3415</v>
      </c>
      <c r="H823" s="171" t="s">
        <v>3</v>
      </c>
      <c r="I823" s="173"/>
      <c r="L823" s="170"/>
      <c r="M823" s="174"/>
      <c r="T823" s="175"/>
      <c r="AT823" s="171" t="s">
        <v>442</v>
      </c>
      <c r="AU823" s="171" t="s">
        <v>113</v>
      </c>
      <c r="AV823" s="14" t="s">
        <v>76</v>
      </c>
      <c r="AW823" s="14" t="s">
        <v>31</v>
      </c>
      <c r="AX823" s="14" t="s">
        <v>69</v>
      </c>
      <c r="AY823" s="171" t="s">
        <v>328</v>
      </c>
    </row>
    <row r="824" spans="2:65" s="12" customFormat="1">
      <c r="B824" s="156"/>
      <c r="D824" s="151" t="s">
        <v>442</v>
      </c>
      <c r="E824" s="157" t="s">
        <v>3</v>
      </c>
      <c r="F824" s="158" t="s">
        <v>3416</v>
      </c>
      <c r="H824" s="159">
        <v>227.35</v>
      </c>
      <c r="I824" s="160"/>
      <c r="L824" s="156"/>
      <c r="M824" s="161"/>
      <c r="T824" s="162"/>
      <c r="AT824" s="157" t="s">
        <v>442</v>
      </c>
      <c r="AU824" s="157" t="s">
        <v>113</v>
      </c>
      <c r="AV824" s="12" t="s">
        <v>79</v>
      </c>
      <c r="AW824" s="12" t="s">
        <v>31</v>
      </c>
      <c r="AX824" s="12" t="s">
        <v>69</v>
      </c>
      <c r="AY824" s="157" t="s">
        <v>328</v>
      </c>
    </row>
    <row r="825" spans="2:65" s="12" customFormat="1">
      <c r="B825" s="156"/>
      <c r="D825" s="151" t="s">
        <v>442</v>
      </c>
      <c r="E825" s="157" t="s">
        <v>3</v>
      </c>
      <c r="F825" s="158" t="s">
        <v>3417</v>
      </c>
      <c r="H825" s="159">
        <v>121.735</v>
      </c>
      <c r="I825" s="160"/>
      <c r="L825" s="156"/>
      <c r="M825" s="161"/>
      <c r="T825" s="162"/>
      <c r="AT825" s="157" t="s">
        <v>442</v>
      </c>
      <c r="AU825" s="157" t="s">
        <v>113</v>
      </c>
      <c r="AV825" s="12" t="s">
        <v>79</v>
      </c>
      <c r="AW825" s="12" t="s">
        <v>31</v>
      </c>
      <c r="AX825" s="12" t="s">
        <v>69</v>
      </c>
      <c r="AY825" s="157" t="s">
        <v>328</v>
      </c>
    </row>
    <row r="826" spans="2:65" s="12" customFormat="1">
      <c r="B826" s="156"/>
      <c r="D826" s="151" t="s">
        <v>442</v>
      </c>
      <c r="E826" s="157" t="s">
        <v>3</v>
      </c>
      <c r="F826" s="158" t="s">
        <v>3418</v>
      </c>
      <c r="H826" s="159">
        <v>687.09</v>
      </c>
      <c r="I826" s="160"/>
      <c r="L826" s="156"/>
      <c r="M826" s="161"/>
      <c r="T826" s="162"/>
      <c r="AT826" s="157" t="s">
        <v>442</v>
      </c>
      <c r="AU826" s="157" t="s">
        <v>113</v>
      </c>
      <c r="AV826" s="12" t="s">
        <v>79</v>
      </c>
      <c r="AW826" s="12" t="s">
        <v>31</v>
      </c>
      <c r="AX826" s="12" t="s">
        <v>69</v>
      </c>
      <c r="AY826" s="157" t="s">
        <v>328</v>
      </c>
    </row>
    <row r="827" spans="2:65" s="14" customFormat="1">
      <c r="B827" s="170"/>
      <c r="D827" s="151" t="s">
        <v>442</v>
      </c>
      <c r="E827" s="171" t="s">
        <v>3</v>
      </c>
      <c r="F827" s="172" t="s">
        <v>3409</v>
      </c>
      <c r="H827" s="171" t="s">
        <v>3</v>
      </c>
      <c r="I827" s="173"/>
      <c r="L827" s="170"/>
      <c r="M827" s="174"/>
      <c r="T827" s="175"/>
      <c r="AT827" s="171" t="s">
        <v>442</v>
      </c>
      <c r="AU827" s="171" t="s">
        <v>113</v>
      </c>
      <c r="AV827" s="14" t="s">
        <v>76</v>
      </c>
      <c r="AW827" s="14" t="s">
        <v>31</v>
      </c>
      <c r="AX827" s="14" t="s">
        <v>69</v>
      </c>
      <c r="AY827" s="171" t="s">
        <v>328</v>
      </c>
    </row>
    <row r="828" spans="2:65" s="12" customFormat="1">
      <c r="B828" s="156"/>
      <c r="D828" s="151" t="s">
        <v>442</v>
      </c>
      <c r="E828" s="157" t="s">
        <v>3</v>
      </c>
      <c r="F828" s="158" t="s">
        <v>3419</v>
      </c>
      <c r="H828" s="159">
        <v>-27</v>
      </c>
      <c r="I828" s="160"/>
      <c r="L828" s="156"/>
      <c r="M828" s="161"/>
      <c r="T828" s="162"/>
      <c r="AT828" s="157" t="s">
        <v>442</v>
      </c>
      <c r="AU828" s="157" t="s">
        <v>113</v>
      </c>
      <c r="AV828" s="12" t="s">
        <v>79</v>
      </c>
      <c r="AW828" s="12" t="s">
        <v>31</v>
      </c>
      <c r="AX828" s="12" t="s">
        <v>69</v>
      </c>
      <c r="AY828" s="157" t="s">
        <v>328</v>
      </c>
    </row>
    <row r="829" spans="2:65" s="13" customFormat="1">
      <c r="B829" s="163"/>
      <c r="D829" s="151" t="s">
        <v>442</v>
      </c>
      <c r="E829" s="164" t="s">
        <v>3</v>
      </c>
      <c r="F829" s="165" t="s">
        <v>452</v>
      </c>
      <c r="H829" s="166">
        <v>1009.175</v>
      </c>
      <c r="I829" s="167"/>
      <c r="L829" s="163"/>
      <c r="M829" s="168"/>
      <c r="T829" s="169"/>
      <c r="AT829" s="164" t="s">
        <v>442</v>
      </c>
      <c r="AU829" s="164" t="s">
        <v>113</v>
      </c>
      <c r="AV829" s="13" t="s">
        <v>113</v>
      </c>
      <c r="AW829" s="13" t="s">
        <v>31</v>
      </c>
      <c r="AX829" s="13" t="s">
        <v>76</v>
      </c>
      <c r="AY829" s="164" t="s">
        <v>328</v>
      </c>
    </row>
    <row r="830" spans="2:65" s="1" customFormat="1" ht="21.75" customHeight="1">
      <c r="B830" s="133"/>
      <c r="C830" s="134" t="s">
        <v>3420</v>
      </c>
      <c r="D830" s="134" t="s">
        <v>331</v>
      </c>
      <c r="E830" s="135" t="s">
        <v>3421</v>
      </c>
      <c r="F830" s="136" t="s">
        <v>2797</v>
      </c>
      <c r="G830" s="137" t="s">
        <v>585</v>
      </c>
      <c r="H830" s="138">
        <v>1.554</v>
      </c>
      <c r="I830" s="139"/>
      <c r="J830" s="140">
        <f>ROUND(I830*H830,2)</f>
        <v>0</v>
      </c>
      <c r="K830" s="136" t="s">
        <v>335</v>
      </c>
      <c r="L830" s="34"/>
      <c r="M830" s="141" t="s">
        <v>3</v>
      </c>
      <c r="N830" s="142" t="s">
        <v>40</v>
      </c>
      <c r="P830" s="143">
        <f>O830*H830</f>
        <v>0</v>
      </c>
      <c r="Q830" s="143">
        <v>1.0627727796999999</v>
      </c>
      <c r="R830" s="143">
        <f>Q830*H830</f>
        <v>1.6515488996537999</v>
      </c>
      <c r="S830" s="143">
        <v>0</v>
      </c>
      <c r="T830" s="144">
        <f>S830*H830</f>
        <v>0</v>
      </c>
      <c r="AR830" s="145" t="s">
        <v>113</v>
      </c>
      <c r="AT830" s="145" t="s">
        <v>331</v>
      </c>
      <c r="AU830" s="145" t="s">
        <v>113</v>
      </c>
      <c r="AY830" s="19" t="s">
        <v>328</v>
      </c>
      <c r="BE830" s="146">
        <f>IF(N830="základní",J830,0)</f>
        <v>0</v>
      </c>
      <c r="BF830" s="146">
        <f>IF(N830="snížená",J830,0)</f>
        <v>0</v>
      </c>
      <c r="BG830" s="146">
        <f>IF(N830="zákl. přenesená",J830,0)</f>
        <v>0</v>
      </c>
      <c r="BH830" s="146">
        <f>IF(N830="sníž. přenesená",J830,0)</f>
        <v>0</v>
      </c>
      <c r="BI830" s="146">
        <f>IF(N830="nulová",J830,0)</f>
        <v>0</v>
      </c>
      <c r="BJ830" s="19" t="s">
        <v>76</v>
      </c>
      <c r="BK830" s="146">
        <f>ROUND(I830*H830,2)</f>
        <v>0</v>
      </c>
      <c r="BL830" s="19" t="s">
        <v>113</v>
      </c>
      <c r="BM830" s="145" t="s">
        <v>3422</v>
      </c>
    </row>
    <row r="831" spans="2:65" s="1" customFormat="1">
      <c r="B831" s="34"/>
      <c r="D831" s="147" t="s">
        <v>338</v>
      </c>
      <c r="F831" s="148" t="s">
        <v>3423</v>
      </c>
      <c r="I831" s="149"/>
      <c r="L831" s="34"/>
      <c r="M831" s="150"/>
      <c r="T831" s="55"/>
      <c r="AT831" s="19" t="s">
        <v>338</v>
      </c>
      <c r="AU831" s="19" t="s">
        <v>113</v>
      </c>
    </row>
    <row r="832" spans="2:65" s="14" customFormat="1">
      <c r="B832" s="170"/>
      <c r="D832" s="151" t="s">
        <v>442</v>
      </c>
      <c r="E832" s="171" t="s">
        <v>3</v>
      </c>
      <c r="F832" s="172" t="s">
        <v>3424</v>
      </c>
      <c r="H832" s="171" t="s">
        <v>3</v>
      </c>
      <c r="I832" s="173"/>
      <c r="L832" s="170"/>
      <c r="M832" s="174"/>
      <c r="T832" s="175"/>
      <c r="AT832" s="171" t="s">
        <v>442</v>
      </c>
      <c r="AU832" s="171" t="s">
        <v>113</v>
      </c>
      <c r="AV832" s="14" t="s">
        <v>76</v>
      </c>
      <c r="AW832" s="14" t="s">
        <v>31</v>
      </c>
      <c r="AX832" s="14" t="s">
        <v>69</v>
      </c>
      <c r="AY832" s="171" t="s">
        <v>328</v>
      </c>
    </row>
    <row r="833" spans="2:65" s="12" customFormat="1">
      <c r="B833" s="156"/>
      <c r="D833" s="151" t="s">
        <v>442</v>
      </c>
      <c r="E833" s="157" t="s">
        <v>3</v>
      </c>
      <c r="F833" s="158" t="s">
        <v>3425</v>
      </c>
      <c r="H833" s="159">
        <v>0.52800000000000002</v>
      </c>
      <c r="I833" s="160"/>
      <c r="L833" s="156"/>
      <c r="M833" s="161"/>
      <c r="T833" s="162"/>
      <c r="AT833" s="157" t="s">
        <v>442</v>
      </c>
      <c r="AU833" s="157" t="s">
        <v>113</v>
      </c>
      <c r="AV833" s="12" t="s">
        <v>79</v>
      </c>
      <c r="AW833" s="12" t="s">
        <v>31</v>
      </c>
      <c r="AX833" s="12" t="s">
        <v>69</v>
      </c>
      <c r="AY833" s="157" t="s">
        <v>328</v>
      </c>
    </row>
    <row r="834" spans="2:65" s="12" customFormat="1">
      <c r="B834" s="156"/>
      <c r="D834" s="151" t="s">
        <v>442</v>
      </c>
      <c r="E834" s="157" t="s">
        <v>3</v>
      </c>
      <c r="F834" s="158" t="s">
        <v>3426</v>
      </c>
      <c r="H834" s="159">
        <v>0.502</v>
      </c>
      <c r="I834" s="160"/>
      <c r="L834" s="156"/>
      <c r="M834" s="161"/>
      <c r="T834" s="162"/>
      <c r="AT834" s="157" t="s">
        <v>442</v>
      </c>
      <c r="AU834" s="157" t="s">
        <v>113</v>
      </c>
      <c r="AV834" s="12" t="s">
        <v>79</v>
      </c>
      <c r="AW834" s="12" t="s">
        <v>31</v>
      </c>
      <c r="AX834" s="12" t="s">
        <v>69</v>
      </c>
      <c r="AY834" s="157" t="s">
        <v>328</v>
      </c>
    </row>
    <row r="835" spans="2:65" s="12" customFormat="1">
      <c r="B835" s="156"/>
      <c r="D835" s="151" t="s">
        <v>442</v>
      </c>
      <c r="E835" s="157" t="s">
        <v>3</v>
      </c>
      <c r="F835" s="158" t="s">
        <v>3427</v>
      </c>
      <c r="H835" s="159">
        <v>0.56599999999999995</v>
      </c>
      <c r="I835" s="160"/>
      <c r="L835" s="156"/>
      <c r="M835" s="161"/>
      <c r="T835" s="162"/>
      <c r="AT835" s="157" t="s">
        <v>442</v>
      </c>
      <c r="AU835" s="157" t="s">
        <v>113</v>
      </c>
      <c r="AV835" s="12" t="s">
        <v>79</v>
      </c>
      <c r="AW835" s="12" t="s">
        <v>31</v>
      </c>
      <c r="AX835" s="12" t="s">
        <v>69</v>
      </c>
      <c r="AY835" s="157" t="s">
        <v>328</v>
      </c>
    </row>
    <row r="836" spans="2:65" s="14" customFormat="1">
      <c r="B836" s="170"/>
      <c r="D836" s="151" t="s">
        <v>442</v>
      </c>
      <c r="E836" s="171" t="s">
        <v>3</v>
      </c>
      <c r="F836" s="172" t="s">
        <v>3409</v>
      </c>
      <c r="H836" s="171" t="s">
        <v>3</v>
      </c>
      <c r="I836" s="173"/>
      <c r="L836" s="170"/>
      <c r="M836" s="174"/>
      <c r="T836" s="175"/>
      <c r="AT836" s="171" t="s">
        <v>442</v>
      </c>
      <c r="AU836" s="171" t="s">
        <v>113</v>
      </c>
      <c r="AV836" s="14" t="s">
        <v>76</v>
      </c>
      <c r="AW836" s="14" t="s">
        <v>31</v>
      </c>
      <c r="AX836" s="14" t="s">
        <v>69</v>
      </c>
      <c r="AY836" s="171" t="s">
        <v>328</v>
      </c>
    </row>
    <row r="837" spans="2:65" s="12" customFormat="1">
      <c r="B837" s="156"/>
      <c r="D837" s="151" t="s">
        <v>442</v>
      </c>
      <c r="E837" s="157" t="s">
        <v>3</v>
      </c>
      <c r="F837" s="158" t="s">
        <v>3428</v>
      </c>
      <c r="H837" s="159">
        <v>-4.2000000000000003E-2</v>
      </c>
      <c r="I837" s="160"/>
      <c r="L837" s="156"/>
      <c r="M837" s="161"/>
      <c r="T837" s="162"/>
      <c r="AT837" s="157" t="s">
        <v>442</v>
      </c>
      <c r="AU837" s="157" t="s">
        <v>113</v>
      </c>
      <c r="AV837" s="12" t="s">
        <v>79</v>
      </c>
      <c r="AW837" s="12" t="s">
        <v>31</v>
      </c>
      <c r="AX837" s="12" t="s">
        <v>69</v>
      </c>
      <c r="AY837" s="157" t="s">
        <v>328</v>
      </c>
    </row>
    <row r="838" spans="2:65" s="13" customFormat="1">
      <c r="B838" s="163"/>
      <c r="D838" s="151" t="s">
        <v>442</v>
      </c>
      <c r="E838" s="164" t="s">
        <v>3</v>
      </c>
      <c r="F838" s="165" t="s">
        <v>452</v>
      </c>
      <c r="H838" s="166">
        <v>1.554</v>
      </c>
      <c r="I838" s="167"/>
      <c r="L838" s="163"/>
      <c r="M838" s="168"/>
      <c r="T838" s="169"/>
      <c r="AT838" s="164" t="s">
        <v>442</v>
      </c>
      <c r="AU838" s="164" t="s">
        <v>113</v>
      </c>
      <c r="AV838" s="13" t="s">
        <v>113</v>
      </c>
      <c r="AW838" s="13" t="s">
        <v>31</v>
      </c>
      <c r="AX838" s="13" t="s">
        <v>76</v>
      </c>
      <c r="AY838" s="164" t="s">
        <v>328</v>
      </c>
    </row>
    <row r="839" spans="2:65" s="1" customFormat="1" ht="24.2" customHeight="1">
      <c r="B839" s="133"/>
      <c r="C839" s="134" t="s">
        <v>1606</v>
      </c>
      <c r="D839" s="134" t="s">
        <v>331</v>
      </c>
      <c r="E839" s="135" t="s">
        <v>3429</v>
      </c>
      <c r="F839" s="136" t="s">
        <v>3430</v>
      </c>
      <c r="G839" s="137" t="s">
        <v>439</v>
      </c>
      <c r="H839" s="138">
        <v>9</v>
      </c>
      <c r="I839" s="139"/>
      <c r="J839" s="140">
        <f>ROUND(I839*H839,2)</f>
        <v>0</v>
      </c>
      <c r="K839" s="136" t="s">
        <v>335</v>
      </c>
      <c r="L839" s="34"/>
      <c r="M839" s="141" t="s">
        <v>3</v>
      </c>
      <c r="N839" s="142" t="s">
        <v>40</v>
      </c>
      <c r="P839" s="143">
        <f>O839*H839</f>
        <v>0</v>
      </c>
      <c r="Q839" s="143">
        <v>1.0200000000000001E-2</v>
      </c>
      <c r="R839" s="143">
        <f>Q839*H839</f>
        <v>9.1800000000000007E-2</v>
      </c>
      <c r="S839" s="143">
        <v>0</v>
      </c>
      <c r="T839" s="144">
        <f>S839*H839</f>
        <v>0</v>
      </c>
      <c r="AR839" s="145" t="s">
        <v>113</v>
      </c>
      <c r="AT839" s="145" t="s">
        <v>331</v>
      </c>
      <c r="AU839" s="145" t="s">
        <v>113</v>
      </c>
      <c r="AY839" s="19" t="s">
        <v>328</v>
      </c>
      <c r="BE839" s="146">
        <f>IF(N839="základní",J839,0)</f>
        <v>0</v>
      </c>
      <c r="BF839" s="146">
        <f>IF(N839="snížená",J839,0)</f>
        <v>0</v>
      </c>
      <c r="BG839" s="146">
        <f>IF(N839="zákl. přenesená",J839,0)</f>
        <v>0</v>
      </c>
      <c r="BH839" s="146">
        <f>IF(N839="sníž. přenesená",J839,0)</f>
        <v>0</v>
      </c>
      <c r="BI839" s="146">
        <f>IF(N839="nulová",J839,0)</f>
        <v>0</v>
      </c>
      <c r="BJ839" s="19" t="s">
        <v>76</v>
      </c>
      <c r="BK839" s="146">
        <f>ROUND(I839*H839,2)</f>
        <v>0</v>
      </c>
      <c r="BL839" s="19" t="s">
        <v>113</v>
      </c>
      <c r="BM839" s="145" t="s">
        <v>3431</v>
      </c>
    </row>
    <row r="840" spans="2:65" s="1" customFormat="1">
      <c r="B840" s="34"/>
      <c r="D840" s="147" t="s">
        <v>338</v>
      </c>
      <c r="F840" s="148" t="s">
        <v>3432</v>
      </c>
      <c r="I840" s="149"/>
      <c r="L840" s="34"/>
      <c r="M840" s="150"/>
      <c r="T840" s="55"/>
      <c r="AT840" s="19" t="s">
        <v>338</v>
      </c>
      <c r="AU840" s="19" t="s">
        <v>113</v>
      </c>
    </row>
    <row r="841" spans="2:65" s="14" customFormat="1">
      <c r="B841" s="170"/>
      <c r="D841" s="151" t="s">
        <v>442</v>
      </c>
      <c r="E841" s="171" t="s">
        <v>3</v>
      </c>
      <c r="F841" s="172" t="s">
        <v>3433</v>
      </c>
      <c r="H841" s="171" t="s">
        <v>3</v>
      </c>
      <c r="I841" s="173"/>
      <c r="L841" s="170"/>
      <c r="M841" s="174"/>
      <c r="T841" s="175"/>
      <c r="AT841" s="171" t="s">
        <v>442</v>
      </c>
      <c r="AU841" s="171" t="s">
        <v>113</v>
      </c>
      <c r="AV841" s="14" t="s">
        <v>76</v>
      </c>
      <c r="AW841" s="14" t="s">
        <v>31</v>
      </c>
      <c r="AX841" s="14" t="s">
        <v>69</v>
      </c>
      <c r="AY841" s="171" t="s">
        <v>328</v>
      </c>
    </row>
    <row r="842" spans="2:65" s="12" customFormat="1">
      <c r="B842" s="156"/>
      <c r="D842" s="151" t="s">
        <v>442</v>
      </c>
      <c r="E842" s="157" t="s">
        <v>3</v>
      </c>
      <c r="F842" s="158" t="s">
        <v>183</v>
      </c>
      <c r="H842" s="159">
        <v>9</v>
      </c>
      <c r="I842" s="160"/>
      <c r="L842" s="156"/>
      <c r="M842" s="161"/>
      <c r="T842" s="162"/>
      <c r="AT842" s="157" t="s">
        <v>442</v>
      </c>
      <c r="AU842" s="157" t="s">
        <v>113</v>
      </c>
      <c r="AV842" s="12" t="s">
        <v>79</v>
      </c>
      <c r="AW842" s="12" t="s">
        <v>31</v>
      </c>
      <c r="AX842" s="12" t="s">
        <v>76</v>
      </c>
      <c r="AY842" s="157" t="s">
        <v>328</v>
      </c>
    </row>
    <row r="843" spans="2:65" s="1" customFormat="1" ht="16.5" customHeight="1">
      <c r="B843" s="133"/>
      <c r="C843" s="134" t="s">
        <v>3434</v>
      </c>
      <c r="D843" s="134" t="s">
        <v>331</v>
      </c>
      <c r="E843" s="135" t="s">
        <v>3435</v>
      </c>
      <c r="F843" s="136" t="s">
        <v>3436</v>
      </c>
      <c r="G843" s="137" t="s">
        <v>439</v>
      </c>
      <c r="H843" s="138">
        <v>9</v>
      </c>
      <c r="I843" s="139"/>
      <c r="J843" s="140">
        <f>ROUND(I843*H843,2)</f>
        <v>0</v>
      </c>
      <c r="K843" s="136" t="s">
        <v>335</v>
      </c>
      <c r="L843" s="34"/>
      <c r="M843" s="141" t="s">
        <v>3</v>
      </c>
      <c r="N843" s="142" t="s">
        <v>40</v>
      </c>
      <c r="P843" s="143">
        <f>O843*H843</f>
        <v>0</v>
      </c>
      <c r="Q843" s="143">
        <v>2.9999999999999997E-4</v>
      </c>
      <c r="R843" s="143">
        <f>Q843*H843</f>
        <v>2.6999999999999997E-3</v>
      </c>
      <c r="S843" s="143">
        <v>0</v>
      </c>
      <c r="T843" s="144">
        <f>S843*H843</f>
        <v>0</v>
      </c>
      <c r="AR843" s="145" t="s">
        <v>113</v>
      </c>
      <c r="AT843" s="145" t="s">
        <v>331</v>
      </c>
      <c r="AU843" s="145" t="s">
        <v>113</v>
      </c>
      <c r="AY843" s="19" t="s">
        <v>328</v>
      </c>
      <c r="BE843" s="146">
        <f>IF(N843="základní",J843,0)</f>
        <v>0</v>
      </c>
      <c r="BF843" s="146">
        <f>IF(N843="snížená",J843,0)</f>
        <v>0</v>
      </c>
      <c r="BG843" s="146">
        <f>IF(N843="zákl. přenesená",J843,0)</f>
        <v>0</v>
      </c>
      <c r="BH843" s="146">
        <f>IF(N843="sníž. přenesená",J843,0)</f>
        <v>0</v>
      </c>
      <c r="BI843" s="146">
        <f>IF(N843="nulová",J843,0)</f>
        <v>0</v>
      </c>
      <c r="BJ843" s="19" t="s">
        <v>76</v>
      </c>
      <c r="BK843" s="146">
        <f>ROUND(I843*H843,2)</f>
        <v>0</v>
      </c>
      <c r="BL843" s="19" t="s">
        <v>113</v>
      </c>
      <c r="BM843" s="145" t="s">
        <v>3437</v>
      </c>
    </row>
    <row r="844" spans="2:65" s="1" customFormat="1">
      <c r="B844" s="34"/>
      <c r="D844" s="147" t="s">
        <v>338</v>
      </c>
      <c r="F844" s="148" t="s">
        <v>3438</v>
      </c>
      <c r="I844" s="149"/>
      <c r="L844" s="34"/>
      <c r="M844" s="150"/>
      <c r="T844" s="55"/>
      <c r="AT844" s="19" t="s">
        <v>338</v>
      </c>
      <c r="AU844" s="19" t="s">
        <v>113</v>
      </c>
    </row>
    <row r="845" spans="2:65" s="11" customFormat="1" ht="22.9" customHeight="1">
      <c r="B845" s="121"/>
      <c r="D845" s="122" t="s">
        <v>68</v>
      </c>
      <c r="E845" s="131" t="s">
        <v>183</v>
      </c>
      <c r="F845" s="131" t="s">
        <v>777</v>
      </c>
      <c r="I845" s="124"/>
      <c r="J845" s="132">
        <f>BK845</f>
        <v>0</v>
      </c>
      <c r="L845" s="121"/>
      <c r="M845" s="126"/>
      <c r="P845" s="127">
        <f>P846+SUM(P847:P866)</f>
        <v>0</v>
      </c>
      <c r="R845" s="127">
        <f>R846+SUM(R847:R866)</f>
        <v>0.31603967500000002</v>
      </c>
      <c r="T845" s="128">
        <f>T846+SUM(T847:T866)</f>
        <v>0</v>
      </c>
      <c r="AR845" s="122" t="s">
        <v>76</v>
      </c>
      <c r="AT845" s="129" t="s">
        <v>68</v>
      </c>
      <c r="AU845" s="129" t="s">
        <v>76</v>
      </c>
      <c r="AY845" s="122" t="s">
        <v>328</v>
      </c>
      <c r="BK845" s="130">
        <f>BK846+SUM(BK847:BK866)</f>
        <v>0</v>
      </c>
    </row>
    <row r="846" spans="2:65" s="1" customFormat="1" ht="16.5" customHeight="1">
      <c r="B846" s="133"/>
      <c r="C846" s="134" t="s">
        <v>1609</v>
      </c>
      <c r="D846" s="134" t="s">
        <v>331</v>
      </c>
      <c r="E846" s="135" t="s">
        <v>3439</v>
      </c>
      <c r="F846" s="136" t="s">
        <v>3440</v>
      </c>
      <c r="G846" s="137" t="s">
        <v>574</v>
      </c>
      <c r="H846" s="138">
        <v>4</v>
      </c>
      <c r="I846" s="139"/>
      <c r="J846" s="140">
        <f>ROUND(I846*H846,2)</f>
        <v>0</v>
      </c>
      <c r="K846" s="136" t="s">
        <v>335</v>
      </c>
      <c r="L846" s="34"/>
      <c r="M846" s="141" t="s">
        <v>3</v>
      </c>
      <c r="N846" s="142" t="s">
        <v>40</v>
      </c>
      <c r="P846" s="143">
        <f>O846*H846</f>
        <v>0</v>
      </c>
      <c r="Q846" s="143">
        <v>0</v>
      </c>
      <c r="R846" s="143">
        <f>Q846*H846</f>
        <v>0</v>
      </c>
      <c r="S846" s="143">
        <v>0</v>
      </c>
      <c r="T846" s="144">
        <f>S846*H846</f>
        <v>0</v>
      </c>
      <c r="AR846" s="145" t="s">
        <v>532</v>
      </c>
      <c r="AT846" s="145" t="s">
        <v>331</v>
      </c>
      <c r="AU846" s="145" t="s">
        <v>79</v>
      </c>
      <c r="AY846" s="19" t="s">
        <v>328</v>
      </c>
      <c r="BE846" s="146">
        <f>IF(N846="základní",J846,0)</f>
        <v>0</v>
      </c>
      <c r="BF846" s="146">
        <f>IF(N846="snížená",J846,0)</f>
        <v>0</v>
      </c>
      <c r="BG846" s="146">
        <f>IF(N846="zákl. přenesená",J846,0)</f>
        <v>0</v>
      </c>
      <c r="BH846" s="146">
        <f>IF(N846="sníž. přenesená",J846,0)</f>
        <v>0</v>
      </c>
      <c r="BI846" s="146">
        <f>IF(N846="nulová",J846,0)</f>
        <v>0</v>
      </c>
      <c r="BJ846" s="19" t="s">
        <v>76</v>
      </c>
      <c r="BK846" s="146">
        <f>ROUND(I846*H846,2)</f>
        <v>0</v>
      </c>
      <c r="BL846" s="19" t="s">
        <v>532</v>
      </c>
      <c r="BM846" s="145" t="s">
        <v>3441</v>
      </c>
    </row>
    <row r="847" spans="2:65" s="1" customFormat="1">
      <c r="B847" s="34"/>
      <c r="D847" s="147" t="s">
        <v>338</v>
      </c>
      <c r="F847" s="148" t="s">
        <v>3442</v>
      </c>
      <c r="I847" s="149"/>
      <c r="L847" s="34"/>
      <c r="M847" s="150"/>
      <c r="T847" s="55"/>
      <c r="AT847" s="19" t="s">
        <v>338</v>
      </c>
      <c r="AU847" s="19" t="s">
        <v>79</v>
      </c>
    </row>
    <row r="848" spans="2:65" s="1" customFormat="1" ht="16.5" customHeight="1">
      <c r="B848" s="133"/>
      <c r="C848" s="176" t="s">
        <v>3443</v>
      </c>
      <c r="D848" s="176" t="s">
        <v>539</v>
      </c>
      <c r="E848" s="177" t="s">
        <v>3444</v>
      </c>
      <c r="F848" s="178" t="s">
        <v>3445</v>
      </c>
      <c r="G848" s="179" t="s">
        <v>574</v>
      </c>
      <c r="H848" s="180">
        <v>4</v>
      </c>
      <c r="I848" s="181"/>
      <c r="J848" s="182">
        <f>ROUND(I848*H848,2)</f>
        <v>0</v>
      </c>
      <c r="K848" s="178" t="s">
        <v>335</v>
      </c>
      <c r="L848" s="183"/>
      <c r="M848" s="184" t="s">
        <v>3</v>
      </c>
      <c r="N848" s="185" t="s">
        <v>40</v>
      </c>
      <c r="P848" s="143">
        <f>O848*H848</f>
        <v>0</v>
      </c>
      <c r="Q848" s="143">
        <v>1.3999999999999999E-4</v>
      </c>
      <c r="R848" s="143">
        <f>Q848*H848</f>
        <v>5.5999999999999995E-4</v>
      </c>
      <c r="S848" s="143">
        <v>0</v>
      </c>
      <c r="T848" s="144">
        <f>S848*H848</f>
        <v>0</v>
      </c>
      <c r="AR848" s="145" t="s">
        <v>621</v>
      </c>
      <c r="AT848" s="145" t="s">
        <v>539</v>
      </c>
      <c r="AU848" s="145" t="s">
        <v>79</v>
      </c>
      <c r="AY848" s="19" t="s">
        <v>328</v>
      </c>
      <c r="BE848" s="146">
        <f>IF(N848="základní",J848,0)</f>
        <v>0</v>
      </c>
      <c r="BF848" s="146">
        <f>IF(N848="snížená",J848,0)</f>
        <v>0</v>
      </c>
      <c r="BG848" s="146">
        <f>IF(N848="zákl. přenesená",J848,0)</f>
        <v>0</v>
      </c>
      <c r="BH848" s="146">
        <f>IF(N848="sníž. přenesená",J848,0)</f>
        <v>0</v>
      </c>
      <c r="BI848" s="146">
        <f>IF(N848="nulová",J848,0)</f>
        <v>0</v>
      </c>
      <c r="BJ848" s="19" t="s">
        <v>76</v>
      </c>
      <c r="BK848" s="146">
        <f>ROUND(I848*H848,2)</f>
        <v>0</v>
      </c>
      <c r="BL848" s="19" t="s">
        <v>532</v>
      </c>
      <c r="BM848" s="145" t="s">
        <v>3446</v>
      </c>
    </row>
    <row r="849" spans="2:65" s="1" customFormat="1" ht="37.9" customHeight="1">
      <c r="B849" s="133"/>
      <c r="C849" s="134" t="s">
        <v>1613</v>
      </c>
      <c r="D849" s="134" t="s">
        <v>331</v>
      </c>
      <c r="E849" s="135" t="s">
        <v>3447</v>
      </c>
      <c r="F849" s="136" t="s">
        <v>3448</v>
      </c>
      <c r="G849" s="137" t="s">
        <v>439</v>
      </c>
      <c r="H849" s="138">
        <v>482.577</v>
      </c>
      <c r="I849" s="139"/>
      <c r="J849" s="140">
        <f>ROUND(I849*H849,2)</f>
        <v>0</v>
      </c>
      <c r="K849" s="136" t="s">
        <v>335</v>
      </c>
      <c r="L849" s="34"/>
      <c r="M849" s="141" t="s">
        <v>3</v>
      </c>
      <c r="N849" s="142" t="s">
        <v>40</v>
      </c>
      <c r="P849" s="143">
        <f>O849*H849</f>
        <v>0</v>
      </c>
      <c r="Q849" s="143">
        <v>3.4999999999999997E-5</v>
      </c>
      <c r="R849" s="143">
        <f>Q849*H849</f>
        <v>1.6890194999999997E-2</v>
      </c>
      <c r="S849" s="143">
        <v>0</v>
      </c>
      <c r="T849" s="144">
        <f>S849*H849</f>
        <v>0</v>
      </c>
      <c r="AR849" s="145" t="s">
        <v>532</v>
      </c>
      <c r="AT849" s="145" t="s">
        <v>331</v>
      </c>
      <c r="AU849" s="145" t="s">
        <v>79</v>
      </c>
      <c r="AY849" s="19" t="s">
        <v>328</v>
      </c>
      <c r="BE849" s="146">
        <f>IF(N849="základní",J849,0)</f>
        <v>0</v>
      </c>
      <c r="BF849" s="146">
        <f>IF(N849="snížená",J849,0)</f>
        <v>0</v>
      </c>
      <c r="BG849" s="146">
        <f>IF(N849="zákl. přenesená",J849,0)</f>
        <v>0</v>
      </c>
      <c r="BH849" s="146">
        <f>IF(N849="sníž. přenesená",J849,0)</f>
        <v>0</v>
      </c>
      <c r="BI849" s="146">
        <f>IF(N849="nulová",J849,0)</f>
        <v>0</v>
      </c>
      <c r="BJ849" s="19" t="s">
        <v>76</v>
      </c>
      <c r="BK849" s="146">
        <f>ROUND(I849*H849,2)</f>
        <v>0</v>
      </c>
      <c r="BL849" s="19" t="s">
        <v>532</v>
      </c>
      <c r="BM849" s="145" t="s">
        <v>3449</v>
      </c>
    </row>
    <row r="850" spans="2:65" s="1" customFormat="1">
      <c r="B850" s="34"/>
      <c r="D850" s="147" t="s">
        <v>338</v>
      </c>
      <c r="F850" s="148" t="s">
        <v>3450</v>
      </c>
      <c r="I850" s="149"/>
      <c r="L850" s="34"/>
      <c r="M850" s="150"/>
      <c r="T850" s="55"/>
      <c r="AT850" s="19" t="s">
        <v>338</v>
      </c>
      <c r="AU850" s="19" t="s">
        <v>79</v>
      </c>
    </row>
    <row r="851" spans="2:65" s="14" customFormat="1">
      <c r="B851" s="170"/>
      <c r="D851" s="151" t="s">
        <v>442</v>
      </c>
      <c r="E851" s="171" t="s">
        <v>3</v>
      </c>
      <c r="F851" s="172" t="s">
        <v>3451</v>
      </c>
      <c r="H851" s="171" t="s">
        <v>3</v>
      </c>
      <c r="I851" s="173"/>
      <c r="L851" s="170"/>
      <c r="M851" s="174"/>
      <c r="T851" s="175"/>
      <c r="AT851" s="171" t="s">
        <v>442</v>
      </c>
      <c r="AU851" s="171" t="s">
        <v>79</v>
      </c>
      <c r="AV851" s="14" t="s">
        <v>76</v>
      </c>
      <c r="AW851" s="14" t="s">
        <v>31</v>
      </c>
      <c r="AX851" s="14" t="s">
        <v>69</v>
      </c>
      <c r="AY851" s="171" t="s">
        <v>328</v>
      </c>
    </row>
    <row r="852" spans="2:65" s="12" customFormat="1">
      <c r="B852" s="156"/>
      <c r="D852" s="151" t="s">
        <v>442</v>
      </c>
      <c r="E852" s="157" t="s">
        <v>3</v>
      </c>
      <c r="F852" s="158" t="s">
        <v>3452</v>
      </c>
      <c r="H852" s="159">
        <v>482.577</v>
      </c>
      <c r="I852" s="160"/>
      <c r="L852" s="156"/>
      <c r="M852" s="161"/>
      <c r="T852" s="162"/>
      <c r="AT852" s="157" t="s">
        <v>442</v>
      </c>
      <c r="AU852" s="157" t="s">
        <v>79</v>
      </c>
      <c r="AV852" s="12" t="s">
        <v>79</v>
      </c>
      <c r="AW852" s="12" t="s">
        <v>31</v>
      </c>
      <c r="AX852" s="12" t="s">
        <v>76</v>
      </c>
      <c r="AY852" s="157" t="s">
        <v>328</v>
      </c>
    </row>
    <row r="853" spans="2:65" s="1" customFormat="1" ht="33" customHeight="1">
      <c r="B853" s="133"/>
      <c r="C853" s="134" t="s">
        <v>3453</v>
      </c>
      <c r="D853" s="134" t="s">
        <v>331</v>
      </c>
      <c r="E853" s="135" t="s">
        <v>3454</v>
      </c>
      <c r="F853" s="136" t="s">
        <v>3455</v>
      </c>
      <c r="G853" s="137" t="s">
        <v>439</v>
      </c>
      <c r="H853" s="138">
        <v>25.704000000000001</v>
      </c>
      <c r="I853" s="139"/>
      <c r="J853" s="140">
        <f>ROUND(I853*H853,2)</f>
        <v>0</v>
      </c>
      <c r="K853" s="136" t="s">
        <v>335</v>
      </c>
      <c r="L853" s="34"/>
      <c r="M853" s="141" t="s">
        <v>3</v>
      </c>
      <c r="N853" s="142" t="s">
        <v>40</v>
      </c>
      <c r="P853" s="143">
        <f>O853*H853</f>
        <v>0</v>
      </c>
      <c r="Q853" s="143">
        <v>5.2500000000000003E-3</v>
      </c>
      <c r="R853" s="143">
        <f>Q853*H853</f>
        <v>0.13494600000000001</v>
      </c>
      <c r="S853" s="143">
        <v>0</v>
      </c>
      <c r="T853" s="144">
        <f>S853*H853</f>
        <v>0</v>
      </c>
      <c r="AR853" s="145" t="s">
        <v>532</v>
      </c>
      <c r="AT853" s="145" t="s">
        <v>331</v>
      </c>
      <c r="AU853" s="145" t="s">
        <v>79</v>
      </c>
      <c r="AY853" s="19" t="s">
        <v>328</v>
      </c>
      <c r="BE853" s="146">
        <f>IF(N853="základní",J853,0)</f>
        <v>0</v>
      </c>
      <c r="BF853" s="146">
        <f>IF(N853="snížená",J853,0)</f>
        <v>0</v>
      </c>
      <c r="BG853" s="146">
        <f>IF(N853="zákl. přenesená",J853,0)</f>
        <v>0</v>
      </c>
      <c r="BH853" s="146">
        <f>IF(N853="sníž. přenesená",J853,0)</f>
        <v>0</v>
      </c>
      <c r="BI853" s="146">
        <f>IF(N853="nulová",J853,0)</f>
        <v>0</v>
      </c>
      <c r="BJ853" s="19" t="s">
        <v>76</v>
      </c>
      <c r="BK853" s="146">
        <f>ROUND(I853*H853,2)</f>
        <v>0</v>
      </c>
      <c r="BL853" s="19" t="s">
        <v>532</v>
      </c>
      <c r="BM853" s="145" t="s">
        <v>3456</v>
      </c>
    </row>
    <row r="854" spans="2:65" s="1" customFormat="1">
      <c r="B854" s="34"/>
      <c r="D854" s="147" t="s">
        <v>338</v>
      </c>
      <c r="F854" s="148" t="s">
        <v>3457</v>
      </c>
      <c r="I854" s="149"/>
      <c r="L854" s="34"/>
      <c r="M854" s="150"/>
      <c r="T854" s="55"/>
      <c r="AT854" s="19" t="s">
        <v>338</v>
      </c>
      <c r="AU854" s="19" t="s">
        <v>79</v>
      </c>
    </row>
    <row r="855" spans="2:65" s="14" customFormat="1">
      <c r="B855" s="170"/>
      <c r="D855" s="151" t="s">
        <v>442</v>
      </c>
      <c r="E855" s="171" t="s">
        <v>3</v>
      </c>
      <c r="F855" s="172" t="s">
        <v>3458</v>
      </c>
      <c r="H855" s="171" t="s">
        <v>3</v>
      </c>
      <c r="I855" s="173"/>
      <c r="L855" s="170"/>
      <c r="M855" s="174"/>
      <c r="T855" s="175"/>
      <c r="AT855" s="171" t="s">
        <v>442</v>
      </c>
      <c r="AU855" s="171" t="s">
        <v>79</v>
      </c>
      <c r="AV855" s="14" t="s">
        <v>76</v>
      </c>
      <c r="AW855" s="14" t="s">
        <v>31</v>
      </c>
      <c r="AX855" s="14" t="s">
        <v>69</v>
      </c>
      <c r="AY855" s="171" t="s">
        <v>328</v>
      </c>
    </row>
    <row r="856" spans="2:65" s="12" customFormat="1">
      <c r="B856" s="156"/>
      <c r="D856" s="151" t="s">
        <v>442</v>
      </c>
      <c r="E856" s="157" t="s">
        <v>3</v>
      </c>
      <c r="F856" s="158" t="s">
        <v>3459</v>
      </c>
      <c r="H856" s="159">
        <v>25.704000000000001</v>
      </c>
      <c r="I856" s="160"/>
      <c r="L856" s="156"/>
      <c r="M856" s="161"/>
      <c r="T856" s="162"/>
      <c r="AT856" s="157" t="s">
        <v>442</v>
      </c>
      <c r="AU856" s="157" t="s">
        <v>79</v>
      </c>
      <c r="AV856" s="12" t="s">
        <v>79</v>
      </c>
      <c r="AW856" s="12" t="s">
        <v>31</v>
      </c>
      <c r="AX856" s="12" t="s">
        <v>76</v>
      </c>
      <c r="AY856" s="157" t="s">
        <v>328</v>
      </c>
    </row>
    <row r="857" spans="2:65" s="1" customFormat="1" ht="24.2" customHeight="1">
      <c r="B857" s="133"/>
      <c r="C857" s="134" t="s">
        <v>1616</v>
      </c>
      <c r="D857" s="134" t="s">
        <v>331</v>
      </c>
      <c r="E857" s="135" t="s">
        <v>3460</v>
      </c>
      <c r="F857" s="136" t="s">
        <v>3461</v>
      </c>
      <c r="G857" s="137" t="s">
        <v>574</v>
      </c>
      <c r="H857" s="138">
        <v>4</v>
      </c>
      <c r="I857" s="139"/>
      <c r="J857" s="140">
        <f>ROUND(I857*H857,2)</f>
        <v>0</v>
      </c>
      <c r="K857" s="136" t="s">
        <v>335</v>
      </c>
      <c r="L857" s="34"/>
      <c r="M857" s="141" t="s">
        <v>3</v>
      </c>
      <c r="N857" s="142" t="s">
        <v>40</v>
      </c>
      <c r="P857" s="143">
        <f>O857*H857</f>
        <v>0</v>
      </c>
      <c r="Q857" s="143">
        <v>1.108E-4</v>
      </c>
      <c r="R857" s="143">
        <f>Q857*H857</f>
        <v>4.4319999999999999E-4</v>
      </c>
      <c r="S857" s="143">
        <v>0</v>
      </c>
      <c r="T857" s="144">
        <f>S857*H857</f>
        <v>0</v>
      </c>
      <c r="AR857" s="145" t="s">
        <v>113</v>
      </c>
      <c r="AT857" s="145" t="s">
        <v>331</v>
      </c>
      <c r="AU857" s="145" t="s">
        <v>79</v>
      </c>
      <c r="AY857" s="19" t="s">
        <v>328</v>
      </c>
      <c r="BE857" s="146">
        <f>IF(N857="základní",J857,0)</f>
        <v>0</v>
      </c>
      <c r="BF857" s="146">
        <f>IF(N857="snížená",J857,0)</f>
        <v>0</v>
      </c>
      <c r="BG857" s="146">
        <f>IF(N857="zákl. přenesená",J857,0)</f>
        <v>0</v>
      </c>
      <c r="BH857" s="146">
        <f>IF(N857="sníž. přenesená",J857,0)</f>
        <v>0</v>
      </c>
      <c r="BI857" s="146">
        <f>IF(N857="nulová",J857,0)</f>
        <v>0</v>
      </c>
      <c r="BJ857" s="19" t="s">
        <v>76</v>
      </c>
      <c r="BK857" s="146">
        <f>ROUND(I857*H857,2)</f>
        <v>0</v>
      </c>
      <c r="BL857" s="19" t="s">
        <v>113</v>
      </c>
      <c r="BM857" s="145" t="s">
        <v>3462</v>
      </c>
    </row>
    <row r="858" spans="2:65" s="1" customFormat="1">
      <c r="B858" s="34"/>
      <c r="D858" s="147" t="s">
        <v>338</v>
      </c>
      <c r="F858" s="148" t="s">
        <v>3463</v>
      </c>
      <c r="I858" s="149"/>
      <c r="L858" s="34"/>
      <c r="M858" s="150"/>
      <c r="T858" s="55"/>
      <c r="AT858" s="19" t="s">
        <v>338</v>
      </c>
      <c r="AU858" s="19" t="s">
        <v>79</v>
      </c>
    </row>
    <row r="859" spans="2:65" s="1" customFormat="1" ht="16.5" customHeight="1">
      <c r="B859" s="133"/>
      <c r="C859" s="176" t="s">
        <v>3464</v>
      </c>
      <c r="D859" s="176" t="s">
        <v>539</v>
      </c>
      <c r="E859" s="177" t="s">
        <v>3465</v>
      </c>
      <c r="F859" s="178" t="s">
        <v>3466</v>
      </c>
      <c r="G859" s="179" t="s">
        <v>574</v>
      </c>
      <c r="H859" s="180">
        <v>4</v>
      </c>
      <c r="I859" s="181"/>
      <c r="J859" s="182">
        <f>ROUND(I859*H859,2)</f>
        <v>0</v>
      </c>
      <c r="K859" s="178" t="s">
        <v>335</v>
      </c>
      <c r="L859" s="183"/>
      <c r="M859" s="184" t="s">
        <v>3</v>
      </c>
      <c r="N859" s="185" t="s">
        <v>40</v>
      </c>
      <c r="P859" s="143">
        <f>O859*H859</f>
        <v>0</v>
      </c>
      <c r="Q859" s="143">
        <v>1.2E-2</v>
      </c>
      <c r="R859" s="143">
        <f>Q859*H859</f>
        <v>4.8000000000000001E-2</v>
      </c>
      <c r="S859" s="143">
        <v>0</v>
      </c>
      <c r="T859" s="144">
        <f>S859*H859</f>
        <v>0</v>
      </c>
      <c r="AR859" s="145" t="s">
        <v>171</v>
      </c>
      <c r="AT859" s="145" t="s">
        <v>539</v>
      </c>
      <c r="AU859" s="145" t="s">
        <v>79</v>
      </c>
      <c r="AY859" s="19" t="s">
        <v>328</v>
      </c>
      <c r="BE859" s="146">
        <f>IF(N859="základní",J859,0)</f>
        <v>0</v>
      </c>
      <c r="BF859" s="146">
        <f>IF(N859="snížená",J859,0)</f>
        <v>0</v>
      </c>
      <c r="BG859" s="146">
        <f>IF(N859="zákl. přenesená",J859,0)</f>
        <v>0</v>
      </c>
      <c r="BH859" s="146">
        <f>IF(N859="sníž. přenesená",J859,0)</f>
        <v>0</v>
      </c>
      <c r="BI859" s="146">
        <f>IF(N859="nulová",J859,0)</f>
        <v>0</v>
      </c>
      <c r="BJ859" s="19" t="s">
        <v>76</v>
      </c>
      <c r="BK859" s="146">
        <f>ROUND(I859*H859,2)</f>
        <v>0</v>
      </c>
      <c r="BL859" s="19" t="s">
        <v>113</v>
      </c>
      <c r="BM859" s="145" t="s">
        <v>3467</v>
      </c>
    </row>
    <row r="860" spans="2:65" s="1" customFormat="1" ht="37.9" customHeight="1">
      <c r="B860" s="133"/>
      <c r="C860" s="134" t="s">
        <v>1619</v>
      </c>
      <c r="D860" s="134" t="s">
        <v>331</v>
      </c>
      <c r="E860" s="135" t="s">
        <v>3468</v>
      </c>
      <c r="F860" s="136" t="s">
        <v>3469</v>
      </c>
      <c r="G860" s="137" t="s">
        <v>334</v>
      </c>
      <c r="H860" s="138">
        <v>4</v>
      </c>
      <c r="I860" s="139"/>
      <c r="J860" s="140">
        <f>ROUND(I860*H860,2)</f>
        <v>0</v>
      </c>
      <c r="K860" s="136" t="s">
        <v>335</v>
      </c>
      <c r="L860" s="34"/>
      <c r="M860" s="141" t="s">
        <v>3</v>
      </c>
      <c r="N860" s="142" t="s">
        <v>40</v>
      </c>
      <c r="P860" s="143">
        <f>O860*H860</f>
        <v>0</v>
      </c>
      <c r="Q860" s="143">
        <v>2.856757E-2</v>
      </c>
      <c r="R860" s="143">
        <f>Q860*H860</f>
        <v>0.11427028</v>
      </c>
      <c r="S860" s="143">
        <v>0</v>
      </c>
      <c r="T860" s="144">
        <f>S860*H860</f>
        <v>0</v>
      </c>
      <c r="AR860" s="145" t="s">
        <v>113</v>
      </c>
      <c r="AT860" s="145" t="s">
        <v>331</v>
      </c>
      <c r="AU860" s="145" t="s">
        <v>79</v>
      </c>
      <c r="AY860" s="19" t="s">
        <v>328</v>
      </c>
      <c r="BE860" s="146">
        <f>IF(N860="základní",J860,0)</f>
        <v>0</v>
      </c>
      <c r="BF860" s="146">
        <f>IF(N860="snížená",J860,0)</f>
        <v>0</v>
      </c>
      <c r="BG860" s="146">
        <f>IF(N860="zákl. přenesená",J860,0)</f>
        <v>0</v>
      </c>
      <c r="BH860" s="146">
        <f>IF(N860="sníž. přenesená",J860,0)</f>
        <v>0</v>
      </c>
      <c r="BI860" s="146">
        <f>IF(N860="nulová",J860,0)</f>
        <v>0</v>
      </c>
      <c r="BJ860" s="19" t="s">
        <v>76</v>
      </c>
      <c r="BK860" s="146">
        <f>ROUND(I860*H860,2)</f>
        <v>0</v>
      </c>
      <c r="BL860" s="19" t="s">
        <v>113</v>
      </c>
      <c r="BM860" s="145" t="s">
        <v>3470</v>
      </c>
    </row>
    <row r="861" spans="2:65" s="1" customFormat="1">
      <c r="B861" s="34"/>
      <c r="D861" s="147" t="s">
        <v>338</v>
      </c>
      <c r="F861" s="148" t="s">
        <v>3471</v>
      </c>
      <c r="I861" s="149"/>
      <c r="L861" s="34"/>
      <c r="M861" s="150"/>
      <c r="T861" s="55"/>
      <c r="AT861" s="19" t="s">
        <v>338</v>
      </c>
      <c r="AU861" s="19" t="s">
        <v>79</v>
      </c>
    </row>
    <row r="862" spans="2:65" s="1" customFormat="1" ht="24.2" customHeight="1">
      <c r="B862" s="133"/>
      <c r="C862" s="134" t="s">
        <v>3472</v>
      </c>
      <c r="D862" s="134" t="s">
        <v>331</v>
      </c>
      <c r="E862" s="135" t="s">
        <v>3473</v>
      </c>
      <c r="F862" s="136" t="s">
        <v>3474</v>
      </c>
      <c r="G862" s="137" t="s">
        <v>574</v>
      </c>
      <c r="H862" s="138">
        <v>30</v>
      </c>
      <c r="I862" s="139"/>
      <c r="J862" s="140">
        <f>ROUND(I862*H862,2)</f>
        <v>0</v>
      </c>
      <c r="K862" s="136" t="s">
        <v>335</v>
      </c>
      <c r="L862" s="34"/>
      <c r="M862" s="141" t="s">
        <v>3</v>
      </c>
      <c r="N862" s="142" t="s">
        <v>40</v>
      </c>
      <c r="P862" s="143">
        <f>O862*H862</f>
        <v>0</v>
      </c>
      <c r="Q862" s="143">
        <v>9.9999999999999995E-7</v>
      </c>
      <c r="R862" s="143">
        <f>Q862*H862</f>
        <v>2.9999999999999997E-5</v>
      </c>
      <c r="S862" s="143">
        <v>0</v>
      </c>
      <c r="T862" s="144">
        <f>S862*H862</f>
        <v>0</v>
      </c>
      <c r="AR862" s="145" t="s">
        <v>113</v>
      </c>
      <c r="AT862" s="145" t="s">
        <v>331</v>
      </c>
      <c r="AU862" s="145" t="s">
        <v>79</v>
      </c>
      <c r="AY862" s="19" t="s">
        <v>328</v>
      </c>
      <c r="BE862" s="146">
        <f>IF(N862="základní",J862,0)</f>
        <v>0</v>
      </c>
      <c r="BF862" s="146">
        <f>IF(N862="snížená",J862,0)</f>
        <v>0</v>
      </c>
      <c r="BG862" s="146">
        <f>IF(N862="zákl. přenesená",J862,0)</f>
        <v>0</v>
      </c>
      <c r="BH862" s="146">
        <f>IF(N862="sníž. přenesená",J862,0)</f>
        <v>0</v>
      </c>
      <c r="BI862" s="146">
        <f>IF(N862="nulová",J862,0)</f>
        <v>0</v>
      </c>
      <c r="BJ862" s="19" t="s">
        <v>76</v>
      </c>
      <c r="BK862" s="146">
        <f>ROUND(I862*H862,2)</f>
        <v>0</v>
      </c>
      <c r="BL862" s="19" t="s">
        <v>113</v>
      </c>
      <c r="BM862" s="145" t="s">
        <v>3475</v>
      </c>
    </row>
    <row r="863" spans="2:65" s="1" customFormat="1">
      <c r="B863" s="34"/>
      <c r="D863" s="147" t="s">
        <v>338</v>
      </c>
      <c r="F863" s="148" t="s">
        <v>3476</v>
      </c>
      <c r="I863" s="149"/>
      <c r="L863" s="34"/>
      <c r="M863" s="150"/>
      <c r="T863" s="55"/>
      <c r="AT863" s="19" t="s">
        <v>338</v>
      </c>
      <c r="AU863" s="19" t="s">
        <v>79</v>
      </c>
    </row>
    <row r="864" spans="2:65" s="1" customFormat="1" ht="24.2" customHeight="1">
      <c r="B864" s="133"/>
      <c r="C864" s="176" t="s">
        <v>1622</v>
      </c>
      <c r="D864" s="176" t="s">
        <v>539</v>
      </c>
      <c r="E864" s="177" t="s">
        <v>3477</v>
      </c>
      <c r="F864" s="178" t="s">
        <v>3478</v>
      </c>
      <c r="G864" s="179" t="s">
        <v>574</v>
      </c>
      <c r="H864" s="180">
        <v>30</v>
      </c>
      <c r="I864" s="181"/>
      <c r="J864" s="182">
        <f>ROUND(I864*H864,2)</f>
        <v>0</v>
      </c>
      <c r="K864" s="178" t="s">
        <v>335</v>
      </c>
      <c r="L864" s="183"/>
      <c r="M864" s="184" t="s">
        <v>3</v>
      </c>
      <c r="N864" s="185" t="s">
        <v>40</v>
      </c>
      <c r="P864" s="143">
        <f>O864*H864</f>
        <v>0</v>
      </c>
      <c r="Q864" s="143">
        <v>3.0000000000000001E-5</v>
      </c>
      <c r="R864" s="143">
        <f>Q864*H864</f>
        <v>8.9999999999999998E-4</v>
      </c>
      <c r="S864" s="143">
        <v>0</v>
      </c>
      <c r="T864" s="144">
        <f>S864*H864</f>
        <v>0</v>
      </c>
      <c r="AR864" s="145" t="s">
        <v>171</v>
      </c>
      <c r="AT864" s="145" t="s">
        <v>539</v>
      </c>
      <c r="AU864" s="145" t="s">
        <v>79</v>
      </c>
      <c r="AY864" s="19" t="s">
        <v>328</v>
      </c>
      <c r="BE864" s="146">
        <f>IF(N864="základní",J864,0)</f>
        <v>0</v>
      </c>
      <c r="BF864" s="146">
        <f>IF(N864="snížená",J864,0)</f>
        <v>0</v>
      </c>
      <c r="BG864" s="146">
        <f>IF(N864="zákl. přenesená",J864,0)</f>
        <v>0</v>
      </c>
      <c r="BH864" s="146">
        <f>IF(N864="sníž. přenesená",J864,0)</f>
        <v>0</v>
      </c>
      <c r="BI864" s="146">
        <f>IF(N864="nulová",J864,0)</f>
        <v>0</v>
      </c>
      <c r="BJ864" s="19" t="s">
        <v>76</v>
      </c>
      <c r="BK864" s="146">
        <f>ROUND(I864*H864,2)</f>
        <v>0</v>
      </c>
      <c r="BL864" s="19" t="s">
        <v>113</v>
      </c>
      <c r="BM864" s="145" t="s">
        <v>3479</v>
      </c>
    </row>
    <row r="865" spans="2:65" s="1" customFormat="1" ht="16.5" customHeight="1">
      <c r="B865" s="133"/>
      <c r="C865" s="134" t="s">
        <v>1625</v>
      </c>
      <c r="D865" s="134" t="s">
        <v>331</v>
      </c>
      <c r="E865" s="135" t="s">
        <v>3481</v>
      </c>
      <c r="F865" s="136" t="s">
        <v>3482</v>
      </c>
      <c r="G865" s="137" t="s">
        <v>356</v>
      </c>
      <c r="H865" s="138">
        <v>1</v>
      </c>
      <c r="I865" s="139"/>
      <c r="J865" s="140">
        <f>ROUND(I865*H865,2)</f>
        <v>0</v>
      </c>
      <c r="K865" s="136" t="s">
        <v>2897</v>
      </c>
      <c r="L865" s="34"/>
      <c r="M865" s="141" t="s">
        <v>3</v>
      </c>
      <c r="N865" s="142" t="s">
        <v>40</v>
      </c>
      <c r="P865" s="143">
        <f>O865*H865</f>
        <v>0</v>
      </c>
      <c r="Q865" s="143">
        <v>0</v>
      </c>
      <c r="R865" s="143">
        <f>Q865*H865</f>
        <v>0</v>
      </c>
      <c r="S865" s="143">
        <v>0</v>
      </c>
      <c r="T865" s="144">
        <f>S865*H865</f>
        <v>0</v>
      </c>
      <c r="AR865" s="145" t="s">
        <v>113</v>
      </c>
      <c r="AT865" s="145" t="s">
        <v>331</v>
      </c>
      <c r="AU865" s="145" t="s">
        <v>79</v>
      </c>
      <c r="AY865" s="19" t="s">
        <v>328</v>
      </c>
      <c r="BE865" s="146">
        <f>IF(N865="základní",J865,0)</f>
        <v>0</v>
      </c>
      <c r="BF865" s="146">
        <f>IF(N865="snížená",J865,0)</f>
        <v>0</v>
      </c>
      <c r="BG865" s="146">
        <f>IF(N865="zákl. přenesená",J865,0)</f>
        <v>0</v>
      </c>
      <c r="BH865" s="146">
        <f>IF(N865="sníž. přenesená",J865,0)</f>
        <v>0</v>
      </c>
      <c r="BI865" s="146">
        <f>IF(N865="nulová",J865,0)</f>
        <v>0</v>
      </c>
      <c r="BJ865" s="19" t="s">
        <v>76</v>
      </c>
      <c r="BK865" s="146">
        <f>ROUND(I865*H865,2)</f>
        <v>0</v>
      </c>
      <c r="BL865" s="19" t="s">
        <v>113</v>
      </c>
      <c r="BM865" s="145" t="s">
        <v>3483</v>
      </c>
    </row>
    <row r="866" spans="2:65" s="11" customFormat="1" ht="20.85" customHeight="1">
      <c r="B866" s="121"/>
      <c r="D866" s="122" t="s">
        <v>68</v>
      </c>
      <c r="E866" s="131" t="s">
        <v>1534</v>
      </c>
      <c r="F866" s="131" t="s">
        <v>3484</v>
      </c>
      <c r="I866" s="124"/>
      <c r="J866" s="132">
        <f>BK866</f>
        <v>0</v>
      </c>
      <c r="L866" s="121"/>
      <c r="M866" s="126"/>
      <c r="P866" s="127">
        <f>SUM(P867:P896)</f>
        <v>0</v>
      </c>
      <c r="R866" s="127">
        <f>SUM(R867:R896)</f>
        <v>0</v>
      </c>
      <c r="T866" s="128">
        <f>SUM(T867:T896)</f>
        <v>0</v>
      </c>
      <c r="AR866" s="122" t="s">
        <v>76</v>
      </c>
      <c r="AT866" s="129" t="s">
        <v>68</v>
      </c>
      <c r="AU866" s="129" t="s">
        <v>79</v>
      </c>
      <c r="AY866" s="122" t="s">
        <v>328</v>
      </c>
      <c r="BK866" s="130">
        <f>SUM(BK867:BK896)</f>
        <v>0</v>
      </c>
    </row>
    <row r="867" spans="2:65" s="1" customFormat="1" ht="44.25" customHeight="1">
      <c r="B867" s="133"/>
      <c r="C867" s="134" t="s">
        <v>3485</v>
      </c>
      <c r="D867" s="134" t="s">
        <v>331</v>
      </c>
      <c r="E867" s="135" t="s">
        <v>3486</v>
      </c>
      <c r="F867" s="136" t="s">
        <v>3487</v>
      </c>
      <c r="G867" s="137" t="s">
        <v>439</v>
      </c>
      <c r="H867" s="138">
        <v>620.68899999999996</v>
      </c>
      <c r="I867" s="139"/>
      <c r="J867" s="140">
        <f>ROUND(I867*H867,2)</f>
        <v>0</v>
      </c>
      <c r="K867" s="136" t="s">
        <v>335</v>
      </c>
      <c r="L867" s="34"/>
      <c r="M867" s="141" t="s">
        <v>3</v>
      </c>
      <c r="N867" s="142" t="s">
        <v>40</v>
      </c>
      <c r="P867" s="143">
        <f>O867*H867</f>
        <v>0</v>
      </c>
      <c r="Q867" s="143">
        <v>0</v>
      </c>
      <c r="R867" s="143">
        <f>Q867*H867</f>
        <v>0</v>
      </c>
      <c r="S867" s="143">
        <v>0</v>
      </c>
      <c r="T867" s="144">
        <f>S867*H867</f>
        <v>0</v>
      </c>
      <c r="AR867" s="145" t="s">
        <v>113</v>
      </c>
      <c r="AT867" s="145" t="s">
        <v>331</v>
      </c>
      <c r="AU867" s="145" t="s">
        <v>87</v>
      </c>
      <c r="AY867" s="19" t="s">
        <v>328</v>
      </c>
      <c r="BE867" s="146">
        <f>IF(N867="základní",J867,0)</f>
        <v>0</v>
      </c>
      <c r="BF867" s="146">
        <f>IF(N867="snížená",J867,0)</f>
        <v>0</v>
      </c>
      <c r="BG867" s="146">
        <f>IF(N867="zákl. přenesená",J867,0)</f>
        <v>0</v>
      </c>
      <c r="BH867" s="146">
        <f>IF(N867="sníž. přenesená",J867,0)</f>
        <v>0</v>
      </c>
      <c r="BI867" s="146">
        <f>IF(N867="nulová",J867,0)</f>
        <v>0</v>
      </c>
      <c r="BJ867" s="19" t="s">
        <v>76</v>
      </c>
      <c r="BK867" s="146">
        <f>ROUND(I867*H867,2)</f>
        <v>0</v>
      </c>
      <c r="BL867" s="19" t="s">
        <v>113</v>
      </c>
      <c r="BM867" s="145" t="s">
        <v>3488</v>
      </c>
    </row>
    <row r="868" spans="2:65" s="1" customFormat="1">
      <c r="B868" s="34"/>
      <c r="D868" s="147" t="s">
        <v>338</v>
      </c>
      <c r="F868" s="148" t="s">
        <v>3489</v>
      </c>
      <c r="I868" s="149"/>
      <c r="L868" s="34"/>
      <c r="M868" s="150"/>
      <c r="T868" s="55"/>
      <c r="AT868" s="19" t="s">
        <v>338</v>
      </c>
      <c r="AU868" s="19" t="s">
        <v>87</v>
      </c>
    </row>
    <row r="869" spans="2:65" s="12" customFormat="1">
      <c r="B869" s="156"/>
      <c r="D869" s="151" t="s">
        <v>442</v>
      </c>
      <c r="E869" s="157" t="s">
        <v>3</v>
      </c>
      <c r="F869" s="158" t="s">
        <v>2415</v>
      </c>
      <c r="H869" s="159">
        <v>620.68899999999996</v>
      </c>
      <c r="I869" s="160"/>
      <c r="L869" s="156"/>
      <c r="M869" s="161"/>
      <c r="T869" s="162"/>
      <c r="AT869" s="157" t="s">
        <v>442</v>
      </c>
      <c r="AU869" s="157" t="s">
        <v>87</v>
      </c>
      <c r="AV869" s="12" t="s">
        <v>79</v>
      </c>
      <c r="AW869" s="12" t="s">
        <v>31</v>
      </c>
      <c r="AX869" s="12" t="s">
        <v>69</v>
      </c>
      <c r="AY869" s="157" t="s">
        <v>328</v>
      </c>
    </row>
    <row r="870" spans="2:65" s="13" customFormat="1">
      <c r="B870" s="163"/>
      <c r="D870" s="151" t="s">
        <v>442</v>
      </c>
      <c r="E870" s="164" t="s">
        <v>3</v>
      </c>
      <c r="F870" s="165" t="s">
        <v>452</v>
      </c>
      <c r="H870" s="166">
        <v>620.68899999999996</v>
      </c>
      <c r="I870" s="167"/>
      <c r="L870" s="163"/>
      <c r="M870" s="168"/>
      <c r="T870" s="169"/>
      <c r="AT870" s="164" t="s">
        <v>442</v>
      </c>
      <c r="AU870" s="164" t="s">
        <v>87</v>
      </c>
      <c r="AV870" s="13" t="s">
        <v>113</v>
      </c>
      <c r="AW870" s="13" t="s">
        <v>31</v>
      </c>
      <c r="AX870" s="13" t="s">
        <v>76</v>
      </c>
      <c r="AY870" s="164" t="s">
        <v>328</v>
      </c>
    </row>
    <row r="871" spans="2:65" s="1" customFormat="1" ht="49.15" customHeight="1">
      <c r="B871" s="133"/>
      <c r="C871" s="134" t="s">
        <v>1629</v>
      </c>
      <c r="D871" s="134" t="s">
        <v>331</v>
      </c>
      <c r="E871" s="135" t="s">
        <v>3490</v>
      </c>
      <c r="F871" s="136" t="s">
        <v>3491</v>
      </c>
      <c r="G871" s="137" t="s">
        <v>439</v>
      </c>
      <c r="H871" s="138">
        <v>55862.01</v>
      </c>
      <c r="I871" s="139"/>
      <c r="J871" s="140">
        <f>ROUND(I871*H871,2)</f>
        <v>0</v>
      </c>
      <c r="K871" s="136" t="s">
        <v>335</v>
      </c>
      <c r="L871" s="34"/>
      <c r="M871" s="141" t="s">
        <v>3</v>
      </c>
      <c r="N871" s="142" t="s">
        <v>40</v>
      </c>
      <c r="P871" s="143">
        <f>O871*H871</f>
        <v>0</v>
      </c>
      <c r="Q871" s="143">
        <v>0</v>
      </c>
      <c r="R871" s="143">
        <f>Q871*H871</f>
        <v>0</v>
      </c>
      <c r="S871" s="143">
        <v>0</v>
      </c>
      <c r="T871" s="144">
        <f>S871*H871</f>
        <v>0</v>
      </c>
      <c r="AR871" s="145" t="s">
        <v>113</v>
      </c>
      <c r="AT871" s="145" t="s">
        <v>331</v>
      </c>
      <c r="AU871" s="145" t="s">
        <v>87</v>
      </c>
      <c r="AY871" s="19" t="s">
        <v>328</v>
      </c>
      <c r="BE871" s="146">
        <f>IF(N871="základní",J871,0)</f>
        <v>0</v>
      </c>
      <c r="BF871" s="146">
        <f>IF(N871="snížená",J871,0)</f>
        <v>0</v>
      </c>
      <c r="BG871" s="146">
        <f>IF(N871="zákl. přenesená",J871,0)</f>
        <v>0</v>
      </c>
      <c r="BH871" s="146">
        <f>IF(N871="sníž. přenesená",J871,0)</f>
        <v>0</v>
      </c>
      <c r="BI871" s="146">
        <f>IF(N871="nulová",J871,0)</f>
        <v>0</v>
      </c>
      <c r="BJ871" s="19" t="s">
        <v>76</v>
      </c>
      <c r="BK871" s="146">
        <f>ROUND(I871*H871,2)</f>
        <v>0</v>
      </c>
      <c r="BL871" s="19" t="s">
        <v>113</v>
      </c>
      <c r="BM871" s="145" t="s">
        <v>3492</v>
      </c>
    </row>
    <row r="872" spans="2:65" s="1" customFormat="1">
      <c r="B872" s="34"/>
      <c r="D872" s="147" t="s">
        <v>338</v>
      </c>
      <c r="F872" s="148" t="s">
        <v>3493</v>
      </c>
      <c r="I872" s="149"/>
      <c r="L872" s="34"/>
      <c r="M872" s="150"/>
      <c r="T872" s="55"/>
      <c r="AT872" s="19" t="s">
        <v>338</v>
      </c>
      <c r="AU872" s="19" t="s">
        <v>87</v>
      </c>
    </row>
    <row r="873" spans="2:65" s="12" customFormat="1">
      <c r="B873" s="156"/>
      <c r="D873" s="151" t="s">
        <v>442</v>
      </c>
      <c r="E873" s="157" t="s">
        <v>3</v>
      </c>
      <c r="F873" s="158" t="s">
        <v>2415</v>
      </c>
      <c r="H873" s="159">
        <v>620.68899999999996</v>
      </c>
      <c r="I873" s="160"/>
      <c r="L873" s="156"/>
      <c r="M873" s="161"/>
      <c r="T873" s="162"/>
      <c r="AT873" s="157" t="s">
        <v>442</v>
      </c>
      <c r="AU873" s="157" t="s">
        <v>87</v>
      </c>
      <c r="AV873" s="12" t="s">
        <v>79</v>
      </c>
      <c r="AW873" s="12" t="s">
        <v>31</v>
      </c>
      <c r="AX873" s="12" t="s">
        <v>76</v>
      </c>
      <c r="AY873" s="157" t="s">
        <v>328</v>
      </c>
    </row>
    <row r="874" spans="2:65" s="12" customFormat="1">
      <c r="B874" s="156"/>
      <c r="D874" s="151" t="s">
        <v>442</v>
      </c>
      <c r="F874" s="158" t="s">
        <v>3494</v>
      </c>
      <c r="H874" s="159">
        <v>55862.01</v>
      </c>
      <c r="I874" s="160"/>
      <c r="L874" s="156"/>
      <c r="M874" s="161"/>
      <c r="T874" s="162"/>
      <c r="AT874" s="157" t="s">
        <v>442</v>
      </c>
      <c r="AU874" s="157" t="s">
        <v>87</v>
      </c>
      <c r="AV874" s="12" t="s">
        <v>79</v>
      </c>
      <c r="AW874" s="12" t="s">
        <v>4</v>
      </c>
      <c r="AX874" s="12" t="s">
        <v>76</v>
      </c>
      <c r="AY874" s="157" t="s">
        <v>328</v>
      </c>
    </row>
    <row r="875" spans="2:65" s="1" customFormat="1" ht="44.25" customHeight="1">
      <c r="B875" s="133"/>
      <c r="C875" s="134" t="s">
        <v>3495</v>
      </c>
      <c r="D875" s="134" t="s">
        <v>331</v>
      </c>
      <c r="E875" s="135" t="s">
        <v>3496</v>
      </c>
      <c r="F875" s="136" t="s">
        <v>3497</v>
      </c>
      <c r="G875" s="137" t="s">
        <v>439</v>
      </c>
      <c r="H875" s="138">
        <v>620.68899999999996</v>
      </c>
      <c r="I875" s="139"/>
      <c r="J875" s="140">
        <f>ROUND(I875*H875,2)</f>
        <v>0</v>
      </c>
      <c r="K875" s="136" t="s">
        <v>335</v>
      </c>
      <c r="L875" s="34"/>
      <c r="M875" s="141" t="s">
        <v>3</v>
      </c>
      <c r="N875" s="142" t="s">
        <v>40</v>
      </c>
      <c r="P875" s="143">
        <f>O875*H875</f>
        <v>0</v>
      </c>
      <c r="Q875" s="143">
        <v>0</v>
      </c>
      <c r="R875" s="143">
        <f>Q875*H875</f>
        <v>0</v>
      </c>
      <c r="S875" s="143">
        <v>0</v>
      </c>
      <c r="T875" s="144">
        <f>S875*H875</f>
        <v>0</v>
      </c>
      <c r="AR875" s="145" t="s">
        <v>113</v>
      </c>
      <c r="AT875" s="145" t="s">
        <v>331</v>
      </c>
      <c r="AU875" s="145" t="s">
        <v>87</v>
      </c>
      <c r="AY875" s="19" t="s">
        <v>328</v>
      </c>
      <c r="BE875" s="146">
        <f>IF(N875="základní",J875,0)</f>
        <v>0</v>
      </c>
      <c r="BF875" s="146">
        <f>IF(N875="snížená",J875,0)</f>
        <v>0</v>
      </c>
      <c r="BG875" s="146">
        <f>IF(N875="zákl. přenesená",J875,0)</f>
        <v>0</v>
      </c>
      <c r="BH875" s="146">
        <f>IF(N875="sníž. přenesená",J875,0)</f>
        <v>0</v>
      </c>
      <c r="BI875" s="146">
        <f>IF(N875="nulová",J875,0)</f>
        <v>0</v>
      </c>
      <c r="BJ875" s="19" t="s">
        <v>76</v>
      </c>
      <c r="BK875" s="146">
        <f>ROUND(I875*H875,2)</f>
        <v>0</v>
      </c>
      <c r="BL875" s="19" t="s">
        <v>113</v>
      </c>
      <c r="BM875" s="145" t="s">
        <v>3498</v>
      </c>
    </row>
    <row r="876" spans="2:65" s="1" customFormat="1">
      <c r="B876" s="34"/>
      <c r="D876" s="147" t="s">
        <v>338</v>
      </c>
      <c r="F876" s="148" t="s">
        <v>3499</v>
      </c>
      <c r="I876" s="149"/>
      <c r="L876" s="34"/>
      <c r="M876" s="150"/>
      <c r="T876" s="55"/>
      <c r="AT876" s="19" t="s">
        <v>338</v>
      </c>
      <c r="AU876" s="19" t="s">
        <v>87</v>
      </c>
    </row>
    <row r="877" spans="2:65" s="12" customFormat="1">
      <c r="B877" s="156"/>
      <c r="D877" s="151" t="s">
        <v>442</v>
      </c>
      <c r="E877" s="157" t="s">
        <v>3</v>
      </c>
      <c r="F877" s="158" t="s">
        <v>2415</v>
      </c>
      <c r="H877" s="159">
        <v>620.68899999999996</v>
      </c>
      <c r="I877" s="160"/>
      <c r="L877" s="156"/>
      <c r="M877" s="161"/>
      <c r="T877" s="162"/>
      <c r="AT877" s="157" t="s">
        <v>442</v>
      </c>
      <c r="AU877" s="157" t="s">
        <v>87</v>
      </c>
      <c r="AV877" s="12" t="s">
        <v>79</v>
      </c>
      <c r="AW877" s="12" t="s">
        <v>31</v>
      </c>
      <c r="AX877" s="12" t="s">
        <v>76</v>
      </c>
      <c r="AY877" s="157" t="s">
        <v>328</v>
      </c>
    </row>
    <row r="878" spans="2:65" s="1" customFormat="1" ht="24.2" customHeight="1">
      <c r="B878" s="133"/>
      <c r="C878" s="134" t="s">
        <v>1632</v>
      </c>
      <c r="D878" s="134" t="s">
        <v>331</v>
      </c>
      <c r="E878" s="135" t="s">
        <v>3500</v>
      </c>
      <c r="F878" s="136" t="s">
        <v>3501</v>
      </c>
      <c r="G878" s="137" t="s">
        <v>439</v>
      </c>
      <c r="H878" s="138">
        <v>620.68899999999996</v>
      </c>
      <c r="I878" s="139"/>
      <c r="J878" s="140">
        <f>ROUND(I878*H878,2)</f>
        <v>0</v>
      </c>
      <c r="K878" s="136" t="s">
        <v>335</v>
      </c>
      <c r="L878" s="34"/>
      <c r="M878" s="141" t="s">
        <v>3</v>
      </c>
      <c r="N878" s="142" t="s">
        <v>40</v>
      </c>
      <c r="P878" s="143">
        <f>O878*H878</f>
        <v>0</v>
      </c>
      <c r="Q878" s="143">
        <v>0</v>
      </c>
      <c r="R878" s="143">
        <f>Q878*H878</f>
        <v>0</v>
      </c>
      <c r="S878" s="143">
        <v>0</v>
      </c>
      <c r="T878" s="144">
        <f>S878*H878</f>
        <v>0</v>
      </c>
      <c r="AR878" s="145" t="s">
        <v>113</v>
      </c>
      <c r="AT878" s="145" t="s">
        <v>331</v>
      </c>
      <c r="AU878" s="145" t="s">
        <v>87</v>
      </c>
      <c r="AY878" s="19" t="s">
        <v>328</v>
      </c>
      <c r="BE878" s="146">
        <f>IF(N878="základní",J878,0)</f>
        <v>0</v>
      </c>
      <c r="BF878" s="146">
        <f>IF(N878="snížená",J878,0)</f>
        <v>0</v>
      </c>
      <c r="BG878" s="146">
        <f>IF(N878="zákl. přenesená",J878,0)</f>
        <v>0</v>
      </c>
      <c r="BH878" s="146">
        <f>IF(N878="sníž. přenesená",J878,0)</f>
        <v>0</v>
      </c>
      <c r="BI878" s="146">
        <f>IF(N878="nulová",J878,0)</f>
        <v>0</v>
      </c>
      <c r="BJ878" s="19" t="s">
        <v>76</v>
      </c>
      <c r="BK878" s="146">
        <f>ROUND(I878*H878,2)</f>
        <v>0</v>
      </c>
      <c r="BL878" s="19" t="s">
        <v>113</v>
      </c>
      <c r="BM878" s="145" t="s">
        <v>3502</v>
      </c>
    </row>
    <row r="879" spans="2:65" s="1" customFormat="1">
      <c r="B879" s="34"/>
      <c r="D879" s="147" t="s">
        <v>338</v>
      </c>
      <c r="F879" s="148" t="s">
        <v>3503</v>
      </c>
      <c r="I879" s="149"/>
      <c r="L879" s="34"/>
      <c r="M879" s="150"/>
      <c r="T879" s="55"/>
      <c r="AT879" s="19" t="s">
        <v>338</v>
      </c>
      <c r="AU879" s="19" t="s">
        <v>87</v>
      </c>
    </row>
    <row r="880" spans="2:65" s="12" customFormat="1">
      <c r="B880" s="156"/>
      <c r="D880" s="151" t="s">
        <v>442</v>
      </c>
      <c r="E880" s="157" t="s">
        <v>3</v>
      </c>
      <c r="F880" s="158" t="s">
        <v>2415</v>
      </c>
      <c r="H880" s="159">
        <v>620.68899999999996</v>
      </c>
      <c r="I880" s="160"/>
      <c r="L880" s="156"/>
      <c r="M880" s="161"/>
      <c r="T880" s="162"/>
      <c r="AT880" s="157" t="s">
        <v>442</v>
      </c>
      <c r="AU880" s="157" t="s">
        <v>87</v>
      </c>
      <c r="AV880" s="12" t="s">
        <v>79</v>
      </c>
      <c r="AW880" s="12" t="s">
        <v>31</v>
      </c>
      <c r="AX880" s="12" t="s">
        <v>76</v>
      </c>
      <c r="AY880" s="157" t="s">
        <v>328</v>
      </c>
    </row>
    <row r="881" spans="2:65" s="1" customFormat="1" ht="33" customHeight="1">
      <c r="B881" s="133"/>
      <c r="C881" s="134" t="s">
        <v>3504</v>
      </c>
      <c r="D881" s="134" t="s">
        <v>331</v>
      </c>
      <c r="E881" s="135" t="s">
        <v>3505</v>
      </c>
      <c r="F881" s="136" t="s">
        <v>3506</v>
      </c>
      <c r="G881" s="137" t="s">
        <v>439</v>
      </c>
      <c r="H881" s="138">
        <v>55862.01</v>
      </c>
      <c r="I881" s="139"/>
      <c r="J881" s="140">
        <f>ROUND(I881*H881,2)</f>
        <v>0</v>
      </c>
      <c r="K881" s="136" t="s">
        <v>335</v>
      </c>
      <c r="L881" s="34"/>
      <c r="M881" s="141" t="s">
        <v>3</v>
      </c>
      <c r="N881" s="142" t="s">
        <v>40</v>
      </c>
      <c r="P881" s="143">
        <f>O881*H881</f>
        <v>0</v>
      </c>
      <c r="Q881" s="143">
        <v>0</v>
      </c>
      <c r="R881" s="143">
        <f>Q881*H881</f>
        <v>0</v>
      </c>
      <c r="S881" s="143">
        <v>0</v>
      </c>
      <c r="T881" s="144">
        <f>S881*H881</f>
        <v>0</v>
      </c>
      <c r="AR881" s="145" t="s">
        <v>113</v>
      </c>
      <c r="AT881" s="145" t="s">
        <v>331</v>
      </c>
      <c r="AU881" s="145" t="s">
        <v>87</v>
      </c>
      <c r="AY881" s="19" t="s">
        <v>328</v>
      </c>
      <c r="BE881" s="146">
        <f>IF(N881="základní",J881,0)</f>
        <v>0</v>
      </c>
      <c r="BF881" s="146">
        <f>IF(N881="snížená",J881,0)</f>
        <v>0</v>
      </c>
      <c r="BG881" s="146">
        <f>IF(N881="zákl. přenesená",J881,0)</f>
        <v>0</v>
      </c>
      <c r="BH881" s="146">
        <f>IF(N881="sníž. přenesená",J881,0)</f>
        <v>0</v>
      </c>
      <c r="BI881" s="146">
        <f>IF(N881="nulová",J881,0)</f>
        <v>0</v>
      </c>
      <c r="BJ881" s="19" t="s">
        <v>76</v>
      </c>
      <c r="BK881" s="146">
        <f>ROUND(I881*H881,2)</f>
        <v>0</v>
      </c>
      <c r="BL881" s="19" t="s">
        <v>113</v>
      </c>
      <c r="BM881" s="145" t="s">
        <v>3507</v>
      </c>
    </row>
    <row r="882" spans="2:65" s="1" customFormat="1">
      <c r="B882" s="34"/>
      <c r="D882" s="147" t="s">
        <v>338</v>
      </c>
      <c r="F882" s="148" t="s">
        <v>3508</v>
      </c>
      <c r="I882" s="149"/>
      <c r="L882" s="34"/>
      <c r="M882" s="150"/>
      <c r="T882" s="55"/>
      <c r="AT882" s="19" t="s">
        <v>338</v>
      </c>
      <c r="AU882" s="19" t="s">
        <v>87</v>
      </c>
    </row>
    <row r="883" spans="2:65" s="12" customFormat="1">
      <c r="B883" s="156"/>
      <c r="D883" s="151" t="s">
        <v>442</v>
      </c>
      <c r="E883" s="157" t="s">
        <v>3</v>
      </c>
      <c r="F883" s="158" t="s">
        <v>2415</v>
      </c>
      <c r="H883" s="159">
        <v>620.68899999999996</v>
      </c>
      <c r="I883" s="160"/>
      <c r="L883" s="156"/>
      <c r="M883" s="161"/>
      <c r="T883" s="162"/>
      <c r="AT883" s="157" t="s">
        <v>442</v>
      </c>
      <c r="AU883" s="157" t="s">
        <v>87</v>
      </c>
      <c r="AV883" s="12" t="s">
        <v>79</v>
      </c>
      <c r="AW883" s="12" t="s">
        <v>31</v>
      </c>
      <c r="AX883" s="12" t="s">
        <v>76</v>
      </c>
      <c r="AY883" s="157" t="s">
        <v>328</v>
      </c>
    </row>
    <row r="884" spans="2:65" s="12" customFormat="1">
      <c r="B884" s="156"/>
      <c r="D884" s="151" t="s">
        <v>442</v>
      </c>
      <c r="F884" s="158" t="s">
        <v>3494</v>
      </c>
      <c r="H884" s="159">
        <v>55862.01</v>
      </c>
      <c r="I884" s="160"/>
      <c r="L884" s="156"/>
      <c r="M884" s="161"/>
      <c r="T884" s="162"/>
      <c r="AT884" s="157" t="s">
        <v>442</v>
      </c>
      <c r="AU884" s="157" t="s">
        <v>87</v>
      </c>
      <c r="AV884" s="12" t="s">
        <v>79</v>
      </c>
      <c r="AW884" s="12" t="s">
        <v>4</v>
      </c>
      <c r="AX884" s="12" t="s">
        <v>76</v>
      </c>
      <c r="AY884" s="157" t="s">
        <v>328</v>
      </c>
    </row>
    <row r="885" spans="2:65" s="1" customFormat="1" ht="24.2" customHeight="1">
      <c r="B885" s="133"/>
      <c r="C885" s="134" t="s">
        <v>1635</v>
      </c>
      <c r="D885" s="134" t="s">
        <v>331</v>
      </c>
      <c r="E885" s="135" t="s">
        <v>3509</v>
      </c>
      <c r="F885" s="136" t="s">
        <v>3510</v>
      </c>
      <c r="G885" s="137" t="s">
        <v>439</v>
      </c>
      <c r="H885" s="138">
        <v>620.68899999999996</v>
      </c>
      <c r="I885" s="139"/>
      <c r="J885" s="140">
        <f>ROUND(I885*H885,2)</f>
        <v>0</v>
      </c>
      <c r="K885" s="136" t="s">
        <v>335</v>
      </c>
      <c r="L885" s="34"/>
      <c r="M885" s="141" t="s">
        <v>3</v>
      </c>
      <c r="N885" s="142" t="s">
        <v>40</v>
      </c>
      <c r="P885" s="143">
        <f>O885*H885</f>
        <v>0</v>
      </c>
      <c r="Q885" s="143">
        <v>0</v>
      </c>
      <c r="R885" s="143">
        <f>Q885*H885</f>
        <v>0</v>
      </c>
      <c r="S885" s="143">
        <v>0</v>
      </c>
      <c r="T885" s="144">
        <f>S885*H885</f>
        <v>0</v>
      </c>
      <c r="AR885" s="145" t="s">
        <v>113</v>
      </c>
      <c r="AT885" s="145" t="s">
        <v>331</v>
      </c>
      <c r="AU885" s="145" t="s">
        <v>87</v>
      </c>
      <c r="AY885" s="19" t="s">
        <v>328</v>
      </c>
      <c r="BE885" s="146">
        <f>IF(N885="základní",J885,0)</f>
        <v>0</v>
      </c>
      <c r="BF885" s="146">
        <f>IF(N885="snížená",J885,0)</f>
        <v>0</v>
      </c>
      <c r="BG885" s="146">
        <f>IF(N885="zákl. přenesená",J885,0)</f>
        <v>0</v>
      </c>
      <c r="BH885" s="146">
        <f>IF(N885="sníž. přenesená",J885,0)</f>
        <v>0</v>
      </c>
      <c r="BI885" s="146">
        <f>IF(N885="nulová",J885,0)</f>
        <v>0</v>
      </c>
      <c r="BJ885" s="19" t="s">
        <v>76</v>
      </c>
      <c r="BK885" s="146">
        <f>ROUND(I885*H885,2)</f>
        <v>0</v>
      </c>
      <c r="BL885" s="19" t="s">
        <v>113</v>
      </c>
      <c r="BM885" s="145" t="s">
        <v>3511</v>
      </c>
    </row>
    <row r="886" spans="2:65" s="1" customFormat="1">
      <c r="B886" s="34"/>
      <c r="D886" s="147" t="s">
        <v>338</v>
      </c>
      <c r="F886" s="148" t="s">
        <v>3512</v>
      </c>
      <c r="I886" s="149"/>
      <c r="L886" s="34"/>
      <c r="M886" s="150"/>
      <c r="T886" s="55"/>
      <c r="AT886" s="19" t="s">
        <v>338</v>
      </c>
      <c r="AU886" s="19" t="s">
        <v>87</v>
      </c>
    </row>
    <row r="887" spans="2:65" s="12" customFormat="1">
      <c r="B887" s="156"/>
      <c r="D887" s="151" t="s">
        <v>442</v>
      </c>
      <c r="E887" s="157" t="s">
        <v>3</v>
      </c>
      <c r="F887" s="158" t="s">
        <v>2415</v>
      </c>
      <c r="H887" s="159">
        <v>620.68899999999996</v>
      </c>
      <c r="I887" s="160"/>
      <c r="L887" s="156"/>
      <c r="M887" s="161"/>
      <c r="T887" s="162"/>
      <c r="AT887" s="157" t="s">
        <v>442</v>
      </c>
      <c r="AU887" s="157" t="s">
        <v>87</v>
      </c>
      <c r="AV887" s="12" t="s">
        <v>79</v>
      </c>
      <c r="AW887" s="12" t="s">
        <v>31</v>
      </c>
      <c r="AX887" s="12" t="s">
        <v>76</v>
      </c>
      <c r="AY887" s="157" t="s">
        <v>328</v>
      </c>
    </row>
    <row r="888" spans="2:65" s="1" customFormat="1" ht="37.9" customHeight="1">
      <c r="B888" s="133"/>
      <c r="C888" s="134" t="s">
        <v>3513</v>
      </c>
      <c r="D888" s="134" t="s">
        <v>331</v>
      </c>
      <c r="E888" s="135" t="s">
        <v>3514</v>
      </c>
      <c r="F888" s="136" t="s">
        <v>3515</v>
      </c>
      <c r="G888" s="137" t="s">
        <v>439</v>
      </c>
      <c r="H888" s="138">
        <v>340.33</v>
      </c>
      <c r="I888" s="139"/>
      <c r="J888" s="140">
        <f>ROUND(I888*H888,2)</f>
        <v>0</v>
      </c>
      <c r="K888" s="136" t="s">
        <v>335</v>
      </c>
      <c r="L888" s="34"/>
      <c r="M888" s="141" t="s">
        <v>3</v>
      </c>
      <c r="N888" s="142" t="s">
        <v>40</v>
      </c>
      <c r="P888" s="143">
        <f>O888*H888</f>
        <v>0</v>
      </c>
      <c r="Q888" s="143">
        <v>0</v>
      </c>
      <c r="R888" s="143">
        <f>Q888*H888</f>
        <v>0</v>
      </c>
      <c r="S888" s="143">
        <v>0</v>
      </c>
      <c r="T888" s="144">
        <f>S888*H888</f>
        <v>0</v>
      </c>
      <c r="AR888" s="145" t="s">
        <v>113</v>
      </c>
      <c r="AT888" s="145" t="s">
        <v>331</v>
      </c>
      <c r="AU888" s="145" t="s">
        <v>87</v>
      </c>
      <c r="AY888" s="19" t="s">
        <v>328</v>
      </c>
      <c r="BE888" s="146">
        <f>IF(N888="základní",J888,0)</f>
        <v>0</v>
      </c>
      <c r="BF888" s="146">
        <f>IF(N888="snížená",J888,0)</f>
        <v>0</v>
      </c>
      <c r="BG888" s="146">
        <f>IF(N888="zákl. přenesená",J888,0)</f>
        <v>0</v>
      </c>
      <c r="BH888" s="146">
        <f>IF(N888="sníž. přenesená",J888,0)</f>
        <v>0</v>
      </c>
      <c r="BI888" s="146">
        <f>IF(N888="nulová",J888,0)</f>
        <v>0</v>
      </c>
      <c r="BJ888" s="19" t="s">
        <v>76</v>
      </c>
      <c r="BK888" s="146">
        <f>ROUND(I888*H888,2)</f>
        <v>0</v>
      </c>
      <c r="BL888" s="19" t="s">
        <v>113</v>
      </c>
      <c r="BM888" s="145" t="s">
        <v>3516</v>
      </c>
    </row>
    <row r="889" spans="2:65" s="1" customFormat="1">
      <c r="B889" s="34"/>
      <c r="D889" s="147" t="s">
        <v>338</v>
      </c>
      <c r="F889" s="148" t="s">
        <v>3517</v>
      </c>
      <c r="I889" s="149"/>
      <c r="L889" s="34"/>
      <c r="M889" s="150"/>
      <c r="T889" s="55"/>
      <c r="AT889" s="19" t="s">
        <v>338</v>
      </c>
      <c r="AU889" s="19" t="s">
        <v>87</v>
      </c>
    </row>
    <row r="890" spans="2:65" s="12" customFormat="1">
      <c r="B890" s="156"/>
      <c r="D890" s="151" t="s">
        <v>442</v>
      </c>
      <c r="E890" s="157" t="s">
        <v>3</v>
      </c>
      <c r="F890" s="158" t="s">
        <v>3518</v>
      </c>
      <c r="H890" s="159">
        <v>340.33</v>
      </c>
      <c r="I890" s="160"/>
      <c r="L890" s="156"/>
      <c r="M890" s="161"/>
      <c r="T890" s="162"/>
      <c r="AT890" s="157" t="s">
        <v>442</v>
      </c>
      <c r="AU890" s="157" t="s">
        <v>87</v>
      </c>
      <c r="AV890" s="12" t="s">
        <v>79</v>
      </c>
      <c r="AW890" s="12" t="s">
        <v>31</v>
      </c>
      <c r="AX890" s="12" t="s">
        <v>76</v>
      </c>
      <c r="AY890" s="157" t="s">
        <v>328</v>
      </c>
    </row>
    <row r="891" spans="2:65" s="1" customFormat="1" ht="24.2" customHeight="1">
      <c r="B891" s="133"/>
      <c r="C891" s="134" t="s">
        <v>1638</v>
      </c>
      <c r="D891" s="134" t="s">
        <v>331</v>
      </c>
      <c r="E891" s="135" t="s">
        <v>3519</v>
      </c>
      <c r="F891" s="136" t="s">
        <v>3520</v>
      </c>
      <c r="G891" s="137" t="s">
        <v>439</v>
      </c>
      <c r="H891" s="138">
        <v>620.68899999999996</v>
      </c>
      <c r="I891" s="139"/>
      <c r="J891" s="140">
        <f>ROUND(I891*H891,2)</f>
        <v>0</v>
      </c>
      <c r="K891" s="136" t="s">
        <v>335</v>
      </c>
      <c r="L891" s="34"/>
      <c r="M891" s="141" t="s">
        <v>3</v>
      </c>
      <c r="N891" s="142" t="s">
        <v>40</v>
      </c>
      <c r="P891" s="143">
        <f>O891*H891</f>
        <v>0</v>
      </c>
      <c r="Q891" s="143">
        <v>0</v>
      </c>
      <c r="R891" s="143">
        <f>Q891*H891</f>
        <v>0</v>
      </c>
      <c r="S891" s="143">
        <v>0</v>
      </c>
      <c r="T891" s="144">
        <f>S891*H891</f>
        <v>0</v>
      </c>
      <c r="AR891" s="145" t="s">
        <v>113</v>
      </c>
      <c r="AT891" s="145" t="s">
        <v>331</v>
      </c>
      <c r="AU891" s="145" t="s">
        <v>87</v>
      </c>
      <c r="AY891" s="19" t="s">
        <v>328</v>
      </c>
      <c r="BE891" s="146">
        <f>IF(N891="základní",J891,0)</f>
        <v>0</v>
      </c>
      <c r="BF891" s="146">
        <f>IF(N891="snížená",J891,0)</f>
        <v>0</v>
      </c>
      <c r="BG891" s="146">
        <f>IF(N891="zákl. přenesená",J891,0)</f>
        <v>0</v>
      </c>
      <c r="BH891" s="146">
        <f>IF(N891="sníž. přenesená",J891,0)</f>
        <v>0</v>
      </c>
      <c r="BI891" s="146">
        <f>IF(N891="nulová",J891,0)</f>
        <v>0</v>
      </c>
      <c r="BJ891" s="19" t="s">
        <v>76</v>
      </c>
      <c r="BK891" s="146">
        <f>ROUND(I891*H891,2)</f>
        <v>0</v>
      </c>
      <c r="BL891" s="19" t="s">
        <v>113</v>
      </c>
      <c r="BM891" s="145" t="s">
        <v>3521</v>
      </c>
    </row>
    <row r="892" spans="2:65" s="1" customFormat="1">
      <c r="B892" s="34"/>
      <c r="D892" s="147" t="s">
        <v>338</v>
      </c>
      <c r="F892" s="148" t="s">
        <v>3522</v>
      </c>
      <c r="I892" s="149"/>
      <c r="L892" s="34"/>
      <c r="M892" s="150"/>
      <c r="T892" s="55"/>
      <c r="AT892" s="19" t="s">
        <v>338</v>
      </c>
      <c r="AU892" s="19" t="s">
        <v>87</v>
      </c>
    </row>
    <row r="893" spans="2:65" s="12" customFormat="1">
      <c r="B893" s="156"/>
      <c r="D893" s="151" t="s">
        <v>442</v>
      </c>
      <c r="E893" s="157" t="s">
        <v>3</v>
      </c>
      <c r="F893" s="158" t="s">
        <v>2415</v>
      </c>
      <c r="H893" s="159">
        <v>620.68899999999996</v>
      </c>
      <c r="I893" s="160"/>
      <c r="L893" s="156"/>
      <c r="M893" s="161"/>
      <c r="T893" s="162"/>
      <c r="AT893" s="157" t="s">
        <v>442</v>
      </c>
      <c r="AU893" s="157" t="s">
        <v>87</v>
      </c>
      <c r="AV893" s="12" t="s">
        <v>79</v>
      </c>
      <c r="AW893" s="12" t="s">
        <v>31</v>
      </c>
      <c r="AX893" s="12" t="s">
        <v>76</v>
      </c>
      <c r="AY893" s="157" t="s">
        <v>328</v>
      </c>
    </row>
    <row r="894" spans="2:65" s="1" customFormat="1" ht="44.25" customHeight="1">
      <c r="B894" s="133"/>
      <c r="C894" s="134" t="s">
        <v>3523</v>
      </c>
      <c r="D894" s="134" t="s">
        <v>331</v>
      </c>
      <c r="E894" s="135" t="s">
        <v>3524</v>
      </c>
      <c r="F894" s="136" t="s">
        <v>3525</v>
      </c>
      <c r="G894" s="137" t="s">
        <v>439</v>
      </c>
      <c r="H894" s="138">
        <v>620.68899999999996</v>
      </c>
      <c r="I894" s="139"/>
      <c r="J894" s="140">
        <f>ROUND(I894*H894,2)</f>
        <v>0</v>
      </c>
      <c r="K894" s="136" t="s">
        <v>335</v>
      </c>
      <c r="L894" s="34"/>
      <c r="M894" s="141" t="s">
        <v>3</v>
      </c>
      <c r="N894" s="142" t="s">
        <v>40</v>
      </c>
      <c r="P894" s="143">
        <f>O894*H894</f>
        <v>0</v>
      </c>
      <c r="Q894" s="143">
        <v>0</v>
      </c>
      <c r="R894" s="143">
        <f>Q894*H894</f>
        <v>0</v>
      </c>
      <c r="S894" s="143">
        <v>0</v>
      </c>
      <c r="T894" s="144">
        <f>S894*H894</f>
        <v>0</v>
      </c>
      <c r="AR894" s="145" t="s">
        <v>113</v>
      </c>
      <c r="AT894" s="145" t="s">
        <v>331</v>
      </c>
      <c r="AU894" s="145" t="s">
        <v>87</v>
      </c>
      <c r="AY894" s="19" t="s">
        <v>328</v>
      </c>
      <c r="BE894" s="146">
        <f>IF(N894="základní",J894,0)</f>
        <v>0</v>
      </c>
      <c r="BF894" s="146">
        <f>IF(N894="snížená",J894,0)</f>
        <v>0</v>
      </c>
      <c r="BG894" s="146">
        <f>IF(N894="zákl. přenesená",J894,0)</f>
        <v>0</v>
      </c>
      <c r="BH894" s="146">
        <f>IF(N894="sníž. přenesená",J894,0)</f>
        <v>0</v>
      </c>
      <c r="BI894" s="146">
        <f>IF(N894="nulová",J894,0)</f>
        <v>0</v>
      </c>
      <c r="BJ894" s="19" t="s">
        <v>76</v>
      </c>
      <c r="BK894" s="146">
        <f>ROUND(I894*H894,2)</f>
        <v>0</v>
      </c>
      <c r="BL894" s="19" t="s">
        <v>113</v>
      </c>
      <c r="BM894" s="145" t="s">
        <v>3526</v>
      </c>
    </row>
    <row r="895" spans="2:65" s="1" customFormat="1">
      <c r="B895" s="34"/>
      <c r="D895" s="147" t="s">
        <v>338</v>
      </c>
      <c r="F895" s="148" t="s">
        <v>3527</v>
      </c>
      <c r="I895" s="149"/>
      <c r="L895" s="34"/>
      <c r="M895" s="150"/>
      <c r="T895" s="55"/>
      <c r="AT895" s="19" t="s">
        <v>338</v>
      </c>
      <c r="AU895" s="19" t="s">
        <v>87</v>
      </c>
    </row>
    <row r="896" spans="2:65" s="12" customFormat="1">
      <c r="B896" s="156"/>
      <c r="D896" s="151" t="s">
        <v>442</v>
      </c>
      <c r="E896" s="157" t="s">
        <v>3</v>
      </c>
      <c r="F896" s="158" t="s">
        <v>2415</v>
      </c>
      <c r="H896" s="159">
        <v>620.68899999999996</v>
      </c>
      <c r="I896" s="160"/>
      <c r="L896" s="156"/>
      <c r="M896" s="161"/>
      <c r="T896" s="162"/>
      <c r="AT896" s="157" t="s">
        <v>442</v>
      </c>
      <c r="AU896" s="157" t="s">
        <v>87</v>
      </c>
      <c r="AV896" s="12" t="s">
        <v>79</v>
      </c>
      <c r="AW896" s="12" t="s">
        <v>31</v>
      </c>
      <c r="AX896" s="12" t="s">
        <v>76</v>
      </c>
      <c r="AY896" s="157" t="s">
        <v>328</v>
      </c>
    </row>
    <row r="897" spans="2:65" s="11" customFormat="1" ht="22.9" customHeight="1">
      <c r="B897" s="121"/>
      <c r="D897" s="122" t="s">
        <v>68</v>
      </c>
      <c r="E897" s="131" t="s">
        <v>927</v>
      </c>
      <c r="F897" s="131" t="s">
        <v>928</v>
      </c>
      <c r="I897" s="124"/>
      <c r="J897" s="132">
        <f>BK897</f>
        <v>0</v>
      </c>
      <c r="L897" s="121"/>
      <c r="M897" s="126"/>
      <c r="P897" s="127">
        <f>SUM(P898:P903)</f>
        <v>0</v>
      </c>
      <c r="R897" s="127">
        <f>SUM(R898:R903)</f>
        <v>0</v>
      </c>
      <c r="T897" s="128">
        <f>SUM(T898:T903)</f>
        <v>0</v>
      </c>
      <c r="AR897" s="122" t="s">
        <v>76</v>
      </c>
      <c r="AT897" s="129" t="s">
        <v>68</v>
      </c>
      <c r="AU897" s="129" t="s">
        <v>76</v>
      </c>
      <c r="AY897" s="122" t="s">
        <v>328</v>
      </c>
      <c r="BK897" s="130">
        <f>SUM(BK898:BK903)</f>
        <v>0</v>
      </c>
    </row>
    <row r="898" spans="2:65" s="1" customFormat="1" ht="66.75" customHeight="1">
      <c r="B898" s="133"/>
      <c r="C898" s="134" t="s">
        <v>1642</v>
      </c>
      <c r="D898" s="134" t="s">
        <v>331</v>
      </c>
      <c r="E898" s="135" t="s">
        <v>3528</v>
      </c>
      <c r="F898" s="136" t="s">
        <v>3529</v>
      </c>
      <c r="G898" s="137" t="s">
        <v>585</v>
      </c>
      <c r="H898" s="138">
        <v>180.15600000000001</v>
      </c>
      <c r="I898" s="139"/>
      <c r="J898" s="140">
        <f>ROUND(I898*H898,2)</f>
        <v>0</v>
      </c>
      <c r="K898" s="136" t="s">
        <v>335</v>
      </c>
      <c r="L898" s="34"/>
      <c r="M898" s="141" t="s">
        <v>3</v>
      </c>
      <c r="N898" s="142" t="s">
        <v>40</v>
      </c>
      <c r="P898" s="143">
        <f>O898*H898</f>
        <v>0</v>
      </c>
      <c r="Q898" s="143">
        <v>0</v>
      </c>
      <c r="R898" s="143">
        <f>Q898*H898</f>
        <v>0</v>
      </c>
      <c r="S898" s="143">
        <v>0</v>
      </c>
      <c r="T898" s="144">
        <f>S898*H898</f>
        <v>0</v>
      </c>
      <c r="AR898" s="145" t="s">
        <v>113</v>
      </c>
      <c r="AT898" s="145" t="s">
        <v>331</v>
      </c>
      <c r="AU898" s="145" t="s">
        <v>79</v>
      </c>
      <c r="AY898" s="19" t="s">
        <v>328</v>
      </c>
      <c r="BE898" s="146">
        <f>IF(N898="základní",J898,0)</f>
        <v>0</v>
      </c>
      <c r="BF898" s="146">
        <f>IF(N898="snížená",J898,0)</f>
        <v>0</v>
      </c>
      <c r="BG898" s="146">
        <f>IF(N898="zákl. přenesená",J898,0)</f>
        <v>0</v>
      </c>
      <c r="BH898" s="146">
        <f>IF(N898="sníž. přenesená",J898,0)</f>
        <v>0</v>
      </c>
      <c r="BI898" s="146">
        <f>IF(N898="nulová",J898,0)</f>
        <v>0</v>
      </c>
      <c r="BJ898" s="19" t="s">
        <v>76</v>
      </c>
      <c r="BK898" s="146">
        <f>ROUND(I898*H898,2)</f>
        <v>0</v>
      </c>
      <c r="BL898" s="19" t="s">
        <v>113</v>
      </c>
      <c r="BM898" s="145" t="s">
        <v>3530</v>
      </c>
    </row>
    <row r="899" spans="2:65" s="1" customFormat="1">
      <c r="B899" s="34"/>
      <c r="D899" s="147" t="s">
        <v>338</v>
      </c>
      <c r="F899" s="148" t="s">
        <v>3531</v>
      </c>
      <c r="I899" s="149"/>
      <c r="L899" s="34"/>
      <c r="M899" s="150"/>
      <c r="T899" s="55"/>
      <c r="AT899" s="19" t="s">
        <v>338</v>
      </c>
      <c r="AU899" s="19" t="s">
        <v>79</v>
      </c>
    </row>
    <row r="900" spans="2:65" s="12" customFormat="1">
      <c r="B900" s="156"/>
      <c r="D900" s="151" t="s">
        <v>442</v>
      </c>
      <c r="F900" s="158" t="s">
        <v>3532</v>
      </c>
      <c r="H900" s="159">
        <v>180.15600000000001</v>
      </c>
      <c r="I900" s="160"/>
      <c r="L900" s="156"/>
      <c r="M900" s="161"/>
      <c r="T900" s="162"/>
      <c r="AT900" s="157" t="s">
        <v>442</v>
      </c>
      <c r="AU900" s="157" t="s">
        <v>79</v>
      </c>
      <c r="AV900" s="12" t="s">
        <v>79</v>
      </c>
      <c r="AW900" s="12" t="s">
        <v>4</v>
      </c>
      <c r="AX900" s="12" t="s">
        <v>76</v>
      </c>
      <c r="AY900" s="157" t="s">
        <v>328</v>
      </c>
    </row>
    <row r="901" spans="2:65" s="1" customFormat="1" ht="62.65" customHeight="1">
      <c r="B901" s="133"/>
      <c r="C901" s="134" t="s">
        <v>3533</v>
      </c>
      <c r="D901" s="134" t="s">
        <v>331</v>
      </c>
      <c r="E901" s="135" t="s">
        <v>3534</v>
      </c>
      <c r="F901" s="136" t="s">
        <v>3535</v>
      </c>
      <c r="G901" s="137" t="s">
        <v>585</v>
      </c>
      <c r="H901" s="138">
        <v>270.23399999999998</v>
      </c>
      <c r="I901" s="139"/>
      <c r="J901" s="140">
        <f>ROUND(I901*H901,2)</f>
        <v>0</v>
      </c>
      <c r="K901" s="136" t="s">
        <v>335</v>
      </c>
      <c r="L901" s="34"/>
      <c r="M901" s="141" t="s">
        <v>3</v>
      </c>
      <c r="N901" s="142" t="s">
        <v>40</v>
      </c>
      <c r="P901" s="143">
        <f>O901*H901</f>
        <v>0</v>
      </c>
      <c r="Q901" s="143">
        <v>0</v>
      </c>
      <c r="R901" s="143">
        <f>Q901*H901</f>
        <v>0</v>
      </c>
      <c r="S901" s="143">
        <v>0</v>
      </c>
      <c r="T901" s="144">
        <f>S901*H901</f>
        <v>0</v>
      </c>
      <c r="AR901" s="145" t="s">
        <v>113</v>
      </c>
      <c r="AT901" s="145" t="s">
        <v>331</v>
      </c>
      <c r="AU901" s="145" t="s">
        <v>79</v>
      </c>
      <c r="AY901" s="19" t="s">
        <v>328</v>
      </c>
      <c r="BE901" s="146">
        <f>IF(N901="základní",J901,0)</f>
        <v>0</v>
      </c>
      <c r="BF901" s="146">
        <f>IF(N901="snížená",J901,0)</f>
        <v>0</v>
      </c>
      <c r="BG901" s="146">
        <f>IF(N901="zákl. přenesená",J901,0)</f>
        <v>0</v>
      </c>
      <c r="BH901" s="146">
        <f>IF(N901="sníž. přenesená",J901,0)</f>
        <v>0</v>
      </c>
      <c r="BI901" s="146">
        <f>IF(N901="nulová",J901,0)</f>
        <v>0</v>
      </c>
      <c r="BJ901" s="19" t="s">
        <v>76</v>
      </c>
      <c r="BK901" s="146">
        <f>ROUND(I901*H901,2)</f>
        <v>0</v>
      </c>
      <c r="BL901" s="19" t="s">
        <v>113</v>
      </c>
      <c r="BM901" s="145" t="s">
        <v>3536</v>
      </c>
    </row>
    <row r="902" spans="2:65" s="1" customFormat="1">
      <c r="B902" s="34"/>
      <c r="D902" s="147" t="s">
        <v>338</v>
      </c>
      <c r="F902" s="148" t="s">
        <v>3537</v>
      </c>
      <c r="I902" s="149"/>
      <c r="L902" s="34"/>
      <c r="M902" s="150"/>
      <c r="T902" s="55"/>
      <c r="AT902" s="19" t="s">
        <v>338</v>
      </c>
      <c r="AU902" s="19" t="s">
        <v>79</v>
      </c>
    </row>
    <row r="903" spans="2:65" s="12" customFormat="1">
      <c r="B903" s="156"/>
      <c r="D903" s="151" t="s">
        <v>442</v>
      </c>
      <c r="F903" s="158" t="s">
        <v>3538</v>
      </c>
      <c r="H903" s="159">
        <v>270.23399999999998</v>
      </c>
      <c r="I903" s="160"/>
      <c r="L903" s="156"/>
      <c r="M903" s="161"/>
      <c r="T903" s="162"/>
      <c r="AT903" s="157" t="s">
        <v>442</v>
      </c>
      <c r="AU903" s="157" t="s">
        <v>79</v>
      </c>
      <c r="AV903" s="12" t="s">
        <v>79</v>
      </c>
      <c r="AW903" s="12" t="s">
        <v>4</v>
      </c>
      <c r="AX903" s="12" t="s">
        <v>76</v>
      </c>
      <c r="AY903" s="157" t="s">
        <v>328</v>
      </c>
    </row>
    <row r="904" spans="2:65" s="11" customFormat="1" ht="25.9" customHeight="1">
      <c r="B904" s="121"/>
      <c r="D904" s="122" t="s">
        <v>68</v>
      </c>
      <c r="E904" s="123" t="s">
        <v>1199</v>
      </c>
      <c r="F904" s="123" t="s">
        <v>1200</v>
      </c>
      <c r="I904" s="124"/>
      <c r="J904" s="125">
        <f>BK904</f>
        <v>0</v>
      </c>
      <c r="L904" s="121"/>
      <c r="M904" s="126"/>
      <c r="P904" s="127">
        <f>P905+P952+P995+P1020+P1176+P1261+P1363+P1393+P1456+P1606+P1648+P1677+P1693+P1728+P1755+P1792</f>
        <v>0</v>
      </c>
      <c r="R904" s="127">
        <f>R905+R952+R995+R1020+R1176+R1261+R1363+R1393+R1456+R1606+R1648+R1677+R1693+R1728+R1755+R1792</f>
        <v>54.619982949149396</v>
      </c>
      <c r="T904" s="128">
        <f>T905+T952+T995+T1020+T1176+T1261+T1363+T1393+T1456+T1606+T1648+T1677+T1693+T1728+T1755+T1792</f>
        <v>2.0821319999999997E-2</v>
      </c>
      <c r="AR904" s="122" t="s">
        <v>79</v>
      </c>
      <c r="AT904" s="129" t="s">
        <v>68</v>
      </c>
      <c r="AU904" s="129" t="s">
        <v>69</v>
      </c>
      <c r="AY904" s="122" t="s">
        <v>328</v>
      </c>
      <c r="BK904" s="130">
        <f>BK905+BK952+BK995+BK1020+BK1176+BK1261+BK1363+BK1393+BK1456+BK1606+BK1648+BK1677+BK1693+BK1728+BK1755+BK1792</f>
        <v>0</v>
      </c>
    </row>
    <row r="905" spans="2:65" s="11" customFormat="1" ht="22.9" customHeight="1">
      <c r="B905" s="121"/>
      <c r="D905" s="122" t="s">
        <v>68</v>
      </c>
      <c r="E905" s="131" t="s">
        <v>1201</v>
      </c>
      <c r="F905" s="131" t="s">
        <v>1202</v>
      </c>
      <c r="I905" s="124"/>
      <c r="J905" s="132">
        <f>BK905</f>
        <v>0</v>
      </c>
      <c r="L905" s="121"/>
      <c r="M905" s="126"/>
      <c r="P905" s="127">
        <f>P906+SUM(P907:P919)</f>
        <v>0</v>
      </c>
      <c r="R905" s="127">
        <f>R906+SUM(R907:R919)</f>
        <v>3.0592039339999997</v>
      </c>
      <c r="T905" s="128">
        <f>T906+SUM(T907:T919)</f>
        <v>0</v>
      </c>
      <c r="AR905" s="122" t="s">
        <v>79</v>
      </c>
      <c r="AT905" s="129" t="s">
        <v>68</v>
      </c>
      <c r="AU905" s="129" t="s">
        <v>76</v>
      </c>
      <c r="AY905" s="122" t="s">
        <v>328</v>
      </c>
      <c r="BK905" s="130">
        <f>BK906+SUM(BK907:BK919)</f>
        <v>0</v>
      </c>
    </row>
    <row r="906" spans="2:65" s="1" customFormat="1" ht="44.25" customHeight="1">
      <c r="B906" s="133"/>
      <c r="C906" s="134" t="s">
        <v>1646</v>
      </c>
      <c r="D906" s="134" t="s">
        <v>331</v>
      </c>
      <c r="E906" s="135" t="s">
        <v>3539</v>
      </c>
      <c r="F906" s="136" t="s">
        <v>3540</v>
      </c>
      <c r="G906" s="137" t="s">
        <v>439</v>
      </c>
      <c r="H906" s="138">
        <v>76.146000000000001</v>
      </c>
      <c r="I906" s="139"/>
      <c r="J906" s="140">
        <f>ROUND(I906*H906,2)</f>
        <v>0</v>
      </c>
      <c r="K906" s="136" t="s">
        <v>335</v>
      </c>
      <c r="L906" s="34"/>
      <c r="M906" s="141" t="s">
        <v>3</v>
      </c>
      <c r="N906" s="142" t="s">
        <v>40</v>
      </c>
      <c r="P906" s="143">
        <f>O906*H906</f>
        <v>0</v>
      </c>
      <c r="Q906" s="143">
        <v>3.9500000000000001E-4</v>
      </c>
      <c r="R906" s="143">
        <f>Q906*H906</f>
        <v>3.0077670000000001E-2</v>
      </c>
      <c r="S906" s="143">
        <v>0</v>
      </c>
      <c r="T906" s="144">
        <f>S906*H906</f>
        <v>0</v>
      </c>
      <c r="AR906" s="145" t="s">
        <v>532</v>
      </c>
      <c r="AT906" s="145" t="s">
        <v>331</v>
      </c>
      <c r="AU906" s="145" t="s">
        <v>79</v>
      </c>
      <c r="AY906" s="19" t="s">
        <v>328</v>
      </c>
      <c r="BE906" s="146">
        <f>IF(N906="základní",J906,0)</f>
        <v>0</v>
      </c>
      <c r="BF906" s="146">
        <f>IF(N906="snížená",J906,0)</f>
        <v>0</v>
      </c>
      <c r="BG906" s="146">
        <f>IF(N906="zákl. přenesená",J906,0)</f>
        <v>0</v>
      </c>
      <c r="BH906" s="146">
        <f>IF(N906="sníž. přenesená",J906,0)</f>
        <v>0</v>
      </c>
      <c r="BI906" s="146">
        <f>IF(N906="nulová",J906,0)</f>
        <v>0</v>
      </c>
      <c r="BJ906" s="19" t="s">
        <v>76</v>
      </c>
      <c r="BK906" s="146">
        <f>ROUND(I906*H906,2)</f>
        <v>0</v>
      </c>
      <c r="BL906" s="19" t="s">
        <v>532</v>
      </c>
      <c r="BM906" s="145" t="s">
        <v>3541</v>
      </c>
    </row>
    <row r="907" spans="2:65" s="1" customFormat="1">
      <c r="B907" s="34"/>
      <c r="D907" s="147" t="s">
        <v>338</v>
      </c>
      <c r="F907" s="148" t="s">
        <v>3542</v>
      </c>
      <c r="I907" s="149"/>
      <c r="L907" s="34"/>
      <c r="M907" s="150"/>
      <c r="T907" s="55"/>
      <c r="AT907" s="19" t="s">
        <v>338</v>
      </c>
      <c r="AU907" s="19" t="s">
        <v>79</v>
      </c>
    </row>
    <row r="908" spans="2:65" s="12" customFormat="1">
      <c r="B908" s="156"/>
      <c r="D908" s="151" t="s">
        <v>442</v>
      </c>
      <c r="E908" s="157" t="s">
        <v>3</v>
      </c>
      <c r="F908" s="158" t="s">
        <v>2409</v>
      </c>
      <c r="H908" s="159">
        <v>76.146000000000001</v>
      </c>
      <c r="I908" s="160"/>
      <c r="L908" s="156"/>
      <c r="M908" s="161"/>
      <c r="T908" s="162"/>
      <c r="AT908" s="157" t="s">
        <v>442</v>
      </c>
      <c r="AU908" s="157" t="s">
        <v>79</v>
      </c>
      <c r="AV908" s="12" t="s">
        <v>79</v>
      </c>
      <c r="AW908" s="12" t="s">
        <v>31</v>
      </c>
      <c r="AX908" s="12" t="s">
        <v>76</v>
      </c>
      <c r="AY908" s="157" t="s">
        <v>328</v>
      </c>
    </row>
    <row r="909" spans="2:65" s="1" customFormat="1" ht="24.2" customHeight="1">
      <c r="B909" s="133"/>
      <c r="C909" s="134" t="s">
        <v>3543</v>
      </c>
      <c r="D909" s="134" t="s">
        <v>331</v>
      </c>
      <c r="E909" s="135" t="s">
        <v>3544</v>
      </c>
      <c r="F909" s="136" t="s">
        <v>3545</v>
      </c>
      <c r="G909" s="137" t="s">
        <v>476</v>
      </c>
      <c r="H909" s="138">
        <v>54.39</v>
      </c>
      <c r="I909" s="139"/>
      <c r="J909" s="140">
        <f>ROUND(I909*H909,2)</f>
        <v>0</v>
      </c>
      <c r="K909" s="136" t="s">
        <v>335</v>
      </c>
      <c r="L909" s="34"/>
      <c r="M909" s="141" t="s">
        <v>3</v>
      </c>
      <c r="N909" s="142" t="s">
        <v>40</v>
      </c>
      <c r="P909" s="143">
        <f>O909*H909</f>
        <v>0</v>
      </c>
      <c r="Q909" s="143">
        <v>1.6000000000000001E-4</v>
      </c>
      <c r="R909" s="143">
        <f>Q909*H909</f>
        <v>8.7024000000000008E-3</v>
      </c>
      <c r="S909" s="143">
        <v>0</v>
      </c>
      <c r="T909" s="144">
        <f>S909*H909</f>
        <v>0</v>
      </c>
      <c r="AR909" s="145" t="s">
        <v>532</v>
      </c>
      <c r="AT909" s="145" t="s">
        <v>331</v>
      </c>
      <c r="AU909" s="145" t="s">
        <v>79</v>
      </c>
      <c r="AY909" s="19" t="s">
        <v>328</v>
      </c>
      <c r="BE909" s="146">
        <f>IF(N909="základní",J909,0)</f>
        <v>0</v>
      </c>
      <c r="BF909" s="146">
        <f>IF(N909="snížená",J909,0)</f>
        <v>0</v>
      </c>
      <c r="BG909" s="146">
        <f>IF(N909="zákl. přenesená",J909,0)</f>
        <v>0</v>
      </c>
      <c r="BH909" s="146">
        <f>IF(N909="sníž. přenesená",J909,0)</f>
        <v>0</v>
      </c>
      <c r="BI909" s="146">
        <f>IF(N909="nulová",J909,0)</f>
        <v>0</v>
      </c>
      <c r="BJ909" s="19" t="s">
        <v>76</v>
      </c>
      <c r="BK909" s="146">
        <f>ROUND(I909*H909,2)</f>
        <v>0</v>
      </c>
      <c r="BL909" s="19" t="s">
        <v>532</v>
      </c>
      <c r="BM909" s="145" t="s">
        <v>3546</v>
      </c>
    </row>
    <row r="910" spans="2:65" s="1" customFormat="1">
      <c r="B910" s="34"/>
      <c r="D910" s="147" t="s">
        <v>338</v>
      </c>
      <c r="F910" s="148" t="s">
        <v>3547</v>
      </c>
      <c r="I910" s="149"/>
      <c r="L910" s="34"/>
      <c r="M910" s="150"/>
      <c r="T910" s="55"/>
      <c r="AT910" s="19" t="s">
        <v>338</v>
      </c>
      <c r="AU910" s="19" t="s">
        <v>79</v>
      </c>
    </row>
    <row r="911" spans="2:65" s="12" customFormat="1">
      <c r="B911" s="156"/>
      <c r="D911" s="151" t="s">
        <v>442</v>
      </c>
      <c r="E911" s="157" t="s">
        <v>3</v>
      </c>
      <c r="F911" s="158" t="s">
        <v>3548</v>
      </c>
      <c r="H911" s="159">
        <v>54.39</v>
      </c>
      <c r="I911" s="160"/>
      <c r="L911" s="156"/>
      <c r="M911" s="161"/>
      <c r="T911" s="162"/>
      <c r="AT911" s="157" t="s">
        <v>442</v>
      </c>
      <c r="AU911" s="157" t="s">
        <v>79</v>
      </c>
      <c r="AV911" s="12" t="s">
        <v>79</v>
      </c>
      <c r="AW911" s="12" t="s">
        <v>31</v>
      </c>
      <c r="AX911" s="12" t="s">
        <v>76</v>
      </c>
      <c r="AY911" s="157" t="s">
        <v>328</v>
      </c>
    </row>
    <row r="912" spans="2:65" s="1" customFormat="1" ht="24.2" customHeight="1">
      <c r="B912" s="133"/>
      <c r="C912" s="134" t="s">
        <v>1650</v>
      </c>
      <c r="D912" s="134" t="s">
        <v>331</v>
      </c>
      <c r="E912" s="135" t="s">
        <v>3549</v>
      </c>
      <c r="F912" s="136" t="s">
        <v>3550</v>
      </c>
      <c r="G912" s="137" t="s">
        <v>439</v>
      </c>
      <c r="H912" s="138">
        <v>76.146000000000001</v>
      </c>
      <c r="I912" s="139"/>
      <c r="J912" s="140">
        <f>ROUND(I912*H912,2)</f>
        <v>0</v>
      </c>
      <c r="K912" s="136" t="s">
        <v>335</v>
      </c>
      <c r="L912" s="34"/>
      <c r="M912" s="141" t="s">
        <v>3</v>
      </c>
      <c r="N912" s="142" t="s">
        <v>40</v>
      </c>
      <c r="P912" s="143">
        <f>O912*H912</f>
        <v>0</v>
      </c>
      <c r="Q912" s="143">
        <v>0</v>
      </c>
      <c r="R912" s="143">
        <f>Q912*H912</f>
        <v>0</v>
      </c>
      <c r="S912" s="143">
        <v>0</v>
      </c>
      <c r="T912" s="144">
        <f>S912*H912</f>
        <v>0</v>
      </c>
      <c r="AR912" s="145" t="s">
        <v>532</v>
      </c>
      <c r="AT912" s="145" t="s">
        <v>331</v>
      </c>
      <c r="AU912" s="145" t="s">
        <v>79</v>
      </c>
      <c r="AY912" s="19" t="s">
        <v>328</v>
      </c>
      <c r="BE912" s="146">
        <f>IF(N912="základní",J912,0)</f>
        <v>0</v>
      </c>
      <c r="BF912" s="146">
        <f>IF(N912="snížená",J912,0)</f>
        <v>0</v>
      </c>
      <c r="BG912" s="146">
        <f>IF(N912="zákl. přenesená",J912,0)</f>
        <v>0</v>
      </c>
      <c r="BH912" s="146">
        <f>IF(N912="sníž. přenesená",J912,0)</f>
        <v>0</v>
      </c>
      <c r="BI912" s="146">
        <f>IF(N912="nulová",J912,0)</f>
        <v>0</v>
      </c>
      <c r="BJ912" s="19" t="s">
        <v>76</v>
      </c>
      <c r="BK912" s="146">
        <f>ROUND(I912*H912,2)</f>
        <v>0</v>
      </c>
      <c r="BL912" s="19" t="s">
        <v>532</v>
      </c>
      <c r="BM912" s="145" t="s">
        <v>3551</v>
      </c>
    </row>
    <row r="913" spans="2:65" s="1" customFormat="1">
      <c r="B913" s="34"/>
      <c r="D913" s="147" t="s">
        <v>338</v>
      </c>
      <c r="F913" s="148" t="s">
        <v>3552</v>
      </c>
      <c r="I913" s="149"/>
      <c r="L913" s="34"/>
      <c r="M913" s="150"/>
      <c r="T913" s="55"/>
      <c r="AT913" s="19" t="s">
        <v>338</v>
      </c>
      <c r="AU913" s="19" t="s">
        <v>79</v>
      </c>
    </row>
    <row r="914" spans="2:65" s="12" customFormat="1">
      <c r="B914" s="156"/>
      <c r="D914" s="151" t="s">
        <v>442</v>
      </c>
      <c r="E914" s="157" t="s">
        <v>3</v>
      </c>
      <c r="F914" s="158" t="s">
        <v>2409</v>
      </c>
      <c r="H914" s="159">
        <v>76.146000000000001</v>
      </c>
      <c r="I914" s="160"/>
      <c r="L914" s="156"/>
      <c r="M914" s="161"/>
      <c r="T914" s="162"/>
      <c r="AT914" s="157" t="s">
        <v>442</v>
      </c>
      <c r="AU914" s="157" t="s">
        <v>79</v>
      </c>
      <c r="AV914" s="12" t="s">
        <v>79</v>
      </c>
      <c r="AW914" s="12" t="s">
        <v>31</v>
      </c>
      <c r="AX914" s="12" t="s">
        <v>76</v>
      </c>
      <c r="AY914" s="157" t="s">
        <v>328</v>
      </c>
    </row>
    <row r="915" spans="2:65" s="1" customFormat="1" ht="16.5" customHeight="1">
      <c r="B915" s="133"/>
      <c r="C915" s="176" t="s">
        <v>3553</v>
      </c>
      <c r="D915" s="176" t="s">
        <v>539</v>
      </c>
      <c r="E915" s="177" t="s">
        <v>3554</v>
      </c>
      <c r="F915" s="178" t="s">
        <v>3555</v>
      </c>
      <c r="G915" s="179" t="s">
        <v>439</v>
      </c>
      <c r="H915" s="180">
        <v>79.953000000000003</v>
      </c>
      <c r="I915" s="181"/>
      <c r="J915" s="182">
        <f>ROUND(I915*H915,2)</f>
        <v>0</v>
      </c>
      <c r="K915" s="178" t="s">
        <v>335</v>
      </c>
      <c r="L915" s="183"/>
      <c r="M915" s="184" t="s">
        <v>3</v>
      </c>
      <c r="N915" s="185" t="s">
        <v>40</v>
      </c>
      <c r="P915" s="143">
        <f>O915*H915</f>
        <v>0</v>
      </c>
      <c r="Q915" s="143">
        <v>2.9999999999999997E-4</v>
      </c>
      <c r="R915" s="143">
        <f>Q915*H915</f>
        <v>2.3985899999999998E-2</v>
      </c>
      <c r="S915" s="143">
        <v>0</v>
      </c>
      <c r="T915" s="144">
        <f>S915*H915</f>
        <v>0</v>
      </c>
      <c r="AR915" s="145" t="s">
        <v>621</v>
      </c>
      <c r="AT915" s="145" t="s">
        <v>539</v>
      </c>
      <c r="AU915" s="145" t="s">
        <v>79</v>
      </c>
      <c r="AY915" s="19" t="s">
        <v>328</v>
      </c>
      <c r="BE915" s="146">
        <f>IF(N915="základní",J915,0)</f>
        <v>0</v>
      </c>
      <c r="BF915" s="146">
        <f>IF(N915="snížená",J915,0)</f>
        <v>0</v>
      </c>
      <c r="BG915" s="146">
        <f>IF(N915="zákl. přenesená",J915,0)</f>
        <v>0</v>
      </c>
      <c r="BH915" s="146">
        <f>IF(N915="sníž. přenesená",J915,0)</f>
        <v>0</v>
      </c>
      <c r="BI915" s="146">
        <f>IF(N915="nulová",J915,0)</f>
        <v>0</v>
      </c>
      <c r="BJ915" s="19" t="s">
        <v>76</v>
      </c>
      <c r="BK915" s="146">
        <f>ROUND(I915*H915,2)</f>
        <v>0</v>
      </c>
      <c r="BL915" s="19" t="s">
        <v>532</v>
      </c>
      <c r="BM915" s="145" t="s">
        <v>3556</v>
      </c>
    </row>
    <row r="916" spans="2:65" s="12" customFormat="1">
      <c r="B916" s="156"/>
      <c r="D916" s="151" t="s">
        <v>442</v>
      </c>
      <c r="F916" s="158" t="s">
        <v>3557</v>
      </c>
      <c r="H916" s="159">
        <v>79.953000000000003</v>
      </c>
      <c r="I916" s="160"/>
      <c r="L916" s="156"/>
      <c r="M916" s="161"/>
      <c r="T916" s="162"/>
      <c r="AT916" s="157" t="s">
        <v>442</v>
      </c>
      <c r="AU916" s="157" t="s">
        <v>79</v>
      </c>
      <c r="AV916" s="12" t="s">
        <v>79</v>
      </c>
      <c r="AW916" s="12" t="s">
        <v>4</v>
      </c>
      <c r="AX916" s="12" t="s">
        <v>76</v>
      </c>
      <c r="AY916" s="157" t="s">
        <v>328</v>
      </c>
    </row>
    <row r="917" spans="2:65" s="1" customFormat="1" ht="49.15" customHeight="1">
      <c r="B917" s="133"/>
      <c r="C917" s="134" t="s">
        <v>1654</v>
      </c>
      <c r="D917" s="134" t="s">
        <v>331</v>
      </c>
      <c r="E917" s="135" t="s">
        <v>3558</v>
      </c>
      <c r="F917" s="136" t="s">
        <v>3559</v>
      </c>
      <c r="G917" s="137" t="s">
        <v>585</v>
      </c>
      <c r="H917" s="138">
        <v>3.0590000000000002</v>
      </c>
      <c r="I917" s="139"/>
      <c r="J917" s="140">
        <f>ROUND(I917*H917,2)</f>
        <v>0</v>
      </c>
      <c r="K917" s="136" t="s">
        <v>335</v>
      </c>
      <c r="L917" s="34"/>
      <c r="M917" s="141" t="s">
        <v>3</v>
      </c>
      <c r="N917" s="142" t="s">
        <v>40</v>
      </c>
      <c r="P917" s="143">
        <f>O917*H917</f>
        <v>0</v>
      </c>
      <c r="Q917" s="143">
        <v>0</v>
      </c>
      <c r="R917" s="143">
        <f>Q917*H917</f>
        <v>0</v>
      </c>
      <c r="S917" s="143">
        <v>0</v>
      </c>
      <c r="T917" s="144">
        <f>S917*H917</f>
        <v>0</v>
      </c>
      <c r="AR917" s="145" t="s">
        <v>532</v>
      </c>
      <c r="AT917" s="145" t="s">
        <v>331</v>
      </c>
      <c r="AU917" s="145" t="s">
        <v>79</v>
      </c>
      <c r="AY917" s="19" t="s">
        <v>328</v>
      </c>
      <c r="BE917" s="146">
        <f>IF(N917="základní",J917,0)</f>
        <v>0</v>
      </c>
      <c r="BF917" s="146">
        <f>IF(N917="snížená",J917,0)</f>
        <v>0</v>
      </c>
      <c r="BG917" s="146">
        <f>IF(N917="zákl. přenesená",J917,0)</f>
        <v>0</v>
      </c>
      <c r="BH917" s="146">
        <f>IF(N917="sníž. přenesená",J917,0)</f>
        <v>0</v>
      </c>
      <c r="BI917" s="146">
        <f>IF(N917="nulová",J917,0)</f>
        <v>0</v>
      </c>
      <c r="BJ917" s="19" t="s">
        <v>76</v>
      </c>
      <c r="BK917" s="146">
        <f>ROUND(I917*H917,2)</f>
        <v>0</v>
      </c>
      <c r="BL917" s="19" t="s">
        <v>532</v>
      </c>
      <c r="BM917" s="145" t="s">
        <v>3560</v>
      </c>
    </row>
    <row r="918" spans="2:65" s="1" customFormat="1">
      <c r="B918" s="34"/>
      <c r="D918" s="147" t="s">
        <v>338</v>
      </c>
      <c r="F918" s="148" t="s">
        <v>3561</v>
      </c>
      <c r="I918" s="149"/>
      <c r="L918" s="34"/>
      <c r="M918" s="150"/>
      <c r="T918" s="55"/>
      <c r="AT918" s="19" t="s">
        <v>338</v>
      </c>
      <c r="AU918" s="19" t="s">
        <v>79</v>
      </c>
    </row>
    <row r="919" spans="2:65" s="11" customFormat="1" ht="20.85" customHeight="1">
      <c r="B919" s="121"/>
      <c r="D919" s="122" t="s">
        <v>68</v>
      </c>
      <c r="E919" s="131" t="s">
        <v>3562</v>
      </c>
      <c r="F919" s="131" t="s">
        <v>3563</v>
      </c>
      <c r="I919" s="124"/>
      <c r="J919" s="132">
        <f>BK919</f>
        <v>0</v>
      </c>
      <c r="L919" s="121"/>
      <c r="M919" s="126"/>
      <c r="P919" s="127">
        <f>SUM(P920:P951)</f>
        <v>0</v>
      </c>
      <c r="R919" s="127">
        <f>SUM(R920:R951)</f>
        <v>2.9964379640000001</v>
      </c>
      <c r="T919" s="128">
        <f>SUM(T920:T951)</f>
        <v>0</v>
      </c>
      <c r="AR919" s="122" t="s">
        <v>79</v>
      </c>
      <c r="AT919" s="129" t="s">
        <v>68</v>
      </c>
      <c r="AU919" s="129" t="s">
        <v>79</v>
      </c>
      <c r="AY919" s="122" t="s">
        <v>328</v>
      </c>
      <c r="BK919" s="130">
        <f>SUM(BK920:BK951)</f>
        <v>0</v>
      </c>
    </row>
    <row r="920" spans="2:65" s="1" customFormat="1" ht="33" customHeight="1">
      <c r="B920" s="133"/>
      <c r="C920" s="134" t="s">
        <v>3564</v>
      </c>
      <c r="D920" s="134" t="s">
        <v>331</v>
      </c>
      <c r="E920" s="135" t="s">
        <v>3565</v>
      </c>
      <c r="F920" s="136" t="s">
        <v>3566</v>
      </c>
      <c r="G920" s="137" t="s">
        <v>439</v>
      </c>
      <c r="H920" s="138">
        <v>113.675</v>
      </c>
      <c r="I920" s="139"/>
      <c r="J920" s="140">
        <f>ROUND(I920*H920,2)</f>
        <v>0</v>
      </c>
      <c r="K920" s="136" t="s">
        <v>335</v>
      </c>
      <c r="L920" s="34"/>
      <c r="M920" s="141" t="s">
        <v>3</v>
      </c>
      <c r="N920" s="142" t="s">
        <v>40</v>
      </c>
      <c r="P920" s="143">
        <f>O920*H920</f>
        <v>0</v>
      </c>
      <c r="Q920" s="143">
        <v>0</v>
      </c>
      <c r="R920" s="143">
        <f>Q920*H920</f>
        <v>0</v>
      </c>
      <c r="S920" s="143">
        <v>0</v>
      </c>
      <c r="T920" s="144">
        <f>S920*H920</f>
        <v>0</v>
      </c>
      <c r="AR920" s="145" t="s">
        <v>532</v>
      </c>
      <c r="AT920" s="145" t="s">
        <v>331</v>
      </c>
      <c r="AU920" s="145" t="s">
        <v>87</v>
      </c>
      <c r="AY920" s="19" t="s">
        <v>328</v>
      </c>
      <c r="BE920" s="146">
        <f>IF(N920="základní",J920,0)</f>
        <v>0</v>
      </c>
      <c r="BF920" s="146">
        <f>IF(N920="snížená",J920,0)</f>
        <v>0</v>
      </c>
      <c r="BG920" s="146">
        <f>IF(N920="zákl. přenesená",J920,0)</f>
        <v>0</v>
      </c>
      <c r="BH920" s="146">
        <f>IF(N920="sníž. přenesená",J920,0)</f>
        <v>0</v>
      </c>
      <c r="BI920" s="146">
        <f>IF(N920="nulová",J920,0)</f>
        <v>0</v>
      </c>
      <c r="BJ920" s="19" t="s">
        <v>76</v>
      </c>
      <c r="BK920" s="146">
        <f>ROUND(I920*H920,2)</f>
        <v>0</v>
      </c>
      <c r="BL920" s="19" t="s">
        <v>532</v>
      </c>
      <c r="BM920" s="145" t="s">
        <v>3567</v>
      </c>
    </row>
    <row r="921" spans="2:65" s="1" customFormat="1">
      <c r="B921" s="34"/>
      <c r="D921" s="147" t="s">
        <v>338</v>
      </c>
      <c r="F921" s="148" t="s">
        <v>3568</v>
      </c>
      <c r="I921" s="149"/>
      <c r="L921" s="34"/>
      <c r="M921" s="150"/>
      <c r="T921" s="55"/>
      <c r="AT921" s="19" t="s">
        <v>338</v>
      </c>
      <c r="AU921" s="19" t="s">
        <v>87</v>
      </c>
    </row>
    <row r="922" spans="2:65" s="12" customFormat="1">
      <c r="B922" s="156"/>
      <c r="D922" s="151" t="s">
        <v>442</v>
      </c>
      <c r="E922" s="157" t="s">
        <v>3</v>
      </c>
      <c r="F922" s="158" t="s">
        <v>2404</v>
      </c>
      <c r="H922" s="159">
        <v>113.675</v>
      </c>
      <c r="I922" s="160"/>
      <c r="L922" s="156"/>
      <c r="M922" s="161"/>
      <c r="T922" s="162"/>
      <c r="AT922" s="157" t="s">
        <v>442</v>
      </c>
      <c r="AU922" s="157" t="s">
        <v>87</v>
      </c>
      <c r="AV922" s="12" t="s">
        <v>79</v>
      </c>
      <c r="AW922" s="12" t="s">
        <v>31</v>
      </c>
      <c r="AX922" s="12" t="s">
        <v>76</v>
      </c>
      <c r="AY922" s="157" t="s">
        <v>328</v>
      </c>
    </row>
    <row r="923" spans="2:65" s="1" customFormat="1" ht="33" customHeight="1">
      <c r="B923" s="133"/>
      <c r="C923" s="134" t="s">
        <v>1658</v>
      </c>
      <c r="D923" s="134" t="s">
        <v>331</v>
      </c>
      <c r="E923" s="135" t="s">
        <v>3569</v>
      </c>
      <c r="F923" s="136" t="s">
        <v>3570</v>
      </c>
      <c r="G923" s="137" t="s">
        <v>439</v>
      </c>
      <c r="H923" s="138">
        <v>102.14100000000001</v>
      </c>
      <c r="I923" s="139"/>
      <c r="J923" s="140">
        <f>ROUND(I923*H923,2)</f>
        <v>0</v>
      </c>
      <c r="K923" s="136" t="s">
        <v>335</v>
      </c>
      <c r="L923" s="34"/>
      <c r="M923" s="141" t="s">
        <v>3</v>
      </c>
      <c r="N923" s="142" t="s">
        <v>40</v>
      </c>
      <c r="P923" s="143">
        <f>O923*H923</f>
        <v>0</v>
      </c>
      <c r="Q923" s="143">
        <v>0</v>
      </c>
      <c r="R923" s="143">
        <f>Q923*H923</f>
        <v>0</v>
      </c>
      <c r="S923" s="143">
        <v>0</v>
      </c>
      <c r="T923" s="144">
        <f>S923*H923</f>
        <v>0</v>
      </c>
      <c r="AR923" s="145" t="s">
        <v>532</v>
      </c>
      <c r="AT923" s="145" t="s">
        <v>331</v>
      </c>
      <c r="AU923" s="145" t="s">
        <v>87</v>
      </c>
      <c r="AY923" s="19" t="s">
        <v>328</v>
      </c>
      <c r="BE923" s="146">
        <f>IF(N923="základní",J923,0)</f>
        <v>0</v>
      </c>
      <c r="BF923" s="146">
        <f>IF(N923="snížená",J923,0)</f>
        <v>0</v>
      </c>
      <c r="BG923" s="146">
        <f>IF(N923="zákl. přenesená",J923,0)</f>
        <v>0</v>
      </c>
      <c r="BH923" s="146">
        <f>IF(N923="sníž. přenesená",J923,0)</f>
        <v>0</v>
      </c>
      <c r="BI923" s="146">
        <f>IF(N923="nulová",J923,0)</f>
        <v>0</v>
      </c>
      <c r="BJ923" s="19" t="s">
        <v>76</v>
      </c>
      <c r="BK923" s="146">
        <f>ROUND(I923*H923,2)</f>
        <v>0</v>
      </c>
      <c r="BL923" s="19" t="s">
        <v>532</v>
      </c>
      <c r="BM923" s="145" t="s">
        <v>3571</v>
      </c>
    </row>
    <row r="924" spans="2:65" s="1" customFormat="1">
      <c r="B924" s="34"/>
      <c r="D924" s="147" t="s">
        <v>338</v>
      </c>
      <c r="F924" s="148" t="s">
        <v>3572</v>
      </c>
      <c r="I924" s="149"/>
      <c r="L924" s="34"/>
      <c r="M924" s="150"/>
      <c r="T924" s="55"/>
      <c r="AT924" s="19" t="s">
        <v>338</v>
      </c>
      <c r="AU924" s="19" t="s">
        <v>87</v>
      </c>
    </row>
    <row r="925" spans="2:65" s="12" customFormat="1">
      <c r="B925" s="156"/>
      <c r="D925" s="151" t="s">
        <v>442</v>
      </c>
      <c r="E925" s="157" t="s">
        <v>3</v>
      </c>
      <c r="F925" s="158" t="s">
        <v>2409</v>
      </c>
      <c r="H925" s="159">
        <v>76.146000000000001</v>
      </c>
      <c r="I925" s="160"/>
      <c r="L925" s="156"/>
      <c r="M925" s="161"/>
      <c r="T925" s="162"/>
      <c r="AT925" s="157" t="s">
        <v>442</v>
      </c>
      <c r="AU925" s="157" t="s">
        <v>87</v>
      </c>
      <c r="AV925" s="12" t="s">
        <v>79</v>
      </c>
      <c r="AW925" s="12" t="s">
        <v>31</v>
      </c>
      <c r="AX925" s="12" t="s">
        <v>69</v>
      </c>
      <c r="AY925" s="157" t="s">
        <v>328</v>
      </c>
    </row>
    <row r="926" spans="2:65" s="12" customFormat="1">
      <c r="B926" s="156"/>
      <c r="D926" s="151" t="s">
        <v>442</v>
      </c>
      <c r="E926" s="157" t="s">
        <v>3</v>
      </c>
      <c r="F926" s="158" t="s">
        <v>2406</v>
      </c>
      <c r="H926" s="159">
        <v>25.995000000000001</v>
      </c>
      <c r="I926" s="160"/>
      <c r="L926" s="156"/>
      <c r="M926" s="161"/>
      <c r="T926" s="162"/>
      <c r="AT926" s="157" t="s">
        <v>442</v>
      </c>
      <c r="AU926" s="157" t="s">
        <v>87</v>
      </c>
      <c r="AV926" s="12" t="s">
        <v>79</v>
      </c>
      <c r="AW926" s="12" t="s">
        <v>31</v>
      </c>
      <c r="AX926" s="12" t="s">
        <v>69</v>
      </c>
      <c r="AY926" s="157" t="s">
        <v>328</v>
      </c>
    </row>
    <row r="927" spans="2:65" s="13" customFormat="1">
      <c r="B927" s="163"/>
      <c r="D927" s="151" t="s">
        <v>442</v>
      </c>
      <c r="E927" s="164" t="s">
        <v>3</v>
      </c>
      <c r="F927" s="165" t="s">
        <v>452</v>
      </c>
      <c r="H927" s="166">
        <v>102.14100000000001</v>
      </c>
      <c r="I927" s="167"/>
      <c r="L927" s="163"/>
      <c r="M927" s="168"/>
      <c r="T927" s="169"/>
      <c r="AT927" s="164" t="s">
        <v>442</v>
      </c>
      <c r="AU927" s="164" t="s">
        <v>87</v>
      </c>
      <c r="AV927" s="13" t="s">
        <v>113</v>
      </c>
      <c r="AW927" s="13" t="s">
        <v>31</v>
      </c>
      <c r="AX927" s="13" t="s">
        <v>76</v>
      </c>
      <c r="AY927" s="164" t="s">
        <v>328</v>
      </c>
    </row>
    <row r="928" spans="2:65" s="1" customFormat="1" ht="16.5" customHeight="1">
      <c r="B928" s="133"/>
      <c r="C928" s="176" t="s">
        <v>3573</v>
      </c>
      <c r="D928" s="176" t="s">
        <v>539</v>
      </c>
      <c r="E928" s="177" t="s">
        <v>3574</v>
      </c>
      <c r="F928" s="178" t="s">
        <v>3575</v>
      </c>
      <c r="G928" s="179" t="s">
        <v>3576</v>
      </c>
      <c r="H928" s="180">
        <v>129.49</v>
      </c>
      <c r="I928" s="181"/>
      <c r="J928" s="182">
        <f>ROUND(I928*H928,2)</f>
        <v>0</v>
      </c>
      <c r="K928" s="178" t="s">
        <v>335</v>
      </c>
      <c r="L928" s="183"/>
      <c r="M928" s="184" t="s">
        <v>3</v>
      </c>
      <c r="N928" s="185" t="s">
        <v>40</v>
      </c>
      <c r="P928" s="143">
        <f>O928*H928</f>
        <v>0</v>
      </c>
      <c r="Q928" s="143">
        <v>1E-3</v>
      </c>
      <c r="R928" s="143">
        <f>Q928*H928</f>
        <v>0.12949000000000002</v>
      </c>
      <c r="S928" s="143">
        <v>0</v>
      </c>
      <c r="T928" s="144">
        <f>S928*H928</f>
        <v>0</v>
      </c>
      <c r="AR928" s="145" t="s">
        <v>621</v>
      </c>
      <c r="AT928" s="145" t="s">
        <v>539</v>
      </c>
      <c r="AU928" s="145" t="s">
        <v>87</v>
      </c>
      <c r="AY928" s="19" t="s">
        <v>328</v>
      </c>
      <c r="BE928" s="146">
        <f>IF(N928="základní",J928,0)</f>
        <v>0</v>
      </c>
      <c r="BF928" s="146">
        <f>IF(N928="snížená",J928,0)</f>
        <v>0</v>
      </c>
      <c r="BG928" s="146">
        <f>IF(N928="zákl. přenesená",J928,0)</f>
        <v>0</v>
      </c>
      <c r="BH928" s="146">
        <f>IF(N928="sníž. přenesená",J928,0)</f>
        <v>0</v>
      </c>
      <c r="BI928" s="146">
        <f>IF(N928="nulová",J928,0)</f>
        <v>0</v>
      </c>
      <c r="BJ928" s="19" t="s">
        <v>76</v>
      </c>
      <c r="BK928" s="146">
        <f>ROUND(I928*H928,2)</f>
        <v>0</v>
      </c>
      <c r="BL928" s="19" t="s">
        <v>532</v>
      </c>
      <c r="BM928" s="145" t="s">
        <v>3577</v>
      </c>
    </row>
    <row r="929" spans="2:65" s="12" customFormat="1">
      <c r="B929" s="156"/>
      <c r="D929" s="151" t="s">
        <v>442</v>
      </c>
      <c r="F929" s="158" t="s">
        <v>3578</v>
      </c>
      <c r="H929" s="159">
        <v>129.49</v>
      </c>
      <c r="I929" s="160"/>
      <c r="L929" s="156"/>
      <c r="M929" s="161"/>
      <c r="T929" s="162"/>
      <c r="AT929" s="157" t="s">
        <v>442</v>
      </c>
      <c r="AU929" s="157" t="s">
        <v>87</v>
      </c>
      <c r="AV929" s="12" t="s">
        <v>79</v>
      </c>
      <c r="AW929" s="12" t="s">
        <v>4</v>
      </c>
      <c r="AX929" s="12" t="s">
        <v>76</v>
      </c>
      <c r="AY929" s="157" t="s">
        <v>328</v>
      </c>
    </row>
    <row r="930" spans="2:65" s="1" customFormat="1" ht="24.2" customHeight="1">
      <c r="B930" s="133"/>
      <c r="C930" s="134" t="s">
        <v>1662</v>
      </c>
      <c r="D930" s="134" t="s">
        <v>331</v>
      </c>
      <c r="E930" s="135" t="s">
        <v>3579</v>
      </c>
      <c r="F930" s="136" t="s">
        <v>3580</v>
      </c>
      <c r="G930" s="137" t="s">
        <v>439</v>
      </c>
      <c r="H930" s="138">
        <v>227.35</v>
      </c>
      <c r="I930" s="139"/>
      <c r="J930" s="140">
        <f>ROUND(I930*H930,2)</f>
        <v>0</v>
      </c>
      <c r="K930" s="136" t="s">
        <v>335</v>
      </c>
      <c r="L930" s="34"/>
      <c r="M930" s="141" t="s">
        <v>3</v>
      </c>
      <c r="N930" s="142" t="s">
        <v>40</v>
      </c>
      <c r="P930" s="143">
        <f>O930*H930</f>
        <v>0</v>
      </c>
      <c r="Q930" s="143">
        <v>3.9825E-4</v>
      </c>
      <c r="R930" s="143">
        <f>Q930*H930</f>
        <v>9.0542137499999994E-2</v>
      </c>
      <c r="S930" s="143">
        <v>0</v>
      </c>
      <c r="T930" s="144">
        <f>S930*H930</f>
        <v>0</v>
      </c>
      <c r="AR930" s="145" t="s">
        <v>532</v>
      </c>
      <c r="AT930" s="145" t="s">
        <v>331</v>
      </c>
      <c r="AU930" s="145" t="s">
        <v>87</v>
      </c>
      <c r="AY930" s="19" t="s">
        <v>328</v>
      </c>
      <c r="BE930" s="146">
        <f>IF(N930="základní",J930,0)</f>
        <v>0</v>
      </c>
      <c r="BF930" s="146">
        <f>IF(N930="snížená",J930,0)</f>
        <v>0</v>
      </c>
      <c r="BG930" s="146">
        <f>IF(N930="zákl. přenesená",J930,0)</f>
        <v>0</v>
      </c>
      <c r="BH930" s="146">
        <f>IF(N930="sníž. přenesená",J930,0)</f>
        <v>0</v>
      </c>
      <c r="BI930" s="146">
        <f>IF(N930="nulová",J930,0)</f>
        <v>0</v>
      </c>
      <c r="BJ930" s="19" t="s">
        <v>76</v>
      </c>
      <c r="BK930" s="146">
        <f>ROUND(I930*H930,2)</f>
        <v>0</v>
      </c>
      <c r="BL930" s="19" t="s">
        <v>532</v>
      </c>
      <c r="BM930" s="145" t="s">
        <v>3581</v>
      </c>
    </row>
    <row r="931" spans="2:65" s="1" customFormat="1">
      <c r="B931" s="34"/>
      <c r="D931" s="147" t="s">
        <v>338</v>
      </c>
      <c r="F931" s="148" t="s">
        <v>3582</v>
      </c>
      <c r="I931" s="149"/>
      <c r="L931" s="34"/>
      <c r="M931" s="150"/>
      <c r="T931" s="55"/>
      <c r="AT931" s="19" t="s">
        <v>338</v>
      </c>
      <c r="AU931" s="19" t="s">
        <v>87</v>
      </c>
    </row>
    <row r="932" spans="2:65" s="12" customFormat="1">
      <c r="B932" s="156"/>
      <c r="D932" s="151" t="s">
        <v>442</v>
      </c>
      <c r="E932" s="157" t="s">
        <v>3</v>
      </c>
      <c r="F932" s="158" t="s">
        <v>3583</v>
      </c>
      <c r="H932" s="159">
        <v>227.35</v>
      </c>
      <c r="I932" s="160"/>
      <c r="L932" s="156"/>
      <c r="M932" s="161"/>
      <c r="T932" s="162"/>
      <c r="AT932" s="157" t="s">
        <v>442</v>
      </c>
      <c r="AU932" s="157" t="s">
        <v>87</v>
      </c>
      <c r="AV932" s="12" t="s">
        <v>79</v>
      </c>
      <c r="AW932" s="12" t="s">
        <v>31</v>
      </c>
      <c r="AX932" s="12" t="s">
        <v>69</v>
      </c>
      <c r="AY932" s="157" t="s">
        <v>328</v>
      </c>
    </row>
    <row r="933" spans="2:65" s="14" customFormat="1">
      <c r="B933" s="170"/>
      <c r="D933" s="151" t="s">
        <v>442</v>
      </c>
      <c r="E933" s="171" t="s">
        <v>3</v>
      </c>
      <c r="F933" s="172" t="s">
        <v>3584</v>
      </c>
      <c r="H933" s="171" t="s">
        <v>3</v>
      </c>
      <c r="I933" s="173"/>
      <c r="L933" s="170"/>
      <c r="M933" s="174"/>
      <c r="T933" s="175"/>
      <c r="AT933" s="171" t="s">
        <v>442</v>
      </c>
      <c r="AU933" s="171" t="s">
        <v>87</v>
      </c>
      <c r="AV933" s="14" t="s">
        <v>76</v>
      </c>
      <c r="AW933" s="14" t="s">
        <v>31</v>
      </c>
      <c r="AX933" s="14" t="s">
        <v>69</v>
      </c>
      <c r="AY933" s="171" t="s">
        <v>328</v>
      </c>
    </row>
    <row r="934" spans="2:65" s="13" customFormat="1">
      <c r="B934" s="163"/>
      <c r="D934" s="151" t="s">
        <v>442</v>
      </c>
      <c r="E934" s="164" t="s">
        <v>3</v>
      </c>
      <c r="F934" s="165" t="s">
        <v>452</v>
      </c>
      <c r="H934" s="166">
        <v>227.35</v>
      </c>
      <c r="I934" s="167"/>
      <c r="L934" s="163"/>
      <c r="M934" s="168"/>
      <c r="T934" s="169"/>
      <c r="AT934" s="164" t="s">
        <v>442</v>
      </c>
      <c r="AU934" s="164" t="s">
        <v>87</v>
      </c>
      <c r="AV934" s="13" t="s">
        <v>113</v>
      </c>
      <c r="AW934" s="13" t="s">
        <v>31</v>
      </c>
      <c r="AX934" s="13" t="s">
        <v>76</v>
      </c>
      <c r="AY934" s="164" t="s">
        <v>328</v>
      </c>
    </row>
    <row r="935" spans="2:65" s="1" customFormat="1" ht="24.2" customHeight="1">
      <c r="B935" s="133"/>
      <c r="C935" s="134" t="s">
        <v>3585</v>
      </c>
      <c r="D935" s="134" t="s">
        <v>331</v>
      </c>
      <c r="E935" s="135" t="s">
        <v>3586</v>
      </c>
      <c r="F935" s="136" t="s">
        <v>3587</v>
      </c>
      <c r="G935" s="137" t="s">
        <v>439</v>
      </c>
      <c r="H935" s="138">
        <v>204.28200000000001</v>
      </c>
      <c r="I935" s="139"/>
      <c r="J935" s="140">
        <f>ROUND(I935*H935,2)</f>
        <v>0</v>
      </c>
      <c r="K935" s="136" t="s">
        <v>335</v>
      </c>
      <c r="L935" s="34"/>
      <c r="M935" s="141" t="s">
        <v>3</v>
      </c>
      <c r="N935" s="142" t="s">
        <v>40</v>
      </c>
      <c r="P935" s="143">
        <f>O935*H935</f>
        <v>0</v>
      </c>
      <c r="Q935" s="143">
        <v>3.9825E-4</v>
      </c>
      <c r="R935" s="143">
        <f>Q935*H935</f>
        <v>8.1355306500000002E-2</v>
      </c>
      <c r="S935" s="143">
        <v>0</v>
      </c>
      <c r="T935" s="144">
        <f>S935*H935</f>
        <v>0</v>
      </c>
      <c r="AR935" s="145" t="s">
        <v>532</v>
      </c>
      <c r="AT935" s="145" t="s">
        <v>331</v>
      </c>
      <c r="AU935" s="145" t="s">
        <v>87</v>
      </c>
      <c r="AY935" s="19" t="s">
        <v>328</v>
      </c>
      <c r="BE935" s="146">
        <f>IF(N935="základní",J935,0)</f>
        <v>0</v>
      </c>
      <c r="BF935" s="146">
        <f>IF(N935="snížená",J935,0)</f>
        <v>0</v>
      </c>
      <c r="BG935" s="146">
        <f>IF(N935="zákl. přenesená",J935,0)</f>
        <v>0</v>
      </c>
      <c r="BH935" s="146">
        <f>IF(N935="sníž. přenesená",J935,0)</f>
        <v>0</v>
      </c>
      <c r="BI935" s="146">
        <f>IF(N935="nulová",J935,0)</f>
        <v>0</v>
      </c>
      <c r="BJ935" s="19" t="s">
        <v>76</v>
      </c>
      <c r="BK935" s="146">
        <f>ROUND(I935*H935,2)</f>
        <v>0</v>
      </c>
      <c r="BL935" s="19" t="s">
        <v>532</v>
      </c>
      <c r="BM935" s="145" t="s">
        <v>3588</v>
      </c>
    </row>
    <row r="936" spans="2:65" s="1" customFormat="1">
      <c r="B936" s="34"/>
      <c r="D936" s="147" t="s">
        <v>338</v>
      </c>
      <c r="F936" s="148" t="s">
        <v>3589</v>
      </c>
      <c r="I936" s="149"/>
      <c r="L936" s="34"/>
      <c r="M936" s="150"/>
      <c r="T936" s="55"/>
      <c r="AT936" s="19" t="s">
        <v>338</v>
      </c>
      <c r="AU936" s="19" t="s">
        <v>87</v>
      </c>
    </row>
    <row r="937" spans="2:65" s="12" customFormat="1">
      <c r="B937" s="156"/>
      <c r="D937" s="151" t="s">
        <v>442</v>
      </c>
      <c r="E937" s="157" t="s">
        <v>3</v>
      </c>
      <c r="F937" s="158" t="s">
        <v>3590</v>
      </c>
      <c r="H937" s="159">
        <v>152.292</v>
      </c>
      <c r="I937" s="160"/>
      <c r="L937" s="156"/>
      <c r="M937" s="161"/>
      <c r="T937" s="162"/>
      <c r="AT937" s="157" t="s">
        <v>442</v>
      </c>
      <c r="AU937" s="157" t="s">
        <v>87</v>
      </c>
      <c r="AV937" s="12" t="s">
        <v>79</v>
      </c>
      <c r="AW937" s="12" t="s">
        <v>31</v>
      </c>
      <c r="AX937" s="12" t="s">
        <v>69</v>
      </c>
      <c r="AY937" s="157" t="s">
        <v>328</v>
      </c>
    </row>
    <row r="938" spans="2:65" s="12" customFormat="1">
      <c r="B938" s="156"/>
      <c r="D938" s="151" t="s">
        <v>442</v>
      </c>
      <c r="E938" s="157" t="s">
        <v>3</v>
      </c>
      <c r="F938" s="158" t="s">
        <v>3591</v>
      </c>
      <c r="H938" s="159">
        <v>51.99</v>
      </c>
      <c r="I938" s="160"/>
      <c r="L938" s="156"/>
      <c r="M938" s="161"/>
      <c r="T938" s="162"/>
      <c r="AT938" s="157" t="s">
        <v>442</v>
      </c>
      <c r="AU938" s="157" t="s">
        <v>87</v>
      </c>
      <c r="AV938" s="12" t="s">
        <v>79</v>
      </c>
      <c r="AW938" s="12" t="s">
        <v>31</v>
      </c>
      <c r="AX938" s="12" t="s">
        <v>69</v>
      </c>
      <c r="AY938" s="157" t="s">
        <v>328</v>
      </c>
    </row>
    <row r="939" spans="2:65" s="13" customFormat="1">
      <c r="B939" s="163"/>
      <c r="D939" s="151" t="s">
        <v>442</v>
      </c>
      <c r="E939" s="164" t="s">
        <v>3</v>
      </c>
      <c r="F939" s="165" t="s">
        <v>452</v>
      </c>
      <c r="H939" s="166">
        <v>204.28200000000001</v>
      </c>
      <c r="I939" s="167"/>
      <c r="L939" s="163"/>
      <c r="M939" s="168"/>
      <c r="T939" s="169"/>
      <c r="AT939" s="164" t="s">
        <v>442</v>
      </c>
      <c r="AU939" s="164" t="s">
        <v>87</v>
      </c>
      <c r="AV939" s="13" t="s">
        <v>113</v>
      </c>
      <c r="AW939" s="13" t="s">
        <v>31</v>
      </c>
      <c r="AX939" s="13" t="s">
        <v>76</v>
      </c>
      <c r="AY939" s="164" t="s">
        <v>328</v>
      </c>
    </row>
    <row r="940" spans="2:65" s="1" customFormat="1" ht="49.15" customHeight="1">
      <c r="B940" s="133"/>
      <c r="C940" s="176" t="s">
        <v>1666</v>
      </c>
      <c r="D940" s="176" t="s">
        <v>539</v>
      </c>
      <c r="E940" s="177" t="s">
        <v>3592</v>
      </c>
      <c r="F940" s="178" t="s">
        <v>3593</v>
      </c>
      <c r="G940" s="179" t="s">
        <v>439</v>
      </c>
      <c r="H940" s="180">
        <v>251.42599999999999</v>
      </c>
      <c r="I940" s="181"/>
      <c r="J940" s="182">
        <f>ROUND(I940*H940,2)</f>
        <v>0</v>
      </c>
      <c r="K940" s="178" t="s">
        <v>335</v>
      </c>
      <c r="L940" s="183"/>
      <c r="M940" s="184" t="s">
        <v>3</v>
      </c>
      <c r="N940" s="185" t="s">
        <v>40</v>
      </c>
      <c r="P940" s="143">
        <f>O940*H940</f>
        <v>0</v>
      </c>
      <c r="Q940" s="143">
        <v>5.3E-3</v>
      </c>
      <c r="R940" s="143">
        <f>Q940*H940</f>
        <v>1.3325578</v>
      </c>
      <c r="S940" s="143">
        <v>0</v>
      </c>
      <c r="T940" s="144">
        <f>S940*H940</f>
        <v>0</v>
      </c>
      <c r="AR940" s="145" t="s">
        <v>621</v>
      </c>
      <c r="AT940" s="145" t="s">
        <v>539</v>
      </c>
      <c r="AU940" s="145" t="s">
        <v>87</v>
      </c>
      <c r="AY940" s="19" t="s">
        <v>328</v>
      </c>
      <c r="BE940" s="146">
        <f>IF(N940="základní",J940,0)</f>
        <v>0</v>
      </c>
      <c r="BF940" s="146">
        <f>IF(N940="snížená",J940,0)</f>
        <v>0</v>
      </c>
      <c r="BG940" s="146">
        <f>IF(N940="zákl. přenesená",J940,0)</f>
        <v>0</v>
      </c>
      <c r="BH940" s="146">
        <f>IF(N940="sníž. přenesená",J940,0)</f>
        <v>0</v>
      </c>
      <c r="BI940" s="146">
        <f>IF(N940="nulová",J940,0)</f>
        <v>0</v>
      </c>
      <c r="BJ940" s="19" t="s">
        <v>76</v>
      </c>
      <c r="BK940" s="146">
        <f>ROUND(I940*H940,2)</f>
        <v>0</v>
      </c>
      <c r="BL940" s="19" t="s">
        <v>532</v>
      </c>
      <c r="BM940" s="145" t="s">
        <v>3594</v>
      </c>
    </row>
    <row r="941" spans="2:65" s="12" customFormat="1">
      <c r="B941" s="156"/>
      <c r="D941" s="151" t="s">
        <v>442</v>
      </c>
      <c r="E941" s="157" t="s">
        <v>3</v>
      </c>
      <c r="F941" s="158" t="s">
        <v>2404</v>
      </c>
      <c r="H941" s="159">
        <v>113.675</v>
      </c>
      <c r="I941" s="160"/>
      <c r="L941" s="156"/>
      <c r="M941" s="161"/>
      <c r="T941" s="162"/>
      <c r="AT941" s="157" t="s">
        <v>442</v>
      </c>
      <c r="AU941" s="157" t="s">
        <v>87</v>
      </c>
      <c r="AV941" s="12" t="s">
        <v>79</v>
      </c>
      <c r="AW941" s="12" t="s">
        <v>31</v>
      </c>
      <c r="AX941" s="12" t="s">
        <v>69</v>
      </c>
      <c r="AY941" s="157" t="s">
        <v>328</v>
      </c>
    </row>
    <row r="942" spans="2:65" s="12" customFormat="1">
      <c r="B942" s="156"/>
      <c r="D942" s="151" t="s">
        <v>442</v>
      </c>
      <c r="E942" s="157" t="s">
        <v>3</v>
      </c>
      <c r="F942" s="158" t="s">
        <v>2406</v>
      </c>
      <c r="H942" s="159">
        <v>25.995000000000001</v>
      </c>
      <c r="I942" s="160"/>
      <c r="L942" s="156"/>
      <c r="M942" s="161"/>
      <c r="T942" s="162"/>
      <c r="AT942" s="157" t="s">
        <v>442</v>
      </c>
      <c r="AU942" s="157" t="s">
        <v>87</v>
      </c>
      <c r="AV942" s="12" t="s">
        <v>79</v>
      </c>
      <c r="AW942" s="12" t="s">
        <v>31</v>
      </c>
      <c r="AX942" s="12" t="s">
        <v>69</v>
      </c>
      <c r="AY942" s="157" t="s">
        <v>328</v>
      </c>
    </row>
    <row r="943" spans="2:65" s="12" customFormat="1">
      <c r="B943" s="156"/>
      <c r="D943" s="151" t="s">
        <v>442</v>
      </c>
      <c r="E943" s="157" t="s">
        <v>3</v>
      </c>
      <c r="F943" s="158" t="s">
        <v>2409</v>
      </c>
      <c r="H943" s="159">
        <v>76.146000000000001</v>
      </c>
      <c r="I943" s="160"/>
      <c r="L943" s="156"/>
      <c r="M943" s="161"/>
      <c r="T943" s="162"/>
      <c r="AT943" s="157" t="s">
        <v>442</v>
      </c>
      <c r="AU943" s="157" t="s">
        <v>87</v>
      </c>
      <c r="AV943" s="12" t="s">
        <v>79</v>
      </c>
      <c r="AW943" s="12" t="s">
        <v>31</v>
      </c>
      <c r="AX943" s="12" t="s">
        <v>69</v>
      </c>
      <c r="AY943" s="157" t="s">
        <v>328</v>
      </c>
    </row>
    <row r="944" spans="2:65" s="13" customFormat="1">
      <c r="B944" s="163"/>
      <c r="D944" s="151" t="s">
        <v>442</v>
      </c>
      <c r="E944" s="164" t="s">
        <v>3</v>
      </c>
      <c r="F944" s="165" t="s">
        <v>452</v>
      </c>
      <c r="H944" s="166">
        <v>215.816</v>
      </c>
      <c r="I944" s="167"/>
      <c r="L944" s="163"/>
      <c r="M944" s="168"/>
      <c r="T944" s="169"/>
      <c r="AT944" s="164" t="s">
        <v>442</v>
      </c>
      <c r="AU944" s="164" t="s">
        <v>87</v>
      </c>
      <c r="AV944" s="13" t="s">
        <v>113</v>
      </c>
      <c r="AW944" s="13" t="s">
        <v>31</v>
      </c>
      <c r="AX944" s="13" t="s">
        <v>76</v>
      </c>
      <c r="AY944" s="164" t="s">
        <v>328</v>
      </c>
    </row>
    <row r="945" spans="2:65" s="12" customFormat="1">
      <c r="B945" s="156"/>
      <c r="D945" s="151" t="s">
        <v>442</v>
      </c>
      <c r="F945" s="158" t="s">
        <v>3595</v>
      </c>
      <c r="H945" s="159">
        <v>251.42599999999999</v>
      </c>
      <c r="I945" s="160"/>
      <c r="L945" s="156"/>
      <c r="M945" s="161"/>
      <c r="T945" s="162"/>
      <c r="AT945" s="157" t="s">
        <v>442</v>
      </c>
      <c r="AU945" s="157" t="s">
        <v>87</v>
      </c>
      <c r="AV945" s="12" t="s">
        <v>79</v>
      </c>
      <c r="AW945" s="12" t="s">
        <v>4</v>
      </c>
      <c r="AX945" s="12" t="s">
        <v>76</v>
      </c>
      <c r="AY945" s="157" t="s">
        <v>328</v>
      </c>
    </row>
    <row r="946" spans="2:65" s="1" customFormat="1" ht="49.15" customHeight="1">
      <c r="B946" s="133"/>
      <c r="C946" s="176" t="s">
        <v>3596</v>
      </c>
      <c r="D946" s="176" t="s">
        <v>539</v>
      </c>
      <c r="E946" s="177" t="s">
        <v>3597</v>
      </c>
      <c r="F946" s="178" t="s">
        <v>3598</v>
      </c>
      <c r="G946" s="179" t="s">
        <v>439</v>
      </c>
      <c r="H946" s="180">
        <v>251.42599999999999</v>
      </c>
      <c r="I946" s="181"/>
      <c r="J946" s="182">
        <f>ROUND(I946*H946,2)</f>
        <v>0</v>
      </c>
      <c r="K946" s="178" t="s">
        <v>335</v>
      </c>
      <c r="L946" s="183"/>
      <c r="M946" s="184" t="s">
        <v>3</v>
      </c>
      <c r="N946" s="185" t="s">
        <v>40</v>
      </c>
      <c r="P946" s="143">
        <f>O946*H946</f>
        <v>0</v>
      </c>
      <c r="Q946" s="143">
        <v>5.4000000000000003E-3</v>
      </c>
      <c r="R946" s="143">
        <f>Q946*H946</f>
        <v>1.3577003999999999</v>
      </c>
      <c r="S946" s="143">
        <v>0</v>
      </c>
      <c r="T946" s="144">
        <f>S946*H946</f>
        <v>0</v>
      </c>
      <c r="AR946" s="145" t="s">
        <v>621</v>
      </c>
      <c r="AT946" s="145" t="s">
        <v>539</v>
      </c>
      <c r="AU946" s="145" t="s">
        <v>87</v>
      </c>
      <c r="AY946" s="19" t="s">
        <v>328</v>
      </c>
      <c r="BE946" s="146">
        <f>IF(N946="základní",J946,0)</f>
        <v>0</v>
      </c>
      <c r="BF946" s="146">
        <f>IF(N946="snížená",J946,0)</f>
        <v>0</v>
      </c>
      <c r="BG946" s="146">
        <f>IF(N946="zákl. přenesená",J946,0)</f>
        <v>0</v>
      </c>
      <c r="BH946" s="146">
        <f>IF(N946="sníž. přenesená",J946,0)</f>
        <v>0</v>
      </c>
      <c r="BI946" s="146">
        <f>IF(N946="nulová",J946,0)</f>
        <v>0</v>
      </c>
      <c r="BJ946" s="19" t="s">
        <v>76</v>
      </c>
      <c r="BK946" s="146">
        <f>ROUND(I946*H946,2)</f>
        <v>0</v>
      </c>
      <c r="BL946" s="19" t="s">
        <v>532</v>
      </c>
      <c r="BM946" s="145" t="s">
        <v>3599</v>
      </c>
    </row>
    <row r="947" spans="2:65" s="12" customFormat="1">
      <c r="B947" s="156"/>
      <c r="D947" s="151" t="s">
        <v>442</v>
      </c>
      <c r="F947" s="158" t="s">
        <v>3595</v>
      </c>
      <c r="H947" s="159">
        <v>251.42599999999999</v>
      </c>
      <c r="I947" s="160"/>
      <c r="L947" s="156"/>
      <c r="M947" s="161"/>
      <c r="T947" s="162"/>
      <c r="AT947" s="157" t="s">
        <v>442</v>
      </c>
      <c r="AU947" s="157" t="s">
        <v>87</v>
      </c>
      <c r="AV947" s="12" t="s">
        <v>79</v>
      </c>
      <c r="AW947" s="12" t="s">
        <v>4</v>
      </c>
      <c r="AX947" s="12" t="s">
        <v>76</v>
      </c>
      <c r="AY947" s="157" t="s">
        <v>328</v>
      </c>
    </row>
    <row r="948" spans="2:65" s="1" customFormat="1" ht="37.9" customHeight="1">
      <c r="B948" s="133"/>
      <c r="C948" s="134" t="s">
        <v>555</v>
      </c>
      <c r="D948" s="134" t="s">
        <v>331</v>
      </c>
      <c r="E948" s="135" t="s">
        <v>3600</v>
      </c>
      <c r="F948" s="136" t="s">
        <v>3601</v>
      </c>
      <c r="G948" s="137" t="s">
        <v>574</v>
      </c>
      <c r="H948" s="138">
        <v>8</v>
      </c>
      <c r="I948" s="139"/>
      <c r="J948" s="140">
        <f>ROUND(I948*H948,2)</f>
        <v>0</v>
      </c>
      <c r="K948" s="136" t="s">
        <v>335</v>
      </c>
      <c r="L948" s="34"/>
      <c r="M948" s="141" t="s">
        <v>3</v>
      </c>
      <c r="N948" s="142" t="s">
        <v>40</v>
      </c>
      <c r="P948" s="143">
        <f>O948*H948</f>
        <v>0</v>
      </c>
      <c r="Q948" s="143">
        <v>2.9903999999999998E-4</v>
      </c>
      <c r="R948" s="143">
        <f>Q948*H948</f>
        <v>2.3923199999999999E-3</v>
      </c>
      <c r="S948" s="143">
        <v>0</v>
      </c>
      <c r="T948" s="144">
        <f>S948*H948</f>
        <v>0</v>
      </c>
      <c r="AR948" s="145" t="s">
        <v>532</v>
      </c>
      <c r="AT948" s="145" t="s">
        <v>331</v>
      </c>
      <c r="AU948" s="145" t="s">
        <v>87</v>
      </c>
      <c r="AY948" s="19" t="s">
        <v>328</v>
      </c>
      <c r="BE948" s="146">
        <f>IF(N948="základní",J948,0)</f>
        <v>0</v>
      </c>
      <c r="BF948" s="146">
        <f>IF(N948="snížená",J948,0)</f>
        <v>0</v>
      </c>
      <c r="BG948" s="146">
        <f>IF(N948="zákl. přenesená",J948,0)</f>
        <v>0</v>
      </c>
      <c r="BH948" s="146">
        <f>IF(N948="sníž. přenesená",J948,0)</f>
        <v>0</v>
      </c>
      <c r="BI948" s="146">
        <f>IF(N948="nulová",J948,0)</f>
        <v>0</v>
      </c>
      <c r="BJ948" s="19" t="s">
        <v>76</v>
      </c>
      <c r="BK948" s="146">
        <f>ROUND(I948*H948,2)</f>
        <v>0</v>
      </c>
      <c r="BL948" s="19" t="s">
        <v>532</v>
      </c>
      <c r="BM948" s="145" t="s">
        <v>3602</v>
      </c>
    </row>
    <row r="949" spans="2:65" s="1" customFormat="1">
      <c r="B949" s="34"/>
      <c r="D949" s="147" t="s">
        <v>338</v>
      </c>
      <c r="F949" s="148" t="s">
        <v>3603</v>
      </c>
      <c r="I949" s="149"/>
      <c r="L949" s="34"/>
      <c r="M949" s="150"/>
      <c r="T949" s="55"/>
      <c r="AT949" s="19" t="s">
        <v>338</v>
      </c>
      <c r="AU949" s="19" t="s">
        <v>87</v>
      </c>
    </row>
    <row r="950" spans="2:65" s="12" customFormat="1">
      <c r="B950" s="156"/>
      <c r="D950" s="151" t="s">
        <v>442</v>
      </c>
      <c r="E950" s="157" t="s">
        <v>3</v>
      </c>
      <c r="F950" s="158" t="s">
        <v>3604</v>
      </c>
      <c r="H950" s="159">
        <v>8</v>
      </c>
      <c r="I950" s="160"/>
      <c r="L950" s="156"/>
      <c r="M950" s="161"/>
      <c r="T950" s="162"/>
      <c r="AT950" s="157" t="s">
        <v>442</v>
      </c>
      <c r="AU950" s="157" t="s">
        <v>87</v>
      </c>
      <c r="AV950" s="12" t="s">
        <v>79</v>
      </c>
      <c r="AW950" s="12" t="s">
        <v>31</v>
      </c>
      <c r="AX950" s="12" t="s">
        <v>76</v>
      </c>
      <c r="AY950" s="157" t="s">
        <v>328</v>
      </c>
    </row>
    <row r="951" spans="2:65" s="1" customFormat="1" ht="24.2" customHeight="1">
      <c r="B951" s="133"/>
      <c r="C951" s="176" t="s">
        <v>3605</v>
      </c>
      <c r="D951" s="176" t="s">
        <v>539</v>
      </c>
      <c r="E951" s="177" t="s">
        <v>3606</v>
      </c>
      <c r="F951" s="178" t="s">
        <v>3607</v>
      </c>
      <c r="G951" s="179" t="s">
        <v>574</v>
      </c>
      <c r="H951" s="180">
        <v>8</v>
      </c>
      <c r="I951" s="181"/>
      <c r="J951" s="182">
        <f>ROUND(I951*H951,2)</f>
        <v>0</v>
      </c>
      <c r="K951" s="178" t="s">
        <v>335</v>
      </c>
      <c r="L951" s="183"/>
      <c r="M951" s="184" t="s">
        <v>3</v>
      </c>
      <c r="N951" s="185" t="s">
        <v>40</v>
      </c>
      <c r="P951" s="143">
        <f>O951*H951</f>
        <v>0</v>
      </c>
      <c r="Q951" s="143">
        <v>2.9999999999999997E-4</v>
      </c>
      <c r="R951" s="143">
        <f>Q951*H951</f>
        <v>2.3999999999999998E-3</v>
      </c>
      <c r="S951" s="143">
        <v>0</v>
      </c>
      <c r="T951" s="144">
        <f>S951*H951</f>
        <v>0</v>
      </c>
      <c r="AR951" s="145" t="s">
        <v>621</v>
      </c>
      <c r="AT951" s="145" t="s">
        <v>539</v>
      </c>
      <c r="AU951" s="145" t="s">
        <v>87</v>
      </c>
      <c r="AY951" s="19" t="s">
        <v>328</v>
      </c>
      <c r="BE951" s="146">
        <f>IF(N951="základní",J951,0)</f>
        <v>0</v>
      </c>
      <c r="BF951" s="146">
        <f>IF(N951="snížená",J951,0)</f>
        <v>0</v>
      </c>
      <c r="BG951" s="146">
        <f>IF(N951="zákl. přenesená",J951,0)</f>
        <v>0</v>
      </c>
      <c r="BH951" s="146">
        <f>IF(N951="sníž. přenesená",J951,0)</f>
        <v>0</v>
      </c>
      <c r="BI951" s="146">
        <f>IF(N951="nulová",J951,0)</f>
        <v>0</v>
      </c>
      <c r="BJ951" s="19" t="s">
        <v>76</v>
      </c>
      <c r="BK951" s="146">
        <f>ROUND(I951*H951,2)</f>
        <v>0</v>
      </c>
      <c r="BL951" s="19" t="s">
        <v>532</v>
      </c>
      <c r="BM951" s="145" t="s">
        <v>3608</v>
      </c>
    </row>
    <row r="952" spans="2:65" s="11" customFormat="1" ht="22.9" customHeight="1">
      <c r="B952" s="121"/>
      <c r="D952" s="122" t="s">
        <v>68</v>
      </c>
      <c r="E952" s="131" t="s">
        <v>3609</v>
      </c>
      <c r="F952" s="131" t="s">
        <v>3610</v>
      </c>
      <c r="I952" s="124"/>
      <c r="J952" s="132">
        <f>BK952</f>
        <v>0</v>
      </c>
      <c r="L952" s="121"/>
      <c r="M952" s="126"/>
      <c r="P952" s="127">
        <f>P953+P954+P955+P963+P976+P991</f>
        <v>0</v>
      </c>
      <c r="R952" s="127">
        <f>R953+R954+R955+R963+R976+R991</f>
        <v>1.15868806</v>
      </c>
      <c r="T952" s="128">
        <f>T953+T954+T955+T963+T976+T991</f>
        <v>0</v>
      </c>
      <c r="AR952" s="122" t="s">
        <v>79</v>
      </c>
      <c r="AT952" s="129" t="s">
        <v>68</v>
      </c>
      <c r="AU952" s="129" t="s">
        <v>76</v>
      </c>
      <c r="AY952" s="122" t="s">
        <v>328</v>
      </c>
      <c r="BK952" s="130">
        <f>BK953+BK954+BK955+BK963+BK976+BK991</f>
        <v>0</v>
      </c>
    </row>
    <row r="953" spans="2:65" s="1" customFormat="1" ht="49.15" customHeight="1">
      <c r="B953" s="133"/>
      <c r="C953" s="134" t="s">
        <v>1674</v>
      </c>
      <c r="D953" s="134" t="s">
        <v>331</v>
      </c>
      <c r="E953" s="135" t="s">
        <v>3611</v>
      </c>
      <c r="F953" s="136" t="s">
        <v>3612</v>
      </c>
      <c r="G953" s="137" t="s">
        <v>585</v>
      </c>
      <c r="H953" s="138">
        <v>1.159</v>
      </c>
      <c r="I953" s="139"/>
      <c r="J953" s="140">
        <f>ROUND(I953*H953,2)</f>
        <v>0</v>
      </c>
      <c r="K953" s="136" t="s">
        <v>335</v>
      </c>
      <c r="L953" s="34"/>
      <c r="M953" s="141" t="s">
        <v>3</v>
      </c>
      <c r="N953" s="142" t="s">
        <v>40</v>
      </c>
      <c r="P953" s="143">
        <f>O953*H953</f>
        <v>0</v>
      </c>
      <c r="Q953" s="143">
        <v>0</v>
      </c>
      <c r="R953" s="143">
        <f>Q953*H953</f>
        <v>0</v>
      </c>
      <c r="S953" s="143">
        <v>0</v>
      </c>
      <c r="T953" s="144">
        <f>S953*H953</f>
        <v>0</v>
      </c>
      <c r="AR953" s="145" t="s">
        <v>532</v>
      </c>
      <c r="AT953" s="145" t="s">
        <v>331</v>
      </c>
      <c r="AU953" s="145" t="s">
        <v>79</v>
      </c>
      <c r="AY953" s="19" t="s">
        <v>328</v>
      </c>
      <c r="BE953" s="146">
        <f>IF(N953="základní",J953,0)</f>
        <v>0</v>
      </c>
      <c r="BF953" s="146">
        <f>IF(N953="snížená",J953,0)</f>
        <v>0</v>
      </c>
      <c r="BG953" s="146">
        <f>IF(N953="zákl. přenesená",J953,0)</f>
        <v>0</v>
      </c>
      <c r="BH953" s="146">
        <f>IF(N953="sníž. přenesená",J953,0)</f>
        <v>0</v>
      </c>
      <c r="BI953" s="146">
        <f>IF(N953="nulová",J953,0)</f>
        <v>0</v>
      </c>
      <c r="BJ953" s="19" t="s">
        <v>76</v>
      </c>
      <c r="BK953" s="146">
        <f>ROUND(I953*H953,2)</f>
        <v>0</v>
      </c>
      <c r="BL953" s="19" t="s">
        <v>532</v>
      </c>
      <c r="BM953" s="145" t="s">
        <v>3613</v>
      </c>
    </row>
    <row r="954" spans="2:65" s="1" customFormat="1">
      <c r="B954" s="34"/>
      <c r="D954" s="147" t="s">
        <v>338</v>
      </c>
      <c r="F954" s="148" t="s">
        <v>3614</v>
      </c>
      <c r="I954" s="149"/>
      <c r="L954" s="34"/>
      <c r="M954" s="150"/>
      <c r="T954" s="55"/>
      <c r="AT954" s="19" t="s">
        <v>338</v>
      </c>
      <c r="AU954" s="19" t="s">
        <v>79</v>
      </c>
    </row>
    <row r="955" spans="2:65" s="11" customFormat="1" ht="20.85" customHeight="1">
      <c r="B955" s="121"/>
      <c r="D955" s="122" t="s">
        <v>68</v>
      </c>
      <c r="E955" s="131" t="s">
        <v>3615</v>
      </c>
      <c r="F955" s="131" t="s">
        <v>3616</v>
      </c>
      <c r="I955" s="124"/>
      <c r="J955" s="132">
        <f>BK955</f>
        <v>0</v>
      </c>
      <c r="L955" s="121"/>
      <c r="M955" s="126"/>
      <c r="P955" s="127">
        <f>SUM(P956:P962)</f>
        <v>0</v>
      </c>
      <c r="R955" s="127">
        <f>SUM(R956:R962)</f>
        <v>1.048408</v>
      </c>
      <c r="T955" s="128">
        <f>SUM(T956:T962)</f>
        <v>0</v>
      </c>
      <c r="AR955" s="122" t="s">
        <v>79</v>
      </c>
      <c r="AT955" s="129" t="s">
        <v>68</v>
      </c>
      <c r="AU955" s="129" t="s">
        <v>79</v>
      </c>
      <c r="AY955" s="122" t="s">
        <v>328</v>
      </c>
      <c r="BK955" s="130">
        <f>SUM(BK956:BK962)</f>
        <v>0</v>
      </c>
    </row>
    <row r="956" spans="2:65" s="1" customFormat="1" ht="37.9" customHeight="1">
      <c r="B956" s="133"/>
      <c r="C956" s="134" t="s">
        <v>3617</v>
      </c>
      <c r="D956" s="134" t="s">
        <v>331</v>
      </c>
      <c r="E956" s="135" t="s">
        <v>3618</v>
      </c>
      <c r="F956" s="136" t="s">
        <v>3619</v>
      </c>
      <c r="G956" s="137" t="s">
        <v>439</v>
      </c>
      <c r="H956" s="138">
        <v>224.88399999999999</v>
      </c>
      <c r="I956" s="139"/>
      <c r="J956" s="140">
        <f>ROUND(I956*H956,2)</f>
        <v>0</v>
      </c>
      <c r="K956" s="136" t="s">
        <v>335</v>
      </c>
      <c r="L956" s="34"/>
      <c r="M956" s="141" t="s">
        <v>3</v>
      </c>
      <c r="N956" s="142" t="s">
        <v>40</v>
      </c>
      <c r="P956" s="143">
        <f>O956*H956</f>
        <v>0</v>
      </c>
      <c r="Q956" s="143">
        <v>0</v>
      </c>
      <c r="R956" s="143">
        <f>Q956*H956</f>
        <v>0</v>
      </c>
      <c r="S956" s="143">
        <v>0</v>
      </c>
      <c r="T956" s="144">
        <f>S956*H956</f>
        <v>0</v>
      </c>
      <c r="AR956" s="145" t="s">
        <v>532</v>
      </c>
      <c r="AT956" s="145" t="s">
        <v>331</v>
      </c>
      <c r="AU956" s="145" t="s">
        <v>87</v>
      </c>
      <c r="AY956" s="19" t="s">
        <v>328</v>
      </c>
      <c r="BE956" s="146">
        <f>IF(N956="základní",J956,0)</f>
        <v>0</v>
      </c>
      <c r="BF956" s="146">
        <f>IF(N956="snížená",J956,0)</f>
        <v>0</v>
      </c>
      <c r="BG956" s="146">
        <f>IF(N956="zákl. přenesená",J956,0)</f>
        <v>0</v>
      </c>
      <c r="BH956" s="146">
        <f>IF(N956="sníž. přenesená",J956,0)</f>
        <v>0</v>
      </c>
      <c r="BI956" s="146">
        <f>IF(N956="nulová",J956,0)</f>
        <v>0</v>
      </c>
      <c r="BJ956" s="19" t="s">
        <v>76</v>
      </c>
      <c r="BK956" s="146">
        <f>ROUND(I956*H956,2)</f>
        <v>0</v>
      </c>
      <c r="BL956" s="19" t="s">
        <v>532</v>
      </c>
      <c r="BM956" s="145" t="s">
        <v>3620</v>
      </c>
    </row>
    <row r="957" spans="2:65" s="1" customFormat="1">
      <c r="B957" s="34"/>
      <c r="D957" s="147" t="s">
        <v>338</v>
      </c>
      <c r="F957" s="148" t="s">
        <v>3621</v>
      </c>
      <c r="I957" s="149"/>
      <c r="L957" s="34"/>
      <c r="M957" s="150"/>
      <c r="T957" s="55"/>
      <c r="AT957" s="19" t="s">
        <v>338</v>
      </c>
      <c r="AU957" s="19" t="s">
        <v>87</v>
      </c>
    </row>
    <row r="958" spans="2:65" s="12" customFormat="1">
      <c r="B958" s="156"/>
      <c r="D958" s="151" t="s">
        <v>442</v>
      </c>
      <c r="E958" s="157" t="s">
        <v>3</v>
      </c>
      <c r="F958" s="158" t="s">
        <v>2515</v>
      </c>
      <c r="H958" s="159">
        <v>204.589</v>
      </c>
      <c r="I958" s="160"/>
      <c r="L958" s="156"/>
      <c r="M958" s="161"/>
      <c r="T958" s="162"/>
      <c r="AT958" s="157" t="s">
        <v>442</v>
      </c>
      <c r="AU958" s="157" t="s">
        <v>87</v>
      </c>
      <c r="AV958" s="12" t="s">
        <v>79</v>
      </c>
      <c r="AW958" s="12" t="s">
        <v>31</v>
      </c>
      <c r="AX958" s="12" t="s">
        <v>69</v>
      </c>
      <c r="AY958" s="157" t="s">
        <v>328</v>
      </c>
    </row>
    <row r="959" spans="2:65" s="12" customFormat="1">
      <c r="B959" s="156"/>
      <c r="D959" s="151" t="s">
        <v>442</v>
      </c>
      <c r="E959" s="157" t="s">
        <v>3</v>
      </c>
      <c r="F959" s="158" t="s">
        <v>2521</v>
      </c>
      <c r="H959" s="159">
        <v>20.295000000000002</v>
      </c>
      <c r="I959" s="160"/>
      <c r="L959" s="156"/>
      <c r="M959" s="161"/>
      <c r="T959" s="162"/>
      <c r="AT959" s="157" t="s">
        <v>442</v>
      </c>
      <c r="AU959" s="157" t="s">
        <v>87</v>
      </c>
      <c r="AV959" s="12" t="s">
        <v>79</v>
      </c>
      <c r="AW959" s="12" t="s">
        <v>31</v>
      </c>
      <c r="AX959" s="12" t="s">
        <v>69</v>
      </c>
      <c r="AY959" s="157" t="s">
        <v>328</v>
      </c>
    </row>
    <row r="960" spans="2:65" s="13" customFormat="1">
      <c r="B960" s="163"/>
      <c r="D960" s="151" t="s">
        <v>442</v>
      </c>
      <c r="E960" s="164" t="s">
        <v>3</v>
      </c>
      <c r="F960" s="165" t="s">
        <v>452</v>
      </c>
      <c r="H960" s="166">
        <v>224.88399999999999</v>
      </c>
      <c r="I960" s="167"/>
      <c r="L960" s="163"/>
      <c r="M960" s="168"/>
      <c r="T960" s="169"/>
      <c r="AT960" s="164" t="s">
        <v>442</v>
      </c>
      <c r="AU960" s="164" t="s">
        <v>87</v>
      </c>
      <c r="AV960" s="13" t="s">
        <v>113</v>
      </c>
      <c r="AW960" s="13" t="s">
        <v>31</v>
      </c>
      <c r="AX960" s="13" t="s">
        <v>76</v>
      </c>
      <c r="AY960" s="164" t="s">
        <v>328</v>
      </c>
    </row>
    <row r="961" spans="2:65" s="1" customFormat="1" ht="49.15" customHeight="1">
      <c r="B961" s="133"/>
      <c r="C961" s="176" t="s">
        <v>1679</v>
      </c>
      <c r="D961" s="176" t="s">
        <v>539</v>
      </c>
      <c r="E961" s="177" t="s">
        <v>3622</v>
      </c>
      <c r="F961" s="178" t="s">
        <v>3623</v>
      </c>
      <c r="G961" s="179" t="s">
        <v>439</v>
      </c>
      <c r="H961" s="180">
        <v>262.10199999999998</v>
      </c>
      <c r="I961" s="181"/>
      <c r="J961" s="182">
        <f>ROUND(I961*H961,2)</f>
        <v>0</v>
      </c>
      <c r="K961" s="178" t="s">
        <v>335</v>
      </c>
      <c r="L961" s="183"/>
      <c r="M961" s="184" t="s">
        <v>3</v>
      </c>
      <c r="N961" s="185" t="s">
        <v>40</v>
      </c>
      <c r="P961" s="143">
        <f>O961*H961</f>
        <v>0</v>
      </c>
      <c r="Q961" s="143">
        <v>4.0000000000000001E-3</v>
      </c>
      <c r="R961" s="143">
        <f>Q961*H961</f>
        <v>1.048408</v>
      </c>
      <c r="S961" s="143">
        <v>0</v>
      </c>
      <c r="T961" s="144">
        <f>S961*H961</f>
        <v>0</v>
      </c>
      <c r="AR961" s="145" t="s">
        <v>621</v>
      </c>
      <c r="AT961" s="145" t="s">
        <v>539</v>
      </c>
      <c r="AU961" s="145" t="s">
        <v>87</v>
      </c>
      <c r="AY961" s="19" t="s">
        <v>328</v>
      </c>
      <c r="BE961" s="146">
        <f>IF(N961="základní",J961,0)</f>
        <v>0</v>
      </c>
      <c r="BF961" s="146">
        <f>IF(N961="snížená",J961,0)</f>
        <v>0</v>
      </c>
      <c r="BG961" s="146">
        <f>IF(N961="zákl. přenesená",J961,0)</f>
        <v>0</v>
      </c>
      <c r="BH961" s="146">
        <f>IF(N961="sníž. přenesená",J961,0)</f>
        <v>0</v>
      </c>
      <c r="BI961" s="146">
        <f>IF(N961="nulová",J961,0)</f>
        <v>0</v>
      </c>
      <c r="BJ961" s="19" t="s">
        <v>76</v>
      </c>
      <c r="BK961" s="146">
        <f>ROUND(I961*H961,2)</f>
        <v>0</v>
      </c>
      <c r="BL961" s="19" t="s">
        <v>532</v>
      </c>
      <c r="BM961" s="145" t="s">
        <v>3624</v>
      </c>
    </row>
    <row r="962" spans="2:65" s="12" customFormat="1">
      <c r="B962" s="156"/>
      <c r="D962" s="151" t="s">
        <v>442</v>
      </c>
      <c r="F962" s="158" t="s">
        <v>3625</v>
      </c>
      <c r="H962" s="159">
        <v>262.10199999999998</v>
      </c>
      <c r="I962" s="160"/>
      <c r="L962" s="156"/>
      <c r="M962" s="161"/>
      <c r="T962" s="162"/>
      <c r="AT962" s="157" t="s">
        <v>442</v>
      </c>
      <c r="AU962" s="157" t="s">
        <v>87</v>
      </c>
      <c r="AV962" s="12" t="s">
        <v>79</v>
      </c>
      <c r="AW962" s="12" t="s">
        <v>4</v>
      </c>
      <c r="AX962" s="12" t="s">
        <v>76</v>
      </c>
      <c r="AY962" s="157" t="s">
        <v>328</v>
      </c>
    </row>
    <row r="963" spans="2:65" s="11" customFormat="1" ht="20.85" customHeight="1">
      <c r="B963" s="121"/>
      <c r="D963" s="122" t="s">
        <v>68</v>
      </c>
      <c r="E963" s="131" t="s">
        <v>3626</v>
      </c>
      <c r="F963" s="131" t="s">
        <v>3627</v>
      </c>
      <c r="I963" s="124"/>
      <c r="J963" s="132">
        <f>BK963</f>
        <v>0</v>
      </c>
      <c r="L963" s="121"/>
      <c r="M963" s="126"/>
      <c r="P963" s="127">
        <f>SUM(P964:P975)</f>
        <v>0</v>
      </c>
      <c r="R963" s="127">
        <f>SUM(R964:R975)</f>
        <v>5.728478E-2</v>
      </c>
      <c r="T963" s="128">
        <f>SUM(T964:T975)</f>
        <v>0</v>
      </c>
      <c r="AR963" s="122" t="s">
        <v>79</v>
      </c>
      <c r="AT963" s="129" t="s">
        <v>68</v>
      </c>
      <c r="AU963" s="129" t="s">
        <v>79</v>
      </c>
      <c r="AY963" s="122" t="s">
        <v>328</v>
      </c>
      <c r="BK963" s="130">
        <f>SUM(BK964:BK975)</f>
        <v>0</v>
      </c>
    </row>
    <row r="964" spans="2:65" s="1" customFormat="1" ht="66.75" customHeight="1">
      <c r="B964" s="133"/>
      <c r="C964" s="134" t="s">
        <v>3628</v>
      </c>
      <c r="D964" s="134" t="s">
        <v>331</v>
      </c>
      <c r="E964" s="135" t="s">
        <v>3629</v>
      </c>
      <c r="F964" s="136" t="s">
        <v>3630</v>
      </c>
      <c r="G964" s="137" t="s">
        <v>439</v>
      </c>
      <c r="H964" s="138">
        <v>12.6</v>
      </c>
      <c r="I964" s="139"/>
      <c r="J964" s="140">
        <f>ROUND(I964*H964,2)</f>
        <v>0</v>
      </c>
      <c r="K964" s="136" t="s">
        <v>335</v>
      </c>
      <c r="L964" s="34"/>
      <c r="M964" s="141" t="s">
        <v>3</v>
      </c>
      <c r="N964" s="142" t="s">
        <v>40</v>
      </c>
      <c r="P964" s="143">
        <f>O964*H964</f>
        <v>0</v>
      </c>
      <c r="Q964" s="143">
        <v>1.518E-4</v>
      </c>
      <c r="R964" s="143">
        <f>Q964*H964</f>
        <v>1.9126799999999999E-3</v>
      </c>
      <c r="S964" s="143">
        <v>0</v>
      </c>
      <c r="T964" s="144">
        <f>S964*H964</f>
        <v>0</v>
      </c>
      <c r="AR964" s="145" t="s">
        <v>532</v>
      </c>
      <c r="AT964" s="145" t="s">
        <v>331</v>
      </c>
      <c r="AU964" s="145" t="s">
        <v>87</v>
      </c>
      <c r="AY964" s="19" t="s">
        <v>328</v>
      </c>
      <c r="BE964" s="146">
        <f>IF(N964="základní",J964,0)</f>
        <v>0</v>
      </c>
      <c r="BF964" s="146">
        <f>IF(N964="snížená",J964,0)</f>
        <v>0</v>
      </c>
      <c r="BG964" s="146">
        <f>IF(N964="zákl. přenesená",J964,0)</f>
        <v>0</v>
      </c>
      <c r="BH964" s="146">
        <f>IF(N964="sníž. přenesená",J964,0)</f>
        <v>0</v>
      </c>
      <c r="BI964" s="146">
        <f>IF(N964="nulová",J964,0)</f>
        <v>0</v>
      </c>
      <c r="BJ964" s="19" t="s">
        <v>76</v>
      </c>
      <c r="BK964" s="146">
        <f>ROUND(I964*H964,2)</f>
        <v>0</v>
      </c>
      <c r="BL964" s="19" t="s">
        <v>532</v>
      </c>
      <c r="BM964" s="145" t="s">
        <v>3631</v>
      </c>
    </row>
    <row r="965" spans="2:65" s="1" customFormat="1">
      <c r="B965" s="34"/>
      <c r="D965" s="147" t="s">
        <v>338</v>
      </c>
      <c r="F965" s="148" t="s">
        <v>3632</v>
      </c>
      <c r="I965" s="149"/>
      <c r="L965" s="34"/>
      <c r="M965" s="150"/>
      <c r="T965" s="55"/>
      <c r="AT965" s="19" t="s">
        <v>338</v>
      </c>
      <c r="AU965" s="19" t="s">
        <v>87</v>
      </c>
    </row>
    <row r="966" spans="2:65" s="12" customFormat="1">
      <c r="B966" s="156"/>
      <c r="D966" s="151" t="s">
        <v>442</v>
      </c>
      <c r="E966" s="157" t="s">
        <v>3</v>
      </c>
      <c r="F966" s="158" t="s">
        <v>2481</v>
      </c>
      <c r="H966" s="159">
        <v>12.6</v>
      </c>
      <c r="I966" s="160"/>
      <c r="L966" s="156"/>
      <c r="M966" s="161"/>
      <c r="T966" s="162"/>
      <c r="AT966" s="157" t="s">
        <v>442</v>
      </c>
      <c r="AU966" s="157" t="s">
        <v>87</v>
      </c>
      <c r="AV966" s="12" t="s">
        <v>79</v>
      </c>
      <c r="AW966" s="12" t="s">
        <v>31</v>
      </c>
      <c r="AX966" s="12" t="s">
        <v>76</v>
      </c>
      <c r="AY966" s="157" t="s">
        <v>328</v>
      </c>
    </row>
    <row r="967" spans="2:65" s="1" customFormat="1" ht="24.2" customHeight="1">
      <c r="B967" s="133"/>
      <c r="C967" s="176" t="s">
        <v>1683</v>
      </c>
      <c r="D967" s="176" t="s">
        <v>539</v>
      </c>
      <c r="E967" s="177" t="s">
        <v>3633</v>
      </c>
      <c r="F967" s="178" t="s">
        <v>3634</v>
      </c>
      <c r="G967" s="179" t="s">
        <v>439</v>
      </c>
      <c r="H967" s="180">
        <v>14.685</v>
      </c>
      <c r="I967" s="181"/>
      <c r="J967" s="182">
        <f>ROUND(I967*H967,2)</f>
        <v>0</v>
      </c>
      <c r="K967" s="178" t="s">
        <v>335</v>
      </c>
      <c r="L967" s="183"/>
      <c r="M967" s="184" t="s">
        <v>3</v>
      </c>
      <c r="N967" s="185" t="s">
        <v>40</v>
      </c>
      <c r="P967" s="143">
        <f>O967*H967</f>
        <v>0</v>
      </c>
      <c r="Q967" s="143">
        <v>1.9E-3</v>
      </c>
      <c r="R967" s="143">
        <f>Q967*H967</f>
        <v>2.7901499999999999E-2</v>
      </c>
      <c r="S967" s="143">
        <v>0</v>
      </c>
      <c r="T967" s="144">
        <f>S967*H967</f>
        <v>0</v>
      </c>
      <c r="AR967" s="145" t="s">
        <v>621</v>
      </c>
      <c r="AT967" s="145" t="s">
        <v>539</v>
      </c>
      <c r="AU967" s="145" t="s">
        <v>87</v>
      </c>
      <c r="AY967" s="19" t="s">
        <v>328</v>
      </c>
      <c r="BE967" s="146">
        <f>IF(N967="základní",J967,0)</f>
        <v>0</v>
      </c>
      <c r="BF967" s="146">
        <f>IF(N967="snížená",J967,0)</f>
        <v>0</v>
      </c>
      <c r="BG967" s="146">
        <f>IF(N967="zákl. přenesená",J967,0)</f>
        <v>0</v>
      </c>
      <c r="BH967" s="146">
        <f>IF(N967="sníž. přenesená",J967,0)</f>
        <v>0</v>
      </c>
      <c r="BI967" s="146">
        <f>IF(N967="nulová",J967,0)</f>
        <v>0</v>
      </c>
      <c r="BJ967" s="19" t="s">
        <v>76</v>
      </c>
      <c r="BK967" s="146">
        <f>ROUND(I967*H967,2)</f>
        <v>0</v>
      </c>
      <c r="BL967" s="19" t="s">
        <v>532</v>
      </c>
      <c r="BM967" s="145" t="s">
        <v>3635</v>
      </c>
    </row>
    <row r="968" spans="2:65" s="12" customFormat="1">
      <c r="B968" s="156"/>
      <c r="D968" s="151" t="s">
        <v>442</v>
      </c>
      <c r="F968" s="158" t="s">
        <v>3636</v>
      </c>
      <c r="H968" s="159">
        <v>14.685</v>
      </c>
      <c r="I968" s="160"/>
      <c r="L968" s="156"/>
      <c r="M968" s="161"/>
      <c r="T968" s="162"/>
      <c r="AT968" s="157" t="s">
        <v>442</v>
      </c>
      <c r="AU968" s="157" t="s">
        <v>87</v>
      </c>
      <c r="AV968" s="12" t="s">
        <v>79</v>
      </c>
      <c r="AW968" s="12" t="s">
        <v>4</v>
      </c>
      <c r="AX968" s="12" t="s">
        <v>76</v>
      </c>
      <c r="AY968" s="157" t="s">
        <v>328</v>
      </c>
    </row>
    <row r="969" spans="2:65" s="1" customFormat="1" ht="37.9" customHeight="1">
      <c r="B969" s="133"/>
      <c r="C969" s="134" t="s">
        <v>3637</v>
      </c>
      <c r="D969" s="134" t="s">
        <v>331</v>
      </c>
      <c r="E969" s="135" t="s">
        <v>3638</v>
      </c>
      <c r="F969" s="136" t="s">
        <v>3639</v>
      </c>
      <c r="G969" s="137" t="s">
        <v>439</v>
      </c>
      <c r="H969" s="138">
        <v>10.124000000000001</v>
      </c>
      <c r="I969" s="139"/>
      <c r="J969" s="140">
        <f>ROUND(I969*H969,2)</f>
        <v>0</v>
      </c>
      <c r="K969" s="136" t="s">
        <v>335</v>
      </c>
      <c r="L969" s="34"/>
      <c r="M969" s="141" t="s">
        <v>3</v>
      </c>
      <c r="N969" s="142" t="s">
        <v>40</v>
      </c>
      <c r="P969" s="143">
        <f>O969*H969</f>
        <v>0</v>
      </c>
      <c r="Q969" s="143">
        <v>5.0000000000000001E-4</v>
      </c>
      <c r="R969" s="143">
        <f>Q969*H969</f>
        <v>5.0620000000000005E-3</v>
      </c>
      <c r="S969" s="143">
        <v>0</v>
      </c>
      <c r="T969" s="144">
        <f>S969*H969</f>
        <v>0</v>
      </c>
      <c r="AR969" s="145" t="s">
        <v>532</v>
      </c>
      <c r="AT969" s="145" t="s">
        <v>331</v>
      </c>
      <c r="AU969" s="145" t="s">
        <v>87</v>
      </c>
      <c r="AY969" s="19" t="s">
        <v>328</v>
      </c>
      <c r="BE969" s="146">
        <f>IF(N969="základní",J969,0)</f>
        <v>0</v>
      </c>
      <c r="BF969" s="146">
        <f>IF(N969="snížená",J969,0)</f>
        <v>0</v>
      </c>
      <c r="BG969" s="146">
        <f>IF(N969="zákl. přenesená",J969,0)</f>
        <v>0</v>
      </c>
      <c r="BH969" s="146">
        <f>IF(N969="sníž. přenesená",J969,0)</f>
        <v>0</v>
      </c>
      <c r="BI969" s="146">
        <f>IF(N969="nulová",J969,0)</f>
        <v>0</v>
      </c>
      <c r="BJ969" s="19" t="s">
        <v>76</v>
      </c>
      <c r="BK969" s="146">
        <f>ROUND(I969*H969,2)</f>
        <v>0</v>
      </c>
      <c r="BL969" s="19" t="s">
        <v>532</v>
      </c>
      <c r="BM969" s="145" t="s">
        <v>3640</v>
      </c>
    </row>
    <row r="970" spans="2:65" s="1" customFormat="1">
      <c r="B970" s="34"/>
      <c r="D970" s="147" t="s">
        <v>338</v>
      </c>
      <c r="F970" s="148" t="s">
        <v>3641</v>
      </c>
      <c r="I970" s="149"/>
      <c r="L970" s="34"/>
      <c r="M970" s="150"/>
      <c r="T970" s="55"/>
      <c r="AT970" s="19" t="s">
        <v>338</v>
      </c>
      <c r="AU970" s="19" t="s">
        <v>87</v>
      </c>
    </row>
    <row r="971" spans="2:65" s="12" customFormat="1">
      <c r="B971" s="156"/>
      <c r="D971" s="151" t="s">
        <v>442</v>
      </c>
      <c r="E971" s="157" t="s">
        <v>3</v>
      </c>
      <c r="F971" s="158" t="s">
        <v>3642</v>
      </c>
      <c r="H971" s="159">
        <v>3.8039999999999998</v>
      </c>
      <c r="I971" s="160"/>
      <c r="L971" s="156"/>
      <c r="M971" s="161"/>
      <c r="T971" s="162"/>
      <c r="AT971" s="157" t="s">
        <v>442</v>
      </c>
      <c r="AU971" s="157" t="s">
        <v>87</v>
      </c>
      <c r="AV971" s="12" t="s">
        <v>79</v>
      </c>
      <c r="AW971" s="12" t="s">
        <v>31</v>
      </c>
      <c r="AX971" s="12" t="s">
        <v>69</v>
      </c>
      <c r="AY971" s="157" t="s">
        <v>328</v>
      </c>
    </row>
    <row r="972" spans="2:65" s="12" customFormat="1">
      <c r="B972" s="156"/>
      <c r="D972" s="151" t="s">
        <v>442</v>
      </c>
      <c r="E972" s="157" t="s">
        <v>3</v>
      </c>
      <c r="F972" s="158" t="s">
        <v>3643</v>
      </c>
      <c r="H972" s="159">
        <v>6.32</v>
      </c>
      <c r="I972" s="160"/>
      <c r="L972" s="156"/>
      <c r="M972" s="161"/>
      <c r="T972" s="162"/>
      <c r="AT972" s="157" t="s">
        <v>442</v>
      </c>
      <c r="AU972" s="157" t="s">
        <v>87</v>
      </c>
      <c r="AV972" s="12" t="s">
        <v>79</v>
      </c>
      <c r="AW972" s="12" t="s">
        <v>31</v>
      </c>
      <c r="AX972" s="12" t="s">
        <v>69</v>
      </c>
      <c r="AY972" s="157" t="s">
        <v>328</v>
      </c>
    </row>
    <row r="973" spans="2:65" s="13" customFormat="1">
      <c r="B973" s="163"/>
      <c r="D973" s="151" t="s">
        <v>442</v>
      </c>
      <c r="E973" s="164" t="s">
        <v>3</v>
      </c>
      <c r="F973" s="165" t="s">
        <v>452</v>
      </c>
      <c r="H973" s="166">
        <v>10.124000000000001</v>
      </c>
      <c r="I973" s="167"/>
      <c r="L973" s="163"/>
      <c r="M973" s="168"/>
      <c r="T973" s="169"/>
      <c r="AT973" s="164" t="s">
        <v>442</v>
      </c>
      <c r="AU973" s="164" t="s">
        <v>87</v>
      </c>
      <c r="AV973" s="13" t="s">
        <v>113</v>
      </c>
      <c r="AW973" s="13" t="s">
        <v>31</v>
      </c>
      <c r="AX973" s="13" t="s">
        <v>76</v>
      </c>
      <c r="AY973" s="164" t="s">
        <v>328</v>
      </c>
    </row>
    <row r="974" spans="2:65" s="1" customFormat="1" ht="24.2" customHeight="1">
      <c r="B974" s="133"/>
      <c r="C974" s="176" t="s">
        <v>1686</v>
      </c>
      <c r="D974" s="176" t="s">
        <v>539</v>
      </c>
      <c r="E974" s="177" t="s">
        <v>3633</v>
      </c>
      <c r="F974" s="178" t="s">
        <v>3634</v>
      </c>
      <c r="G974" s="179" t="s">
        <v>439</v>
      </c>
      <c r="H974" s="180">
        <v>11.794</v>
      </c>
      <c r="I974" s="181"/>
      <c r="J974" s="182">
        <f>ROUND(I974*H974,2)</f>
        <v>0</v>
      </c>
      <c r="K974" s="178" t="s">
        <v>335</v>
      </c>
      <c r="L974" s="183"/>
      <c r="M974" s="184" t="s">
        <v>3</v>
      </c>
      <c r="N974" s="185" t="s">
        <v>40</v>
      </c>
      <c r="P974" s="143">
        <f>O974*H974</f>
        <v>0</v>
      </c>
      <c r="Q974" s="143">
        <v>1.9E-3</v>
      </c>
      <c r="R974" s="143">
        <f>Q974*H974</f>
        <v>2.2408600000000001E-2</v>
      </c>
      <c r="S974" s="143">
        <v>0</v>
      </c>
      <c r="T974" s="144">
        <f>S974*H974</f>
        <v>0</v>
      </c>
      <c r="AR974" s="145" t="s">
        <v>621</v>
      </c>
      <c r="AT974" s="145" t="s">
        <v>539</v>
      </c>
      <c r="AU974" s="145" t="s">
        <v>87</v>
      </c>
      <c r="AY974" s="19" t="s">
        <v>328</v>
      </c>
      <c r="BE974" s="146">
        <f>IF(N974="základní",J974,0)</f>
        <v>0</v>
      </c>
      <c r="BF974" s="146">
        <f>IF(N974="snížená",J974,0)</f>
        <v>0</v>
      </c>
      <c r="BG974" s="146">
        <f>IF(N974="zákl. přenesená",J974,0)</f>
        <v>0</v>
      </c>
      <c r="BH974" s="146">
        <f>IF(N974="sníž. přenesená",J974,0)</f>
        <v>0</v>
      </c>
      <c r="BI974" s="146">
        <f>IF(N974="nulová",J974,0)</f>
        <v>0</v>
      </c>
      <c r="BJ974" s="19" t="s">
        <v>76</v>
      </c>
      <c r="BK974" s="146">
        <f>ROUND(I974*H974,2)</f>
        <v>0</v>
      </c>
      <c r="BL974" s="19" t="s">
        <v>532</v>
      </c>
      <c r="BM974" s="145" t="s">
        <v>3644</v>
      </c>
    </row>
    <row r="975" spans="2:65" s="12" customFormat="1">
      <c r="B975" s="156"/>
      <c r="D975" s="151" t="s">
        <v>442</v>
      </c>
      <c r="F975" s="158" t="s">
        <v>3645</v>
      </c>
      <c r="H975" s="159">
        <v>11.794</v>
      </c>
      <c r="I975" s="160"/>
      <c r="L975" s="156"/>
      <c r="M975" s="161"/>
      <c r="T975" s="162"/>
      <c r="AT975" s="157" t="s">
        <v>442</v>
      </c>
      <c r="AU975" s="157" t="s">
        <v>87</v>
      </c>
      <c r="AV975" s="12" t="s">
        <v>79</v>
      </c>
      <c r="AW975" s="12" t="s">
        <v>4</v>
      </c>
      <c r="AX975" s="12" t="s">
        <v>76</v>
      </c>
      <c r="AY975" s="157" t="s">
        <v>328</v>
      </c>
    </row>
    <row r="976" spans="2:65" s="11" customFormat="1" ht="20.85" customHeight="1">
      <c r="B976" s="121"/>
      <c r="D976" s="122" t="s">
        <v>68</v>
      </c>
      <c r="E976" s="131" t="s">
        <v>3646</v>
      </c>
      <c r="F976" s="131" t="s">
        <v>3647</v>
      </c>
      <c r="I976" s="124"/>
      <c r="J976" s="132">
        <f>BK976</f>
        <v>0</v>
      </c>
      <c r="L976" s="121"/>
      <c r="M976" s="126"/>
      <c r="P976" s="127">
        <f>SUM(P977:P990)</f>
        <v>0</v>
      </c>
      <c r="R976" s="127">
        <f>SUM(R977:R990)</f>
        <v>4.4475279999999999E-2</v>
      </c>
      <c r="T976" s="128">
        <f>SUM(T977:T990)</f>
        <v>0</v>
      </c>
      <c r="AR976" s="122" t="s">
        <v>79</v>
      </c>
      <c r="AT976" s="129" t="s">
        <v>68</v>
      </c>
      <c r="AU976" s="129" t="s">
        <v>79</v>
      </c>
      <c r="AY976" s="122" t="s">
        <v>328</v>
      </c>
      <c r="BK976" s="130">
        <f>SUM(BK977:BK990)</f>
        <v>0</v>
      </c>
    </row>
    <row r="977" spans="2:65" s="1" customFormat="1" ht="66.75" customHeight="1">
      <c r="B977" s="133"/>
      <c r="C977" s="134" t="s">
        <v>3648</v>
      </c>
      <c r="D977" s="134" t="s">
        <v>331</v>
      </c>
      <c r="E977" s="135" t="s">
        <v>3649</v>
      </c>
      <c r="F977" s="136" t="s">
        <v>3650</v>
      </c>
      <c r="G977" s="137" t="s">
        <v>574</v>
      </c>
      <c r="H977" s="138">
        <v>8</v>
      </c>
      <c r="I977" s="139"/>
      <c r="J977" s="140">
        <f>ROUND(I977*H977,2)</f>
        <v>0</v>
      </c>
      <c r="K977" s="136" t="s">
        <v>335</v>
      </c>
      <c r="L977" s="34"/>
      <c r="M977" s="141" t="s">
        <v>3</v>
      </c>
      <c r="N977" s="142" t="s">
        <v>40</v>
      </c>
      <c r="P977" s="143">
        <f>O977*H977</f>
        <v>0</v>
      </c>
      <c r="Q977" s="143">
        <v>0</v>
      </c>
      <c r="R977" s="143">
        <f>Q977*H977</f>
        <v>0</v>
      </c>
      <c r="S977" s="143">
        <v>0</v>
      </c>
      <c r="T977" s="144">
        <f>S977*H977</f>
        <v>0</v>
      </c>
      <c r="AR977" s="145" t="s">
        <v>532</v>
      </c>
      <c r="AT977" s="145" t="s">
        <v>331</v>
      </c>
      <c r="AU977" s="145" t="s">
        <v>87</v>
      </c>
      <c r="AY977" s="19" t="s">
        <v>328</v>
      </c>
      <c r="BE977" s="146">
        <f>IF(N977="základní",J977,0)</f>
        <v>0</v>
      </c>
      <c r="BF977" s="146">
        <f>IF(N977="snížená",J977,0)</f>
        <v>0</v>
      </c>
      <c r="BG977" s="146">
        <f>IF(N977="zákl. přenesená",J977,0)</f>
        <v>0</v>
      </c>
      <c r="BH977" s="146">
        <f>IF(N977="sníž. přenesená",J977,0)</f>
        <v>0</v>
      </c>
      <c r="BI977" s="146">
        <f>IF(N977="nulová",J977,0)</f>
        <v>0</v>
      </c>
      <c r="BJ977" s="19" t="s">
        <v>76</v>
      </c>
      <c r="BK977" s="146">
        <f>ROUND(I977*H977,2)</f>
        <v>0</v>
      </c>
      <c r="BL977" s="19" t="s">
        <v>532</v>
      </c>
      <c r="BM977" s="145" t="s">
        <v>3651</v>
      </c>
    </row>
    <row r="978" spans="2:65" s="1" customFormat="1">
      <c r="B978" s="34"/>
      <c r="D978" s="147" t="s">
        <v>338</v>
      </c>
      <c r="F978" s="148" t="s">
        <v>3652</v>
      </c>
      <c r="I978" s="149"/>
      <c r="L978" s="34"/>
      <c r="M978" s="150"/>
      <c r="T978" s="55"/>
      <c r="AT978" s="19" t="s">
        <v>338</v>
      </c>
      <c r="AU978" s="19" t="s">
        <v>87</v>
      </c>
    </row>
    <row r="979" spans="2:65" s="1" customFormat="1" ht="16.5" customHeight="1">
      <c r="B979" s="133"/>
      <c r="C979" s="176" t="s">
        <v>1691</v>
      </c>
      <c r="D979" s="176" t="s">
        <v>539</v>
      </c>
      <c r="E979" s="177" t="s">
        <v>3653</v>
      </c>
      <c r="F979" s="178" t="s">
        <v>3654</v>
      </c>
      <c r="G979" s="179" t="s">
        <v>574</v>
      </c>
      <c r="H979" s="180">
        <v>8</v>
      </c>
      <c r="I979" s="181"/>
      <c r="J979" s="182">
        <f>ROUND(I979*H979,2)</f>
        <v>0</v>
      </c>
      <c r="K979" s="178" t="s">
        <v>335</v>
      </c>
      <c r="L979" s="183"/>
      <c r="M979" s="184" t="s">
        <v>3</v>
      </c>
      <c r="N979" s="185" t="s">
        <v>40</v>
      </c>
      <c r="P979" s="143">
        <f>O979*H979</f>
        <v>0</v>
      </c>
      <c r="Q979" s="143">
        <v>2.0000000000000001E-4</v>
      </c>
      <c r="R979" s="143">
        <f>Q979*H979</f>
        <v>1.6000000000000001E-3</v>
      </c>
      <c r="S979" s="143">
        <v>0</v>
      </c>
      <c r="T979" s="144">
        <f>S979*H979</f>
        <v>0</v>
      </c>
      <c r="AR979" s="145" t="s">
        <v>621</v>
      </c>
      <c r="AT979" s="145" t="s">
        <v>539</v>
      </c>
      <c r="AU979" s="145" t="s">
        <v>87</v>
      </c>
      <c r="AY979" s="19" t="s">
        <v>328</v>
      </c>
      <c r="BE979" s="146">
        <f>IF(N979="základní",J979,0)</f>
        <v>0</v>
      </c>
      <c r="BF979" s="146">
        <f>IF(N979="snížená",J979,0)</f>
        <v>0</v>
      </c>
      <c r="BG979" s="146">
        <f>IF(N979="zákl. přenesená",J979,0)</f>
        <v>0</v>
      </c>
      <c r="BH979" s="146">
        <f>IF(N979="sníž. přenesená",J979,0)</f>
        <v>0</v>
      </c>
      <c r="BI979" s="146">
        <f>IF(N979="nulová",J979,0)</f>
        <v>0</v>
      </c>
      <c r="BJ979" s="19" t="s">
        <v>76</v>
      </c>
      <c r="BK979" s="146">
        <f>ROUND(I979*H979,2)</f>
        <v>0</v>
      </c>
      <c r="BL979" s="19" t="s">
        <v>532</v>
      </c>
      <c r="BM979" s="145" t="s">
        <v>3655</v>
      </c>
    </row>
    <row r="980" spans="2:65" s="1" customFormat="1" ht="37.9" customHeight="1">
      <c r="B980" s="133"/>
      <c r="C980" s="134" t="s">
        <v>3656</v>
      </c>
      <c r="D980" s="134" t="s">
        <v>331</v>
      </c>
      <c r="E980" s="135" t="s">
        <v>3657</v>
      </c>
      <c r="F980" s="136" t="s">
        <v>3658</v>
      </c>
      <c r="G980" s="137" t="s">
        <v>476</v>
      </c>
      <c r="H980" s="138">
        <v>25.32</v>
      </c>
      <c r="I980" s="139"/>
      <c r="J980" s="140">
        <f>ROUND(I980*H980,2)</f>
        <v>0</v>
      </c>
      <c r="K980" s="136" t="s">
        <v>335</v>
      </c>
      <c r="L980" s="34"/>
      <c r="M980" s="141" t="s">
        <v>3</v>
      </c>
      <c r="N980" s="142" t="s">
        <v>40</v>
      </c>
      <c r="P980" s="143">
        <f>O980*H980</f>
        <v>0</v>
      </c>
      <c r="Q980" s="143">
        <v>1.1544000000000001E-3</v>
      </c>
      <c r="R980" s="143">
        <f>Q980*H980</f>
        <v>2.9229408000000002E-2</v>
      </c>
      <c r="S980" s="143">
        <v>0</v>
      </c>
      <c r="T980" s="144">
        <f>S980*H980</f>
        <v>0</v>
      </c>
      <c r="AR980" s="145" t="s">
        <v>532</v>
      </c>
      <c r="AT980" s="145" t="s">
        <v>331</v>
      </c>
      <c r="AU980" s="145" t="s">
        <v>87</v>
      </c>
      <c r="AY980" s="19" t="s">
        <v>328</v>
      </c>
      <c r="BE980" s="146">
        <f>IF(N980="základní",J980,0)</f>
        <v>0</v>
      </c>
      <c r="BF980" s="146">
        <f>IF(N980="snížená",J980,0)</f>
        <v>0</v>
      </c>
      <c r="BG980" s="146">
        <f>IF(N980="zákl. přenesená",J980,0)</f>
        <v>0</v>
      </c>
      <c r="BH980" s="146">
        <f>IF(N980="sníž. přenesená",J980,0)</f>
        <v>0</v>
      </c>
      <c r="BI980" s="146">
        <f>IF(N980="nulová",J980,0)</f>
        <v>0</v>
      </c>
      <c r="BJ980" s="19" t="s">
        <v>76</v>
      </c>
      <c r="BK980" s="146">
        <f>ROUND(I980*H980,2)</f>
        <v>0</v>
      </c>
      <c r="BL980" s="19" t="s">
        <v>532</v>
      </c>
      <c r="BM980" s="145" t="s">
        <v>3659</v>
      </c>
    </row>
    <row r="981" spans="2:65" s="1" customFormat="1">
      <c r="B981" s="34"/>
      <c r="D981" s="147" t="s">
        <v>338</v>
      </c>
      <c r="F981" s="148" t="s">
        <v>3660</v>
      </c>
      <c r="I981" s="149"/>
      <c r="L981" s="34"/>
      <c r="M981" s="150"/>
      <c r="T981" s="55"/>
      <c r="AT981" s="19" t="s">
        <v>338</v>
      </c>
      <c r="AU981" s="19" t="s">
        <v>87</v>
      </c>
    </row>
    <row r="982" spans="2:65" s="12" customFormat="1">
      <c r="B982" s="156"/>
      <c r="D982" s="151" t="s">
        <v>442</v>
      </c>
      <c r="E982" s="157" t="s">
        <v>3</v>
      </c>
      <c r="F982" s="158" t="s">
        <v>2484</v>
      </c>
      <c r="H982" s="159">
        <v>12.68</v>
      </c>
      <c r="I982" s="160"/>
      <c r="L982" s="156"/>
      <c r="M982" s="161"/>
      <c r="T982" s="162"/>
      <c r="AT982" s="157" t="s">
        <v>442</v>
      </c>
      <c r="AU982" s="157" t="s">
        <v>87</v>
      </c>
      <c r="AV982" s="12" t="s">
        <v>79</v>
      </c>
      <c r="AW982" s="12" t="s">
        <v>31</v>
      </c>
      <c r="AX982" s="12" t="s">
        <v>69</v>
      </c>
      <c r="AY982" s="157" t="s">
        <v>328</v>
      </c>
    </row>
    <row r="983" spans="2:65" s="12" customFormat="1">
      <c r="B983" s="156"/>
      <c r="D983" s="151" t="s">
        <v>442</v>
      </c>
      <c r="E983" s="157" t="s">
        <v>3</v>
      </c>
      <c r="F983" s="158" t="s">
        <v>2487</v>
      </c>
      <c r="H983" s="159">
        <v>12.64</v>
      </c>
      <c r="I983" s="160"/>
      <c r="L983" s="156"/>
      <c r="M983" s="161"/>
      <c r="T983" s="162"/>
      <c r="AT983" s="157" t="s">
        <v>442</v>
      </c>
      <c r="AU983" s="157" t="s">
        <v>87</v>
      </c>
      <c r="AV983" s="12" t="s">
        <v>79</v>
      </c>
      <c r="AW983" s="12" t="s">
        <v>31</v>
      </c>
      <c r="AX983" s="12" t="s">
        <v>69</v>
      </c>
      <c r="AY983" s="157" t="s">
        <v>328</v>
      </c>
    </row>
    <row r="984" spans="2:65" s="13" customFormat="1">
      <c r="B984" s="163"/>
      <c r="D984" s="151" t="s">
        <v>442</v>
      </c>
      <c r="E984" s="164" t="s">
        <v>3</v>
      </c>
      <c r="F984" s="165" t="s">
        <v>452</v>
      </c>
      <c r="H984" s="166">
        <v>25.32</v>
      </c>
      <c r="I984" s="167"/>
      <c r="L984" s="163"/>
      <c r="M984" s="168"/>
      <c r="T984" s="169"/>
      <c r="AT984" s="164" t="s">
        <v>442</v>
      </c>
      <c r="AU984" s="164" t="s">
        <v>87</v>
      </c>
      <c r="AV984" s="13" t="s">
        <v>113</v>
      </c>
      <c r="AW984" s="13" t="s">
        <v>31</v>
      </c>
      <c r="AX984" s="13" t="s">
        <v>76</v>
      </c>
      <c r="AY984" s="164" t="s">
        <v>328</v>
      </c>
    </row>
    <row r="985" spans="2:65" s="1" customFormat="1" ht="37.9" customHeight="1">
      <c r="B985" s="133"/>
      <c r="C985" s="134" t="s">
        <v>1696</v>
      </c>
      <c r="D985" s="134" t="s">
        <v>331</v>
      </c>
      <c r="E985" s="135" t="s">
        <v>3661</v>
      </c>
      <c r="F985" s="136" t="s">
        <v>3662</v>
      </c>
      <c r="G985" s="137" t="s">
        <v>476</v>
      </c>
      <c r="H985" s="138">
        <v>12.68</v>
      </c>
      <c r="I985" s="139"/>
      <c r="J985" s="140">
        <f>ROUND(I985*H985,2)</f>
        <v>0</v>
      </c>
      <c r="K985" s="136" t="s">
        <v>335</v>
      </c>
      <c r="L985" s="34"/>
      <c r="M985" s="141" t="s">
        <v>3</v>
      </c>
      <c r="N985" s="142" t="s">
        <v>40</v>
      </c>
      <c r="P985" s="143">
        <f>O985*H985</f>
        <v>0</v>
      </c>
      <c r="Q985" s="143">
        <v>6.2520000000000002E-4</v>
      </c>
      <c r="R985" s="143">
        <f>Q985*H985</f>
        <v>7.9275360000000007E-3</v>
      </c>
      <c r="S985" s="143">
        <v>0</v>
      </c>
      <c r="T985" s="144">
        <f>S985*H985</f>
        <v>0</v>
      </c>
      <c r="AR985" s="145" t="s">
        <v>532</v>
      </c>
      <c r="AT985" s="145" t="s">
        <v>331</v>
      </c>
      <c r="AU985" s="145" t="s">
        <v>87</v>
      </c>
      <c r="AY985" s="19" t="s">
        <v>328</v>
      </c>
      <c r="BE985" s="146">
        <f>IF(N985="základní",J985,0)</f>
        <v>0</v>
      </c>
      <c r="BF985" s="146">
        <f>IF(N985="snížená",J985,0)</f>
        <v>0</v>
      </c>
      <c r="BG985" s="146">
        <f>IF(N985="zákl. přenesená",J985,0)</f>
        <v>0</v>
      </c>
      <c r="BH985" s="146">
        <f>IF(N985="sníž. přenesená",J985,0)</f>
        <v>0</v>
      </c>
      <c r="BI985" s="146">
        <f>IF(N985="nulová",J985,0)</f>
        <v>0</v>
      </c>
      <c r="BJ985" s="19" t="s">
        <v>76</v>
      </c>
      <c r="BK985" s="146">
        <f>ROUND(I985*H985,2)</f>
        <v>0</v>
      </c>
      <c r="BL985" s="19" t="s">
        <v>532</v>
      </c>
      <c r="BM985" s="145" t="s">
        <v>3663</v>
      </c>
    </row>
    <row r="986" spans="2:65" s="1" customFormat="1">
      <c r="B986" s="34"/>
      <c r="D986" s="147" t="s">
        <v>338</v>
      </c>
      <c r="F986" s="148" t="s">
        <v>3664</v>
      </c>
      <c r="I986" s="149"/>
      <c r="L986" s="34"/>
      <c r="M986" s="150"/>
      <c r="T986" s="55"/>
      <c r="AT986" s="19" t="s">
        <v>338</v>
      </c>
      <c r="AU986" s="19" t="s">
        <v>87</v>
      </c>
    </row>
    <row r="987" spans="2:65" s="12" customFormat="1">
      <c r="B987" s="156"/>
      <c r="D987" s="151" t="s">
        <v>442</v>
      </c>
      <c r="E987" s="157" t="s">
        <v>3</v>
      </c>
      <c r="F987" s="158" t="s">
        <v>2484</v>
      </c>
      <c r="H987" s="159">
        <v>12.68</v>
      </c>
      <c r="I987" s="160"/>
      <c r="L987" s="156"/>
      <c r="M987" s="161"/>
      <c r="T987" s="162"/>
      <c r="AT987" s="157" t="s">
        <v>442</v>
      </c>
      <c r="AU987" s="157" t="s">
        <v>87</v>
      </c>
      <c r="AV987" s="12" t="s">
        <v>79</v>
      </c>
      <c r="AW987" s="12" t="s">
        <v>31</v>
      </c>
      <c r="AX987" s="12" t="s">
        <v>76</v>
      </c>
      <c r="AY987" s="157" t="s">
        <v>328</v>
      </c>
    </row>
    <row r="988" spans="2:65" s="1" customFormat="1" ht="37.9" customHeight="1">
      <c r="B988" s="133"/>
      <c r="C988" s="134" t="s">
        <v>3665</v>
      </c>
      <c r="D988" s="134" t="s">
        <v>331</v>
      </c>
      <c r="E988" s="135" t="s">
        <v>3666</v>
      </c>
      <c r="F988" s="136" t="s">
        <v>3667</v>
      </c>
      <c r="G988" s="137" t="s">
        <v>476</v>
      </c>
      <c r="H988" s="138">
        <v>12.64</v>
      </c>
      <c r="I988" s="139"/>
      <c r="J988" s="140">
        <f>ROUND(I988*H988,2)</f>
        <v>0</v>
      </c>
      <c r="K988" s="136" t="s">
        <v>335</v>
      </c>
      <c r="L988" s="34"/>
      <c r="M988" s="141" t="s">
        <v>3</v>
      </c>
      <c r="N988" s="142" t="s">
        <v>40</v>
      </c>
      <c r="P988" s="143">
        <f>O988*H988</f>
        <v>0</v>
      </c>
      <c r="Q988" s="143">
        <v>4.5239999999999999E-4</v>
      </c>
      <c r="R988" s="143">
        <f>Q988*H988</f>
        <v>5.7183360000000001E-3</v>
      </c>
      <c r="S988" s="143">
        <v>0</v>
      </c>
      <c r="T988" s="144">
        <f>S988*H988</f>
        <v>0</v>
      </c>
      <c r="AR988" s="145" t="s">
        <v>532</v>
      </c>
      <c r="AT988" s="145" t="s">
        <v>331</v>
      </c>
      <c r="AU988" s="145" t="s">
        <v>87</v>
      </c>
      <c r="AY988" s="19" t="s">
        <v>328</v>
      </c>
      <c r="BE988" s="146">
        <f>IF(N988="základní",J988,0)</f>
        <v>0</v>
      </c>
      <c r="BF988" s="146">
        <f>IF(N988="snížená",J988,0)</f>
        <v>0</v>
      </c>
      <c r="BG988" s="146">
        <f>IF(N988="zákl. přenesená",J988,0)</f>
        <v>0</v>
      </c>
      <c r="BH988" s="146">
        <f>IF(N988="sníž. přenesená",J988,0)</f>
        <v>0</v>
      </c>
      <c r="BI988" s="146">
        <f>IF(N988="nulová",J988,0)</f>
        <v>0</v>
      </c>
      <c r="BJ988" s="19" t="s">
        <v>76</v>
      </c>
      <c r="BK988" s="146">
        <f>ROUND(I988*H988,2)</f>
        <v>0</v>
      </c>
      <c r="BL988" s="19" t="s">
        <v>532</v>
      </c>
      <c r="BM988" s="145" t="s">
        <v>3668</v>
      </c>
    </row>
    <row r="989" spans="2:65" s="1" customFormat="1">
      <c r="B989" s="34"/>
      <c r="D989" s="147" t="s">
        <v>338</v>
      </c>
      <c r="F989" s="148" t="s">
        <v>3669</v>
      </c>
      <c r="I989" s="149"/>
      <c r="L989" s="34"/>
      <c r="M989" s="150"/>
      <c r="T989" s="55"/>
      <c r="AT989" s="19" t="s">
        <v>338</v>
      </c>
      <c r="AU989" s="19" t="s">
        <v>87</v>
      </c>
    </row>
    <row r="990" spans="2:65" s="12" customFormat="1">
      <c r="B990" s="156"/>
      <c r="D990" s="151" t="s">
        <v>442</v>
      </c>
      <c r="E990" s="157" t="s">
        <v>3</v>
      </c>
      <c r="F990" s="158" t="s">
        <v>2487</v>
      </c>
      <c r="H990" s="159">
        <v>12.64</v>
      </c>
      <c r="I990" s="160"/>
      <c r="L990" s="156"/>
      <c r="M990" s="161"/>
      <c r="T990" s="162"/>
      <c r="AT990" s="157" t="s">
        <v>442</v>
      </c>
      <c r="AU990" s="157" t="s">
        <v>87</v>
      </c>
      <c r="AV990" s="12" t="s">
        <v>79</v>
      </c>
      <c r="AW990" s="12" t="s">
        <v>31</v>
      </c>
      <c r="AX990" s="12" t="s">
        <v>76</v>
      </c>
      <c r="AY990" s="157" t="s">
        <v>328</v>
      </c>
    </row>
    <row r="991" spans="2:65" s="11" customFormat="1" ht="20.85" customHeight="1">
      <c r="B991" s="121"/>
      <c r="D991" s="122" t="s">
        <v>68</v>
      </c>
      <c r="E991" s="131" t="s">
        <v>3670</v>
      </c>
      <c r="F991" s="131" t="s">
        <v>3671</v>
      </c>
      <c r="I991" s="124"/>
      <c r="J991" s="132">
        <f>BK991</f>
        <v>0</v>
      </c>
      <c r="L991" s="121"/>
      <c r="M991" s="126"/>
      <c r="P991" s="127">
        <f>SUM(P992:P994)</f>
        <v>0</v>
      </c>
      <c r="R991" s="127">
        <f>SUM(R992:R994)</f>
        <v>8.5199999999999998E-3</v>
      </c>
      <c r="T991" s="128">
        <f>SUM(T992:T994)</f>
        <v>0</v>
      </c>
      <c r="AR991" s="122" t="s">
        <v>79</v>
      </c>
      <c r="AT991" s="129" t="s">
        <v>68</v>
      </c>
      <c r="AU991" s="129" t="s">
        <v>79</v>
      </c>
      <c r="AY991" s="122" t="s">
        <v>328</v>
      </c>
      <c r="BK991" s="130">
        <f>SUM(BK992:BK994)</f>
        <v>0</v>
      </c>
    </row>
    <row r="992" spans="2:65" s="1" customFormat="1" ht="24.2" customHeight="1">
      <c r="B992" s="133"/>
      <c r="C992" s="134" t="s">
        <v>1700</v>
      </c>
      <c r="D992" s="134" t="s">
        <v>331</v>
      </c>
      <c r="E992" s="135" t="s">
        <v>3672</v>
      </c>
      <c r="F992" s="136" t="s">
        <v>3673</v>
      </c>
      <c r="G992" s="137" t="s">
        <v>574</v>
      </c>
      <c r="H992" s="138">
        <v>2</v>
      </c>
      <c r="I992" s="139"/>
      <c r="J992" s="140">
        <f>ROUND(I992*H992,2)</f>
        <v>0</v>
      </c>
      <c r="K992" s="136" t="s">
        <v>335</v>
      </c>
      <c r="L992" s="34"/>
      <c r="M992" s="141" t="s">
        <v>3</v>
      </c>
      <c r="N992" s="142" t="s">
        <v>40</v>
      </c>
      <c r="P992" s="143">
        <f>O992*H992</f>
        <v>0</v>
      </c>
      <c r="Q992" s="143">
        <v>1.15E-3</v>
      </c>
      <c r="R992" s="143">
        <f>Q992*H992</f>
        <v>2.3E-3</v>
      </c>
      <c r="S992" s="143">
        <v>0</v>
      </c>
      <c r="T992" s="144">
        <f>S992*H992</f>
        <v>0</v>
      </c>
      <c r="AR992" s="145" t="s">
        <v>532</v>
      </c>
      <c r="AT992" s="145" t="s">
        <v>331</v>
      </c>
      <c r="AU992" s="145" t="s">
        <v>87</v>
      </c>
      <c r="AY992" s="19" t="s">
        <v>328</v>
      </c>
      <c r="BE992" s="146">
        <f>IF(N992="základní",J992,0)</f>
        <v>0</v>
      </c>
      <c r="BF992" s="146">
        <f>IF(N992="snížená",J992,0)</f>
        <v>0</v>
      </c>
      <c r="BG992" s="146">
        <f>IF(N992="zákl. přenesená",J992,0)</f>
        <v>0</v>
      </c>
      <c r="BH992" s="146">
        <f>IF(N992="sníž. přenesená",J992,0)</f>
        <v>0</v>
      </c>
      <c r="BI992" s="146">
        <f>IF(N992="nulová",J992,0)</f>
        <v>0</v>
      </c>
      <c r="BJ992" s="19" t="s">
        <v>76</v>
      </c>
      <c r="BK992" s="146">
        <f>ROUND(I992*H992,2)</f>
        <v>0</v>
      </c>
      <c r="BL992" s="19" t="s">
        <v>532</v>
      </c>
      <c r="BM992" s="145" t="s">
        <v>3674</v>
      </c>
    </row>
    <row r="993" spans="2:65" s="1" customFormat="1">
      <c r="B993" s="34"/>
      <c r="D993" s="147" t="s">
        <v>338</v>
      </c>
      <c r="F993" s="148" t="s">
        <v>3675</v>
      </c>
      <c r="I993" s="149"/>
      <c r="L993" s="34"/>
      <c r="M993" s="150"/>
      <c r="T993" s="55"/>
      <c r="AT993" s="19" t="s">
        <v>338</v>
      </c>
      <c r="AU993" s="19" t="s">
        <v>87</v>
      </c>
    </row>
    <row r="994" spans="2:65" s="1" customFormat="1" ht="37.9" customHeight="1">
      <c r="B994" s="133"/>
      <c r="C994" s="176" t="s">
        <v>3676</v>
      </c>
      <c r="D994" s="176" t="s">
        <v>539</v>
      </c>
      <c r="E994" s="177" t="s">
        <v>3677</v>
      </c>
      <c r="F994" s="178" t="s">
        <v>3678</v>
      </c>
      <c r="G994" s="179" t="s">
        <v>574</v>
      </c>
      <c r="H994" s="180">
        <v>2</v>
      </c>
      <c r="I994" s="181"/>
      <c r="J994" s="182">
        <f>ROUND(I994*H994,2)</f>
        <v>0</v>
      </c>
      <c r="K994" s="178" t="s">
        <v>335</v>
      </c>
      <c r="L994" s="183"/>
      <c r="M994" s="184" t="s">
        <v>3</v>
      </c>
      <c r="N994" s="185" t="s">
        <v>40</v>
      </c>
      <c r="P994" s="143">
        <f>O994*H994</f>
        <v>0</v>
      </c>
      <c r="Q994" s="143">
        <v>3.1099999999999999E-3</v>
      </c>
      <c r="R994" s="143">
        <f>Q994*H994</f>
        <v>6.2199999999999998E-3</v>
      </c>
      <c r="S994" s="143">
        <v>0</v>
      </c>
      <c r="T994" s="144">
        <f>S994*H994</f>
        <v>0</v>
      </c>
      <c r="AR994" s="145" t="s">
        <v>621</v>
      </c>
      <c r="AT994" s="145" t="s">
        <v>539</v>
      </c>
      <c r="AU994" s="145" t="s">
        <v>87</v>
      </c>
      <c r="AY994" s="19" t="s">
        <v>328</v>
      </c>
      <c r="BE994" s="146">
        <f>IF(N994="základní",J994,0)</f>
        <v>0</v>
      </c>
      <c r="BF994" s="146">
        <f>IF(N994="snížená",J994,0)</f>
        <v>0</v>
      </c>
      <c r="BG994" s="146">
        <f>IF(N994="zákl. přenesená",J994,0)</f>
        <v>0</v>
      </c>
      <c r="BH994" s="146">
        <f>IF(N994="sníž. přenesená",J994,0)</f>
        <v>0</v>
      </c>
      <c r="BI994" s="146">
        <f>IF(N994="nulová",J994,0)</f>
        <v>0</v>
      </c>
      <c r="BJ994" s="19" t="s">
        <v>76</v>
      </c>
      <c r="BK994" s="146">
        <f>ROUND(I994*H994,2)</f>
        <v>0</v>
      </c>
      <c r="BL994" s="19" t="s">
        <v>532</v>
      </c>
      <c r="BM994" s="145" t="s">
        <v>3679</v>
      </c>
    </row>
    <row r="995" spans="2:65" s="11" customFormat="1" ht="22.9" customHeight="1">
      <c r="B995" s="121"/>
      <c r="D995" s="122" t="s">
        <v>68</v>
      </c>
      <c r="E995" s="131" t="s">
        <v>3680</v>
      </c>
      <c r="F995" s="131" t="s">
        <v>3681</v>
      </c>
      <c r="I995" s="124"/>
      <c r="J995" s="132">
        <f>BK995</f>
        <v>0</v>
      </c>
      <c r="L995" s="121"/>
      <c r="M995" s="126"/>
      <c r="P995" s="127">
        <f>P996+P997+P998+P1004</f>
        <v>0</v>
      </c>
      <c r="R995" s="127">
        <f>R996+R997+R998+R1004</f>
        <v>2.26037738</v>
      </c>
      <c r="T995" s="128">
        <f>T996+T997+T998+T1004</f>
        <v>0</v>
      </c>
      <c r="AR995" s="122" t="s">
        <v>79</v>
      </c>
      <c r="AT995" s="129" t="s">
        <v>68</v>
      </c>
      <c r="AU995" s="129" t="s">
        <v>76</v>
      </c>
      <c r="AY995" s="122" t="s">
        <v>328</v>
      </c>
      <c r="BK995" s="130">
        <f>BK996+BK997+BK998+BK1004</f>
        <v>0</v>
      </c>
    </row>
    <row r="996" spans="2:65" s="1" customFormat="1" ht="55.5" customHeight="1">
      <c r="B996" s="133"/>
      <c r="C996" s="134" t="s">
        <v>1705</v>
      </c>
      <c r="D996" s="134" t="s">
        <v>331</v>
      </c>
      <c r="E996" s="135" t="s">
        <v>3682</v>
      </c>
      <c r="F996" s="136" t="s">
        <v>3683</v>
      </c>
      <c r="G996" s="137" t="s">
        <v>585</v>
      </c>
      <c r="H996" s="138">
        <v>1.4419999999999999</v>
      </c>
      <c r="I996" s="139"/>
      <c r="J996" s="140">
        <f>ROUND(I996*H996,2)</f>
        <v>0</v>
      </c>
      <c r="K996" s="136" t="s">
        <v>335</v>
      </c>
      <c r="L996" s="34"/>
      <c r="M996" s="141" t="s">
        <v>3</v>
      </c>
      <c r="N996" s="142" t="s">
        <v>40</v>
      </c>
      <c r="P996" s="143">
        <f>O996*H996</f>
        <v>0</v>
      </c>
      <c r="Q996" s="143">
        <v>0</v>
      </c>
      <c r="R996" s="143">
        <f>Q996*H996</f>
        <v>0</v>
      </c>
      <c r="S996" s="143">
        <v>0</v>
      </c>
      <c r="T996" s="144">
        <f>S996*H996</f>
        <v>0</v>
      </c>
      <c r="AR996" s="145" t="s">
        <v>532</v>
      </c>
      <c r="AT996" s="145" t="s">
        <v>331</v>
      </c>
      <c r="AU996" s="145" t="s">
        <v>79</v>
      </c>
      <c r="AY996" s="19" t="s">
        <v>328</v>
      </c>
      <c r="BE996" s="146">
        <f>IF(N996="základní",J996,0)</f>
        <v>0</v>
      </c>
      <c r="BF996" s="146">
        <f>IF(N996="snížená",J996,0)</f>
        <v>0</v>
      </c>
      <c r="BG996" s="146">
        <f>IF(N996="zákl. přenesená",J996,0)</f>
        <v>0</v>
      </c>
      <c r="BH996" s="146">
        <f>IF(N996="sníž. přenesená",J996,0)</f>
        <v>0</v>
      </c>
      <c r="BI996" s="146">
        <f>IF(N996="nulová",J996,0)</f>
        <v>0</v>
      </c>
      <c r="BJ996" s="19" t="s">
        <v>76</v>
      </c>
      <c r="BK996" s="146">
        <f>ROUND(I996*H996,2)</f>
        <v>0</v>
      </c>
      <c r="BL996" s="19" t="s">
        <v>532</v>
      </c>
      <c r="BM996" s="145" t="s">
        <v>3684</v>
      </c>
    </row>
    <row r="997" spans="2:65" s="1" customFormat="1">
      <c r="B997" s="34"/>
      <c r="D997" s="147" t="s">
        <v>338</v>
      </c>
      <c r="F997" s="148" t="s">
        <v>3685</v>
      </c>
      <c r="I997" s="149"/>
      <c r="L997" s="34"/>
      <c r="M997" s="150"/>
      <c r="T997" s="55"/>
      <c r="AT997" s="19" t="s">
        <v>338</v>
      </c>
      <c r="AU997" s="19" t="s">
        <v>79</v>
      </c>
    </row>
    <row r="998" spans="2:65" s="11" customFormat="1" ht="20.85" customHeight="1">
      <c r="B998" s="121"/>
      <c r="D998" s="122" t="s">
        <v>68</v>
      </c>
      <c r="E998" s="131" t="s">
        <v>3686</v>
      </c>
      <c r="F998" s="131" t="s">
        <v>3687</v>
      </c>
      <c r="I998" s="124"/>
      <c r="J998" s="132">
        <f>BK998</f>
        <v>0</v>
      </c>
      <c r="L998" s="121"/>
      <c r="M998" s="126"/>
      <c r="P998" s="127">
        <f>SUM(P999:P1003)</f>
        <v>0</v>
      </c>
      <c r="R998" s="127">
        <f>SUM(R999:R1003)</f>
        <v>1.2750912000000001</v>
      </c>
      <c r="T998" s="128">
        <f>SUM(T999:T1003)</f>
        <v>0</v>
      </c>
      <c r="AR998" s="122" t="s">
        <v>79</v>
      </c>
      <c r="AT998" s="129" t="s">
        <v>68</v>
      </c>
      <c r="AU998" s="129" t="s">
        <v>79</v>
      </c>
      <c r="AY998" s="122" t="s">
        <v>328</v>
      </c>
      <c r="BK998" s="130">
        <f>SUM(BK999:BK1003)</f>
        <v>0</v>
      </c>
    </row>
    <row r="999" spans="2:65" s="1" customFormat="1" ht="44.25" customHeight="1">
      <c r="B999" s="133"/>
      <c r="C999" s="134" t="s">
        <v>3688</v>
      </c>
      <c r="D999" s="134" t="s">
        <v>331</v>
      </c>
      <c r="E999" s="135" t="s">
        <v>3689</v>
      </c>
      <c r="F999" s="136" t="s">
        <v>3690</v>
      </c>
      <c r="G999" s="137" t="s">
        <v>439</v>
      </c>
      <c r="H999" s="138">
        <v>224.88399999999999</v>
      </c>
      <c r="I999" s="139"/>
      <c r="J999" s="140">
        <f>ROUND(I999*H999,2)</f>
        <v>0</v>
      </c>
      <c r="K999" s="136" t="s">
        <v>335</v>
      </c>
      <c r="L999" s="34"/>
      <c r="M999" s="141" t="s">
        <v>3</v>
      </c>
      <c r="N999" s="142" t="s">
        <v>40</v>
      </c>
      <c r="P999" s="143">
        <f>O999*H999</f>
        <v>0</v>
      </c>
      <c r="Q999" s="143">
        <v>0</v>
      </c>
      <c r="R999" s="143">
        <f>Q999*H999</f>
        <v>0</v>
      </c>
      <c r="S999" s="143">
        <v>0</v>
      </c>
      <c r="T999" s="144">
        <f>S999*H999</f>
        <v>0</v>
      </c>
      <c r="AR999" s="145" t="s">
        <v>532</v>
      </c>
      <c r="AT999" s="145" t="s">
        <v>331</v>
      </c>
      <c r="AU999" s="145" t="s">
        <v>87</v>
      </c>
      <c r="AY999" s="19" t="s">
        <v>328</v>
      </c>
      <c r="BE999" s="146">
        <f>IF(N999="základní",J999,0)</f>
        <v>0</v>
      </c>
      <c r="BF999" s="146">
        <f>IF(N999="snížená",J999,0)</f>
        <v>0</v>
      </c>
      <c r="BG999" s="146">
        <f>IF(N999="zákl. přenesená",J999,0)</f>
        <v>0</v>
      </c>
      <c r="BH999" s="146">
        <f>IF(N999="sníž. přenesená",J999,0)</f>
        <v>0</v>
      </c>
      <c r="BI999" s="146">
        <f>IF(N999="nulová",J999,0)</f>
        <v>0</v>
      </c>
      <c r="BJ999" s="19" t="s">
        <v>76</v>
      </c>
      <c r="BK999" s="146">
        <f>ROUND(I999*H999,2)</f>
        <v>0</v>
      </c>
      <c r="BL999" s="19" t="s">
        <v>532</v>
      </c>
      <c r="BM999" s="145" t="s">
        <v>3691</v>
      </c>
    </row>
    <row r="1000" spans="2:65" s="1" customFormat="1">
      <c r="B1000" s="34"/>
      <c r="D1000" s="147" t="s">
        <v>338</v>
      </c>
      <c r="F1000" s="148" t="s">
        <v>3692</v>
      </c>
      <c r="I1000" s="149"/>
      <c r="L1000" s="34"/>
      <c r="M1000" s="150"/>
      <c r="T1000" s="55"/>
      <c r="AT1000" s="19" t="s">
        <v>338</v>
      </c>
      <c r="AU1000" s="19" t="s">
        <v>87</v>
      </c>
    </row>
    <row r="1001" spans="2:65" s="12" customFormat="1">
      <c r="B1001" s="156"/>
      <c r="D1001" s="151" t="s">
        <v>442</v>
      </c>
      <c r="E1001" s="157" t="s">
        <v>3</v>
      </c>
      <c r="F1001" s="158" t="s">
        <v>3693</v>
      </c>
      <c r="H1001" s="159">
        <v>224.88399999999999</v>
      </c>
      <c r="I1001" s="160"/>
      <c r="L1001" s="156"/>
      <c r="M1001" s="161"/>
      <c r="T1001" s="162"/>
      <c r="AT1001" s="157" t="s">
        <v>442</v>
      </c>
      <c r="AU1001" s="157" t="s">
        <v>87</v>
      </c>
      <c r="AV1001" s="12" t="s">
        <v>79</v>
      </c>
      <c r="AW1001" s="12" t="s">
        <v>31</v>
      </c>
      <c r="AX1001" s="12" t="s">
        <v>76</v>
      </c>
      <c r="AY1001" s="157" t="s">
        <v>328</v>
      </c>
    </row>
    <row r="1002" spans="2:65" s="1" customFormat="1" ht="37.9" customHeight="1">
      <c r="B1002" s="133"/>
      <c r="C1002" s="176" t="s">
        <v>1707</v>
      </c>
      <c r="D1002" s="176" t="s">
        <v>539</v>
      </c>
      <c r="E1002" s="177" t="s">
        <v>3694</v>
      </c>
      <c r="F1002" s="178" t="s">
        <v>3695</v>
      </c>
      <c r="G1002" s="179" t="s">
        <v>439</v>
      </c>
      <c r="H1002" s="180">
        <v>236.12799999999999</v>
      </c>
      <c r="I1002" s="181"/>
      <c r="J1002" s="182">
        <f>ROUND(I1002*H1002,2)</f>
        <v>0</v>
      </c>
      <c r="K1002" s="178" t="s">
        <v>335</v>
      </c>
      <c r="L1002" s="183"/>
      <c r="M1002" s="184" t="s">
        <v>3</v>
      </c>
      <c r="N1002" s="185" t="s">
        <v>40</v>
      </c>
      <c r="P1002" s="143">
        <f>O1002*H1002</f>
        <v>0</v>
      </c>
      <c r="Q1002" s="143">
        <v>5.4000000000000003E-3</v>
      </c>
      <c r="R1002" s="143">
        <f>Q1002*H1002</f>
        <v>1.2750912000000001</v>
      </c>
      <c r="S1002" s="143">
        <v>0</v>
      </c>
      <c r="T1002" s="144">
        <f>S1002*H1002</f>
        <v>0</v>
      </c>
      <c r="AR1002" s="145" t="s">
        <v>621</v>
      </c>
      <c r="AT1002" s="145" t="s">
        <v>539</v>
      </c>
      <c r="AU1002" s="145" t="s">
        <v>87</v>
      </c>
      <c r="AY1002" s="19" t="s">
        <v>328</v>
      </c>
      <c r="BE1002" s="146">
        <f>IF(N1002="základní",J1002,0)</f>
        <v>0</v>
      </c>
      <c r="BF1002" s="146">
        <f>IF(N1002="snížená",J1002,0)</f>
        <v>0</v>
      </c>
      <c r="BG1002" s="146">
        <f>IF(N1002="zákl. přenesená",J1002,0)</f>
        <v>0</v>
      </c>
      <c r="BH1002" s="146">
        <f>IF(N1002="sníž. přenesená",J1002,0)</f>
        <v>0</v>
      </c>
      <c r="BI1002" s="146">
        <f>IF(N1002="nulová",J1002,0)</f>
        <v>0</v>
      </c>
      <c r="BJ1002" s="19" t="s">
        <v>76</v>
      </c>
      <c r="BK1002" s="146">
        <f>ROUND(I1002*H1002,2)</f>
        <v>0</v>
      </c>
      <c r="BL1002" s="19" t="s">
        <v>532</v>
      </c>
      <c r="BM1002" s="145" t="s">
        <v>3696</v>
      </c>
    </row>
    <row r="1003" spans="2:65" s="12" customFormat="1">
      <c r="B1003" s="156"/>
      <c r="D1003" s="151" t="s">
        <v>442</v>
      </c>
      <c r="F1003" s="158" t="s">
        <v>3697</v>
      </c>
      <c r="H1003" s="159">
        <v>236.12799999999999</v>
      </c>
      <c r="I1003" s="160"/>
      <c r="L1003" s="156"/>
      <c r="M1003" s="161"/>
      <c r="T1003" s="162"/>
      <c r="AT1003" s="157" t="s">
        <v>442</v>
      </c>
      <c r="AU1003" s="157" t="s">
        <v>87</v>
      </c>
      <c r="AV1003" s="12" t="s">
        <v>79</v>
      </c>
      <c r="AW1003" s="12" t="s">
        <v>4</v>
      </c>
      <c r="AX1003" s="12" t="s">
        <v>76</v>
      </c>
      <c r="AY1003" s="157" t="s">
        <v>328</v>
      </c>
    </row>
    <row r="1004" spans="2:65" s="11" customFormat="1" ht="20.85" customHeight="1">
      <c r="B1004" s="121"/>
      <c r="D1004" s="122" t="s">
        <v>68</v>
      </c>
      <c r="E1004" s="131" t="s">
        <v>3698</v>
      </c>
      <c r="F1004" s="131" t="s">
        <v>1932</v>
      </c>
      <c r="I1004" s="124"/>
      <c r="J1004" s="132">
        <f>BK1004</f>
        <v>0</v>
      </c>
      <c r="L1004" s="121"/>
      <c r="M1004" s="126"/>
      <c r="P1004" s="127">
        <f>SUM(P1005:P1019)</f>
        <v>0</v>
      </c>
      <c r="R1004" s="127">
        <f>SUM(R1005:R1019)</f>
        <v>0.98528618000000001</v>
      </c>
      <c r="T1004" s="128">
        <f>SUM(T1005:T1019)</f>
        <v>0</v>
      </c>
      <c r="AR1004" s="122" t="s">
        <v>79</v>
      </c>
      <c r="AT1004" s="129" t="s">
        <v>68</v>
      </c>
      <c r="AU1004" s="129" t="s">
        <v>79</v>
      </c>
      <c r="AY1004" s="122" t="s">
        <v>328</v>
      </c>
      <c r="BK1004" s="130">
        <f>SUM(BK1005:BK1019)</f>
        <v>0</v>
      </c>
    </row>
    <row r="1005" spans="2:65" s="1" customFormat="1" ht="37.9" customHeight="1">
      <c r="B1005" s="133"/>
      <c r="C1005" s="134" t="s">
        <v>3699</v>
      </c>
      <c r="D1005" s="134" t="s">
        <v>331</v>
      </c>
      <c r="E1005" s="135" t="s">
        <v>3700</v>
      </c>
      <c r="F1005" s="136" t="s">
        <v>3701</v>
      </c>
      <c r="G1005" s="137" t="s">
        <v>439</v>
      </c>
      <c r="H1005" s="138">
        <v>121.735</v>
      </c>
      <c r="I1005" s="139"/>
      <c r="J1005" s="140">
        <f>ROUND(I1005*H1005,2)</f>
        <v>0</v>
      </c>
      <c r="K1005" s="136" t="s">
        <v>335</v>
      </c>
      <c r="L1005" s="34"/>
      <c r="M1005" s="141" t="s">
        <v>3</v>
      </c>
      <c r="N1005" s="142" t="s">
        <v>40</v>
      </c>
      <c r="P1005" s="143">
        <f>O1005*H1005</f>
        <v>0</v>
      </c>
      <c r="Q1005" s="143">
        <v>0</v>
      </c>
      <c r="R1005" s="143">
        <f>Q1005*H1005</f>
        <v>0</v>
      </c>
      <c r="S1005" s="143">
        <v>0</v>
      </c>
      <c r="T1005" s="144">
        <f>S1005*H1005</f>
        <v>0</v>
      </c>
      <c r="AR1005" s="145" t="s">
        <v>113</v>
      </c>
      <c r="AT1005" s="145" t="s">
        <v>331</v>
      </c>
      <c r="AU1005" s="145" t="s">
        <v>87</v>
      </c>
      <c r="AY1005" s="19" t="s">
        <v>328</v>
      </c>
      <c r="BE1005" s="146">
        <f>IF(N1005="základní",J1005,0)</f>
        <v>0</v>
      </c>
      <c r="BF1005" s="146">
        <f>IF(N1005="snížená",J1005,0)</f>
        <v>0</v>
      </c>
      <c r="BG1005" s="146">
        <f>IF(N1005="zákl. přenesená",J1005,0)</f>
        <v>0</v>
      </c>
      <c r="BH1005" s="146">
        <f>IF(N1005="sníž. přenesená",J1005,0)</f>
        <v>0</v>
      </c>
      <c r="BI1005" s="146">
        <f>IF(N1005="nulová",J1005,0)</f>
        <v>0</v>
      </c>
      <c r="BJ1005" s="19" t="s">
        <v>76</v>
      </c>
      <c r="BK1005" s="146">
        <f>ROUND(I1005*H1005,2)</f>
        <v>0</v>
      </c>
      <c r="BL1005" s="19" t="s">
        <v>113</v>
      </c>
      <c r="BM1005" s="145" t="s">
        <v>3702</v>
      </c>
    </row>
    <row r="1006" spans="2:65" s="1" customFormat="1">
      <c r="B1006" s="34"/>
      <c r="D1006" s="147" t="s">
        <v>338</v>
      </c>
      <c r="F1006" s="148" t="s">
        <v>3703</v>
      </c>
      <c r="I1006" s="149"/>
      <c r="L1006" s="34"/>
      <c r="M1006" s="150"/>
      <c r="T1006" s="55"/>
      <c r="AT1006" s="19" t="s">
        <v>338</v>
      </c>
      <c r="AU1006" s="19" t="s">
        <v>87</v>
      </c>
    </row>
    <row r="1007" spans="2:65" s="12" customFormat="1">
      <c r="B1007" s="156"/>
      <c r="D1007" s="151" t="s">
        <v>442</v>
      </c>
      <c r="E1007" s="157" t="s">
        <v>3</v>
      </c>
      <c r="F1007" s="158" t="s">
        <v>2387</v>
      </c>
      <c r="H1007" s="159">
        <v>121.735</v>
      </c>
      <c r="I1007" s="160"/>
      <c r="L1007" s="156"/>
      <c r="M1007" s="161"/>
      <c r="T1007" s="162"/>
      <c r="AT1007" s="157" t="s">
        <v>442</v>
      </c>
      <c r="AU1007" s="157" t="s">
        <v>87</v>
      </c>
      <c r="AV1007" s="12" t="s">
        <v>79</v>
      </c>
      <c r="AW1007" s="12" t="s">
        <v>31</v>
      </c>
      <c r="AX1007" s="12" t="s">
        <v>76</v>
      </c>
      <c r="AY1007" s="157" t="s">
        <v>328</v>
      </c>
    </row>
    <row r="1008" spans="2:65" s="1" customFormat="1" ht="33" customHeight="1">
      <c r="B1008" s="133"/>
      <c r="C1008" s="176" t="s">
        <v>1711</v>
      </c>
      <c r="D1008" s="176" t="s">
        <v>539</v>
      </c>
      <c r="E1008" s="177" t="s">
        <v>3704</v>
      </c>
      <c r="F1008" s="178" t="s">
        <v>3705</v>
      </c>
      <c r="G1008" s="179" t="s">
        <v>439</v>
      </c>
      <c r="H1008" s="180">
        <v>127.822</v>
      </c>
      <c r="I1008" s="181"/>
      <c r="J1008" s="182">
        <f>ROUND(I1008*H1008,2)</f>
        <v>0</v>
      </c>
      <c r="K1008" s="178" t="s">
        <v>335</v>
      </c>
      <c r="L1008" s="183"/>
      <c r="M1008" s="184" t="s">
        <v>3</v>
      </c>
      <c r="N1008" s="185" t="s">
        <v>40</v>
      </c>
      <c r="P1008" s="143">
        <f>O1008*H1008</f>
        <v>0</v>
      </c>
      <c r="Q1008" s="143">
        <v>4.4400000000000004E-3</v>
      </c>
      <c r="R1008" s="143">
        <f>Q1008*H1008</f>
        <v>0.56752968000000004</v>
      </c>
      <c r="S1008" s="143">
        <v>0</v>
      </c>
      <c r="T1008" s="144">
        <f>S1008*H1008</f>
        <v>0</v>
      </c>
      <c r="AR1008" s="145" t="s">
        <v>171</v>
      </c>
      <c r="AT1008" s="145" t="s">
        <v>539</v>
      </c>
      <c r="AU1008" s="145" t="s">
        <v>87</v>
      </c>
      <c r="AY1008" s="19" t="s">
        <v>328</v>
      </c>
      <c r="BE1008" s="146">
        <f>IF(N1008="základní",J1008,0)</f>
        <v>0</v>
      </c>
      <c r="BF1008" s="146">
        <f>IF(N1008="snížená",J1008,0)</f>
        <v>0</v>
      </c>
      <c r="BG1008" s="146">
        <f>IF(N1008="zákl. přenesená",J1008,0)</f>
        <v>0</v>
      </c>
      <c r="BH1008" s="146">
        <f>IF(N1008="sníž. přenesená",J1008,0)</f>
        <v>0</v>
      </c>
      <c r="BI1008" s="146">
        <f>IF(N1008="nulová",J1008,0)</f>
        <v>0</v>
      </c>
      <c r="BJ1008" s="19" t="s">
        <v>76</v>
      </c>
      <c r="BK1008" s="146">
        <f>ROUND(I1008*H1008,2)</f>
        <v>0</v>
      </c>
      <c r="BL1008" s="19" t="s">
        <v>113</v>
      </c>
      <c r="BM1008" s="145" t="s">
        <v>3706</v>
      </c>
    </row>
    <row r="1009" spans="2:65" s="12" customFormat="1">
      <c r="B1009" s="156"/>
      <c r="D1009" s="151" t="s">
        <v>442</v>
      </c>
      <c r="F1009" s="158" t="s">
        <v>3707</v>
      </c>
      <c r="H1009" s="159">
        <v>127.822</v>
      </c>
      <c r="I1009" s="160"/>
      <c r="L1009" s="156"/>
      <c r="M1009" s="161"/>
      <c r="T1009" s="162"/>
      <c r="AT1009" s="157" t="s">
        <v>442</v>
      </c>
      <c r="AU1009" s="157" t="s">
        <v>87</v>
      </c>
      <c r="AV1009" s="12" t="s">
        <v>79</v>
      </c>
      <c r="AW1009" s="12" t="s">
        <v>4</v>
      </c>
      <c r="AX1009" s="12" t="s">
        <v>76</v>
      </c>
      <c r="AY1009" s="157" t="s">
        <v>328</v>
      </c>
    </row>
    <row r="1010" spans="2:65" s="1" customFormat="1" ht="37.9" customHeight="1">
      <c r="B1010" s="133"/>
      <c r="C1010" s="134" t="s">
        <v>3708</v>
      </c>
      <c r="D1010" s="134" t="s">
        <v>331</v>
      </c>
      <c r="E1010" s="135" t="s">
        <v>3700</v>
      </c>
      <c r="F1010" s="136" t="s">
        <v>3701</v>
      </c>
      <c r="G1010" s="137" t="s">
        <v>439</v>
      </c>
      <c r="H1010" s="138">
        <v>227.35</v>
      </c>
      <c r="I1010" s="139"/>
      <c r="J1010" s="140">
        <f>ROUND(I1010*H1010,2)</f>
        <v>0</v>
      </c>
      <c r="K1010" s="136" t="s">
        <v>335</v>
      </c>
      <c r="L1010" s="34"/>
      <c r="M1010" s="141" t="s">
        <v>3</v>
      </c>
      <c r="N1010" s="142" t="s">
        <v>40</v>
      </c>
      <c r="P1010" s="143">
        <f>O1010*H1010</f>
        <v>0</v>
      </c>
      <c r="Q1010" s="143">
        <v>0</v>
      </c>
      <c r="R1010" s="143">
        <f>Q1010*H1010</f>
        <v>0</v>
      </c>
      <c r="S1010" s="143">
        <v>0</v>
      </c>
      <c r="T1010" s="144">
        <f>S1010*H1010</f>
        <v>0</v>
      </c>
      <c r="AR1010" s="145" t="s">
        <v>113</v>
      </c>
      <c r="AT1010" s="145" t="s">
        <v>331</v>
      </c>
      <c r="AU1010" s="145" t="s">
        <v>87</v>
      </c>
      <c r="AY1010" s="19" t="s">
        <v>328</v>
      </c>
      <c r="BE1010" s="146">
        <f>IF(N1010="základní",J1010,0)</f>
        <v>0</v>
      </c>
      <c r="BF1010" s="146">
        <f>IF(N1010="snížená",J1010,0)</f>
        <v>0</v>
      </c>
      <c r="BG1010" s="146">
        <f>IF(N1010="zákl. přenesená",J1010,0)</f>
        <v>0</v>
      </c>
      <c r="BH1010" s="146">
        <f>IF(N1010="sníž. přenesená",J1010,0)</f>
        <v>0</v>
      </c>
      <c r="BI1010" s="146">
        <f>IF(N1010="nulová",J1010,0)</f>
        <v>0</v>
      </c>
      <c r="BJ1010" s="19" t="s">
        <v>76</v>
      </c>
      <c r="BK1010" s="146">
        <f>ROUND(I1010*H1010,2)</f>
        <v>0</v>
      </c>
      <c r="BL1010" s="19" t="s">
        <v>113</v>
      </c>
      <c r="BM1010" s="145" t="s">
        <v>3709</v>
      </c>
    </row>
    <row r="1011" spans="2:65" s="1" customFormat="1">
      <c r="B1011" s="34"/>
      <c r="D1011" s="147" t="s">
        <v>338</v>
      </c>
      <c r="F1011" s="148" t="s">
        <v>3703</v>
      </c>
      <c r="I1011" s="149"/>
      <c r="L1011" s="34"/>
      <c r="M1011" s="150"/>
      <c r="T1011" s="55"/>
      <c r="AT1011" s="19" t="s">
        <v>338</v>
      </c>
      <c r="AU1011" s="19" t="s">
        <v>87</v>
      </c>
    </row>
    <row r="1012" spans="2:65" s="1" customFormat="1" ht="24.2" customHeight="1">
      <c r="B1012" s="133"/>
      <c r="C1012" s="176" t="s">
        <v>1717</v>
      </c>
      <c r="D1012" s="176" t="s">
        <v>539</v>
      </c>
      <c r="E1012" s="177" t="s">
        <v>3710</v>
      </c>
      <c r="F1012" s="178" t="s">
        <v>3711</v>
      </c>
      <c r="G1012" s="179" t="s">
        <v>439</v>
      </c>
      <c r="H1012" s="180">
        <v>119.35899999999999</v>
      </c>
      <c r="I1012" s="181"/>
      <c r="J1012" s="182">
        <f>ROUND(I1012*H1012,2)</f>
        <v>0</v>
      </c>
      <c r="K1012" s="178" t="s">
        <v>335</v>
      </c>
      <c r="L1012" s="183"/>
      <c r="M1012" s="184" t="s">
        <v>3</v>
      </c>
      <c r="N1012" s="185" t="s">
        <v>40</v>
      </c>
      <c r="P1012" s="143">
        <f>O1012*H1012</f>
        <v>0</v>
      </c>
      <c r="Q1012" s="143">
        <v>2.0999999999999999E-3</v>
      </c>
      <c r="R1012" s="143">
        <f>Q1012*H1012</f>
        <v>0.25065389999999999</v>
      </c>
      <c r="S1012" s="143">
        <v>0</v>
      </c>
      <c r="T1012" s="144">
        <f>S1012*H1012</f>
        <v>0</v>
      </c>
      <c r="AR1012" s="145" t="s">
        <v>171</v>
      </c>
      <c r="AT1012" s="145" t="s">
        <v>539</v>
      </c>
      <c r="AU1012" s="145" t="s">
        <v>87</v>
      </c>
      <c r="AY1012" s="19" t="s">
        <v>328</v>
      </c>
      <c r="BE1012" s="146">
        <f>IF(N1012="základní",J1012,0)</f>
        <v>0</v>
      </c>
      <c r="BF1012" s="146">
        <f>IF(N1012="snížená",J1012,0)</f>
        <v>0</v>
      </c>
      <c r="BG1012" s="146">
        <f>IF(N1012="zákl. přenesená",J1012,0)</f>
        <v>0</v>
      </c>
      <c r="BH1012" s="146">
        <f>IF(N1012="sníž. přenesená",J1012,0)</f>
        <v>0</v>
      </c>
      <c r="BI1012" s="146">
        <f>IF(N1012="nulová",J1012,0)</f>
        <v>0</v>
      </c>
      <c r="BJ1012" s="19" t="s">
        <v>76</v>
      </c>
      <c r="BK1012" s="146">
        <f>ROUND(I1012*H1012,2)</f>
        <v>0</v>
      </c>
      <c r="BL1012" s="19" t="s">
        <v>113</v>
      </c>
      <c r="BM1012" s="145" t="s">
        <v>3712</v>
      </c>
    </row>
    <row r="1013" spans="2:65" s="1" customFormat="1" ht="48.75">
      <c r="B1013" s="34"/>
      <c r="D1013" s="151" t="s">
        <v>340</v>
      </c>
      <c r="F1013" s="152" t="s">
        <v>3713</v>
      </c>
      <c r="I1013" s="149"/>
      <c r="L1013" s="34"/>
      <c r="M1013" s="150"/>
      <c r="T1013" s="55"/>
      <c r="AT1013" s="19" t="s">
        <v>340</v>
      </c>
      <c r="AU1013" s="19" t="s">
        <v>87</v>
      </c>
    </row>
    <row r="1014" spans="2:65" s="12" customFormat="1">
      <c r="B1014" s="156"/>
      <c r="D1014" s="151" t="s">
        <v>442</v>
      </c>
      <c r="E1014" s="157" t="s">
        <v>3</v>
      </c>
      <c r="F1014" s="158" t="s">
        <v>2366</v>
      </c>
      <c r="H1014" s="159">
        <v>113.675</v>
      </c>
      <c r="I1014" s="160"/>
      <c r="L1014" s="156"/>
      <c r="M1014" s="161"/>
      <c r="T1014" s="162"/>
      <c r="AT1014" s="157" t="s">
        <v>442</v>
      </c>
      <c r="AU1014" s="157" t="s">
        <v>87</v>
      </c>
      <c r="AV1014" s="12" t="s">
        <v>79</v>
      </c>
      <c r="AW1014" s="12" t="s">
        <v>31</v>
      </c>
      <c r="AX1014" s="12" t="s">
        <v>76</v>
      </c>
      <c r="AY1014" s="157" t="s">
        <v>328</v>
      </c>
    </row>
    <row r="1015" spans="2:65" s="12" customFormat="1">
      <c r="B1015" s="156"/>
      <c r="D1015" s="151" t="s">
        <v>442</v>
      </c>
      <c r="F1015" s="158" t="s">
        <v>3714</v>
      </c>
      <c r="H1015" s="159">
        <v>119.35899999999999</v>
      </c>
      <c r="I1015" s="160"/>
      <c r="L1015" s="156"/>
      <c r="M1015" s="161"/>
      <c r="T1015" s="162"/>
      <c r="AT1015" s="157" t="s">
        <v>442</v>
      </c>
      <c r="AU1015" s="157" t="s">
        <v>87</v>
      </c>
      <c r="AV1015" s="12" t="s">
        <v>79</v>
      </c>
      <c r="AW1015" s="12" t="s">
        <v>4</v>
      </c>
      <c r="AX1015" s="12" t="s">
        <v>76</v>
      </c>
      <c r="AY1015" s="157" t="s">
        <v>328</v>
      </c>
    </row>
    <row r="1016" spans="2:65" s="1" customFormat="1" ht="24.2" customHeight="1">
      <c r="B1016" s="133"/>
      <c r="C1016" s="176" t="s">
        <v>3715</v>
      </c>
      <c r="D1016" s="176" t="s">
        <v>539</v>
      </c>
      <c r="E1016" s="177" t="s">
        <v>3716</v>
      </c>
      <c r="F1016" s="178" t="s">
        <v>3717</v>
      </c>
      <c r="G1016" s="179" t="s">
        <v>439</v>
      </c>
      <c r="H1016" s="180">
        <v>119.35899999999999</v>
      </c>
      <c r="I1016" s="181"/>
      <c r="J1016" s="182">
        <f>ROUND(I1016*H1016,2)</f>
        <v>0</v>
      </c>
      <c r="K1016" s="178" t="s">
        <v>335</v>
      </c>
      <c r="L1016" s="183"/>
      <c r="M1016" s="184" t="s">
        <v>3</v>
      </c>
      <c r="N1016" s="185" t="s">
        <v>40</v>
      </c>
      <c r="P1016" s="143">
        <f>O1016*H1016</f>
        <v>0</v>
      </c>
      <c r="Q1016" s="143">
        <v>1.4E-3</v>
      </c>
      <c r="R1016" s="143">
        <f>Q1016*H1016</f>
        <v>0.16710259999999999</v>
      </c>
      <c r="S1016" s="143">
        <v>0</v>
      </c>
      <c r="T1016" s="144">
        <f>S1016*H1016</f>
        <v>0</v>
      </c>
      <c r="AR1016" s="145" t="s">
        <v>621</v>
      </c>
      <c r="AT1016" s="145" t="s">
        <v>539</v>
      </c>
      <c r="AU1016" s="145" t="s">
        <v>87</v>
      </c>
      <c r="AY1016" s="19" t="s">
        <v>328</v>
      </c>
      <c r="BE1016" s="146">
        <f>IF(N1016="základní",J1016,0)</f>
        <v>0</v>
      </c>
      <c r="BF1016" s="146">
        <f>IF(N1016="snížená",J1016,0)</f>
        <v>0</v>
      </c>
      <c r="BG1016" s="146">
        <f>IF(N1016="zákl. přenesená",J1016,0)</f>
        <v>0</v>
      </c>
      <c r="BH1016" s="146">
        <f>IF(N1016="sníž. přenesená",J1016,0)</f>
        <v>0</v>
      </c>
      <c r="BI1016" s="146">
        <f>IF(N1016="nulová",J1016,0)</f>
        <v>0</v>
      </c>
      <c r="BJ1016" s="19" t="s">
        <v>76</v>
      </c>
      <c r="BK1016" s="146">
        <f>ROUND(I1016*H1016,2)</f>
        <v>0</v>
      </c>
      <c r="BL1016" s="19" t="s">
        <v>532</v>
      </c>
      <c r="BM1016" s="145" t="s">
        <v>3718</v>
      </c>
    </row>
    <row r="1017" spans="2:65" s="1" customFormat="1" ht="39">
      <c r="B1017" s="34"/>
      <c r="D1017" s="151" t="s">
        <v>340</v>
      </c>
      <c r="F1017" s="152" t="s">
        <v>3719</v>
      </c>
      <c r="I1017" s="149"/>
      <c r="L1017" s="34"/>
      <c r="M1017" s="150"/>
      <c r="T1017" s="55"/>
      <c r="AT1017" s="19" t="s">
        <v>340</v>
      </c>
      <c r="AU1017" s="19" t="s">
        <v>87</v>
      </c>
    </row>
    <row r="1018" spans="2:65" s="12" customFormat="1">
      <c r="B1018" s="156"/>
      <c r="D1018" s="151" t="s">
        <v>442</v>
      </c>
      <c r="E1018" s="157" t="s">
        <v>3</v>
      </c>
      <c r="F1018" s="158" t="s">
        <v>2366</v>
      </c>
      <c r="H1018" s="159">
        <v>113.675</v>
      </c>
      <c r="I1018" s="160"/>
      <c r="L1018" s="156"/>
      <c r="M1018" s="161"/>
      <c r="T1018" s="162"/>
      <c r="AT1018" s="157" t="s">
        <v>442</v>
      </c>
      <c r="AU1018" s="157" t="s">
        <v>87</v>
      </c>
      <c r="AV1018" s="12" t="s">
        <v>79</v>
      </c>
      <c r="AW1018" s="12" t="s">
        <v>31</v>
      </c>
      <c r="AX1018" s="12" t="s">
        <v>76</v>
      </c>
      <c r="AY1018" s="157" t="s">
        <v>328</v>
      </c>
    </row>
    <row r="1019" spans="2:65" s="12" customFormat="1">
      <c r="B1019" s="156"/>
      <c r="D1019" s="151" t="s">
        <v>442</v>
      </c>
      <c r="F1019" s="158" t="s">
        <v>3714</v>
      </c>
      <c r="H1019" s="159">
        <v>119.35899999999999</v>
      </c>
      <c r="I1019" s="160"/>
      <c r="L1019" s="156"/>
      <c r="M1019" s="161"/>
      <c r="T1019" s="162"/>
      <c r="AT1019" s="157" t="s">
        <v>442</v>
      </c>
      <c r="AU1019" s="157" t="s">
        <v>87</v>
      </c>
      <c r="AV1019" s="12" t="s">
        <v>79</v>
      </c>
      <c r="AW1019" s="12" t="s">
        <v>4</v>
      </c>
      <c r="AX1019" s="12" t="s">
        <v>76</v>
      </c>
      <c r="AY1019" s="157" t="s">
        <v>328</v>
      </c>
    </row>
    <row r="1020" spans="2:65" s="11" customFormat="1" ht="22.9" customHeight="1">
      <c r="B1020" s="121"/>
      <c r="D1020" s="122" t="s">
        <v>68</v>
      </c>
      <c r="E1020" s="131" t="s">
        <v>1887</v>
      </c>
      <c r="F1020" s="131" t="s">
        <v>3720</v>
      </c>
      <c r="I1020" s="124"/>
      <c r="J1020" s="132">
        <f>BK1020</f>
        <v>0</v>
      </c>
      <c r="L1020" s="121"/>
      <c r="M1020" s="126"/>
      <c r="P1020" s="127">
        <f>P1021+P1022+P1023+P1081+P1139+P1166</f>
        <v>0</v>
      </c>
      <c r="R1020" s="127">
        <f>R1021+R1022+R1023+R1081+R1139+R1166</f>
        <v>13.487169311194998</v>
      </c>
      <c r="T1020" s="128">
        <f>T1021+T1022+T1023+T1081+T1139+T1166</f>
        <v>0</v>
      </c>
      <c r="AR1020" s="122" t="s">
        <v>79</v>
      </c>
      <c r="AT1020" s="129" t="s">
        <v>68</v>
      </c>
      <c r="AU1020" s="129" t="s">
        <v>76</v>
      </c>
      <c r="AY1020" s="122" t="s">
        <v>328</v>
      </c>
      <c r="BK1020" s="130">
        <f>BK1021+BK1022+BK1023+BK1081+BK1139+BK1166</f>
        <v>0</v>
      </c>
    </row>
    <row r="1021" spans="2:65" s="1" customFormat="1" ht="49.15" customHeight="1">
      <c r="B1021" s="133"/>
      <c r="C1021" s="134" t="s">
        <v>1723</v>
      </c>
      <c r="D1021" s="134" t="s">
        <v>331</v>
      </c>
      <c r="E1021" s="135" t="s">
        <v>3721</v>
      </c>
      <c r="F1021" s="136" t="s">
        <v>3722</v>
      </c>
      <c r="G1021" s="137" t="s">
        <v>585</v>
      </c>
      <c r="H1021" s="138">
        <v>13.487</v>
      </c>
      <c r="I1021" s="139"/>
      <c r="J1021" s="140">
        <f>ROUND(I1021*H1021,2)</f>
        <v>0</v>
      </c>
      <c r="K1021" s="136" t="s">
        <v>335</v>
      </c>
      <c r="L1021" s="34"/>
      <c r="M1021" s="141" t="s">
        <v>3</v>
      </c>
      <c r="N1021" s="142" t="s">
        <v>40</v>
      </c>
      <c r="P1021" s="143">
        <f>O1021*H1021</f>
        <v>0</v>
      </c>
      <c r="Q1021" s="143">
        <v>0</v>
      </c>
      <c r="R1021" s="143">
        <f>Q1021*H1021</f>
        <v>0</v>
      </c>
      <c r="S1021" s="143">
        <v>0</v>
      </c>
      <c r="T1021" s="144">
        <f>S1021*H1021</f>
        <v>0</v>
      </c>
      <c r="AR1021" s="145" t="s">
        <v>532</v>
      </c>
      <c r="AT1021" s="145" t="s">
        <v>331</v>
      </c>
      <c r="AU1021" s="145" t="s">
        <v>79</v>
      </c>
      <c r="AY1021" s="19" t="s">
        <v>328</v>
      </c>
      <c r="BE1021" s="146">
        <f>IF(N1021="základní",J1021,0)</f>
        <v>0</v>
      </c>
      <c r="BF1021" s="146">
        <f>IF(N1021="snížená",J1021,0)</f>
        <v>0</v>
      </c>
      <c r="BG1021" s="146">
        <f>IF(N1021="zákl. přenesená",J1021,0)</f>
        <v>0</v>
      </c>
      <c r="BH1021" s="146">
        <f>IF(N1021="sníž. přenesená",J1021,0)</f>
        <v>0</v>
      </c>
      <c r="BI1021" s="146">
        <f>IF(N1021="nulová",J1021,0)</f>
        <v>0</v>
      </c>
      <c r="BJ1021" s="19" t="s">
        <v>76</v>
      </c>
      <c r="BK1021" s="146">
        <f>ROUND(I1021*H1021,2)</f>
        <v>0</v>
      </c>
      <c r="BL1021" s="19" t="s">
        <v>532</v>
      </c>
      <c r="BM1021" s="145" t="s">
        <v>3723</v>
      </c>
    </row>
    <row r="1022" spans="2:65" s="1" customFormat="1">
      <c r="B1022" s="34"/>
      <c r="D1022" s="147" t="s">
        <v>338</v>
      </c>
      <c r="F1022" s="148" t="s">
        <v>3724</v>
      </c>
      <c r="I1022" s="149"/>
      <c r="L1022" s="34"/>
      <c r="M1022" s="150"/>
      <c r="T1022" s="55"/>
      <c r="AT1022" s="19" t="s">
        <v>338</v>
      </c>
      <c r="AU1022" s="19" t="s">
        <v>79</v>
      </c>
    </row>
    <row r="1023" spans="2:65" s="11" customFormat="1" ht="20.85" customHeight="1">
      <c r="B1023" s="121"/>
      <c r="D1023" s="122" t="s">
        <v>68</v>
      </c>
      <c r="E1023" s="131" t="s">
        <v>3725</v>
      </c>
      <c r="F1023" s="131" t="s">
        <v>3726</v>
      </c>
      <c r="I1023" s="124"/>
      <c r="J1023" s="132">
        <f>BK1023</f>
        <v>0</v>
      </c>
      <c r="L1023" s="121"/>
      <c r="M1023" s="126"/>
      <c r="P1023" s="127">
        <f>SUM(P1024:P1080)</f>
        <v>0</v>
      </c>
      <c r="R1023" s="127">
        <f>SUM(R1024:R1080)</f>
        <v>4.1376809249149993</v>
      </c>
      <c r="T1023" s="128">
        <f>SUM(T1024:T1080)</f>
        <v>0</v>
      </c>
      <c r="AR1023" s="122" t="s">
        <v>79</v>
      </c>
      <c r="AT1023" s="129" t="s">
        <v>68</v>
      </c>
      <c r="AU1023" s="129" t="s">
        <v>79</v>
      </c>
      <c r="AY1023" s="122" t="s">
        <v>328</v>
      </c>
      <c r="BK1023" s="130">
        <f>SUM(BK1024:BK1080)</f>
        <v>0</v>
      </c>
    </row>
    <row r="1024" spans="2:65" s="1" customFormat="1" ht="37.9" customHeight="1">
      <c r="B1024" s="133"/>
      <c r="C1024" s="134" t="s">
        <v>3727</v>
      </c>
      <c r="D1024" s="134" t="s">
        <v>331</v>
      </c>
      <c r="E1024" s="135" t="s">
        <v>3728</v>
      </c>
      <c r="F1024" s="136" t="s">
        <v>3729</v>
      </c>
      <c r="G1024" s="137" t="s">
        <v>574</v>
      </c>
      <c r="H1024" s="138">
        <v>56</v>
      </c>
      <c r="I1024" s="139"/>
      <c r="J1024" s="140">
        <f>ROUND(I1024*H1024,2)</f>
        <v>0</v>
      </c>
      <c r="K1024" s="136" t="s">
        <v>335</v>
      </c>
      <c r="L1024" s="34"/>
      <c r="M1024" s="141" t="s">
        <v>3</v>
      </c>
      <c r="N1024" s="142" t="s">
        <v>40</v>
      </c>
      <c r="P1024" s="143">
        <f>O1024*H1024</f>
        <v>0</v>
      </c>
      <c r="Q1024" s="143">
        <v>0</v>
      </c>
      <c r="R1024" s="143">
        <f>Q1024*H1024</f>
        <v>0</v>
      </c>
      <c r="S1024" s="143">
        <v>0</v>
      </c>
      <c r="T1024" s="144">
        <f>S1024*H1024</f>
        <v>0</v>
      </c>
      <c r="AR1024" s="145" t="s">
        <v>532</v>
      </c>
      <c r="AT1024" s="145" t="s">
        <v>331</v>
      </c>
      <c r="AU1024" s="145" t="s">
        <v>87</v>
      </c>
      <c r="AY1024" s="19" t="s">
        <v>328</v>
      </c>
      <c r="BE1024" s="146">
        <f>IF(N1024="základní",J1024,0)</f>
        <v>0</v>
      </c>
      <c r="BF1024" s="146">
        <f>IF(N1024="snížená",J1024,0)</f>
        <v>0</v>
      </c>
      <c r="BG1024" s="146">
        <f>IF(N1024="zákl. přenesená",J1024,0)</f>
        <v>0</v>
      </c>
      <c r="BH1024" s="146">
        <f>IF(N1024="sníž. přenesená",J1024,0)</f>
        <v>0</v>
      </c>
      <c r="BI1024" s="146">
        <f>IF(N1024="nulová",J1024,0)</f>
        <v>0</v>
      </c>
      <c r="BJ1024" s="19" t="s">
        <v>76</v>
      </c>
      <c r="BK1024" s="146">
        <f>ROUND(I1024*H1024,2)</f>
        <v>0</v>
      </c>
      <c r="BL1024" s="19" t="s">
        <v>532</v>
      </c>
      <c r="BM1024" s="145" t="s">
        <v>3730</v>
      </c>
    </row>
    <row r="1025" spans="2:65" s="1" customFormat="1">
      <c r="B1025" s="34"/>
      <c r="D1025" s="147" t="s">
        <v>338</v>
      </c>
      <c r="F1025" s="148" t="s">
        <v>3731</v>
      </c>
      <c r="I1025" s="149"/>
      <c r="L1025" s="34"/>
      <c r="M1025" s="150"/>
      <c r="T1025" s="55"/>
      <c r="AT1025" s="19" t="s">
        <v>338</v>
      </c>
      <c r="AU1025" s="19" t="s">
        <v>87</v>
      </c>
    </row>
    <row r="1026" spans="2:65" s="12" customFormat="1">
      <c r="B1026" s="156"/>
      <c r="D1026" s="151" t="s">
        <v>442</v>
      </c>
      <c r="E1026" s="157" t="s">
        <v>3</v>
      </c>
      <c r="F1026" s="158" t="s">
        <v>3732</v>
      </c>
      <c r="H1026" s="159">
        <v>56</v>
      </c>
      <c r="I1026" s="160"/>
      <c r="L1026" s="156"/>
      <c r="M1026" s="161"/>
      <c r="T1026" s="162"/>
      <c r="AT1026" s="157" t="s">
        <v>442</v>
      </c>
      <c r="AU1026" s="157" t="s">
        <v>87</v>
      </c>
      <c r="AV1026" s="12" t="s">
        <v>79</v>
      </c>
      <c r="AW1026" s="12" t="s">
        <v>31</v>
      </c>
      <c r="AX1026" s="12" t="s">
        <v>76</v>
      </c>
      <c r="AY1026" s="157" t="s">
        <v>328</v>
      </c>
    </row>
    <row r="1027" spans="2:65" s="1" customFormat="1" ht="33" customHeight="1">
      <c r="B1027" s="133"/>
      <c r="C1027" s="134" t="s">
        <v>1726</v>
      </c>
      <c r="D1027" s="134" t="s">
        <v>331</v>
      </c>
      <c r="E1027" s="135" t="s">
        <v>3733</v>
      </c>
      <c r="F1027" s="136" t="s">
        <v>3734</v>
      </c>
      <c r="G1027" s="137" t="s">
        <v>574</v>
      </c>
      <c r="H1027" s="138">
        <v>28</v>
      </c>
      <c r="I1027" s="139"/>
      <c r="J1027" s="140">
        <f>ROUND(I1027*H1027,2)</f>
        <v>0</v>
      </c>
      <c r="K1027" s="136" t="s">
        <v>335</v>
      </c>
      <c r="L1027" s="34"/>
      <c r="M1027" s="141" t="s">
        <v>3</v>
      </c>
      <c r="N1027" s="142" t="s">
        <v>40</v>
      </c>
      <c r="P1027" s="143">
        <f>O1027*H1027</f>
        <v>0</v>
      </c>
      <c r="Q1027" s="143">
        <v>0</v>
      </c>
      <c r="R1027" s="143">
        <f>Q1027*H1027</f>
        <v>0</v>
      </c>
      <c r="S1027" s="143">
        <v>0</v>
      </c>
      <c r="T1027" s="144">
        <f>S1027*H1027</f>
        <v>0</v>
      </c>
      <c r="AR1027" s="145" t="s">
        <v>532</v>
      </c>
      <c r="AT1027" s="145" t="s">
        <v>331</v>
      </c>
      <c r="AU1027" s="145" t="s">
        <v>87</v>
      </c>
      <c r="AY1027" s="19" t="s">
        <v>328</v>
      </c>
      <c r="BE1027" s="146">
        <f>IF(N1027="základní",J1027,0)</f>
        <v>0</v>
      </c>
      <c r="BF1027" s="146">
        <f>IF(N1027="snížená",J1027,0)</f>
        <v>0</v>
      </c>
      <c r="BG1027" s="146">
        <f>IF(N1027="zákl. přenesená",J1027,0)</f>
        <v>0</v>
      </c>
      <c r="BH1027" s="146">
        <f>IF(N1027="sníž. přenesená",J1027,0)</f>
        <v>0</v>
      </c>
      <c r="BI1027" s="146">
        <f>IF(N1027="nulová",J1027,0)</f>
        <v>0</v>
      </c>
      <c r="BJ1027" s="19" t="s">
        <v>76</v>
      </c>
      <c r="BK1027" s="146">
        <f>ROUND(I1027*H1027,2)</f>
        <v>0</v>
      </c>
      <c r="BL1027" s="19" t="s">
        <v>532</v>
      </c>
      <c r="BM1027" s="145" t="s">
        <v>3735</v>
      </c>
    </row>
    <row r="1028" spans="2:65" s="1" customFormat="1">
      <c r="B1028" s="34"/>
      <c r="D1028" s="147" t="s">
        <v>338</v>
      </c>
      <c r="F1028" s="148" t="s">
        <v>3736</v>
      </c>
      <c r="I1028" s="149"/>
      <c r="L1028" s="34"/>
      <c r="M1028" s="150"/>
      <c r="T1028" s="55"/>
      <c r="AT1028" s="19" t="s">
        <v>338</v>
      </c>
      <c r="AU1028" s="19" t="s">
        <v>87</v>
      </c>
    </row>
    <row r="1029" spans="2:65" s="12" customFormat="1">
      <c r="B1029" s="156"/>
      <c r="D1029" s="151" t="s">
        <v>442</v>
      </c>
      <c r="E1029" s="157" t="s">
        <v>3</v>
      </c>
      <c r="F1029" s="158" t="s">
        <v>3737</v>
      </c>
      <c r="H1029" s="159">
        <v>28</v>
      </c>
      <c r="I1029" s="160"/>
      <c r="L1029" s="156"/>
      <c r="M1029" s="161"/>
      <c r="T1029" s="162"/>
      <c r="AT1029" s="157" t="s">
        <v>442</v>
      </c>
      <c r="AU1029" s="157" t="s">
        <v>87</v>
      </c>
      <c r="AV1029" s="12" t="s">
        <v>79</v>
      </c>
      <c r="AW1029" s="12" t="s">
        <v>31</v>
      </c>
      <c r="AX1029" s="12" t="s">
        <v>76</v>
      </c>
      <c r="AY1029" s="157" t="s">
        <v>328</v>
      </c>
    </row>
    <row r="1030" spans="2:65" s="1" customFormat="1" ht="37.9" customHeight="1">
      <c r="B1030" s="133"/>
      <c r="C1030" s="134" t="s">
        <v>3738</v>
      </c>
      <c r="D1030" s="134" t="s">
        <v>331</v>
      </c>
      <c r="E1030" s="135" t="s">
        <v>3739</v>
      </c>
      <c r="F1030" s="136" t="s">
        <v>3740</v>
      </c>
      <c r="G1030" s="137" t="s">
        <v>574</v>
      </c>
      <c r="H1030" s="138">
        <v>64</v>
      </c>
      <c r="I1030" s="139"/>
      <c r="J1030" s="140">
        <f>ROUND(I1030*H1030,2)</f>
        <v>0</v>
      </c>
      <c r="K1030" s="136" t="s">
        <v>335</v>
      </c>
      <c r="L1030" s="34"/>
      <c r="M1030" s="141" t="s">
        <v>3</v>
      </c>
      <c r="N1030" s="142" t="s">
        <v>40</v>
      </c>
      <c r="P1030" s="143">
        <f>O1030*H1030</f>
        <v>0</v>
      </c>
      <c r="Q1030" s="143">
        <v>0</v>
      </c>
      <c r="R1030" s="143">
        <f>Q1030*H1030</f>
        <v>0</v>
      </c>
      <c r="S1030" s="143">
        <v>0</v>
      </c>
      <c r="T1030" s="144">
        <f>S1030*H1030</f>
        <v>0</v>
      </c>
      <c r="AR1030" s="145" t="s">
        <v>532</v>
      </c>
      <c r="AT1030" s="145" t="s">
        <v>331</v>
      </c>
      <c r="AU1030" s="145" t="s">
        <v>87</v>
      </c>
      <c r="AY1030" s="19" t="s">
        <v>328</v>
      </c>
      <c r="BE1030" s="146">
        <f>IF(N1030="základní",J1030,0)</f>
        <v>0</v>
      </c>
      <c r="BF1030" s="146">
        <f>IF(N1030="snížená",J1030,0)</f>
        <v>0</v>
      </c>
      <c r="BG1030" s="146">
        <f>IF(N1030="zákl. přenesená",J1030,0)</f>
        <v>0</v>
      </c>
      <c r="BH1030" s="146">
        <f>IF(N1030="sníž. přenesená",J1030,0)</f>
        <v>0</v>
      </c>
      <c r="BI1030" s="146">
        <f>IF(N1030="nulová",J1030,0)</f>
        <v>0</v>
      </c>
      <c r="BJ1030" s="19" t="s">
        <v>76</v>
      </c>
      <c r="BK1030" s="146">
        <f>ROUND(I1030*H1030,2)</f>
        <v>0</v>
      </c>
      <c r="BL1030" s="19" t="s">
        <v>532</v>
      </c>
      <c r="BM1030" s="145" t="s">
        <v>3741</v>
      </c>
    </row>
    <row r="1031" spans="2:65" s="1" customFormat="1">
      <c r="B1031" s="34"/>
      <c r="D1031" s="147" t="s">
        <v>338</v>
      </c>
      <c r="F1031" s="148" t="s">
        <v>3742</v>
      </c>
      <c r="I1031" s="149"/>
      <c r="L1031" s="34"/>
      <c r="M1031" s="150"/>
      <c r="T1031" s="55"/>
      <c r="AT1031" s="19" t="s">
        <v>338</v>
      </c>
      <c r="AU1031" s="19" t="s">
        <v>87</v>
      </c>
    </row>
    <row r="1032" spans="2:65" s="14" customFormat="1">
      <c r="B1032" s="170"/>
      <c r="D1032" s="151" t="s">
        <v>442</v>
      </c>
      <c r="E1032" s="171" t="s">
        <v>3</v>
      </c>
      <c r="F1032" s="172" t="s">
        <v>3743</v>
      </c>
      <c r="H1032" s="171" t="s">
        <v>3</v>
      </c>
      <c r="I1032" s="173"/>
      <c r="L1032" s="170"/>
      <c r="M1032" s="174"/>
      <c r="T1032" s="175"/>
      <c r="AT1032" s="171" t="s">
        <v>442</v>
      </c>
      <c r="AU1032" s="171" t="s">
        <v>87</v>
      </c>
      <c r="AV1032" s="14" t="s">
        <v>76</v>
      </c>
      <c r="AW1032" s="14" t="s">
        <v>31</v>
      </c>
      <c r="AX1032" s="14" t="s">
        <v>69</v>
      </c>
      <c r="AY1032" s="171" t="s">
        <v>328</v>
      </c>
    </row>
    <row r="1033" spans="2:65" s="12" customFormat="1">
      <c r="B1033" s="156"/>
      <c r="D1033" s="151" t="s">
        <v>442</v>
      </c>
      <c r="E1033" s="157" t="s">
        <v>3</v>
      </c>
      <c r="F1033" s="158" t="s">
        <v>3744</v>
      </c>
      <c r="H1033" s="159">
        <v>24</v>
      </c>
      <c r="I1033" s="160"/>
      <c r="L1033" s="156"/>
      <c r="M1033" s="161"/>
      <c r="T1033" s="162"/>
      <c r="AT1033" s="157" t="s">
        <v>442</v>
      </c>
      <c r="AU1033" s="157" t="s">
        <v>87</v>
      </c>
      <c r="AV1033" s="12" t="s">
        <v>79</v>
      </c>
      <c r="AW1033" s="12" t="s">
        <v>31</v>
      </c>
      <c r="AX1033" s="12" t="s">
        <v>69</v>
      </c>
      <c r="AY1033" s="157" t="s">
        <v>328</v>
      </c>
    </row>
    <row r="1034" spans="2:65" s="14" customFormat="1">
      <c r="B1034" s="170"/>
      <c r="D1034" s="151" t="s">
        <v>442</v>
      </c>
      <c r="E1034" s="171" t="s">
        <v>3</v>
      </c>
      <c r="F1034" s="172" t="s">
        <v>3745</v>
      </c>
      <c r="H1034" s="171" t="s">
        <v>3</v>
      </c>
      <c r="I1034" s="173"/>
      <c r="L1034" s="170"/>
      <c r="M1034" s="174"/>
      <c r="T1034" s="175"/>
      <c r="AT1034" s="171" t="s">
        <v>442</v>
      </c>
      <c r="AU1034" s="171" t="s">
        <v>87</v>
      </c>
      <c r="AV1034" s="14" t="s">
        <v>76</v>
      </c>
      <c r="AW1034" s="14" t="s">
        <v>31</v>
      </c>
      <c r="AX1034" s="14" t="s">
        <v>69</v>
      </c>
      <c r="AY1034" s="171" t="s">
        <v>328</v>
      </c>
    </row>
    <row r="1035" spans="2:65" s="12" customFormat="1">
      <c r="B1035" s="156"/>
      <c r="D1035" s="151" t="s">
        <v>442</v>
      </c>
      <c r="E1035" s="157" t="s">
        <v>3</v>
      </c>
      <c r="F1035" s="158" t="s">
        <v>3746</v>
      </c>
      <c r="H1035" s="159">
        <v>40</v>
      </c>
      <c r="I1035" s="160"/>
      <c r="L1035" s="156"/>
      <c r="M1035" s="161"/>
      <c r="T1035" s="162"/>
      <c r="AT1035" s="157" t="s">
        <v>442</v>
      </c>
      <c r="AU1035" s="157" t="s">
        <v>87</v>
      </c>
      <c r="AV1035" s="12" t="s">
        <v>79</v>
      </c>
      <c r="AW1035" s="12" t="s">
        <v>31</v>
      </c>
      <c r="AX1035" s="12" t="s">
        <v>69</v>
      </c>
      <c r="AY1035" s="157" t="s">
        <v>328</v>
      </c>
    </row>
    <row r="1036" spans="2:65" s="13" customFormat="1">
      <c r="B1036" s="163"/>
      <c r="D1036" s="151" t="s">
        <v>442</v>
      </c>
      <c r="E1036" s="164" t="s">
        <v>3</v>
      </c>
      <c r="F1036" s="165" t="s">
        <v>452</v>
      </c>
      <c r="H1036" s="166">
        <v>64</v>
      </c>
      <c r="I1036" s="167"/>
      <c r="L1036" s="163"/>
      <c r="M1036" s="168"/>
      <c r="T1036" s="169"/>
      <c r="AT1036" s="164" t="s">
        <v>442</v>
      </c>
      <c r="AU1036" s="164" t="s">
        <v>87</v>
      </c>
      <c r="AV1036" s="13" t="s">
        <v>113</v>
      </c>
      <c r="AW1036" s="13" t="s">
        <v>31</v>
      </c>
      <c r="AX1036" s="13" t="s">
        <v>76</v>
      </c>
      <c r="AY1036" s="164" t="s">
        <v>328</v>
      </c>
    </row>
    <row r="1037" spans="2:65" s="1" customFormat="1" ht="16.5" customHeight="1">
      <c r="B1037" s="133"/>
      <c r="C1037" s="176" t="s">
        <v>1731</v>
      </c>
      <c r="D1037" s="176" t="s">
        <v>539</v>
      </c>
      <c r="E1037" s="177" t="s">
        <v>3747</v>
      </c>
      <c r="F1037" s="178" t="s">
        <v>3748</v>
      </c>
      <c r="G1037" s="179" t="s">
        <v>476</v>
      </c>
      <c r="H1037" s="180">
        <v>25.6</v>
      </c>
      <c r="I1037" s="181"/>
      <c r="J1037" s="182">
        <f>ROUND(I1037*H1037,2)</f>
        <v>0</v>
      </c>
      <c r="K1037" s="178" t="s">
        <v>335</v>
      </c>
      <c r="L1037" s="183"/>
      <c r="M1037" s="184" t="s">
        <v>3</v>
      </c>
      <c r="N1037" s="185" t="s">
        <v>40</v>
      </c>
      <c r="P1037" s="143">
        <f>O1037*H1037</f>
        <v>0</v>
      </c>
      <c r="Q1037" s="143">
        <v>1.2999999999999999E-3</v>
      </c>
      <c r="R1037" s="143">
        <f>Q1037*H1037</f>
        <v>3.3279999999999997E-2</v>
      </c>
      <c r="S1037" s="143">
        <v>0</v>
      </c>
      <c r="T1037" s="144">
        <f>S1037*H1037</f>
        <v>0</v>
      </c>
      <c r="AR1037" s="145" t="s">
        <v>621</v>
      </c>
      <c r="AT1037" s="145" t="s">
        <v>539</v>
      </c>
      <c r="AU1037" s="145" t="s">
        <v>87</v>
      </c>
      <c r="AY1037" s="19" t="s">
        <v>328</v>
      </c>
      <c r="BE1037" s="146">
        <f>IF(N1037="základní",J1037,0)</f>
        <v>0</v>
      </c>
      <c r="BF1037" s="146">
        <f>IF(N1037="snížená",J1037,0)</f>
        <v>0</v>
      </c>
      <c r="BG1037" s="146">
        <f>IF(N1037="zákl. přenesená",J1037,0)</f>
        <v>0</v>
      </c>
      <c r="BH1037" s="146">
        <f>IF(N1037="sníž. přenesená",J1037,0)</f>
        <v>0</v>
      </c>
      <c r="BI1037" s="146">
        <f>IF(N1037="nulová",J1037,0)</f>
        <v>0</v>
      </c>
      <c r="BJ1037" s="19" t="s">
        <v>76</v>
      </c>
      <c r="BK1037" s="146">
        <f>ROUND(I1037*H1037,2)</f>
        <v>0</v>
      </c>
      <c r="BL1037" s="19" t="s">
        <v>532</v>
      </c>
      <c r="BM1037" s="145" t="s">
        <v>3749</v>
      </c>
    </row>
    <row r="1038" spans="2:65" s="12" customFormat="1">
      <c r="B1038" s="156"/>
      <c r="D1038" s="151" t="s">
        <v>442</v>
      </c>
      <c r="F1038" s="158" t="s">
        <v>3750</v>
      </c>
      <c r="H1038" s="159">
        <v>25.6</v>
      </c>
      <c r="I1038" s="160"/>
      <c r="L1038" s="156"/>
      <c r="M1038" s="161"/>
      <c r="T1038" s="162"/>
      <c r="AT1038" s="157" t="s">
        <v>442</v>
      </c>
      <c r="AU1038" s="157" t="s">
        <v>87</v>
      </c>
      <c r="AV1038" s="12" t="s">
        <v>79</v>
      </c>
      <c r="AW1038" s="12" t="s">
        <v>4</v>
      </c>
      <c r="AX1038" s="12" t="s">
        <v>76</v>
      </c>
      <c r="AY1038" s="157" t="s">
        <v>328</v>
      </c>
    </row>
    <row r="1039" spans="2:65" s="1" customFormat="1" ht="24.2" customHeight="1">
      <c r="B1039" s="133"/>
      <c r="C1039" s="176" t="s">
        <v>3751</v>
      </c>
      <c r="D1039" s="176" t="s">
        <v>539</v>
      </c>
      <c r="E1039" s="177" t="s">
        <v>3752</v>
      </c>
      <c r="F1039" s="178" t="s">
        <v>3753</v>
      </c>
      <c r="G1039" s="179" t="s">
        <v>1414</v>
      </c>
      <c r="H1039" s="180">
        <v>1.28</v>
      </c>
      <c r="I1039" s="181"/>
      <c r="J1039" s="182">
        <f>ROUND(I1039*H1039,2)</f>
        <v>0</v>
      </c>
      <c r="K1039" s="178" t="s">
        <v>335</v>
      </c>
      <c r="L1039" s="183"/>
      <c r="M1039" s="184" t="s">
        <v>3</v>
      </c>
      <c r="N1039" s="185" t="s">
        <v>40</v>
      </c>
      <c r="P1039" s="143">
        <f>O1039*H1039</f>
        <v>0</v>
      </c>
      <c r="Q1039" s="143">
        <v>3.3300000000000001E-3</v>
      </c>
      <c r="R1039" s="143">
        <f>Q1039*H1039</f>
        <v>4.2624000000000004E-3</v>
      </c>
      <c r="S1039" s="143">
        <v>0</v>
      </c>
      <c r="T1039" s="144">
        <f>S1039*H1039</f>
        <v>0</v>
      </c>
      <c r="AR1039" s="145" t="s">
        <v>621</v>
      </c>
      <c r="AT1039" s="145" t="s">
        <v>539</v>
      </c>
      <c r="AU1039" s="145" t="s">
        <v>87</v>
      </c>
      <c r="AY1039" s="19" t="s">
        <v>328</v>
      </c>
      <c r="BE1039" s="146">
        <f>IF(N1039="základní",J1039,0)</f>
        <v>0</v>
      </c>
      <c r="BF1039" s="146">
        <f>IF(N1039="snížená",J1039,0)</f>
        <v>0</v>
      </c>
      <c r="BG1039" s="146">
        <f>IF(N1039="zákl. přenesená",J1039,0)</f>
        <v>0</v>
      </c>
      <c r="BH1039" s="146">
        <f>IF(N1039="sníž. přenesená",J1039,0)</f>
        <v>0</v>
      </c>
      <c r="BI1039" s="146">
        <f>IF(N1039="nulová",J1039,0)</f>
        <v>0</v>
      </c>
      <c r="BJ1039" s="19" t="s">
        <v>76</v>
      </c>
      <c r="BK1039" s="146">
        <f>ROUND(I1039*H1039,2)</f>
        <v>0</v>
      </c>
      <c r="BL1039" s="19" t="s">
        <v>532</v>
      </c>
      <c r="BM1039" s="145" t="s">
        <v>3754</v>
      </c>
    </row>
    <row r="1040" spans="2:65" s="12" customFormat="1">
      <c r="B1040" s="156"/>
      <c r="D1040" s="151" t="s">
        <v>442</v>
      </c>
      <c r="F1040" s="158" t="s">
        <v>3755</v>
      </c>
      <c r="H1040" s="159">
        <v>1.28</v>
      </c>
      <c r="I1040" s="160"/>
      <c r="L1040" s="156"/>
      <c r="M1040" s="161"/>
      <c r="T1040" s="162"/>
      <c r="AT1040" s="157" t="s">
        <v>442</v>
      </c>
      <c r="AU1040" s="157" t="s">
        <v>87</v>
      </c>
      <c r="AV1040" s="12" t="s">
        <v>79</v>
      </c>
      <c r="AW1040" s="12" t="s">
        <v>4</v>
      </c>
      <c r="AX1040" s="12" t="s">
        <v>76</v>
      </c>
      <c r="AY1040" s="157" t="s">
        <v>328</v>
      </c>
    </row>
    <row r="1041" spans="2:65" s="1" customFormat="1" ht="24.2" customHeight="1">
      <c r="B1041" s="133"/>
      <c r="C1041" s="176" t="s">
        <v>1735</v>
      </c>
      <c r="D1041" s="176" t="s">
        <v>539</v>
      </c>
      <c r="E1041" s="177" t="s">
        <v>3756</v>
      </c>
      <c r="F1041" s="178" t="s">
        <v>3757</v>
      </c>
      <c r="G1041" s="179" t="s">
        <v>1414</v>
      </c>
      <c r="H1041" s="180">
        <v>1.28</v>
      </c>
      <c r="I1041" s="181"/>
      <c r="J1041" s="182">
        <f>ROUND(I1041*H1041,2)</f>
        <v>0</v>
      </c>
      <c r="K1041" s="178" t="s">
        <v>335</v>
      </c>
      <c r="L1041" s="183"/>
      <c r="M1041" s="184" t="s">
        <v>3</v>
      </c>
      <c r="N1041" s="185" t="s">
        <v>40</v>
      </c>
      <c r="P1041" s="143">
        <f>O1041*H1041</f>
        <v>0</v>
      </c>
      <c r="Q1041" s="143">
        <v>1.1299999999999999E-3</v>
      </c>
      <c r="R1041" s="143">
        <f>Q1041*H1041</f>
        <v>1.4464E-3</v>
      </c>
      <c r="S1041" s="143">
        <v>0</v>
      </c>
      <c r="T1041" s="144">
        <f>S1041*H1041</f>
        <v>0</v>
      </c>
      <c r="AR1041" s="145" t="s">
        <v>621</v>
      </c>
      <c r="AT1041" s="145" t="s">
        <v>539</v>
      </c>
      <c r="AU1041" s="145" t="s">
        <v>87</v>
      </c>
      <c r="AY1041" s="19" t="s">
        <v>328</v>
      </c>
      <c r="BE1041" s="146">
        <f>IF(N1041="základní",J1041,0)</f>
        <v>0</v>
      </c>
      <c r="BF1041" s="146">
        <f>IF(N1041="snížená",J1041,0)</f>
        <v>0</v>
      </c>
      <c r="BG1041" s="146">
        <f>IF(N1041="zákl. přenesená",J1041,0)</f>
        <v>0</v>
      </c>
      <c r="BH1041" s="146">
        <f>IF(N1041="sníž. přenesená",J1041,0)</f>
        <v>0</v>
      </c>
      <c r="BI1041" s="146">
        <f>IF(N1041="nulová",J1041,0)</f>
        <v>0</v>
      </c>
      <c r="BJ1041" s="19" t="s">
        <v>76</v>
      </c>
      <c r="BK1041" s="146">
        <f>ROUND(I1041*H1041,2)</f>
        <v>0</v>
      </c>
      <c r="BL1041" s="19" t="s">
        <v>532</v>
      </c>
      <c r="BM1041" s="145" t="s">
        <v>3758</v>
      </c>
    </row>
    <row r="1042" spans="2:65" s="12" customFormat="1">
      <c r="B1042" s="156"/>
      <c r="D1042" s="151" t="s">
        <v>442</v>
      </c>
      <c r="F1042" s="158" t="s">
        <v>3755</v>
      </c>
      <c r="H1042" s="159">
        <v>1.28</v>
      </c>
      <c r="I1042" s="160"/>
      <c r="L1042" s="156"/>
      <c r="M1042" s="161"/>
      <c r="T1042" s="162"/>
      <c r="AT1042" s="157" t="s">
        <v>442</v>
      </c>
      <c r="AU1042" s="157" t="s">
        <v>87</v>
      </c>
      <c r="AV1042" s="12" t="s">
        <v>79</v>
      </c>
      <c r="AW1042" s="12" t="s">
        <v>4</v>
      </c>
      <c r="AX1042" s="12" t="s">
        <v>76</v>
      </c>
      <c r="AY1042" s="157" t="s">
        <v>328</v>
      </c>
    </row>
    <row r="1043" spans="2:65" s="1" customFormat="1" ht="55.5" customHeight="1">
      <c r="B1043" s="133"/>
      <c r="C1043" s="134" t="s">
        <v>3759</v>
      </c>
      <c r="D1043" s="134" t="s">
        <v>331</v>
      </c>
      <c r="E1043" s="135" t="s">
        <v>3760</v>
      </c>
      <c r="F1043" s="136" t="s">
        <v>3761</v>
      </c>
      <c r="G1043" s="137" t="s">
        <v>476</v>
      </c>
      <c r="H1043" s="138">
        <v>27.32</v>
      </c>
      <c r="I1043" s="139"/>
      <c r="J1043" s="140">
        <f>ROUND(I1043*H1043,2)</f>
        <v>0</v>
      </c>
      <c r="K1043" s="136" t="s">
        <v>335</v>
      </c>
      <c r="L1043" s="34"/>
      <c r="M1043" s="141" t="s">
        <v>3</v>
      </c>
      <c r="N1043" s="142" t="s">
        <v>40</v>
      </c>
      <c r="P1043" s="143">
        <f>O1043*H1043</f>
        <v>0</v>
      </c>
      <c r="Q1043" s="143">
        <v>0</v>
      </c>
      <c r="R1043" s="143">
        <f>Q1043*H1043</f>
        <v>0</v>
      </c>
      <c r="S1043" s="143">
        <v>0</v>
      </c>
      <c r="T1043" s="144">
        <f>S1043*H1043</f>
        <v>0</v>
      </c>
      <c r="AR1043" s="145" t="s">
        <v>532</v>
      </c>
      <c r="AT1043" s="145" t="s">
        <v>331</v>
      </c>
      <c r="AU1043" s="145" t="s">
        <v>87</v>
      </c>
      <c r="AY1043" s="19" t="s">
        <v>328</v>
      </c>
      <c r="BE1043" s="146">
        <f>IF(N1043="základní",J1043,0)</f>
        <v>0</v>
      </c>
      <c r="BF1043" s="146">
        <f>IF(N1043="snížená",J1043,0)</f>
        <v>0</v>
      </c>
      <c r="BG1043" s="146">
        <f>IF(N1043="zákl. přenesená",J1043,0)</f>
        <v>0</v>
      </c>
      <c r="BH1043" s="146">
        <f>IF(N1043="sníž. přenesená",J1043,0)</f>
        <v>0</v>
      </c>
      <c r="BI1043" s="146">
        <f>IF(N1043="nulová",J1043,0)</f>
        <v>0</v>
      </c>
      <c r="BJ1043" s="19" t="s">
        <v>76</v>
      </c>
      <c r="BK1043" s="146">
        <f>ROUND(I1043*H1043,2)</f>
        <v>0</v>
      </c>
      <c r="BL1043" s="19" t="s">
        <v>532</v>
      </c>
      <c r="BM1043" s="145" t="s">
        <v>3762</v>
      </c>
    </row>
    <row r="1044" spans="2:65" s="1" customFormat="1">
      <c r="B1044" s="34"/>
      <c r="D1044" s="147" t="s">
        <v>338</v>
      </c>
      <c r="F1044" s="148" t="s">
        <v>3763</v>
      </c>
      <c r="I1044" s="149"/>
      <c r="L1044" s="34"/>
      <c r="M1044" s="150"/>
      <c r="T1044" s="55"/>
      <c r="AT1044" s="19" t="s">
        <v>338</v>
      </c>
      <c r="AU1044" s="19" t="s">
        <v>87</v>
      </c>
    </row>
    <row r="1045" spans="2:65" s="12" customFormat="1">
      <c r="B1045" s="156"/>
      <c r="D1045" s="151" t="s">
        <v>442</v>
      </c>
      <c r="E1045" s="157" t="s">
        <v>3</v>
      </c>
      <c r="F1045" s="158" t="s">
        <v>3764</v>
      </c>
      <c r="H1045" s="159">
        <v>27.32</v>
      </c>
      <c r="I1045" s="160"/>
      <c r="L1045" s="156"/>
      <c r="M1045" s="161"/>
      <c r="T1045" s="162"/>
      <c r="AT1045" s="157" t="s">
        <v>442</v>
      </c>
      <c r="AU1045" s="157" t="s">
        <v>87</v>
      </c>
      <c r="AV1045" s="12" t="s">
        <v>79</v>
      </c>
      <c r="AW1045" s="12" t="s">
        <v>31</v>
      </c>
      <c r="AX1045" s="12" t="s">
        <v>69</v>
      </c>
      <c r="AY1045" s="157" t="s">
        <v>328</v>
      </c>
    </row>
    <row r="1046" spans="2:65" s="13" customFormat="1">
      <c r="B1046" s="163"/>
      <c r="D1046" s="151" t="s">
        <v>442</v>
      </c>
      <c r="E1046" s="164" t="s">
        <v>3</v>
      </c>
      <c r="F1046" s="165" t="s">
        <v>452</v>
      </c>
      <c r="H1046" s="166">
        <v>27.32</v>
      </c>
      <c r="I1046" s="167"/>
      <c r="L1046" s="163"/>
      <c r="M1046" s="168"/>
      <c r="T1046" s="169"/>
      <c r="AT1046" s="164" t="s">
        <v>442</v>
      </c>
      <c r="AU1046" s="164" t="s">
        <v>87</v>
      </c>
      <c r="AV1046" s="13" t="s">
        <v>113</v>
      </c>
      <c r="AW1046" s="13" t="s">
        <v>31</v>
      </c>
      <c r="AX1046" s="13" t="s">
        <v>76</v>
      </c>
      <c r="AY1046" s="164" t="s">
        <v>328</v>
      </c>
    </row>
    <row r="1047" spans="2:65" s="1" customFormat="1" ht="62.65" customHeight="1">
      <c r="B1047" s="133"/>
      <c r="C1047" s="134" t="s">
        <v>1740</v>
      </c>
      <c r="D1047" s="134" t="s">
        <v>331</v>
      </c>
      <c r="E1047" s="135" t="s">
        <v>3765</v>
      </c>
      <c r="F1047" s="136" t="s">
        <v>3766</v>
      </c>
      <c r="G1047" s="137" t="s">
        <v>476</v>
      </c>
      <c r="H1047" s="138">
        <v>438.4</v>
      </c>
      <c r="I1047" s="139"/>
      <c r="J1047" s="140">
        <f>ROUND(I1047*H1047,2)</f>
        <v>0</v>
      </c>
      <c r="K1047" s="136" t="s">
        <v>335</v>
      </c>
      <c r="L1047" s="34"/>
      <c r="M1047" s="141" t="s">
        <v>3</v>
      </c>
      <c r="N1047" s="142" t="s">
        <v>40</v>
      </c>
      <c r="P1047" s="143">
        <f>O1047*H1047</f>
        <v>0</v>
      </c>
      <c r="Q1047" s="143">
        <v>0</v>
      </c>
      <c r="R1047" s="143">
        <f>Q1047*H1047</f>
        <v>0</v>
      </c>
      <c r="S1047" s="143">
        <v>0</v>
      </c>
      <c r="T1047" s="144">
        <f>S1047*H1047</f>
        <v>0</v>
      </c>
      <c r="AR1047" s="145" t="s">
        <v>532</v>
      </c>
      <c r="AT1047" s="145" t="s">
        <v>331</v>
      </c>
      <c r="AU1047" s="145" t="s">
        <v>87</v>
      </c>
      <c r="AY1047" s="19" t="s">
        <v>328</v>
      </c>
      <c r="BE1047" s="146">
        <f>IF(N1047="základní",J1047,0)</f>
        <v>0</v>
      </c>
      <c r="BF1047" s="146">
        <f>IF(N1047="snížená",J1047,0)</f>
        <v>0</v>
      </c>
      <c r="BG1047" s="146">
        <f>IF(N1047="zákl. přenesená",J1047,0)</f>
        <v>0</v>
      </c>
      <c r="BH1047" s="146">
        <f>IF(N1047="sníž. přenesená",J1047,0)</f>
        <v>0</v>
      </c>
      <c r="BI1047" s="146">
        <f>IF(N1047="nulová",J1047,0)</f>
        <v>0</v>
      </c>
      <c r="BJ1047" s="19" t="s">
        <v>76</v>
      </c>
      <c r="BK1047" s="146">
        <f>ROUND(I1047*H1047,2)</f>
        <v>0</v>
      </c>
      <c r="BL1047" s="19" t="s">
        <v>532</v>
      </c>
      <c r="BM1047" s="145" t="s">
        <v>3767</v>
      </c>
    </row>
    <row r="1048" spans="2:65" s="1" customFormat="1">
      <c r="B1048" s="34"/>
      <c r="D1048" s="147" t="s">
        <v>338</v>
      </c>
      <c r="F1048" s="148" t="s">
        <v>3768</v>
      </c>
      <c r="I1048" s="149"/>
      <c r="L1048" s="34"/>
      <c r="M1048" s="150"/>
      <c r="T1048" s="55"/>
      <c r="AT1048" s="19" t="s">
        <v>338</v>
      </c>
      <c r="AU1048" s="19" t="s">
        <v>87</v>
      </c>
    </row>
    <row r="1049" spans="2:65" s="12" customFormat="1">
      <c r="B1049" s="156"/>
      <c r="D1049" s="151" t="s">
        <v>442</v>
      </c>
      <c r="E1049" s="157" t="s">
        <v>3</v>
      </c>
      <c r="F1049" s="158" t="s">
        <v>3769</v>
      </c>
      <c r="H1049" s="159">
        <v>191.24</v>
      </c>
      <c r="I1049" s="160"/>
      <c r="L1049" s="156"/>
      <c r="M1049" s="161"/>
      <c r="T1049" s="162"/>
      <c r="AT1049" s="157" t="s">
        <v>442</v>
      </c>
      <c r="AU1049" s="157" t="s">
        <v>87</v>
      </c>
      <c r="AV1049" s="12" t="s">
        <v>79</v>
      </c>
      <c r="AW1049" s="12" t="s">
        <v>31</v>
      </c>
      <c r="AX1049" s="12" t="s">
        <v>69</v>
      </c>
      <c r="AY1049" s="157" t="s">
        <v>328</v>
      </c>
    </row>
    <row r="1050" spans="2:65" s="12" customFormat="1">
      <c r="B1050" s="156"/>
      <c r="D1050" s="151" t="s">
        <v>442</v>
      </c>
      <c r="E1050" s="157" t="s">
        <v>3</v>
      </c>
      <c r="F1050" s="158" t="s">
        <v>3770</v>
      </c>
      <c r="H1050" s="159">
        <v>9.66</v>
      </c>
      <c r="I1050" s="160"/>
      <c r="L1050" s="156"/>
      <c r="M1050" s="161"/>
      <c r="T1050" s="162"/>
      <c r="AT1050" s="157" t="s">
        <v>442</v>
      </c>
      <c r="AU1050" s="157" t="s">
        <v>87</v>
      </c>
      <c r="AV1050" s="12" t="s">
        <v>79</v>
      </c>
      <c r="AW1050" s="12" t="s">
        <v>31</v>
      </c>
      <c r="AX1050" s="12" t="s">
        <v>69</v>
      </c>
      <c r="AY1050" s="157" t="s">
        <v>328</v>
      </c>
    </row>
    <row r="1051" spans="2:65" s="12" customFormat="1">
      <c r="B1051" s="156"/>
      <c r="D1051" s="151" t="s">
        <v>442</v>
      </c>
      <c r="E1051" s="157" t="s">
        <v>3</v>
      </c>
      <c r="F1051" s="158" t="s">
        <v>3771</v>
      </c>
      <c r="H1051" s="159">
        <v>3.53</v>
      </c>
      <c r="I1051" s="160"/>
      <c r="L1051" s="156"/>
      <c r="M1051" s="161"/>
      <c r="T1051" s="162"/>
      <c r="AT1051" s="157" t="s">
        <v>442</v>
      </c>
      <c r="AU1051" s="157" t="s">
        <v>87</v>
      </c>
      <c r="AV1051" s="12" t="s">
        <v>79</v>
      </c>
      <c r="AW1051" s="12" t="s">
        <v>31</v>
      </c>
      <c r="AX1051" s="12" t="s">
        <v>69</v>
      </c>
      <c r="AY1051" s="157" t="s">
        <v>328</v>
      </c>
    </row>
    <row r="1052" spans="2:65" s="12" customFormat="1">
      <c r="B1052" s="156"/>
      <c r="D1052" s="151" t="s">
        <v>442</v>
      </c>
      <c r="E1052" s="157" t="s">
        <v>3</v>
      </c>
      <c r="F1052" s="158" t="s">
        <v>3772</v>
      </c>
      <c r="H1052" s="159">
        <v>11.32</v>
      </c>
      <c r="I1052" s="160"/>
      <c r="L1052" s="156"/>
      <c r="M1052" s="161"/>
      <c r="T1052" s="162"/>
      <c r="AT1052" s="157" t="s">
        <v>442</v>
      </c>
      <c r="AU1052" s="157" t="s">
        <v>87</v>
      </c>
      <c r="AV1052" s="12" t="s">
        <v>79</v>
      </c>
      <c r="AW1052" s="12" t="s">
        <v>31</v>
      </c>
      <c r="AX1052" s="12" t="s">
        <v>69</v>
      </c>
      <c r="AY1052" s="157" t="s">
        <v>328</v>
      </c>
    </row>
    <row r="1053" spans="2:65" s="12" customFormat="1">
      <c r="B1053" s="156"/>
      <c r="D1053" s="151" t="s">
        <v>442</v>
      </c>
      <c r="E1053" s="157" t="s">
        <v>3</v>
      </c>
      <c r="F1053" s="158" t="s">
        <v>3773</v>
      </c>
      <c r="H1053" s="159">
        <v>3.53</v>
      </c>
      <c r="I1053" s="160"/>
      <c r="L1053" s="156"/>
      <c r="M1053" s="161"/>
      <c r="T1053" s="162"/>
      <c r="AT1053" s="157" t="s">
        <v>442</v>
      </c>
      <c r="AU1053" s="157" t="s">
        <v>87</v>
      </c>
      <c r="AV1053" s="12" t="s">
        <v>79</v>
      </c>
      <c r="AW1053" s="12" t="s">
        <v>31</v>
      </c>
      <c r="AX1053" s="12" t="s">
        <v>69</v>
      </c>
      <c r="AY1053" s="157" t="s">
        <v>328</v>
      </c>
    </row>
    <row r="1054" spans="2:65" s="12" customFormat="1">
      <c r="B1054" s="156"/>
      <c r="D1054" s="151" t="s">
        <v>442</v>
      </c>
      <c r="E1054" s="157" t="s">
        <v>3</v>
      </c>
      <c r="F1054" s="158" t="s">
        <v>3774</v>
      </c>
      <c r="H1054" s="159">
        <v>27.58</v>
      </c>
      <c r="I1054" s="160"/>
      <c r="L1054" s="156"/>
      <c r="M1054" s="161"/>
      <c r="T1054" s="162"/>
      <c r="AT1054" s="157" t="s">
        <v>442</v>
      </c>
      <c r="AU1054" s="157" t="s">
        <v>87</v>
      </c>
      <c r="AV1054" s="12" t="s">
        <v>79</v>
      </c>
      <c r="AW1054" s="12" t="s">
        <v>31</v>
      </c>
      <c r="AX1054" s="12" t="s">
        <v>69</v>
      </c>
      <c r="AY1054" s="157" t="s">
        <v>328</v>
      </c>
    </row>
    <row r="1055" spans="2:65" s="12" customFormat="1">
      <c r="B1055" s="156"/>
      <c r="D1055" s="151" t="s">
        <v>442</v>
      </c>
      <c r="E1055" s="157" t="s">
        <v>3</v>
      </c>
      <c r="F1055" s="158" t="s">
        <v>3775</v>
      </c>
      <c r="H1055" s="159">
        <v>45.36</v>
      </c>
      <c r="I1055" s="160"/>
      <c r="L1055" s="156"/>
      <c r="M1055" s="161"/>
      <c r="T1055" s="162"/>
      <c r="AT1055" s="157" t="s">
        <v>442</v>
      </c>
      <c r="AU1055" s="157" t="s">
        <v>87</v>
      </c>
      <c r="AV1055" s="12" t="s">
        <v>79</v>
      </c>
      <c r="AW1055" s="12" t="s">
        <v>31</v>
      </c>
      <c r="AX1055" s="12" t="s">
        <v>69</v>
      </c>
      <c r="AY1055" s="157" t="s">
        <v>328</v>
      </c>
    </row>
    <row r="1056" spans="2:65" s="12" customFormat="1">
      <c r="B1056" s="156"/>
      <c r="D1056" s="151" t="s">
        <v>442</v>
      </c>
      <c r="E1056" s="157" t="s">
        <v>3</v>
      </c>
      <c r="F1056" s="158" t="s">
        <v>3776</v>
      </c>
      <c r="H1056" s="159">
        <v>4.5</v>
      </c>
      <c r="I1056" s="160"/>
      <c r="L1056" s="156"/>
      <c r="M1056" s="161"/>
      <c r="T1056" s="162"/>
      <c r="AT1056" s="157" t="s">
        <v>442</v>
      </c>
      <c r="AU1056" s="157" t="s">
        <v>87</v>
      </c>
      <c r="AV1056" s="12" t="s">
        <v>79</v>
      </c>
      <c r="AW1056" s="12" t="s">
        <v>31</v>
      </c>
      <c r="AX1056" s="12" t="s">
        <v>69</v>
      </c>
      <c r="AY1056" s="157" t="s">
        <v>328</v>
      </c>
    </row>
    <row r="1057" spans="2:65" s="12" customFormat="1">
      <c r="B1057" s="156"/>
      <c r="D1057" s="151" t="s">
        <v>442</v>
      </c>
      <c r="E1057" s="157" t="s">
        <v>3</v>
      </c>
      <c r="F1057" s="158" t="s">
        <v>3777</v>
      </c>
      <c r="H1057" s="159">
        <v>3.32</v>
      </c>
      <c r="I1057" s="160"/>
      <c r="L1057" s="156"/>
      <c r="M1057" s="161"/>
      <c r="T1057" s="162"/>
      <c r="AT1057" s="157" t="s">
        <v>442</v>
      </c>
      <c r="AU1057" s="157" t="s">
        <v>87</v>
      </c>
      <c r="AV1057" s="12" t="s">
        <v>79</v>
      </c>
      <c r="AW1057" s="12" t="s">
        <v>31</v>
      </c>
      <c r="AX1057" s="12" t="s">
        <v>69</v>
      </c>
      <c r="AY1057" s="157" t="s">
        <v>328</v>
      </c>
    </row>
    <row r="1058" spans="2:65" s="12" customFormat="1">
      <c r="B1058" s="156"/>
      <c r="D1058" s="151" t="s">
        <v>442</v>
      </c>
      <c r="E1058" s="157" t="s">
        <v>3</v>
      </c>
      <c r="F1058" s="158" t="s">
        <v>3778</v>
      </c>
      <c r="H1058" s="159">
        <v>1.9</v>
      </c>
      <c r="I1058" s="160"/>
      <c r="L1058" s="156"/>
      <c r="M1058" s="161"/>
      <c r="T1058" s="162"/>
      <c r="AT1058" s="157" t="s">
        <v>442</v>
      </c>
      <c r="AU1058" s="157" t="s">
        <v>87</v>
      </c>
      <c r="AV1058" s="12" t="s">
        <v>79</v>
      </c>
      <c r="AW1058" s="12" t="s">
        <v>31</v>
      </c>
      <c r="AX1058" s="12" t="s">
        <v>69</v>
      </c>
      <c r="AY1058" s="157" t="s">
        <v>328</v>
      </c>
    </row>
    <row r="1059" spans="2:65" s="12" customFormat="1">
      <c r="B1059" s="156"/>
      <c r="D1059" s="151" t="s">
        <v>442</v>
      </c>
      <c r="E1059" s="157" t="s">
        <v>3</v>
      </c>
      <c r="F1059" s="158" t="s">
        <v>3779</v>
      </c>
      <c r="H1059" s="159">
        <v>3.2</v>
      </c>
      <c r="I1059" s="160"/>
      <c r="L1059" s="156"/>
      <c r="M1059" s="161"/>
      <c r="T1059" s="162"/>
      <c r="AT1059" s="157" t="s">
        <v>442</v>
      </c>
      <c r="AU1059" s="157" t="s">
        <v>87</v>
      </c>
      <c r="AV1059" s="12" t="s">
        <v>79</v>
      </c>
      <c r="AW1059" s="12" t="s">
        <v>31</v>
      </c>
      <c r="AX1059" s="12" t="s">
        <v>69</v>
      </c>
      <c r="AY1059" s="157" t="s">
        <v>328</v>
      </c>
    </row>
    <row r="1060" spans="2:65" s="12" customFormat="1">
      <c r="B1060" s="156"/>
      <c r="D1060" s="151" t="s">
        <v>442</v>
      </c>
      <c r="E1060" s="157" t="s">
        <v>3</v>
      </c>
      <c r="F1060" s="158" t="s">
        <v>3780</v>
      </c>
      <c r="H1060" s="159">
        <v>7.4</v>
      </c>
      <c r="I1060" s="160"/>
      <c r="L1060" s="156"/>
      <c r="M1060" s="161"/>
      <c r="T1060" s="162"/>
      <c r="AT1060" s="157" t="s">
        <v>442</v>
      </c>
      <c r="AU1060" s="157" t="s">
        <v>87</v>
      </c>
      <c r="AV1060" s="12" t="s">
        <v>79</v>
      </c>
      <c r="AW1060" s="12" t="s">
        <v>31</v>
      </c>
      <c r="AX1060" s="12" t="s">
        <v>69</v>
      </c>
      <c r="AY1060" s="157" t="s">
        <v>328</v>
      </c>
    </row>
    <row r="1061" spans="2:65" s="12" customFormat="1">
      <c r="B1061" s="156"/>
      <c r="D1061" s="151" t="s">
        <v>442</v>
      </c>
      <c r="E1061" s="157" t="s">
        <v>3</v>
      </c>
      <c r="F1061" s="158" t="s">
        <v>3781</v>
      </c>
      <c r="H1061" s="159">
        <v>3.5</v>
      </c>
      <c r="I1061" s="160"/>
      <c r="L1061" s="156"/>
      <c r="M1061" s="161"/>
      <c r="T1061" s="162"/>
      <c r="AT1061" s="157" t="s">
        <v>442</v>
      </c>
      <c r="AU1061" s="157" t="s">
        <v>87</v>
      </c>
      <c r="AV1061" s="12" t="s">
        <v>79</v>
      </c>
      <c r="AW1061" s="12" t="s">
        <v>31</v>
      </c>
      <c r="AX1061" s="12" t="s">
        <v>69</v>
      </c>
      <c r="AY1061" s="157" t="s">
        <v>328</v>
      </c>
    </row>
    <row r="1062" spans="2:65" s="12" customFormat="1">
      <c r="B1062" s="156"/>
      <c r="D1062" s="151" t="s">
        <v>442</v>
      </c>
      <c r="E1062" s="157" t="s">
        <v>3</v>
      </c>
      <c r="F1062" s="158" t="s">
        <v>3782</v>
      </c>
      <c r="H1062" s="159">
        <v>2.6</v>
      </c>
      <c r="I1062" s="160"/>
      <c r="L1062" s="156"/>
      <c r="M1062" s="161"/>
      <c r="T1062" s="162"/>
      <c r="AT1062" s="157" t="s">
        <v>442</v>
      </c>
      <c r="AU1062" s="157" t="s">
        <v>87</v>
      </c>
      <c r="AV1062" s="12" t="s">
        <v>79</v>
      </c>
      <c r="AW1062" s="12" t="s">
        <v>31</v>
      </c>
      <c r="AX1062" s="12" t="s">
        <v>69</v>
      </c>
      <c r="AY1062" s="157" t="s">
        <v>328</v>
      </c>
    </row>
    <row r="1063" spans="2:65" s="12" customFormat="1">
      <c r="B1063" s="156"/>
      <c r="D1063" s="151" t="s">
        <v>442</v>
      </c>
      <c r="E1063" s="157" t="s">
        <v>3</v>
      </c>
      <c r="F1063" s="158" t="s">
        <v>3783</v>
      </c>
      <c r="H1063" s="159">
        <v>1.7</v>
      </c>
      <c r="I1063" s="160"/>
      <c r="L1063" s="156"/>
      <c r="M1063" s="161"/>
      <c r="T1063" s="162"/>
      <c r="AT1063" s="157" t="s">
        <v>442</v>
      </c>
      <c r="AU1063" s="157" t="s">
        <v>87</v>
      </c>
      <c r="AV1063" s="12" t="s">
        <v>79</v>
      </c>
      <c r="AW1063" s="12" t="s">
        <v>31</v>
      </c>
      <c r="AX1063" s="12" t="s">
        <v>69</v>
      </c>
      <c r="AY1063" s="157" t="s">
        <v>328</v>
      </c>
    </row>
    <row r="1064" spans="2:65" s="12" customFormat="1">
      <c r="B1064" s="156"/>
      <c r="D1064" s="151" t="s">
        <v>442</v>
      </c>
      <c r="E1064" s="157" t="s">
        <v>3</v>
      </c>
      <c r="F1064" s="158" t="s">
        <v>3784</v>
      </c>
      <c r="H1064" s="159">
        <v>6.14</v>
      </c>
      <c r="I1064" s="160"/>
      <c r="L1064" s="156"/>
      <c r="M1064" s="161"/>
      <c r="T1064" s="162"/>
      <c r="AT1064" s="157" t="s">
        <v>442</v>
      </c>
      <c r="AU1064" s="157" t="s">
        <v>87</v>
      </c>
      <c r="AV1064" s="12" t="s">
        <v>79</v>
      </c>
      <c r="AW1064" s="12" t="s">
        <v>31</v>
      </c>
      <c r="AX1064" s="12" t="s">
        <v>69</v>
      </c>
      <c r="AY1064" s="157" t="s">
        <v>328</v>
      </c>
    </row>
    <row r="1065" spans="2:65" s="12" customFormat="1">
      <c r="B1065" s="156"/>
      <c r="D1065" s="151" t="s">
        <v>442</v>
      </c>
      <c r="E1065" s="157" t="s">
        <v>3</v>
      </c>
      <c r="F1065" s="158" t="s">
        <v>3785</v>
      </c>
      <c r="H1065" s="159">
        <v>98.84</v>
      </c>
      <c r="I1065" s="160"/>
      <c r="L1065" s="156"/>
      <c r="M1065" s="161"/>
      <c r="T1065" s="162"/>
      <c r="AT1065" s="157" t="s">
        <v>442</v>
      </c>
      <c r="AU1065" s="157" t="s">
        <v>87</v>
      </c>
      <c r="AV1065" s="12" t="s">
        <v>79</v>
      </c>
      <c r="AW1065" s="12" t="s">
        <v>31</v>
      </c>
      <c r="AX1065" s="12" t="s">
        <v>69</v>
      </c>
      <c r="AY1065" s="157" t="s">
        <v>328</v>
      </c>
    </row>
    <row r="1066" spans="2:65" s="12" customFormat="1">
      <c r="B1066" s="156"/>
      <c r="D1066" s="151" t="s">
        <v>442</v>
      </c>
      <c r="E1066" s="157" t="s">
        <v>3</v>
      </c>
      <c r="F1066" s="158" t="s">
        <v>3786</v>
      </c>
      <c r="H1066" s="159">
        <v>7.38</v>
      </c>
      <c r="I1066" s="160"/>
      <c r="L1066" s="156"/>
      <c r="M1066" s="161"/>
      <c r="T1066" s="162"/>
      <c r="AT1066" s="157" t="s">
        <v>442</v>
      </c>
      <c r="AU1066" s="157" t="s">
        <v>87</v>
      </c>
      <c r="AV1066" s="12" t="s">
        <v>79</v>
      </c>
      <c r="AW1066" s="12" t="s">
        <v>31</v>
      </c>
      <c r="AX1066" s="12" t="s">
        <v>69</v>
      </c>
      <c r="AY1066" s="157" t="s">
        <v>328</v>
      </c>
    </row>
    <row r="1067" spans="2:65" s="12" customFormat="1">
      <c r="B1067" s="156"/>
      <c r="D1067" s="151" t="s">
        <v>442</v>
      </c>
      <c r="E1067" s="157" t="s">
        <v>3</v>
      </c>
      <c r="F1067" s="158" t="s">
        <v>3787</v>
      </c>
      <c r="H1067" s="159">
        <v>5.7</v>
      </c>
      <c r="I1067" s="160"/>
      <c r="L1067" s="156"/>
      <c r="M1067" s="161"/>
      <c r="T1067" s="162"/>
      <c r="AT1067" s="157" t="s">
        <v>442</v>
      </c>
      <c r="AU1067" s="157" t="s">
        <v>87</v>
      </c>
      <c r="AV1067" s="12" t="s">
        <v>79</v>
      </c>
      <c r="AW1067" s="12" t="s">
        <v>31</v>
      </c>
      <c r="AX1067" s="12" t="s">
        <v>69</v>
      </c>
      <c r="AY1067" s="157" t="s">
        <v>328</v>
      </c>
    </row>
    <row r="1068" spans="2:65" s="13" customFormat="1">
      <c r="B1068" s="163"/>
      <c r="D1068" s="151" t="s">
        <v>442</v>
      </c>
      <c r="E1068" s="164" t="s">
        <v>3</v>
      </c>
      <c r="F1068" s="165" t="s">
        <v>452</v>
      </c>
      <c r="H1068" s="166">
        <v>438.4</v>
      </c>
      <c r="I1068" s="167"/>
      <c r="L1068" s="163"/>
      <c r="M1068" s="168"/>
      <c r="T1068" s="169"/>
      <c r="AT1068" s="164" t="s">
        <v>442</v>
      </c>
      <c r="AU1068" s="164" t="s">
        <v>87</v>
      </c>
      <c r="AV1068" s="13" t="s">
        <v>113</v>
      </c>
      <c r="AW1068" s="13" t="s">
        <v>31</v>
      </c>
      <c r="AX1068" s="13" t="s">
        <v>76</v>
      </c>
      <c r="AY1068" s="164" t="s">
        <v>328</v>
      </c>
    </row>
    <row r="1069" spans="2:65" s="1" customFormat="1" ht="21.75" customHeight="1">
      <c r="B1069" s="133"/>
      <c r="C1069" s="176" t="s">
        <v>3788</v>
      </c>
      <c r="D1069" s="176" t="s">
        <v>539</v>
      </c>
      <c r="E1069" s="177" t="s">
        <v>3789</v>
      </c>
      <c r="F1069" s="178" t="s">
        <v>3790</v>
      </c>
      <c r="G1069" s="179" t="s">
        <v>491</v>
      </c>
      <c r="H1069" s="180">
        <v>8.8940000000000001</v>
      </c>
      <c r="I1069" s="181"/>
      <c r="J1069" s="182">
        <f>ROUND(I1069*H1069,2)</f>
        <v>0</v>
      </c>
      <c r="K1069" s="178" t="s">
        <v>335</v>
      </c>
      <c r="L1069" s="183"/>
      <c r="M1069" s="184" t="s">
        <v>3</v>
      </c>
      <c r="N1069" s="185" t="s">
        <v>40</v>
      </c>
      <c r="P1069" s="143">
        <f>O1069*H1069</f>
        <v>0</v>
      </c>
      <c r="Q1069" s="143">
        <v>0.44</v>
      </c>
      <c r="R1069" s="143">
        <f>Q1069*H1069</f>
        <v>3.9133599999999999</v>
      </c>
      <c r="S1069" s="143">
        <v>0</v>
      </c>
      <c r="T1069" s="144">
        <f>S1069*H1069</f>
        <v>0</v>
      </c>
      <c r="AR1069" s="145" t="s">
        <v>621</v>
      </c>
      <c r="AT1069" s="145" t="s">
        <v>539</v>
      </c>
      <c r="AU1069" s="145" t="s">
        <v>87</v>
      </c>
      <c r="AY1069" s="19" t="s">
        <v>328</v>
      </c>
      <c r="BE1069" s="146">
        <f>IF(N1069="základní",J1069,0)</f>
        <v>0</v>
      </c>
      <c r="BF1069" s="146">
        <f>IF(N1069="snížená",J1069,0)</f>
        <v>0</v>
      </c>
      <c r="BG1069" s="146">
        <f>IF(N1069="zákl. přenesená",J1069,0)</f>
        <v>0</v>
      </c>
      <c r="BH1069" s="146">
        <f>IF(N1069="sníž. přenesená",J1069,0)</f>
        <v>0</v>
      </c>
      <c r="BI1069" s="146">
        <f>IF(N1069="nulová",J1069,0)</f>
        <v>0</v>
      </c>
      <c r="BJ1069" s="19" t="s">
        <v>76</v>
      </c>
      <c r="BK1069" s="146">
        <f>ROUND(I1069*H1069,2)</f>
        <v>0</v>
      </c>
      <c r="BL1069" s="19" t="s">
        <v>532</v>
      </c>
      <c r="BM1069" s="145" t="s">
        <v>3791</v>
      </c>
    </row>
    <row r="1070" spans="2:65" s="12" customFormat="1">
      <c r="B1070" s="156"/>
      <c r="D1070" s="151" t="s">
        <v>442</v>
      </c>
      <c r="E1070" s="157" t="s">
        <v>3</v>
      </c>
      <c r="F1070" s="158" t="s">
        <v>3792</v>
      </c>
      <c r="H1070" s="159">
        <v>8.0850000000000009</v>
      </c>
      <c r="I1070" s="160"/>
      <c r="L1070" s="156"/>
      <c r="M1070" s="161"/>
      <c r="T1070" s="162"/>
      <c r="AT1070" s="157" t="s">
        <v>442</v>
      </c>
      <c r="AU1070" s="157" t="s">
        <v>87</v>
      </c>
      <c r="AV1070" s="12" t="s">
        <v>79</v>
      </c>
      <c r="AW1070" s="12" t="s">
        <v>31</v>
      </c>
      <c r="AX1070" s="12" t="s">
        <v>69</v>
      </c>
      <c r="AY1070" s="157" t="s">
        <v>328</v>
      </c>
    </row>
    <row r="1071" spans="2:65" s="13" customFormat="1">
      <c r="B1071" s="163"/>
      <c r="D1071" s="151" t="s">
        <v>442</v>
      </c>
      <c r="E1071" s="164" t="s">
        <v>3</v>
      </c>
      <c r="F1071" s="165" t="s">
        <v>452</v>
      </c>
      <c r="H1071" s="166">
        <v>8.0850000000000009</v>
      </c>
      <c r="I1071" s="167"/>
      <c r="L1071" s="163"/>
      <c r="M1071" s="168"/>
      <c r="T1071" s="169"/>
      <c r="AT1071" s="164" t="s">
        <v>442</v>
      </c>
      <c r="AU1071" s="164" t="s">
        <v>87</v>
      </c>
      <c r="AV1071" s="13" t="s">
        <v>113</v>
      </c>
      <c r="AW1071" s="13" t="s">
        <v>31</v>
      </c>
      <c r="AX1071" s="13" t="s">
        <v>76</v>
      </c>
      <c r="AY1071" s="164" t="s">
        <v>328</v>
      </c>
    </row>
    <row r="1072" spans="2:65" s="12" customFormat="1">
      <c r="B1072" s="156"/>
      <c r="D1072" s="151" t="s">
        <v>442</v>
      </c>
      <c r="F1072" s="158" t="s">
        <v>3793</v>
      </c>
      <c r="H1072" s="159">
        <v>8.8940000000000001</v>
      </c>
      <c r="I1072" s="160"/>
      <c r="L1072" s="156"/>
      <c r="M1072" s="161"/>
      <c r="T1072" s="162"/>
      <c r="AT1072" s="157" t="s">
        <v>442</v>
      </c>
      <c r="AU1072" s="157" t="s">
        <v>87</v>
      </c>
      <c r="AV1072" s="12" t="s">
        <v>79</v>
      </c>
      <c r="AW1072" s="12" t="s">
        <v>4</v>
      </c>
      <c r="AX1072" s="12" t="s">
        <v>76</v>
      </c>
      <c r="AY1072" s="157" t="s">
        <v>328</v>
      </c>
    </row>
    <row r="1073" spans="2:65" s="1" customFormat="1" ht="37.9" customHeight="1">
      <c r="B1073" s="133"/>
      <c r="C1073" s="134" t="s">
        <v>1744</v>
      </c>
      <c r="D1073" s="134" t="s">
        <v>331</v>
      </c>
      <c r="E1073" s="135" t="s">
        <v>3794</v>
      </c>
      <c r="F1073" s="136" t="s">
        <v>3795</v>
      </c>
      <c r="G1073" s="137" t="s">
        <v>491</v>
      </c>
      <c r="H1073" s="138">
        <v>8.0850000000000009</v>
      </c>
      <c r="I1073" s="139"/>
      <c r="J1073" s="140">
        <f>ROUND(I1073*H1073,2)</f>
        <v>0</v>
      </c>
      <c r="K1073" s="136" t="s">
        <v>335</v>
      </c>
      <c r="L1073" s="34"/>
      <c r="M1073" s="141" t="s">
        <v>3</v>
      </c>
      <c r="N1073" s="142" t="s">
        <v>40</v>
      </c>
      <c r="P1073" s="143">
        <f>O1073*H1073</f>
        <v>0</v>
      </c>
      <c r="Q1073" s="143">
        <v>2.2837798999999999E-2</v>
      </c>
      <c r="R1073" s="143">
        <f>Q1073*H1073</f>
        <v>0.18464360491500001</v>
      </c>
      <c r="S1073" s="143">
        <v>0</v>
      </c>
      <c r="T1073" s="144">
        <f>S1073*H1073</f>
        <v>0</v>
      </c>
      <c r="AR1073" s="145" t="s">
        <v>532</v>
      </c>
      <c r="AT1073" s="145" t="s">
        <v>331</v>
      </c>
      <c r="AU1073" s="145" t="s">
        <v>87</v>
      </c>
      <c r="AY1073" s="19" t="s">
        <v>328</v>
      </c>
      <c r="BE1073" s="146">
        <f>IF(N1073="základní",J1073,0)</f>
        <v>0</v>
      </c>
      <c r="BF1073" s="146">
        <f>IF(N1073="snížená",J1073,0)</f>
        <v>0</v>
      </c>
      <c r="BG1073" s="146">
        <f>IF(N1073="zákl. přenesená",J1073,0)</f>
        <v>0</v>
      </c>
      <c r="BH1073" s="146">
        <f>IF(N1073="sníž. přenesená",J1073,0)</f>
        <v>0</v>
      </c>
      <c r="BI1073" s="146">
        <f>IF(N1073="nulová",J1073,0)</f>
        <v>0</v>
      </c>
      <c r="BJ1073" s="19" t="s">
        <v>76</v>
      </c>
      <c r="BK1073" s="146">
        <f>ROUND(I1073*H1073,2)</f>
        <v>0</v>
      </c>
      <c r="BL1073" s="19" t="s">
        <v>532</v>
      </c>
      <c r="BM1073" s="145" t="s">
        <v>3796</v>
      </c>
    </row>
    <row r="1074" spans="2:65" s="1" customFormat="1">
      <c r="B1074" s="34"/>
      <c r="D1074" s="147" t="s">
        <v>338</v>
      </c>
      <c r="F1074" s="148" t="s">
        <v>3797</v>
      </c>
      <c r="I1074" s="149"/>
      <c r="L1074" s="34"/>
      <c r="M1074" s="150"/>
      <c r="T1074" s="55"/>
      <c r="AT1074" s="19" t="s">
        <v>338</v>
      </c>
      <c r="AU1074" s="19" t="s">
        <v>87</v>
      </c>
    </row>
    <row r="1075" spans="2:65" s="12" customFormat="1">
      <c r="B1075" s="156"/>
      <c r="D1075" s="151" t="s">
        <v>442</v>
      </c>
      <c r="E1075" s="157" t="s">
        <v>3</v>
      </c>
      <c r="F1075" s="158" t="s">
        <v>3792</v>
      </c>
      <c r="H1075" s="159">
        <v>8.0850000000000009</v>
      </c>
      <c r="I1075" s="160"/>
      <c r="L1075" s="156"/>
      <c r="M1075" s="161"/>
      <c r="T1075" s="162"/>
      <c r="AT1075" s="157" t="s">
        <v>442</v>
      </c>
      <c r="AU1075" s="157" t="s">
        <v>87</v>
      </c>
      <c r="AV1075" s="12" t="s">
        <v>79</v>
      </c>
      <c r="AW1075" s="12" t="s">
        <v>31</v>
      </c>
      <c r="AX1075" s="12" t="s">
        <v>76</v>
      </c>
      <c r="AY1075" s="157" t="s">
        <v>328</v>
      </c>
    </row>
    <row r="1076" spans="2:65" s="1" customFormat="1" ht="37.9" customHeight="1">
      <c r="B1076" s="133"/>
      <c r="C1076" s="134" t="s">
        <v>3798</v>
      </c>
      <c r="D1076" s="134" t="s">
        <v>331</v>
      </c>
      <c r="E1076" s="135" t="s">
        <v>3799</v>
      </c>
      <c r="F1076" s="136" t="s">
        <v>3800</v>
      </c>
      <c r="G1076" s="137" t="s">
        <v>574</v>
      </c>
      <c r="H1076" s="138">
        <v>28</v>
      </c>
      <c r="I1076" s="139"/>
      <c r="J1076" s="140">
        <f>ROUND(I1076*H1076,2)</f>
        <v>0</v>
      </c>
      <c r="K1076" s="136" t="s">
        <v>335</v>
      </c>
      <c r="L1076" s="34"/>
      <c r="M1076" s="141" t="s">
        <v>3</v>
      </c>
      <c r="N1076" s="142" t="s">
        <v>40</v>
      </c>
      <c r="P1076" s="143">
        <f>O1076*H1076</f>
        <v>0</v>
      </c>
      <c r="Q1076" s="143">
        <v>2.459E-5</v>
      </c>
      <c r="R1076" s="143">
        <f>Q1076*H1076</f>
        <v>6.8851999999999997E-4</v>
      </c>
      <c r="S1076" s="143">
        <v>0</v>
      </c>
      <c r="T1076" s="144">
        <f>S1076*H1076</f>
        <v>0</v>
      </c>
      <c r="AR1076" s="145" t="s">
        <v>532</v>
      </c>
      <c r="AT1076" s="145" t="s">
        <v>331</v>
      </c>
      <c r="AU1076" s="145" t="s">
        <v>87</v>
      </c>
      <c r="AY1076" s="19" t="s">
        <v>328</v>
      </c>
      <c r="BE1076" s="146">
        <f>IF(N1076="základní",J1076,0)</f>
        <v>0</v>
      </c>
      <c r="BF1076" s="146">
        <f>IF(N1076="snížená",J1076,0)</f>
        <v>0</v>
      </c>
      <c r="BG1076" s="146">
        <f>IF(N1076="zákl. přenesená",J1076,0)</f>
        <v>0</v>
      </c>
      <c r="BH1076" s="146">
        <f>IF(N1076="sníž. přenesená",J1076,0)</f>
        <v>0</v>
      </c>
      <c r="BI1076" s="146">
        <f>IF(N1076="nulová",J1076,0)</f>
        <v>0</v>
      </c>
      <c r="BJ1076" s="19" t="s">
        <v>76</v>
      </c>
      <c r="BK1076" s="146">
        <f>ROUND(I1076*H1076,2)</f>
        <v>0</v>
      </c>
      <c r="BL1076" s="19" t="s">
        <v>532</v>
      </c>
      <c r="BM1076" s="145" t="s">
        <v>3801</v>
      </c>
    </row>
    <row r="1077" spans="2:65" s="1" customFormat="1">
      <c r="B1077" s="34"/>
      <c r="D1077" s="147" t="s">
        <v>338</v>
      </c>
      <c r="F1077" s="148" t="s">
        <v>3802</v>
      </c>
      <c r="I1077" s="149"/>
      <c r="L1077" s="34"/>
      <c r="M1077" s="150"/>
      <c r="T1077" s="55"/>
      <c r="AT1077" s="19" t="s">
        <v>338</v>
      </c>
      <c r="AU1077" s="19" t="s">
        <v>87</v>
      </c>
    </row>
    <row r="1078" spans="2:65" s="14" customFormat="1">
      <c r="B1078" s="170"/>
      <c r="D1078" s="151" t="s">
        <v>442</v>
      </c>
      <c r="E1078" s="171" t="s">
        <v>3</v>
      </c>
      <c r="F1078" s="172" t="s">
        <v>3803</v>
      </c>
      <c r="H1078" s="171" t="s">
        <v>3</v>
      </c>
      <c r="I1078" s="173"/>
      <c r="L1078" s="170"/>
      <c r="M1078" s="174"/>
      <c r="T1078" s="175"/>
      <c r="AT1078" s="171" t="s">
        <v>442</v>
      </c>
      <c r="AU1078" s="171" t="s">
        <v>87</v>
      </c>
      <c r="AV1078" s="14" t="s">
        <v>76</v>
      </c>
      <c r="AW1078" s="14" t="s">
        <v>31</v>
      </c>
      <c r="AX1078" s="14" t="s">
        <v>69</v>
      </c>
      <c r="AY1078" s="171" t="s">
        <v>328</v>
      </c>
    </row>
    <row r="1079" spans="2:65" s="12" customFormat="1">
      <c r="B1079" s="156"/>
      <c r="D1079" s="151" t="s">
        <v>442</v>
      </c>
      <c r="E1079" s="157" t="s">
        <v>3</v>
      </c>
      <c r="F1079" s="158" t="s">
        <v>3804</v>
      </c>
      <c r="H1079" s="159">
        <v>28</v>
      </c>
      <c r="I1079" s="160"/>
      <c r="L1079" s="156"/>
      <c r="M1079" s="161"/>
      <c r="T1079" s="162"/>
      <c r="AT1079" s="157" t="s">
        <v>442</v>
      </c>
      <c r="AU1079" s="157" t="s">
        <v>87</v>
      </c>
      <c r="AV1079" s="12" t="s">
        <v>79</v>
      </c>
      <c r="AW1079" s="12" t="s">
        <v>31</v>
      </c>
      <c r="AX1079" s="12" t="s">
        <v>69</v>
      </c>
      <c r="AY1079" s="157" t="s">
        <v>328</v>
      </c>
    </row>
    <row r="1080" spans="2:65" s="13" customFormat="1">
      <c r="B1080" s="163"/>
      <c r="D1080" s="151" t="s">
        <v>442</v>
      </c>
      <c r="E1080" s="164" t="s">
        <v>3</v>
      </c>
      <c r="F1080" s="165" t="s">
        <v>452</v>
      </c>
      <c r="H1080" s="166">
        <v>28</v>
      </c>
      <c r="I1080" s="167"/>
      <c r="L1080" s="163"/>
      <c r="M1080" s="168"/>
      <c r="T1080" s="169"/>
      <c r="AT1080" s="164" t="s">
        <v>442</v>
      </c>
      <c r="AU1080" s="164" t="s">
        <v>87</v>
      </c>
      <c r="AV1080" s="13" t="s">
        <v>113</v>
      </c>
      <c r="AW1080" s="13" t="s">
        <v>31</v>
      </c>
      <c r="AX1080" s="13" t="s">
        <v>76</v>
      </c>
      <c r="AY1080" s="164" t="s">
        <v>328</v>
      </c>
    </row>
    <row r="1081" spans="2:65" s="11" customFormat="1" ht="20.85" customHeight="1">
      <c r="B1081" s="121"/>
      <c r="D1081" s="122" t="s">
        <v>68</v>
      </c>
      <c r="E1081" s="131" t="s">
        <v>3805</v>
      </c>
      <c r="F1081" s="131" t="s">
        <v>3806</v>
      </c>
      <c r="I1081" s="124"/>
      <c r="J1081" s="132">
        <f>BK1081</f>
        <v>0</v>
      </c>
      <c r="L1081" s="121"/>
      <c r="M1081" s="126"/>
      <c r="P1081" s="127">
        <f>SUM(P1082:P1138)</f>
        <v>0</v>
      </c>
      <c r="R1081" s="127">
        <f>SUM(R1082:R1138)</f>
        <v>1.8515329048</v>
      </c>
      <c r="T1081" s="128">
        <f>SUM(T1082:T1138)</f>
        <v>0</v>
      </c>
      <c r="AR1081" s="122" t="s">
        <v>79</v>
      </c>
      <c r="AT1081" s="129" t="s">
        <v>68</v>
      </c>
      <c r="AU1081" s="129" t="s">
        <v>79</v>
      </c>
      <c r="AY1081" s="122" t="s">
        <v>328</v>
      </c>
      <c r="BK1081" s="130">
        <f>SUM(BK1082:BK1138)</f>
        <v>0</v>
      </c>
    </row>
    <row r="1082" spans="2:65" s="1" customFormat="1" ht="37.9" customHeight="1">
      <c r="B1082" s="133"/>
      <c r="C1082" s="134" t="s">
        <v>1749</v>
      </c>
      <c r="D1082" s="134" t="s">
        <v>331</v>
      </c>
      <c r="E1082" s="135" t="s">
        <v>3807</v>
      </c>
      <c r="F1082" s="136" t="s">
        <v>3808</v>
      </c>
      <c r="G1082" s="137" t="s">
        <v>439</v>
      </c>
      <c r="H1082" s="138">
        <v>38.229999999999997</v>
      </c>
      <c r="I1082" s="139"/>
      <c r="J1082" s="140">
        <f>ROUND(I1082*H1082,2)</f>
        <v>0</v>
      </c>
      <c r="K1082" s="136" t="s">
        <v>335</v>
      </c>
      <c r="L1082" s="34"/>
      <c r="M1082" s="141" t="s">
        <v>3</v>
      </c>
      <c r="N1082" s="142" t="s">
        <v>40</v>
      </c>
      <c r="P1082" s="143">
        <f>O1082*H1082</f>
        <v>0</v>
      </c>
      <c r="Q1082" s="143">
        <v>0</v>
      </c>
      <c r="R1082" s="143">
        <f>Q1082*H1082</f>
        <v>0</v>
      </c>
      <c r="S1082" s="143">
        <v>0</v>
      </c>
      <c r="T1082" s="144">
        <f>S1082*H1082</f>
        <v>0</v>
      </c>
      <c r="AR1082" s="145" t="s">
        <v>532</v>
      </c>
      <c r="AT1082" s="145" t="s">
        <v>331</v>
      </c>
      <c r="AU1082" s="145" t="s">
        <v>87</v>
      </c>
      <c r="AY1082" s="19" t="s">
        <v>328</v>
      </c>
      <c r="BE1082" s="146">
        <f>IF(N1082="základní",J1082,0)</f>
        <v>0</v>
      </c>
      <c r="BF1082" s="146">
        <f>IF(N1082="snížená",J1082,0)</f>
        <v>0</v>
      </c>
      <c r="BG1082" s="146">
        <f>IF(N1082="zákl. přenesená",J1082,0)</f>
        <v>0</v>
      </c>
      <c r="BH1082" s="146">
        <f>IF(N1082="sníž. přenesená",J1082,0)</f>
        <v>0</v>
      </c>
      <c r="BI1082" s="146">
        <f>IF(N1082="nulová",J1082,0)</f>
        <v>0</v>
      </c>
      <c r="BJ1082" s="19" t="s">
        <v>76</v>
      </c>
      <c r="BK1082" s="146">
        <f>ROUND(I1082*H1082,2)</f>
        <v>0</v>
      </c>
      <c r="BL1082" s="19" t="s">
        <v>532</v>
      </c>
      <c r="BM1082" s="145" t="s">
        <v>3809</v>
      </c>
    </row>
    <row r="1083" spans="2:65" s="1" customFormat="1">
      <c r="B1083" s="34"/>
      <c r="D1083" s="147" t="s">
        <v>338</v>
      </c>
      <c r="F1083" s="148" t="s">
        <v>3810</v>
      </c>
      <c r="I1083" s="149"/>
      <c r="L1083" s="34"/>
      <c r="M1083" s="150"/>
      <c r="T1083" s="55"/>
      <c r="AT1083" s="19" t="s">
        <v>338</v>
      </c>
      <c r="AU1083" s="19" t="s">
        <v>87</v>
      </c>
    </row>
    <row r="1084" spans="2:65" s="12" customFormat="1">
      <c r="B1084" s="156"/>
      <c r="D1084" s="151" t="s">
        <v>442</v>
      </c>
      <c r="E1084" s="157" t="s">
        <v>3</v>
      </c>
      <c r="F1084" s="158" t="s">
        <v>3811</v>
      </c>
      <c r="H1084" s="159">
        <v>15.63</v>
      </c>
      <c r="I1084" s="160"/>
      <c r="L1084" s="156"/>
      <c r="M1084" s="161"/>
      <c r="T1084" s="162"/>
      <c r="AT1084" s="157" t="s">
        <v>442</v>
      </c>
      <c r="AU1084" s="157" t="s">
        <v>87</v>
      </c>
      <c r="AV1084" s="12" t="s">
        <v>79</v>
      </c>
      <c r="AW1084" s="12" t="s">
        <v>31</v>
      </c>
      <c r="AX1084" s="12" t="s">
        <v>69</v>
      </c>
      <c r="AY1084" s="157" t="s">
        <v>328</v>
      </c>
    </row>
    <row r="1085" spans="2:65" s="12" customFormat="1">
      <c r="B1085" s="156"/>
      <c r="D1085" s="151" t="s">
        <v>442</v>
      </c>
      <c r="E1085" s="157" t="s">
        <v>3</v>
      </c>
      <c r="F1085" s="158" t="s">
        <v>3812</v>
      </c>
      <c r="H1085" s="159">
        <v>4.54</v>
      </c>
      <c r="I1085" s="160"/>
      <c r="L1085" s="156"/>
      <c r="M1085" s="161"/>
      <c r="T1085" s="162"/>
      <c r="AT1085" s="157" t="s">
        <v>442</v>
      </c>
      <c r="AU1085" s="157" t="s">
        <v>87</v>
      </c>
      <c r="AV1085" s="12" t="s">
        <v>79</v>
      </c>
      <c r="AW1085" s="12" t="s">
        <v>31</v>
      </c>
      <c r="AX1085" s="12" t="s">
        <v>69</v>
      </c>
      <c r="AY1085" s="157" t="s">
        <v>328</v>
      </c>
    </row>
    <row r="1086" spans="2:65" s="12" customFormat="1">
      <c r="B1086" s="156"/>
      <c r="D1086" s="151" t="s">
        <v>442</v>
      </c>
      <c r="E1086" s="157" t="s">
        <v>3</v>
      </c>
      <c r="F1086" s="158" t="s">
        <v>3813</v>
      </c>
      <c r="H1086" s="159">
        <v>2.16</v>
      </c>
      <c r="I1086" s="160"/>
      <c r="L1086" s="156"/>
      <c r="M1086" s="161"/>
      <c r="T1086" s="162"/>
      <c r="AT1086" s="157" t="s">
        <v>442</v>
      </c>
      <c r="AU1086" s="157" t="s">
        <v>87</v>
      </c>
      <c r="AV1086" s="12" t="s">
        <v>79</v>
      </c>
      <c r="AW1086" s="12" t="s">
        <v>31</v>
      </c>
      <c r="AX1086" s="12" t="s">
        <v>69</v>
      </c>
      <c r="AY1086" s="157" t="s">
        <v>328</v>
      </c>
    </row>
    <row r="1087" spans="2:65" s="12" customFormat="1">
      <c r="B1087" s="156"/>
      <c r="D1087" s="151" t="s">
        <v>442</v>
      </c>
      <c r="E1087" s="157" t="s">
        <v>3</v>
      </c>
      <c r="F1087" s="158" t="s">
        <v>3814</v>
      </c>
      <c r="H1087" s="159">
        <v>13.5</v>
      </c>
      <c r="I1087" s="160"/>
      <c r="L1087" s="156"/>
      <c r="M1087" s="161"/>
      <c r="T1087" s="162"/>
      <c r="AT1087" s="157" t="s">
        <v>442</v>
      </c>
      <c r="AU1087" s="157" t="s">
        <v>87</v>
      </c>
      <c r="AV1087" s="12" t="s">
        <v>79</v>
      </c>
      <c r="AW1087" s="12" t="s">
        <v>31</v>
      </c>
      <c r="AX1087" s="12" t="s">
        <v>69</v>
      </c>
      <c r="AY1087" s="157" t="s">
        <v>328</v>
      </c>
    </row>
    <row r="1088" spans="2:65" s="12" customFormat="1">
      <c r="B1088" s="156"/>
      <c r="D1088" s="151" t="s">
        <v>442</v>
      </c>
      <c r="E1088" s="157" t="s">
        <v>3</v>
      </c>
      <c r="F1088" s="158" t="s">
        <v>3815</v>
      </c>
      <c r="H1088" s="159">
        <v>2.4</v>
      </c>
      <c r="I1088" s="160"/>
      <c r="L1088" s="156"/>
      <c r="M1088" s="161"/>
      <c r="T1088" s="162"/>
      <c r="AT1088" s="157" t="s">
        <v>442</v>
      </c>
      <c r="AU1088" s="157" t="s">
        <v>87</v>
      </c>
      <c r="AV1088" s="12" t="s">
        <v>79</v>
      </c>
      <c r="AW1088" s="12" t="s">
        <v>31</v>
      </c>
      <c r="AX1088" s="12" t="s">
        <v>69</v>
      </c>
      <c r="AY1088" s="157" t="s">
        <v>328</v>
      </c>
    </row>
    <row r="1089" spans="2:65" s="13" customFormat="1">
      <c r="B1089" s="163"/>
      <c r="D1089" s="151" t="s">
        <v>442</v>
      </c>
      <c r="E1089" s="164" t="s">
        <v>3</v>
      </c>
      <c r="F1089" s="165" t="s">
        <v>452</v>
      </c>
      <c r="H1089" s="166">
        <v>38.229999999999997</v>
      </c>
      <c r="I1089" s="167"/>
      <c r="L1089" s="163"/>
      <c r="M1089" s="168"/>
      <c r="T1089" s="169"/>
      <c r="AT1089" s="164" t="s">
        <v>442</v>
      </c>
      <c r="AU1089" s="164" t="s">
        <v>87</v>
      </c>
      <c r="AV1089" s="13" t="s">
        <v>113</v>
      </c>
      <c r="AW1089" s="13" t="s">
        <v>31</v>
      </c>
      <c r="AX1089" s="13" t="s">
        <v>76</v>
      </c>
      <c r="AY1089" s="164" t="s">
        <v>328</v>
      </c>
    </row>
    <row r="1090" spans="2:65" s="1" customFormat="1" ht="24.2" customHeight="1">
      <c r="B1090" s="133"/>
      <c r="C1090" s="134" t="s">
        <v>3816</v>
      </c>
      <c r="D1090" s="134" t="s">
        <v>331</v>
      </c>
      <c r="E1090" s="135" t="s">
        <v>3817</v>
      </c>
      <c r="F1090" s="136" t="s">
        <v>3818</v>
      </c>
      <c r="G1090" s="137" t="s">
        <v>476</v>
      </c>
      <c r="H1090" s="138">
        <v>13.86</v>
      </c>
      <c r="I1090" s="139"/>
      <c r="J1090" s="140">
        <f>ROUND(I1090*H1090,2)</f>
        <v>0</v>
      </c>
      <c r="K1090" s="136" t="s">
        <v>335</v>
      </c>
      <c r="L1090" s="34"/>
      <c r="M1090" s="141" t="s">
        <v>3</v>
      </c>
      <c r="N1090" s="142" t="s">
        <v>40</v>
      </c>
      <c r="P1090" s="143">
        <f>O1090*H1090</f>
        <v>0</v>
      </c>
      <c r="Q1090" s="143">
        <v>2.0999999999999999E-5</v>
      </c>
      <c r="R1090" s="143">
        <f>Q1090*H1090</f>
        <v>2.9105999999999999E-4</v>
      </c>
      <c r="S1090" s="143">
        <v>0</v>
      </c>
      <c r="T1090" s="144">
        <f>S1090*H1090</f>
        <v>0</v>
      </c>
      <c r="AR1090" s="145" t="s">
        <v>532</v>
      </c>
      <c r="AT1090" s="145" t="s">
        <v>331</v>
      </c>
      <c r="AU1090" s="145" t="s">
        <v>87</v>
      </c>
      <c r="AY1090" s="19" t="s">
        <v>328</v>
      </c>
      <c r="BE1090" s="146">
        <f>IF(N1090="základní",J1090,0)</f>
        <v>0</v>
      </c>
      <c r="BF1090" s="146">
        <f>IF(N1090="snížená",J1090,0)</f>
        <v>0</v>
      </c>
      <c r="BG1090" s="146">
        <f>IF(N1090="zákl. přenesená",J1090,0)</f>
        <v>0</v>
      </c>
      <c r="BH1090" s="146">
        <f>IF(N1090="sníž. přenesená",J1090,0)</f>
        <v>0</v>
      </c>
      <c r="BI1090" s="146">
        <f>IF(N1090="nulová",J1090,0)</f>
        <v>0</v>
      </c>
      <c r="BJ1090" s="19" t="s">
        <v>76</v>
      </c>
      <c r="BK1090" s="146">
        <f>ROUND(I1090*H1090,2)</f>
        <v>0</v>
      </c>
      <c r="BL1090" s="19" t="s">
        <v>532</v>
      </c>
      <c r="BM1090" s="145" t="s">
        <v>3819</v>
      </c>
    </row>
    <row r="1091" spans="2:65" s="1" customFormat="1">
      <c r="B1091" s="34"/>
      <c r="D1091" s="147" t="s">
        <v>338</v>
      </c>
      <c r="F1091" s="148" t="s">
        <v>3820</v>
      </c>
      <c r="I1091" s="149"/>
      <c r="L1091" s="34"/>
      <c r="M1091" s="150"/>
      <c r="T1091" s="55"/>
      <c r="AT1091" s="19" t="s">
        <v>338</v>
      </c>
      <c r="AU1091" s="19" t="s">
        <v>87</v>
      </c>
    </row>
    <row r="1092" spans="2:65" s="12" customFormat="1">
      <c r="B1092" s="156"/>
      <c r="D1092" s="151" t="s">
        <v>442</v>
      </c>
      <c r="E1092" s="157" t="s">
        <v>3</v>
      </c>
      <c r="F1092" s="158" t="s">
        <v>3821</v>
      </c>
      <c r="H1092" s="159">
        <v>13.86</v>
      </c>
      <c r="I1092" s="160"/>
      <c r="L1092" s="156"/>
      <c r="M1092" s="161"/>
      <c r="T1092" s="162"/>
      <c r="AT1092" s="157" t="s">
        <v>442</v>
      </c>
      <c r="AU1092" s="157" t="s">
        <v>87</v>
      </c>
      <c r="AV1092" s="12" t="s">
        <v>79</v>
      </c>
      <c r="AW1092" s="12" t="s">
        <v>31</v>
      </c>
      <c r="AX1092" s="12" t="s">
        <v>76</v>
      </c>
      <c r="AY1092" s="157" t="s">
        <v>328</v>
      </c>
    </row>
    <row r="1093" spans="2:65" s="1" customFormat="1" ht="24.2" customHeight="1">
      <c r="B1093" s="133"/>
      <c r="C1093" s="176" t="s">
        <v>1753</v>
      </c>
      <c r="D1093" s="176" t="s">
        <v>539</v>
      </c>
      <c r="E1093" s="177" t="s">
        <v>3822</v>
      </c>
      <c r="F1093" s="178" t="s">
        <v>3823</v>
      </c>
      <c r="G1093" s="179" t="s">
        <v>491</v>
      </c>
      <c r="H1093" s="180">
        <v>5.5E-2</v>
      </c>
      <c r="I1093" s="181"/>
      <c r="J1093" s="182">
        <f>ROUND(I1093*H1093,2)</f>
        <v>0</v>
      </c>
      <c r="K1093" s="178" t="s">
        <v>335</v>
      </c>
      <c r="L1093" s="183"/>
      <c r="M1093" s="184" t="s">
        <v>3</v>
      </c>
      <c r="N1093" s="185" t="s">
        <v>40</v>
      </c>
      <c r="P1093" s="143">
        <f>O1093*H1093</f>
        <v>0</v>
      </c>
      <c r="Q1093" s="143">
        <v>0.44</v>
      </c>
      <c r="R1093" s="143">
        <f>Q1093*H1093</f>
        <v>2.4199999999999999E-2</v>
      </c>
      <c r="S1093" s="143">
        <v>0</v>
      </c>
      <c r="T1093" s="144">
        <f>S1093*H1093</f>
        <v>0</v>
      </c>
      <c r="AR1093" s="145" t="s">
        <v>621</v>
      </c>
      <c r="AT1093" s="145" t="s">
        <v>539</v>
      </c>
      <c r="AU1093" s="145" t="s">
        <v>87</v>
      </c>
      <c r="AY1093" s="19" t="s">
        <v>328</v>
      </c>
      <c r="BE1093" s="146">
        <f>IF(N1093="základní",J1093,0)</f>
        <v>0</v>
      </c>
      <c r="BF1093" s="146">
        <f>IF(N1093="snížená",J1093,0)</f>
        <v>0</v>
      </c>
      <c r="BG1093" s="146">
        <f>IF(N1093="zákl. přenesená",J1093,0)</f>
        <v>0</v>
      </c>
      <c r="BH1093" s="146">
        <f>IF(N1093="sníž. přenesená",J1093,0)</f>
        <v>0</v>
      </c>
      <c r="BI1093" s="146">
        <f>IF(N1093="nulová",J1093,0)</f>
        <v>0</v>
      </c>
      <c r="BJ1093" s="19" t="s">
        <v>76</v>
      </c>
      <c r="BK1093" s="146">
        <f>ROUND(I1093*H1093,2)</f>
        <v>0</v>
      </c>
      <c r="BL1093" s="19" t="s">
        <v>532</v>
      </c>
      <c r="BM1093" s="145" t="s">
        <v>3824</v>
      </c>
    </row>
    <row r="1094" spans="2:65" s="12" customFormat="1">
      <c r="B1094" s="156"/>
      <c r="D1094" s="151" t="s">
        <v>442</v>
      </c>
      <c r="F1094" s="158" t="s">
        <v>3825</v>
      </c>
      <c r="H1094" s="159">
        <v>5.5E-2</v>
      </c>
      <c r="I1094" s="160"/>
      <c r="L1094" s="156"/>
      <c r="M1094" s="161"/>
      <c r="T1094" s="162"/>
      <c r="AT1094" s="157" t="s">
        <v>442</v>
      </c>
      <c r="AU1094" s="157" t="s">
        <v>87</v>
      </c>
      <c r="AV1094" s="12" t="s">
        <v>79</v>
      </c>
      <c r="AW1094" s="12" t="s">
        <v>4</v>
      </c>
      <c r="AX1094" s="12" t="s">
        <v>76</v>
      </c>
      <c r="AY1094" s="157" t="s">
        <v>328</v>
      </c>
    </row>
    <row r="1095" spans="2:65" s="1" customFormat="1" ht="21.75" customHeight="1">
      <c r="B1095" s="133"/>
      <c r="C1095" s="176" t="s">
        <v>3826</v>
      </c>
      <c r="D1095" s="176" t="s">
        <v>539</v>
      </c>
      <c r="E1095" s="177" t="s">
        <v>3827</v>
      </c>
      <c r="F1095" s="178" t="s">
        <v>3828</v>
      </c>
      <c r="G1095" s="179" t="s">
        <v>439</v>
      </c>
      <c r="H1095" s="180">
        <v>42.052999999999997</v>
      </c>
      <c r="I1095" s="181"/>
      <c r="J1095" s="182">
        <f>ROUND(I1095*H1095,2)</f>
        <v>0</v>
      </c>
      <c r="K1095" s="178" t="s">
        <v>335</v>
      </c>
      <c r="L1095" s="183"/>
      <c r="M1095" s="184" t="s">
        <v>3</v>
      </c>
      <c r="N1095" s="185" t="s">
        <v>40</v>
      </c>
      <c r="P1095" s="143">
        <f>O1095*H1095</f>
        <v>0</v>
      </c>
      <c r="Q1095" s="143">
        <v>1.7299999999999999E-2</v>
      </c>
      <c r="R1095" s="143">
        <f>Q1095*H1095</f>
        <v>0.72751689999999991</v>
      </c>
      <c r="S1095" s="143">
        <v>0</v>
      </c>
      <c r="T1095" s="144">
        <f>S1095*H1095</f>
        <v>0</v>
      </c>
      <c r="AR1095" s="145" t="s">
        <v>621</v>
      </c>
      <c r="AT1095" s="145" t="s">
        <v>539</v>
      </c>
      <c r="AU1095" s="145" t="s">
        <v>87</v>
      </c>
      <c r="AY1095" s="19" t="s">
        <v>328</v>
      </c>
      <c r="BE1095" s="146">
        <f>IF(N1095="základní",J1095,0)</f>
        <v>0</v>
      </c>
      <c r="BF1095" s="146">
        <f>IF(N1095="snížená",J1095,0)</f>
        <v>0</v>
      </c>
      <c r="BG1095" s="146">
        <f>IF(N1095="zákl. přenesená",J1095,0)</f>
        <v>0</v>
      </c>
      <c r="BH1095" s="146">
        <f>IF(N1095="sníž. přenesená",J1095,0)</f>
        <v>0</v>
      </c>
      <c r="BI1095" s="146">
        <f>IF(N1095="nulová",J1095,0)</f>
        <v>0</v>
      </c>
      <c r="BJ1095" s="19" t="s">
        <v>76</v>
      </c>
      <c r="BK1095" s="146">
        <f>ROUND(I1095*H1095,2)</f>
        <v>0</v>
      </c>
      <c r="BL1095" s="19" t="s">
        <v>532</v>
      </c>
      <c r="BM1095" s="145" t="s">
        <v>3829</v>
      </c>
    </row>
    <row r="1096" spans="2:65" s="12" customFormat="1">
      <c r="B1096" s="156"/>
      <c r="D1096" s="151" t="s">
        <v>442</v>
      </c>
      <c r="F1096" s="158" t="s">
        <v>3830</v>
      </c>
      <c r="H1096" s="159">
        <v>42.052999999999997</v>
      </c>
      <c r="I1096" s="160"/>
      <c r="L1096" s="156"/>
      <c r="M1096" s="161"/>
      <c r="T1096" s="162"/>
      <c r="AT1096" s="157" t="s">
        <v>442</v>
      </c>
      <c r="AU1096" s="157" t="s">
        <v>87</v>
      </c>
      <c r="AV1096" s="12" t="s">
        <v>79</v>
      </c>
      <c r="AW1096" s="12" t="s">
        <v>4</v>
      </c>
      <c r="AX1096" s="12" t="s">
        <v>76</v>
      </c>
      <c r="AY1096" s="157" t="s">
        <v>328</v>
      </c>
    </row>
    <row r="1097" spans="2:65" s="1" customFormat="1" ht="24.2" customHeight="1">
      <c r="B1097" s="133"/>
      <c r="C1097" s="134" t="s">
        <v>1758</v>
      </c>
      <c r="D1097" s="134" t="s">
        <v>331</v>
      </c>
      <c r="E1097" s="135" t="s">
        <v>3831</v>
      </c>
      <c r="F1097" s="136" t="s">
        <v>3832</v>
      </c>
      <c r="G1097" s="137" t="s">
        <v>439</v>
      </c>
      <c r="H1097" s="138">
        <v>12.6</v>
      </c>
      <c r="I1097" s="139"/>
      <c r="J1097" s="140">
        <f>ROUND(I1097*H1097,2)</f>
        <v>0</v>
      </c>
      <c r="K1097" s="136" t="s">
        <v>335</v>
      </c>
      <c r="L1097" s="34"/>
      <c r="M1097" s="141" t="s">
        <v>3</v>
      </c>
      <c r="N1097" s="142" t="s">
        <v>40</v>
      </c>
      <c r="P1097" s="143">
        <f>O1097*H1097</f>
        <v>0</v>
      </c>
      <c r="Q1097" s="143">
        <v>0</v>
      </c>
      <c r="R1097" s="143">
        <f>Q1097*H1097</f>
        <v>0</v>
      </c>
      <c r="S1097" s="143">
        <v>0</v>
      </c>
      <c r="T1097" s="144">
        <f>S1097*H1097</f>
        <v>0</v>
      </c>
      <c r="AR1097" s="145" t="s">
        <v>532</v>
      </c>
      <c r="AT1097" s="145" t="s">
        <v>331</v>
      </c>
      <c r="AU1097" s="145" t="s">
        <v>87</v>
      </c>
      <c r="AY1097" s="19" t="s">
        <v>328</v>
      </c>
      <c r="BE1097" s="146">
        <f>IF(N1097="základní",J1097,0)</f>
        <v>0</v>
      </c>
      <c r="BF1097" s="146">
        <f>IF(N1097="snížená",J1097,0)</f>
        <v>0</v>
      </c>
      <c r="BG1097" s="146">
        <f>IF(N1097="zákl. přenesená",J1097,0)</f>
        <v>0</v>
      </c>
      <c r="BH1097" s="146">
        <f>IF(N1097="sníž. přenesená",J1097,0)</f>
        <v>0</v>
      </c>
      <c r="BI1097" s="146">
        <f>IF(N1097="nulová",J1097,0)</f>
        <v>0</v>
      </c>
      <c r="BJ1097" s="19" t="s">
        <v>76</v>
      </c>
      <c r="BK1097" s="146">
        <f>ROUND(I1097*H1097,2)</f>
        <v>0</v>
      </c>
      <c r="BL1097" s="19" t="s">
        <v>532</v>
      </c>
      <c r="BM1097" s="145" t="s">
        <v>3833</v>
      </c>
    </row>
    <row r="1098" spans="2:65" s="1" customFormat="1">
      <c r="B1098" s="34"/>
      <c r="D1098" s="147" t="s">
        <v>338</v>
      </c>
      <c r="F1098" s="148" t="s">
        <v>3834</v>
      </c>
      <c r="I1098" s="149"/>
      <c r="L1098" s="34"/>
      <c r="M1098" s="150"/>
      <c r="T1098" s="55"/>
      <c r="AT1098" s="19" t="s">
        <v>338</v>
      </c>
      <c r="AU1098" s="19" t="s">
        <v>87</v>
      </c>
    </row>
    <row r="1099" spans="2:65" s="1" customFormat="1" ht="16.5" customHeight="1">
      <c r="B1099" s="133"/>
      <c r="C1099" s="176" t="s">
        <v>3835</v>
      </c>
      <c r="D1099" s="176" t="s">
        <v>539</v>
      </c>
      <c r="E1099" s="177" t="s">
        <v>3836</v>
      </c>
      <c r="F1099" s="178" t="s">
        <v>3837</v>
      </c>
      <c r="G1099" s="179" t="s">
        <v>439</v>
      </c>
      <c r="H1099" s="180">
        <v>13.86</v>
      </c>
      <c r="I1099" s="181"/>
      <c r="J1099" s="182">
        <f>ROUND(I1099*H1099,2)</f>
        <v>0</v>
      </c>
      <c r="K1099" s="178" t="s">
        <v>335</v>
      </c>
      <c r="L1099" s="183"/>
      <c r="M1099" s="184" t="s">
        <v>3</v>
      </c>
      <c r="N1099" s="185" t="s">
        <v>40</v>
      </c>
      <c r="P1099" s="143">
        <f>O1099*H1099</f>
        <v>0</v>
      </c>
      <c r="Q1099" s="143">
        <v>1.023E-2</v>
      </c>
      <c r="R1099" s="143">
        <f>Q1099*H1099</f>
        <v>0.14178779999999999</v>
      </c>
      <c r="S1099" s="143">
        <v>0</v>
      </c>
      <c r="T1099" s="144">
        <f>S1099*H1099</f>
        <v>0</v>
      </c>
      <c r="AR1099" s="145" t="s">
        <v>621</v>
      </c>
      <c r="AT1099" s="145" t="s">
        <v>539</v>
      </c>
      <c r="AU1099" s="145" t="s">
        <v>87</v>
      </c>
      <c r="AY1099" s="19" t="s">
        <v>328</v>
      </c>
      <c r="BE1099" s="146">
        <f>IF(N1099="základní",J1099,0)</f>
        <v>0</v>
      </c>
      <c r="BF1099" s="146">
        <f>IF(N1099="snížená",J1099,0)</f>
        <v>0</v>
      </c>
      <c r="BG1099" s="146">
        <f>IF(N1099="zákl. přenesená",J1099,0)</f>
        <v>0</v>
      </c>
      <c r="BH1099" s="146">
        <f>IF(N1099="sníž. přenesená",J1099,0)</f>
        <v>0</v>
      </c>
      <c r="BI1099" s="146">
        <f>IF(N1099="nulová",J1099,0)</f>
        <v>0</v>
      </c>
      <c r="BJ1099" s="19" t="s">
        <v>76</v>
      </c>
      <c r="BK1099" s="146">
        <f>ROUND(I1099*H1099,2)</f>
        <v>0</v>
      </c>
      <c r="BL1099" s="19" t="s">
        <v>532</v>
      </c>
      <c r="BM1099" s="145" t="s">
        <v>3838</v>
      </c>
    </row>
    <row r="1100" spans="2:65" s="12" customFormat="1">
      <c r="B1100" s="156"/>
      <c r="D1100" s="151" t="s">
        <v>442</v>
      </c>
      <c r="F1100" s="158" t="s">
        <v>3839</v>
      </c>
      <c r="H1100" s="159">
        <v>13.86</v>
      </c>
      <c r="I1100" s="160"/>
      <c r="L1100" s="156"/>
      <c r="M1100" s="161"/>
      <c r="T1100" s="162"/>
      <c r="AT1100" s="157" t="s">
        <v>442</v>
      </c>
      <c r="AU1100" s="157" t="s">
        <v>87</v>
      </c>
      <c r="AV1100" s="12" t="s">
        <v>79</v>
      </c>
      <c r="AW1100" s="12" t="s">
        <v>4</v>
      </c>
      <c r="AX1100" s="12" t="s">
        <v>76</v>
      </c>
      <c r="AY1100" s="157" t="s">
        <v>328</v>
      </c>
    </row>
    <row r="1101" spans="2:65" s="1" customFormat="1" ht="37.9" customHeight="1">
      <c r="B1101" s="133"/>
      <c r="C1101" s="134" t="s">
        <v>1762</v>
      </c>
      <c r="D1101" s="134" t="s">
        <v>331</v>
      </c>
      <c r="E1101" s="135" t="s">
        <v>3840</v>
      </c>
      <c r="F1101" s="136" t="s">
        <v>3841</v>
      </c>
      <c r="G1101" s="137" t="s">
        <v>476</v>
      </c>
      <c r="H1101" s="138">
        <v>47.04</v>
      </c>
      <c r="I1101" s="139"/>
      <c r="J1101" s="140">
        <f>ROUND(I1101*H1101,2)</f>
        <v>0</v>
      </c>
      <c r="K1101" s="136" t="s">
        <v>335</v>
      </c>
      <c r="L1101" s="34"/>
      <c r="M1101" s="141" t="s">
        <v>3</v>
      </c>
      <c r="N1101" s="142" t="s">
        <v>40</v>
      </c>
      <c r="P1101" s="143">
        <f>O1101*H1101</f>
        <v>0</v>
      </c>
      <c r="Q1101" s="143">
        <v>0</v>
      </c>
      <c r="R1101" s="143">
        <f>Q1101*H1101</f>
        <v>0</v>
      </c>
      <c r="S1101" s="143">
        <v>0</v>
      </c>
      <c r="T1101" s="144">
        <f>S1101*H1101</f>
        <v>0</v>
      </c>
      <c r="AR1101" s="145" t="s">
        <v>532</v>
      </c>
      <c r="AT1101" s="145" t="s">
        <v>331</v>
      </c>
      <c r="AU1101" s="145" t="s">
        <v>87</v>
      </c>
      <c r="AY1101" s="19" t="s">
        <v>328</v>
      </c>
      <c r="BE1101" s="146">
        <f>IF(N1101="základní",J1101,0)</f>
        <v>0</v>
      </c>
      <c r="BF1101" s="146">
        <f>IF(N1101="snížená",J1101,0)</f>
        <v>0</v>
      </c>
      <c r="BG1101" s="146">
        <f>IF(N1101="zákl. přenesená",J1101,0)</f>
        <v>0</v>
      </c>
      <c r="BH1101" s="146">
        <f>IF(N1101="sníž. přenesená",J1101,0)</f>
        <v>0</v>
      </c>
      <c r="BI1101" s="146">
        <f>IF(N1101="nulová",J1101,0)</f>
        <v>0</v>
      </c>
      <c r="BJ1101" s="19" t="s">
        <v>76</v>
      </c>
      <c r="BK1101" s="146">
        <f>ROUND(I1101*H1101,2)</f>
        <v>0</v>
      </c>
      <c r="BL1101" s="19" t="s">
        <v>532</v>
      </c>
      <c r="BM1101" s="145" t="s">
        <v>3842</v>
      </c>
    </row>
    <row r="1102" spans="2:65" s="1" customFormat="1">
      <c r="B1102" s="34"/>
      <c r="D1102" s="147" t="s">
        <v>338</v>
      </c>
      <c r="F1102" s="148" t="s">
        <v>3843</v>
      </c>
      <c r="I1102" s="149"/>
      <c r="L1102" s="34"/>
      <c r="M1102" s="150"/>
      <c r="T1102" s="55"/>
      <c r="AT1102" s="19" t="s">
        <v>338</v>
      </c>
      <c r="AU1102" s="19" t="s">
        <v>87</v>
      </c>
    </row>
    <row r="1103" spans="2:65" s="12" customFormat="1">
      <c r="B1103" s="156"/>
      <c r="D1103" s="151" t="s">
        <v>442</v>
      </c>
      <c r="E1103" s="157" t="s">
        <v>3</v>
      </c>
      <c r="F1103" s="158" t="s">
        <v>3844</v>
      </c>
      <c r="H1103" s="159">
        <v>47.04</v>
      </c>
      <c r="I1103" s="160"/>
      <c r="L1103" s="156"/>
      <c r="M1103" s="161"/>
      <c r="T1103" s="162"/>
      <c r="AT1103" s="157" t="s">
        <v>442</v>
      </c>
      <c r="AU1103" s="157" t="s">
        <v>87</v>
      </c>
      <c r="AV1103" s="12" t="s">
        <v>79</v>
      </c>
      <c r="AW1103" s="12" t="s">
        <v>31</v>
      </c>
      <c r="AX1103" s="12" t="s">
        <v>69</v>
      </c>
      <c r="AY1103" s="157" t="s">
        <v>328</v>
      </c>
    </row>
    <row r="1104" spans="2:65" s="13" customFormat="1">
      <c r="B1104" s="163"/>
      <c r="D1104" s="151" t="s">
        <v>442</v>
      </c>
      <c r="E1104" s="164" t="s">
        <v>3</v>
      </c>
      <c r="F1104" s="165" t="s">
        <v>452</v>
      </c>
      <c r="H1104" s="166">
        <v>47.04</v>
      </c>
      <c r="I1104" s="167"/>
      <c r="L1104" s="163"/>
      <c r="M1104" s="168"/>
      <c r="T1104" s="169"/>
      <c r="AT1104" s="164" t="s">
        <v>442</v>
      </c>
      <c r="AU1104" s="164" t="s">
        <v>87</v>
      </c>
      <c r="AV1104" s="13" t="s">
        <v>113</v>
      </c>
      <c r="AW1104" s="13" t="s">
        <v>31</v>
      </c>
      <c r="AX1104" s="13" t="s">
        <v>76</v>
      </c>
      <c r="AY1104" s="164" t="s">
        <v>328</v>
      </c>
    </row>
    <row r="1105" spans="2:65" s="1" customFormat="1" ht="37.9" customHeight="1">
      <c r="B1105" s="133"/>
      <c r="C1105" s="134" t="s">
        <v>3845</v>
      </c>
      <c r="D1105" s="134" t="s">
        <v>331</v>
      </c>
      <c r="E1105" s="135" t="s">
        <v>3846</v>
      </c>
      <c r="F1105" s="136" t="s">
        <v>3847</v>
      </c>
      <c r="G1105" s="137" t="s">
        <v>476</v>
      </c>
      <c r="H1105" s="138">
        <v>21.6</v>
      </c>
      <c r="I1105" s="139"/>
      <c r="J1105" s="140">
        <f>ROUND(I1105*H1105,2)</f>
        <v>0</v>
      </c>
      <c r="K1105" s="136" t="s">
        <v>335</v>
      </c>
      <c r="L1105" s="34"/>
      <c r="M1105" s="141" t="s">
        <v>3</v>
      </c>
      <c r="N1105" s="142" t="s">
        <v>40</v>
      </c>
      <c r="P1105" s="143">
        <f>O1105*H1105</f>
        <v>0</v>
      </c>
      <c r="Q1105" s="143">
        <v>0</v>
      </c>
      <c r="R1105" s="143">
        <f>Q1105*H1105</f>
        <v>0</v>
      </c>
      <c r="S1105" s="143">
        <v>0</v>
      </c>
      <c r="T1105" s="144">
        <f>S1105*H1105</f>
        <v>0</v>
      </c>
      <c r="AR1105" s="145" t="s">
        <v>532</v>
      </c>
      <c r="AT1105" s="145" t="s">
        <v>331</v>
      </c>
      <c r="AU1105" s="145" t="s">
        <v>87</v>
      </c>
      <c r="AY1105" s="19" t="s">
        <v>328</v>
      </c>
      <c r="BE1105" s="146">
        <f>IF(N1105="základní",J1105,0)</f>
        <v>0</v>
      </c>
      <c r="BF1105" s="146">
        <f>IF(N1105="snížená",J1105,0)</f>
        <v>0</v>
      </c>
      <c r="BG1105" s="146">
        <f>IF(N1105="zákl. přenesená",J1105,0)</f>
        <v>0</v>
      </c>
      <c r="BH1105" s="146">
        <f>IF(N1105="sníž. přenesená",J1105,0)</f>
        <v>0</v>
      </c>
      <c r="BI1105" s="146">
        <f>IF(N1105="nulová",J1105,0)</f>
        <v>0</v>
      </c>
      <c r="BJ1105" s="19" t="s">
        <v>76</v>
      </c>
      <c r="BK1105" s="146">
        <f>ROUND(I1105*H1105,2)</f>
        <v>0</v>
      </c>
      <c r="BL1105" s="19" t="s">
        <v>532</v>
      </c>
      <c r="BM1105" s="145" t="s">
        <v>3848</v>
      </c>
    </row>
    <row r="1106" spans="2:65" s="1" customFormat="1">
      <c r="B1106" s="34"/>
      <c r="D1106" s="147" t="s">
        <v>338</v>
      </c>
      <c r="F1106" s="148" t="s">
        <v>3849</v>
      </c>
      <c r="I1106" s="149"/>
      <c r="L1106" s="34"/>
      <c r="M1106" s="150"/>
      <c r="T1106" s="55"/>
      <c r="AT1106" s="19" t="s">
        <v>338</v>
      </c>
      <c r="AU1106" s="19" t="s">
        <v>87</v>
      </c>
    </row>
    <row r="1107" spans="2:65" s="12" customFormat="1">
      <c r="B1107" s="156"/>
      <c r="D1107" s="151" t="s">
        <v>442</v>
      </c>
      <c r="E1107" s="157" t="s">
        <v>3</v>
      </c>
      <c r="F1107" s="158" t="s">
        <v>3850</v>
      </c>
      <c r="H1107" s="159">
        <v>21.6</v>
      </c>
      <c r="I1107" s="160"/>
      <c r="L1107" s="156"/>
      <c r="M1107" s="161"/>
      <c r="T1107" s="162"/>
      <c r="AT1107" s="157" t="s">
        <v>442</v>
      </c>
      <c r="AU1107" s="157" t="s">
        <v>87</v>
      </c>
      <c r="AV1107" s="12" t="s">
        <v>79</v>
      </c>
      <c r="AW1107" s="12" t="s">
        <v>31</v>
      </c>
      <c r="AX1107" s="12" t="s">
        <v>76</v>
      </c>
      <c r="AY1107" s="157" t="s">
        <v>328</v>
      </c>
    </row>
    <row r="1108" spans="2:65" s="1" customFormat="1" ht="37.9" customHeight="1">
      <c r="B1108" s="133"/>
      <c r="C1108" s="134" t="s">
        <v>1767</v>
      </c>
      <c r="D1108" s="134" t="s">
        <v>331</v>
      </c>
      <c r="E1108" s="135" t="s">
        <v>3851</v>
      </c>
      <c r="F1108" s="136" t="s">
        <v>3852</v>
      </c>
      <c r="G1108" s="137" t="s">
        <v>476</v>
      </c>
      <c r="H1108" s="138">
        <v>43.3</v>
      </c>
      <c r="I1108" s="139"/>
      <c r="J1108" s="140">
        <f>ROUND(I1108*H1108,2)</f>
        <v>0</v>
      </c>
      <c r="K1108" s="136" t="s">
        <v>335</v>
      </c>
      <c r="L1108" s="34"/>
      <c r="M1108" s="141" t="s">
        <v>3</v>
      </c>
      <c r="N1108" s="142" t="s">
        <v>40</v>
      </c>
      <c r="P1108" s="143">
        <f>O1108*H1108</f>
        <v>0</v>
      </c>
      <c r="Q1108" s="143">
        <v>0</v>
      </c>
      <c r="R1108" s="143">
        <f>Q1108*H1108</f>
        <v>0</v>
      </c>
      <c r="S1108" s="143">
        <v>0</v>
      </c>
      <c r="T1108" s="144">
        <f>S1108*H1108</f>
        <v>0</v>
      </c>
      <c r="AR1108" s="145" t="s">
        <v>532</v>
      </c>
      <c r="AT1108" s="145" t="s">
        <v>331</v>
      </c>
      <c r="AU1108" s="145" t="s">
        <v>87</v>
      </c>
      <c r="AY1108" s="19" t="s">
        <v>328</v>
      </c>
      <c r="BE1108" s="146">
        <f>IF(N1108="základní",J1108,0)</f>
        <v>0</v>
      </c>
      <c r="BF1108" s="146">
        <f>IF(N1108="snížená",J1108,0)</f>
        <v>0</v>
      </c>
      <c r="BG1108" s="146">
        <f>IF(N1108="zákl. přenesená",J1108,0)</f>
        <v>0</v>
      </c>
      <c r="BH1108" s="146">
        <f>IF(N1108="sníž. přenesená",J1108,0)</f>
        <v>0</v>
      </c>
      <c r="BI1108" s="146">
        <f>IF(N1108="nulová",J1108,0)</f>
        <v>0</v>
      </c>
      <c r="BJ1108" s="19" t="s">
        <v>76</v>
      </c>
      <c r="BK1108" s="146">
        <f>ROUND(I1108*H1108,2)</f>
        <v>0</v>
      </c>
      <c r="BL1108" s="19" t="s">
        <v>532</v>
      </c>
      <c r="BM1108" s="145" t="s">
        <v>3853</v>
      </c>
    </row>
    <row r="1109" spans="2:65" s="1" customFormat="1">
      <c r="B1109" s="34"/>
      <c r="D1109" s="147" t="s">
        <v>338</v>
      </c>
      <c r="F1109" s="148" t="s">
        <v>3854</v>
      </c>
      <c r="I1109" s="149"/>
      <c r="L1109" s="34"/>
      <c r="M1109" s="150"/>
      <c r="T1109" s="55"/>
      <c r="AT1109" s="19" t="s">
        <v>338</v>
      </c>
      <c r="AU1109" s="19" t="s">
        <v>87</v>
      </c>
    </row>
    <row r="1110" spans="2:65" s="12" customFormat="1">
      <c r="B1110" s="156"/>
      <c r="D1110" s="151" t="s">
        <v>442</v>
      </c>
      <c r="E1110" s="157" t="s">
        <v>3</v>
      </c>
      <c r="F1110" s="158" t="s">
        <v>3855</v>
      </c>
      <c r="H1110" s="159">
        <v>22.4</v>
      </c>
      <c r="I1110" s="160"/>
      <c r="L1110" s="156"/>
      <c r="M1110" s="161"/>
      <c r="T1110" s="162"/>
      <c r="AT1110" s="157" t="s">
        <v>442</v>
      </c>
      <c r="AU1110" s="157" t="s">
        <v>87</v>
      </c>
      <c r="AV1110" s="12" t="s">
        <v>79</v>
      </c>
      <c r="AW1110" s="12" t="s">
        <v>31</v>
      </c>
      <c r="AX1110" s="12" t="s">
        <v>69</v>
      </c>
      <c r="AY1110" s="157" t="s">
        <v>328</v>
      </c>
    </row>
    <row r="1111" spans="2:65" s="12" customFormat="1">
      <c r="B1111" s="156"/>
      <c r="D1111" s="151" t="s">
        <v>442</v>
      </c>
      <c r="E1111" s="157" t="s">
        <v>3</v>
      </c>
      <c r="F1111" s="158" t="s">
        <v>3856</v>
      </c>
      <c r="H1111" s="159">
        <v>17.5</v>
      </c>
      <c r="I1111" s="160"/>
      <c r="L1111" s="156"/>
      <c r="M1111" s="161"/>
      <c r="T1111" s="162"/>
      <c r="AT1111" s="157" t="s">
        <v>442</v>
      </c>
      <c r="AU1111" s="157" t="s">
        <v>87</v>
      </c>
      <c r="AV1111" s="12" t="s">
        <v>79</v>
      </c>
      <c r="AW1111" s="12" t="s">
        <v>31</v>
      </c>
      <c r="AX1111" s="12" t="s">
        <v>69</v>
      </c>
      <c r="AY1111" s="157" t="s">
        <v>328</v>
      </c>
    </row>
    <row r="1112" spans="2:65" s="12" customFormat="1">
      <c r="B1112" s="156"/>
      <c r="D1112" s="151" t="s">
        <v>442</v>
      </c>
      <c r="E1112" s="157" t="s">
        <v>3</v>
      </c>
      <c r="F1112" s="158" t="s">
        <v>3857</v>
      </c>
      <c r="H1112" s="159">
        <v>3.4</v>
      </c>
      <c r="I1112" s="160"/>
      <c r="L1112" s="156"/>
      <c r="M1112" s="161"/>
      <c r="T1112" s="162"/>
      <c r="AT1112" s="157" t="s">
        <v>442</v>
      </c>
      <c r="AU1112" s="157" t="s">
        <v>87</v>
      </c>
      <c r="AV1112" s="12" t="s">
        <v>79</v>
      </c>
      <c r="AW1112" s="12" t="s">
        <v>31</v>
      </c>
      <c r="AX1112" s="12" t="s">
        <v>69</v>
      </c>
      <c r="AY1112" s="157" t="s">
        <v>328</v>
      </c>
    </row>
    <row r="1113" spans="2:65" s="13" customFormat="1">
      <c r="B1113" s="163"/>
      <c r="D1113" s="151" t="s">
        <v>442</v>
      </c>
      <c r="E1113" s="164" t="s">
        <v>3</v>
      </c>
      <c r="F1113" s="165" t="s">
        <v>452</v>
      </c>
      <c r="H1113" s="166">
        <v>43.3</v>
      </c>
      <c r="I1113" s="167"/>
      <c r="L1113" s="163"/>
      <c r="M1113" s="168"/>
      <c r="T1113" s="169"/>
      <c r="AT1113" s="164" t="s">
        <v>442</v>
      </c>
      <c r="AU1113" s="164" t="s">
        <v>87</v>
      </c>
      <c r="AV1113" s="13" t="s">
        <v>113</v>
      </c>
      <c r="AW1113" s="13" t="s">
        <v>31</v>
      </c>
      <c r="AX1113" s="13" t="s">
        <v>76</v>
      </c>
      <c r="AY1113" s="164" t="s">
        <v>328</v>
      </c>
    </row>
    <row r="1114" spans="2:65" s="1" customFormat="1" ht="44.25" customHeight="1">
      <c r="B1114" s="133"/>
      <c r="C1114" s="134" t="s">
        <v>3858</v>
      </c>
      <c r="D1114" s="134" t="s">
        <v>331</v>
      </c>
      <c r="E1114" s="135" t="s">
        <v>3859</v>
      </c>
      <c r="F1114" s="136" t="s">
        <v>3860</v>
      </c>
      <c r="G1114" s="137" t="s">
        <v>476</v>
      </c>
      <c r="H1114" s="138">
        <v>30</v>
      </c>
      <c r="I1114" s="139"/>
      <c r="J1114" s="140">
        <f>ROUND(I1114*H1114,2)</f>
        <v>0</v>
      </c>
      <c r="K1114" s="136" t="s">
        <v>335</v>
      </c>
      <c r="L1114" s="34"/>
      <c r="M1114" s="141" t="s">
        <v>3</v>
      </c>
      <c r="N1114" s="142" t="s">
        <v>40</v>
      </c>
      <c r="P1114" s="143">
        <f>O1114*H1114</f>
        <v>0</v>
      </c>
      <c r="Q1114" s="143">
        <v>0</v>
      </c>
      <c r="R1114" s="143">
        <f>Q1114*H1114</f>
        <v>0</v>
      </c>
      <c r="S1114" s="143">
        <v>0</v>
      </c>
      <c r="T1114" s="144">
        <f>S1114*H1114</f>
        <v>0</v>
      </c>
      <c r="AR1114" s="145" t="s">
        <v>532</v>
      </c>
      <c r="AT1114" s="145" t="s">
        <v>331</v>
      </c>
      <c r="AU1114" s="145" t="s">
        <v>87</v>
      </c>
      <c r="AY1114" s="19" t="s">
        <v>328</v>
      </c>
      <c r="BE1114" s="146">
        <f>IF(N1114="základní",J1114,0)</f>
        <v>0</v>
      </c>
      <c r="BF1114" s="146">
        <f>IF(N1114="snížená",J1114,0)</f>
        <v>0</v>
      </c>
      <c r="BG1114" s="146">
        <f>IF(N1114="zákl. přenesená",J1114,0)</f>
        <v>0</v>
      </c>
      <c r="BH1114" s="146">
        <f>IF(N1114="sníž. přenesená",J1114,0)</f>
        <v>0</v>
      </c>
      <c r="BI1114" s="146">
        <f>IF(N1114="nulová",J1114,0)</f>
        <v>0</v>
      </c>
      <c r="BJ1114" s="19" t="s">
        <v>76</v>
      </c>
      <c r="BK1114" s="146">
        <f>ROUND(I1114*H1114,2)</f>
        <v>0</v>
      </c>
      <c r="BL1114" s="19" t="s">
        <v>532</v>
      </c>
      <c r="BM1114" s="145" t="s">
        <v>3861</v>
      </c>
    </row>
    <row r="1115" spans="2:65" s="1" customFormat="1">
      <c r="B1115" s="34"/>
      <c r="D1115" s="147" t="s">
        <v>338</v>
      </c>
      <c r="F1115" s="148" t="s">
        <v>3862</v>
      </c>
      <c r="I1115" s="149"/>
      <c r="L1115" s="34"/>
      <c r="M1115" s="150"/>
      <c r="T1115" s="55"/>
      <c r="AT1115" s="19" t="s">
        <v>338</v>
      </c>
      <c r="AU1115" s="19" t="s">
        <v>87</v>
      </c>
    </row>
    <row r="1116" spans="2:65" s="12" customFormat="1">
      <c r="B1116" s="156"/>
      <c r="D1116" s="151" t="s">
        <v>442</v>
      </c>
      <c r="E1116" s="157" t="s">
        <v>3</v>
      </c>
      <c r="F1116" s="158" t="s">
        <v>3863</v>
      </c>
      <c r="H1116" s="159">
        <v>15</v>
      </c>
      <c r="I1116" s="160"/>
      <c r="L1116" s="156"/>
      <c r="M1116" s="161"/>
      <c r="T1116" s="162"/>
      <c r="AT1116" s="157" t="s">
        <v>442</v>
      </c>
      <c r="AU1116" s="157" t="s">
        <v>87</v>
      </c>
      <c r="AV1116" s="12" t="s">
        <v>79</v>
      </c>
      <c r="AW1116" s="12" t="s">
        <v>31</v>
      </c>
      <c r="AX1116" s="12" t="s">
        <v>69</v>
      </c>
      <c r="AY1116" s="157" t="s">
        <v>328</v>
      </c>
    </row>
    <row r="1117" spans="2:65" s="12" customFormat="1">
      <c r="B1117" s="156"/>
      <c r="D1117" s="151" t="s">
        <v>442</v>
      </c>
      <c r="E1117" s="157" t="s">
        <v>3</v>
      </c>
      <c r="F1117" s="158" t="s">
        <v>3864</v>
      </c>
      <c r="H1117" s="159">
        <v>15</v>
      </c>
      <c r="I1117" s="160"/>
      <c r="L1117" s="156"/>
      <c r="M1117" s="161"/>
      <c r="T1117" s="162"/>
      <c r="AT1117" s="157" t="s">
        <v>442</v>
      </c>
      <c r="AU1117" s="157" t="s">
        <v>87</v>
      </c>
      <c r="AV1117" s="12" t="s">
        <v>79</v>
      </c>
      <c r="AW1117" s="12" t="s">
        <v>31</v>
      </c>
      <c r="AX1117" s="12" t="s">
        <v>69</v>
      </c>
      <c r="AY1117" s="157" t="s">
        <v>328</v>
      </c>
    </row>
    <row r="1118" spans="2:65" s="13" customFormat="1">
      <c r="B1118" s="163"/>
      <c r="D1118" s="151" t="s">
        <v>442</v>
      </c>
      <c r="E1118" s="164" t="s">
        <v>3</v>
      </c>
      <c r="F1118" s="165" t="s">
        <v>452</v>
      </c>
      <c r="H1118" s="166">
        <v>30</v>
      </c>
      <c r="I1118" s="167"/>
      <c r="L1118" s="163"/>
      <c r="M1118" s="168"/>
      <c r="T1118" s="169"/>
      <c r="AT1118" s="164" t="s">
        <v>442</v>
      </c>
      <c r="AU1118" s="164" t="s">
        <v>87</v>
      </c>
      <c r="AV1118" s="13" t="s">
        <v>113</v>
      </c>
      <c r="AW1118" s="13" t="s">
        <v>31</v>
      </c>
      <c r="AX1118" s="13" t="s">
        <v>76</v>
      </c>
      <c r="AY1118" s="164" t="s">
        <v>328</v>
      </c>
    </row>
    <row r="1119" spans="2:65" s="1" customFormat="1" ht="21.75" customHeight="1">
      <c r="B1119" s="133"/>
      <c r="C1119" s="176" t="s">
        <v>1776</v>
      </c>
      <c r="D1119" s="176" t="s">
        <v>539</v>
      </c>
      <c r="E1119" s="177" t="s">
        <v>3789</v>
      </c>
      <c r="F1119" s="178" t="s">
        <v>3790</v>
      </c>
      <c r="G1119" s="179" t="s">
        <v>491</v>
      </c>
      <c r="H1119" s="180">
        <v>0.373</v>
      </c>
      <c r="I1119" s="181"/>
      <c r="J1119" s="182">
        <f>ROUND(I1119*H1119,2)</f>
        <v>0</v>
      </c>
      <c r="K1119" s="178" t="s">
        <v>335</v>
      </c>
      <c r="L1119" s="183"/>
      <c r="M1119" s="184" t="s">
        <v>3</v>
      </c>
      <c r="N1119" s="185" t="s">
        <v>40</v>
      </c>
      <c r="P1119" s="143">
        <f>O1119*H1119</f>
        <v>0</v>
      </c>
      <c r="Q1119" s="143">
        <v>0.44</v>
      </c>
      <c r="R1119" s="143">
        <f>Q1119*H1119</f>
        <v>0.16411999999999999</v>
      </c>
      <c r="S1119" s="143">
        <v>0</v>
      </c>
      <c r="T1119" s="144">
        <f>S1119*H1119</f>
        <v>0</v>
      </c>
      <c r="AR1119" s="145" t="s">
        <v>621</v>
      </c>
      <c r="AT1119" s="145" t="s">
        <v>539</v>
      </c>
      <c r="AU1119" s="145" t="s">
        <v>87</v>
      </c>
      <c r="AY1119" s="19" t="s">
        <v>328</v>
      </c>
      <c r="BE1119" s="146">
        <f>IF(N1119="základní",J1119,0)</f>
        <v>0</v>
      </c>
      <c r="BF1119" s="146">
        <f>IF(N1119="snížená",J1119,0)</f>
        <v>0</v>
      </c>
      <c r="BG1119" s="146">
        <f>IF(N1119="zákl. přenesená",J1119,0)</f>
        <v>0</v>
      </c>
      <c r="BH1119" s="146">
        <f>IF(N1119="sníž. přenesená",J1119,0)</f>
        <v>0</v>
      </c>
      <c r="BI1119" s="146">
        <f>IF(N1119="nulová",J1119,0)</f>
        <v>0</v>
      </c>
      <c r="BJ1119" s="19" t="s">
        <v>76</v>
      </c>
      <c r="BK1119" s="146">
        <f>ROUND(I1119*H1119,2)</f>
        <v>0</v>
      </c>
      <c r="BL1119" s="19" t="s">
        <v>532</v>
      </c>
      <c r="BM1119" s="145" t="s">
        <v>3865</v>
      </c>
    </row>
    <row r="1120" spans="2:65" s="12" customFormat="1">
      <c r="B1120" s="156"/>
      <c r="D1120" s="151" t="s">
        <v>442</v>
      </c>
      <c r="F1120" s="158" t="s">
        <v>3866</v>
      </c>
      <c r="H1120" s="159">
        <v>0.373</v>
      </c>
      <c r="I1120" s="160"/>
      <c r="L1120" s="156"/>
      <c r="M1120" s="161"/>
      <c r="T1120" s="162"/>
      <c r="AT1120" s="157" t="s">
        <v>442</v>
      </c>
      <c r="AU1120" s="157" t="s">
        <v>87</v>
      </c>
      <c r="AV1120" s="12" t="s">
        <v>79</v>
      </c>
      <c r="AW1120" s="12" t="s">
        <v>4</v>
      </c>
      <c r="AX1120" s="12" t="s">
        <v>76</v>
      </c>
      <c r="AY1120" s="157" t="s">
        <v>328</v>
      </c>
    </row>
    <row r="1121" spans="2:65" s="1" customFormat="1" ht="21.75" customHeight="1">
      <c r="B1121" s="133"/>
      <c r="C1121" s="176" t="s">
        <v>3867</v>
      </c>
      <c r="D1121" s="176" t="s">
        <v>539</v>
      </c>
      <c r="E1121" s="177" t="s">
        <v>3868</v>
      </c>
      <c r="F1121" s="178" t="s">
        <v>3869</v>
      </c>
      <c r="G1121" s="179" t="s">
        <v>491</v>
      </c>
      <c r="H1121" s="180">
        <v>0.56999999999999995</v>
      </c>
      <c r="I1121" s="181"/>
      <c r="J1121" s="182">
        <f>ROUND(I1121*H1121,2)</f>
        <v>0</v>
      </c>
      <c r="K1121" s="178" t="s">
        <v>335</v>
      </c>
      <c r="L1121" s="183"/>
      <c r="M1121" s="184" t="s">
        <v>3</v>
      </c>
      <c r="N1121" s="185" t="s">
        <v>40</v>
      </c>
      <c r="P1121" s="143">
        <f>O1121*H1121</f>
        <v>0</v>
      </c>
      <c r="Q1121" s="143">
        <v>0.44</v>
      </c>
      <c r="R1121" s="143">
        <f>Q1121*H1121</f>
        <v>0.25079999999999997</v>
      </c>
      <c r="S1121" s="143">
        <v>0</v>
      </c>
      <c r="T1121" s="144">
        <f>S1121*H1121</f>
        <v>0</v>
      </c>
      <c r="AR1121" s="145" t="s">
        <v>621</v>
      </c>
      <c r="AT1121" s="145" t="s">
        <v>539</v>
      </c>
      <c r="AU1121" s="145" t="s">
        <v>87</v>
      </c>
      <c r="AY1121" s="19" t="s">
        <v>328</v>
      </c>
      <c r="BE1121" s="146">
        <f>IF(N1121="základní",J1121,0)</f>
        <v>0</v>
      </c>
      <c r="BF1121" s="146">
        <f>IF(N1121="snížená",J1121,0)</f>
        <v>0</v>
      </c>
      <c r="BG1121" s="146">
        <f>IF(N1121="zákl. přenesená",J1121,0)</f>
        <v>0</v>
      </c>
      <c r="BH1121" s="146">
        <f>IF(N1121="sníž. přenesená",J1121,0)</f>
        <v>0</v>
      </c>
      <c r="BI1121" s="146">
        <f>IF(N1121="nulová",J1121,0)</f>
        <v>0</v>
      </c>
      <c r="BJ1121" s="19" t="s">
        <v>76</v>
      </c>
      <c r="BK1121" s="146">
        <f>ROUND(I1121*H1121,2)</f>
        <v>0</v>
      </c>
      <c r="BL1121" s="19" t="s">
        <v>532</v>
      </c>
      <c r="BM1121" s="145" t="s">
        <v>3870</v>
      </c>
    </row>
    <row r="1122" spans="2:65" s="12" customFormat="1">
      <c r="B1122" s="156"/>
      <c r="D1122" s="151" t="s">
        <v>442</v>
      </c>
      <c r="F1122" s="158" t="s">
        <v>3871</v>
      </c>
      <c r="H1122" s="159">
        <v>0.56999999999999995</v>
      </c>
      <c r="I1122" s="160"/>
      <c r="L1122" s="156"/>
      <c r="M1122" s="161"/>
      <c r="T1122" s="162"/>
      <c r="AT1122" s="157" t="s">
        <v>442</v>
      </c>
      <c r="AU1122" s="157" t="s">
        <v>87</v>
      </c>
      <c r="AV1122" s="12" t="s">
        <v>79</v>
      </c>
      <c r="AW1122" s="12" t="s">
        <v>4</v>
      </c>
      <c r="AX1122" s="12" t="s">
        <v>76</v>
      </c>
      <c r="AY1122" s="157" t="s">
        <v>328</v>
      </c>
    </row>
    <row r="1123" spans="2:65" s="1" customFormat="1" ht="21.75" customHeight="1">
      <c r="B1123" s="133"/>
      <c r="C1123" s="176" t="s">
        <v>1781</v>
      </c>
      <c r="D1123" s="176" t="s">
        <v>539</v>
      </c>
      <c r="E1123" s="177" t="s">
        <v>3872</v>
      </c>
      <c r="F1123" s="178" t="s">
        <v>3873</v>
      </c>
      <c r="G1123" s="179" t="s">
        <v>491</v>
      </c>
      <c r="H1123" s="180">
        <v>0.85</v>
      </c>
      <c r="I1123" s="181"/>
      <c r="J1123" s="182">
        <f>ROUND(I1123*H1123,2)</f>
        <v>0</v>
      </c>
      <c r="K1123" s="178" t="s">
        <v>335</v>
      </c>
      <c r="L1123" s="183"/>
      <c r="M1123" s="184" t="s">
        <v>3</v>
      </c>
      <c r="N1123" s="185" t="s">
        <v>40</v>
      </c>
      <c r="P1123" s="143">
        <f>O1123*H1123</f>
        <v>0</v>
      </c>
      <c r="Q1123" s="143">
        <v>0.55000000000000004</v>
      </c>
      <c r="R1123" s="143">
        <f>Q1123*H1123</f>
        <v>0.46750000000000003</v>
      </c>
      <c r="S1123" s="143">
        <v>0</v>
      </c>
      <c r="T1123" s="144">
        <f>S1123*H1123</f>
        <v>0</v>
      </c>
      <c r="AR1123" s="145" t="s">
        <v>621</v>
      </c>
      <c r="AT1123" s="145" t="s">
        <v>539</v>
      </c>
      <c r="AU1123" s="145" t="s">
        <v>87</v>
      </c>
      <c r="AY1123" s="19" t="s">
        <v>328</v>
      </c>
      <c r="BE1123" s="146">
        <f>IF(N1123="základní",J1123,0)</f>
        <v>0</v>
      </c>
      <c r="BF1123" s="146">
        <f>IF(N1123="snížená",J1123,0)</f>
        <v>0</v>
      </c>
      <c r="BG1123" s="146">
        <f>IF(N1123="zákl. přenesená",J1123,0)</f>
        <v>0</v>
      </c>
      <c r="BH1123" s="146">
        <f>IF(N1123="sníž. přenesená",J1123,0)</f>
        <v>0</v>
      </c>
      <c r="BI1123" s="146">
        <f>IF(N1123="nulová",J1123,0)</f>
        <v>0</v>
      </c>
      <c r="BJ1123" s="19" t="s">
        <v>76</v>
      </c>
      <c r="BK1123" s="146">
        <f>ROUND(I1123*H1123,2)</f>
        <v>0</v>
      </c>
      <c r="BL1123" s="19" t="s">
        <v>532</v>
      </c>
      <c r="BM1123" s="145" t="s">
        <v>3874</v>
      </c>
    </row>
    <row r="1124" spans="2:65" s="12" customFormat="1">
      <c r="B1124" s="156"/>
      <c r="D1124" s="151" t="s">
        <v>442</v>
      </c>
      <c r="E1124" s="157" t="s">
        <v>3</v>
      </c>
      <c r="F1124" s="158" t="s">
        <v>3875</v>
      </c>
      <c r="H1124" s="159">
        <v>0.77300000000000002</v>
      </c>
      <c r="I1124" s="160"/>
      <c r="L1124" s="156"/>
      <c r="M1124" s="161"/>
      <c r="T1124" s="162"/>
      <c r="AT1124" s="157" t="s">
        <v>442</v>
      </c>
      <c r="AU1124" s="157" t="s">
        <v>87</v>
      </c>
      <c r="AV1124" s="12" t="s">
        <v>79</v>
      </c>
      <c r="AW1124" s="12" t="s">
        <v>31</v>
      </c>
      <c r="AX1124" s="12" t="s">
        <v>76</v>
      </c>
      <c r="AY1124" s="157" t="s">
        <v>328</v>
      </c>
    </row>
    <row r="1125" spans="2:65" s="12" customFormat="1">
      <c r="B1125" s="156"/>
      <c r="D1125" s="151" t="s">
        <v>442</v>
      </c>
      <c r="F1125" s="158" t="s">
        <v>3876</v>
      </c>
      <c r="H1125" s="159">
        <v>0.85</v>
      </c>
      <c r="I1125" s="160"/>
      <c r="L1125" s="156"/>
      <c r="M1125" s="161"/>
      <c r="T1125" s="162"/>
      <c r="AT1125" s="157" t="s">
        <v>442</v>
      </c>
      <c r="AU1125" s="157" t="s">
        <v>87</v>
      </c>
      <c r="AV1125" s="12" t="s">
        <v>79</v>
      </c>
      <c r="AW1125" s="12" t="s">
        <v>4</v>
      </c>
      <c r="AX1125" s="12" t="s">
        <v>76</v>
      </c>
      <c r="AY1125" s="157" t="s">
        <v>328</v>
      </c>
    </row>
    <row r="1126" spans="2:65" s="1" customFormat="1" ht="24.2" customHeight="1">
      <c r="B1126" s="133"/>
      <c r="C1126" s="134" t="s">
        <v>3877</v>
      </c>
      <c r="D1126" s="134" t="s">
        <v>331</v>
      </c>
      <c r="E1126" s="135" t="s">
        <v>3878</v>
      </c>
      <c r="F1126" s="136" t="s">
        <v>3879</v>
      </c>
      <c r="G1126" s="137" t="s">
        <v>491</v>
      </c>
      <c r="H1126" s="138">
        <v>2.899</v>
      </c>
      <c r="I1126" s="139"/>
      <c r="J1126" s="140">
        <f>ROUND(I1126*H1126,2)</f>
        <v>0</v>
      </c>
      <c r="K1126" s="136" t="s">
        <v>335</v>
      </c>
      <c r="L1126" s="34"/>
      <c r="M1126" s="141" t="s">
        <v>3</v>
      </c>
      <c r="N1126" s="142" t="s">
        <v>40</v>
      </c>
      <c r="P1126" s="143">
        <f>O1126*H1126</f>
        <v>0</v>
      </c>
      <c r="Q1126" s="143">
        <v>2.2477E-2</v>
      </c>
      <c r="R1126" s="143">
        <f>Q1126*H1126</f>
        <v>6.5160823000000007E-2</v>
      </c>
      <c r="S1126" s="143">
        <v>0</v>
      </c>
      <c r="T1126" s="144">
        <f>S1126*H1126</f>
        <v>0</v>
      </c>
      <c r="AR1126" s="145" t="s">
        <v>532</v>
      </c>
      <c r="AT1126" s="145" t="s">
        <v>331</v>
      </c>
      <c r="AU1126" s="145" t="s">
        <v>87</v>
      </c>
      <c r="AY1126" s="19" t="s">
        <v>328</v>
      </c>
      <c r="BE1126" s="146">
        <f>IF(N1126="základní",J1126,0)</f>
        <v>0</v>
      </c>
      <c r="BF1126" s="146">
        <f>IF(N1126="snížená",J1126,0)</f>
        <v>0</v>
      </c>
      <c r="BG1126" s="146">
        <f>IF(N1126="zákl. přenesená",J1126,0)</f>
        <v>0</v>
      </c>
      <c r="BH1126" s="146">
        <f>IF(N1126="sníž. přenesená",J1126,0)</f>
        <v>0</v>
      </c>
      <c r="BI1126" s="146">
        <f>IF(N1126="nulová",J1126,0)</f>
        <v>0</v>
      </c>
      <c r="BJ1126" s="19" t="s">
        <v>76</v>
      </c>
      <c r="BK1126" s="146">
        <f>ROUND(I1126*H1126,2)</f>
        <v>0</v>
      </c>
      <c r="BL1126" s="19" t="s">
        <v>532</v>
      </c>
      <c r="BM1126" s="145" t="s">
        <v>3880</v>
      </c>
    </row>
    <row r="1127" spans="2:65" s="1" customFormat="1">
      <c r="B1127" s="34"/>
      <c r="D1127" s="147" t="s">
        <v>338</v>
      </c>
      <c r="F1127" s="148" t="s">
        <v>3881</v>
      </c>
      <c r="I1127" s="149"/>
      <c r="L1127" s="34"/>
      <c r="M1127" s="150"/>
      <c r="T1127" s="55"/>
      <c r="AT1127" s="19" t="s">
        <v>338</v>
      </c>
      <c r="AU1127" s="19" t="s">
        <v>87</v>
      </c>
    </row>
    <row r="1128" spans="2:65" s="12" customFormat="1">
      <c r="B1128" s="156"/>
      <c r="D1128" s="151" t="s">
        <v>442</v>
      </c>
      <c r="E1128" s="157" t="s">
        <v>3</v>
      </c>
      <c r="F1128" s="158" t="s">
        <v>3882</v>
      </c>
      <c r="H1128" s="159">
        <v>1.629</v>
      </c>
      <c r="I1128" s="160"/>
      <c r="L1128" s="156"/>
      <c r="M1128" s="161"/>
      <c r="T1128" s="162"/>
      <c r="AT1128" s="157" t="s">
        <v>442</v>
      </c>
      <c r="AU1128" s="157" t="s">
        <v>87</v>
      </c>
      <c r="AV1128" s="12" t="s">
        <v>79</v>
      </c>
      <c r="AW1128" s="12" t="s">
        <v>31</v>
      </c>
      <c r="AX1128" s="12" t="s">
        <v>69</v>
      </c>
      <c r="AY1128" s="157" t="s">
        <v>328</v>
      </c>
    </row>
    <row r="1129" spans="2:65" s="12" customFormat="1">
      <c r="B1129" s="156"/>
      <c r="D1129" s="151" t="s">
        <v>442</v>
      </c>
      <c r="E1129" s="157" t="s">
        <v>3</v>
      </c>
      <c r="F1129" s="158" t="s">
        <v>3883</v>
      </c>
      <c r="H1129" s="159">
        <v>0.30199999999999999</v>
      </c>
      <c r="I1129" s="160"/>
      <c r="L1129" s="156"/>
      <c r="M1129" s="161"/>
      <c r="T1129" s="162"/>
      <c r="AT1129" s="157" t="s">
        <v>442</v>
      </c>
      <c r="AU1129" s="157" t="s">
        <v>87</v>
      </c>
      <c r="AV1129" s="12" t="s">
        <v>79</v>
      </c>
      <c r="AW1129" s="12" t="s">
        <v>31</v>
      </c>
      <c r="AX1129" s="12" t="s">
        <v>69</v>
      </c>
      <c r="AY1129" s="157" t="s">
        <v>328</v>
      </c>
    </row>
    <row r="1130" spans="2:65" s="12" customFormat="1">
      <c r="B1130" s="156"/>
      <c r="D1130" s="151" t="s">
        <v>442</v>
      </c>
      <c r="E1130" s="157" t="s">
        <v>3</v>
      </c>
      <c r="F1130" s="158" t="s">
        <v>3884</v>
      </c>
      <c r="H1130" s="159">
        <v>0.91800000000000004</v>
      </c>
      <c r="I1130" s="160"/>
      <c r="L1130" s="156"/>
      <c r="M1130" s="161"/>
      <c r="T1130" s="162"/>
      <c r="AT1130" s="157" t="s">
        <v>442</v>
      </c>
      <c r="AU1130" s="157" t="s">
        <v>87</v>
      </c>
      <c r="AV1130" s="12" t="s">
        <v>79</v>
      </c>
      <c r="AW1130" s="12" t="s">
        <v>31</v>
      </c>
      <c r="AX1130" s="12" t="s">
        <v>69</v>
      </c>
      <c r="AY1130" s="157" t="s">
        <v>328</v>
      </c>
    </row>
    <row r="1131" spans="2:65" s="12" customFormat="1">
      <c r="B1131" s="156"/>
      <c r="D1131" s="151" t="s">
        <v>442</v>
      </c>
      <c r="E1131" s="157" t="s">
        <v>3</v>
      </c>
      <c r="F1131" s="158" t="s">
        <v>3885</v>
      </c>
      <c r="H1131" s="159">
        <v>0.05</v>
      </c>
      <c r="I1131" s="160"/>
      <c r="L1131" s="156"/>
      <c r="M1131" s="161"/>
      <c r="T1131" s="162"/>
      <c r="AT1131" s="157" t="s">
        <v>442</v>
      </c>
      <c r="AU1131" s="157" t="s">
        <v>87</v>
      </c>
      <c r="AV1131" s="12" t="s">
        <v>79</v>
      </c>
      <c r="AW1131" s="12" t="s">
        <v>31</v>
      </c>
      <c r="AX1131" s="12" t="s">
        <v>69</v>
      </c>
      <c r="AY1131" s="157" t="s">
        <v>328</v>
      </c>
    </row>
    <row r="1132" spans="2:65" s="13" customFormat="1">
      <c r="B1132" s="163"/>
      <c r="D1132" s="151" t="s">
        <v>442</v>
      </c>
      <c r="E1132" s="164" t="s">
        <v>3</v>
      </c>
      <c r="F1132" s="165" t="s">
        <v>452</v>
      </c>
      <c r="H1132" s="166">
        <v>2.899</v>
      </c>
      <c r="I1132" s="167"/>
      <c r="L1132" s="163"/>
      <c r="M1132" s="168"/>
      <c r="T1132" s="169"/>
      <c r="AT1132" s="164" t="s">
        <v>442</v>
      </c>
      <c r="AU1132" s="164" t="s">
        <v>87</v>
      </c>
      <c r="AV1132" s="13" t="s">
        <v>113</v>
      </c>
      <c r="AW1132" s="13" t="s">
        <v>31</v>
      </c>
      <c r="AX1132" s="13" t="s">
        <v>76</v>
      </c>
      <c r="AY1132" s="164" t="s">
        <v>328</v>
      </c>
    </row>
    <row r="1133" spans="2:65" s="1" customFormat="1" ht="37.9" customHeight="1">
      <c r="B1133" s="133"/>
      <c r="C1133" s="134" t="s">
        <v>1785</v>
      </c>
      <c r="D1133" s="134" t="s">
        <v>331</v>
      </c>
      <c r="E1133" s="135" t="s">
        <v>3886</v>
      </c>
      <c r="F1133" s="136" t="s">
        <v>3887</v>
      </c>
      <c r="G1133" s="137" t="s">
        <v>491</v>
      </c>
      <c r="H1133" s="138">
        <v>2.899</v>
      </c>
      <c r="I1133" s="139"/>
      <c r="J1133" s="140">
        <f>ROUND(I1133*H1133,2)</f>
        <v>0</v>
      </c>
      <c r="K1133" s="136" t="s">
        <v>335</v>
      </c>
      <c r="L1133" s="34"/>
      <c r="M1133" s="141" t="s">
        <v>3</v>
      </c>
      <c r="N1133" s="142" t="s">
        <v>40</v>
      </c>
      <c r="P1133" s="143">
        <f>O1133*H1133</f>
        <v>0</v>
      </c>
      <c r="Q1133" s="143">
        <v>1.2149999999999999E-3</v>
      </c>
      <c r="R1133" s="143">
        <f>Q1133*H1133</f>
        <v>3.522285E-3</v>
      </c>
      <c r="S1133" s="143">
        <v>0</v>
      </c>
      <c r="T1133" s="144">
        <f>S1133*H1133</f>
        <v>0</v>
      </c>
      <c r="AR1133" s="145" t="s">
        <v>532</v>
      </c>
      <c r="AT1133" s="145" t="s">
        <v>331</v>
      </c>
      <c r="AU1133" s="145" t="s">
        <v>87</v>
      </c>
      <c r="AY1133" s="19" t="s">
        <v>328</v>
      </c>
      <c r="BE1133" s="146">
        <f>IF(N1133="základní",J1133,0)</f>
        <v>0</v>
      </c>
      <c r="BF1133" s="146">
        <f>IF(N1133="snížená",J1133,0)</f>
        <v>0</v>
      </c>
      <c r="BG1133" s="146">
        <f>IF(N1133="zákl. přenesená",J1133,0)</f>
        <v>0</v>
      </c>
      <c r="BH1133" s="146">
        <f>IF(N1133="sníž. přenesená",J1133,0)</f>
        <v>0</v>
      </c>
      <c r="BI1133" s="146">
        <f>IF(N1133="nulová",J1133,0)</f>
        <v>0</v>
      </c>
      <c r="BJ1133" s="19" t="s">
        <v>76</v>
      </c>
      <c r="BK1133" s="146">
        <f>ROUND(I1133*H1133,2)</f>
        <v>0</v>
      </c>
      <c r="BL1133" s="19" t="s">
        <v>532</v>
      </c>
      <c r="BM1133" s="145" t="s">
        <v>3888</v>
      </c>
    </row>
    <row r="1134" spans="2:65" s="1" customFormat="1">
      <c r="B1134" s="34"/>
      <c r="D1134" s="147" t="s">
        <v>338</v>
      </c>
      <c r="F1134" s="148" t="s">
        <v>3889</v>
      </c>
      <c r="I1134" s="149"/>
      <c r="L1134" s="34"/>
      <c r="M1134" s="150"/>
      <c r="T1134" s="55"/>
      <c r="AT1134" s="19" t="s">
        <v>338</v>
      </c>
      <c r="AU1134" s="19" t="s">
        <v>87</v>
      </c>
    </row>
    <row r="1135" spans="2:65" s="1" customFormat="1" ht="37.9" customHeight="1">
      <c r="B1135" s="133"/>
      <c r="C1135" s="134" t="s">
        <v>3890</v>
      </c>
      <c r="D1135" s="134" t="s">
        <v>331</v>
      </c>
      <c r="E1135" s="135" t="s">
        <v>2772</v>
      </c>
      <c r="F1135" s="136" t="s">
        <v>2773</v>
      </c>
      <c r="G1135" s="137" t="s">
        <v>574</v>
      </c>
      <c r="H1135" s="138">
        <v>36</v>
      </c>
      <c r="I1135" s="139"/>
      <c r="J1135" s="140">
        <f>ROUND(I1135*H1135,2)</f>
        <v>0</v>
      </c>
      <c r="K1135" s="136" t="s">
        <v>335</v>
      </c>
      <c r="L1135" s="34"/>
      <c r="M1135" s="141" t="s">
        <v>3</v>
      </c>
      <c r="N1135" s="142" t="s">
        <v>40</v>
      </c>
      <c r="P1135" s="143">
        <f>O1135*H1135</f>
        <v>0</v>
      </c>
      <c r="Q1135" s="143">
        <v>1.42788E-5</v>
      </c>
      <c r="R1135" s="143">
        <f>Q1135*H1135</f>
        <v>5.140368E-4</v>
      </c>
      <c r="S1135" s="143">
        <v>0</v>
      </c>
      <c r="T1135" s="144">
        <f>S1135*H1135</f>
        <v>0</v>
      </c>
      <c r="AR1135" s="145" t="s">
        <v>532</v>
      </c>
      <c r="AT1135" s="145" t="s">
        <v>331</v>
      </c>
      <c r="AU1135" s="145" t="s">
        <v>87</v>
      </c>
      <c r="AY1135" s="19" t="s">
        <v>328</v>
      </c>
      <c r="BE1135" s="146">
        <f>IF(N1135="základní",J1135,0)</f>
        <v>0</v>
      </c>
      <c r="BF1135" s="146">
        <f>IF(N1135="snížená",J1135,0)</f>
        <v>0</v>
      </c>
      <c r="BG1135" s="146">
        <f>IF(N1135="zákl. přenesená",J1135,0)</f>
        <v>0</v>
      </c>
      <c r="BH1135" s="146">
        <f>IF(N1135="sníž. přenesená",J1135,0)</f>
        <v>0</v>
      </c>
      <c r="BI1135" s="146">
        <f>IF(N1135="nulová",J1135,0)</f>
        <v>0</v>
      </c>
      <c r="BJ1135" s="19" t="s">
        <v>76</v>
      </c>
      <c r="BK1135" s="146">
        <f>ROUND(I1135*H1135,2)</f>
        <v>0</v>
      </c>
      <c r="BL1135" s="19" t="s">
        <v>532</v>
      </c>
      <c r="BM1135" s="145" t="s">
        <v>3891</v>
      </c>
    </row>
    <row r="1136" spans="2:65" s="1" customFormat="1">
      <c r="B1136" s="34"/>
      <c r="D1136" s="147" t="s">
        <v>338</v>
      </c>
      <c r="F1136" s="148" t="s">
        <v>2775</v>
      </c>
      <c r="I1136" s="149"/>
      <c r="L1136" s="34"/>
      <c r="M1136" s="150"/>
      <c r="T1136" s="55"/>
      <c r="AT1136" s="19" t="s">
        <v>338</v>
      </c>
      <c r="AU1136" s="19" t="s">
        <v>87</v>
      </c>
    </row>
    <row r="1137" spans="2:65" s="1" customFormat="1" ht="33" customHeight="1">
      <c r="B1137" s="133"/>
      <c r="C1137" s="134" t="s">
        <v>3892</v>
      </c>
      <c r="D1137" s="134" t="s">
        <v>331</v>
      </c>
      <c r="E1137" s="135" t="s">
        <v>3893</v>
      </c>
      <c r="F1137" s="136" t="s">
        <v>3894</v>
      </c>
      <c r="G1137" s="137" t="s">
        <v>574</v>
      </c>
      <c r="H1137" s="138">
        <v>36</v>
      </c>
      <c r="I1137" s="139"/>
      <c r="J1137" s="140">
        <f>ROUND(I1137*H1137,2)</f>
        <v>0</v>
      </c>
      <c r="K1137" s="136" t="s">
        <v>335</v>
      </c>
      <c r="L1137" s="34"/>
      <c r="M1137" s="141" t="s">
        <v>3</v>
      </c>
      <c r="N1137" s="142" t="s">
        <v>40</v>
      </c>
      <c r="P1137" s="143">
        <f>O1137*H1137</f>
        <v>0</v>
      </c>
      <c r="Q1137" s="143">
        <v>1.7000000000000001E-4</v>
      </c>
      <c r="R1137" s="143">
        <f>Q1137*H1137</f>
        <v>6.1200000000000004E-3</v>
      </c>
      <c r="S1137" s="143">
        <v>0</v>
      </c>
      <c r="T1137" s="144">
        <f>S1137*H1137</f>
        <v>0</v>
      </c>
      <c r="AR1137" s="145" t="s">
        <v>532</v>
      </c>
      <c r="AT1137" s="145" t="s">
        <v>331</v>
      </c>
      <c r="AU1137" s="145" t="s">
        <v>87</v>
      </c>
      <c r="AY1137" s="19" t="s">
        <v>328</v>
      </c>
      <c r="BE1137" s="146">
        <f>IF(N1137="základní",J1137,0)</f>
        <v>0</v>
      </c>
      <c r="BF1137" s="146">
        <f>IF(N1137="snížená",J1137,0)</f>
        <v>0</v>
      </c>
      <c r="BG1137" s="146">
        <f>IF(N1137="zákl. přenesená",J1137,0)</f>
        <v>0</v>
      </c>
      <c r="BH1137" s="146">
        <f>IF(N1137="sníž. přenesená",J1137,0)</f>
        <v>0</v>
      </c>
      <c r="BI1137" s="146">
        <f>IF(N1137="nulová",J1137,0)</f>
        <v>0</v>
      </c>
      <c r="BJ1137" s="19" t="s">
        <v>76</v>
      </c>
      <c r="BK1137" s="146">
        <f>ROUND(I1137*H1137,2)</f>
        <v>0</v>
      </c>
      <c r="BL1137" s="19" t="s">
        <v>532</v>
      </c>
      <c r="BM1137" s="145" t="s">
        <v>3895</v>
      </c>
    </row>
    <row r="1138" spans="2:65" s="1" customFormat="1">
      <c r="B1138" s="34"/>
      <c r="D1138" s="147" t="s">
        <v>338</v>
      </c>
      <c r="F1138" s="148" t="s">
        <v>3896</v>
      </c>
      <c r="I1138" s="149"/>
      <c r="L1138" s="34"/>
      <c r="M1138" s="150"/>
      <c r="T1138" s="55"/>
      <c r="AT1138" s="19" t="s">
        <v>338</v>
      </c>
      <c r="AU1138" s="19" t="s">
        <v>87</v>
      </c>
    </row>
    <row r="1139" spans="2:65" s="11" customFormat="1" ht="20.85" customHeight="1">
      <c r="B1139" s="121"/>
      <c r="D1139" s="122" t="s">
        <v>68</v>
      </c>
      <c r="E1139" s="131" t="s">
        <v>3897</v>
      </c>
      <c r="F1139" s="131" t="s">
        <v>3898</v>
      </c>
      <c r="I1139" s="124"/>
      <c r="J1139" s="132">
        <f>BK1139</f>
        <v>0</v>
      </c>
      <c r="L1139" s="121"/>
      <c r="M1139" s="126"/>
      <c r="P1139" s="127">
        <f>SUM(P1140:P1165)</f>
        <v>0</v>
      </c>
      <c r="R1139" s="127">
        <f>SUM(R1140:R1165)</f>
        <v>7.4844901946960007</v>
      </c>
      <c r="T1139" s="128">
        <f>SUM(T1140:T1165)</f>
        <v>0</v>
      </c>
      <c r="AR1139" s="122" t="s">
        <v>79</v>
      </c>
      <c r="AT1139" s="129" t="s">
        <v>68</v>
      </c>
      <c r="AU1139" s="129" t="s">
        <v>79</v>
      </c>
      <c r="AY1139" s="122" t="s">
        <v>328</v>
      </c>
      <c r="BK1139" s="130">
        <f>SUM(BK1140:BK1165)</f>
        <v>0</v>
      </c>
    </row>
    <row r="1140" spans="2:65" s="1" customFormat="1" ht="24.2" customHeight="1">
      <c r="B1140" s="133"/>
      <c r="C1140" s="134" t="s">
        <v>3899</v>
      </c>
      <c r="D1140" s="134" t="s">
        <v>331</v>
      </c>
      <c r="E1140" s="135" t="s">
        <v>3831</v>
      </c>
      <c r="F1140" s="136" t="s">
        <v>3832</v>
      </c>
      <c r="G1140" s="137" t="s">
        <v>439</v>
      </c>
      <c r="H1140" s="138">
        <v>224.88399999999999</v>
      </c>
      <c r="I1140" s="139"/>
      <c r="J1140" s="140">
        <f>ROUND(I1140*H1140,2)</f>
        <v>0</v>
      </c>
      <c r="K1140" s="136" t="s">
        <v>335</v>
      </c>
      <c r="L1140" s="34"/>
      <c r="M1140" s="141" t="s">
        <v>3</v>
      </c>
      <c r="N1140" s="142" t="s">
        <v>40</v>
      </c>
      <c r="P1140" s="143">
        <f>O1140*H1140</f>
        <v>0</v>
      </c>
      <c r="Q1140" s="143">
        <v>0</v>
      </c>
      <c r="R1140" s="143">
        <f>Q1140*H1140</f>
        <v>0</v>
      </c>
      <c r="S1140" s="143">
        <v>0</v>
      </c>
      <c r="T1140" s="144">
        <f>S1140*H1140</f>
        <v>0</v>
      </c>
      <c r="AR1140" s="145" t="s">
        <v>532</v>
      </c>
      <c r="AT1140" s="145" t="s">
        <v>331</v>
      </c>
      <c r="AU1140" s="145" t="s">
        <v>87</v>
      </c>
      <c r="AY1140" s="19" t="s">
        <v>328</v>
      </c>
      <c r="BE1140" s="146">
        <f>IF(N1140="základní",J1140,0)</f>
        <v>0</v>
      </c>
      <c r="BF1140" s="146">
        <f>IF(N1140="snížená",J1140,0)</f>
        <v>0</v>
      </c>
      <c r="BG1140" s="146">
        <f>IF(N1140="zákl. přenesená",J1140,0)</f>
        <v>0</v>
      </c>
      <c r="BH1140" s="146">
        <f>IF(N1140="sníž. přenesená",J1140,0)</f>
        <v>0</v>
      </c>
      <c r="BI1140" s="146">
        <f>IF(N1140="nulová",J1140,0)</f>
        <v>0</v>
      </c>
      <c r="BJ1140" s="19" t="s">
        <v>76</v>
      </c>
      <c r="BK1140" s="146">
        <f>ROUND(I1140*H1140,2)</f>
        <v>0</v>
      </c>
      <c r="BL1140" s="19" t="s">
        <v>532</v>
      </c>
      <c r="BM1140" s="145" t="s">
        <v>3900</v>
      </c>
    </row>
    <row r="1141" spans="2:65" s="1" customFormat="1">
      <c r="B1141" s="34"/>
      <c r="D1141" s="147" t="s">
        <v>338</v>
      </c>
      <c r="F1141" s="148" t="s">
        <v>3834</v>
      </c>
      <c r="I1141" s="149"/>
      <c r="L1141" s="34"/>
      <c r="M1141" s="150"/>
      <c r="T1141" s="55"/>
      <c r="AT1141" s="19" t="s">
        <v>338</v>
      </c>
      <c r="AU1141" s="19" t="s">
        <v>87</v>
      </c>
    </row>
    <row r="1142" spans="2:65" s="12" customFormat="1">
      <c r="B1142" s="156"/>
      <c r="D1142" s="151" t="s">
        <v>442</v>
      </c>
      <c r="E1142" s="157" t="s">
        <v>3</v>
      </c>
      <c r="F1142" s="158" t="s">
        <v>3693</v>
      </c>
      <c r="H1142" s="159">
        <v>224.88399999999999</v>
      </c>
      <c r="I1142" s="160"/>
      <c r="L1142" s="156"/>
      <c r="M1142" s="161"/>
      <c r="T1142" s="162"/>
      <c r="AT1142" s="157" t="s">
        <v>442</v>
      </c>
      <c r="AU1142" s="157" t="s">
        <v>87</v>
      </c>
      <c r="AV1142" s="12" t="s">
        <v>79</v>
      </c>
      <c r="AW1142" s="12" t="s">
        <v>31</v>
      </c>
      <c r="AX1142" s="12" t="s">
        <v>76</v>
      </c>
      <c r="AY1142" s="157" t="s">
        <v>328</v>
      </c>
    </row>
    <row r="1143" spans="2:65" s="1" customFormat="1" ht="16.5" customHeight="1">
      <c r="B1143" s="133"/>
      <c r="C1143" s="176" t="s">
        <v>3901</v>
      </c>
      <c r="D1143" s="176" t="s">
        <v>539</v>
      </c>
      <c r="E1143" s="177" t="s">
        <v>3836</v>
      </c>
      <c r="F1143" s="178" t="s">
        <v>3837</v>
      </c>
      <c r="G1143" s="179" t="s">
        <v>439</v>
      </c>
      <c r="H1143" s="180">
        <v>247.37200000000001</v>
      </c>
      <c r="I1143" s="181"/>
      <c r="J1143" s="182">
        <f>ROUND(I1143*H1143,2)</f>
        <v>0</v>
      </c>
      <c r="K1143" s="178" t="s">
        <v>335</v>
      </c>
      <c r="L1143" s="183"/>
      <c r="M1143" s="184" t="s">
        <v>3</v>
      </c>
      <c r="N1143" s="185" t="s">
        <v>40</v>
      </c>
      <c r="P1143" s="143">
        <f>O1143*H1143</f>
        <v>0</v>
      </c>
      <c r="Q1143" s="143">
        <v>1.023E-2</v>
      </c>
      <c r="R1143" s="143">
        <f>Q1143*H1143</f>
        <v>2.5306155600000002</v>
      </c>
      <c r="S1143" s="143">
        <v>0</v>
      </c>
      <c r="T1143" s="144">
        <f>S1143*H1143</f>
        <v>0</v>
      </c>
      <c r="AR1143" s="145" t="s">
        <v>621</v>
      </c>
      <c r="AT1143" s="145" t="s">
        <v>539</v>
      </c>
      <c r="AU1143" s="145" t="s">
        <v>87</v>
      </c>
      <c r="AY1143" s="19" t="s">
        <v>328</v>
      </c>
      <c r="BE1143" s="146">
        <f>IF(N1143="základní",J1143,0)</f>
        <v>0</v>
      </c>
      <c r="BF1143" s="146">
        <f>IF(N1143="snížená",J1143,0)</f>
        <v>0</v>
      </c>
      <c r="BG1143" s="146">
        <f>IF(N1143="zákl. přenesená",J1143,0)</f>
        <v>0</v>
      </c>
      <c r="BH1143" s="146">
        <f>IF(N1143="sníž. přenesená",J1143,0)</f>
        <v>0</v>
      </c>
      <c r="BI1143" s="146">
        <f>IF(N1143="nulová",J1143,0)</f>
        <v>0</v>
      </c>
      <c r="BJ1143" s="19" t="s">
        <v>76</v>
      </c>
      <c r="BK1143" s="146">
        <f>ROUND(I1143*H1143,2)</f>
        <v>0</v>
      </c>
      <c r="BL1143" s="19" t="s">
        <v>532</v>
      </c>
      <c r="BM1143" s="145" t="s">
        <v>3902</v>
      </c>
    </row>
    <row r="1144" spans="2:65" s="12" customFormat="1">
      <c r="B1144" s="156"/>
      <c r="D1144" s="151" t="s">
        <v>442</v>
      </c>
      <c r="F1144" s="158" t="s">
        <v>3903</v>
      </c>
      <c r="H1144" s="159">
        <v>247.37200000000001</v>
      </c>
      <c r="I1144" s="160"/>
      <c r="L1144" s="156"/>
      <c r="M1144" s="161"/>
      <c r="T1144" s="162"/>
      <c r="AT1144" s="157" t="s">
        <v>442</v>
      </c>
      <c r="AU1144" s="157" t="s">
        <v>87</v>
      </c>
      <c r="AV1144" s="12" t="s">
        <v>79</v>
      </c>
      <c r="AW1144" s="12" t="s">
        <v>4</v>
      </c>
      <c r="AX1144" s="12" t="s">
        <v>76</v>
      </c>
      <c r="AY1144" s="157" t="s">
        <v>328</v>
      </c>
    </row>
    <row r="1145" spans="2:65" s="1" customFormat="1" ht="37.9" customHeight="1">
      <c r="B1145" s="133"/>
      <c r="C1145" s="134" t="s">
        <v>3904</v>
      </c>
      <c r="D1145" s="134" t="s">
        <v>331</v>
      </c>
      <c r="E1145" s="135" t="s">
        <v>3905</v>
      </c>
      <c r="F1145" s="136" t="s">
        <v>3906</v>
      </c>
      <c r="G1145" s="137" t="s">
        <v>439</v>
      </c>
      <c r="H1145" s="138">
        <v>224.88399999999999</v>
      </c>
      <c r="I1145" s="139"/>
      <c r="J1145" s="140">
        <f>ROUND(I1145*H1145,2)</f>
        <v>0</v>
      </c>
      <c r="K1145" s="136" t="s">
        <v>335</v>
      </c>
      <c r="L1145" s="34"/>
      <c r="M1145" s="141" t="s">
        <v>3</v>
      </c>
      <c r="N1145" s="142" t="s">
        <v>40</v>
      </c>
      <c r="P1145" s="143">
        <f>O1145*H1145</f>
        <v>0</v>
      </c>
      <c r="Q1145" s="143">
        <v>0</v>
      </c>
      <c r="R1145" s="143">
        <f>Q1145*H1145</f>
        <v>0</v>
      </c>
      <c r="S1145" s="143">
        <v>0</v>
      </c>
      <c r="T1145" s="144">
        <f>S1145*H1145</f>
        <v>0</v>
      </c>
      <c r="AR1145" s="145" t="s">
        <v>532</v>
      </c>
      <c r="AT1145" s="145" t="s">
        <v>331</v>
      </c>
      <c r="AU1145" s="145" t="s">
        <v>87</v>
      </c>
      <c r="AY1145" s="19" t="s">
        <v>328</v>
      </c>
      <c r="BE1145" s="146">
        <f>IF(N1145="základní",J1145,0)</f>
        <v>0</v>
      </c>
      <c r="BF1145" s="146">
        <f>IF(N1145="snížená",J1145,0)</f>
        <v>0</v>
      </c>
      <c r="BG1145" s="146">
        <f>IF(N1145="zákl. přenesená",J1145,0)</f>
        <v>0</v>
      </c>
      <c r="BH1145" s="146">
        <f>IF(N1145="sníž. přenesená",J1145,0)</f>
        <v>0</v>
      </c>
      <c r="BI1145" s="146">
        <f>IF(N1145="nulová",J1145,0)</f>
        <v>0</v>
      </c>
      <c r="BJ1145" s="19" t="s">
        <v>76</v>
      </c>
      <c r="BK1145" s="146">
        <f>ROUND(I1145*H1145,2)</f>
        <v>0</v>
      </c>
      <c r="BL1145" s="19" t="s">
        <v>532</v>
      </c>
      <c r="BM1145" s="145" t="s">
        <v>3907</v>
      </c>
    </row>
    <row r="1146" spans="2:65" s="1" customFormat="1">
      <c r="B1146" s="34"/>
      <c r="D1146" s="147" t="s">
        <v>338</v>
      </c>
      <c r="F1146" s="148" t="s">
        <v>3908</v>
      </c>
      <c r="I1146" s="149"/>
      <c r="L1146" s="34"/>
      <c r="M1146" s="150"/>
      <c r="T1146" s="55"/>
      <c r="AT1146" s="19" t="s">
        <v>338</v>
      </c>
      <c r="AU1146" s="19" t="s">
        <v>87</v>
      </c>
    </row>
    <row r="1147" spans="2:65" s="12" customFormat="1">
      <c r="B1147" s="156"/>
      <c r="D1147" s="151" t="s">
        <v>442</v>
      </c>
      <c r="E1147" s="157" t="s">
        <v>3</v>
      </c>
      <c r="F1147" s="158" t="s">
        <v>3693</v>
      </c>
      <c r="H1147" s="159">
        <v>224.88399999999999</v>
      </c>
      <c r="I1147" s="160"/>
      <c r="L1147" s="156"/>
      <c r="M1147" s="161"/>
      <c r="T1147" s="162"/>
      <c r="AT1147" s="157" t="s">
        <v>442</v>
      </c>
      <c r="AU1147" s="157" t="s">
        <v>87</v>
      </c>
      <c r="AV1147" s="12" t="s">
        <v>79</v>
      </c>
      <c r="AW1147" s="12" t="s">
        <v>31</v>
      </c>
      <c r="AX1147" s="12" t="s">
        <v>76</v>
      </c>
      <c r="AY1147" s="157" t="s">
        <v>328</v>
      </c>
    </row>
    <row r="1148" spans="2:65" s="1" customFormat="1" ht="24.2" customHeight="1">
      <c r="B1148" s="133"/>
      <c r="C1148" s="176" t="s">
        <v>3909</v>
      </c>
      <c r="D1148" s="176" t="s">
        <v>539</v>
      </c>
      <c r="E1148" s="177" t="s">
        <v>3910</v>
      </c>
      <c r="F1148" s="178" t="s">
        <v>3911</v>
      </c>
      <c r="G1148" s="179" t="s">
        <v>491</v>
      </c>
      <c r="H1148" s="180">
        <v>5.3970000000000002</v>
      </c>
      <c r="I1148" s="181"/>
      <c r="J1148" s="182">
        <f>ROUND(I1148*H1148,2)</f>
        <v>0</v>
      </c>
      <c r="K1148" s="178" t="s">
        <v>335</v>
      </c>
      <c r="L1148" s="183"/>
      <c r="M1148" s="184" t="s">
        <v>3</v>
      </c>
      <c r="N1148" s="185" t="s">
        <v>40</v>
      </c>
      <c r="P1148" s="143">
        <f>O1148*H1148</f>
        <v>0</v>
      </c>
      <c r="Q1148" s="143">
        <v>0.55000000000000004</v>
      </c>
      <c r="R1148" s="143">
        <f>Q1148*H1148</f>
        <v>2.9683500000000005</v>
      </c>
      <c r="S1148" s="143">
        <v>0</v>
      </c>
      <c r="T1148" s="144">
        <f>S1148*H1148</f>
        <v>0</v>
      </c>
      <c r="AR1148" s="145" t="s">
        <v>621</v>
      </c>
      <c r="AT1148" s="145" t="s">
        <v>539</v>
      </c>
      <c r="AU1148" s="145" t="s">
        <v>87</v>
      </c>
      <c r="AY1148" s="19" t="s">
        <v>328</v>
      </c>
      <c r="BE1148" s="146">
        <f>IF(N1148="základní",J1148,0)</f>
        <v>0</v>
      </c>
      <c r="BF1148" s="146">
        <f>IF(N1148="snížená",J1148,0)</f>
        <v>0</v>
      </c>
      <c r="BG1148" s="146">
        <f>IF(N1148="zákl. přenesená",J1148,0)</f>
        <v>0</v>
      </c>
      <c r="BH1148" s="146">
        <f>IF(N1148="sníž. přenesená",J1148,0)</f>
        <v>0</v>
      </c>
      <c r="BI1148" s="146">
        <f>IF(N1148="nulová",J1148,0)</f>
        <v>0</v>
      </c>
      <c r="BJ1148" s="19" t="s">
        <v>76</v>
      </c>
      <c r="BK1148" s="146">
        <f>ROUND(I1148*H1148,2)</f>
        <v>0</v>
      </c>
      <c r="BL1148" s="19" t="s">
        <v>532</v>
      </c>
      <c r="BM1148" s="145" t="s">
        <v>3912</v>
      </c>
    </row>
    <row r="1149" spans="2:65" s="12" customFormat="1">
      <c r="B1149" s="156"/>
      <c r="D1149" s="151" t="s">
        <v>442</v>
      </c>
      <c r="E1149" s="157" t="s">
        <v>3</v>
      </c>
      <c r="F1149" s="158" t="s">
        <v>3913</v>
      </c>
      <c r="H1149" s="159">
        <v>224.88399999999999</v>
      </c>
      <c r="I1149" s="160"/>
      <c r="L1149" s="156"/>
      <c r="M1149" s="161"/>
      <c r="T1149" s="162"/>
      <c r="AT1149" s="157" t="s">
        <v>442</v>
      </c>
      <c r="AU1149" s="157" t="s">
        <v>87</v>
      </c>
      <c r="AV1149" s="12" t="s">
        <v>79</v>
      </c>
      <c r="AW1149" s="12" t="s">
        <v>31</v>
      </c>
      <c r="AX1149" s="12" t="s">
        <v>76</v>
      </c>
      <c r="AY1149" s="157" t="s">
        <v>328</v>
      </c>
    </row>
    <row r="1150" spans="2:65" s="12" customFormat="1">
      <c r="B1150" s="156"/>
      <c r="D1150" s="151" t="s">
        <v>442</v>
      </c>
      <c r="F1150" s="158" t="s">
        <v>3914</v>
      </c>
      <c r="H1150" s="159">
        <v>5.3970000000000002</v>
      </c>
      <c r="I1150" s="160"/>
      <c r="L1150" s="156"/>
      <c r="M1150" s="161"/>
      <c r="T1150" s="162"/>
      <c r="AT1150" s="157" t="s">
        <v>442</v>
      </c>
      <c r="AU1150" s="157" t="s">
        <v>87</v>
      </c>
      <c r="AV1150" s="12" t="s">
        <v>79</v>
      </c>
      <c r="AW1150" s="12" t="s">
        <v>4</v>
      </c>
      <c r="AX1150" s="12" t="s">
        <v>76</v>
      </c>
      <c r="AY1150" s="157" t="s">
        <v>328</v>
      </c>
    </row>
    <row r="1151" spans="2:65" s="1" customFormat="1" ht="24.2" customHeight="1">
      <c r="B1151" s="133"/>
      <c r="C1151" s="134" t="s">
        <v>3915</v>
      </c>
      <c r="D1151" s="134" t="s">
        <v>331</v>
      </c>
      <c r="E1151" s="135" t="s">
        <v>3916</v>
      </c>
      <c r="F1151" s="136" t="s">
        <v>3917</v>
      </c>
      <c r="G1151" s="137" t="s">
        <v>476</v>
      </c>
      <c r="H1151" s="138">
        <v>224.88399999999999</v>
      </c>
      <c r="I1151" s="139"/>
      <c r="J1151" s="140">
        <f>ROUND(I1151*H1151,2)</f>
        <v>0</v>
      </c>
      <c r="K1151" s="136" t="s">
        <v>335</v>
      </c>
      <c r="L1151" s="34"/>
      <c r="M1151" s="141" t="s">
        <v>3</v>
      </c>
      <c r="N1151" s="142" t="s">
        <v>40</v>
      </c>
      <c r="P1151" s="143">
        <f>O1151*H1151</f>
        <v>0</v>
      </c>
      <c r="Q1151" s="143">
        <v>1.7699999999999999E-4</v>
      </c>
      <c r="R1151" s="143">
        <f>Q1151*H1151</f>
        <v>3.9804467999999996E-2</v>
      </c>
      <c r="S1151" s="143">
        <v>0</v>
      </c>
      <c r="T1151" s="144">
        <f>S1151*H1151</f>
        <v>0</v>
      </c>
      <c r="AR1151" s="145" t="s">
        <v>532</v>
      </c>
      <c r="AT1151" s="145" t="s">
        <v>331</v>
      </c>
      <c r="AU1151" s="145" t="s">
        <v>87</v>
      </c>
      <c r="AY1151" s="19" t="s">
        <v>328</v>
      </c>
      <c r="BE1151" s="146">
        <f>IF(N1151="základní",J1151,0)</f>
        <v>0</v>
      </c>
      <c r="BF1151" s="146">
        <f>IF(N1151="snížená",J1151,0)</f>
        <v>0</v>
      </c>
      <c r="BG1151" s="146">
        <f>IF(N1151="zákl. přenesená",J1151,0)</f>
        <v>0</v>
      </c>
      <c r="BH1151" s="146">
        <f>IF(N1151="sníž. přenesená",J1151,0)</f>
        <v>0</v>
      </c>
      <c r="BI1151" s="146">
        <f>IF(N1151="nulová",J1151,0)</f>
        <v>0</v>
      </c>
      <c r="BJ1151" s="19" t="s">
        <v>76</v>
      </c>
      <c r="BK1151" s="146">
        <f>ROUND(I1151*H1151,2)</f>
        <v>0</v>
      </c>
      <c r="BL1151" s="19" t="s">
        <v>532</v>
      </c>
      <c r="BM1151" s="145" t="s">
        <v>3918</v>
      </c>
    </row>
    <row r="1152" spans="2:65" s="1" customFormat="1">
      <c r="B1152" s="34"/>
      <c r="D1152" s="147" t="s">
        <v>338</v>
      </c>
      <c r="F1152" s="148" t="s">
        <v>3919</v>
      </c>
      <c r="I1152" s="149"/>
      <c r="L1152" s="34"/>
      <c r="M1152" s="150"/>
      <c r="T1152" s="55"/>
      <c r="AT1152" s="19" t="s">
        <v>338</v>
      </c>
      <c r="AU1152" s="19" t="s">
        <v>87</v>
      </c>
    </row>
    <row r="1153" spans="2:65" s="12" customFormat="1">
      <c r="B1153" s="156"/>
      <c r="D1153" s="151" t="s">
        <v>442</v>
      </c>
      <c r="E1153" s="157" t="s">
        <v>3</v>
      </c>
      <c r="F1153" s="158" t="s">
        <v>3693</v>
      </c>
      <c r="H1153" s="159">
        <v>224.88399999999999</v>
      </c>
      <c r="I1153" s="160"/>
      <c r="L1153" s="156"/>
      <c r="M1153" s="161"/>
      <c r="T1153" s="162"/>
      <c r="AT1153" s="157" t="s">
        <v>442</v>
      </c>
      <c r="AU1153" s="157" t="s">
        <v>87</v>
      </c>
      <c r="AV1153" s="12" t="s">
        <v>79</v>
      </c>
      <c r="AW1153" s="12" t="s">
        <v>31</v>
      </c>
      <c r="AX1153" s="12" t="s">
        <v>76</v>
      </c>
      <c r="AY1153" s="157" t="s">
        <v>328</v>
      </c>
    </row>
    <row r="1154" spans="2:65" s="1" customFormat="1" ht="16.5" customHeight="1">
      <c r="B1154" s="133"/>
      <c r="C1154" s="176" t="s">
        <v>3920</v>
      </c>
      <c r="D1154" s="176" t="s">
        <v>539</v>
      </c>
      <c r="E1154" s="177" t="s">
        <v>3921</v>
      </c>
      <c r="F1154" s="178" t="s">
        <v>3922</v>
      </c>
      <c r="G1154" s="179" t="s">
        <v>491</v>
      </c>
      <c r="H1154" s="180">
        <v>2.923</v>
      </c>
      <c r="I1154" s="181"/>
      <c r="J1154" s="182">
        <f>ROUND(I1154*H1154,2)</f>
        <v>0</v>
      </c>
      <c r="K1154" s="178" t="s">
        <v>335</v>
      </c>
      <c r="L1154" s="183"/>
      <c r="M1154" s="184" t="s">
        <v>3</v>
      </c>
      <c r="N1154" s="185" t="s">
        <v>40</v>
      </c>
      <c r="P1154" s="143">
        <f>O1154*H1154</f>
        <v>0</v>
      </c>
      <c r="Q1154" s="143">
        <v>0.55000000000000004</v>
      </c>
      <c r="R1154" s="143">
        <f>Q1154*H1154</f>
        <v>1.6076500000000002</v>
      </c>
      <c r="S1154" s="143">
        <v>0</v>
      </c>
      <c r="T1154" s="144">
        <f>S1154*H1154</f>
        <v>0</v>
      </c>
      <c r="AR1154" s="145" t="s">
        <v>621</v>
      </c>
      <c r="AT1154" s="145" t="s">
        <v>539</v>
      </c>
      <c r="AU1154" s="145" t="s">
        <v>87</v>
      </c>
      <c r="AY1154" s="19" t="s">
        <v>328</v>
      </c>
      <c r="BE1154" s="146">
        <f>IF(N1154="základní",J1154,0)</f>
        <v>0</v>
      </c>
      <c r="BF1154" s="146">
        <f>IF(N1154="snížená",J1154,0)</f>
        <v>0</v>
      </c>
      <c r="BG1154" s="146">
        <f>IF(N1154="zákl. přenesená",J1154,0)</f>
        <v>0</v>
      </c>
      <c r="BH1154" s="146">
        <f>IF(N1154="sníž. přenesená",J1154,0)</f>
        <v>0</v>
      </c>
      <c r="BI1154" s="146">
        <f>IF(N1154="nulová",J1154,0)</f>
        <v>0</v>
      </c>
      <c r="BJ1154" s="19" t="s">
        <v>76</v>
      </c>
      <c r="BK1154" s="146">
        <f>ROUND(I1154*H1154,2)</f>
        <v>0</v>
      </c>
      <c r="BL1154" s="19" t="s">
        <v>532</v>
      </c>
      <c r="BM1154" s="145" t="s">
        <v>3923</v>
      </c>
    </row>
    <row r="1155" spans="2:65" s="12" customFormat="1">
      <c r="B1155" s="156"/>
      <c r="D1155" s="151" t="s">
        <v>442</v>
      </c>
      <c r="E1155" s="157" t="s">
        <v>3</v>
      </c>
      <c r="F1155" s="158" t="s">
        <v>3693</v>
      </c>
      <c r="H1155" s="159">
        <v>224.88399999999999</v>
      </c>
      <c r="I1155" s="160"/>
      <c r="L1155" s="156"/>
      <c r="M1155" s="161"/>
      <c r="T1155" s="162"/>
      <c r="AT1155" s="157" t="s">
        <v>442</v>
      </c>
      <c r="AU1155" s="157" t="s">
        <v>87</v>
      </c>
      <c r="AV1155" s="12" t="s">
        <v>79</v>
      </c>
      <c r="AW1155" s="12" t="s">
        <v>31</v>
      </c>
      <c r="AX1155" s="12" t="s">
        <v>76</v>
      </c>
      <c r="AY1155" s="157" t="s">
        <v>328</v>
      </c>
    </row>
    <row r="1156" spans="2:65" s="12" customFormat="1">
      <c r="B1156" s="156"/>
      <c r="D1156" s="151" t="s">
        <v>442</v>
      </c>
      <c r="F1156" s="158" t="s">
        <v>3924</v>
      </c>
      <c r="H1156" s="159">
        <v>2.923</v>
      </c>
      <c r="I1156" s="160"/>
      <c r="L1156" s="156"/>
      <c r="M1156" s="161"/>
      <c r="T1156" s="162"/>
      <c r="AT1156" s="157" t="s">
        <v>442</v>
      </c>
      <c r="AU1156" s="157" t="s">
        <v>87</v>
      </c>
      <c r="AV1156" s="12" t="s">
        <v>79</v>
      </c>
      <c r="AW1156" s="12" t="s">
        <v>4</v>
      </c>
      <c r="AX1156" s="12" t="s">
        <v>76</v>
      </c>
      <c r="AY1156" s="157" t="s">
        <v>328</v>
      </c>
    </row>
    <row r="1157" spans="2:65" s="1" customFormat="1" ht="37.9" customHeight="1">
      <c r="B1157" s="133"/>
      <c r="C1157" s="134" t="s">
        <v>3925</v>
      </c>
      <c r="D1157" s="134" t="s">
        <v>331</v>
      </c>
      <c r="E1157" s="135" t="s">
        <v>3794</v>
      </c>
      <c r="F1157" s="136" t="s">
        <v>3795</v>
      </c>
      <c r="G1157" s="137" t="s">
        <v>491</v>
      </c>
      <c r="H1157" s="138">
        <v>14.504</v>
      </c>
      <c r="I1157" s="139"/>
      <c r="J1157" s="140">
        <f>ROUND(I1157*H1157,2)</f>
        <v>0</v>
      </c>
      <c r="K1157" s="136" t="s">
        <v>335</v>
      </c>
      <c r="L1157" s="34"/>
      <c r="M1157" s="141" t="s">
        <v>3</v>
      </c>
      <c r="N1157" s="142" t="s">
        <v>40</v>
      </c>
      <c r="P1157" s="143">
        <f>O1157*H1157</f>
        <v>0</v>
      </c>
      <c r="Q1157" s="143">
        <v>2.2837798999999999E-2</v>
      </c>
      <c r="R1157" s="143">
        <f>Q1157*H1157</f>
        <v>0.33123943669599998</v>
      </c>
      <c r="S1157" s="143">
        <v>0</v>
      </c>
      <c r="T1157" s="144">
        <f>S1157*H1157</f>
        <v>0</v>
      </c>
      <c r="AR1157" s="145" t="s">
        <v>532</v>
      </c>
      <c r="AT1157" s="145" t="s">
        <v>331</v>
      </c>
      <c r="AU1157" s="145" t="s">
        <v>87</v>
      </c>
      <c r="AY1157" s="19" t="s">
        <v>328</v>
      </c>
      <c r="BE1157" s="146">
        <f>IF(N1157="základní",J1157,0)</f>
        <v>0</v>
      </c>
      <c r="BF1157" s="146">
        <f>IF(N1157="snížená",J1157,0)</f>
        <v>0</v>
      </c>
      <c r="BG1157" s="146">
        <f>IF(N1157="zákl. přenesená",J1157,0)</f>
        <v>0</v>
      </c>
      <c r="BH1157" s="146">
        <f>IF(N1157="sníž. přenesená",J1157,0)</f>
        <v>0</v>
      </c>
      <c r="BI1157" s="146">
        <f>IF(N1157="nulová",J1157,0)</f>
        <v>0</v>
      </c>
      <c r="BJ1157" s="19" t="s">
        <v>76</v>
      </c>
      <c r="BK1157" s="146">
        <f>ROUND(I1157*H1157,2)</f>
        <v>0</v>
      </c>
      <c r="BL1157" s="19" t="s">
        <v>532</v>
      </c>
      <c r="BM1157" s="145" t="s">
        <v>3926</v>
      </c>
    </row>
    <row r="1158" spans="2:65" s="1" customFormat="1">
      <c r="B1158" s="34"/>
      <c r="D1158" s="147" t="s">
        <v>338</v>
      </c>
      <c r="F1158" s="148" t="s">
        <v>3797</v>
      </c>
      <c r="I1158" s="149"/>
      <c r="L1158" s="34"/>
      <c r="M1158" s="150"/>
      <c r="T1158" s="55"/>
      <c r="AT1158" s="19" t="s">
        <v>338</v>
      </c>
      <c r="AU1158" s="19" t="s">
        <v>87</v>
      </c>
    </row>
    <row r="1159" spans="2:65" s="12" customFormat="1">
      <c r="B1159" s="156"/>
      <c r="D1159" s="151" t="s">
        <v>442</v>
      </c>
      <c r="E1159" s="157" t="s">
        <v>3</v>
      </c>
      <c r="F1159" s="158" t="s">
        <v>3927</v>
      </c>
      <c r="H1159" s="159">
        <v>6.1840000000000002</v>
      </c>
      <c r="I1159" s="160"/>
      <c r="L1159" s="156"/>
      <c r="M1159" s="161"/>
      <c r="T1159" s="162"/>
      <c r="AT1159" s="157" t="s">
        <v>442</v>
      </c>
      <c r="AU1159" s="157" t="s">
        <v>87</v>
      </c>
      <c r="AV1159" s="12" t="s">
        <v>79</v>
      </c>
      <c r="AW1159" s="12" t="s">
        <v>31</v>
      </c>
      <c r="AX1159" s="12" t="s">
        <v>69</v>
      </c>
      <c r="AY1159" s="157" t="s">
        <v>328</v>
      </c>
    </row>
    <row r="1160" spans="2:65" s="12" customFormat="1">
      <c r="B1160" s="156"/>
      <c r="D1160" s="151" t="s">
        <v>442</v>
      </c>
      <c r="E1160" s="157" t="s">
        <v>3</v>
      </c>
      <c r="F1160" s="158" t="s">
        <v>3928</v>
      </c>
      <c r="H1160" s="159">
        <v>2.923</v>
      </c>
      <c r="I1160" s="160"/>
      <c r="L1160" s="156"/>
      <c r="M1160" s="161"/>
      <c r="T1160" s="162"/>
      <c r="AT1160" s="157" t="s">
        <v>442</v>
      </c>
      <c r="AU1160" s="157" t="s">
        <v>87</v>
      </c>
      <c r="AV1160" s="12" t="s">
        <v>79</v>
      </c>
      <c r="AW1160" s="12" t="s">
        <v>31</v>
      </c>
      <c r="AX1160" s="12" t="s">
        <v>69</v>
      </c>
      <c r="AY1160" s="157" t="s">
        <v>328</v>
      </c>
    </row>
    <row r="1161" spans="2:65" s="12" customFormat="1">
      <c r="B1161" s="156"/>
      <c r="D1161" s="151" t="s">
        <v>442</v>
      </c>
      <c r="E1161" s="157" t="s">
        <v>3</v>
      </c>
      <c r="F1161" s="158" t="s">
        <v>3929</v>
      </c>
      <c r="H1161" s="159">
        <v>5.3970000000000002</v>
      </c>
      <c r="I1161" s="160"/>
      <c r="L1161" s="156"/>
      <c r="M1161" s="161"/>
      <c r="T1161" s="162"/>
      <c r="AT1161" s="157" t="s">
        <v>442</v>
      </c>
      <c r="AU1161" s="157" t="s">
        <v>87</v>
      </c>
      <c r="AV1161" s="12" t="s">
        <v>79</v>
      </c>
      <c r="AW1161" s="12" t="s">
        <v>31</v>
      </c>
      <c r="AX1161" s="12" t="s">
        <v>69</v>
      </c>
      <c r="AY1161" s="157" t="s">
        <v>328</v>
      </c>
    </row>
    <row r="1162" spans="2:65" s="13" customFormat="1">
      <c r="B1162" s="163"/>
      <c r="D1162" s="151" t="s">
        <v>442</v>
      </c>
      <c r="E1162" s="164" t="s">
        <v>3</v>
      </c>
      <c r="F1162" s="165" t="s">
        <v>452</v>
      </c>
      <c r="H1162" s="166">
        <v>14.504</v>
      </c>
      <c r="I1162" s="167"/>
      <c r="L1162" s="163"/>
      <c r="M1162" s="168"/>
      <c r="T1162" s="169"/>
      <c r="AT1162" s="164" t="s">
        <v>442</v>
      </c>
      <c r="AU1162" s="164" t="s">
        <v>87</v>
      </c>
      <c r="AV1162" s="13" t="s">
        <v>113</v>
      </c>
      <c r="AW1162" s="13" t="s">
        <v>31</v>
      </c>
      <c r="AX1162" s="13" t="s">
        <v>76</v>
      </c>
      <c r="AY1162" s="164" t="s">
        <v>328</v>
      </c>
    </row>
    <row r="1163" spans="2:65" s="1" customFormat="1" ht="37.9" customHeight="1">
      <c r="B1163" s="133"/>
      <c r="C1163" s="134" t="s">
        <v>3930</v>
      </c>
      <c r="D1163" s="134" t="s">
        <v>331</v>
      </c>
      <c r="E1163" s="135" t="s">
        <v>3886</v>
      </c>
      <c r="F1163" s="136" t="s">
        <v>3887</v>
      </c>
      <c r="G1163" s="137" t="s">
        <v>491</v>
      </c>
      <c r="H1163" s="138">
        <v>5.6219999999999999</v>
      </c>
      <c r="I1163" s="139"/>
      <c r="J1163" s="140">
        <f>ROUND(I1163*H1163,2)</f>
        <v>0</v>
      </c>
      <c r="K1163" s="136" t="s">
        <v>335</v>
      </c>
      <c r="L1163" s="34"/>
      <c r="M1163" s="141" t="s">
        <v>3</v>
      </c>
      <c r="N1163" s="142" t="s">
        <v>40</v>
      </c>
      <c r="P1163" s="143">
        <f>O1163*H1163</f>
        <v>0</v>
      </c>
      <c r="Q1163" s="143">
        <v>1.2149999999999999E-3</v>
      </c>
      <c r="R1163" s="143">
        <f>Q1163*H1163</f>
        <v>6.8307299999999993E-3</v>
      </c>
      <c r="S1163" s="143">
        <v>0</v>
      </c>
      <c r="T1163" s="144">
        <f>S1163*H1163</f>
        <v>0</v>
      </c>
      <c r="AR1163" s="145" t="s">
        <v>532</v>
      </c>
      <c r="AT1163" s="145" t="s">
        <v>331</v>
      </c>
      <c r="AU1163" s="145" t="s">
        <v>87</v>
      </c>
      <c r="AY1163" s="19" t="s">
        <v>328</v>
      </c>
      <c r="BE1163" s="146">
        <f>IF(N1163="základní",J1163,0)</f>
        <v>0</v>
      </c>
      <c r="BF1163" s="146">
        <f>IF(N1163="snížená",J1163,0)</f>
        <v>0</v>
      </c>
      <c r="BG1163" s="146">
        <f>IF(N1163="zákl. přenesená",J1163,0)</f>
        <v>0</v>
      </c>
      <c r="BH1163" s="146">
        <f>IF(N1163="sníž. přenesená",J1163,0)</f>
        <v>0</v>
      </c>
      <c r="BI1163" s="146">
        <f>IF(N1163="nulová",J1163,0)</f>
        <v>0</v>
      </c>
      <c r="BJ1163" s="19" t="s">
        <v>76</v>
      </c>
      <c r="BK1163" s="146">
        <f>ROUND(I1163*H1163,2)</f>
        <v>0</v>
      </c>
      <c r="BL1163" s="19" t="s">
        <v>532</v>
      </c>
      <c r="BM1163" s="145" t="s">
        <v>3931</v>
      </c>
    </row>
    <row r="1164" spans="2:65" s="1" customFormat="1">
      <c r="B1164" s="34"/>
      <c r="D1164" s="147" t="s">
        <v>338</v>
      </c>
      <c r="F1164" s="148" t="s">
        <v>3889</v>
      </c>
      <c r="I1164" s="149"/>
      <c r="L1164" s="34"/>
      <c r="M1164" s="150"/>
      <c r="T1164" s="55"/>
      <c r="AT1164" s="19" t="s">
        <v>338</v>
      </c>
      <c r="AU1164" s="19" t="s">
        <v>87</v>
      </c>
    </row>
    <row r="1165" spans="2:65" s="12" customFormat="1">
      <c r="B1165" s="156"/>
      <c r="D1165" s="151" t="s">
        <v>442</v>
      </c>
      <c r="E1165" s="157" t="s">
        <v>3</v>
      </c>
      <c r="F1165" s="158" t="s">
        <v>3932</v>
      </c>
      <c r="H1165" s="159">
        <v>5.6219999999999999</v>
      </c>
      <c r="I1165" s="160"/>
      <c r="L1165" s="156"/>
      <c r="M1165" s="161"/>
      <c r="T1165" s="162"/>
      <c r="AT1165" s="157" t="s">
        <v>442</v>
      </c>
      <c r="AU1165" s="157" t="s">
        <v>87</v>
      </c>
      <c r="AV1165" s="12" t="s">
        <v>79</v>
      </c>
      <c r="AW1165" s="12" t="s">
        <v>31</v>
      </c>
      <c r="AX1165" s="12" t="s">
        <v>76</v>
      </c>
      <c r="AY1165" s="157" t="s">
        <v>328</v>
      </c>
    </row>
    <row r="1166" spans="2:65" s="11" customFormat="1" ht="20.85" customHeight="1">
      <c r="B1166" s="121"/>
      <c r="D1166" s="122" t="s">
        <v>68</v>
      </c>
      <c r="E1166" s="131" t="s">
        <v>3933</v>
      </c>
      <c r="F1166" s="131" t="s">
        <v>3934</v>
      </c>
      <c r="I1166" s="124"/>
      <c r="J1166" s="132">
        <f>BK1166</f>
        <v>0</v>
      </c>
      <c r="L1166" s="121"/>
      <c r="M1166" s="126"/>
      <c r="P1166" s="127">
        <f>SUM(P1167:P1175)</f>
        <v>0</v>
      </c>
      <c r="R1166" s="127">
        <f>SUM(R1167:R1175)</f>
        <v>1.3465286784E-2</v>
      </c>
      <c r="T1166" s="128">
        <f>SUM(T1167:T1175)</f>
        <v>0</v>
      </c>
      <c r="AR1166" s="122" t="s">
        <v>79</v>
      </c>
      <c r="AT1166" s="129" t="s">
        <v>68</v>
      </c>
      <c r="AU1166" s="129" t="s">
        <v>79</v>
      </c>
      <c r="AY1166" s="122" t="s">
        <v>328</v>
      </c>
      <c r="BK1166" s="130">
        <f>SUM(BK1167:BK1175)</f>
        <v>0</v>
      </c>
    </row>
    <row r="1167" spans="2:65" s="1" customFormat="1" ht="24.2" customHeight="1">
      <c r="B1167" s="133"/>
      <c r="C1167" s="134" t="s">
        <v>3935</v>
      </c>
      <c r="D1167" s="134" t="s">
        <v>331</v>
      </c>
      <c r="E1167" s="135" t="s">
        <v>3936</v>
      </c>
      <c r="F1167" s="136" t="s">
        <v>3937</v>
      </c>
      <c r="G1167" s="137" t="s">
        <v>439</v>
      </c>
      <c r="H1167" s="138">
        <v>74.016000000000005</v>
      </c>
      <c r="I1167" s="139"/>
      <c r="J1167" s="140">
        <f>ROUND(I1167*H1167,2)</f>
        <v>0</v>
      </c>
      <c r="K1167" s="136" t="s">
        <v>335</v>
      </c>
      <c r="L1167" s="34"/>
      <c r="M1167" s="141" t="s">
        <v>3</v>
      </c>
      <c r="N1167" s="142" t="s">
        <v>40</v>
      </c>
      <c r="P1167" s="143">
        <f>O1167*H1167</f>
        <v>0</v>
      </c>
      <c r="Q1167" s="143">
        <v>1.81924E-4</v>
      </c>
      <c r="R1167" s="143">
        <f>Q1167*H1167</f>
        <v>1.3465286784E-2</v>
      </c>
      <c r="S1167" s="143">
        <v>0</v>
      </c>
      <c r="T1167" s="144">
        <f>S1167*H1167</f>
        <v>0</v>
      </c>
      <c r="AR1167" s="145" t="s">
        <v>532</v>
      </c>
      <c r="AT1167" s="145" t="s">
        <v>331</v>
      </c>
      <c r="AU1167" s="145" t="s">
        <v>87</v>
      </c>
      <c r="AY1167" s="19" t="s">
        <v>328</v>
      </c>
      <c r="BE1167" s="146">
        <f>IF(N1167="základní",J1167,0)</f>
        <v>0</v>
      </c>
      <c r="BF1167" s="146">
        <f>IF(N1167="snížená",J1167,0)</f>
        <v>0</v>
      </c>
      <c r="BG1167" s="146">
        <f>IF(N1167="zákl. přenesená",J1167,0)</f>
        <v>0</v>
      </c>
      <c r="BH1167" s="146">
        <f>IF(N1167="sníž. přenesená",J1167,0)</f>
        <v>0</v>
      </c>
      <c r="BI1167" s="146">
        <f>IF(N1167="nulová",J1167,0)</f>
        <v>0</v>
      </c>
      <c r="BJ1167" s="19" t="s">
        <v>76</v>
      </c>
      <c r="BK1167" s="146">
        <f>ROUND(I1167*H1167,2)</f>
        <v>0</v>
      </c>
      <c r="BL1167" s="19" t="s">
        <v>532</v>
      </c>
      <c r="BM1167" s="145" t="s">
        <v>3938</v>
      </c>
    </row>
    <row r="1168" spans="2:65" s="1" customFormat="1">
      <c r="B1168" s="34"/>
      <c r="D1168" s="147" t="s">
        <v>338</v>
      </c>
      <c r="F1168" s="148" t="s">
        <v>3939</v>
      </c>
      <c r="I1168" s="149"/>
      <c r="L1168" s="34"/>
      <c r="M1168" s="150"/>
      <c r="T1168" s="55"/>
      <c r="AT1168" s="19" t="s">
        <v>338</v>
      </c>
      <c r="AU1168" s="19" t="s">
        <v>87</v>
      </c>
    </row>
    <row r="1169" spans="2:65" s="12" customFormat="1">
      <c r="B1169" s="156"/>
      <c r="D1169" s="151" t="s">
        <v>442</v>
      </c>
      <c r="E1169" s="157" t="s">
        <v>3</v>
      </c>
      <c r="F1169" s="158" t="s">
        <v>2490</v>
      </c>
      <c r="H1169" s="159">
        <v>31.780999999999999</v>
      </c>
      <c r="I1169" s="160"/>
      <c r="L1169" s="156"/>
      <c r="M1169" s="161"/>
      <c r="T1169" s="162"/>
      <c r="AT1169" s="157" t="s">
        <v>442</v>
      </c>
      <c r="AU1169" s="157" t="s">
        <v>87</v>
      </c>
      <c r="AV1169" s="12" t="s">
        <v>79</v>
      </c>
      <c r="AW1169" s="12" t="s">
        <v>31</v>
      </c>
      <c r="AX1169" s="12" t="s">
        <v>69</v>
      </c>
      <c r="AY1169" s="157" t="s">
        <v>328</v>
      </c>
    </row>
    <row r="1170" spans="2:65" s="14" customFormat="1">
      <c r="B1170" s="170"/>
      <c r="D1170" s="151" t="s">
        <v>442</v>
      </c>
      <c r="E1170" s="171" t="s">
        <v>3</v>
      </c>
      <c r="F1170" s="172" t="s">
        <v>3940</v>
      </c>
      <c r="H1170" s="171" t="s">
        <v>3</v>
      </c>
      <c r="I1170" s="173"/>
      <c r="L1170" s="170"/>
      <c r="M1170" s="174"/>
      <c r="T1170" s="175"/>
      <c r="AT1170" s="171" t="s">
        <v>442</v>
      </c>
      <c r="AU1170" s="171" t="s">
        <v>87</v>
      </c>
      <c r="AV1170" s="14" t="s">
        <v>76</v>
      </c>
      <c r="AW1170" s="14" t="s">
        <v>31</v>
      </c>
      <c r="AX1170" s="14" t="s">
        <v>69</v>
      </c>
      <c r="AY1170" s="171" t="s">
        <v>328</v>
      </c>
    </row>
    <row r="1171" spans="2:65" s="12" customFormat="1">
      <c r="B1171" s="156"/>
      <c r="D1171" s="151" t="s">
        <v>442</v>
      </c>
      <c r="E1171" s="157" t="s">
        <v>3</v>
      </c>
      <c r="F1171" s="158" t="s">
        <v>3941</v>
      </c>
      <c r="H1171" s="159">
        <v>14</v>
      </c>
      <c r="I1171" s="160"/>
      <c r="L1171" s="156"/>
      <c r="M1171" s="161"/>
      <c r="T1171" s="162"/>
      <c r="AT1171" s="157" t="s">
        <v>442</v>
      </c>
      <c r="AU1171" s="157" t="s">
        <v>87</v>
      </c>
      <c r="AV1171" s="12" t="s">
        <v>79</v>
      </c>
      <c r="AW1171" s="12" t="s">
        <v>31</v>
      </c>
      <c r="AX1171" s="12" t="s">
        <v>69</v>
      </c>
      <c r="AY1171" s="157" t="s">
        <v>328</v>
      </c>
    </row>
    <row r="1172" spans="2:65" s="12" customFormat="1">
      <c r="B1172" s="156"/>
      <c r="D1172" s="151" t="s">
        <v>442</v>
      </c>
      <c r="E1172" s="157" t="s">
        <v>3</v>
      </c>
      <c r="F1172" s="158" t="s">
        <v>3942</v>
      </c>
      <c r="H1172" s="159">
        <v>12.875</v>
      </c>
      <c r="I1172" s="160"/>
      <c r="L1172" s="156"/>
      <c r="M1172" s="161"/>
      <c r="T1172" s="162"/>
      <c r="AT1172" s="157" t="s">
        <v>442</v>
      </c>
      <c r="AU1172" s="157" t="s">
        <v>87</v>
      </c>
      <c r="AV1172" s="12" t="s">
        <v>79</v>
      </c>
      <c r="AW1172" s="12" t="s">
        <v>31</v>
      </c>
      <c r="AX1172" s="12" t="s">
        <v>69</v>
      </c>
      <c r="AY1172" s="157" t="s">
        <v>328</v>
      </c>
    </row>
    <row r="1173" spans="2:65" s="12" customFormat="1">
      <c r="B1173" s="156"/>
      <c r="D1173" s="151" t="s">
        <v>442</v>
      </c>
      <c r="E1173" s="157" t="s">
        <v>3</v>
      </c>
      <c r="F1173" s="158" t="s">
        <v>3943</v>
      </c>
      <c r="H1173" s="159">
        <v>10.36</v>
      </c>
      <c r="I1173" s="160"/>
      <c r="L1173" s="156"/>
      <c r="M1173" s="161"/>
      <c r="T1173" s="162"/>
      <c r="AT1173" s="157" t="s">
        <v>442</v>
      </c>
      <c r="AU1173" s="157" t="s">
        <v>87</v>
      </c>
      <c r="AV1173" s="12" t="s">
        <v>79</v>
      </c>
      <c r="AW1173" s="12" t="s">
        <v>31</v>
      </c>
      <c r="AX1173" s="12" t="s">
        <v>69</v>
      </c>
      <c r="AY1173" s="157" t="s">
        <v>328</v>
      </c>
    </row>
    <row r="1174" spans="2:65" s="12" customFormat="1">
      <c r="B1174" s="156"/>
      <c r="D1174" s="151" t="s">
        <v>442</v>
      </c>
      <c r="E1174" s="157" t="s">
        <v>3</v>
      </c>
      <c r="F1174" s="158" t="s">
        <v>3944</v>
      </c>
      <c r="H1174" s="159">
        <v>5</v>
      </c>
      <c r="I1174" s="160"/>
      <c r="L1174" s="156"/>
      <c r="M1174" s="161"/>
      <c r="T1174" s="162"/>
      <c r="AT1174" s="157" t="s">
        <v>442</v>
      </c>
      <c r="AU1174" s="157" t="s">
        <v>87</v>
      </c>
      <c r="AV1174" s="12" t="s">
        <v>79</v>
      </c>
      <c r="AW1174" s="12" t="s">
        <v>31</v>
      </c>
      <c r="AX1174" s="12" t="s">
        <v>69</v>
      </c>
      <c r="AY1174" s="157" t="s">
        <v>328</v>
      </c>
    </row>
    <row r="1175" spans="2:65" s="13" customFormat="1">
      <c r="B1175" s="163"/>
      <c r="D1175" s="151" t="s">
        <v>442</v>
      </c>
      <c r="E1175" s="164" t="s">
        <v>3</v>
      </c>
      <c r="F1175" s="165" t="s">
        <v>452</v>
      </c>
      <c r="H1175" s="166">
        <v>74.016000000000005</v>
      </c>
      <c r="I1175" s="167"/>
      <c r="L1175" s="163"/>
      <c r="M1175" s="168"/>
      <c r="T1175" s="169"/>
      <c r="AT1175" s="164" t="s">
        <v>442</v>
      </c>
      <c r="AU1175" s="164" t="s">
        <v>87</v>
      </c>
      <c r="AV1175" s="13" t="s">
        <v>113</v>
      </c>
      <c r="AW1175" s="13" t="s">
        <v>31</v>
      </c>
      <c r="AX1175" s="13" t="s">
        <v>76</v>
      </c>
      <c r="AY1175" s="164" t="s">
        <v>328</v>
      </c>
    </row>
    <row r="1176" spans="2:65" s="11" customFormat="1" ht="22.9" customHeight="1">
      <c r="B1176" s="121"/>
      <c r="D1176" s="122" t="s">
        <v>68</v>
      </c>
      <c r="E1176" s="131" t="s">
        <v>3945</v>
      </c>
      <c r="F1176" s="131" t="s">
        <v>3946</v>
      </c>
      <c r="I1176" s="124"/>
      <c r="J1176" s="132">
        <f>BK1176</f>
        <v>0</v>
      </c>
      <c r="L1176" s="121"/>
      <c r="M1176" s="126"/>
      <c r="P1176" s="127">
        <f>P1177+SUM(P1178:P1187)+P1209+P1253</f>
        <v>0</v>
      </c>
      <c r="R1176" s="127">
        <f>R1177+SUM(R1178:R1187)+R1209+R1253</f>
        <v>8.592937336164999</v>
      </c>
      <c r="T1176" s="128">
        <f>T1177+SUM(T1178:T1187)+T1209+T1253</f>
        <v>0</v>
      </c>
      <c r="AR1176" s="122" t="s">
        <v>79</v>
      </c>
      <c r="AT1176" s="129" t="s">
        <v>68</v>
      </c>
      <c r="AU1176" s="129" t="s">
        <v>76</v>
      </c>
      <c r="AY1176" s="122" t="s">
        <v>328</v>
      </c>
      <c r="BK1176" s="130">
        <f>BK1177+SUM(BK1178:BK1187)+BK1209+BK1253</f>
        <v>0</v>
      </c>
    </row>
    <row r="1177" spans="2:65" s="1" customFormat="1" ht="37.9" customHeight="1">
      <c r="B1177" s="133"/>
      <c r="C1177" s="134" t="s">
        <v>3947</v>
      </c>
      <c r="D1177" s="134" t="s">
        <v>331</v>
      </c>
      <c r="E1177" s="135" t="s">
        <v>3948</v>
      </c>
      <c r="F1177" s="136" t="s">
        <v>3949</v>
      </c>
      <c r="G1177" s="137" t="s">
        <v>574</v>
      </c>
      <c r="H1177" s="138">
        <v>5</v>
      </c>
      <c r="I1177" s="139"/>
      <c r="J1177" s="140">
        <f>ROUND(I1177*H1177,2)</f>
        <v>0</v>
      </c>
      <c r="K1177" s="136" t="s">
        <v>2897</v>
      </c>
      <c r="L1177" s="34"/>
      <c r="M1177" s="141" t="s">
        <v>3</v>
      </c>
      <c r="N1177" s="142" t="s">
        <v>40</v>
      </c>
      <c r="P1177" s="143">
        <f>O1177*H1177</f>
        <v>0</v>
      </c>
      <c r="Q1177" s="143">
        <v>3.0000000000000001E-5</v>
      </c>
      <c r="R1177" s="143">
        <f>Q1177*H1177</f>
        <v>1.5000000000000001E-4</v>
      </c>
      <c r="S1177" s="143">
        <v>0</v>
      </c>
      <c r="T1177" s="144">
        <f>S1177*H1177</f>
        <v>0</v>
      </c>
      <c r="AR1177" s="145" t="s">
        <v>532</v>
      </c>
      <c r="AT1177" s="145" t="s">
        <v>331</v>
      </c>
      <c r="AU1177" s="145" t="s">
        <v>79</v>
      </c>
      <c r="AY1177" s="19" t="s">
        <v>328</v>
      </c>
      <c r="BE1177" s="146">
        <f>IF(N1177="základní",J1177,0)</f>
        <v>0</v>
      </c>
      <c r="BF1177" s="146">
        <f>IF(N1177="snížená",J1177,0)</f>
        <v>0</v>
      </c>
      <c r="BG1177" s="146">
        <f>IF(N1177="zákl. přenesená",J1177,0)</f>
        <v>0</v>
      </c>
      <c r="BH1177" s="146">
        <f>IF(N1177="sníž. přenesená",J1177,0)</f>
        <v>0</v>
      </c>
      <c r="BI1177" s="146">
        <f>IF(N1177="nulová",J1177,0)</f>
        <v>0</v>
      </c>
      <c r="BJ1177" s="19" t="s">
        <v>76</v>
      </c>
      <c r="BK1177" s="146">
        <f>ROUND(I1177*H1177,2)</f>
        <v>0</v>
      </c>
      <c r="BL1177" s="19" t="s">
        <v>532</v>
      </c>
      <c r="BM1177" s="145" t="s">
        <v>3950</v>
      </c>
    </row>
    <row r="1178" spans="2:65" s="1" customFormat="1" ht="24.2" customHeight="1">
      <c r="B1178" s="133"/>
      <c r="C1178" s="176" t="s">
        <v>3951</v>
      </c>
      <c r="D1178" s="176" t="s">
        <v>539</v>
      </c>
      <c r="E1178" s="177" t="s">
        <v>3952</v>
      </c>
      <c r="F1178" s="178" t="s">
        <v>3953</v>
      </c>
      <c r="G1178" s="179" t="s">
        <v>574</v>
      </c>
      <c r="H1178" s="180">
        <v>5</v>
      </c>
      <c r="I1178" s="181"/>
      <c r="J1178" s="182">
        <f>ROUND(I1178*H1178,2)</f>
        <v>0</v>
      </c>
      <c r="K1178" s="178" t="s">
        <v>2897</v>
      </c>
      <c r="L1178" s="183"/>
      <c r="M1178" s="184" t="s">
        <v>3</v>
      </c>
      <c r="N1178" s="185" t="s">
        <v>40</v>
      </c>
      <c r="P1178" s="143">
        <f>O1178*H1178</f>
        <v>0</v>
      </c>
      <c r="Q1178" s="143">
        <v>8.9999999999999998E-4</v>
      </c>
      <c r="R1178" s="143">
        <f>Q1178*H1178</f>
        <v>4.4999999999999997E-3</v>
      </c>
      <c r="S1178" s="143">
        <v>0</v>
      </c>
      <c r="T1178" s="144">
        <f>S1178*H1178</f>
        <v>0</v>
      </c>
      <c r="AR1178" s="145" t="s">
        <v>621</v>
      </c>
      <c r="AT1178" s="145" t="s">
        <v>539</v>
      </c>
      <c r="AU1178" s="145" t="s">
        <v>79</v>
      </c>
      <c r="AY1178" s="19" t="s">
        <v>328</v>
      </c>
      <c r="BE1178" s="146">
        <f>IF(N1178="základní",J1178,0)</f>
        <v>0</v>
      </c>
      <c r="BF1178" s="146">
        <f>IF(N1178="snížená",J1178,0)</f>
        <v>0</v>
      </c>
      <c r="BG1178" s="146">
        <f>IF(N1178="zákl. přenesená",J1178,0)</f>
        <v>0</v>
      </c>
      <c r="BH1178" s="146">
        <f>IF(N1178="sníž. přenesená",J1178,0)</f>
        <v>0</v>
      </c>
      <c r="BI1178" s="146">
        <f>IF(N1178="nulová",J1178,0)</f>
        <v>0</v>
      </c>
      <c r="BJ1178" s="19" t="s">
        <v>76</v>
      </c>
      <c r="BK1178" s="146">
        <f>ROUND(I1178*H1178,2)</f>
        <v>0</v>
      </c>
      <c r="BL1178" s="19" t="s">
        <v>532</v>
      </c>
      <c r="BM1178" s="145" t="s">
        <v>3954</v>
      </c>
    </row>
    <row r="1179" spans="2:65" s="1" customFormat="1" ht="37.9" customHeight="1">
      <c r="B1179" s="133"/>
      <c r="C1179" s="134" t="s">
        <v>3955</v>
      </c>
      <c r="D1179" s="134" t="s">
        <v>331</v>
      </c>
      <c r="E1179" s="135" t="s">
        <v>3956</v>
      </c>
      <c r="F1179" s="136" t="s">
        <v>3957</v>
      </c>
      <c r="G1179" s="137" t="s">
        <v>574</v>
      </c>
      <c r="H1179" s="138">
        <v>1</v>
      </c>
      <c r="I1179" s="139"/>
      <c r="J1179" s="140">
        <f>ROUND(I1179*H1179,2)</f>
        <v>0</v>
      </c>
      <c r="K1179" s="136" t="s">
        <v>335</v>
      </c>
      <c r="L1179" s="34"/>
      <c r="M1179" s="141" t="s">
        <v>3</v>
      </c>
      <c r="N1179" s="142" t="s">
        <v>40</v>
      </c>
      <c r="P1179" s="143">
        <f>O1179*H1179</f>
        <v>0</v>
      </c>
      <c r="Q1179" s="143">
        <v>2.5999999999999998E-5</v>
      </c>
      <c r="R1179" s="143">
        <f>Q1179*H1179</f>
        <v>2.5999999999999998E-5</v>
      </c>
      <c r="S1179" s="143">
        <v>0</v>
      </c>
      <c r="T1179" s="144">
        <f>S1179*H1179</f>
        <v>0</v>
      </c>
      <c r="AR1179" s="145" t="s">
        <v>532</v>
      </c>
      <c r="AT1179" s="145" t="s">
        <v>331</v>
      </c>
      <c r="AU1179" s="145" t="s">
        <v>79</v>
      </c>
      <c r="AY1179" s="19" t="s">
        <v>328</v>
      </c>
      <c r="BE1179" s="146">
        <f>IF(N1179="základní",J1179,0)</f>
        <v>0</v>
      </c>
      <c r="BF1179" s="146">
        <f>IF(N1179="snížená",J1179,0)</f>
        <v>0</v>
      </c>
      <c r="BG1179" s="146">
        <f>IF(N1179="zákl. přenesená",J1179,0)</f>
        <v>0</v>
      </c>
      <c r="BH1179" s="146">
        <f>IF(N1179="sníž. přenesená",J1179,0)</f>
        <v>0</v>
      </c>
      <c r="BI1179" s="146">
        <f>IF(N1179="nulová",J1179,0)</f>
        <v>0</v>
      </c>
      <c r="BJ1179" s="19" t="s">
        <v>76</v>
      </c>
      <c r="BK1179" s="146">
        <f>ROUND(I1179*H1179,2)</f>
        <v>0</v>
      </c>
      <c r="BL1179" s="19" t="s">
        <v>532</v>
      </c>
      <c r="BM1179" s="145" t="s">
        <v>3958</v>
      </c>
    </row>
    <row r="1180" spans="2:65" s="1" customFormat="1">
      <c r="B1180" s="34"/>
      <c r="D1180" s="147" t="s">
        <v>338</v>
      </c>
      <c r="F1180" s="148" t="s">
        <v>3959</v>
      </c>
      <c r="I1180" s="149"/>
      <c r="L1180" s="34"/>
      <c r="M1180" s="150"/>
      <c r="T1180" s="55"/>
      <c r="AT1180" s="19" t="s">
        <v>338</v>
      </c>
      <c r="AU1180" s="19" t="s">
        <v>79</v>
      </c>
    </row>
    <row r="1181" spans="2:65" s="1" customFormat="1" ht="24.2" customHeight="1">
      <c r="B1181" s="133"/>
      <c r="C1181" s="176" t="s">
        <v>3960</v>
      </c>
      <c r="D1181" s="176" t="s">
        <v>539</v>
      </c>
      <c r="E1181" s="177" t="s">
        <v>3961</v>
      </c>
      <c r="F1181" s="178" t="s">
        <v>3962</v>
      </c>
      <c r="G1181" s="179" t="s">
        <v>574</v>
      </c>
      <c r="H1181" s="180">
        <v>1</v>
      </c>
      <c r="I1181" s="181"/>
      <c r="J1181" s="182">
        <f>ROUND(I1181*H1181,2)</f>
        <v>0</v>
      </c>
      <c r="K1181" s="178" t="s">
        <v>335</v>
      </c>
      <c r="L1181" s="183"/>
      <c r="M1181" s="184" t="s">
        <v>3</v>
      </c>
      <c r="N1181" s="185" t="s">
        <v>40</v>
      </c>
      <c r="P1181" s="143">
        <f>O1181*H1181</f>
        <v>0</v>
      </c>
      <c r="Q1181" s="143">
        <v>8.9999999999999998E-4</v>
      </c>
      <c r="R1181" s="143">
        <f>Q1181*H1181</f>
        <v>8.9999999999999998E-4</v>
      </c>
      <c r="S1181" s="143">
        <v>0</v>
      </c>
      <c r="T1181" s="144">
        <f>S1181*H1181</f>
        <v>0</v>
      </c>
      <c r="AR1181" s="145" t="s">
        <v>621</v>
      </c>
      <c r="AT1181" s="145" t="s">
        <v>539</v>
      </c>
      <c r="AU1181" s="145" t="s">
        <v>79</v>
      </c>
      <c r="AY1181" s="19" t="s">
        <v>328</v>
      </c>
      <c r="BE1181" s="146">
        <f>IF(N1181="základní",J1181,0)</f>
        <v>0</v>
      </c>
      <c r="BF1181" s="146">
        <f>IF(N1181="snížená",J1181,0)</f>
        <v>0</v>
      </c>
      <c r="BG1181" s="146">
        <f>IF(N1181="zákl. přenesená",J1181,0)</f>
        <v>0</v>
      </c>
      <c r="BH1181" s="146">
        <f>IF(N1181="sníž. přenesená",J1181,0)</f>
        <v>0</v>
      </c>
      <c r="BI1181" s="146">
        <f>IF(N1181="nulová",J1181,0)</f>
        <v>0</v>
      </c>
      <c r="BJ1181" s="19" t="s">
        <v>76</v>
      </c>
      <c r="BK1181" s="146">
        <f>ROUND(I1181*H1181,2)</f>
        <v>0</v>
      </c>
      <c r="BL1181" s="19" t="s">
        <v>532</v>
      </c>
      <c r="BM1181" s="145" t="s">
        <v>3963</v>
      </c>
    </row>
    <row r="1182" spans="2:65" s="1" customFormat="1" ht="37.9" customHeight="1">
      <c r="B1182" s="133"/>
      <c r="C1182" s="134" t="s">
        <v>3964</v>
      </c>
      <c r="D1182" s="134" t="s">
        <v>331</v>
      </c>
      <c r="E1182" s="135" t="s">
        <v>3965</v>
      </c>
      <c r="F1182" s="136" t="s">
        <v>3966</v>
      </c>
      <c r="G1182" s="137" t="s">
        <v>574</v>
      </c>
      <c r="H1182" s="138">
        <v>5</v>
      </c>
      <c r="I1182" s="139"/>
      <c r="J1182" s="140">
        <f>ROUND(I1182*H1182,2)</f>
        <v>0</v>
      </c>
      <c r="K1182" s="136" t="s">
        <v>335</v>
      </c>
      <c r="L1182" s="34"/>
      <c r="M1182" s="141" t="s">
        <v>3</v>
      </c>
      <c r="N1182" s="142" t="s">
        <v>40</v>
      </c>
      <c r="P1182" s="143">
        <f>O1182*H1182</f>
        <v>0</v>
      </c>
      <c r="Q1182" s="143">
        <v>2.5999999999999998E-5</v>
      </c>
      <c r="R1182" s="143">
        <f>Q1182*H1182</f>
        <v>1.2999999999999999E-4</v>
      </c>
      <c r="S1182" s="143">
        <v>0</v>
      </c>
      <c r="T1182" s="144">
        <f>S1182*H1182</f>
        <v>0</v>
      </c>
      <c r="AR1182" s="145" t="s">
        <v>532</v>
      </c>
      <c r="AT1182" s="145" t="s">
        <v>331</v>
      </c>
      <c r="AU1182" s="145" t="s">
        <v>79</v>
      </c>
      <c r="AY1182" s="19" t="s">
        <v>328</v>
      </c>
      <c r="BE1182" s="146">
        <f>IF(N1182="základní",J1182,0)</f>
        <v>0</v>
      </c>
      <c r="BF1182" s="146">
        <f>IF(N1182="snížená",J1182,0)</f>
        <v>0</v>
      </c>
      <c r="BG1182" s="146">
        <f>IF(N1182="zákl. přenesená",J1182,0)</f>
        <v>0</v>
      </c>
      <c r="BH1182" s="146">
        <f>IF(N1182="sníž. přenesená",J1182,0)</f>
        <v>0</v>
      </c>
      <c r="BI1182" s="146">
        <f>IF(N1182="nulová",J1182,0)</f>
        <v>0</v>
      </c>
      <c r="BJ1182" s="19" t="s">
        <v>76</v>
      </c>
      <c r="BK1182" s="146">
        <f>ROUND(I1182*H1182,2)</f>
        <v>0</v>
      </c>
      <c r="BL1182" s="19" t="s">
        <v>532</v>
      </c>
      <c r="BM1182" s="145" t="s">
        <v>3967</v>
      </c>
    </row>
    <row r="1183" spans="2:65" s="1" customFormat="1">
      <c r="B1183" s="34"/>
      <c r="D1183" s="147" t="s">
        <v>338</v>
      </c>
      <c r="F1183" s="148" t="s">
        <v>3968</v>
      </c>
      <c r="I1183" s="149"/>
      <c r="L1183" s="34"/>
      <c r="M1183" s="150"/>
      <c r="T1183" s="55"/>
      <c r="AT1183" s="19" t="s">
        <v>338</v>
      </c>
      <c r="AU1183" s="19" t="s">
        <v>79</v>
      </c>
    </row>
    <row r="1184" spans="2:65" s="1" customFormat="1" ht="24.2" customHeight="1">
      <c r="B1184" s="133"/>
      <c r="C1184" s="176" t="s">
        <v>3969</v>
      </c>
      <c r="D1184" s="176" t="s">
        <v>539</v>
      </c>
      <c r="E1184" s="177" t="s">
        <v>3970</v>
      </c>
      <c r="F1184" s="178" t="s">
        <v>3971</v>
      </c>
      <c r="G1184" s="179" t="s">
        <v>574</v>
      </c>
      <c r="H1184" s="180">
        <v>5</v>
      </c>
      <c r="I1184" s="181"/>
      <c r="J1184" s="182">
        <f>ROUND(I1184*H1184,2)</f>
        <v>0</v>
      </c>
      <c r="K1184" s="178" t="s">
        <v>335</v>
      </c>
      <c r="L1184" s="183"/>
      <c r="M1184" s="184" t="s">
        <v>3</v>
      </c>
      <c r="N1184" s="185" t="s">
        <v>40</v>
      </c>
      <c r="P1184" s="143">
        <f>O1184*H1184</f>
        <v>0</v>
      </c>
      <c r="Q1184" s="143">
        <v>1.4E-3</v>
      </c>
      <c r="R1184" s="143">
        <f>Q1184*H1184</f>
        <v>7.0000000000000001E-3</v>
      </c>
      <c r="S1184" s="143">
        <v>0</v>
      </c>
      <c r="T1184" s="144">
        <f>S1184*H1184</f>
        <v>0</v>
      </c>
      <c r="AR1184" s="145" t="s">
        <v>621</v>
      </c>
      <c r="AT1184" s="145" t="s">
        <v>539</v>
      </c>
      <c r="AU1184" s="145" t="s">
        <v>79</v>
      </c>
      <c r="AY1184" s="19" t="s">
        <v>328</v>
      </c>
      <c r="BE1184" s="146">
        <f>IF(N1184="základní",J1184,0)</f>
        <v>0</v>
      </c>
      <c r="BF1184" s="146">
        <f>IF(N1184="snížená",J1184,0)</f>
        <v>0</v>
      </c>
      <c r="BG1184" s="146">
        <f>IF(N1184="zákl. přenesená",J1184,0)</f>
        <v>0</v>
      </c>
      <c r="BH1184" s="146">
        <f>IF(N1184="sníž. přenesená",J1184,0)</f>
        <v>0</v>
      </c>
      <c r="BI1184" s="146">
        <f>IF(N1184="nulová",J1184,0)</f>
        <v>0</v>
      </c>
      <c r="BJ1184" s="19" t="s">
        <v>76</v>
      </c>
      <c r="BK1184" s="146">
        <f>ROUND(I1184*H1184,2)</f>
        <v>0</v>
      </c>
      <c r="BL1184" s="19" t="s">
        <v>532</v>
      </c>
      <c r="BM1184" s="145" t="s">
        <v>3972</v>
      </c>
    </row>
    <row r="1185" spans="2:65" s="1" customFormat="1" ht="76.349999999999994" customHeight="1">
      <c r="B1185" s="133"/>
      <c r="C1185" s="134" t="s">
        <v>3973</v>
      </c>
      <c r="D1185" s="134" t="s">
        <v>331</v>
      </c>
      <c r="E1185" s="135" t="s">
        <v>3974</v>
      </c>
      <c r="F1185" s="136" t="s">
        <v>3975</v>
      </c>
      <c r="G1185" s="137" t="s">
        <v>585</v>
      </c>
      <c r="H1185" s="138">
        <v>8.593</v>
      </c>
      <c r="I1185" s="139"/>
      <c r="J1185" s="140">
        <f>ROUND(I1185*H1185,2)</f>
        <v>0</v>
      </c>
      <c r="K1185" s="136" t="s">
        <v>335</v>
      </c>
      <c r="L1185" s="34"/>
      <c r="M1185" s="141" t="s">
        <v>3</v>
      </c>
      <c r="N1185" s="142" t="s">
        <v>40</v>
      </c>
      <c r="P1185" s="143">
        <f>O1185*H1185</f>
        <v>0</v>
      </c>
      <c r="Q1185" s="143">
        <v>0</v>
      </c>
      <c r="R1185" s="143">
        <f>Q1185*H1185</f>
        <v>0</v>
      </c>
      <c r="S1185" s="143">
        <v>0</v>
      </c>
      <c r="T1185" s="144">
        <f>S1185*H1185</f>
        <v>0</v>
      </c>
      <c r="AR1185" s="145" t="s">
        <v>532</v>
      </c>
      <c r="AT1185" s="145" t="s">
        <v>331</v>
      </c>
      <c r="AU1185" s="145" t="s">
        <v>79</v>
      </c>
      <c r="AY1185" s="19" t="s">
        <v>328</v>
      </c>
      <c r="BE1185" s="146">
        <f>IF(N1185="základní",J1185,0)</f>
        <v>0</v>
      </c>
      <c r="BF1185" s="146">
        <f>IF(N1185="snížená",J1185,0)</f>
        <v>0</v>
      </c>
      <c r="BG1185" s="146">
        <f>IF(N1185="zákl. přenesená",J1185,0)</f>
        <v>0</v>
      </c>
      <c r="BH1185" s="146">
        <f>IF(N1185="sníž. přenesená",J1185,0)</f>
        <v>0</v>
      </c>
      <c r="BI1185" s="146">
        <f>IF(N1185="nulová",J1185,0)</f>
        <v>0</v>
      </c>
      <c r="BJ1185" s="19" t="s">
        <v>76</v>
      </c>
      <c r="BK1185" s="146">
        <f>ROUND(I1185*H1185,2)</f>
        <v>0</v>
      </c>
      <c r="BL1185" s="19" t="s">
        <v>532</v>
      </c>
      <c r="BM1185" s="145" t="s">
        <v>3976</v>
      </c>
    </row>
    <row r="1186" spans="2:65" s="1" customFormat="1">
      <c r="B1186" s="34"/>
      <c r="D1186" s="147" t="s">
        <v>338</v>
      </c>
      <c r="F1186" s="148" t="s">
        <v>3977</v>
      </c>
      <c r="I1186" s="149"/>
      <c r="L1186" s="34"/>
      <c r="M1186" s="150"/>
      <c r="T1186" s="55"/>
      <c r="AT1186" s="19" t="s">
        <v>338</v>
      </c>
      <c r="AU1186" s="19" t="s">
        <v>79</v>
      </c>
    </row>
    <row r="1187" spans="2:65" s="11" customFormat="1" ht="20.85" customHeight="1">
      <c r="B1187" s="121"/>
      <c r="D1187" s="122" t="s">
        <v>68</v>
      </c>
      <c r="E1187" s="131" t="s">
        <v>3978</v>
      </c>
      <c r="F1187" s="131" t="s">
        <v>3979</v>
      </c>
      <c r="I1187" s="124"/>
      <c r="J1187" s="132">
        <f>BK1187</f>
        <v>0</v>
      </c>
      <c r="L1187" s="121"/>
      <c r="M1187" s="126"/>
      <c r="P1187" s="127">
        <f>SUM(P1188:P1208)</f>
        <v>0</v>
      </c>
      <c r="R1187" s="127">
        <f>SUM(R1188:R1208)</f>
        <v>1.3989166178650001</v>
      </c>
      <c r="T1187" s="128">
        <f>SUM(T1188:T1208)</f>
        <v>0</v>
      </c>
      <c r="AR1187" s="122" t="s">
        <v>79</v>
      </c>
      <c r="AT1187" s="129" t="s">
        <v>68</v>
      </c>
      <c r="AU1187" s="129" t="s">
        <v>79</v>
      </c>
      <c r="AY1187" s="122" t="s">
        <v>328</v>
      </c>
      <c r="BK1187" s="130">
        <f>SUM(BK1188:BK1208)</f>
        <v>0</v>
      </c>
    </row>
    <row r="1188" spans="2:65" s="1" customFormat="1" ht="49.15" customHeight="1">
      <c r="B1188" s="133"/>
      <c r="C1188" s="134" t="s">
        <v>3980</v>
      </c>
      <c r="D1188" s="134" t="s">
        <v>331</v>
      </c>
      <c r="E1188" s="135" t="s">
        <v>3981</v>
      </c>
      <c r="F1188" s="136" t="s">
        <v>3982</v>
      </c>
      <c r="G1188" s="137" t="s">
        <v>439</v>
      </c>
      <c r="H1188" s="138">
        <v>48.85</v>
      </c>
      <c r="I1188" s="139"/>
      <c r="J1188" s="140">
        <f>ROUND(I1188*H1188,2)</f>
        <v>0</v>
      </c>
      <c r="K1188" s="136" t="s">
        <v>335</v>
      </c>
      <c r="L1188" s="34"/>
      <c r="M1188" s="141" t="s">
        <v>3</v>
      </c>
      <c r="N1188" s="142" t="s">
        <v>40</v>
      </c>
      <c r="P1188" s="143">
        <f>O1188*H1188</f>
        <v>0</v>
      </c>
      <c r="Q1188" s="143">
        <v>1.2204690900000001E-2</v>
      </c>
      <c r="R1188" s="143">
        <f>Q1188*H1188</f>
        <v>0.59619915046500005</v>
      </c>
      <c r="S1188" s="143">
        <v>0</v>
      </c>
      <c r="T1188" s="144">
        <f>S1188*H1188</f>
        <v>0</v>
      </c>
      <c r="AR1188" s="145" t="s">
        <v>532</v>
      </c>
      <c r="AT1188" s="145" t="s">
        <v>331</v>
      </c>
      <c r="AU1188" s="145" t="s">
        <v>87</v>
      </c>
      <c r="AY1188" s="19" t="s">
        <v>328</v>
      </c>
      <c r="BE1188" s="146">
        <f>IF(N1188="základní",J1188,0)</f>
        <v>0</v>
      </c>
      <c r="BF1188" s="146">
        <f>IF(N1188="snížená",J1188,0)</f>
        <v>0</v>
      </c>
      <c r="BG1188" s="146">
        <f>IF(N1188="zákl. přenesená",J1188,0)</f>
        <v>0</v>
      </c>
      <c r="BH1188" s="146">
        <f>IF(N1188="sníž. přenesená",J1188,0)</f>
        <v>0</v>
      </c>
      <c r="BI1188" s="146">
        <f>IF(N1188="nulová",J1188,0)</f>
        <v>0</v>
      </c>
      <c r="BJ1188" s="19" t="s">
        <v>76</v>
      </c>
      <c r="BK1188" s="146">
        <f>ROUND(I1188*H1188,2)</f>
        <v>0</v>
      </c>
      <c r="BL1188" s="19" t="s">
        <v>532</v>
      </c>
      <c r="BM1188" s="145" t="s">
        <v>3983</v>
      </c>
    </row>
    <row r="1189" spans="2:65" s="1" customFormat="1">
      <c r="B1189" s="34"/>
      <c r="D1189" s="147" t="s">
        <v>338</v>
      </c>
      <c r="F1189" s="148" t="s">
        <v>3984</v>
      </c>
      <c r="I1189" s="149"/>
      <c r="L1189" s="34"/>
      <c r="M1189" s="150"/>
      <c r="T1189" s="55"/>
      <c r="AT1189" s="19" t="s">
        <v>338</v>
      </c>
      <c r="AU1189" s="19" t="s">
        <v>87</v>
      </c>
    </row>
    <row r="1190" spans="2:65" s="12" customFormat="1">
      <c r="B1190" s="156"/>
      <c r="D1190" s="151" t="s">
        <v>442</v>
      </c>
      <c r="E1190" s="157" t="s">
        <v>3</v>
      </c>
      <c r="F1190" s="158" t="s">
        <v>2500</v>
      </c>
      <c r="H1190" s="159">
        <v>48.85</v>
      </c>
      <c r="I1190" s="160"/>
      <c r="L1190" s="156"/>
      <c r="M1190" s="161"/>
      <c r="T1190" s="162"/>
      <c r="AT1190" s="157" t="s">
        <v>442</v>
      </c>
      <c r="AU1190" s="157" t="s">
        <v>87</v>
      </c>
      <c r="AV1190" s="12" t="s">
        <v>79</v>
      </c>
      <c r="AW1190" s="12" t="s">
        <v>31</v>
      </c>
      <c r="AX1190" s="12" t="s">
        <v>69</v>
      </c>
      <c r="AY1190" s="157" t="s">
        <v>328</v>
      </c>
    </row>
    <row r="1191" spans="2:65" s="13" customFormat="1">
      <c r="B1191" s="163"/>
      <c r="D1191" s="151" t="s">
        <v>442</v>
      </c>
      <c r="E1191" s="164" t="s">
        <v>3</v>
      </c>
      <c r="F1191" s="165" t="s">
        <v>452</v>
      </c>
      <c r="H1191" s="166">
        <v>48.85</v>
      </c>
      <c r="I1191" s="167"/>
      <c r="L1191" s="163"/>
      <c r="M1191" s="168"/>
      <c r="T1191" s="169"/>
      <c r="AT1191" s="164" t="s">
        <v>442</v>
      </c>
      <c r="AU1191" s="164" t="s">
        <v>87</v>
      </c>
      <c r="AV1191" s="13" t="s">
        <v>113</v>
      </c>
      <c r="AW1191" s="13" t="s">
        <v>31</v>
      </c>
      <c r="AX1191" s="13" t="s">
        <v>76</v>
      </c>
      <c r="AY1191" s="164" t="s">
        <v>328</v>
      </c>
    </row>
    <row r="1192" spans="2:65" s="1" customFormat="1" ht="49.15" customHeight="1">
      <c r="B1192" s="133"/>
      <c r="C1192" s="134" t="s">
        <v>1422</v>
      </c>
      <c r="D1192" s="134" t="s">
        <v>331</v>
      </c>
      <c r="E1192" s="135" t="s">
        <v>3985</v>
      </c>
      <c r="F1192" s="136" t="s">
        <v>3986</v>
      </c>
      <c r="G1192" s="137" t="s">
        <v>439</v>
      </c>
      <c r="H1192" s="138">
        <v>60.87</v>
      </c>
      <c r="I1192" s="139"/>
      <c r="J1192" s="140">
        <f>ROUND(I1192*H1192,2)</f>
        <v>0</v>
      </c>
      <c r="K1192" s="136" t="s">
        <v>335</v>
      </c>
      <c r="L1192" s="34"/>
      <c r="M1192" s="141" t="s">
        <v>3</v>
      </c>
      <c r="N1192" s="142" t="s">
        <v>40</v>
      </c>
      <c r="P1192" s="143">
        <f>O1192*H1192</f>
        <v>0</v>
      </c>
      <c r="Q1192" s="143">
        <v>1.259502E-2</v>
      </c>
      <c r="R1192" s="143">
        <f>Q1192*H1192</f>
        <v>0.7666588674</v>
      </c>
      <c r="S1192" s="143">
        <v>0</v>
      </c>
      <c r="T1192" s="144">
        <f>S1192*H1192</f>
        <v>0</v>
      </c>
      <c r="AR1192" s="145" t="s">
        <v>532</v>
      </c>
      <c r="AT1192" s="145" t="s">
        <v>331</v>
      </c>
      <c r="AU1192" s="145" t="s">
        <v>87</v>
      </c>
      <c r="AY1192" s="19" t="s">
        <v>328</v>
      </c>
      <c r="BE1192" s="146">
        <f>IF(N1192="základní",J1192,0)</f>
        <v>0</v>
      </c>
      <c r="BF1192" s="146">
        <f>IF(N1192="snížená",J1192,0)</f>
        <v>0</v>
      </c>
      <c r="BG1192" s="146">
        <f>IF(N1192="zákl. přenesená",J1192,0)</f>
        <v>0</v>
      </c>
      <c r="BH1192" s="146">
        <f>IF(N1192="sníž. přenesená",J1192,0)</f>
        <v>0</v>
      </c>
      <c r="BI1192" s="146">
        <f>IF(N1192="nulová",J1192,0)</f>
        <v>0</v>
      </c>
      <c r="BJ1192" s="19" t="s">
        <v>76</v>
      </c>
      <c r="BK1192" s="146">
        <f>ROUND(I1192*H1192,2)</f>
        <v>0</v>
      </c>
      <c r="BL1192" s="19" t="s">
        <v>532</v>
      </c>
      <c r="BM1192" s="145" t="s">
        <v>3987</v>
      </c>
    </row>
    <row r="1193" spans="2:65" s="1" customFormat="1">
      <c r="B1193" s="34"/>
      <c r="D1193" s="147" t="s">
        <v>338</v>
      </c>
      <c r="F1193" s="148" t="s">
        <v>3988</v>
      </c>
      <c r="I1193" s="149"/>
      <c r="L1193" s="34"/>
      <c r="M1193" s="150"/>
      <c r="T1193" s="55"/>
      <c r="AT1193" s="19" t="s">
        <v>338</v>
      </c>
      <c r="AU1193" s="19" t="s">
        <v>87</v>
      </c>
    </row>
    <row r="1194" spans="2:65" s="12" customFormat="1">
      <c r="B1194" s="156"/>
      <c r="D1194" s="151" t="s">
        <v>442</v>
      </c>
      <c r="E1194" s="157" t="s">
        <v>3</v>
      </c>
      <c r="F1194" s="158" t="s">
        <v>2503</v>
      </c>
      <c r="H1194" s="159">
        <v>60.87</v>
      </c>
      <c r="I1194" s="160"/>
      <c r="L1194" s="156"/>
      <c r="M1194" s="161"/>
      <c r="T1194" s="162"/>
      <c r="AT1194" s="157" t="s">
        <v>442</v>
      </c>
      <c r="AU1194" s="157" t="s">
        <v>87</v>
      </c>
      <c r="AV1194" s="12" t="s">
        <v>79</v>
      </c>
      <c r="AW1194" s="12" t="s">
        <v>31</v>
      </c>
      <c r="AX1194" s="12" t="s">
        <v>76</v>
      </c>
      <c r="AY1194" s="157" t="s">
        <v>328</v>
      </c>
    </row>
    <row r="1195" spans="2:65" s="1" customFormat="1" ht="55.5" customHeight="1">
      <c r="B1195" s="133"/>
      <c r="C1195" s="134" t="s">
        <v>3989</v>
      </c>
      <c r="D1195" s="134" t="s">
        <v>331</v>
      </c>
      <c r="E1195" s="135" t="s">
        <v>3990</v>
      </c>
      <c r="F1195" s="136" t="s">
        <v>3991</v>
      </c>
      <c r="G1195" s="137" t="s">
        <v>439</v>
      </c>
      <c r="H1195" s="138">
        <v>1.81</v>
      </c>
      <c r="I1195" s="139"/>
      <c r="J1195" s="140">
        <f>ROUND(I1195*H1195,2)</f>
        <v>0</v>
      </c>
      <c r="K1195" s="136" t="s">
        <v>335</v>
      </c>
      <c r="L1195" s="34"/>
      <c r="M1195" s="141" t="s">
        <v>3</v>
      </c>
      <c r="N1195" s="142" t="s">
        <v>40</v>
      </c>
      <c r="P1195" s="143">
        <f>O1195*H1195</f>
        <v>0</v>
      </c>
      <c r="Q1195" s="143">
        <v>1.3860000000000001E-2</v>
      </c>
      <c r="R1195" s="143">
        <f>Q1195*H1195</f>
        <v>2.5086600000000001E-2</v>
      </c>
      <c r="S1195" s="143">
        <v>0</v>
      </c>
      <c r="T1195" s="144">
        <f>S1195*H1195</f>
        <v>0</v>
      </c>
      <c r="AR1195" s="145" t="s">
        <v>532</v>
      </c>
      <c r="AT1195" s="145" t="s">
        <v>331</v>
      </c>
      <c r="AU1195" s="145" t="s">
        <v>87</v>
      </c>
      <c r="AY1195" s="19" t="s">
        <v>328</v>
      </c>
      <c r="BE1195" s="146">
        <f>IF(N1195="základní",J1195,0)</f>
        <v>0</v>
      </c>
      <c r="BF1195" s="146">
        <f>IF(N1195="snížená",J1195,0)</f>
        <v>0</v>
      </c>
      <c r="BG1195" s="146">
        <f>IF(N1195="zákl. přenesená",J1195,0)</f>
        <v>0</v>
      </c>
      <c r="BH1195" s="146">
        <f>IF(N1195="sníž. přenesená",J1195,0)</f>
        <v>0</v>
      </c>
      <c r="BI1195" s="146">
        <f>IF(N1195="nulová",J1195,0)</f>
        <v>0</v>
      </c>
      <c r="BJ1195" s="19" t="s">
        <v>76</v>
      </c>
      <c r="BK1195" s="146">
        <f>ROUND(I1195*H1195,2)</f>
        <v>0</v>
      </c>
      <c r="BL1195" s="19" t="s">
        <v>532</v>
      </c>
      <c r="BM1195" s="145" t="s">
        <v>3992</v>
      </c>
    </row>
    <row r="1196" spans="2:65" s="1" customFormat="1">
      <c r="B1196" s="34"/>
      <c r="D1196" s="147" t="s">
        <v>338</v>
      </c>
      <c r="F1196" s="148" t="s">
        <v>3993</v>
      </c>
      <c r="I1196" s="149"/>
      <c r="L1196" s="34"/>
      <c r="M1196" s="150"/>
      <c r="T1196" s="55"/>
      <c r="AT1196" s="19" t="s">
        <v>338</v>
      </c>
      <c r="AU1196" s="19" t="s">
        <v>87</v>
      </c>
    </row>
    <row r="1197" spans="2:65" s="12" customFormat="1">
      <c r="B1197" s="156"/>
      <c r="D1197" s="151" t="s">
        <v>442</v>
      </c>
      <c r="E1197" s="157" t="s">
        <v>3</v>
      </c>
      <c r="F1197" s="158" t="s">
        <v>3994</v>
      </c>
      <c r="H1197" s="159">
        <v>1.81</v>
      </c>
      <c r="I1197" s="160"/>
      <c r="L1197" s="156"/>
      <c r="M1197" s="161"/>
      <c r="T1197" s="162"/>
      <c r="AT1197" s="157" t="s">
        <v>442</v>
      </c>
      <c r="AU1197" s="157" t="s">
        <v>87</v>
      </c>
      <c r="AV1197" s="12" t="s">
        <v>79</v>
      </c>
      <c r="AW1197" s="12" t="s">
        <v>31</v>
      </c>
      <c r="AX1197" s="12" t="s">
        <v>76</v>
      </c>
      <c r="AY1197" s="157" t="s">
        <v>328</v>
      </c>
    </row>
    <row r="1198" spans="2:65" s="1" customFormat="1" ht="37.9" customHeight="1">
      <c r="B1198" s="133"/>
      <c r="C1198" s="134" t="s">
        <v>3995</v>
      </c>
      <c r="D1198" s="134" t="s">
        <v>331</v>
      </c>
      <c r="E1198" s="135" t="s">
        <v>3996</v>
      </c>
      <c r="F1198" s="136" t="s">
        <v>3997</v>
      </c>
      <c r="G1198" s="137" t="s">
        <v>439</v>
      </c>
      <c r="H1198" s="138">
        <v>109.72</v>
      </c>
      <c r="I1198" s="139"/>
      <c r="J1198" s="140">
        <f>ROUND(I1198*H1198,2)</f>
        <v>0</v>
      </c>
      <c r="K1198" s="136" t="s">
        <v>335</v>
      </c>
      <c r="L1198" s="34"/>
      <c r="M1198" s="141" t="s">
        <v>3</v>
      </c>
      <c r="N1198" s="142" t="s">
        <v>40</v>
      </c>
      <c r="P1198" s="143">
        <f>O1198*H1198</f>
        <v>0</v>
      </c>
      <c r="Q1198" s="143">
        <v>1E-4</v>
      </c>
      <c r="R1198" s="143">
        <f>Q1198*H1198</f>
        <v>1.0972000000000001E-2</v>
      </c>
      <c r="S1198" s="143">
        <v>0</v>
      </c>
      <c r="T1198" s="144">
        <f>S1198*H1198</f>
        <v>0</v>
      </c>
      <c r="AR1198" s="145" t="s">
        <v>532</v>
      </c>
      <c r="AT1198" s="145" t="s">
        <v>331</v>
      </c>
      <c r="AU1198" s="145" t="s">
        <v>87</v>
      </c>
      <c r="AY1198" s="19" t="s">
        <v>328</v>
      </c>
      <c r="BE1198" s="146">
        <f>IF(N1198="základní",J1198,0)</f>
        <v>0</v>
      </c>
      <c r="BF1198" s="146">
        <f>IF(N1198="snížená",J1198,0)</f>
        <v>0</v>
      </c>
      <c r="BG1198" s="146">
        <f>IF(N1198="zákl. přenesená",J1198,0)</f>
        <v>0</v>
      </c>
      <c r="BH1198" s="146">
        <f>IF(N1198="sníž. přenesená",J1198,0)</f>
        <v>0</v>
      </c>
      <c r="BI1198" s="146">
        <f>IF(N1198="nulová",J1198,0)</f>
        <v>0</v>
      </c>
      <c r="BJ1198" s="19" t="s">
        <v>76</v>
      </c>
      <c r="BK1198" s="146">
        <f>ROUND(I1198*H1198,2)</f>
        <v>0</v>
      </c>
      <c r="BL1198" s="19" t="s">
        <v>532</v>
      </c>
      <c r="BM1198" s="145" t="s">
        <v>3998</v>
      </c>
    </row>
    <row r="1199" spans="2:65" s="1" customFormat="1">
      <c r="B1199" s="34"/>
      <c r="D1199" s="147" t="s">
        <v>338</v>
      </c>
      <c r="F1199" s="148" t="s">
        <v>3999</v>
      </c>
      <c r="I1199" s="149"/>
      <c r="L1199" s="34"/>
      <c r="M1199" s="150"/>
      <c r="T1199" s="55"/>
      <c r="AT1199" s="19" t="s">
        <v>338</v>
      </c>
      <c r="AU1199" s="19" t="s">
        <v>87</v>
      </c>
    </row>
    <row r="1200" spans="2:65" s="12" customFormat="1">
      <c r="B1200" s="156"/>
      <c r="D1200" s="151" t="s">
        <v>442</v>
      </c>
      <c r="E1200" s="157" t="s">
        <v>3</v>
      </c>
      <c r="F1200" s="158" t="s">
        <v>2500</v>
      </c>
      <c r="H1200" s="159">
        <v>48.85</v>
      </c>
      <c r="I1200" s="160"/>
      <c r="L1200" s="156"/>
      <c r="M1200" s="161"/>
      <c r="T1200" s="162"/>
      <c r="AT1200" s="157" t="s">
        <v>442</v>
      </c>
      <c r="AU1200" s="157" t="s">
        <v>87</v>
      </c>
      <c r="AV1200" s="12" t="s">
        <v>79</v>
      </c>
      <c r="AW1200" s="12" t="s">
        <v>31</v>
      </c>
      <c r="AX1200" s="12" t="s">
        <v>69</v>
      </c>
      <c r="AY1200" s="157" t="s">
        <v>328</v>
      </c>
    </row>
    <row r="1201" spans="2:65" s="12" customFormat="1">
      <c r="B1201" s="156"/>
      <c r="D1201" s="151" t="s">
        <v>442</v>
      </c>
      <c r="E1201" s="157" t="s">
        <v>3</v>
      </c>
      <c r="F1201" s="158" t="s">
        <v>2503</v>
      </c>
      <c r="H1201" s="159">
        <v>60.87</v>
      </c>
      <c r="I1201" s="160"/>
      <c r="L1201" s="156"/>
      <c r="M1201" s="161"/>
      <c r="T1201" s="162"/>
      <c r="AT1201" s="157" t="s">
        <v>442</v>
      </c>
      <c r="AU1201" s="157" t="s">
        <v>87</v>
      </c>
      <c r="AV1201" s="12" t="s">
        <v>79</v>
      </c>
      <c r="AW1201" s="12" t="s">
        <v>31</v>
      </c>
      <c r="AX1201" s="12" t="s">
        <v>69</v>
      </c>
      <c r="AY1201" s="157" t="s">
        <v>328</v>
      </c>
    </row>
    <row r="1202" spans="2:65" s="13" customFormat="1">
      <c r="B1202" s="163"/>
      <c r="D1202" s="151" t="s">
        <v>442</v>
      </c>
      <c r="E1202" s="164" t="s">
        <v>3</v>
      </c>
      <c r="F1202" s="165" t="s">
        <v>452</v>
      </c>
      <c r="H1202" s="166">
        <v>109.72</v>
      </c>
      <c r="I1202" s="167"/>
      <c r="L1202" s="163"/>
      <c r="M1202" s="168"/>
      <c r="T1202" s="169"/>
      <c r="AT1202" s="164" t="s">
        <v>442</v>
      </c>
      <c r="AU1202" s="164" t="s">
        <v>87</v>
      </c>
      <c r="AV1202" s="13" t="s">
        <v>113</v>
      </c>
      <c r="AW1202" s="13" t="s">
        <v>31</v>
      </c>
      <c r="AX1202" s="13" t="s">
        <v>76</v>
      </c>
      <c r="AY1202" s="164" t="s">
        <v>328</v>
      </c>
    </row>
    <row r="1203" spans="2:65" s="1" customFormat="1" ht="24.2" customHeight="1">
      <c r="B1203" s="133"/>
      <c r="C1203" s="134" t="s">
        <v>4000</v>
      </c>
      <c r="D1203" s="134" t="s">
        <v>331</v>
      </c>
      <c r="E1203" s="135" t="s">
        <v>4001</v>
      </c>
      <c r="F1203" s="136" t="s">
        <v>4002</v>
      </c>
      <c r="G1203" s="137" t="s">
        <v>439</v>
      </c>
      <c r="H1203" s="138">
        <v>6.03</v>
      </c>
      <c r="I1203" s="139"/>
      <c r="J1203" s="140">
        <f>ROUND(I1203*H1203,2)</f>
        <v>0</v>
      </c>
      <c r="K1203" s="136" t="s">
        <v>335</v>
      </c>
      <c r="L1203" s="34"/>
      <c r="M1203" s="141" t="s">
        <v>3</v>
      </c>
      <c r="N1203" s="142" t="s">
        <v>40</v>
      </c>
      <c r="P1203" s="143">
        <f>O1203*H1203</f>
        <v>0</v>
      </c>
      <c r="Q1203" s="143">
        <v>0</v>
      </c>
      <c r="R1203" s="143">
        <f>Q1203*H1203</f>
        <v>0</v>
      </c>
      <c r="S1203" s="143">
        <v>0</v>
      </c>
      <c r="T1203" s="144">
        <f>S1203*H1203</f>
        <v>0</v>
      </c>
      <c r="AR1203" s="145" t="s">
        <v>532</v>
      </c>
      <c r="AT1203" s="145" t="s">
        <v>331</v>
      </c>
      <c r="AU1203" s="145" t="s">
        <v>87</v>
      </c>
      <c r="AY1203" s="19" t="s">
        <v>328</v>
      </c>
      <c r="BE1203" s="146">
        <f>IF(N1203="základní",J1203,0)</f>
        <v>0</v>
      </c>
      <c r="BF1203" s="146">
        <f>IF(N1203="snížená",J1203,0)</f>
        <v>0</v>
      </c>
      <c r="BG1203" s="146">
        <f>IF(N1203="zákl. přenesená",J1203,0)</f>
        <v>0</v>
      </c>
      <c r="BH1203" s="146">
        <f>IF(N1203="sníž. přenesená",J1203,0)</f>
        <v>0</v>
      </c>
      <c r="BI1203" s="146">
        <f>IF(N1203="nulová",J1203,0)</f>
        <v>0</v>
      </c>
      <c r="BJ1203" s="19" t="s">
        <v>76</v>
      </c>
      <c r="BK1203" s="146">
        <f>ROUND(I1203*H1203,2)</f>
        <v>0</v>
      </c>
      <c r="BL1203" s="19" t="s">
        <v>532</v>
      </c>
      <c r="BM1203" s="145" t="s">
        <v>4003</v>
      </c>
    </row>
    <row r="1204" spans="2:65" s="1" customFormat="1">
      <c r="B1204" s="34"/>
      <c r="D1204" s="147" t="s">
        <v>338</v>
      </c>
      <c r="F1204" s="148" t="s">
        <v>4004</v>
      </c>
      <c r="I1204" s="149"/>
      <c r="L1204" s="34"/>
      <c r="M1204" s="150"/>
      <c r="T1204" s="55"/>
      <c r="AT1204" s="19" t="s">
        <v>338</v>
      </c>
      <c r="AU1204" s="19" t="s">
        <v>87</v>
      </c>
    </row>
    <row r="1205" spans="2:65" s="12" customFormat="1">
      <c r="B1205" s="156"/>
      <c r="D1205" s="151" t="s">
        <v>442</v>
      </c>
      <c r="E1205" s="157" t="s">
        <v>3</v>
      </c>
      <c r="F1205" s="158" t="s">
        <v>4005</v>
      </c>
      <c r="H1205" s="159">
        <v>1.71</v>
      </c>
      <c r="I1205" s="160"/>
      <c r="L1205" s="156"/>
      <c r="M1205" s="161"/>
      <c r="T1205" s="162"/>
      <c r="AT1205" s="157" t="s">
        <v>442</v>
      </c>
      <c r="AU1205" s="157" t="s">
        <v>87</v>
      </c>
      <c r="AV1205" s="12" t="s">
        <v>79</v>
      </c>
      <c r="AW1205" s="12" t="s">
        <v>31</v>
      </c>
      <c r="AX1205" s="12" t="s">
        <v>69</v>
      </c>
      <c r="AY1205" s="157" t="s">
        <v>328</v>
      </c>
    </row>
    <row r="1206" spans="2:65" s="12" customFormat="1">
      <c r="B1206" s="156"/>
      <c r="D1206" s="151" t="s">
        <v>442</v>
      </c>
      <c r="E1206" s="157" t="s">
        <v>3</v>
      </c>
      <c r="F1206" s="158" t="s">
        <v>4006</v>
      </c>
      <c r="H1206" s="159">
        <v>2.5099999999999998</v>
      </c>
      <c r="I1206" s="160"/>
      <c r="L1206" s="156"/>
      <c r="M1206" s="161"/>
      <c r="T1206" s="162"/>
      <c r="AT1206" s="157" t="s">
        <v>442</v>
      </c>
      <c r="AU1206" s="157" t="s">
        <v>87</v>
      </c>
      <c r="AV1206" s="12" t="s">
        <v>79</v>
      </c>
      <c r="AW1206" s="12" t="s">
        <v>31</v>
      </c>
      <c r="AX1206" s="12" t="s">
        <v>69</v>
      </c>
      <c r="AY1206" s="157" t="s">
        <v>328</v>
      </c>
    </row>
    <row r="1207" spans="2:65" s="12" customFormat="1">
      <c r="B1207" s="156"/>
      <c r="D1207" s="151" t="s">
        <v>442</v>
      </c>
      <c r="E1207" s="157" t="s">
        <v>3</v>
      </c>
      <c r="F1207" s="158" t="s">
        <v>3994</v>
      </c>
      <c r="H1207" s="159">
        <v>1.81</v>
      </c>
      <c r="I1207" s="160"/>
      <c r="L1207" s="156"/>
      <c r="M1207" s="161"/>
      <c r="T1207" s="162"/>
      <c r="AT1207" s="157" t="s">
        <v>442</v>
      </c>
      <c r="AU1207" s="157" t="s">
        <v>87</v>
      </c>
      <c r="AV1207" s="12" t="s">
        <v>79</v>
      </c>
      <c r="AW1207" s="12" t="s">
        <v>31</v>
      </c>
      <c r="AX1207" s="12" t="s">
        <v>69</v>
      </c>
      <c r="AY1207" s="157" t="s">
        <v>328</v>
      </c>
    </row>
    <row r="1208" spans="2:65" s="13" customFormat="1">
      <c r="B1208" s="163"/>
      <c r="D1208" s="151" t="s">
        <v>442</v>
      </c>
      <c r="E1208" s="164" t="s">
        <v>3</v>
      </c>
      <c r="F1208" s="165" t="s">
        <v>452</v>
      </c>
      <c r="H1208" s="166">
        <v>6.0299999999999994</v>
      </c>
      <c r="I1208" s="167"/>
      <c r="L1208" s="163"/>
      <c r="M1208" s="168"/>
      <c r="T1208" s="169"/>
      <c r="AT1208" s="164" t="s">
        <v>442</v>
      </c>
      <c r="AU1208" s="164" t="s">
        <v>87</v>
      </c>
      <c r="AV1208" s="13" t="s">
        <v>113</v>
      </c>
      <c r="AW1208" s="13" t="s">
        <v>31</v>
      </c>
      <c r="AX1208" s="13" t="s">
        <v>76</v>
      </c>
      <c r="AY1208" s="164" t="s">
        <v>328</v>
      </c>
    </row>
    <row r="1209" spans="2:65" s="11" customFormat="1" ht="20.85" customHeight="1">
      <c r="B1209" s="121"/>
      <c r="D1209" s="122" t="s">
        <v>68</v>
      </c>
      <c r="E1209" s="131" t="s">
        <v>4007</v>
      </c>
      <c r="F1209" s="131" t="s">
        <v>4008</v>
      </c>
      <c r="I1209" s="124"/>
      <c r="J1209" s="132">
        <f>BK1209</f>
        <v>0</v>
      </c>
      <c r="L1209" s="121"/>
      <c r="M1209" s="126"/>
      <c r="P1209" s="127">
        <f>SUM(P1210:P1252)</f>
        <v>0</v>
      </c>
      <c r="R1209" s="127">
        <f>SUM(R1210:R1252)</f>
        <v>6.0585059087999991</v>
      </c>
      <c r="T1209" s="128">
        <f>SUM(T1210:T1252)</f>
        <v>0</v>
      </c>
      <c r="AR1209" s="122" t="s">
        <v>79</v>
      </c>
      <c r="AT1209" s="129" t="s">
        <v>68</v>
      </c>
      <c r="AU1209" s="129" t="s">
        <v>79</v>
      </c>
      <c r="AY1209" s="122" t="s">
        <v>328</v>
      </c>
      <c r="BK1209" s="130">
        <f>SUM(BK1210:BK1252)</f>
        <v>0</v>
      </c>
    </row>
    <row r="1210" spans="2:65" s="1" customFormat="1" ht="44.25" customHeight="1">
      <c r="B1210" s="133"/>
      <c r="C1210" s="134" t="s">
        <v>4009</v>
      </c>
      <c r="D1210" s="134" t="s">
        <v>331</v>
      </c>
      <c r="E1210" s="135" t="s">
        <v>4010</v>
      </c>
      <c r="F1210" s="136" t="s">
        <v>4011</v>
      </c>
      <c r="G1210" s="137" t="s">
        <v>439</v>
      </c>
      <c r="H1210" s="138">
        <v>155.92599999999999</v>
      </c>
      <c r="I1210" s="139"/>
      <c r="J1210" s="140">
        <f>ROUND(I1210*H1210,2)</f>
        <v>0</v>
      </c>
      <c r="K1210" s="136" t="s">
        <v>335</v>
      </c>
      <c r="L1210" s="34"/>
      <c r="M1210" s="141" t="s">
        <v>3</v>
      </c>
      <c r="N1210" s="142" t="s">
        <v>40</v>
      </c>
      <c r="P1210" s="143">
        <f>O1210*H1210</f>
        <v>0</v>
      </c>
      <c r="Q1210" s="143">
        <v>2.0000000000000001E-4</v>
      </c>
      <c r="R1210" s="143">
        <f>Q1210*H1210</f>
        <v>3.11852E-2</v>
      </c>
      <c r="S1210" s="143">
        <v>0</v>
      </c>
      <c r="T1210" s="144">
        <f>S1210*H1210</f>
        <v>0</v>
      </c>
      <c r="AR1210" s="145" t="s">
        <v>532</v>
      </c>
      <c r="AT1210" s="145" t="s">
        <v>331</v>
      </c>
      <c r="AU1210" s="145" t="s">
        <v>87</v>
      </c>
      <c r="AY1210" s="19" t="s">
        <v>328</v>
      </c>
      <c r="BE1210" s="146">
        <f>IF(N1210="základní",J1210,0)</f>
        <v>0</v>
      </c>
      <c r="BF1210" s="146">
        <f>IF(N1210="snížená",J1210,0)</f>
        <v>0</v>
      </c>
      <c r="BG1210" s="146">
        <f>IF(N1210="zákl. přenesená",J1210,0)</f>
        <v>0</v>
      </c>
      <c r="BH1210" s="146">
        <f>IF(N1210="sníž. přenesená",J1210,0)</f>
        <v>0</v>
      </c>
      <c r="BI1210" s="146">
        <f>IF(N1210="nulová",J1210,0)</f>
        <v>0</v>
      </c>
      <c r="BJ1210" s="19" t="s">
        <v>76</v>
      </c>
      <c r="BK1210" s="146">
        <f>ROUND(I1210*H1210,2)</f>
        <v>0</v>
      </c>
      <c r="BL1210" s="19" t="s">
        <v>532</v>
      </c>
      <c r="BM1210" s="145" t="s">
        <v>4012</v>
      </c>
    </row>
    <row r="1211" spans="2:65" s="1" customFormat="1">
      <c r="B1211" s="34"/>
      <c r="D1211" s="147" t="s">
        <v>338</v>
      </c>
      <c r="F1211" s="148" t="s">
        <v>4013</v>
      </c>
      <c r="I1211" s="149"/>
      <c r="L1211" s="34"/>
      <c r="M1211" s="150"/>
      <c r="T1211" s="55"/>
      <c r="AT1211" s="19" t="s">
        <v>338</v>
      </c>
      <c r="AU1211" s="19" t="s">
        <v>87</v>
      </c>
    </row>
    <row r="1212" spans="2:65" s="12" customFormat="1">
      <c r="B1212" s="156"/>
      <c r="D1212" s="151" t="s">
        <v>442</v>
      </c>
      <c r="E1212" s="157" t="s">
        <v>3</v>
      </c>
      <c r="F1212" s="158" t="s">
        <v>2509</v>
      </c>
      <c r="H1212" s="159">
        <v>78.727000000000004</v>
      </c>
      <c r="I1212" s="160"/>
      <c r="L1212" s="156"/>
      <c r="M1212" s="161"/>
      <c r="T1212" s="162"/>
      <c r="AT1212" s="157" t="s">
        <v>442</v>
      </c>
      <c r="AU1212" s="157" t="s">
        <v>87</v>
      </c>
      <c r="AV1212" s="12" t="s">
        <v>79</v>
      </c>
      <c r="AW1212" s="12" t="s">
        <v>31</v>
      </c>
      <c r="AX1212" s="12" t="s">
        <v>69</v>
      </c>
      <c r="AY1212" s="157" t="s">
        <v>328</v>
      </c>
    </row>
    <row r="1213" spans="2:65" s="12" customFormat="1">
      <c r="B1213" s="156"/>
      <c r="D1213" s="151" t="s">
        <v>442</v>
      </c>
      <c r="E1213" s="157" t="s">
        <v>3</v>
      </c>
      <c r="F1213" s="158" t="s">
        <v>2512</v>
      </c>
      <c r="H1213" s="159">
        <v>77.198999999999998</v>
      </c>
      <c r="I1213" s="160"/>
      <c r="L1213" s="156"/>
      <c r="M1213" s="161"/>
      <c r="T1213" s="162"/>
      <c r="AT1213" s="157" t="s">
        <v>442</v>
      </c>
      <c r="AU1213" s="157" t="s">
        <v>87</v>
      </c>
      <c r="AV1213" s="12" t="s">
        <v>79</v>
      </c>
      <c r="AW1213" s="12" t="s">
        <v>31</v>
      </c>
      <c r="AX1213" s="12" t="s">
        <v>69</v>
      </c>
      <c r="AY1213" s="157" t="s">
        <v>328</v>
      </c>
    </row>
    <row r="1214" spans="2:65" s="13" customFormat="1">
      <c r="B1214" s="163"/>
      <c r="D1214" s="151" t="s">
        <v>442</v>
      </c>
      <c r="E1214" s="164" t="s">
        <v>3</v>
      </c>
      <c r="F1214" s="165" t="s">
        <v>452</v>
      </c>
      <c r="H1214" s="166">
        <v>155.92599999999999</v>
      </c>
      <c r="I1214" s="167"/>
      <c r="L1214" s="163"/>
      <c r="M1214" s="168"/>
      <c r="T1214" s="169"/>
      <c r="AT1214" s="164" t="s">
        <v>442</v>
      </c>
      <c r="AU1214" s="164" t="s">
        <v>87</v>
      </c>
      <c r="AV1214" s="13" t="s">
        <v>113</v>
      </c>
      <c r="AW1214" s="13" t="s">
        <v>31</v>
      </c>
      <c r="AX1214" s="13" t="s">
        <v>76</v>
      </c>
      <c r="AY1214" s="164" t="s">
        <v>328</v>
      </c>
    </row>
    <row r="1215" spans="2:65" s="1" customFormat="1" ht="55.5" customHeight="1">
      <c r="B1215" s="133"/>
      <c r="C1215" s="134" t="s">
        <v>4014</v>
      </c>
      <c r="D1215" s="134" t="s">
        <v>331</v>
      </c>
      <c r="E1215" s="135" t="s">
        <v>4015</v>
      </c>
      <c r="F1215" s="136" t="s">
        <v>4016</v>
      </c>
      <c r="G1215" s="137" t="s">
        <v>439</v>
      </c>
      <c r="H1215" s="138">
        <v>78.727000000000004</v>
      </c>
      <c r="I1215" s="139"/>
      <c r="J1215" s="140">
        <f>ROUND(I1215*H1215,2)</f>
        <v>0</v>
      </c>
      <c r="K1215" s="136" t="s">
        <v>335</v>
      </c>
      <c r="L1215" s="34"/>
      <c r="M1215" s="141" t="s">
        <v>3</v>
      </c>
      <c r="N1215" s="142" t="s">
        <v>40</v>
      </c>
      <c r="P1215" s="143">
        <f>O1215*H1215</f>
        <v>0</v>
      </c>
      <c r="Q1215" s="143">
        <v>2.55132E-2</v>
      </c>
      <c r="R1215" s="143">
        <f>Q1215*H1215</f>
        <v>2.0085776964000002</v>
      </c>
      <c r="S1215" s="143">
        <v>0</v>
      </c>
      <c r="T1215" s="144">
        <f>S1215*H1215</f>
        <v>0</v>
      </c>
      <c r="AR1215" s="145" t="s">
        <v>532</v>
      </c>
      <c r="AT1215" s="145" t="s">
        <v>331</v>
      </c>
      <c r="AU1215" s="145" t="s">
        <v>87</v>
      </c>
      <c r="AY1215" s="19" t="s">
        <v>328</v>
      </c>
      <c r="BE1215" s="146">
        <f>IF(N1215="základní",J1215,0)</f>
        <v>0</v>
      </c>
      <c r="BF1215" s="146">
        <f>IF(N1215="snížená",J1215,0)</f>
        <v>0</v>
      </c>
      <c r="BG1215" s="146">
        <f>IF(N1215="zákl. přenesená",J1215,0)</f>
        <v>0</v>
      </c>
      <c r="BH1215" s="146">
        <f>IF(N1215="sníž. přenesená",J1215,0)</f>
        <v>0</v>
      </c>
      <c r="BI1215" s="146">
        <f>IF(N1215="nulová",J1215,0)</f>
        <v>0</v>
      </c>
      <c r="BJ1215" s="19" t="s">
        <v>76</v>
      </c>
      <c r="BK1215" s="146">
        <f>ROUND(I1215*H1215,2)</f>
        <v>0</v>
      </c>
      <c r="BL1215" s="19" t="s">
        <v>532</v>
      </c>
      <c r="BM1215" s="145" t="s">
        <v>4017</v>
      </c>
    </row>
    <row r="1216" spans="2:65" s="1" customFormat="1">
      <c r="B1216" s="34"/>
      <c r="D1216" s="147" t="s">
        <v>338</v>
      </c>
      <c r="F1216" s="148" t="s">
        <v>4018</v>
      </c>
      <c r="I1216" s="149"/>
      <c r="L1216" s="34"/>
      <c r="M1216" s="150"/>
      <c r="T1216" s="55"/>
      <c r="AT1216" s="19" t="s">
        <v>338</v>
      </c>
      <c r="AU1216" s="19" t="s">
        <v>87</v>
      </c>
    </row>
    <row r="1217" spans="2:65" s="12" customFormat="1">
      <c r="B1217" s="156"/>
      <c r="D1217" s="151" t="s">
        <v>442</v>
      </c>
      <c r="E1217" s="157" t="s">
        <v>3</v>
      </c>
      <c r="F1217" s="158" t="s">
        <v>2509</v>
      </c>
      <c r="H1217" s="159">
        <v>78.727000000000004</v>
      </c>
      <c r="I1217" s="160"/>
      <c r="L1217" s="156"/>
      <c r="M1217" s="161"/>
      <c r="T1217" s="162"/>
      <c r="AT1217" s="157" t="s">
        <v>442</v>
      </c>
      <c r="AU1217" s="157" t="s">
        <v>87</v>
      </c>
      <c r="AV1217" s="12" t="s">
        <v>79</v>
      </c>
      <c r="AW1217" s="12" t="s">
        <v>31</v>
      </c>
      <c r="AX1217" s="12" t="s">
        <v>76</v>
      </c>
      <c r="AY1217" s="157" t="s">
        <v>328</v>
      </c>
    </row>
    <row r="1218" spans="2:65" s="1" customFormat="1" ht="62.65" customHeight="1">
      <c r="B1218" s="133"/>
      <c r="C1218" s="134" t="s">
        <v>4019</v>
      </c>
      <c r="D1218" s="134" t="s">
        <v>331</v>
      </c>
      <c r="E1218" s="135" t="s">
        <v>4020</v>
      </c>
      <c r="F1218" s="136" t="s">
        <v>4021</v>
      </c>
      <c r="G1218" s="137" t="s">
        <v>439</v>
      </c>
      <c r="H1218" s="138">
        <v>77.198999999999998</v>
      </c>
      <c r="I1218" s="139"/>
      <c r="J1218" s="140">
        <f>ROUND(I1218*H1218,2)</f>
        <v>0</v>
      </c>
      <c r="K1218" s="136" t="s">
        <v>335</v>
      </c>
      <c r="L1218" s="34"/>
      <c r="M1218" s="141" t="s">
        <v>3</v>
      </c>
      <c r="N1218" s="142" t="s">
        <v>40</v>
      </c>
      <c r="P1218" s="143">
        <f>O1218*H1218</f>
        <v>0</v>
      </c>
      <c r="Q1218" s="143">
        <v>4.5707600000000001E-2</v>
      </c>
      <c r="R1218" s="143">
        <f>Q1218*H1218</f>
        <v>3.5285810124000001</v>
      </c>
      <c r="S1218" s="143">
        <v>0</v>
      </c>
      <c r="T1218" s="144">
        <f>S1218*H1218</f>
        <v>0</v>
      </c>
      <c r="AR1218" s="145" t="s">
        <v>532</v>
      </c>
      <c r="AT1218" s="145" t="s">
        <v>331</v>
      </c>
      <c r="AU1218" s="145" t="s">
        <v>87</v>
      </c>
      <c r="AY1218" s="19" t="s">
        <v>328</v>
      </c>
      <c r="BE1218" s="146">
        <f>IF(N1218="základní",J1218,0)</f>
        <v>0</v>
      </c>
      <c r="BF1218" s="146">
        <f>IF(N1218="snížená",J1218,0)</f>
        <v>0</v>
      </c>
      <c r="BG1218" s="146">
        <f>IF(N1218="zákl. přenesená",J1218,0)</f>
        <v>0</v>
      </c>
      <c r="BH1218" s="146">
        <f>IF(N1218="sníž. přenesená",J1218,0)</f>
        <v>0</v>
      </c>
      <c r="BI1218" s="146">
        <f>IF(N1218="nulová",J1218,0)</f>
        <v>0</v>
      </c>
      <c r="BJ1218" s="19" t="s">
        <v>76</v>
      </c>
      <c r="BK1218" s="146">
        <f>ROUND(I1218*H1218,2)</f>
        <v>0</v>
      </c>
      <c r="BL1218" s="19" t="s">
        <v>532</v>
      </c>
      <c r="BM1218" s="145" t="s">
        <v>4022</v>
      </c>
    </row>
    <row r="1219" spans="2:65" s="1" customFormat="1">
      <c r="B1219" s="34"/>
      <c r="D1219" s="147" t="s">
        <v>338</v>
      </c>
      <c r="F1219" s="148" t="s">
        <v>4023</v>
      </c>
      <c r="I1219" s="149"/>
      <c r="L1219" s="34"/>
      <c r="M1219" s="150"/>
      <c r="T1219" s="55"/>
      <c r="AT1219" s="19" t="s">
        <v>338</v>
      </c>
      <c r="AU1219" s="19" t="s">
        <v>87</v>
      </c>
    </row>
    <row r="1220" spans="2:65" s="12" customFormat="1">
      <c r="B1220" s="156"/>
      <c r="D1220" s="151" t="s">
        <v>442</v>
      </c>
      <c r="E1220" s="157" t="s">
        <v>3</v>
      </c>
      <c r="F1220" s="158" t="s">
        <v>2512</v>
      </c>
      <c r="H1220" s="159">
        <v>77.198999999999998</v>
      </c>
      <c r="I1220" s="160"/>
      <c r="L1220" s="156"/>
      <c r="M1220" s="161"/>
      <c r="T1220" s="162"/>
      <c r="AT1220" s="157" t="s">
        <v>442</v>
      </c>
      <c r="AU1220" s="157" t="s">
        <v>87</v>
      </c>
      <c r="AV1220" s="12" t="s">
        <v>79</v>
      </c>
      <c r="AW1220" s="12" t="s">
        <v>31</v>
      </c>
      <c r="AX1220" s="12" t="s">
        <v>76</v>
      </c>
      <c r="AY1220" s="157" t="s">
        <v>328</v>
      </c>
    </row>
    <row r="1221" spans="2:65" s="1" customFormat="1" ht="37.9" customHeight="1">
      <c r="B1221" s="133"/>
      <c r="C1221" s="134" t="s">
        <v>4024</v>
      </c>
      <c r="D1221" s="134" t="s">
        <v>331</v>
      </c>
      <c r="E1221" s="135" t="s">
        <v>4025</v>
      </c>
      <c r="F1221" s="136" t="s">
        <v>4026</v>
      </c>
      <c r="G1221" s="137" t="s">
        <v>574</v>
      </c>
      <c r="H1221" s="138">
        <v>25</v>
      </c>
      <c r="I1221" s="139"/>
      <c r="J1221" s="140">
        <f>ROUND(I1221*H1221,2)</f>
        <v>0</v>
      </c>
      <c r="K1221" s="136" t="s">
        <v>335</v>
      </c>
      <c r="L1221" s="34"/>
      <c r="M1221" s="141" t="s">
        <v>3</v>
      </c>
      <c r="N1221" s="142" t="s">
        <v>40</v>
      </c>
      <c r="P1221" s="143">
        <f>O1221*H1221</f>
        <v>0</v>
      </c>
      <c r="Q1221" s="143">
        <v>5.0280000000000004E-3</v>
      </c>
      <c r="R1221" s="143">
        <f>Q1221*H1221</f>
        <v>0.12570000000000001</v>
      </c>
      <c r="S1221" s="143">
        <v>0</v>
      </c>
      <c r="T1221" s="144">
        <f>S1221*H1221</f>
        <v>0</v>
      </c>
      <c r="AR1221" s="145" t="s">
        <v>532</v>
      </c>
      <c r="AT1221" s="145" t="s">
        <v>331</v>
      </c>
      <c r="AU1221" s="145" t="s">
        <v>87</v>
      </c>
      <c r="AY1221" s="19" t="s">
        <v>328</v>
      </c>
      <c r="BE1221" s="146">
        <f>IF(N1221="základní",J1221,0)</f>
        <v>0</v>
      </c>
      <c r="BF1221" s="146">
        <f>IF(N1221="snížená",J1221,0)</f>
        <v>0</v>
      </c>
      <c r="BG1221" s="146">
        <f>IF(N1221="zákl. přenesená",J1221,0)</f>
        <v>0</v>
      </c>
      <c r="BH1221" s="146">
        <f>IF(N1221="sníž. přenesená",J1221,0)</f>
        <v>0</v>
      </c>
      <c r="BI1221" s="146">
        <f>IF(N1221="nulová",J1221,0)</f>
        <v>0</v>
      </c>
      <c r="BJ1221" s="19" t="s">
        <v>76</v>
      </c>
      <c r="BK1221" s="146">
        <f>ROUND(I1221*H1221,2)</f>
        <v>0</v>
      </c>
      <c r="BL1221" s="19" t="s">
        <v>532</v>
      </c>
      <c r="BM1221" s="145" t="s">
        <v>4027</v>
      </c>
    </row>
    <row r="1222" spans="2:65" s="1" customFormat="1">
      <c r="B1222" s="34"/>
      <c r="D1222" s="147" t="s">
        <v>338</v>
      </c>
      <c r="F1222" s="148" t="s">
        <v>4028</v>
      </c>
      <c r="I1222" s="149"/>
      <c r="L1222" s="34"/>
      <c r="M1222" s="150"/>
      <c r="T1222" s="55"/>
      <c r="AT1222" s="19" t="s">
        <v>338</v>
      </c>
      <c r="AU1222" s="19" t="s">
        <v>87</v>
      </c>
    </row>
    <row r="1223" spans="2:65" s="12" customFormat="1">
      <c r="B1223" s="156"/>
      <c r="D1223" s="151" t="s">
        <v>442</v>
      </c>
      <c r="E1223" s="157" t="s">
        <v>3</v>
      </c>
      <c r="F1223" s="158" t="s">
        <v>4029</v>
      </c>
      <c r="H1223" s="159">
        <v>7</v>
      </c>
      <c r="I1223" s="160"/>
      <c r="L1223" s="156"/>
      <c r="M1223" s="161"/>
      <c r="T1223" s="162"/>
      <c r="AT1223" s="157" t="s">
        <v>442</v>
      </c>
      <c r="AU1223" s="157" t="s">
        <v>87</v>
      </c>
      <c r="AV1223" s="12" t="s">
        <v>79</v>
      </c>
      <c r="AW1223" s="12" t="s">
        <v>31</v>
      </c>
      <c r="AX1223" s="12" t="s">
        <v>69</v>
      </c>
      <c r="AY1223" s="157" t="s">
        <v>328</v>
      </c>
    </row>
    <row r="1224" spans="2:65" s="12" customFormat="1">
      <c r="B1224" s="156"/>
      <c r="D1224" s="151" t="s">
        <v>442</v>
      </c>
      <c r="E1224" s="157" t="s">
        <v>3</v>
      </c>
      <c r="F1224" s="158" t="s">
        <v>4030</v>
      </c>
      <c r="H1224" s="159">
        <v>8</v>
      </c>
      <c r="I1224" s="160"/>
      <c r="L1224" s="156"/>
      <c r="M1224" s="161"/>
      <c r="T1224" s="162"/>
      <c r="AT1224" s="157" t="s">
        <v>442</v>
      </c>
      <c r="AU1224" s="157" t="s">
        <v>87</v>
      </c>
      <c r="AV1224" s="12" t="s">
        <v>79</v>
      </c>
      <c r="AW1224" s="12" t="s">
        <v>31</v>
      </c>
      <c r="AX1224" s="12" t="s">
        <v>69</v>
      </c>
      <c r="AY1224" s="157" t="s">
        <v>328</v>
      </c>
    </row>
    <row r="1225" spans="2:65" s="12" customFormat="1">
      <c r="B1225" s="156"/>
      <c r="D1225" s="151" t="s">
        <v>442</v>
      </c>
      <c r="E1225" s="157" t="s">
        <v>3</v>
      </c>
      <c r="F1225" s="158" t="s">
        <v>4031</v>
      </c>
      <c r="H1225" s="159">
        <v>10</v>
      </c>
      <c r="I1225" s="160"/>
      <c r="L1225" s="156"/>
      <c r="M1225" s="161"/>
      <c r="T1225" s="162"/>
      <c r="AT1225" s="157" t="s">
        <v>442</v>
      </c>
      <c r="AU1225" s="157" t="s">
        <v>87</v>
      </c>
      <c r="AV1225" s="12" t="s">
        <v>79</v>
      </c>
      <c r="AW1225" s="12" t="s">
        <v>31</v>
      </c>
      <c r="AX1225" s="12" t="s">
        <v>69</v>
      </c>
      <c r="AY1225" s="157" t="s">
        <v>328</v>
      </c>
    </row>
    <row r="1226" spans="2:65" s="13" customFormat="1">
      <c r="B1226" s="163"/>
      <c r="D1226" s="151" t="s">
        <v>442</v>
      </c>
      <c r="E1226" s="164" t="s">
        <v>3</v>
      </c>
      <c r="F1226" s="165" t="s">
        <v>452</v>
      </c>
      <c r="H1226" s="166">
        <v>25</v>
      </c>
      <c r="I1226" s="167"/>
      <c r="L1226" s="163"/>
      <c r="M1226" s="168"/>
      <c r="T1226" s="169"/>
      <c r="AT1226" s="164" t="s">
        <v>442</v>
      </c>
      <c r="AU1226" s="164" t="s">
        <v>87</v>
      </c>
      <c r="AV1226" s="13" t="s">
        <v>113</v>
      </c>
      <c r="AW1226" s="13" t="s">
        <v>31</v>
      </c>
      <c r="AX1226" s="13" t="s">
        <v>76</v>
      </c>
      <c r="AY1226" s="164" t="s">
        <v>328</v>
      </c>
    </row>
    <row r="1227" spans="2:65" s="1" customFormat="1" ht="55.5" customHeight="1">
      <c r="B1227" s="133"/>
      <c r="C1227" s="134" t="s">
        <v>4032</v>
      </c>
      <c r="D1227" s="134" t="s">
        <v>331</v>
      </c>
      <c r="E1227" s="135" t="s">
        <v>4033</v>
      </c>
      <c r="F1227" s="136" t="s">
        <v>4034</v>
      </c>
      <c r="G1227" s="137" t="s">
        <v>574</v>
      </c>
      <c r="H1227" s="138">
        <v>2</v>
      </c>
      <c r="I1227" s="139"/>
      <c r="J1227" s="140">
        <f>ROUND(I1227*H1227,2)</f>
        <v>0</v>
      </c>
      <c r="K1227" s="136" t="s">
        <v>335</v>
      </c>
      <c r="L1227" s="34"/>
      <c r="M1227" s="141" t="s">
        <v>3</v>
      </c>
      <c r="N1227" s="142" t="s">
        <v>40</v>
      </c>
      <c r="P1227" s="143">
        <f>O1227*H1227</f>
        <v>0</v>
      </c>
      <c r="Q1227" s="143">
        <v>0</v>
      </c>
      <c r="R1227" s="143">
        <f>Q1227*H1227</f>
        <v>0</v>
      </c>
      <c r="S1227" s="143">
        <v>0</v>
      </c>
      <c r="T1227" s="144">
        <f>S1227*H1227</f>
        <v>0</v>
      </c>
      <c r="AR1227" s="145" t="s">
        <v>532</v>
      </c>
      <c r="AT1227" s="145" t="s">
        <v>331</v>
      </c>
      <c r="AU1227" s="145" t="s">
        <v>87</v>
      </c>
      <c r="AY1227" s="19" t="s">
        <v>328</v>
      </c>
      <c r="BE1227" s="146">
        <f>IF(N1227="základní",J1227,0)</f>
        <v>0</v>
      </c>
      <c r="BF1227" s="146">
        <f>IF(N1227="snížená",J1227,0)</f>
        <v>0</v>
      </c>
      <c r="BG1227" s="146">
        <f>IF(N1227="zákl. přenesená",J1227,0)</f>
        <v>0</v>
      </c>
      <c r="BH1227" s="146">
        <f>IF(N1227="sníž. přenesená",J1227,0)</f>
        <v>0</v>
      </c>
      <c r="BI1227" s="146">
        <f>IF(N1227="nulová",J1227,0)</f>
        <v>0</v>
      </c>
      <c r="BJ1227" s="19" t="s">
        <v>76</v>
      </c>
      <c r="BK1227" s="146">
        <f>ROUND(I1227*H1227,2)</f>
        <v>0</v>
      </c>
      <c r="BL1227" s="19" t="s">
        <v>532</v>
      </c>
      <c r="BM1227" s="145" t="s">
        <v>4035</v>
      </c>
    </row>
    <row r="1228" spans="2:65" s="1" customFormat="1">
      <c r="B1228" s="34"/>
      <c r="D1228" s="147" t="s">
        <v>338</v>
      </c>
      <c r="F1228" s="148" t="s">
        <v>4036</v>
      </c>
      <c r="I1228" s="149"/>
      <c r="L1228" s="34"/>
      <c r="M1228" s="150"/>
      <c r="T1228" s="55"/>
      <c r="AT1228" s="19" t="s">
        <v>338</v>
      </c>
      <c r="AU1228" s="19" t="s">
        <v>87</v>
      </c>
    </row>
    <row r="1229" spans="2:65" s="1" customFormat="1" ht="24.2" customHeight="1">
      <c r="B1229" s="133"/>
      <c r="C1229" s="176" t="s">
        <v>4037</v>
      </c>
      <c r="D1229" s="176" t="s">
        <v>539</v>
      </c>
      <c r="E1229" s="177" t="s">
        <v>4038</v>
      </c>
      <c r="F1229" s="178" t="s">
        <v>4039</v>
      </c>
      <c r="G1229" s="179" t="s">
        <v>574</v>
      </c>
      <c r="H1229" s="180">
        <v>2</v>
      </c>
      <c r="I1229" s="181"/>
      <c r="J1229" s="182">
        <f>ROUND(I1229*H1229,2)</f>
        <v>0</v>
      </c>
      <c r="K1229" s="178" t="s">
        <v>335</v>
      </c>
      <c r="L1229" s="183"/>
      <c r="M1229" s="184" t="s">
        <v>3</v>
      </c>
      <c r="N1229" s="185" t="s">
        <v>40</v>
      </c>
      <c r="P1229" s="143">
        <f>O1229*H1229</f>
        <v>0</v>
      </c>
      <c r="Q1229" s="143">
        <v>4.4999999999999998E-2</v>
      </c>
      <c r="R1229" s="143">
        <f>Q1229*H1229</f>
        <v>0.09</v>
      </c>
      <c r="S1229" s="143">
        <v>0</v>
      </c>
      <c r="T1229" s="144">
        <f>S1229*H1229</f>
        <v>0</v>
      </c>
      <c r="AR1229" s="145" t="s">
        <v>621</v>
      </c>
      <c r="AT1229" s="145" t="s">
        <v>539</v>
      </c>
      <c r="AU1229" s="145" t="s">
        <v>87</v>
      </c>
      <c r="AY1229" s="19" t="s">
        <v>328</v>
      </c>
      <c r="BE1229" s="146">
        <f>IF(N1229="základní",J1229,0)</f>
        <v>0</v>
      </c>
      <c r="BF1229" s="146">
        <f>IF(N1229="snížená",J1229,0)</f>
        <v>0</v>
      </c>
      <c r="BG1229" s="146">
        <f>IF(N1229="zákl. přenesená",J1229,0)</f>
        <v>0</v>
      </c>
      <c r="BH1229" s="146">
        <f>IF(N1229="sníž. přenesená",J1229,0)</f>
        <v>0</v>
      </c>
      <c r="BI1229" s="146">
        <f>IF(N1229="nulová",J1229,0)</f>
        <v>0</v>
      </c>
      <c r="BJ1229" s="19" t="s">
        <v>76</v>
      </c>
      <c r="BK1229" s="146">
        <f>ROUND(I1229*H1229,2)</f>
        <v>0</v>
      </c>
      <c r="BL1229" s="19" t="s">
        <v>532</v>
      </c>
      <c r="BM1229" s="145" t="s">
        <v>4040</v>
      </c>
    </row>
    <row r="1230" spans="2:65" s="1" customFormat="1" ht="44.25" customHeight="1">
      <c r="B1230" s="133"/>
      <c r="C1230" s="134" t="s">
        <v>4041</v>
      </c>
      <c r="D1230" s="134" t="s">
        <v>331</v>
      </c>
      <c r="E1230" s="135" t="s">
        <v>4042</v>
      </c>
      <c r="F1230" s="136" t="s">
        <v>4043</v>
      </c>
      <c r="G1230" s="137" t="s">
        <v>476</v>
      </c>
      <c r="H1230" s="138">
        <v>20</v>
      </c>
      <c r="I1230" s="139"/>
      <c r="J1230" s="140">
        <f>ROUND(I1230*H1230,2)</f>
        <v>0</v>
      </c>
      <c r="K1230" s="136" t="s">
        <v>335</v>
      </c>
      <c r="L1230" s="34"/>
      <c r="M1230" s="141" t="s">
        <v>3</v>
      </c>
      <c r="N1230" s="142" t="s">
        <v>40</v>
      </c>
      <c r="P1230" s="143">
        <f>O1230*H1230</f>
        <v>0</v>
      </c>
      <c r="Q1230" s="143">
        <v>5.1865000000000001E-3</v>
      </c>
      <c r="R1230" s="143">
        <f>Q1230*H1230</f>
        <v>0.10373</v>
      </c>
      <c r="S1230" s="143">
        <v>0</v>
      </c>
      <c r="T1230" s="144">
        <f>S1230*H1230</f>
        <v>0</v>
      </c>
      <c r="AR1230" s="145" t="s">
        <v>532</v>
      </c>
      <c r="AT1230" s="145" t="s">
        <v>331</v>
      </c>
      <c r="AU1230" s="145" t="s">
        <v>87</v>
      </c>
      <c r="AY1230" s="19" t="s">
        <v>328</v>
      </c>
      <c r="BE1230" s="146">
        <f>IF(N1230="základní",J1230,0)</f>
        <v>0</v>
      </c>
      <c r="BF1230" s="146">
        <f>IF(N1230="snížená",J1230,0)</f>
        <v>0</v>
      </c>
      <c r="BG1230" s="146">
        <f>IF(N1230="zákl. přenesená",J1230,0)</f>
        <v>0</v>
      </c>
      <c r="BH1230" s="146">
        <f>IF(N1230="sníž. přenesená",J1230,0)</f>
        <v>0</v>
      </c>
      <c r="BI1230" s="146">
        <f>IF(N1230="nulová",J1230,0)</f>
        <v>0</v>
      </c>
      <c r="BJ1230" s="19" t="s">
        <v>76</v>
      </c>
      <c r="BK1230" s="146">
        <f>ROUND(I1230*H1230,2)</f>
        <v>0</v>
      </c>
      <c r="BL1230" s="19" t="s">
        <v>532</v>
      </c>
      <c r="BM1230" s="145" t="s">
        <v>4044</v>
      </c>
    </row>
    <row r="1231" spans="2:65" s="1" customFormat="1">
      <c r="B1231" s="34"/>
      <c r="D1231" s="147" t="s">
        <v>338</v>
      </c>
      <c r="F1231" s="148" t="s">
        <v>4045</v>
      </c>
      <c r="I1231" s="149"/>
      <c r="L1231" s="34"/>
      <c r="M1231" s="150"/>
      <c r="T1231" s="55"/>
      <c r="AT1231" s="19" t="s">
        <v>338</v>
      </c>
      <c r="AU1231" s="19" t="s">
        <v>87</v>
      </c>
    </row>
    <row r="1232" spans="2:65" s="12" customFormat="1">
      <c r="B1232" s="156"/>
      <c r="D1232" s="151" t="s">
        <v>442</v>
      </c>
      <c r="E1232" s="157" t="s">
        <v>3</v>
      </c>
      <c r="F1232" s="158" t="s">
        <v>4046</v>
      </c>
      <c r="H1232" s="159">
        <v>20</v>
      </c>
      <c r="I1232" s="160"/>
      <c r="L1232" s="156"/>
      <c r="M1232" s="161"/>
      <c r="T1232" s="162"/>
      <c r="AT1232" s="157" t="s">
        <v>442</v>
      </c>
      <c r="AU1232" s="157" t="s">
        <v>87</v>
      </c>
      <c r="AV1232" s="12" t="s">
        <v>79</v>
      </c>
      <c r="AW1232" s="12" t="s">
        <v>31</v>
      </c>
      <c r="AX1232" s="12" t="s">
        <v>76</v>
      </c>
      <c r="AY1232" s="157" t="s">
        <v>328</v>
      </c>
    </row>
    <row r="1233" spans="2:65" s="1" customFormat="1" ht="33" customHeight="1">
      <c r="B1233" s="133"/>
      <c r="C1233" s="134" t="s">
        <v>4047</v>
      </c>
      <c r="D1233" s="134" t="s">
        <v>331</v>
      </c>
      <c r="E1233" s="135" t="s">
        <v>4048</v>
      </c>
      <c r="F1233" s="136" t="s">
        <v>4049</v>
      </c>
      <c r="G1233" s="137" t="s">
        <v>574</v>
      </c>
      <c r="H1233" s="138">
        <v>15</v>
      </c>
      <c r="I1233" s="139"/>
      <c r="J1233" s="140">
        <f>ROUND(I1233*H1233,2)</f>
        <v>0</v>
      </c>
      <c r="K1233" s="136" t="s">
        <v>335</v>
      </c>
      <c r="L1233" s="34"/>
      <c r="M1233" s="141" t="s">
        <v>3</v>
      </c>
      <c r="N1233" s="142" t="s">
        <v>40</v>
      </c>
      <c r="P1233" s="143">
        <f>O1233*H1233</f>
        <v>0</v>
      </c>
      <c r="Q1233" s="143">
        <v>1.4E-5</v>
      </c>
      <c r="R1233" s="143">
        <f>Q1233*H1233</f>
        <v>2.1000000000000001E-4</v>
      </c>
      <c r="S1233" s="143">
        <v>0</v>
      </c>
      <c r="T1233" s="144">
        <f>S1233*H1233</f>
        <v>0</v>
      </c>
      <c r="AR1233" s="145" t="s">
        <v>532</v>
      </c>
      <c r="AT1233" s="145" t="s">
        <v>331</v>
      </c>
      <c r="AU1233" s="145" t="s">
        <v>87</v>
      </c>
      <c r="AY1233" s="19" t="s">
        <v>328</v>
      </c>
      <c r="BE1233" s="146">
        <f>IF(N1233="základní",J1233,0)</f>
        <v>0</v>
      </c>
      <c r="BF1233" s="146">
        <f>IF(N1233="snížená",J1233,0)</f>
        <v>0</v>
      </c>
      <c r="BG1233" s="146">
        <f>IF(N1233="zákl. přenesená",J1233,0)</f>
        <v>0</v>
      </c>
      <c r="BH1233" s="146">
        <f>IF(N1233="sníž. přenesená",J1233,0)</f>
        <v>0</v>
      </c>
      <c r="BI1233" s="146">
        <f>IF(N1233="nulová",J1233,0)</f>
        <v>0</v>
      </c>
      <c r="BJ1233" s="19" t="s">
        <v>76</v>
      </c>
      <c r="BK1233" s="146">
        <f>ROUND(I1233*H1233,2)</f>
        <v>0</v>
      </c>
      <c r="BL1233" s="19" t="s">
        <v>532</v>
      </c>
      <c r="BM1233" s="145" t="s">
        <v>4050</v>
      </c>
    </row>
    <row r="1234" spans="2:65" s="1" customFormat="1">
      <c r="B1234" s="34"/>
      <c r="D1234" s="147" t="s">
        <v>338</v>
      </c>
      <c r="F1234" s="148" t="s">
        <v>4051</v>
      </c>
      <c r="I1234" s="149"/>
      <c r="L1234" s="34"/>
      <c r="M1234" s="150"/>
      <c r="T1234" s="55"/>
      <c r="AT1234" s="19" t="s">
        <v>338</v>
      </c>
      <c r="AU1234" s="19" t="s">
        <v>87</v>
      </c>
    </row>
    <row r="1235" spans="2:65" s="1" customFormat="1" ht="24.2" customHeight="1">
      <c r="B1235" s="133"/>
      <c r="C1235" s="176" t="s">
        <v>4052</v>
      </c>
      <c r="D1235" s="176" t="s">
        <v>539</v>
      </c>
      <c r="E1235" s="177" t="s">
        <v>4053</v>
      </c>
      <c r="F1235" s="178" t="s">
        <v>4054</v>
      </c>
      <c r="G1235" s="179" t="s">
        <v>574</v>
      </c>
      <c r="H1235" s="180">
        <v>15</v>
      </c>
      <c r="I1235" s="181"/>
      <c r="J1235" s="182">
        <f>ROUND(I1235*H1235,2)</f>
        <v>0</v>
      </c>
      <c r="K1235" s="178" t="s">
        <v>335</v>
      </c>
      <c r="L1235" s="183"/>
      <c r="M1235" s="184" t="s">
        <v>3</v>
      </c>
      <c r="N1235" s="185" t="s">
        <v>40</v>
      </c>
      <c r="P1235" s="143">
        <f>O1235*H1235</f>
        <v>0</v>
      </c>
      <c r="Q1235" s="143">
        <v>2.5000000000000001E-3</v>
      </c>
      <c r="R1235" s="143">
        <f>Q1235*H1235</f>
        <v>3.7499999999999999E-2</v>
      </c>
      <c r="S1235" s="143">
        <v>0</v>
      </c>
      <c r="T1235" s="144">
        <f>S1235*H1235</f>
        <v>0</v>
      </c>
      <c r="AR1235" s="145" t="s">
        <v>621</v>
      </c>
      <c r="AT1235" s="145" t="s">
        <v>539</v>
      </c>
      <c r="AU1235" s="145" t="s">
        <v>87</v>
      </c>
      <c r="AY1235" s="19" t="s">
        <v>328</v>
      </c>
      <c r="BE1235" s="146">
        <f>IF(N1235="základní",J1235,0)</f>
        <v>0</v>
      </c>
      <c r="BF1235" s="146">
        <f>IF(N1235="snížená",J1235,0)</f>
        <v>0</v>
      </c>
      <c r="BG1235" s="146">
        <f>IF(N1235="zákl. přenesená",J1235,0)</f>
        <v>0</v>
      </c>
      <c r="BH1235" s="146">
        <f>IF(N1235="sníž. přenesená",J1235,0)</f>
        <v>0</v>
      </c>
      <c r="BI1235" s="146">
        <f>IF(N1235="nulová",J1235,0)</f>
        <v>0</v>
      </c>
      <c r="BJ1235" s="19" t="s">
        <v>76</v>
      </c>
      <c r="BK1235" s="146">
        <f>ROUND(I1235*H1235,2)</f>
        <v>0</v>
      </c>
      <c r="BL1235" s="19" t="s">
        <v>532</v>
      </c>
      <c r="BM1235" s="145" t="s">
        <v>4055</v>
      </c>
    </row>
    <row r="1236" spans="2:65" s="1" customFormat="1" ht="33" customHeight="1">
      <c r="B1236" s="133"/>
      <c r="C1236" s="134" t="s">
        <v>4056</v>
      </c>
      <c r="D1236" s="134" t="s">
        <v>331</v>
      </c>
      <c r="E1236" s="135" t="s">
        <v>4057</v>
      </c>
      <c r="F1236" s="136" t="s">
        <v>4058</v>
      </c>
      <c r="G1236" s="137" t="s">
        <v>574</v>
      </c>
      <c r="H1236" s="138">
        <v>3</v>
      </c>
      <c r="I1236" s="139"/>
      <c r="J1236" s="140">
        <f>ROUND(I1236*H1236,2)</f>
        <v>0</v>
      </c>
      <c r="K1236" s="136" t="s">
        <v>335</v>
      </c>
      <c r="L1236" s="34"/>
      <c r="M1236" s="141" t="s">
        <v>3</v>
      </c>
      <c r="N1236" s="142" t="s">
        <v>40</v>
      </c>
      <c r="P1236" s="143">
        <f>O1236*H1236</f>
        <v>0</v>
      </c>
      <c r="Q1236" s="143">
        <v>1.4E-5</v>
      </c>
      <c r="R1236" s="143">
        <f>Q1236*H1236</f>
        <v>4.1999999999999998E-5</v>
      </c>
      <c r="S1236" s="143">
        <v>0</v>
      </c>
      <c r="T1236" s="144">
        <f>S1236*H1236</f>
        <v>0</v>
      </c>
      <c r="AR1236" s="145" t="s">
        <v>532</v>
      </c>
      <c r="AT1236" s="145" t="s">
        <v>331</v>
      </c>
      <c r="AU1236" s="145" t="s">
        <v>87</v>
      </c>
      <c r="AY1236" s="19" t="s">
        <v>328</v>
      </c>
      <c r="BE1236" s="146">
        <f>IF(N1236="základní",J1236,0)</f>
        <v>0</v>
      </c>
      <c r="BF1236" s="146">
        <f>IF(N1236="snížená",J1236,0)</f>
        <v>0</v>
      </c>
      <c r="BG1236" s="146">
        <f>IF(N1236="zákl. přenesená",J1236,0)</f>
        <v>0</v>
      </c>
      <c r="BH1236" s="146">
        <f>IF(N1236="sníž. přenesená",J1236,0)</f>
        <v>0</v>
      </c>
      <c r="BI1236" s="146">
        <f>IF(N1236="nulová",J1236,0)</f>
        <v>0</v>
      </c>
      <c r="BJ1236" s="19" t="s">
        <v>76</v>
      </c>
      <c r="BK1236" s="146">
        <f>ROUND(I1236*H1236,2)</f>
        <v>0</v>
      </c>
      <c r="BL1236" s="19" t="s">
        <v>532</v>
      </c>
      <c r="BM1236" s="145" t="s">
        <v>4059</v>
      </c>
    </row>
    <row r="1237" spans="2:65" s="1" customFormat="1">
      <c r="B1237" s="34"/>
      <c r="D1237" s="147" t="s">
        <v>338</v>
      </c>
      <c r="F1237" s="148" t="s">
        <v>4060</v>
      </c>
      <c r="I1237" s="149"/>
      <c r="L1237" s="34"/>
      <c r="M1237" s="150"/>
      <c r="T1237" s="55"/>
      <c r="AT1237" s="19" t="s">
        <v>338</v>
      </c>
      <c r="AU1237" s="19" t="s">
        <v>87</v>
      </c>
    </row>
    <row r="1238" spans="2:65" s="1" customFormat="1" ht="24.2" customHeight="1">
      <c r="B1238" s="133"/>
      <c r="C1238" s="176" t="s">
        <v>4061</v>
      </c>
      <c r="D1238" s="176" t="s">
        <v>539</v>
      </c>
      <c r="E1238" s="177" t="s">
        <v>4062</v>
      </c>
      <c r="F1238" s="178" t="s">
        <v>4063</v>
      </c>
      <c r="G1238" s="179" t="s">
        <v>574</v>
      </c>
      <c r="H1238" s="180">
        <v>3</v>
      </c>
      <c r="I1238" s="181"/>
      <c r="J1238" s="182">
        <f>ROUND(I1238*H1238,2)</f>
        <v>0</v>
      </c>
      <c r="K1238" s="178" t="s">
        <v>335</v>
      </c>
      <c r="L1238" s="183"/>
      <c r="M1238" s="184" t="s">
        <v>3</v>
      </c>
      <c r="N1238" s="185" t="s">
        <v>40</v>
      </c>
      <c r="P1238" s="143">
        <f>O1238*H1238</f>
        <v>0</v>
      </c>
      <c r="Q1238" s="143">
        <v>2.5000000000000001E-3</v>
      </c>
      <c r="R1238" s="143">
        <f>Q1238*H1238</f>
        <v>7.4999999999999997E-3</v>
      </c>
      <c r="S1238" s="143">
        <v>0</v>
      </c>
      <c r="T1238" s="144">
        <f>S1238*H1238</f>
        <v>0</v>
      </c>
      <c r="AR1238" s="145" t="s">
        <v>621</v>
      </c>
      <c r="AT1238" s="145" t="s">
        <v>539</v>
      </c>
      <c r="AU1238" s="145" t="s">
        <v>87</v>
      </c>
      <c r="AY1238" s="19" t="s">
        <v>328</v>
      </c>
      <c r="BE1238" s="146">
        <f>IF(N1238="základní",J1238,0)</f>
        <v>0</v>
      </c>
      <c r="BF1238" s="146">
        <f>IF(N1238="snížená",J1238,0)</f>
        <v>0</v>
      </c>
      <c r="BG1238" s="146">
        <f>IF(N1238="zákl. přenesená",J1238,0)</f>
        <v>0</v>
      </c>
      <c r="BH1238" s="146">
        <f>IF(N1238="sníž. přenesená",J1238,0)</f>
        <v>0</v>
      </c>
      <c r="BI1238" s="146">
        <f>IF(N1238="nulová",J1238,0)</f>
        <v>0</v>
      </c>
      <c r="BJ1238" s="19" t="s">
        <v>76</v>
      </c>
      <c r="BK1238" s="146">
        <f>ROUND(I1238*H1238,2)</f>
        <v>0</v>
      </c>
      <c r="BL1238" s="19" t="s">
        <v>532</v>
      </c>
      <c r="BM1238" s="145" t="s">
        <v>4064</v>
      </c>
    </row>
    <row r="1239" spans="2:65" s="1" customFormat="1" ht="33" customHeight="1">
      <c r="B1239" s="133"/>
      <c r="C1239" s="134" t="s">
        <v>4065</v>
      </c>
      <c r="D1239" s="134" t="s">
        <v>331</v>
      </c>
      <c r="E1239" s="135" t="s">
        <v>4066</v>
      </c>
      <c r="F1239" s="136" t="s">
        <v>4067</v>
      </c>
      <c r="G1239" s="137" t="s">
        <v>574</v>
      </c>
      <c r="H1239" s="138">
        <v>50</v>
      </c>
      <c r="I1239" s="139"/>
      <c r="J1239" s="140">
        <f>ROUND(I1239*H1239,2)</f>
        <v>0</v>
      </c>
      <c r="K1239" s="136" t="s">
        <v>335</v>
      </c>
      <c r="L1239" s="34"/>
      <c r="M1239" s="141" t="s">
        <v>3</v>
      </c>
      <c r="N1239" s="142" t="s">
        <v>40</v>
      </c>
      <c r="P1239" s="143">
        <f>O1239*H1239</f>
        <v>0</v>
      </c>
      <c r="Q1239" s="143">
        <v>6.9999999999999999E-6</v>
      </c>
      <c r="R1239" s="143">
        <f>Q1239*H1239</f>
        <v>3.5E-4</v>
      </c>
      <c r="S1239" s="143">
        <v>0</v>
      </c>
      <c r="T1239" s="144">
        <f>S1239*H1239</f>
        <v>0</v>
      </c>
      <c r="AR1239" s="145" t="s">
        <v>532</v>
      </c>
      <c r="AT1239" s="145" t="s">
        <v>331</v>
      </c>
      <c r="AU1239" s="145" t="s">
        <v>87</v>
      </c>
      <c r="AY1239" s="19" t="s">
        <v>328</v>
      </c>
      <c r="BE1239" s="146">
        <f>IF(N1239="základní",J1239,0)</f>
        <v>0</v>
      </c>
      <c r="BF1239" s="146">
        <f>IF(N1239="snížená",J1239,0)</f>
        <v>0</v>
      </c>
      <c r="BG1239" s="146">
        <f>IF(N1239="zákl. přenesená",J1239,0)</f>
        <v>0</v>
      </c>
      <c r="BH1239" s="146">
        <f>IF(N1239="sníž. přenesená",J1239,0)</f>
        <v>0</v>
      </c>
      <c r="BI1239" s="146">
        <f>IF(N1239="nulová",J1239,0)</f>
        <v>0</v>
      </c>
      <c r="BJ1239" s="19" t="s">
        <v>76</v>
      </c>
      <c r="BK1239" s="146">
        <f>ROUND(I1239*H1239,2)</f>
        <v>0</v>
      </c>
      <c r="BL1239" s="19" t="s">
        <v>532</v>
      </c>
      <c r="BM1239" s="145" t="s">
        <v>4068</v>
      </c>
    </row>
    <row r="1240" spans="2:65" s="1" customFormat="1">
      <c r="B1240" s="34"/>
      <c r="D1240" s="147" t="s">
        <v>338</v>
      </c>
      <c r="F1240" s="148" t="s">
        <v>4069</v>
      </c>
      <c r="I1240" s="149"/>
      <c r="L1240" s="34"/>
      <c r="M1240" s="150"/>
      <c r="T1240" s="55"/>
      <c r="AT1240" s="19" t="s">
        <v>338</v>
      </c>
      <c r="AU1240" s="19" t="s">
        <v>87</v>
      </c>
    </row>
    <row r="1241" spans="2:65" s="1" customFormat="1" ht="24.2" customHeight="1">
      <c r="B1241" s="133"/>
      <c r="C1241" s="176" t="s">
        <v>4070</v>
      </c>
      <c r="D1241" s="176" t="s">
        <v>539</v>
      </c>
      <c r="E1241" s="177" t="s">
        <v>4071</v>
      </c>
      <c r="F1241" s="178" t="s">
        <v>4072</v>
      </c>
      <c r="G1241" s="179" t="s">
        <v>574</v>
      </c>
      <c r="H1241" s="180">
        <v>50</v>
      </c>
      <c r="I1241" s="181"/>
      <c r="J1241" s="182">
        <f>ROUND(I1241*H1241,2)</f>
        <v>0</v>
      </c>
      <c r="K1241" s="178" t="s">
        <v>335</v>
      </c>
      <c r="L1241" s="183"/>
      <c r="M1241" s="184" t="s">
        <v>3</v>
      </c>
      <c r="N1241" s="185" t="s">
        <v>40</v>
      </c>
      <c r="P1241" s="143">
        <f>O1241*H1241</f>
        <v>0</v>
      </c>
      <c r="Q1241" s="143">
        <v>8.0000000000000004E-4</v>
      </c>
      <c r="R1241" s="143">
        <f>Q1241*H1241</f>
        <v>0.04</v>
      </c>
      <c r="S1241" s="143">
        <v>0</v>
      </c>
      <c r="T1241" s="144">
        <f>S1241*H1241</f>
        <v>0</v>
      </c>
      <c r="AR1241" s="145" t="s">
        <v>621</v>
      </c>
      <c r="AT1241" s="145" t="s">
        <v>539</v>
      </c>
      <c r="AU1241" s="145" t="s">
        <v>87</v>
      </c>
      <c r="AY1241" s="19" t="s">
        <v>328</v>
      </c>
      <c r="BE1241" s="146">
        <f>IF(N1241="základní",J1241,0)</f>
        <v>0</v>
      </c>
      <c r="BF1241" s="146">
        <f>IF(N1241="snížená",J1241,0)</f>
        <v>0</v>
      </c>
      <c r="BG1241" s="146">
        <f>IF(N1241="zákl. přenesená",J1241,0)</f>
        <v>0</v>
      </c>
      <c r="BH1241" s="146">
        <f>IF(N1241="sníž. přenesená",J1241,0)</f>
        <v>0</v>
      </c>
      <c r="BI1241" s="146">
        <f>IF(N1241="nulová",J1241,0)</f>
        <v>0</v>
      </c>
      <c r="BJ1241" s="19" t="s">
        <v>76</v>
      </c>
      <c r="BK1241" s="146">
        <f>ROUND(I1241*H1241,2)</f>
        <v>0</v>
      </c>
      <c r="BL1241" s="19" t="s">
        <v>532</v>
      </c>
      <c r="BM1241" s="145" t="s">
        <v>4073</v>
      </c>
    </row>
    <row r="1242" spans="2:65" s="1" customFormat="1" ht="33" customHeight="1">
      <c r="B1242" s="133"/>
      <c r="C1242" s="134" t="s">
        <v>4074</v>
      </c>
      <c r="D1242" s="134" t="s">
        <v>331</v>
      </c>
      <c r="E1242" s="135" t="s">
        <v>4075</v>
      </c>
      <c r="F1242" s="136" t="s">
        <v>4076</v>
      </c>
      <c r="G1242" s="137" t="s">
        <v>574</v>
      </c>
      <c r="H1242" s="138">
        <v>5</v>
      </c>
      <c r="I1242" s="139"/>
      <c r="J1242" s="140">
        <f>ROUND(I1242*H1242,2)</f>
        <v>0</v>
      </c>
      <c r="K1242" s="136" t="s">
        <v>335</v>
      </c>
      <c r="L1242" s="34"/>
      <c r="M1242" s="141" t="s">
        <v>3</v>
      </c>
      <c r="N1242" s="142" t="s">
        <v>40</v>
      </c>
      <c r="P1242" s="143">
        <f>O1242*H1242</f>
        <v>0</v>
      </c>
      <c r="Q1242" s="143">
        <v>6.0000000000000002E-6</v>
      </c>
      <c r="R1242" s="143">
        <f>Q1242*H1242</f>
        <v>3.0000000000000001E-5</v>
      </c>
      <c r="S1242" s="143">
        <v>0</v>
      </c>
      <c r="T1242" s="144">
        <f>S1242*H1242</f>
        <v>0</v>
      </c>
      <c r="AR1242" s="145" t="s">
        <v>532</v>
      </c>
      <c r="AT1242" s="145" t="s">
        <v>331</v>
      </c>
      <c r="AU1242" s="145" t="s">
        <v>87</v>
      </c>
      <c r="AY1242" s="19" t="s">
        <v>328</v>
      </c>
      <c r="BE1242" s="146">
        <f>IF(N1242="základní",J1242,0)</f>
        <v>0</v>
      </c>
      <c r="BF1242" s="146">
        <f>IF(N1242="snížená",J1242,0)</f>
        <v>0</v>
      </c>
      <c r="BG1242" s="146">
        <f>IF(N1242="zákl. přenesená",J1242,0)</f>
        <v>0</v>
      </c>
      <c r="BH1242" s="146">
        <f>IF(N1242="sníž. přenesená",J1242,0)</f>
        <v>0</v>
      </c>
      <c r="BI1242" s="146">
        <f>IF(N1242="nulová",J1242,0)</f>
        <v>0</v>
      </c>
      <c r="BJ1242" s="19" t="s">
        <v>76</v>
      </c>
      <c r="BK1242" s="146">
        <f>ROUND(I1242*H1242,2)</f>
        <v>0</v>
      </c>
      <c r="BL1242" s="19" t="s">
        <v>532</v>
      </c>
      <c r="BM1242" s="145" t="s">
        <v>4077</v>
      </c>
    </row>
    <row r="1243" spans="2:65" s="1" customFormat="1">
      <c r="B1243" s="34"/>
      <c r="D1243" s="147" t="s">
        <v>338</v>
      </c>
      <c r="F1243" s="148" t="s">
        <v>4078</v>
      </c>
      <c r="I1243" s="149"/>
      <c r="L1243" s="34"/>
      <c r="M1243" s="150"/>
      <c r="T1243" s="55"/>
      <c r="AT1243" s="19" t="s">
        <v>338</v>
      </c>
      <c r="AU1243" s="19" t="s">
        <v>87</v>
      </c>
    </row>
    <row r="1244" spans="2:65" s="1" customFormat="1" ht="24.2" customHeight="1">
      <c r="B1244" s="133"/>
      <c r="C1244" s="176" t="s">
        <v>4079</v>
      </c>
      <c r="D1244" s="176" t="s">
        <v>539</v>
      </c>
      <c r="E1244" s="177" t="s">
        <v>4080</v>
      </c>
      <c r="F1244" s="178" t="s">
        <v>4081</v>
      </c>
      <c r="G1244" s="179" t="s">
        <v>574</v>
      </c>
      <c r="H1244" s="180">
        <v>5</v>
      </c>
      <c r="I1244" s="181"/>
      <c r="J1244" s="182">
        <f>ROUND(I1244*H1244,2)</f>
        <v>0</v>
      </c>
      <c r="K1244" s="178" t="s">
        <v>335</v>
      </c>
      <c r="L1244" s="183"/>
      <c r="M1244" s="184" t="s">
        <v>3</v>
      </c>
      <c r="N1244" s="185" t="s">
        <v>40</v>
      </c>
      <c r="P1244" s="143">
        <f>O1244*H1244</f>
        <v>0</v>
      </c>
      <c r="Q1244" s="143">
        <v>8.9999999999999998E-4</v>
      </c>
      <c r="R1244" s="143">
        <f>Q1244*H1244</f>
        <v>4.4999999999999997E-3</v>
      </c>
      <c r="S1244" s="143">
        <v>0</v>
      </c>
      <c r="T1244" s="144">
        <f>S1244*H1244</f>
        <v>0</v>
      </c>
      <c r="AR1244" s="145" t="s">
        <v>621</v>
      </c>
      <c r="AT1244" s="145" t="s">
        <v>539</v>
      </c>
      <c r="AU1244" s="145" t="s">
        <v>87</v>
      </c>
      <c r="AY1244" s="19" t="s">
        <v>328</v>
      </c>
      <c r="BE1244" s="146">
        <f>IF(N1244="základní",J1244,0)</f>
        <v>0</v>
      </c>
      <c r="BF1244" s="146">
        <f>IF(N1244="snížená",J1244,0)</f>
        <v>0</v>
      </c>
      <c r="BG1244" s="146">
        <f>IF(N1244="zákl. přenesená",J1244,0)</f>
        <v>0</v>
      </c>
      <c r="BH1244" s="146">
        <f>IF(N1244="sníž. přenesená",J1244,0)</f>
        <v>0</v>
      </c>
      <c r="BI1244" s="146">
        <f>IF(N1244="nulová",J1244,0)</f>
        <v>0</v>
      </c>
      <c r="BJ1244" s="19" t="s">
        <v>76</v>
      </c>
      <c r="BK1244" s="146">
        <f>ROUND(I1244*H1244,2)</f>
        <v>0</v>
      </c>
      <c r="BL1244" s="19" t="s">
        <v>532</v>
      </c>
      <c r="BM1244" s="145" t="s">
        <v>4082</v>
      </c>
    </row>
    <row r="1245" spans="2:65" s="1" customFormat="1" ht="44.25" customHeight="1">
      <c r="B1245" s="133"/>
      <c r="C1245" s="134" t="s">
        <v>4083</v>
      </c>
      <c r="D1245" s="134" t="s">
        <v>331</v>
      </c>
      <c r="E1245" s="135" t="s">
        <v>4084</v>
      </c>
      <c r="F1245" s="136" t="s">
        <v>4085</v>
      </c>
      <c r="G1245" s="137" t="s">
        <v>439</v>
      </c>
      <c r="H1245" s="138">
        <v>50</v>
      </c>
      <c r="I1245" s="139"/>
      <c r="J1245" s="140">
        <f>ROUND(I1245*H1245,2)</f>
        <v>0</v>
      </c>
      <c r="K1245" s="136" t="s">
        <v>335</v>
      </c>
      <c r="L1245" s="34"/>
      <c r="M1245" s="141" t="s">
        <v>3</v>
      </c>
      <c r="N1245" s="142" t="s">
        <v>40</v>
      </c>
      <c r="P1245" s="143">
        <f>O1245*H1245</f>
        <v>0</v>
      </c>
      <c r="Q1245" s="143">
        <v>1.6119999999999999E-3</v>
      </c>
      <c r="R1245" s="143">
        <f>Q1245*H1245</f>
        <v>8.0599999999999991E-2</v>
      </c>
      <c r="S1245" s="143">
        <v>0</v>
      </c>
      <c r="T1245" s="144">
        <f>S1245*H1245</f>
        <v>0</v>
      </c>
      <c r="AR1245" s="145" t="s">
        <v>532</v>
      </c>
      <c r="AT1245" s="145" t="s">
        <v>331</v>
      </c>
      <c r="AU1245" s="145" t="s">
        <v>87</v>
      </c>
      <c r="AY1245" s="19" t="s">
        <v>328</v>
      </c>
      <c r="BE1245" s="146">
        <f>IF(N1245="základní",J1245,0)</f>
        <v>0</v>
      </c>
      <c r="BF1245" s="146">
        <f>IF(N1245="snížená",J1245,0)</f>
        <v>0</v>
      </c>
      <c r="BG1245" s="146">
        <f>IF(N1245="zákl. přenesená",J1245,0)</f>
        <v>0</v>
      </c>
      <c r="BH1245" s="146">
        <f>IF(N1245="sníž. přenesená",J1245,0)</f>
        <v>0</v>
      </c>
      <c r="BI1245" s="146">
        <f>IF(N1245="nulová",J1245,0)</f>
        <v>0</v>
      </c>
      <c r="BJ1245" s="19" t="s">
        <v>76</v>
      </c>
      <c r="BK1245" s="146">
        <f>ROUND(I1245*H1245,2)</f>
        <v>0</v>
      </c>
      <c r="BL1245" s="19" t="s">
        <v>532</v>
      </c>
      <c r="BM1245" s="145" t="s">
        <v>4086</v>
      </c>
    </row>
    <row r="1246" spans="2:65" s="1" customFormat="1">
      <c r="B1246" s="34"/>
      <c r="D1246" s="147" t="s">
        <v>338</v>
      </c>
      <c r="F1246" s="148" t="s">
        <v>4087</v>
      </c>
      <c r="I1246" s="149"/>
      <c r="L1246" s="34"/>
      <c r="M1246" s="150"/>
      <c r="T1246" s="55"/>
      <c r="AT1246" s="19" t="s">
        <v>338</v>
      </c>
      <c r="AU1246" s="19" t="s">
        <v>87</v>
      </c>
    </row>
    <row r="1247" spans="2:65" s="12" customFormat="1">
      <c r="B1247" s="156"/>
      <c r="D1247" s="151" t="s">
        <v>442</v>
      </c>
      <c r="E1247" s="157" t="s">
        <v>3</v>
      </c>
      <c r="F1247" s="158" t="s">
        <v>4088</v>
      </c>
      <c r="H1247" s="159">
        <v>50</v>
      </c>
      <c r="I1247" s="160"/>
      <c r="L1247" s="156"/>
      <c r="M1247" s="161"/>
      <c r="T1247" s="162"/>
      <c r="AT1247" s="157" t="s">
        <v>442</v>
      </c>
      <c r="AU1247" s="157" t="s">
        <v>87</v>
      </c>
      <c r="AV1247" s="12" t="s">
        <v>79</v>
      </c>
      <c r="AW1247" s="12" t="s">
        <v>31</v>
      </c>
      <c r="AX1247" s="12" t="s">
        <v>76</v>
      </c>
      <c r="AY1247" s="157" t="s">
        <v>328</v>
      </c>
    </row>
    <row r="1248" spans="2:65" s="1" customFormat="1" ht="16.5" customHeight="1">
      <c r="B1248" s="133"/>
      <c r="C1248" s="134" t="s">
        <v>4089</v>
      </c>
      <c r="D1248" s="134" t="s">
        <v>331</v>
      </c>
      <c r="E1248" s="135" t="s">
        <v>4090</v>
      </c>
      <c r="F1248" s="136" t="s">
        <v>4091</v>
      </c>
      <c r="G1248" s="137" t="s">
        <v>439</v>
      </c>
      <c r="H1248" s="138">
        <v>395.20800000000003</v>
      </c>
      <c r="I1248" s="139"/>
      <c r="J1248" s="140">
        <f>ROUND(I1248*H1248,2)</f>
        <v>0</v>
      </c>
      <c r="K1248" s="136" t="s">
        <v>2897</v>
      </c>
      <c r="L1248" s="34"/>
      <c r="M1248" s="141" t="s">
        <v>3</v>
      </c>
      <c r="N1248" s="142" t="s">
        <v>40</v>
      </c>
      <c r="P1248" s="143">
        <f>O1248*H1248</f>
        <v>0</v>
      </c>
      <c r="Q1248" s="143">
        <v>0</v>
      </c>
      <c r="R1248" s="143">
        <f>Q1248*H1248</f>
        <v>0</v>
      </c>
      <c r="S1248" s="143">
        <v>0</v>
      </c>
      <c r="T1248" s="144">
        <f>S1248*H1248</f>
        <v>0</v>
      </c>
      <c r="AR1248" s="145" t="s">
        <v>532</v>
      </c>
      <c r="AT1248" s="145" t="s">
        <v>331</v>
      </c>
      <c r="AU1248" s="145" t="s">
        <v>87</v>
      </c>
      <c r="AY1248" s="19" t="s">
        <v>328</v>
      </c>
      <c r="BE1248" s="146">
        <f>IF(N1248="základní",J1248,0)</f>
        <v>0</v>
      </c>
      <c r="BF1248" s="146">
        <f>IF(N1248="snížená",J1248,0)</f>
        <v>0</v>
      </c>
      <c r="BG1248" s="146">
        <f>IF(N1248="zákl. přenesená",J1248,0)</f>
        <v>0</v>
      </c>
      <c r="BH1248" s="146">
        <f>IF(N1248="sníž. přenesená",J1248,0)</f>
        <v>0</v>
      </c>
      <c r="BI1248" s="146">
        <f>IF(N1248="nulová",J1248,0)</f>
        <v>0</v>
      </c>
      <c r="BJ1248" s="19" t="s">
        <v>76</v>
      </c>
      <c r="BK1248" s="146">
        <f>ROUND(I1248*H1248,2)</f>
        <v>0</v>
      </c>
      <c r="BL1248" s="19" t="s">
        <v>532</v>
      </c>
      <c r="BM1248" s="145" t="s">
        <v>4092</v>
      </c>
    </row>
    <row r="1249" spans="2:65" s="12" customFormat="1">
      <c r="B1249" s="156"/>
      <c r="D1249" s="151" t="s">
        <v>442</v>
      </c>
      <c r="E1249" s="157" t="s">
        <v>3</v>
      </c>
      <c r="F1249" s="158" t="s">
        <v>4093</v>
      </c>
      <c r="H1249" s="159">
        <v>145.44</v>
      </c>
      <c r="I1249" s="160"/>
      <c r="L1249" s="156"/>
      <c r="M1249" s="161"/>
      <c r="T1249" s="162"/>
      <c r="AT1249" s="157" t="s">
        <v>442</v>
      </c>
      <c r="AU1249" s="157" t="s">
        <v>87</v>
      </c>
      <c r="AV1249" s="12" t="s">
        <v>79</v>
      </c>
      <c r="AW1249" s="12" t="s">
        <v>31</v>
      </c>
      <c r="AX1249" s="12" t="s">
        <v>69</v>
      </c>
      <c r="AY1249" s="157" t="s">
        <v>328</v>
      </c>
    </row>
    <row r="1250" spans="2:65" s="12" customFormat="1">
      <c r="B1250" s="156"/>
      <c r="D1250" s="151" t="s">
        <v>442</v>
      </c>
      <c r="E1250" s="157" t="s">
        <v>3</v>
      </c>
      <c r="F1250" s="158" t="s">
        <v>4094</v>
      </c>
      <c r="H1250" s="159">
        <v>112.236</v>
      </c>
      <c r="I1250" s="160"/>
      <c r="L1250" s="156"/>
      <c r="M1250" s="161"/>
      <c r="T1250" s="162"/>
      <c r="AT1250" s="157" t="s">
        <v>442</v>
      </c>
      <c r="AU1250" s="157" t="s">
        <v>87</v>
      </c>
      <c r="AV1250" s="12" t="s">
        <v>79</v>
      </c>
      <c r="AW1250" s="12" t="s">
        <v>31</v>
      </c>
      <c r="AX1250" s="12" t="s">
        <v>69</v>
      </c>
      <c r="AY1250" s="157" t="s">
        <v>328</v>
      </c>
    </row>
    <row r="1251" spans="2:65" s="12" customFormat="1">
      <c r="B1251" s="156"/>
      <c r="D1251" s="151" t="s">
        <v>442</v>
      </c>
      <c r="E1251" s="157" t="s">
        <v>3</v>
      </c>
      <c r="F1251" s="158" t="s">
        <v>4095</v>
      </c>
      <c r="H1251" s="159">
        <v>137.53200000000001</v>
      </c>
      <c r="I1251" s="160"/>
      <c r="L1251" s="156"/>
      <c r="M1251" s="161"/>
      <c r="T1251" s="162"/>
      <c r="AT1251" s="157" t="s">
        <v>442</v>
      </c>
      <c r="AU1251" s="157" t="s">
        <v>87</v>
      </c>
      <c r="AV1251" s="12" t="s">
        <v>79</v>
      </c>
      <c r="AW1251" s="12" t="s">
        <v>31</v>
      </c>
      <c r="AX1251" s="12" t="s">
        <v>69</v>
      </c>
      <c r="AY1251" s="157" t="s">
        <v>328</v>
      </c>
    </row>
    <row r="1252" spans="2:65" s="13" customFormat="1">
      <c r="B1252" s="163"/>
      <c r="D1252" s="151" t="s">
        <v>442</v>
      </c>
      <c r="E1252" s="164" t="s">
        <v>3</v>
      </c>
      <c r="F1252" s="165" t="s">
        <v>452</v>
      </c>
      <c r="H1252" s="166">
        <v>395.20800000000003</v>
      </c>
      <c r="I1252" s="167"/>
      <c r="L1252" s="163"/>
      <c r="M1252" s="168"/>
      <c r="T1252" s="169"/>
      <c r="AT1252" s="164" t="s">
        <v>442</v>
      </c>
      <c r="AU1252" s="164" t="s">
        <v>87</v>
      </c>
      <c r="AV1252" s="13" t="s">
        <v>113</v>
      </c>
      <c r="AW1252" s="13" t="s">
        <v>31</v>
      </c>
      <c r="AX1252" s="13" t="s">
        <v>76</v>
      </c>
      <c r="AY1252" s="164" t="s">
        <v>328</v>
      </c>
    </row>
    <row r="1253" spans="2:65" s="11" customFormat="1" ht="20.85" customHeight="1">
      <c r="B1253" s="121"/>
      <c r="D1253" s="122" t="s">
        <v>68</v>
      </c>
      <c r="E1253" s="131" t="s">
        <v>4096</v>
      </c>
      <c r="F1253" s="131" t="s">
        <v>4097</v>
      </c>
      <c r="I1253" s="124"/>
      <c r="J1253" s="132">
        <f>BK1253</f>
        <v>0</v>
      </c>
      <c r="L1253" s="121"/>
      <c r="M1253" s="126"/>
      <c r="P1253" s="127">
        <f>SUM(P1254:P1260)</f>
        <v>0</v>
      </c>
      <c r="R1253" s="127">
        <f>SUM(R1254:R1260)</f>
        <v>1.1228088095000002</v>
      </c>
      <c r="T1253" s="128">
        <f>SUM(T1254:T1260)</f>
        <v>0</v>
      </c>
      <c r="AR1253" s="122" t="s">
        <v>79</v>
      </c>
      <c r="AT1253" s="129" t="s">
        <v>68</v>
      </c>
      <c r="AU1253" s="129" t="s">
        <v>79</v>
      </c>
      <c r="AY1253" s="122" t="s">
        <v>328</v>
      </c>
      <c r="BK1253" s="130">
        <f>SUM(BK1254:BK1260)</f>
        <v>0</v>
      </c>
    </row>
    <row r="1254" spans="2:65" s="1" customFormat="1" ht="55.5" customHeight="1">
      <c r="B1254" s="133"/>
      <c r="C1254" s="134" t="s">
        <v>4098</v>
      </c>
      <c r="D1254" s="134" t="s">
        <v>331</v>
      </c>
      <c r="E1254" s="135" t="s">
        <v>4099</v>
      </c>
      <c r="F1254" s="136" t="s">
        <v>4100</v>
      </c>
      <c r="G1254" s="137" t="s">
        <v>439</v>
      </c>
      <c r="H1254" s="138">
        <v>86.484999999999999</v>
      </c>
      <c r="I1254" s="139"/>
      <c r="J1254" s="140">
        <f>ROUND(I1254*H1254,2)</f>
        <v>0</v>
      </c>
      <c r="K1254" s="136" t="s">
        <v>335</v>
      </c>
      <c r="L1254" s="34"/>
      <c r="M1254" s="141" t="s">
        <v>3</v>
      </c>
      <c r="N1254" s="142" t="s">
        <v>40</v>
      </c>
      <c r="P1254" s="143">
        <f>O1254*H1254</f>
        <v>0</v>
      </c>
      <c r="Q1254" s="143">
        <v>1.28827E-2</v>
      </c>
      <c r="R1254" s="143">
        <f>Q1254*H1254</f>
        <v>1.1141603095000001</v>
      </c>
      <c r="S1254" s="143">
        <v>0</v>
      </c>
      <c r="T1254" s="144">
        <f>S1254*H1254</f>
        <v>0</v>
      </c>
      <c r="AR1254" s="145" t="s">
        <v>532</v>
      </c>
      <c r="AT1254" s="145" t="s">
        <v>331</v>
      </c>
      <c r="AU1254" s="145" t="s">
        <v>87</v>
      </c>
      <c r="AY1254" s="19" t="s">
        <v>328</v>
      </c>
      <c r="BE1254" s="146">
        <f>IF(N1254="základní",J1254,0)</f>
        <v>0</v>
      </c>
      <c r="BF1254" s="146">
        <f>IF(N1254="snížená",J1254,0)</f>
        <v>0</v>
      </c>
      <c r="BG1254" s="146">
        <f>IF(N1254="zákl. přenesená",J1254,0)</f>
        <v>0</v>
      </c>
      <c r="BH1254" s="146">
        <f>IF(N1254="sníž. přenesená",J1254,0)</f>
        <v>0</v>
      </c>
      <c r="BI1254" s="146">
        <f>IF(N1254="nulová",J1254,0)</f>
        <v>0</v>
      </c>
      <c r="BJ1254" s="19" t="s">
        <v>76</v>
      </c>
      <c r="BK1254" s="146">
        <f>ROUND(I1254*H1254,2)</f>
        <v>0</v>
      </c>
      <c r="BL1254" s="19" t="s">
        <v>532</v>
      </c>
      <c r="BM1254" s="145" t="s">
        <v>4101</v>
      </c>
    </row>
    <row r="1255" spans="2:65" s="1" customFormat="1">
      <c r="B1255" s="34"/>
      <c r="D1255" s="147" t="s">
        <v>338</v>
      </c>
      <c r="F1255" s="148" t="s">
        <v>4102</v>
      </c>
      <c r="I1255" s="149"/>
      <c r="L1255" s="34"/>
      <c r="M1255" s="150"/>
      <c r="T1255" s="55"/>
      <c r="AT1255" s="19" t="s">
        <v>338</v>
      </c>
      <c r="AU1255" s="19" t="s">
        <v>87</v>
      </c>
    </row>
    <row r="1256" spans="2:65" s="12" customFormat="1">
      <c r="B1256" s="156"/>
      <c r="D1256" s="151" t="s">
        <v>442</v>
      </c>
      <c r="E1256" s="157" t="s">
        <v>3</v>
      </c>
      <c r="F1256" s="158" t="s">
        <v>2493</v>
      </c>
      <c r="H1256" s="159">
        <v>86.484999999999999</v>
      </c>
      <c r="I1256" s="160"/>
      <c r="L1256" s="156"/>
      <c r="M1256" s="161"/>
      <c r="T1256" s="162"/>
      <c r="AT1256" s="157" t="s">
        <v>442</v>
      </c>
      <c r="AU1256" s="157" t="s">
        <v>87</v>
      </c>
      <c r="AV1256" s="12" t="s">
        <v>79</v>
      </c>
      <c r="AW1256" s="12" t="s">
        <v>31</v>
      </c>
      <c r="AX1256" s="12" t="s">
        <v>69</v>
      </c>
      <c r="AY1256" s="157" t="s">
        <v>328</v>
      </c>
    </row>
    <row r="1257" spans="2:65" s="13" customFormat="1">
      <c r="B1257" s="163"/>
      <c r="D1257" s="151" t="s">
        <v>442</v>
      </c>
      <c r="E1257" s="164" t="s">
        <v>3</v>
      </c>
      <c r="F1257" s="165" t="s">
        <v>452</v>
      </c>
      <c r="H1257" s="166">
        <v>86.484999999999999</v>
      </c>
      <c r="I1257" s="167"/>
      <c r="L1257" s="163"/>
      <c r="M1257" s="168"/>
      <c r="T1257" s="169"/>
      <c r="AT1257" s="164" t="s">
        <v>442</v>
      </c>
      <c r="AU1257" s="164" t="s">
        <v>87</v>
      </c>
      <c r="AV1257" s="13" t="s">
        <v>113</v>
      </c>
      <c r="AW1257" s="13" t="s">
        <v>31</v>
      </c>
      <c r="AX1257" s="13" t="s">
        <v>76</v>
      </c>
      <c r="AY1257" s="164" t="s">
        <v>328</v>
      </c>
    </row>
    <row r="1258" spans="2:65" s="1" customFormat="1" ht="44.25" customHeight="1">
      <c r="B1258" s="133"/>
      <c r="C1258" s="134" t="s">
        <v>4103</v>
      </c>
      <c r="D1258" s="134" t="s">
        <v>331</v>
      </c>
      <c r="E1258" s="135" t="s">
        <v>4104</v>
      </c>
      <c r="F1258" s="136" t="s">
        <v>4105</v>
      </c>
      <c r="G1258" s="137" t="s">
        <v>439</v>
      </c>
      <c r="H1258" s="138">
        <v>86.484999999999999</v>
      </c>
      <c r="I1258" s="139"/>
      <c r="J1258" s="140">
        <f>ROUND(I1258*H1258,2)</f>
        <v>0</v>
      </c>
      <c r="K1258" s="136" t="s">
        <v>335</v>
      </c>
      <c r="L1258" s="34"/>
      <c r="M1258" s="141" t="s">
        <v>3</v>
      </c>
      <c r="N1258" s="142" t="s">
        <v>40</v>
      </c>
      <c r="P1258" s="143">
        <f>O1258*H1258</f>
        <v>0</v>
      </c>
      <c r="Q1258" s="143">
        <v>1E-4</v>
      </c>
      <c r="R1258" s="143">
        <f>Q1258*H1258</f>
        <v>8.6484999999999999E-3</v>
      </c>
      <c r="S1258" s="143">
        <v>0</v>
      </c>
      <c r="T1258" s="144">
        <f>S1258*H1258</f>
        <v>0</v>
      </c>
      <c r="AR1258" s="145" t="s">
        <v>532</v>
      </c>
      <c r="AT1258" s="145" t="s">
        <v>331</v>
      </c>
      <c r="AU1258" s="145" t="s">
        <v>87</v>
      </c>
      <c r="AY1258" s="19" t="s">
        <v>328</v>
      </c>
      <c r="BE1258" s="146">
        <f>IF(N1258="základní",J1258,0)</f>
        <v>0</v>
      </c>
      <c r="BF1258" s="146">
        <f>IF(N1258="snížená",J1258,0)</f>
        <v>0</v>
      </c>
      <c r="BG1258" s="146">
        <f>IF(N1258="zákl. přenesená",J1258,0)</f>
        <v>0</v>
      </c>
      <c r="BH1258" s="146">
        <f>IF(N1258="sníž. přenesená",J1258,0)</f>
        <v>0</v>
      </c>
      <c r="BI1258" s="146">
        <f>IF(N1258="nulová",J1258,0)</f>
        <v>0</v>
      </c>
      <c r="BJ1258" s="19" t="s">
        <v>76</v>
      </c>
      <c r="BK1258" s="146">
        <f>ROUND(I1258*H1258,2)</f>
        <v>0</v>
      </c>
      <c r="BL1258" s="19" t="s">
        <v>532</v>
      </c>
      <c r="BM1258" s="145" t="s">
        <v>4106</v>
      </c>
    </row>
    <row r="1259" spans="2:65" s="1" customFormat="1">
      <c r="B1259" s="34"/>
      <c r="D1259" s="147" t="s">
        <v>338</v>
      </c>
      <c r="F1259" s="148" t="s">
        <v>4107</v>
      </c>
      <c r="I1259" s="149"/>
      <c r="L1259" s="34"/>
      <c r="M1259" s="150"/>
      <c r="T1259" s="55"/>
      <c r="AT1259" s="19" t="s">
        <v>338</v>
      </c>
      <c r="AU1259" s="19" t="s">
        <v>87</v>
      </c>
    </row>
    <row r="1260" spans="2:65" s="12" customFormat="1">
      <c r="B1260" s="156"/>
      <c r="D1260" s="151" t="s">
        <v>442</v>
      </c>
      <c r="E1260" s="157" t="s">
        <v>3</v>
      </c>
      <c r="F1260" s="158" t="s">
        <v>2493</v>
      </c>
      <c r="H1260" s="159">
        <v>86.484999999999999</v>
      </c>
      <c r="I1260" s="160"/>
      <c r="L1260" s="156"/>
      <c r="M1260" s="161"/>
      <c r="T1260" s="162"/>
      <c r="AT1260" s="157" t="s">
        <v>442</v>
      </c>
      <c r="AU1260" s="157" t="s">
        <v>87</v>
      </c>
      <c r="AV1260" s="12" t="s">
        <v>79</v>
      </c>
      <c r="AW1260" s="12" t="s">
        <v>31</v>
      </c>
      <c r="AX1260" s="12" t="s">
        <v>76</v>
      </c>
      <c r="AY1260" s="157" t="s">
        <v>328</v>
      </c>
    </row>
    <row r="1261" spans="2:65" s="11" customFormat="1" ht="22.9" customHeight="1">
      <c r="B1261" s="121"/>
      <c r="D1261" s="122" t="s">
        <v>68</v>
      </c>
      <c r="E1261" s="131" t="s">
        <v>4108</v>
      </c>
      <c r="F1261" s="131" t="s">
        <v>4109</v>
      </c>
      <c r="I1261" s="124"/>
      <c r="J1261" s="132">
        <f>BK1261</f>
        <v>0</v>
      </c>
      <c r="L1261" s="121"/>
      <c r="M1261" s="126"/>
      <c r="P1261" s="127">
        <f>P1262+SUM(P1263:P1269)+P1337+P1350</f>
        <v>0</v>
      </c>
      <c r="R1261" s="127">
        <f>R1262+SUM(R1263:R1269)+R1337+R1350</f>
        <v>3.0302205949999999</v>
      </c>
      <c r="T1261" s="128">
        <f>T1262+SUM(T1263:T1269)+T1337+T1350</f>
        <v>0</v>
      </c>
      <c r="AR1261" s="122" t="s">
        <v>79</v>
      </c>
      <c r="AT1261" s="129" t="s">
        <v>68</v>
      </c>
      <c r="AU1261" s="129" t="s">
        <v>76</v>
      </c>
      <c r="AY1261" s="122" t="s">
        <v>328</v>
      </c>
      <c r="BK1261" s="130">
        <f>BK1262+SUM(BK1263:BK1269)+BK1337+BK1350</f>
        <v>0</v>
      </c>
    </row>
    <row r="1262" spans="2:65" s="1" customFormat="1" ht="24.2" customHeight="1">
      <c r="B1262" s="133"/>
      <c r="C1262" s="134" t="s">
        <v>4110</v>
      </c>
      <c r="D1262" s="134" t="s">
        <v>331</v>
      </c>
      <c r="E1262" s="135" t="s">
        <v>4111</v>
      </c>
      <c r="F1262" s="136" t="s">
        <v>4112</v>
      </c>
      <c r="G1262" s="137" t="s">
        <v>476</v>
      </c>
      <c r="H1262" s="138">
        <v>25</v>
      </c>
      <c r="I1262" s="139"/>
      <c r="J1262" s="140">
        <f>ROUND(I1262*H1262,2)</f>
        <v>0</v>
      </c>
      <c r="K1262" s="136" t="s">
        <v>335</v>
      </c>
      <c r="L1262" s="34"/>
      <c r="M1262" s="141" t="s">
        <v>3</v>
      </c>
      <c r="N1262" s="142" t="s">
        <v>40</v>
      </c>
      <c r="P1262" s="143">
        <f>O1262*H1262</f>
        <v>0</v>
      </c>
      <c r="Q1262" s="143">
        <v>0</v>
      </c>
      <c r="R1262" s="143">
        <f>Q1262*H1262</f>
        <v>0</v>
      </c>
      <c r="S1262" s="143">
        <v>0</v>
      </c>
      <c r="T1262" s="144">
        <f>S1262*H1262</f>
        <v>0</v>
      </c>
      <c r="AR1262" s="145" t="s">
        <v>532</v>
      </c>
      <c r="AT1262" s="145" t="s">
        <v>331</v>
      </c>
      <c r="AU1262" s="145" t="s">
        <v>79</v>
      </c>
      <c r="AY1262" s="19" t="s">
        <v>328</v>
      </c>
      <c r="BE1262" s="146">
        <f>IF(N1262="základní",J1262,0)</f>
        <v>0</v>
      </c>
      <c r="BF1262" s="146">
        <f>IF(N1262="snížená",J1262,0)</f>
        <v>0</v>
      </c>
      <c r="BG1262" s="146">
        <f>IF(N1262="zákl. přenesená",J1262,0)</f>
        <v>0</v>
      </c>
      <c r="BH1262" s="146">
        <f>IF(N1262="sníž. přenesená",J1262,0)</f>
        <v>0</v>
      </c>
      <c r="BI1262" s="146">
        <f>IF(N1262="nulová",J1262,0)</f>
        <v>0</v>
      </c>
      <c r="BJ1262" s="19" t="s">
        <v>76</v>
      </c>
      <c r="BK1262" s="146">
        <f>ROUND(I1262*H1262,2)</f>
        <v>0</v>
      </c>
      <c r="BL1262" s="19" t="s">
        <v>532</v>
      </c>
      <c r="BM1262" s="145" t="s">
        <v>4113</v>
      </c>
    </row>
    <row r="1263" spans="2:65" s="1" customFormat="1">
      <c r="B1263" s="34"/>
      <c r="D1263" s="147" t="s">
        <v>338</v>
      </c>
      <c r="F1263" s="148" t="s">
        <v>4114</v>
      </c>
      <c r="I1263" s="149"/>
      <c r="L1263" s="34"/>
      <c r="M1263" s="150"/>
      <c r="T1263" s="55"/>
      <c r="AT1263" s="19" t="s">
        <v>338</v>
      </c>
      <c r="AU1263" s="19" t="s">
        <v>79</v>
      </c>
    </row>
    <row r="1264" spans="2:65" s="12" customFormat="1">
      <c r="B1264" s="156"/>
      <c r="D1264" s="151" t="s">
        <v>442</v>
      </c>
      <c r="E1264" s="157" t="s">
        <v>3</v>
      </c>
      <c r="F1264" s="158" t="s">
        <v>4115</v>
      </c>
      <c r="H1264" s="159">
        <v>25</v>
      </c>
      <c r="I1264" s="160"/>
      <c r="L1264" s="156"/>
      <c r="M1264" s="161"/>
      <c r="T1264" s="162"/>
      <c r="AT1264" s="157" t="s">
        <v>442</v>
      </c>
      <c r="AU1264" s="157" t="s">
        <v>79</v>
      </c>
      <c r="AV1264" s="12" t="s">
        <v>79</v>
      </c>
      <c r="AW1264" s="12" t="s">
        <v>31</v>
      </c>
      <c r="AX1264" s="12" t="s">
        <v>76</v>
      </c>
      <c r="AY1264" s="157" t="s">
        <v>328</v>
      </c>
    </row>
    <row r="1265" spans="2:65" s="1" customFormat="1" ht="24.2" customHeight="1">
      <c r="B1265" s="133"/>
      <c r="C1265" s="176" t="s">
        <v>4116</v>
      </c>
      <c r="D1265" s="176" t="s">
        <v>539</v>
      </c>
      <c r="E1265" s="177" t="s">
        <v>752</v>
      </c>
      <c r="F1265" s="178" t="s">
        <v>4117</v>
      </c>
      <c r="G1265" s="179" t="s">
        <v>2352</v>
      </c>
      <c r="H1265" s="180">
        <v>25</v>
      </c>
      <c r="I1265" s="181"/>
      <c r="J1265" s="182">
        <f>ROUND(I1265*H1265,2)</f>
        <v>0</v>
      </c>
      <c r="K1265" s="178" t="s">
        <v>2897</v>
      </c>
      <c r="L1265" s="183"/>
      <c r="M1265" s="184" t="s">
        <v>3</v>
      </c>
      <c r="N1265" s="185" t="s">
        <v>40</v>
      </c>
      <c r="P1265" s="143">
        <f>O1265*H1265</f>
        <v>0</v>
      </c>
      <c r="Q1265" s="143">
        <v>0</v>
      </c>
      <c r="R1265" s="143">
        <f>Q1265*H1265</f>
        <v>0</v>
      </c>
      <c r="S1265" s="143">
        <v>0</v>
      </c>
      <c r="T1265" s="144">
        <f>S1265*H1265</f>
        <v>0</v>
      </c>
      <c r="AR1265" s="145" t="s">
        <v>621</v>
      </c>
      <c r="AT1265" s="145" t="s">
        <v>539</v>
      </c>
      <c r="AU1265" s="145" t="s">
        <v>79</v>
      </c>
      <c r="AY1265" s="19" t="s">
        <v>328</v>
      </c>
      <c r="BE1265" s="146">
        <f>IF(N1265="základní",J1265,0)</f>
        <v>0</v>
      </c>
      <c r="BF1265" s="146">
        <f>IF(N1265="snížená",J1265,0)</f>
        <v>0</v>
      </c>
      <c r="BG1265" s="146">
        <f>IF(N1265="zákl. přenesená",J1265,0)</f>
        <v>0</v>
      </c>
      <c r="BH1265" s="146">
        <f>IF(N1265="sníž. přenesená",J1265,0)</f>
        <v>0</v>
      </c>
      <c r="BI1265" s="146">
        <f>IF(N1265="nulová",J1265,0)</f>
        <v>0</v>
      </c>
      <c r="BJ1265" s="19" t="s">
        <v>76</v>
      </c>
      <c r="BK1265" s="146">
        <f>ROUND(I1265*H1265,2)</f>
        <v>0</v>
      </c>
      <c r="BL1265" s="19" t="s">
        <v>532</v>
      </c>
      <c r="BM1265" s="145" t="s">
        <v>4118</v>
      </c>
    </row>
    <row r="1266" spans="2:65" s="1" customFormat="1" ht="24.2" customHeight="1">
      <c r="B1266" s="133"/>
      <c r="C1266" s="134" t="s">
        <v>4119</v>
      </c>
      <c r="D1266" s="134" t="s">
        <v>331</v>
      </c>
      <c r="E1266" s="135" t="s">
        <v>4120</v>
      </c>
      <c r="F1266" s="136" t="s">
        <v>4121</v>
      </c>
      <c r="G1266" s="137" t="s">
        <v>367</v>
      </c>
      <c r="H1266" s="138">
        <v>1</v>
      </c>
      <c r="I1266" s="139"/>
      <c r="J1266" s="140">
        <f>ROUND(I1266*H1266,2)</f>
        <v>0</v>
      </c>
      <c r="K1266" s="136" t="s">
        <v>2897</v>
      </c>
      <c r="L1266" s="34"/>
      <c r="M1266" s="141" t="s">
        <v>3</v>
      </c>
      <c r="N1266" s="142" t="s">
        <v>40</v>
      </c>
      <c r="P1266" s="143">
        <f>O1266*H1266</f>
        <v>0</v>
      </c>
      <c r="Q1266" s="143">
        <v>0</v>
      </c>
      <c r="R1266" s="143">
        <f>Q1266*H1266</f>
        <v>0</v>
      </c>
      <c r="S1266" s="143">
        <v>0</v>
      </c>
      <c r="T1266" s="144">
        <f>S1266*H1266</f>
        <v>0</v>
      </c>
      <c r="AR1266" s="145" t="s">
        <v>532</v>
      </c>
      <c r="AT1266" s="145" t="s">
        <v>331</v>
      </c>
      <c r="AU1266" s="145" t="s">
        <v>79</v>
      </c>
      <c r="AY1266" s="19" t="s">
        <v>328</v>
      </c>
      <c r="BE1266" s="146">
        <f>IF(N1266="základní",J1266,0)</f>
        <v>0</v>
      </c>
      <c r="BF1266" s="146">
        <f>IF(N1266="snížená",J1266,0)</f>
        <v>0</v>
      </c>
      <c r="BG1266" s="146">
        <f>IF(N1266="zákl. přenesená",J1266,0)</f>
        <v>0</v>
      </c>
      <c r="BH1266" s="146">
        <f>IF(N1266="sníž. přenesená",J1266,0)</f>
        <v>0</v>
      </c>
      <c r="BI1266" s="146">
        <f>IF(N1266="nulová",J1266,0)</f>
        <v>0</v>
      </c>
      <c r="BJ1266" s="19" t="s">
        <v>76</v>
      </c>
      <c r="BK1266" s="146">
        <f>ROUND(I1266*H1266,2)</f>
        <v>0</v>
      </c>
      <c r="BL1266" s="19" t="s">
        <v>532</v>
      </c>
      <c r="BM1266" s="145" t="s">
        <v>4122</v>
      </c>
    </row>
    <row r="1267" spans="2:65" s="1" customFormat="1" ht="49.15" customHeight="1">
      <c r="B1267" s="133"/>
      <c r="C1267" s="134" t="s">
        <v>4123</v>
      </c>
      <c r="D1267" s="134" t="s">
        <v>331</v>
      </c>
      <c r="E1267" s="135" t="s">
        <v>4124</v>
      </c>
      <c r="F1267" s="136" t="s">
        <v>4125</v>
      </c>
      <c r="G1267" s="137" t="s">
        <v>585</v>
      </c>
      <c r="H1267" s="138">
        <v>3.03</v>
      </c>
      <c r="I1267" s="139"/>
      <c r="J1267" s="140">
        <f>ROUND(I1267*H1267,2)</f>
        <v>0</v>
      </c>
      <c r="K1267" s="136" t="s">
        <v>335</v>
      </c>
      <c r="L1267" s="34"/>
      <c r="M1267" s="141" t="s">
        <v>3</v>
      </c>
      <c r="N1267" s="142" t="s">
        <v>40</v>
      </c>
      <c r="P1267" s="143">
        <f>O1267*H1267</f>
        <v>0</v>
      </c>
      <c r="Q1267" s="143">
        <v>0</v>
      </c>
      <c r="R1267" s="143">
        <f>Q1267*H1267</f>
        <v>0</v>
      </c>
      <c r="S1267" s="143">
        <v>0</v>
      </c>
      <c r="T1267" s="144">
        <f>S1267*H1267</f>
        <v>0</v>
      </c>
      <c r="AR1267" s="145" t="s">
        <v>532</v>
      </c>
      <c r="AT1267" s="145" t="s">
        <v>331</v>
      </c>
      <c r="AU1267" s="145" t="s">
        <v>79</v>
      </c>
      <c r="AY1267" s="19" t="s">
        <v>328</v>
      </c>
      <c r="BE1267" s="146">
        <f>IF(N1267="základní",J1267,0)</f>
        <v>0</v>
      </c>
      <c r="BF1267" s="146">
        <f>IF(N1267="snížená",J1267,0)</f>
        <v>0</v>
      </c>
      <c r="BG1267" s="146">
        <f>IF(N1267="zákl. přenesená",J1267,0)</f>
        <v>0</v>
      </c>
      <c r="BH1267" s="146">
        <f>IF(N1267="sníž. přenesená",J1267,0)</f>
        <v>0</v>
      </c>
      <c r="BI1267" s="146">
        <f>IF(N1267="nulová",J1267,0)</f>
        <v>0</v>
      </c>
      <c r="BJ1267" s="19" t="s">
        <v>76</v>
      </c>
      <c r="BK1267" s="146">
        <f>ROUND(I1267*H1267,2)</f>
        <v>0</v>
      </c>
      <c r="BL1267" s="19" t="s">
        <v>532</v>
      </c>
      <c r="BM1267" s="145" t="s">
        <v>4126</v>
      </c>
    </row>
    <row r="1268" spans="2:65" s="1" customFormat="1">
      <c r="B1268" s="34"/>
      <c r="D1268" s="147" t="s">
        <v>338</v>
      </c>
      <c r="F1268" s="148" t="s">
        <v>4127</v>
      </c>
      <c r="I1268" s="149"/>
      <c r="L1268" s="34"/>
      <c r="M1268" s="150"/>
      <c r="T1268" s="55"/>
      <c r="AT1268" s="19" t="s">
        <v>338</v>
      </c>
      <c r="AU1268" s="19" t="s">
        <v>79</v>
      </c>
    </row>
    <row r="1269" spans="2:65" s="11" customFormat="1" ht="20.85" customHeight="1">
      <c r="B1269" s="121"/>
      <c r="D1269" s="122" t="s">
        <v>68</v>
      </c>
      <c r="E1269" s="131" t="s">
        <v>4128</v>
      </c>
      <c r="F1269" s="131" t="s">
        <v>4129</v>
      </c>
      <c r="I1269" s="124"/>
      <c r="J1269" s="132">
        <f>BK1269</f>
        <v>0</v>
      </c>
      <c r="L1269" s="121"/>
      <c r="M1269" s="126"/>
      <c r="P1269" s="127">
        <f>SUM(P1270:P1336)</f>
        <v>0</v>
      </c>
      <c r="R1269" s="127">
        <f>SUM(R1270:R1336)</f>
        <v>2.7356732299999997</v>
      </c>
      <c r="T1269" s="128">
        <f>SUM(T1270:T1336)</f>
        <v>0</v>
      </c>
      <c r="AR1269" s="122" t="s">
        <v>79</v>
      </c>
      <c r="AT1269" s="129" t="s">
        <v>68</v>
      </c>
      <c r="AU1269" s="129" t="s">
        <v>79</v>
      </c>
      <c r="AY1269" s="122" t="s">
        <v>328</v>
      </c>
      <c r="BK1269" s="130">
        <f>SUM(BK1270:BK1336)</f>
        <v>0</v>
      </c>
    </row>
    <row r="1270" spans="2:65" s="1" customFormat="1" ht="62.65" customHeight="1">
      <c r="B1270" s="133"/>
      <c r="C1270" s="134" t="s">
        <v>4130</v>
      </c>
      <c r="D1270" s="134" t="s">
        <v>331</v>
      </c>
      <c r="E1270" s="135" t="s">
        <v>4131</v>
      </c>
      <c r="F1270" s="136" t="s">
        <v>4132</v>
      </c>
      <c r="G1270" s="137" t="s">
        <v>439</v>
      </c>
      <c r="H1270" s="138">
        <v>204.589</v>
      </c>
      <c r="I1270" s="139"/>
      <c r="J1270" s="140">
        <f>ROUND(I1270*H1270,2)</f>
        <v>0</v>
      </c>
      <c r="K1270" s="136" t="s">
        <v>335</v>
      </c>
      <c r="L1270" s="34"/>
      <c r="M1270" s="141" t="s">
        <v>3</v>
      </c>
      <c r="N1270" s="142" t="s">
        <v>40</v>
      </c>
      <c r="P1270" s="143">
        <f>O1270*H1270</f>
        <v>0</v>
      </c>
      <c r="Q1270" s="143">
        <v>6.8999999999999999E-3</v>
      </c>
      <c r="R1270" s="143">
        <f>Q1270*H1270</f>
        <v>1.4116640999999999</v>
      </c>
      <c r="S1270" s="143">
        <v>0</v>
      </c>
      <c r="T1270" s="144">
        <f>S1270*H1270</f>
        <v>0</v>
      </c>
      <c r="AR1270" s="145" t="s">
        <v>532</v>
      </c>
      <c r="AT1270" s="145" t="s">
        <v>331</v>
      </c>
      <c r="AU1270" s="145" t="s">
        <v>87</v>
      </c>
      <c r="AY1270" s="19" t="s">
        <v>328</v>
      </c>
      <c r="BE1270" s="146">
        <f>IF(N1270="základní",J1270,0)</f>
        <v>0</v>
      </c>
      <c r="BF1270" s="146">
        <f>IF(N1270="snížená",J1270,0)</f>
        <v>0</v>
      </c>
      <c r="BG1270" s="146">
        <f>IF(N1270="zákl. přenesená",J1270,0)</f>
        <v>0</v>
      </c>
      <c r="BH1270" s="146">
        <f>IF(N1270="sníž. přenesená",J1270,0)</f>
        <v>0</v>
      </c>
      <c r="BI1270" s="146">
        <f>IF(N1270="nulová",J1270,0)</f>
        <v>0</v>
      </c>
      <c r="BJ1270" s="19" t="s">
        <v>76</v>
      </c>
      <c r="BK1270" s="146">
        <f>ROUND(I1270*H1270,2)</f>
        <v>0</v>
      </c>
      <c r="BL1270" s="19" t="s">
        <v>532</v>
      </c>
      <c r="BM1270" s="145" t="s">
        <v>4133</v>
      </c>
    </row>
    <row r="1271" spans="2:65" s="1" customFormat="1">
      <c r="B1271" s="34"/>
      <c r="D1271" s="147" t="s">
        <v>338</v>
      </c>
      <c r="F1271" s="148" t="s">
        <v>4134</v>
      </c>
      <c r="I1271" s="149"/>
      <c r="L1271" s="34"/>
      <c r="M1271" s="150"/>
      <c r="T1271" s="55"/>
      <c r="AT1271" s="19" t="s">
        <v>338</v>
      </c>
      <c r="AU1271" s="19" t="s">
        <v>87</v>
      </c>
    </row>
    <row r="1272" spans="2:65" s="12" customFormat="1">
      <c r="B1272" s="156"/>
      <c r="D1272" s="151" t="s">
        <v>442</v>
      </c>
      <c r="E1272" s="157" t="s">
        <v>3</v>
      </c>
      <c r="F1272" s="158" t="s">
        <v>2515</v>
      </c>
      <c r="H1272" s="159">
        <v>204.589</v>
      </c>
      <c r="I1272" s="160"/>
      <c r="L1272" s="156"/>
      <c r="M1272" s="161"/>
      <c r="T1272" s="162"/>
      <c r="AT1272" s="157" t="s">
        <v>442</v>
      </c>
      <c r="AU1272" s="157" t="s">
        <v>87</v>
      </c>
      <c r="AV1272" s="12" t="s">
        <v>79</v>
      </c>
      <c r="AW1272" s="12" t="s">
        <v>31</v>
      </c>
      <c r="AX1272" s="12" t="s">
        <v>76</v>
      </c>
      <c r="AY1272" s="157" t="s">
        <v>328</v>
      </c>
    </row>
    <row r="1273" spans="2:65" s="1" customFormat="1" ht="62.65" customHeight="1">
      <c r="B1273" s="133"/>
      <c r="C1273" s="134" t="s">
        <v>4135</v>
      </c>
      <c r="D1273" s="134" t="s">
        <v>331</v>
      </c>
      <c r="E1273" s="135" t="s">
        <v>4136</v>
      </c>
      <c r="F1273" s="136" t="s">
        <v>4137</v>
      </c>
      <c r="G1273" s="137" t="s">
        <v>439</v>
      </c>
      <c r="H1273" s="138">
        <v>20.295000000000002</v>
      </c>
      <c r="I1273" s="139"/>
      <c r="J1273" s="140">
        <f>ROUND(I1273*H1273,2)</f>
        <v>0</v>
      </c>
      <c r="K1273" s="136" t="s">
        <v>335</v>
      </c>
      <c r="L1273" s="34"/>
      <c r="M1273" s="141" t="s">
        <v>3</v>
      </c>
      <c r="N1273" s="142" t="s">
        <v>40</v>
      </c>
      <c r="P1273" s="143">
        <f>O1273*H1273</f>
        <v>0</v>
      </c>
      <c r="Q1273" s="143">
        <v>6.8799999999999998E-3</v>
      </c>
      <c r="R1273" s="143">
        <f>Q1273*H1273</f>
        <v>0.13962960000000002</v>
      </c>
      <c r="S1273" s="143">
        <v>0</v>
      </c>
      <c r="T1273" s="144">
        <f>S1273*H1273</f>
        <v>0</v>
      </c>
      <c r="AR1273" s="145" t="s">
        <v>532</v>
      </c>
      <c r="AT1273" s="145" t="s">
        <v>331</v>
      </c>
      <c r="AU1273" s="145" t="s">
        <v>87</v>
      </c>
      <c r="AY1273" s="19" t="s">
        <v>328</v>
      </c>
      <c r="BE1273" s="146">
        <f>IF(N1273="základní",J1273,0)</f>
        <v>0</v>
      </c>
      <c r="BF1273" s="146">
        <f>IF(N1273="snížená",J1273,0)</f>
        <v>0</v>
      </c>
      <c r="BG1273" s="146">
        <f>IF(N1273="zákl. přenesená",J1273,0)</f>
        <v>0</v>
      </c>
      <c r="BH1273" s="146">
        <f>IF(N1273="sníž. přenesená",J1273,0)</f>
        <v>0</v>
      </c>
      <c r="BI1273" s="146">
        <f>IF(N1273="nulová",J1273,0)</f>
        <v>0</v>
      </c>
      <c r="BJ1273" s="19" t="s">
        <v>76</v>
      </c>
      <c r="BK1273" s="146">
        <f>ROUND(I1273*H1273,2)</f>
        <v>0</v>
      </c>
      <c r="BL1273" s="19" t="s">
        <v>532</v>
      </c>
      <c r="BM1273" s="145" t="s">
        <v>4138</v>
      </c>
    </row>
    <row r="1274" spans="2:65" s="1" customFormat="1">
      <c r="B1274" s="34"/>
      <c r="D1274" s="147" t="s">
        <v>338</v>
      </c>
      <c r="F1274" s="148" t="s">
        <v>4139</v>
      </c>
      <c r="I1274" s="149"/>
      <c r="L1274" s="34"/>
      <c r="M1274" s="150"/>
      <c r="T1274" s="55"/>
      <c r="AT1274" s="19" t="s">
        <v>338</v>
      </c>
      <c r="AU1274" s="19" t="s">
        <v>87</v>
      </c>
    </row>
    <row r="1275" spans="2:65" s="12" customFormat="1">
      <c r="B1275" s="156"/>
      <c r="D1275" s="151" t="s">
        <v>442</v>
      </c>
      <c r="E1275" s="157" t="s">
        <v>3</v>
      </c>
      <c r="F1275" s="158" t="s">
        <v>2521</v>
      </c>
      <c r="H1275" s="159">
        <v>20.295000000000002</v>
      </c>
      <c r="I1275" s="160"/>
      <c r="L1275" s="156"/>
      <c r="M1275" s="161"/>
      <c r="T1275" s="162"/>
      <c r="AT1275" s="157" t="s">
        <v>442</v>
      </c>
      <c r="AU1275" s="157" t="s">
        <v>87</v>
      </c>
      <c r="AV1275" s="12" t="s">
        <v>79</v>
      </c>
      <c r="AW1275" s="12" t="s">
        <v>31</v>
      </c>
      <c r="AX1275" s="12" t="s">
        <v>76</v>
      </c>
      <c r="AY1275" s="157" t="s">
        <v>328</v>
      </c>
    </row>
    <row r="1276" spans="2:65" s="1" customFormat="1" ht="24.2" customHeight="1">
      <c r="B1276" s="133"/>
      <c r="C1276" s="134" t="s">
        <v>4140</v>
      </c>
      <c r="D1276" s="134" t="s">
        <v>331</v>
      </c>
      <c r="E1276" s="135" t="s">
        <v>4141</v>
      </c>
      <c r="F1276" s="136" t="s">
        <v>4142</v>
      </c>
      <c r="G1276" s="137" t="s">
        <v>476</v>
      </c>
      <c r="H1276" s="138">
        <v>16.399999999999999</v>
      </c>
      <c r="I1276" s="139"/>
      <c r="J1276" s="140">
        <f>ROUND(I1276*H1276,2)</f>
        <v>0</v>
      </c>
      <c r="K1276" s="136" t="s">
        <v>335</v>
      </c>
      <c r="L1276" s="34"/>
      <c r="M1276" s="141" t="s">
        <v>3</v>
      </c>
      <c r="N1276" s="142" t="s">
        <v>40</v>
      </c>
      <c r="P1276" s="143">
        <f>O1276*H1276</f>
        <v>0</v>
      </c>
      <c r="Q1276" s="143">
        <v>4.5125E-3</v>
      </c>
      <c r="R1276" s="143">
        <f>Q1276*H1276</f>
        <v>7.4004999999999987E-2</v>
      </c>
      <c r="S1276" s="143">
        <v>0</v>
      </c>
      <c r="T1276" s="144">
        <f>S1276*H1276</f>
        <v>0</v>
      </c>
      <c r="AR1276" s="145" t="s">
        <v>532</v>
      </c>
      <c r="AT1276" s="145" t="s">
        <v>331</v>
      </c>
      <c r="AU1276" s="145" t="s">
        <v>87</v>
      </c>
      <c r="AY1276" s="19" t="s">
        <v>328</v>
      </c>
      <c r="BE1276" s="146">
        <f>IF(N1276="základní",J1276,0)</f>
        <v>0</v>
      </c>
      <c r="BF1276" s="146">
        <f>IF(N1276="snížená",J1276,0)</f>
        <v>0</v>
      </c>
      <c r="BG1276" s="146">
        <f>IF(N1276="zákl. přenesená",J1276,0)</f>
        <v>0</v>
      </c>
      <c r="BH1276" s="146">
        <f>IF(N1276="sníž. přenesená",J1276,0)</f>
        <v>0</v>
      </c>
      <c r="BI1276" s="146">
        <f>IF(N1276="nulová",J1276,0)</f>
        <v>0</v>
      </c>
      <c r="BJ1276" s="19" t="s">
        <v>76</v>
      </c>
      <c r="BK1276" s="146">
        <f>ROUND(I1276*H1276,2)</f>
        <v>0</v>
      </c>
      <c r="BL1276" s="19" t="s">
        <v>532</v>
      </c>
      <c r="BM1276" s="145" t="s">
        <v>4143</v>
      </c>
    </row>
    <row r="1277" spans="2:65" s="1" customFormat="1">
      <c r="B1277" s="34"/>
      <c r="D1277" s="147" t="s">
        <v>338</v>
      </c>
      <c r="F1277" s="148" t="s">
        <v>4144</v>
      </c>
      <c r="I1277" s="149"/>
      <c r="L1277" s="34"/>
      <c r="M1277" s="150"/>
      <c r="T1277" s="55"/>
      <c r="AT1277" s="19" t="s">
        <v>338</v>
      </c>
      <c r="AU1277" s="19" t="s">
        <v>87</v>
      </c>
    </row>
    <row r="1278" spans="2:65" s="12" customFormat="1">
      <c r="B1278" s="156"/>
      <c r="D1278" s="151" t="s">
        <v>442</v>
      </c>
      <c r="E1278" s="157" t="s">
        <v>3</v>
      </c>
      <c r="F1278" s="158" t="s">
        <v>4145</v>
      </c>
      <c r="H1278" s="159">
        <v>16.399999999999999</v>
      </c>
      <c r="I1278" s="160"/>
      <c r="L1278" s="156"/>
      <c r="M1278" s="161"/>
      <c r="T1278" s="162"/>
      <c r="AT1278" s="157" t="s">
        <v>442</v>
      </c>
      <c r="AU1278" s="157" t="s">
        <v>87</v>
      </c>
      <c r="AV1278" s="12" t="s">
        <v>79</v>
      </c>
      <c r="AW1278" s="12" t="s">
        <v>31</v>
      </c>
      <c r="AX1278" s="12" t="s">
        <v>76</v>
      </c>
      <c r="AY1278" s="157" t="s">
        <v>328</v>
      </c>
    </row>
    <row r="1279" spans="2:65" s="1" customFormat="1" ht="49.15" customHeight="1">
      <c r="B1279" s="133"/>
      <c r="C1279" s="134" t="s">
        <v>4146</v>
      </c>
      <c r="D1279" s="134" t="s">
        <v>331</v>
      </c>
      <c r="E1279" s="135" t="s">
        <v>4147</v>
      </c>
      <c r="F1279" s="136" t="s">
        <v>4148</v>
      </c>
      <c r="G1279" s="137" t="s">
        <v>476</v>
      </c>
      <c r="H1279" s="138">
        <v>23.4</v>
      </c>
      <c r="I1279" s="139"/>
      <c r="J1279" s="140">
        <f>ROUND(I1279*H1279,2)</f>
        <v>0</v>
      </c>
      <c r="K1279" s="136" t="s">
        <v>335</v>
      </c>
      <c r="L1279" s="34"/>
      <c r="M1279" s="141" t="s">
        <v>3</v>
      </c>
      <c r="N1279" s="142" t="s">
        <v>40</v>
      </c>
      <c r="P1279" s="143">
        <f>O1279*H1279</f>
        <v>0</v>
      </c>
      <c r="Q1279" s="143">
        <v>6.6024999999999999E-3</v>
      </c>
      <c r="R1279" s="143">
        <f>Q1279*H1279</f>
        <v>0.15449849999999998</v>
      </c>
      <c r="S1279" s="143">
        <v>0</v>
      </c>
      <c r="T1279" s="144">
        <f>S1279*H1279</f>
        <v>0</v>
      </c>
      <c r="AR1279" s="145" t="s">
        <v>532</v>
      </c>
      <c r="AT1279" s="145" t="s">
        <v>331</v>
      </c>
      <c r="AU1279" s="145" t="s">
        <v>87</v>
      </c>
      <c r="AY1279" s="19" t="s">
        <v>328</v>
      </c>
      <c r="BE1279" s="146">
        <f>IF(N1279="základní",J1279,0)</f>
        <v>0</v>
      </c>
      <c r="BF1279" s="146">
        <f>IF(N1279="snížená",J1279,0)</f>
        <v>0</v>
      </c>
      <c r="BG1279" s="146">
        <f>IF(N1279="zákl. přenesená",J1279,0)</f>
        <v>0</v>
      </c>
      <c r="BH1279" s="146">
        <f>IF(N1279="sníž. přenesená",J1279,0)</f>
        <v>0</v>
      </c>
      <c r="BI1279" s="146">
        <f>IF(N1279="nulová",J1279,0)</f>
        <v>0</v>
      </c>
      <c r="BJ1279" s="19" t="s">
        <v>76</v>
      </c>
      <c r="BK1279" s="146">
        <f>ROUND(I1279*H1279,2)</f>
        <v>0</v>
      </c>
      <c r="BL1279" s="19" t="s">
        <v>532</v>
      </c>
      <c r="BM1279" s="145" t="s">
        <v>4149</v>
      </c>
    </row>
    <row r="1280" spans="2:65" s="1" customFormat="1">
      <c r="B1280" s="34"/>
      <c r="D1280" s="147" t="s">
        <v>338</v>
      </c>
      <c r="F1280" s="148" t="s">
        <v>4150</v>
      </c>
      <c r="I1280" s="149"/>
      <c r="L1280" s="34"/>
      <c r="M1280" s="150"/>
      <c r="T1280" s="55"/>
      <c r="AT1280" s="19" t="s">
        <v>338</v>
      </c>
      <c r="AU1280" s="19" t="s">
        <v>87</v>
      </c>
    </row>
    <row r="1281" spans="2:65" s="12" customFormat="1">
      <c r="B1281" s="156"/>
      <c r="D1281" s="151" t="s">
        <v>442</v>
      </c>
      <c r="E1281" s="157" t="s">
        <v>3</v>
      </c>
      <c r="F1281" s="158" t="s">
        <v>4151</v>
      </c>
      <c r="H1281" s="159">
        <v>23.4</v>
      </c>
      <c r="I1281" s="160"/>
      <c r="L1281" s="156"/>
      <c r="M1281" s="161"/>
      <c r="T1281" s="162"/>
      <c r="AT1281" s="157" t="s">
        <v>442</v>
      </c>
      <c r="AU1281" s="157" t="s">
        <v>87</v>
      </c>
      <c r="AV1281" s="12" t="s">
        <v>79</v>
      </c>
      <c r="AW1281" s="12" t="s">
        <v>31</v>
      </c>
      <c r="AX1281" s="12" t="s">
        <v>76</v>
      </c>
      <c r="AY1281" s="157" t="s">
        <v>328</v>
      </c>
    </row>
    <row r="1282" spans="2:65" s="14" customFormat="1">
      <c r="B1282" s="170"/>
      <c r="D1282" s="151" t="s">
        <v>442</v>
      </c>
      <c r="E1282" s="171" t="s">
        <v>3</v>
      </c>
      <c r="F1282" s="172" t="s">
        <v>4152</v>
      </c>
      <c r="H1282" s="171" t="s">
        <v>3</v>
      </c>
      <c r="I1282" s="173"/>
      <c r="L1282" s="170"/>
      <c r="M1282" s="174"/>
      <c r="T1282" s="175"/>
      <c r="AT1282" s="171" t="s">
        <v>442</v>
      </c>
      <c r="AU1282" s="171" t="s">
        <v>87</v>
      </c>
      <c r="AV1282" s="14" t="s">
        <v>76</v>
      </c>
      <c r="AW1282" s="14" t="s">
        <v>31</v>
      </c>
      <c r="AX1282" s="14" t="s">
        <v>69</v>
      </c>
      <c r="AY1282" s="171" t="s">
        <v>328</v>
      </c>
    </row>
    <row r="1283" spans="2:65" s="1" customFormat="1" ht="33" customHeight="1">
      <c r="B1283" s="133"/>
      <c r="C1283" s="134" t="s">
        <v>4153</v>
      </c>
      <c r="D1283" s="134" t="s">
        <v>331</v>
      </c>
      <c r="E1283" s="135" t="s">
        <v>4154</v>
      </c>
      <c r="F1283" s="136" t="s">
        <v>4155</v>
      </c>
      <c r="G1283" s="137" t="s">
        <v>476</v>
      </c>
      <c r="H1283" s="138">
        <v>27.2</v>
      </c>
      <c r="I1283" s="139"/>
      <c r="J1283" s="140">
        <f>ROUND(I1283*H1283,2)</f>
        <v>0</v>
      </c>
      <c r="K1283" s="136" t="s">
        <v>2897</v>
      </c>
      <c r="L1283" s="34"/>
      <c r="M1283" s="141" t="s">
        <v>3</v>
      </c>
      <c r="N1283" s="142" t="s">
        <v>40</v>
      </c>
      <c r="P1283" s="143">
        <f>O1283*H1283</f>
        <v>0</v>
      </c>
      <c r="Q1283" s="143">
        <v>2.8668500000000002E-3</v>
      </c>
      <c r="R1283" s="143">
        <f>Q1283*H1283</f>
        <v>7.7978320000000004E-2</v>
      </c>
      <c r="S1283" s="143">
        <v>0</v>
      </c>
      <c r="T1283" s="144">
        <f>S1283*H1283</f>
        <v>0</v>
      </c>
      <c r="AR1283" s="145" t="s">
        <v>532</v>
      </c>
      <c r="AT1283" s="145" t="s">
        <v>331</v>
      </c>
      <c r="AU1283" s="145" t="s">
        <v>87</v>
      </c>
      <c r="AY1283" s="19" t="s">
        <v>328</v>
      </c>
      <c r="BE1283" s="146">
        <f>IF(N1283="základní",J1283,0)</f>
        <v>0</v>
      </c>
      <c r="BF1283" s="146">
        <f>IF(N1283="snížená",J1283,0)</f>
        <v>0</v>
      </c>
      <c r="BG1283" s="146">
        <f>IF(N1283="zákl. přenesená",J1283,0)</f>
        <v>0</v>
      </c>
      <c r="BH1283" s="146">
        <f>IF(N1283="sníž. přenesená",J1283,0)</f>
        <v>0</v>
      </c>
      <c r="BI1283" s="146">
        <f>IF(N1283="nulová",J1283,0)</f>
        <v>0</v>
      </c>
      <c r="BJ1283" s="19" t="s">
        <v>76</v>
      </c>
      <c r="BK1283" s="146">
        <f>ROUND(I1283*H1283,2)</f>
        <v>0</v>
      </c>
      <c r="BL1283" s="19" t="s">
        <v>532</v>
      </c>
      <c r="BM1283" s="145" t="s">
        <v>4156</v>
      </c>
    </row>
    <row r="1284" spans="2:65" s="12" customFormat="1">
      <c r="B1284" s="156"/>
      <c r="D1284" s="151" t="s">
        <v>442</v>
      </c>
      <c r="E1284" s="157" t="s">
        <v>3</v>
      </c>
      <c r="F1284" s="158" t="s">
        <v>4157</v>
      </c>
      <c r="H1284" s="159">
        <v>27.2</v>
      </c>
      <c r="I1284" s="160"/>
      <c r="L1284" s="156"/>
      <c r="M1284" s="161"/>
      <c r="T1284" s="162"/>
      <c r="AT1284" s="157" t="s">
        <v>442</v>
      </c>
      <c r="AU1284" s="157" t="s">
        <v>87</v>
      </c>
      <c r="AV1284" s="12" t="s">
        <v>79</v>
      </c>
      <c r="AW1284" s="12" t="s">
        <v>31</v>
      </c>
      <c r="AX1284" s="12" t="s">
        <v>76</v>
      </c>
      <c r="AY1284" s="157" t="s">
        <v>328</v>
      </c>
    </row>
    <row r="1285" spans="2:65" s="1" customFormat="1" ht="33" customHeight="1">
      <c r="B1285" s="133"/>
      <c r="C1285" s="134" t="s">
        <v>4158</v>
      </c>
      <c r="D1285" s="134" t="s">
        <v>331</v>
      </c>
      <c r="E1285" s="135" t="s">
        <v>4159</v>
      </c>
      <c r="F1285" s="136" t="s">
        <v>4160</v>
      </c>
      <c r="G1285" s="137" t="s">
        <v>476</v>
      </c>
      <c r="H1285" s="138">
        <v>11</v>
      </c>
      <c r="I1285" s="139"/>
      <c r="J1285" s="140">
        <f>ROUND(I1285*H1285,2)</f>
        <v>0</v>
      </c>
      <c r="K1285" s="136" t="s">
        <v>335</v>
      </c>
      <c r="L1285" s="34"/>
      <c r="M1285" s="141" t="s">
        <v>3</v>
      </c>
      <c r="N1285" s="142" t="s">
        <v>40</v>
      </c>
      <c r="P1285" s="143">
        <f>O1285*H1285</f>
        <v>0</v>
      </c>
      <c r="Q1285" s="143">
        <v>2.8668500000000002E-3</v>
      </c>
      <c r="R1285" s="143">
        <f>Q1285*H1285</f>
        <v>3.1535350000000004E-2</v>
      </c>
      <c r="S1285" s="143">
        <v>0</v>
      </c>
      <c r="T1285" s="144">
        <f>S1285*H1285</f>
        <v>0</v>
      </c>
      <c r="AR1285" s="145" t="s">
        <v>532</v>
      </c>
      <c r="AT1285" s="145" t="s">
        <v>331</v>
      </c>
      <c r="AU1285" s="145" t="s">
        <v>87</v>
      </c>
      <c r="AY1285" s="19" t="s">
        <v>328</v>
      </c>
      <c r="BE1285" s="146">
        <f>IF(N1285="základní",J1285,0)</f>
        <v>0</v>
      </c>
      <c r="BF1285" s="146">
        <f>IF(N1285="snížená",J1285,0)</f>
        <v>0</v>
      </c>
      <c r="BG1285" s="146">
        <f>IF(N1285="zákl. přenesená",J1285,0)</f>
        <v>0</v>
      </c>
      <c r="BH1285" s="146">
        <f>IF(N1285="sníž. přenesená",J1285,0)</f>
        <v>0</v>
      </c>
      <c r="BI1285" s="146">
        <f>IF(N1285="nulová",J1285,0)</f>
        <v>0</v>
      </c>
      <c r="BJ1285" s="19" t="s">
        <v>76</v>
      </c>
      <c r="BK1285" s="146">
        <f>ROUND(I1285*H1285,2)</f>
        <v>0</v>
      </c>
      <c r="BL1285" s="19" t="s">
        <v>532</v>
      </c>
      <c r="BM1285" s="145" t="s">
        <v>4161</v>
      </c>
    </row>
    <row r="1286" spans="2:65" s="1" customFormat="1">
      <c r="B1286" s="34"/>
      <c r="D1286" s="147" t="s">
        <v>338</v>
      </c>
      <c r="F1286" s="148" t="s">
        <v>4162</v>
      </c>
      <c r="I1286" s="149"/>
      <c r="L1286" s="34"/>
      <c r="M1286" s="150"/>
      <c r="T1286" s="55"/>
      <c r="AT1286" s="19" t="s">
        <v>338</v>
      </c>
      <c r="AU1286" s="19" t="s">
        <v>87</v>
      </c>
    </row>
    <row r="1287" spans="2:65" s="12" customFormat="1">
      <c r="B1287" s="156"/>
      <c r="D1287" s="151" t="s">
        <v>442</v>
      </c>
      <c r="E1287" s="157" t="s">
        <v>3</v>
      </c>
      <c r="F1287" s="158" t="s">
        <v>4163</v>
      </c>
      <c r="H1287" s="159">
        <v>11</v>
      </c>
      <c r="I1287" s="160"/>
      <c r="L1287" s="156"/>
      <c r="M1287" s="161"/>
      <c r="T1287" s="162"/>
      <c r="AT1287" s="157" t="s">
        <v>442</v>
      </c>
      <c r="AU1287" s="157" t="s">
        <v>87</v>
      </c>
      <c r="AV1287" s="12" t="s">
        <v>79</v>
      </c>
      <c r="AW1287" s="12" t="s">
        <v>31</v>
      </c>
      <c r="AX1287" s="12" t="s">
        <v>76</v>
      </c>
      <c r="AY1287" s="157" t="s">
        <v>328</v>
      </c>
    </row>
    <row r="1288" spans="2:65" s="1" customFormat="1" ht="24.2" customHeight="1">
      <c r="B1288" s="133"/>
      <c r="C1288" s="134" t="s">
        <v>4164</v>
      </c>
      <c r="D1288" s="134" t="s">
        <v>331</v>
      </c>
      <c r="E1288" s="135" t="s">
        <v>4165</v>
      </c>
      <c r="F1288" s="136" t="s">
        <v>4166</v>
      </c>
      <c r="G1288" s="137" t="s">
        <v>476</v>
      </c>
      <c r="H1288" s="138">
        <v>27.2</v>
      </c>
      <c r="I1288" s="139"/>
      <c r="J1288" s="140">
        <f>ROUND(I1288*H1288,2)</f>
        <v>0</v>
      </c>
      <c r="K1288" s="136" t="s">
        <v>335</v>
      </c>
      <c r="L1288" s="34"/>
      <c r="M1288" s="141" t="s">
        <v>3</v>
      </c>
      <c r="N1288" s="142" t="s">
        <v>40</v>
      </c>
      <c r="P1288" s="143">
        <f>O1288*H1288</f>
        <v>0</v>
      </c>
      <c r="Q1288" s="143">
        <v>4.4025000000000002E-3</v>
      </c>
      <c r="R1288" s="143">
        <f>Q1288*H1288</f>
        <v>0.11974800000000001</v>
      </c>
      <c r="S1288" s="143">
        <v>0</v>
      </c>
      <c r="T1288" s="144">
        <f>S1288*H1288</f>
        <v>0</v>
      </c>
      <c r="AR1288" s="145" t="s">
        <v>532</v>
      </c>
      <c r="AT1288" s="145" t="s">
        <v>331</v>
      </c>
      <c r="AU1288" s="145" t="s">
        <v>87</v>
      </c>
      <c r="AY1288" s="19" t="s">
        <v>328</v>
      </c>
      <c r="BE1288" s="146">
        <f>IF(N1288="základní",J1288,0)</f>
        <v>0</v>
      </c>
      <c r="BF1288" s="146">
        <f>IF(N1288="snížená",J1288,0)</f>
        <v>0</v>
      </c>
      <c r="BG1288" s="146">
        <f>IF(N1288="zákl. přenesená",J1288,0)</f>
        <v>0</v>
      </c>
      <c r="BH1288" s="146">
        <f>IF(N1288="sníž. přenesená",J1288,0)</f>
        <v>0</v>
      </c>
      <c r="BI1288" s="146">
        <f>IF(N1288="nulová",J1288,0)</f>
        <v>0</v>
      </c>
      <c r="BJ1288" s="19" t="s">
        <v>76</v>
      </c>
      <c r="BK1288" s="146">
        <f>ROUND(I1288*H1288,2)</f>
        <v>0</v>
      </c>
      <c r="BL1288" s="19" t="s">
        <v>532</v>
      </c>
      <c r="BM1288" s="145" t="s">
        <v>4167</v>
      </c>
    </row>
    <row r="1289" spans="2:65" s="1" customFormat="1">
      <c r="B1289" s="34"/>
      <c r="D1289" s="147" t="s">
        <v>338</v>
      </c>
      <c r="F1289" s="148" t="s">
        <v>4168</v>
      </c>
      <c r="I1289" s="149"/>
      <c r="L1289" s="34"/>
      <c r="M1289" s="150"/>
      <c r="T1289" s="55"/>
      <c r="AT1289" s="19" t="s">
        <v>338</v>
      </c>
      <c r="AU1289" s="19" t="s">
        <v>87</v>
      </c>
    </row>
    <row r="1290" spans="2:65" s="12" customFormat="1">
      <c r="B1290" s="156"/>
      <c r="D1290" s="151" t="s">
        <v>442</v>
      </c>
      <c r="E1290" s="157" t="s">
        <v>3</v>
      </c>
      <c r="F1290" s="158" t="s">
        <v>4157</v>
      </c>
      <c r="H1290" s="159">
        <v>27.2</v>
      </c>
      <c r="I1290" s="160"/>
      <c r="L1290" s="156"/>
      <c r="M1290" s="161"/>
      <c r="T1290" s="162"/>
      <c r="AT1290" s="157" t="s">
        <v>442</v>
      </c>
      <c r="AU1290" s="157" t="s">
        <v>87</v>
      </c>
      <c r="AV1290" s="12" t="s">
        <v>79</v>
      </c>
      <c r="AW1290" s="12" t="s">
        <v>31</v>
      </c>
      <c r="AX1290" s="12" t="s">
        <v>76</v>
      </c>
      <c r="AY1290" s="157" t="s">
        <v>328</v>
      </c>
    </row>
    <row r="1291" spans="2:65" s="1" customFormat="1" ht="24.2" customHeight="1">
      <c r="B1291" s="133"/>
      <c r="C1291" s="134" t="s">
        <v>4169</v>
      </c>
      <c r="D1291" s="134" t="s">
        <v>331</v>
      </c>
      <c r="E1291" s="135" t="s">
        <v>4170</v>
      </c>
      <c r="F1291" s="136" t="s">
        <v>4171</v>
      </c>
      <c r="G1291" s="137" t="s">
        <v>476</v>
      </c>
      <c r="H1291" s="138">
        <v>11</v>
      </c>
      <c r="I1291" s="139"/>
      <c r="J1291" s="140">
        <f>ROUND(I1291*H1291,2)</f>
        <v>0</v>
      </c>
      <c r="K1291" s="136" t="s">
        <v>335</v>
      </c>
      <c r="L1291" s="34"/>
      <c r="M1291" s="141" t="s">
        <v>3</v>
      </c>
      <c r="N1291" s="142" t="s">
        <v>40</v>
      </c>
      <c r="P1291" s="143">
        <f>O1291*H1291</f>
        <v>0</v>
      </c>
      <c r="Q1291" s="143">
        <v>2.9362500000000001E-3</v>
      </c>
      <c r="R1291" s="143">
        <f>Q1291*H1291</f>
        <v>3.2298750000000001E-2</v>
      </c>
      <c r="S1291" s="143">
        <v>0</v>
      </c>
      <c r="T1291" s="144">
        <f>S1291*H1291</f>
        <v>0</v>
      </c>
      <c r="AR1291" s="145" t="s">
        <v>532</v>
      </c>
      <c r="AT1291" s="145" t="s">
        <v>331</v>
      </c>
      <c r="AU1291" s="145" t="s">
        <v>87</v>
      </c>
      <c r="AY1291" s="19" t="s">
        <v>328</v>
      </c>
      <c r="BE1291" s="146">
        <f>IF(N1291="základní",J1291,0)</f>
        <v>0</v>
      </c>
      <c r="BF1291" s="146">
        <f>IF(N1291="snížená",J1291,0)</f>
        <v>0</v>
      </c>
      <c r="BG1291" s="146">
        <f>IF(N1291="zákl. přenesená",J1291,0)</f>
        <v>0</v>
      </c>
      <c r="BH1291" s="146">
        <f>IF(N1291="sníž. přenesená",J1291,0)</f>
        <v>0</v>
      </c>
      <c r="BI1291" s="146">
        <f>IF(N1291="nulová",J1291,0)</f>
        <v>0</v>
      </c>
      <c r="BJ1291" s="19" t="s">
        <v>76</v>
      </c>
      <c r="BK1291" s="146">
        <f>ROUND(I1291*H1291,2)</f>
        <v>0</v>
      </c>
      <c r="BL1291" s="19" t="s">
        <v>532</v>
      </c>
      <c r="BM1291" s="145" t="s">
        <v>4172</v>
      </c>
    </row>
    <row r="1292" spans="2:65" s="1" customFormat="1">
      <c r="B1292" s="34"/>
      <c r="D1292" s="147" t="s">
        <v>338</v>
      </c>
      <c r="F1292" s="148" t="s">
        <v>4173</v>
      </c>
      <c r="I1292" s="149"/>
      <c r="L1292" s="34"/>
      <c r="M1292" s="150"/>
      <c r="T1292" s="55"/>
      <c r="AT1292" s="19" t="s">
        <v>338</v>
      </c>
      <c r="AU1292" s="19" t="s">
        <v>87</v>
      </c>
    </row>
    <row r="1293" spans="2:65" s="12" customFormat="1">
      <c r="B1293" s="156"/>
      <c r="D1293" s="151" t="s">
        <v>442</v>
      </c>
      <c r="E1293" s="157" t="s">
        <v>3</v>
      </c>
      <c r="F1293" s="158" t="s">
        <v>4163</v>
      </c>
      <c r="H1293" s="159">
        <v>11</v>
      </c>
      <c r="I1293" s="160"/>
      <c r="L1293" s="156"/>
      <c r="M1293" s="161"/>
      <c r="T1293" s="162"/>
      <c r="AT1293" s="157" t="s">
        <v>442</v>
      </c>
      <c r="AU1293" s="157" t="s">
        <v>87</v>
      </c>
      <c r="AV1293" s="12" t="s">
        <v>79</v>
      </c>
      <c r="AW1293" s="12" t="s">
        <v>31</v>
      </c>
      <c r="AX1293" s="12" t="s">
        <v>76</v>
      </c>
      <c r="AY1293" s="157" t="s">
        <v>328</v>
      </c>
    </row>
    <row r="1294" spans="2:65" s="1" customFormat="1" ht="37.9" customHeight="1">
      <c r="B1294" s="133"/>
      <c r="C1294" s="134" t="s">
        <v>4174</v>
      </c>
      <c r="D1294" s="134" t="s">
        <v>331</v>
      </c>
      <c r="E1294" s="135" t="s">
        <v>4175</v>
      </c>
      <c r="F1294" s="136" t="s">
        <v>4176</v>
      </c>
      <c r="G1294" s="137" t="s">
        <v>476</v>
      </c>
      <c r="H1294" s="138">
        <v>26.8</v>
      </c>
      <c r="I1294" s="139"/>
      <c r="J1294" s="140">
        <f>ROUND(I1294*H1294,2)</f>
        <v>0</v>
      </c>
      <c r="K1294" s="136" t="s">
        <v>335</v>
      </c>
      <c r="L1294" s="34"/>
      <c r="M1294" s="141" t="s">
        <v>3</v>
      </c>
      <c r="N1294" s="142" t="s">
        <v>40</v>
      </c>
      <c r="P1294" s="143">
        <f>O1294*H1294</f>
        <v>0</v>
      </c>
      <c r="Q1294" s="143">
        <v>3.0579499999999998E-3</v>
      </c>
      <c r="R1294" s="143">
        <f>Q1294*H1294</f>
        <v>8.1953059999999994E-2</v>
      </c>
      <c r="S1294" s="143">
        <v>0</v>
      </c>
      <c r="T1294" s="144">
        <f>S1294*H1294</f>
        <v>0</v>
      </c>
      <c r="AR1294" s="145" t="s">
        <v>532</v>
      </c>
      <c r="AT1294" s="145" t="s">
        <v>331</v>
      </c>
      <c r="AU1294" s="145" t="s">
        <v>87</v>
      </c>
      <c r="AY1294" s="19" t="s">
        <v>328</v>
      </c>
      <c r="BE1294" s="146">
        <f>IF(N1294="základní",J1294,0)</f>
        <v>0</v>
      </c>
      <c r="BF1294" s="146">
        <f>IF(N1294="snížená",J1294,0)</f>
        <v>0</v>
      </c>
      <c r="BG1294" s="146">
        <f>IF(N1294="zákl. přenesená",J1294,0)</f>
        <v>0</v>
      </c>
      <c r="BH1294" s="146">
        <f>IF(N1294="sníž. přenesená",J1294,0)</f>
        <v>0</v>
      </c>
      <c r="BI1294" s="146">
        <f>IF(N1294="nulová",J1294,0)</f>
        <v>0</v>
      </c>
      <c r="BJ1294" s="19" t="s">
        <v>76</v>
      </c>
      <c r="BK1294" s="146">
        <f>ROUND(I1294*H1294,2)</f>
        <v>0</v>
      </c>
      <c r="BL1294" s="19" t="s">
        <v>532</v>
      </c>
      <c r="BM1294" s="145" t="s">
        <v>4177</v>
      </c>
    </row>
    <row r="1295" spans="2:65" s="1" customFormat="1">
      <c r="B1295" s="34"/>
      <c r="D1295" s="147" t="s">
        <v>338</v>
      </c>
      <c r="F1295" s="148" t="s">
        <v>4178</v>
      </c>
      <c r="I1295" s="149"/>
      <c r="L1295" s="34"/>
      <c r="M1295" s="150"/>
      <c r="T1295" s="55"/>
      <c r="AT1295" s="19" t="s">
        <v>338</v>
      </c>
      <c r="AU1295" s="19" t="s">
        <v>87</v>
      </c>
    </row>
    <row r="1296" spans="2:65" s="12" customFormat="1">
      <c r="B1296" s="156"/>
      <c r="D1296" s="151" t="s">
        <v>442</v>
      </c>
      <c r="E1296" s="157" t="s">
        <v>3</v>
      </c>
      <c r="F1296" s="158" t="s">
        <v>4179</v>
      </c>
      <c r="H1296" s="159">
        <v>26.8</v>
      </c>
      <c r="I1296" s="160"/>
      <c r="L1296" s="156"/>
      <c r="M1296" s="161"/>
      <c r="T1296" s="162"/>
      <c r="AT1296" s="157" t="s">
        <v>442</v>
      </c>
      <c r="AU1296" s="157" t="s">
        <v>87</v>
      </c>
      <c r="AV1296" s="12" t="s">
        <v>79</v>
      </c>
      <c r="AW1296" s="12" t="s">
        <v>31</v>
      </c>
      <c r="AX1296" s="12" t="s">
        <v>76</v>
      </c>
      <c r="AY1296" s="157" t="s">
        <v>328</v>
      </c>
    </row>
    <row r="1297" spans="2:65" s="1" customFormat="1" ht="24.2" customHeight="1">
      <c r="B1297" s="133"/>
      <c r="C1297" s="134" t="s">
        <v>4180</v>
      </c>
      <c r="D1297" s="134" t="s">
        <v>331</v>
      </c>
      <c r="E1297" s="135" t="s">
        <v>4181</v>
      </c>
      <c r="F1297" s="136" t="s">
        <v>4182</v>
      </c>
      <c r="G1297" s="137" t="s">
        <v>476</v>
      </c>
      <c r="H1297" s="138">
        <v>26.8</v>
      </c>
      <c r="I1297" s="139"/>
      <c r="J1297" s="140">
        <f>ROUND(I1297*H1297,2)</f>
        <v>0</v>
      </c>
      <c r="K1297" s="136" t="s">
        <v>335</v>
      </c>
      <c r="L1297" s="34"/>
      <c r="M1297" s="141" t="s">
        <v>3</v>
      </c>
      <c r="N1297" s="142" t="s">
        <v>40</v>
      </c>
      <c r="P1297" s="143">
        <f>O1297*H1297</f>
        <v>0</v>
      </c>
      <c r="Q1297" s="143">
        <v>3.5400000000000002E-3</v>
      </c>
      <c r="R1297" s="143">
        <f>Q1297*H1297</f>
        <v>9.4872000000000012E-2</v>
      </c>
      <c r="S1297" s="143">
        <v>0</v>
      </c>
      <c r="T1297" s="144">
        <f>S1297*H1297</f>
        <v>0</v>
      </c>
      <c r="AR1297" s="145" t="s">
        <v>532</v>
      </c>
      <c r="AT1297" s="145" t="s">
        <v>331</v>
      </c>
      <c r="AU1297" s="145" t="s">
        <v>87</v>
      </c>
      <c r="AY1297" s="19" t="s">
        <v>328</v>
      </c>
      <c r="BE1297" s="146">
        <f>IF(N1297="základní",J1297,0)</f>
        <v>0</v>
      </c>
      <c r="BF1297" s="146">
        <f>IF(N1297="snížená",J1297,0)</f>
        <v>0</v>
      </c>
      <c r="BG1297" s="146">
        <f>IF(N1297="zákl. přenesená",J1297,0)</f>
        <v>0</v>
      </c>
      <c r="BH1297" s="146">
        <f>IF(N1297="sníž. přenesená",J1297,0)</f>
        <v>0</v>
      </c>
      <c r="BI1297" s="146">
        <f>IF(N1297="nulová",J1297,0)</f>
        <v>0</v>
      </c>
      <c r="BJ1297" s="19" t="s">
        <v>76</v>
      </c>
      <c r="BK1297" s="146">
        <f>ROUND(I1297*H1297,2)</f>
        <v>0</v>
      </c>
      <c r="BL1297" s="19" t="s">
        <v>532</v>
      </c>
      <c r="BM1297" s="145" t="s">
        <v>4183</v>
      </c>
    </row>
    <row r="1298" spans="2:65" s="1" customFormat="1">
      <c r="B1298" s="34"/>
      <c r="D1298" s="147" t="s">
        <v>338</v>
      </c>
      <c r="F1298" s="148" t="s">
        <v>4184</v>
      </c>
      <c r="I1298" s="149"/>
      <c r="L1298" s="34"/>
      <c r="M1298" s="150"/>
      <c r="T1298" s="55"/>
      <c r="AT1298" s="19" t="s">
        <v>338</v>
      </c>
      <c r="AU1298" s="19" t="s">
        <v>87</v>
      </c>
    </row>
    <row r="1299" spans="2:65" s="12" customFormat="1">
      <c r="B1299" s="156"/>
      <c r="D1299" s="151" t="s">
        <v>442</v>
      </c>
      <c r="E1299" s="157" t="s">
        <v>3</v>
      </c>
      <c r="F1299" s="158" t="s">
        <v>4179</v>
      </c>
      <c r="H1299" s="159">
        <v>26.8</v>
      </c>
      <c r="I1299" s="160"/>
      <c r="L1299" s="156"/>
      <c r="M1299" s="161"/>
      <c r="T1299" s="162"/>
      <c r="AT1299" s="157" t="s">
        <v>442</v>
      </c>
      <c r="AU1299" s="157" t="s">
        <v>87</v>
      </c>
      <c r="AV1299" s="12" t="s">
        <v>79</v>
      </c>
      <c r="AW1299" s="12" t="s">
        <v>31</v>
      </c>
      <c r="AX1299" s="12" t="s">
        <v>76</v>
      </c>
      <c r="AY1299" s="157" t="s">
        <v>328</v>
      </c>
    </row>
    <row r="1300" spans="2:65" s="1" customFormat="1" ht="21.75" customHeight="1">
      <c r="B1300" s="133"/>
      <c r="C1300" s="134" t="s">
        <v>4185</v>
      </c>
      <c r="D1300" s="134" t="s">
        <v>331</v>
      </c>
      <c r="E1300" s="135" t="s">
        <v>4186</v>
      </c>
      <c r="F1300" s="136" t="s">
        <v>4187</v>
      </c>
      <c r="G1300" s="137" t="s">
        <v>439</v>
      </c>
      <c r="H1300" s="138">
        <v>224.88399999999999</v>
      </c>
      <c r="I1300" s="139"/>
      <c r="J1300" s="140">
        <f>ROUND(I1300*H1300,2)</f>
        <v>0</v>
      </c>
      <c r="K1300" s="136" t="s">
        <v>335</v>
      </c>
      <c r="L1300" s="34"/>
      <c r="M1300" s="141" t="s">
        <v>3</v>
      </c>
      <c r="N1300" s="142" t="s">
        <v>40</v>
      </c>
      <c r="P1300" s="143">
        <f>O1300*H1300</f>
        <v>0</v>
      </c>
      <c r="Q1300" s="143">
        <v>0</v>
      </c>
      <c r="R1300" s="143">
        <f>Q1300*H1300</f>
        <v>0</v>
      </c>
      <c r="S1300" s="143">
        <v>0</v>
      </c>
      <c r="T1300" s="144">
        <f>S1300*H1300</f>
        <v>0</v>
      </c>
      <c r="AR1300" s="145" t="s">
        <v>532</v>
      </c>
      <c r="AT1300" s="145" t="s">
        <v>331</v>
      </c>
      <c r="AU1300" s="145" t="s">
        <v>87</v>
      </c>
      <c r="AY1300" s="19" t="s">
        <v>328</v>
      </c>
      <c r="BE1300" s="146">
        <f>IF(N1300="základní",J1300,0)</f>
        <v>0</v>
      </c>
      <c r="BF1300" s="146">
        <f>IF(N1300="snížená",J1300,0)</f>
        <v>0</v>
      </c>
      <c r="BG1300" s="146">
        <f>IF(N1300="zákl. přenesená",J1300,0)</f>
        <v>0</v>
      </c>
      <c r="BH1300" s="146">
        <f>IF(N1300="sníž. přenesená",J1300,0)</f>
        <v>0</v>
      </c>
      <c r="BI1300" s="146">
        <f>IF(N1300="nulová",J1300,0)</f>
        <v>0</v>
      </c>
      <c r="BJ1300" s="19" t="s">
        <v>76</v>
      </c>
      <c r="BK1300" s="146">
        <f>ROUND(I1300*H1300,2)</f>
        <v>0</v>
      </c>
      <c r="BL1300" s="19" t="s">
        <v>532</v>
      </c>
      <c r="BM1300" s="145" t="s">
        <v>4188</v>
      </c>
    </row>
    <row r="1301" spans="2:65" s="1" customFormat="1">
      <c r="B1301" s="34"/>
      <c r="D1301" s="147" t="s">
        <v>338</v>
      </c>
      <c r="F1301" s="148" t="s">
        <v>4189</v>
      </c>
      <c r="I1301" s="149"/>
      <c r="L1301" s="34"/>
      <c r="M1301" s="150"/>
      <c r="T1301" s="55"/>
      <c r="AT1301" s="19" t="s">
        <v>338</v>
      </c>
      <c r="AU1301" s="19" t="s">
        <v>87</v>
      </c>
    </row>
    <row r="1302" spans="2:65" s="12" customFormat="1">
      <c r="B1302" s="156"/>
      <c r="D1302" s="151" t="s">
        <v>442</v>
      </c>
      <c r="E1302" s="157" t="s">
        <v>3</v>
      </c>
      <c r="F1302" s="158" t="s">
        <v>2515</v>
      </c>
      <c r="H1302" s="159">
        <v>204.589</v>
      </c>
      <c r="I1302" s="160"/>
      <c r="L1302" s="156"/>
      <c r="M1302" s="161"/>
      <c r="T1302" s="162"/>
      <c r="AT1302" s="157" t="s">
        <v>442</v>
      </c>
      <c r="AU1302" s="157" t="s">
        <v>87</v>
      </c>
      <c r="AV1302" s="12" t="s">
        <v>79</v>
      </c>
      <c r="AW1302" s="12" t="s">
        <v>31</v>
      </c>
      <c r="AX1302" s="12" t="s">
        <v>69</v>
      </c>
      <c r="AY1302" s="157" t="s">
        <v>328</v>
      </c>
    </row>
    <row r="1303" spans="2:65" s="12" customFormat="1">
      <c r="B1303" s="156"/>
      <c r="D1303" s="151" t="s">
        <v>442</v>
      </c>
      <c r="E1303" s="157" t="s">
        <v>3</v>
      </c>
      <c r="F1303" s="158" t="s">
        <v>2521</v>
      </c>
      <c r="H1303" s="159">
        <v>20.295000000000002</v>
      </c>
      <c r="I1303" s="160"/>
      <c r="L1303" s="156"/>
      <c r="M1303" s="161"/>
      <c r="T1303" s="162"/>
      <c r="AT1303" s="157" t="s">
        <v>442</v>
      </c>
      <c r="AU1303" s="157" t="s">
        <v>87</v>
      </c>
      <c r="AV1303" s="12" t="s">
        <v>79</v>
      </c>
      <c r="AW1303" s="12" t="s">
        <v>31</v>
      </c>
      <c r="AX1303" s="12" t="s">
        <v>69</v>
      </c>
      <c r="AY1303" s="157" t="s">
        <v>328</v>
      </c>
    </row>
    <row r="1304" spans="2:65" s="13" customFormat="1">
      <c r="B1304" s="163"/>
      <c r="D1304" s="151" t="s">
        <v>442</v>
      </c>
      <c r="E1304" s="164" t="s">
        <v>3</v>
      </c>
      <c r="F1304" s="165" t="s">
        <v>452</v>
      </c>
      <c r="H1304" s="166">
        <v>224.88399999999999</v>
      </c>
      <c r="I1304" s="167"/>
      <c r="L1304" s="163"/>
      <c r="M1304" s="168"/>
      <c r="T1304" s="169"/>
      <c r="AT1304" s="164" t="s">
        <v>442</v>
      </c>
      <c r="AU1304" s="164" t="s">
        <v>87</v>
      </c>
      <c r="AV1304" s="13" t="s">
        <v>113</v>
      </c>
      <c r="AW1304" s="13" t="s">
        <v>31</v>
      </c>
      <c r="AX1304" s="13" t="s">
        <v>76</v>
      </c>
      <c r="AY1304" s="164" t="s">
        <v>328</v>
      </c>
    </row>
    <row r="1305" spans="2:65" s="1" customFormat="1" ht="44.25" customHeight="1">
      <c r="B1305" s="133"/>
      <c r="C1305" s="176" t="s">
        <v>4190</v>
      </c>
      <c r="D1305" s="176" t="s">
        <v>539</v>
      </c>
      <c r="E1305" s="177" t="s">
        <v>4191</v>
      </c>
      <c r="F1305" s="178" t="s">
        <v>4192</v>
      </c>
      <c r="G1305" s="179" t="s">
        <v>439</v>
      </c>
      <c r="H1305" s="180">
        <v>247.37200000000001</v>
      </c>
      <c r="I1305" s="181"/>
      <c r="J1305" s="182">
        <f>ROUND(I1305*H1305,2)</f>
        <v>0</v>
      </c>
      <c r="K1305" s="178" t="s">
        <v>335</v>
      </c>
      <c r="L1305" s="183"/>
      <c r="M1305" s="184" t="s">
        <v>3</v>
      </c>
      <c r="N1305" s="185" t="s">
        <v>40</v>
      </c>
      <c r="P1305" s="143">
        <f>O1305*H1305</f>
        <v>0</v>
      </c>
      <c r="Q1305" s="143">
        <v>5.0000000000000001E-4</v>
      </c>
      <c r="R1305" s="143">
        <f>Q1305*H1305</f>
        <v>0.123686</v>
      </c>
      <c r="S1305" s="143">
        <v>0</v>
      </c>
      <c r="T1305" s="144">
        <f>S1305*H1305</f>
        <v>0</v>
      </c>
      <c r="AR1305" s="145" t="s">
        <v>621</v>
      </c>
      <c r="AT1305" s="145" t="s">
        <v>539</v>
      </c>
      <c r="AU1305" s="145" t="s">
        <v>87</v>
      </c>
      <c r="AY1305" s="19" t="s">
        <v>328</v>
      </c>
      <c r="BE1305" s="146">
        <f>IF(N1305="základní",J1305,0)</f>
        <v>0</v>
      </c>
      <c r="BF1305" s="146">
        <f>IF(N1305="snížená",J1305,0)</f>
        <v>0</v>
      </c>
      <c r="BG1305" s="146">
        <f>IF(N1305="zákl. přenesená",J1305,0)</f>
        <v>0</v>
      </c>
      <c r="BH1305" s="146">
        <f>IF(N1305="sníž. přenesená",J1305,0)</f>
        <v>0</v>
      </c>
      <c r="BI1305" s="146">
        <f>IF(N1305="nulová",J1305,0)</f>
        <v>0</v>
      </c>
      <c r="BJ1305" s="19" t="s">
        <v>76</v>
      </c>
      <c r="BK1305" s="146">
        <f>ROUND(I1305*H1305,2)</f>
        <v>0</v>
      </c>
      <c r="BL1305" s="19" t="s">
        <v>532</v>
      </c>
      <c r="BM1305" s="145" t="s">
        <v>4193</v>
      </c>
    </row>
    <row r="1306" spans="2:65" s="12" customFormat="1">
      <c r="B1306" s="156"/>
      <c r="D1306" s="151" t="s">
        <v>442</v>
      </c>
      <c r="F1306" s="158" t="s">
        <v>3903</v>
      </c>
      <c r="H1306" s="159">
        <v>247.37200000000001</v>
      </c>
      <c r="I1306" s="160"/>
      <c r="L1306" s="156"/>
      <c r="M1306" s="161"/>
      <c r="T1306" s="162"/>
      <c r="AT1306" s="157" t="s">
        <v>442</v>
      </c>
      <c r="AU1306" s="157" t="s">
        <v>87</v>
      </c>
      <c r="AV1306" s="12" t="s">
        <v>79</v>
      </c>
      <c r="AW1306" s="12" t="s">
        <v>4</v>
      </c>
      <c r="AX1306" s="12" t="s">
        <v>76</v>
      </c>
      <c r="AY1306" s="157" t="s">
        <v>328</v>
      </c>
    </row>
    <row r="1307" spans="2:65" s="1" customFormat="1" ht="24.2" customHeight="1">
      <c r="B1307" s="133"/>
      <c r="C1307" s="134" t="s">
        <v>4194</v>
      </c>
      <c r="D1307" s="134" t="s">
        <v>331</v>
      </c>
      <c r="E1307" s="135" t="s">
        <v>4195</v>
      </c>
      <c r="F1307" s="136" t="s">
        <v>4196</v>
      </c>
      <c r="G1307" s="137" t="s">
        <v>476</v>
      </c>
      <c r="H1307" s="138">
        <v>25.55</v>
      </c>
      <c r="I1307" s="139"/>
      <c r="J1307" s="140">
        <f>ROUND(I1307*H1307,2)</f>
        <v>0</v>
      </c>
      <c r="K1307" s="136" t="s">
        <v>335</v>
      </c>
      <c r="L1307" s="34"/>
      <c r="M1307" s="141" t="s">
        <v>3</v>
      </c>
      <c r="N1307" s="142" t="s">
        <v>40</v>
      </c>
      <c r="P1307" s="143">
        <f>O1307*H1307</f>
        <v>0</v>
      </c>
      <c r="Q1307" s="143">
        <v>7.9999999999999996E-6</v>
      </c>
      <c r="R1307" s="143">
        <f>Q1307*H1307</f>
        <v>2.0440000000000001E-4</v>
      </c>
      <c r="S1307" s="143">
        <v>0</v>
      </c>
      <c r="T1307" s="144">
        <f>S1307*H1307</f>
        <v>0</v>
      </c>
      <c r="AR1307" s="145" t="s">
        <v>532</v>
      </c>
      <c r="AT1307" s="145" t="s">
        <v>331</v>
      </c>
      <c r="AU1307" s="145" t="s">
        <v>87</v>
      </c>
      <c r="AY1307" s="19" t="s">
        <v>328</v>
      </c>
      <c r="BE1307" s="146">
        <f>IF(N1307="základní",J1307,0)</f>
        <v>0</v>
      </c>
      <c r="BF1307" s="146">
        <f>IF(N1307="snížená",J1307,0)</f>
        <v>0</v>
      </c>
      <c r="BG1307" s="146">
        <f>IF(N1307="zákl. přenesená",J1307,0)</f>
        <v>0</v>
      </c>
      <c r="BH1307" s="146">
        <f>IF(N1307="sníž. přenesená",J1307,0)</f>
        <v>0</v>
      </c>
      <c r="BI1307" s="146">
        <f>IF(N1307="nulová",J1307,0)</f>
        <v>0</v>
      </c>
      <c r="BJ1307" s="19" t="s">
        <v>76</v>
      </c>
      <c r="BK1307" s="146">
        <f>ROUND(I1307*H1307,2)</f>
        <v>0</v>
      </c>
      <c r="BL1307" s="19" t="s">
        <v>532</v>
      </c>
      <c r="BM1307" s="145" t="s">
        <v>4197</v>
      </c>
    </row>
    <row r="1308" spans="2:65" s="1" customFormat="1">
      <c r="B1308" s="34"/>
      <c r="D1308" s="147" t="s">
        <v>338</v>
      </c>
      <c r="F1308" s="148" t="s">
        <v>4198</v>
      </c>
      <c r="I1308" s="149"/>
      <c r="L1308" s="34"/>
      <c r="M1308" s="150"/>
      <c r="T1308" s="55"/>
      <c r="AT1308" s="19" t="s">
        <v>338</v>
      </c>
      <c r="AU1308" s="19" t="s">
        <v>87</v>
      </c>
    </row>
    <row r="1309" spans="2:65" s="14" customFormat="1">
      <c r="B1309" s="170"/>
      <c r="D1309" s="151" t="s">
        <v>442</v>
      </c>
      <c r="E1309" s="171" t="s">
        <v>3</v>
      </c>
      <c r="F1309" s="172" t="s">
        <v>4199</v>
      </c>
      <c r="H1309" s="171" t="s">
        <v>3</v>
      </c>
      <c r="I1309" s="173"/>
      <c r="L1309" s="170"/>
      <c r="M1309" s="174"/>
      <c r="T1309" s="175"/>
      <c r="AT1309" s="171" t="s">
        <v>442</v>
      </c>
      <c r="AU1309" s="171" t="s">
        <v>87</v>
      </c>
      <c r="AV1309" s="14" t="s">
        <v>76</v>
      </c>
      <c r="AW1309" s="14" t="s">
        <v>31</v>
      </c>
      <c r="AX1309" s="14" t="s">
        <v>69</v>
      </c>
      <c r="AY1309" s="171" t="s">
        <v>328</v>
      </c>
    </row>
    <row r="1310" spans="2:65" s="12" customFormat="1">
      <c r="B1310" s="156"/>
      <c r="D1310" s="151" t="s">
        <v>442</v>
      </c>
      <c r="E1310" s="157" t="s">
        <v>3</v>
      </c>
      <c r="F1310" s="158" t="s">
        <v>2518</v>
      </c>
      <c r="H1310" s="159">
        <v>25.55</v>
      </c>
      <c r="I1310" s="160"/>
      <c r="L1310" s="156"/>
      <c r="M1310" s="161"/>
      <c r="T1310" s="162"/>
      <c r="AT1310" s="157" t="s">
        <v>442</v>
      </c>
      <c r="AU1310" s="157" t="s">
        <v>87</v>
      </c>
      <c r="AV1310" s="12" t="s">
        <v>79</v>
      </c>
      <c r="AW1310" s="12" t="s">
        <v>31</v>
      </c>
      <c r="AX1310" s="12" t="s">
        <v>76</v>
      </c>
      <c r="AY1310" s="157" t="s">
        <v>328</v>
      </c>
    </row>
    <row r="1311" spans="2:65" s="1" customFormat="1" ht="16.5" customHeight="1">
      <c r="B1311" s="133"/>
      <c r="C1311" s="176" t="s">
        <v>4200</v>
      </c>
      <c r="D1311" s="176" t="s">
        <v>539</v>
      </c>
      <c r="E1311" s="177" t="s">
        <v>4201</v>
      </c>
      <c r="F1311" s="178" t="s">
        <v>4202</v>
      </c>
      <c r="G1311" s="179" t="s">
        <v>476</v>
      </c>
      <c r="H1311" s="180">
        <v>27</v>
      </c>
      <c r="I1311" s="181"/>
      <c r="J1311" s="182">
        <f>ROUND(I1311*H1311,2)</f>
        <v>0</v>
      </c>
      <c r="K1311" s="178" t="s">
        <v>335</v>
      </c>
      <c r="L1311" s="183"/>
      <c r="M1311" s="184" t="s">
        <v>3</v>
      </c>
      <c r="N1311" s="185" t="s">
        <v>40</v>
      </c>
      <c r="P1311" s="143">
        <f>O1311*H1311</f>
        <v>0</v>
      </c>
      <c r="Q1311" s="143">
        <v>1E-4</v>
      </c>
      <c r="R1311" s="143">
        <f>Q1311*H1311</f>
        <v>2.7000000000000001E-3</v>
      </c>
      <c r="S1311" s="143">
        <v>0</v>
      </c>
      <c r="T1311" s="144">
        <f>S1311*H1311</f>
        <v>0</v>
      </c>
      <c r="AR1311" s="145" t="s">
        <v>621</v>
      </c>
      <c r="AT1311" s="145" t="s">
        <v>539</v>
      </c>
      <c r="AU1311" s="145" t="s">
        <v>87</v>
      </c>
      <c r="AY1311" s="19" t="s">
        <v>328</v>
      </c>
      <c r="BE1311" s="146">
        <f>IF(N1311="základní",J1311,0)</f>
        <v>0</v>
      </c>
      <c r="BF1311" s="146">
        <f>IF(N1311="snížená",J1311,0)</f>
        <v>0</v>
      </c>
      <c r="BG1311" s="146">
        <f>IF(N1311="zákl. přenesená",J1311,0)</f>
        <v>0</v>
      </c>
      <c r="BH1311" s="146">
        <f>IF(N1311="sníž. přenesená",J1311,0)</f>
        <v>0</v>
      </c>
      <c r="BI1311" s="146">
        <f>IF(N1311="nulová",J1311,0)</f>
        <v>0</v>
      </c>
      <c r="BJ1311" s="19" t="s">
        <v>76</v>
      </c>
      <c r="BK1311" s="146">
        <f>ROUND(I1311*H1311,2)</f>
        <v>0</v>
      </c>
      <c r="BL1311" s="19" t="s">
        <v>532</v>
      </c>
      <c r="BM1311" s="145" t="s">
        <v>4203</v>
      </c>
    </row>
    <row r="1312" spans="2:65" s="12" customFormat="1">
      <c r="B1312" s="156"/>
      <c r="D1312" s="151" t="s">
        <v>442</v>
      </c>
      <c r="F1312" s="158" t="s">
        <v>4204</v>
      </c>
      <c r="H1312" s="159">
        <v>27</v>
      </c>
      <c r="I1312" s="160"/>
      <c r="L1312" s="156"/>
      <c r="M1312" s="161"/>
      <c r="T1312" s="162"/>
      <c r="AT1312" s="157" t="s">
        <v>442</v>
      </c>
      <c r="AU1312" s="157" t="s">
        <v>87</v>
      </c>
      <c r="AV1312" s="12" t="s">
        <v>79</v>
      </c>
      <c r="AW1312" s="12" t="s">
        <v>4</v>
      </c>
      <c r="AX1312" s="12" t="s">
        <v>76</v>
      </c>
      <c r="AY1312" s="157" t="s">
        <v>328</v>
      </c>
    </row>
    <row r="1313" spans="2:65" s="1" customFormat="1" ht="55.5" customHeight="1">
      <c r="B1313" s="133"/>
      <c r="C1313" s="134" t="s">
        <v>4205</v>
      </c>
      <c r="D1313" s="134" t="s">
        <v>331</v>
      </c>
      <c r="E1313" s="135" t="s">
        <v>4206</v>
      </c>
      <c r="F1313" s="136" t="s">
        <v>4207</v>
      </c>
      <c r="G1313" s="137" t="s">
        <v>574</v>
      </c>
      <c r="H1313" s="138">
        <v>3</v>
      </c>
      <c r="I1313" s="139"/>
      <c r="J1313" s="140">
        <f>ROUND(I1313*H1313,2)</f>
        <v>0</v>
      </c>
      <c r="K1313" s="136" t="s">
        <v>335</v>
      </c>
      <c r="L1313" s="34"/>
      <c r="M1313" s="141" t="s">
        <v>3</v>
      </c>
      <c r="N1313" s="142" t="s">
        <v>40</v>
      </c>
      <c r="P1313" s="143">
        <f>O1313*H1313</f>
        <v>0</v>
      </c>
      <c r="Q1313" s="143">
        <v>2.8125749999999999E-3</v>
      </c>
      <c r="R1313" s="143">
        <f>Q1313*H1313</f>
        <v>8.4377250000000001E-3</v>
      </c>
      <c r="S1313" s="143">
        <v>0</v>
      </c>
      <c r="T1313" s="144">
        <f>S1313*H1313</f>
        <v>0</v>
      </c>
      <c r="AR1313" s="145" t="s">
        <v>532</v>
      </c>
      <c r="AT1313" s="145" t="s">
        <v>331</v>
      </c>
      <c r="AU1313" s="145" t="s">
        <v>87</v>
      </c>
      <c r="AY1313" s="19" t="s">
        <v>328</v>
      </c>
      <c r="BE1313" s="146">
        <f>IF(N1313="základní",J1313,0)</f>
        <v>0</v>
      </c>
      <c r="BF1313" s="146">
        <f>IF(N1313="snížená",J1313,0)</f>
        <v>0</v>
      </c>
      <c r="BG1313" s="146">
        <f>IF(N1313="zákl. přenesená",J1313,0)</f>
        <v>0</v>
      </c>
      <c r="BH1313" s="146">
        <f>IF(N1313="sníž. přenesená",J1313,0)</f>
        <v>0</v>
      </c>
      <c r="BI1313" s="146">
        <f>IF(N1313="nulová",J1313,0)</f>
        <v>0</v>
      </c>
      <c r="BJ1313" s="19" t="s">
        <v>76</v>
      </c>
      <c r="BK1313" s="146">
        <f>ROUND(I1313*H1313,2)</f>
        <v>0</v>
      </c>
      <c r="BL1313" s="19" t="s">
        <v>532</v>
      </c>
      <c r="BM1313" s="145" t="s">
        <v>4208</v>
      </c>
    </row>
    <row r="1314" spans="2:65" s="1" customFormat="1">
      <c r="B1314" s="34"/>
      <c r="D1314" s="147" t="s">
        <v>338</v>
      </c>
      <c r="F1314" s="148" t="s">
        <v>4209</v>
      </c>
      <c r="I1314" s="149"/>
      <c r="L1314" s="34"/>
      <c r="M1314" s="150"/>
      <c r="T1314" s="55"/>
      <c r="AT1314" s="19" t="s">
        <v>338</v>
      </c>
      <c r="AU1314" s="19" t="s">
        <v>87</v>
      </c>
    </row>
    <row r="1315" spans="2:65" s="12" customFormat="1">
      <c r="B1315" s="156"/>
      <c r="D1315" s="151" t="s">
        <v>442</v>
      </c>
      <c r="E1315" s="157" t="s">
        <v>3</v>
      </c>
      <c r="F1315" s="158" t="s">
        <v>4210</v>
      </c>
      <c r="H1315" s="159">
        <v>3</v>
      </c>
      <c r="I1315" s="160"/>
      <c r="L1315" s="156"/>
      <c r="M1315" s="161"/>
      <c r="T1315" s="162"/>
      <c r="AT1315" s="157" t="s">
        <v>442</v>
      </c>
      <c r="AU1315" s="157" t="s">
        <v>87</v>
      </c>
      <c r="AV1315" s="12" t="s">
        <v>79</v>
      </c>
      <c r="AW1315" s="12" t="s">
        <v>31</v>
      </c>
      <c r="AX1315" s="12" t="s">
        <v>76</v>
      </c>
      <c r="AY1315" s="157" t="s">
        <v>328</v>
      </c>
    </row>
    <row r="1316" spans="2:65" s="1" customFormat="1" ht="55.5" customHeight="1">
      <c r="B1316" s="133"/>
      <c r="C1316" s="134" t="s">
        <v>4211</v>
      </c>
      <c r="D1316" s="134" t="s">
        <v>331</v>
      </c>
      <c r="E1316" s="135" t="s">
        <v>4212</v>
      </c>
      <c r="F1316" s="136" t="s">
        <v>4213</v>
      </c>
      <c r="G1316" s="137" t="s">
        <v>574</v>
      </c>
      <c r="H1316" s="138">
        <v>5</v>
      </c>
      <c r="I1316" s="139"/>
      <c r="J1316" s="140">
        <f>ROUND(I1316*H1316,2)</f>
        <v>0</v>
      </c>
      <c r="K1316" s="136" t="s">
        <v>335</v>
      </c>
      <c r="L1316" s="34"/>
      <c r="M1316" s="141" t="s">
        <v>3</v>
      </c>
      <c r="N1316" s="142" t="s">
        <v>40</v>
      </c>
      <c r="P1316" s="143">
        <f>O1316*H1316</f>
        <v>0</v>
      </c>
      <c r="Q1316" s="143">
        <v>4.0805750000000003E-3</v>
      </c>
      <c r="R1316" s="143">
        <f>Q1316*H1316</f>
        <v>2.0402875000000001E-2</v>
      </c>
      <c r="S1316" s="143">
        <v>0</v>
      </c>
      <c r="T1316" s="144">
        <f>S1316*H1316</f>
        <v>0</v>
      </c>
      <c r="AR1316" s="145" t="s">
        <v>532</v>
      </c>
      <c r="AT1316" s="145" t="s">
        <v>331</v>
      </c>
      <c r="AU1316" s="145" t="s">
        <v>87</v>
      </c>
      <c r="AY1316" s="19" t="s">
        <v>328</v>
      </c>
      <c r="BE1316" s="146">
        <f>IF(N1316="základní",J1316,0)</f>
        <v>0</v>
      </c>
      <c r="BF1316" s="146">
        <f>IF(N1316="snížená",J1316,0)</f>
        <v>0</v>
      </c>
      <c r="BG1316" s="146">
        <f>IF(N1316="zákl. přenesená",J1316,0)</f>
        <v>0</v>
      </c>
      <c r="BH1316" s="146">
        <f>IF(N1316="sníž. přenesená",J1316,0)</f>
        <v>0</v>
      </c>
      <c r="BI1316" s="146">
        <f>IF(N1316="nulová",J1316,0)</f>
        <v>0</v>
      </c>
      <c r="BJ1316" s="19" t="s">
        <v>76</v>
      </c>
      <c r="BK1316" s="146">
        <f>ROUND(I1316*H1316,2)</f>
        <v>0</v>
      </c>
      <c r="BL1316" s="19" t="s">
        <v>532</v>
      </c>
      <c r="BM1316" s="145" t="s">
        <v>4214</v>
      </c>
    </row>
    <row r="1317" spans="2:65" s="1" customFormat="1">
      <c r="B1317" s="34"/>
      <c r="D1317" s="147" t="s">
        <v>338</v>
      </c>
      <c r="F1317" s="148" t="s">
        <v>4215</v>
      </c>
      <c r="I1317" s="149"/>
      <c r="L1317" s="34"/>
      <c r="M1317" s="150"/>
      <c r="T1317" s="55"/>
      <c r="AT1317" s="19" t="s">
        <v>338</v>
      </c>
      <c r="AU1317" s="19" t="s">
        <v>87</v>
      </c>
    </row>
    <row r="1318" spans="2:65" s="12" customFormat="1">
      <c r="B1318" s="156"/>
      <c r="D1318" s="151" t="s">
        <v>442</v>
      </c>
      <c r="E1318" s="157" t="s">
        <v>3</v>
      </c>
      <c r="F1318" s="158" t="s">
        <v>4216</v>
      </c>
      <c r="H1318" s="159">
        <v>5</v>
      </c>
      <c r="I1318" s="160"/>
      <c r="L1318" s="156"/>
      <c r="M1318" s="161"/>
      <c r="T1318" s="162"/>
      <c r="AT1318" s="157" t="s">
        <v>442</v>
      </c>
      <c r="AU1318" s="157" t="s">
        <v>87</v>
      </c>
      <c r="AV1318" s="12" t="s">
        <v>79</v>
      </c>
      <c r="AW1318" s="12" t="s">
        <v>31</v>
      </c>
      <c r="AX1318" s="12" t="s">
        <v>76</v>
      </c>
      <c r="AY1318" s="157" t="s">
        <v>328</v>
      </c>
    </row>
    <row r="1319" spans="2:65" s="1" customFormat="1" ht="55.5" customHeight="1">
      <c r="B1319" s="133"/>
      <c r="C1319" s="134" t="s">
        <v>4217</v>
      </c>
      <c r="D1319" s="134" t="s">
        <v>331</v>
      </c>
      <c r="E1319" s="135" t="s">
        <v>4218</v>
      </c>
      <c r="F1319" s="136" t="s">
        <v>4219</v>
      </c>
      <c r="G1319" s="137" t="s">
        <v>574</v>
      </c>
      <c r="H1319" s="138">
        <v>2</v>
      </c>
      <c r="I1319" s="139"/>
      <c r="J1319" s="140">
        <f>ROUND(I1319*H1319,2)</f>
        <v>0</v>
      </c>
      <c r="K1319" s="136" t="s">
        <v>335</v>
      </c>
      <c r="L1319" s="34"/>
      <c r="M1319" s="141" t="s">
        <v>3</v>
      </c>
      <c r="N1319" s="142" t="s">
        <v>40</v>
      </c>
      <c r="P1319" s="143">
        <f>O1319*H1319</f>
        <v>0</v>
      </c>
      <c r="Q1319" s="143">
        <v>7.5885750000000002E-3</v>
      </c>
      <c r="R1319" s="143">
        <f>Q1319*H1319</f>
        <v>1.517715E-2</v>
      </c>
      <c r="S1319" s="143">
        <v>0</v>
      </c>
      <c r="T1319" s="144">
        <f>S1319*H1319</f>
        <v>0</v>
      </c>
      <c r="AR1319" s="145" t="s">
        <v>532</v>
      </c>
      <c r="AT1319" s="145" t="s">
        <v>331</v>
      </c>
      <c r="AU1319" s="145" t="s">
        <v>87</v>
      </c>
      <c r="AY1319" s="19" t="s">
        <v>328</v>
      </c>
      <c r="BE1319" s="146">
        <f>IF(N1319="základní",J1319,0)</f>
        <v>0</v>
      </c>
      <c r="BF1319" s="146">
        <f>IF(N1319="snížená",J1319,0)</f>
        <v>0</v>
      </c>
      <c r="BG1319" s="146">
        <f>IF(N1319="zákl. přenesená",J1319,0)</f>
        <v>0</v>
      </c>
      <c r="BH1319" s="146">
        <f>IF(N1319="sníž. přenesená",J1319,0)</f>
        <v>0</v>
      </c>
      <c r="BI1319" s="146">
        <f>IF(N1319="nulová",J1319,0)</f>
        <v>0</v>
      </c>
      <c r="BJ1319" s="19" t="s">
        <v>76</v>
      </c>
      <c r="BK1319" s="146">
        <f>ROUND(I1319*H1319,2)</f>
        <v>0</v>
      </c>
      <c r="BL1319" s="19" t="s">
        <v>532</v>
      </c>
      <c r="BM1319" s="145" t="s">
        <v>4220</v>
      </c>
    </row>
    <row r="1320" spans="2:65" s="1" customFormat="1">
      <c r="B1320" s="34"/>
      <c r="D1320" s="147" t="s">
        <v>338</v>
      </c>
      <c r="F1320" s="148" t="s">
        <v>4221</v>
      </c>
      <c r="I1320" s="149"/>
      <c r="L1320" s="34"/>
      <c r="M1320" s="150"/>
      <c r="T1320" s="55"/>
      <c r="AT1320" s="19" t="s">
        <v>338</v>
      </c>
      <c r="AU1320" s="19" t="s">
        <v>87</v>
      </c>
    </row>
    <row r="1321" spans="2:65" s="12" customFormat="1">
      <c r="B1321" s="156"/>
      <c r="D1321" s="151" t="s">
        <v>442</v>
      </c>
      <c r="E1321" s="157" t="s">
        <v>3</v>
      </c>
      <c r="F1321" s="158" t="s">
        <v>4222</v>
      </c>
      <c r="H1321" s="159">
        <v>2</v>
      </c>
      <c r="I1321" s="160"/>
      <c r="L1321" s="156"/>
      <c r="M1321" s="161"/>
      <c r="T1321" s="162"/>
      <c r="AT1321" s="157" t="s">
        <v>442</v>
      </c>
      <c r="AU1321" s="157" t="s">
        <v>87</v>
      </c>
      <c r="AV1321" s="12" t="s">
        <v>79</v>
      </c>
      <c r="AW1321" s="12" t="s">
        <v>31</v>
      </c>
      <c r="AX1321" s="12" t="s">
        <v>76</v>
      </c>
      <c r="AY1321" s="157" t="s">
        <v>328</v>
      </c>
    </row>
    <row r="1322" spans="2:65" s="1" customFormat="1" ht="55.5" customHeight="1">
      <c r="B1322" s="133"/>
      <c r="C1322" s="134" t="s">
        <v>4223</v>
      </c>
      <c r="D1322" s="134" t="s">
        <v>331</v>
      </c>
      <c r="E1322" s="135" t="s">
        <v>4224</v>
      </c>
      <c r="F1322" s="136" t="s">
        <v>4225</v>
      </c>
      <c r="G1322" s="137" t="s">
        <v>574</v>
      </c>
      <c r="H1322" s="138">
        <v>1</v>
      </c>
      <c r="I1322" s="139"/>
      <c r="J1322" s="140">
        <f>ROUND(I1322*H1322,2)</f>
        <v>0</v>
      </c>
      <c r="K1322" s="136" t="s">
        <v>2897</v>
      </c>
      <c r="L1322" s="34"/>
      <c r="M1322" s="141" t="s">
        <v>3</v>
      </c>
      <c r="N1322" s="142" t="s">
        <v>40</v>
      </c>
      <c r="P1322" s="143">
        <f>O1322*H1322</f>
        <v>0</v>
      </c>
      <c r="Q1322" s="143">
        <v>7.5900000000000004E-3</v>
      </c>
      <c r="R1322" s="143">
        <f>Q1322*H1322</f>
        <v>7.5900000000000004E-3</v>
      </c>
      <c r="S1322" s="143">
        <v>0</v>
      </c>
      <c r="T1322" s="144">
        <f>S1322*H1322</f>
        <v>0</v>
      </c>
      <c r="AR1322" s="145" t="s">
        <v>532</v>
      </c>
      <c r="AT1322" s="145" t="s">
        <v>331</v>
      </c>
      <c r="AU1322" s="145" t="s">
        <v>87</v>
      </c>
      <c r="AY1322" s="19" t="s">
        <v>328</v>
      </c>
      <c r="BE1322" s="146">
        <f>IF(N1322="základní",J1322,0)</f>
        <v>0</v>
      </c>
      <c r="BF1322" s="146">
        <f>IF(N1322="snížená",J1322,0)</f>
        <v>0</v>
      </c>
      <c r="BG1322" s="146">
        <f>IF(N1322="zákl. přenesená",J1322,0)</f>
        <v>0</v>
      </c>
      <c r="BH1322" s="146">
        <f>IF(N1322="sníž. přenesená",J1322,0)</f>
        <v>0</v>
      </c>
      <c r="BI1322" s="146">
        <f>IF(N1322="nulová",J1322,0)</f>
        <v>0</v>
      </c>
      <c r="BJ1322" s="19" t="s">
        <v>76</v>
      </c>
      <c r="BK1322" s="146">
        <f>ROUND(I1322*H1322,2)</f>
        <v>0</v>
      </c>
      <c r="BL1322" s="19" t="s">
        <v>532</v>
      </c>
      <c r="BM1322" s="145" t="s">
        <v>4226</v>
      </c>
    </row>
    <row r="1323" spans="2:65" s="1" customFormat="1" ht="49.15" customHeight="1">
      <c r="B1323" s="133"/>
      <c r="C1323" s="134" t="s">
        <v>4227</v>
      </c>
      <c r="D1323" s="134" t="s">
        <v>331</v>
      </c>
      <c r="E1323" s="135" t="s">
        <v>4228</v>
      </c>
      <c r="F1323" s="136" t="s">
        <v>4229</v>
      </c>
      <c r="G1323" s="137" t="s">
        <v>439</v>
      </c>
      <c r="H1323" s="138">
        <v>44.41</v>
      </c>
      <c r="I1323" s="139"/>
      <c r="J1323" s="140">
        <f>ROUND(I1323*H1323,2)</f>
        <v>0</v>
      </c>
      <c r="K1323" s="136" t="s">
        <v>2897</v>
      </c>
      <c r="L1323" s="34"/>
      <c r="M1323" s="141" t="s">
        <v>3</v>
      </c>
      <c r="N1323" s="142" t="s">
        <v>40</v>
      </c>
      <c r="P1323" s="143">
        <f>O1323*H1323</f>
        <v>0</v>
      </c>
      <c r="Q1323" s="143">
        <v>7.6400000000000001E-3</v>
      </c>
      <c r="R1323" s="143">
        <f>Q1323*H1323</f>
        <v>0.33929239999999999</v>
      </c>
      <c r="S1323" s="143">
        <v>0</v>
      </c>
      <c r="T1323" s="144">
        <f>S1323*H1323</f>
        <v>0</v>
      </c>
      <c r="AR1323" s="145" t="s">
        <v>532</v>
      </c>
      <c r="AT1323" s="145" t="s">
        <v>331</v>
      </c>
      <c r="AU1323" s="145" t="s">
        <v>87</v>
      </c>
      <c r="AY1323" s="19" t="s">
        <v>328</v>
      </c>
      <c r="BE1323" s="146">
        <f>IF(N1323="základní",J1323,0)</f>
        <v>0</v>
      </c>
      <c r="BF1323" s="146">
        <f>IF(N1323="snížená",J1323,0)</f>
        <v>0</v>
      </c>
      <c r="BG1323" s="146">
        <f>IF(N1323="zákl. přenesená",J1323,0)</f>
        <v>0</v>
      </c>
      <c r="BH1323" s="146">
        <f>IF(N1323="sníž. přenesená",J1323,0)</f>
        <v>0</v>
      </c>
      <c r="BI1323" s="146">
        <f>IF(N1323="nulová",J1323,0)</f>
        <v>0</v>
      </c>
      <c r="BJ1323" s="19" t="s">
        <v>76</v>
      </c>
      <c r="BK1323" s="146">
        <f>ROUND(I1323*H1323,2)</f>
        <v>0</v>
      </c>
      <c r="BL1323" s="19" t="s">
        <v>532</v>
      </c>
      <c r="BM1323" s="145" t="s">
        <v>4230</v>
      </c>
    </row>
    <row r="1324" spans="2:65" s="12" customFormat="1">
      <c r="B1324" s="156"/>
      <c r="D1324" s="151" t="s">
        <v>442</v>
      </c>
      <c r="E1324" s="157" t="s">
        <v>3</v>
      </c>
      <c r="F1324" s="158" t="s">
        <v>4231</v>
      </c>
      <c r="H1324" s="159">
        <v>8.8450000000000006</v>
      </c>
      <c r="I1324" s="160"/>
      <c r="L1324" s="156"/>
      <c r="M1324" s="161"/>
      <c r="T1324" s="162"/>
      <c r="AT1324" s="157" t="s">
        <v>442</v>
      </c>
      <c r="AU1324" s="157" t="s">
        <v>87</v>
      </c>
      <c r="AV1324" s="12" t="s">
        <v>79</v>
      </c>
      <c r="AW1324" s="12" t="s">
        <v>31</v>
      </c>
      <c r="AX1324" s="12" t="s">
        <v>69</v>
      </c>
      <c r="AY1324" s="157" t="s">
        <v>328</v>
      </c>
    </row>
    <row r="1325" spans="2:65" s="12" customFormat="1">
      <c r="B1325" s="156"/>
      <c r="D1325" s="151" t="s">
        <v>442</v>
      </c>
      <c r="E1325" s="157" t="s">
        <v>3</v>
      </c>
      <c r="F1325" s="158" t="s">
        <v>4232</v>
      </c>
      <c r="H1325" s="159">
        <v>5.5179999999999998</v>
      </c>
      <c r="I1325" s="160"/>
      <c r="L1325" s="156"/>
      <c r="M1325" s="161"/>
      <c r="T1325" s="162"/>
      <c r="AT1325" s="157" t="s">
        <v>442</v>
      </c>
      <c r="AU1325" s="157" t="s">
        <v>87</v>
      </c>
      <c r="AV1325" s="12" t="s">
        <v>79</v>
      </c>
      <c r="AW1325" s="12" t="s">
        <v>31</v>
      </c>
      <c r="AX1325" s="12" t="s">
        <v>69</v>
      </c>
      <c r="AY1325" s="157" t="s">
        <v>328</v>
      </c>
    </row>
    <row r="1326" spans="2:65" s="12" customFormat="1">
      <c r="B1326" s="156"/>
      <c r="D1326" s="151" t="s">
        <v>442</v>
      </c>
      <c r="E1326" s="157" t="s">
        <v>3</v>
      </c>
      <c r="F1326" s="158" t="s">
        <v>4233</v>
      </c>
      <c r="H1326" s="159">
        <v>5.766</v>
      </c>
      <c r="I1326" s="160"/>
      <c r="L1326" s="156"/>
      <c r="M1326" s="161"/>
      <c r="T1326" s="162"/>
      <c r="AT1326" s="157" t="s">
        <v>442</v>
      </c>
      <c r="AU1326" s="157" t="s">
        <v>87</v>
      </c>
      <c r="AV1326" s="12" t="s">
        <v>79</v>
      </c>
      <c r="AW1326" s="12" t="s">
        <v>31</v>
      </c>
      <c r="AX1326" s="12" t="s">
        <v>69</v>
      </c>
      <c r="AY1326" s="157" t="s">
        <v>328</v>
      </c>
    </row>
    <row r="1327" spans="2:65" s="14" customFormat="1">
      <c r="B1327" s="170"/>
      <c r="D1327" s="151" t="s">
        <v>442</v>
      </c>
      <c r="E1327" s="171" t="s">
        <v>3</v>
      </c>
      <c r="F1327" s="172" t="s">
        <v>4234</v>
      </c>
      <c r="H1327" s="171" t="s">
        <v>3</v>
      </c>
      <c r="I1327" s="173"/>
      <c r="L1327" s="170"/>
      <c r="M1327" s="174"/>
      <c r="T1327" s="175"/>
      <c r="AT1327" s="171" t="s">
        <v>442</v>
      </c>
      <c r="AU1327" s="171" t="s">
        <v>87</v>
      </c>
      <c r="AV1327" s="14" t="s">
        <v>76</v>
      </c>
      <c r="AW1327" s="14" t="s">
        <v>31</v>
      </c>
      <c r="AX1327" s="14" t="s">
        <v>69</v>
      </c>
      <c r="AY1327" s="171" t="s">
        <v>328</v>
      </c>
    </row>
    <row r="1328" spans="2:65" s="12" customFormat="1">
      <c r="B1328" s="156"/>
      <c r="D1328" s="151" t="s">
        <v>442</v>
      </c>
      <c r="E1328" s="157" t="s">
        <v>3</v>
      </c>
      <c r="F1328" s="158" t="s">
        <v>4235</v>
      </c>
      <c r="H1328" s="159">
        <v>1.68</v>
      </c>
      <c r="I1328" s="160"/>
      <c r="L1328" s="156"/>
      <c r="M1328" s="161"/>
      <c r="T1328" s="162"/>
      <c r="AT1328" s="157" t="s">
        <v>442</v>
      </c>
      <c r="AU1328" s="157" t="s">
        <v>87</v>
      </c>
      <c r="AV1328" s="12" t="s">
        <v>79</v>
      </c>
      <c r="AW1328" s="12" t="s">
        <v>31</v>
      </c>
      <c r="AX1328" s="12" t="s">
        <v>69</v>
      </c>
      <c r="AY1328" s="157" t="s">
        <v>328</v>
      </c>
    </row>
    <row r="1329" spans="2:65" s="12" customFormat="1">
      <c r="B1329" s="156"/>
      <c r="D1329" s="151" t="s">
        <v>442</v>
      </c>
      <c r="E1329" s="157" t="s">
        <v>3</v>
      </c>
      <c r="F1329" s="158" t="s">
        <v>4236</v>
      </c>
      <c r="H1329" s="159">
        <v>1.4239999999999999</v>
      </c>
      <c r="I1329" s="160"/>
      <c r="L1329" s="156"/>
      <c r="M1329" s="161"/>
      <c r="T1329" s="162"/>
      <c r="AT1329" s="157" t="s">
        <v>442</v>
      </c>
      <c r="AU1329" s="157" t="s">
        <v>87</v>
      </c>
      <c r="AV1329" s="12" t="s">
        <v>79</v>
      </c>
      <c r="AW1329" s="12" t="s">
        <v>31</v>
      </c>
      <c r="AX1329" s="12" t="s">
        <v>69</v>
      </c>
      <c r="AY1329" s="157" t="s">
        <v>328</v>
      </c>
    </row>
    <row r="1330" spans="2:65" s="12" customFormat="1">
      <c r="B1330" s="156"/>
      <c r="D1330" s="151" t="s">
        <v>442</v>
      </c>
      <c r="E1330" s="157" t="s">
        <v>3</v>
      </c>
      <c r="F1330" s="158" t="s">
        <v>4237</v>
      </c>
      <c r="H1330" s="159">
        <v>0.84799999999999998</v>
      </c>
      <c r="I1330" s="160"/>
      <c r="L1330" s="156"/>
      <c r="M1330" s="161"/>
      <c r="T1330" s="162"/>
      <c r="AT1330" s="157" t="s">
        <v>442</v>
      </c>
      <c r="AU1330" s="157" t="s">
        <v>87</v>
      </c>
      <c r="AV1330" s="12" t="s">
        <v>79</v>
      </c>
      <c r="AW1330" s="12" t="s">
        <v>31</v>
      </c>
      <c r="AX1330" s="12" t="s">
        <v>69</v>
      </c>
      <c r="AY1330" s="157" t="s">
        <v>328</v>
      </c>
    </row>
    <row r="1331" spans="2:65" s="14" customFormat="1">
      <c r="B1331" s="170"/>
      <c r="D1331" s="151" t="s">
        <v>442</v>
      </c>
      <c r="E1331" s="171" t="s">
        <v>3</v>
      </c>
      <c r="F1331" s="172" t="s">
        <v>4238</v>
      </c>
      <c r="H1331" s="171" t="s">
        <v>3</v>
      </c>
      <c r="I1331" s="173"/>
      <c r="L1331" s="170"/>
      <c r="M1331" s="174"/>
      <c r="T1331" s="175"/>
      <c r="AT1331" s="171" t="s">
        <v>442</v>
      </c>
      <c r="AU1331" s="171" t="s">
        <v>87</v>
      </c>
      <c r="AV1331" s="14" t="s">
        <v>76</v>
      </c>
      <c r="AW1331" s="14" t="s">
        <v>31</v>
      </c>
      <c r="AX1331" s="14" t="s">
        <v>69</v>
      </c>
      <c r="AY1331" s="171" t="s">
        <v>328</v>
      </c>
    </row>
    <row r="1332" spans="2:65" s="12" customFormat="1">
      <c r="B1332" s="156"/>
      <c r="D1332" s="151" t="s">
        <v>442</v>
      </c>
      <c r="E1332" s="157" t="s">
        <v>3</v>
      </c>
      <c r="F1332" s="158" t="s">
        <v>4239</v>
      </c>
      <c r="H1332" s="159">
        <v>8.2390000000000008</v>
      </c>
      <c r="I1332" s="160"/>
      <c r="L1332" s="156"/>
      <c r="M1332" s="161"/>
      <c r="T1332" s="162"/>
      <c r="AT1332" s="157" t="s">
        <v>442</v>
      </c>
      <c r="AU1332" s="157" t="s">
        <v>87</v>
      </c>
      <c r="AV1332" s="12" t="s">
        <v>79</v>
      </c>
      <c r="AW1332" s="12" t="s">
        <v>31</v>
      </c>
      <c r="AX1332" s="12" t="s">
        <v>69</v>
      </c>
      <c r="AY1332" s="157" t="s">
        <v>328</v>
      </c>
    </row>
    <row r="1333" spans="2:65" s="14" customFormat="1">
      <c r="B1333" s="170"/>
      <c r="D1333" s="151" t="s">
        <v>442</v>
      </c>
      <c r="E1333" s="171" t="s">
        <v>3</v>
      </c>
      <c r="F1333" s="172" t="s">
        <v>4240</v>
      </c>
      <c r="H1333" s="171" t="s">
        <v>3</v>
      </c>
      <c r="I1333" s="173"/>
      <c r="L1333" s="170"/>
      <c r="M1333" s="174"/>
      <c r="T1333" s="175"/>
      <c r="AT1333" s="171" t="s">
        <v>442</v>
      </c>
      <c r="AU1333" s="171" t="s">
        <v>87</v>
      </c>
      <c r="AV1333" s="14" t="s">
        <v>76</v>
      </c>
      <c r="AW1333" s="14" t="s">
        <v>31</v>
      </c>
      <c r="AX1333" s="14" t="s">
        <v>69</v>
      </c>
      <c r="AY1333" s="171" t="s">
        <v>328</v>
      </c>
    </row>
    <row r="1334" spans="2:65" s="12" customFormat="1">
      <c r="B1334" s="156"/>
      <c r="D1334" s="151" t="s">
        <v>442</v>
      </c>
      <c r="E1334" s="157" t="s">
        <v>3</v>
      </c>
      <c r="F1334" s="158" t="s">
        <v>4241</v>
      </c>
      <c r="H1334" s="159">
        <v>10.27</v>
      </c>
      <c r="I1334" s="160"/>
      <c r="L1334" s="156"/>
      <c r="M1334" s="161"/>
      <c r="T1334" s="162"/>
      <c r="AT1334" s="157" t="s">
        <v>442</v>
      </c>
      <c r="AU1334" s="157" t="s">
        <v>87</v>
      </c>
      <c r="AV1334" s="12" t="s">
        <v>79</v>
      </c>
      <c r="AW1334" s="12" t="s">
        <v>31</v>
      </c>
      <c r="AX1334" s="12" t="s">
        <v>69</v>
      </c>
      <c r="AY1334" s="157" t="s">
        <v>328</v>
      </c>
    </row>
    <row r="1335" spans="2:65" s="12" customFormat="1">
      <c r="B1335" s="156"/>
      <c r="D1335" s="151" t="s">
        <v>442</v>
      </c>
      <c r="E1335" s="157" t="s">
        <v>3</v>
      </c>
      <c r="F1335" s="158" t="s">
        <v>4242</v>
      </c>
      <c r="H1335" s="159">
        <v>1.82</v>
      </c>
      <c r="I1335" s="160"/>
      <c r="L1335" s="156"/>
      <c r="M1335" s="161"/>
      <c r="T1335" s="162"/>
      <c r="AT1335" s="157" t="s">
        <v>442</v>
      </c>
      <c r="AU1335" s="157" t="s">
        <v>87</v>
      </c>
      <c r="AV1335" s="12" t="s">
        <v>79</v>
      </c>
      <c r="AW1335" s="12" t="s">
        <v>31</v>
      </c>
      <c r="AX1335" s="12" t="s">
        <v>69</v>
      </c>
      <c r="AY1335" s="157" t="s">
        <v>328</v>
      </c>
    </row>
    <row r="1336" spans="2:65" s="13" customFormat="1">
      <c r="B1336" s="163"/>
      <c r="D1336" s="151" t="s">
        <v>442</v>
      </c>
      <c r="E1336" s="164" t="s">
        <v>3</v>
      </c>
      <c r="F1336" s="165" t="s">
        <v>452</v>
      </c>
      <c r="H1336" s="166">
        <v>44.41</v>
      </c>
      <c r="I1336" s="167"/>
      <c r="L1336" s="163"/>
      <c r="M1336" s="168"/>
      <c r="T1336" s="169"/>
      <c r="AT1336" s="164" t="s">
        <v>442</v>
      </c>
      <c r="AU1336" s="164" t="s">
        <v>87</v>
      </c>
      <c r="AV1336" s="13" t="s">
        <v>113</v>
      </c>
      <c r="AW1336" s="13" t="s">
        <v>31</v>
      </c>
      <c r="AX1336" s="13" t="s">
        <v>76</v>
      </c>
      <c r="AY1336" s="164" t="s">
        <v>328</v>
      </c>
    </row>
    <row r="1337" spans="2:65" s="11" customFormat="1" ht="20.85" customHeight="1">
      <c r="B1337" s="121"/>
      <c r="D1337" s="122" t="s">
        <v>68</v>
      </c>
      <c r="E1337" s="131" t="s">
        <v>4243</v>
      </c>
      <c r="F1337" s="131" t="s">
        <v>4244</v>
      </c>
      <c r="I1337" s="124"/>
      <c r="J1337" s="132">
        <f>BK1337</f>
        <v>0</v>
      </c>
      <c r="L1337" s="121"/>
      <c r="M1337" s="126"/>
      <c r="P1337" s="127">
        <f>SUM(P1338:P1349)</f>
        <v>0</v>
      </c>
      <c r="R1337" s="127">
        <f>SUM(R1338:R1349)</f>
        <v>0.17247891999999998</v>
      </c>
      <c r="T1337" s="128">
        <f>SUM(T1338:T1349)</f>
        <v>0</v>
      </c>
      <c r="AR1337" s="122" t="s">
        <v>79</v>
      </c>
      <c r="AT1337" s="129" t="s">
        <v>68</v>
      </c>
      <c r="AU1337" s="129" t="s">
        <v>79</v>
      </c>
      <c r="AY1337" s="122" t="s">
        <v>328</v>
      </c>
      <c r="BK1337" s="130">
        <f>SUM(BK1338:BK1349)</f>
        <v>0</v>
      </c>
    </row>
    <row r="1338" spans="2:65" s="1" customFormat="1" ht="37.9" customHeight="1">
      <c r="B1338" s="133"/>
      <c r="C1338" s="134" t="s">
        <v>4245</v>
      </c>
      <c r="D1338" s="134" t="s">
        <v>331</v>
      </c>
      <c r="E1338" s="135" t="s">
        <v>4246</v>
      </c>
      <c r="F1338" s="136" t="s">
        <v>4247</v>
      </c>
      <c r="G1338" s="137" t="s">
        <v>476</v>
      </c>
      <c r="H1338" s="138">
        <v>36.799999999999997</v>
      </c>
      <c r="I1338" s="139"/>
      <c r="J1338" s="140">
        <f>ROUND(I1338*H1338,2)</f>
        <v>0</v>
      </c>
      <c r="K1338" s="136" t="s">
        <v>335</v>
      </c>
      <c r="L1338" s="34"/>
      <c r="M1338" s="141" t="s">
        <v>3</v>
      </c>
      <c r="N1338" s="142" t="s">
        <v>40</v>
      </c>
      <c r="P1338" s="143">
        <f>O1338*H1338</f>
        <v>0</v>
      </c>
      <c r="Q1338" s="143">
        <v>4.3243999999999999E-3</v>
      </c>
      <c r="R1338" s="143">
        <f>Q1338*H1338</f>
        <v>0.15913791999999999</v>
      </c>
      <c r="S1338" s="143">
        <v>0</v>
      </c>
      <c r="T1338" s="144">
        <f>S1338*H1338</f>
        <v>0</v>
      </c>
      <c r="AR1338" s="145" t="s">
        <v>532</v>
      </c>
      <c r="AT1338" s="145" t="s">
        <v>331</v>
      </c>
      <c r="AU1338" s="145" t="s">
        <v>87</v>
      </c>
      <c r="AY1338" s="19" t="s">
        <v>328</v>
      </c>
      <c r="BE1338" s="146">
        <f>IF(N1338="základní",J1338,0)</f>
        <v>0</v>
      </c>
      <c r="BF1338" s="146">
        <f>IF(N1338="snížená",J1338,0)</f>
        <v>0</v>
      </c>
      <c r="BG1338" s="146">
        <f>IF(N1338="zákl. přenesená",J1338,0)</f>
        <v>0</v>
      </c>
      <c r="BH1338" s="146">
        <f>IF(N1338="sníž. přenesená",J1338,0)</f>
        <v>0</v>
      </c>
      <c r="BI1338" s="146">
        <f>IF(N1338="nulová",J1338,0)</f>
        <v>0</v>
      </c>
      <c r="BJ1338" s="19" t="s">
        <v>76</v>
      </c>
      <c r="BK1338" s="146">
        <f>ROUND(I1338*H1338,2)</f>
        <v>0</v>
      </c>
      <c r="BL1338" s="19" t="s">
        <v>532</v>
      </c>
      <c r="BM1338" s="145" t="s">
        <v>4248</v>
      </c>
    </row>
    <row r="1339" spans="2:65" s="1" customFormat="1">
      <c r="B1339" s="34"/>
      <c r="D1339" s="147" t="s">
        <v>338</v>
      </c>
      <c r="F1339" s="148" t="s">
        <v>4249</v>
      </c>
      <c r="I1339" s="149"/>
      <c r="L1339" s="34"/>
      <c r="M1339" s="150"/>
      <c r="T1339" s="55"/>
      <c r="AT1339" s="19" t="s">
        <v>338</v>
      </c>
      <c r="AU1339" s="19" t="s">
        <v>87</v>
      </c>
    </row>
    <row r="1340" spans="2:65" s="12" customFormat="1">
      <c r="B1340" s="156"/>
      <c r="D1340" s="151" t="s">
        <v>442</v>
      </c>
      <c r="E1340" s="157" t="s">
        <v>3</v>
      </c>
      <c r="F1340" s="158" t="s">
        <v>4250</v>
      </c>
      <c r="H1340" s="159">
        <v>36.799999999999997</v>
      </c>
      <c r="I1340" s="160"/>
      <c r="L1340" s="156"/>
      <c r="M1340" s="161"/>
      <c r="T1340" s="162"/>
      <c r="AT1340" s="157" t="s">
        <v>442</v>
      </c>
      <c r="AU1340" s="157" t="s">
        <v>87</v>
      </c>
      <c r="AV1340" s="12" t="s">
        <v>79</v>
      </c>
      <c r="AW1340" s="12" t="s">
        <v>31</v>
      </c>
      <c r="AX1340" s="12" t="s">
        <v>76</v>
      </c>
      <c r="AY1340" s="157" t="s">
        <v>328</v>
      </c>
    </row>
    <row r="1341" spans="2:65" s="1" customFormat="1" ht="55.5" customHeight="1">
      <c r="B1341" s="133"/>
      <c r="C1341" s="134" t="s">
        <v>4251</v>
      </c>
      <c r="D1341" s="134" t="s">
        <v>331</v>
      </c>
      <c r="E1341" s="135" t="s">
        <v>4252</v>
      </c>
      <c r="F1341" s="136" t="s">
        <v>4253</v>
      </c>
      <c r="G1341" s="137" t="s">
        <v>574</v>
      </c>
      <c r="H1341" s="138">
        <v>62</v>
      </c>
      <c r="I1341" s="139"/>
      <c r="J1341" s="140">
        <f>ROUND(I1341*H1341,2)</f>
        <v>0</v>
      </c>
      <c r="K1341" s="136" t="s">
        <v>335</v>
      </c>
      <c r="L1341" s="34"/>
      <c r="M1341" s="141" t="s">
        <v>3</v>
      </c>
      <c r="N1341" s="142" t="s">
        <v>40</v>
      </c>
      <c r="P1341" s="143">
        <f>O1341*H1341</f>
        <v>0</v>
      </c>
      <c r="Q1341" s="143">
        <v>0</v>
      </c>
      <c r="R1341" s="143">
        <f>Q1341*H1341</f>
        <v>0</v>
      </c>
      <c r="S1341" s="143">
        <v>0</v>
      </c>
      <c r="T1341" s="144">
        <f>S1341*H1341</f>
        <v>0</v>
      </c>
      <c r="AR1341" s="145" t="s">
        <v>532</v>
      </c>
      <c r="AT1341" s="145" t="s">
        <v>331</v>
      </c>
      <c r="AU1341" s="145" t="s">
        <v>87</v>
      </c>
      <c r="AY1341" s="19" t="s">
        <v>328</v>
      </c>
      <c r="BE1341" s="146">
        <f>IF(N1341="základní",J1341,0)</f>
        <v>0</v>
      </c>
      <c r="BF1341" s="146">
        <f>IF(N1341="snížená",J1341,0)</f>
        <v>0</v>
      </c>
      <c r="BG1341" s="146">
        <f>IF(N1341="zákl. přenesená",J1341,0)</f>
        <v>0</v>
      </c>
      <c r="BH1341" s="146">
        <f>IF(N1341="sníž. přenesená",J1341,0)</f>
        <v>0</v>
      </c>
      <c r="BI1341" s="146">
        <f>IF(N1341="nulová",J1341,0)</f>
        <v>0</v>
      </c>
      <c r="BJ1341" s="19" t="s">
        <v>76</v>
      </c>
      <c r="BK1341" s="146">
        <f>ROUND(I1341*H1341,2)</f>
        <v>0</v>
      </c>
      <c r="BL1341" s="19" t="s">
        <v>532</v>
      </c>
      <c r="BM1341" s="145" t="s">
        <v>4254</v>
      </c>
    </row>
    <row r="1342" spans="2:65" s="1" customFormat="1">
      <c r="B1342" s="34"/>
      <c r="D1342" s="147" t="s">
        <v>338</v>
      </c>
      <c r="F1342" s="148" t="s">
        <v>4255</v>
      </c>
      <c r="I1342" s="149"/>
      <c r="L1342" s="34"/>
      <c r="M1342" s="150"/>
      <c r="T1342" s="55"/>
      <c r="AT1342" s="19" t="s">
        <v>338</v>
      </c>
      <c r="AU1342" s="19" t="s">
        <v>87</v>
      </c>
    </row>
    <row r="1343" spans="2:65" s="12" customFormat="1">
      <c r="B1343" s="156"/>
      <c r="D1343" s="151" t="s">
        <v>442</v>
      </c>
      <c r="E1343" s="157" t="s">
        <v>3</v>
      </c>
      <c r="F1343" s="158" t="s">
        <v>4256</v>
      </c>
      <c r="H1343" s="159">
        <v>54</v>
      </c>
      <c r="I1343" s="160"/>
      <c r="L1343" s="156"/>
      <c r="M1343" s="161"/>
      <c r="T1343" s="162"/>
      <c r="AT1343" s="157" t="s">
        <v>442</v>
      </c>
      <c r="AU1343" s="157" t="s">
        <v>87</v>
      </c>
      <c r="AV1343" s="12" t="s">
        <v>79</v>
      </c>
      <c r="AW1343" s="12" t="s">
        <v>31</v>
      </c>
      <c r="AX1343" s="12" t="s">
        <v>69</v>
      </c>
      <c r="AY1343" s="157" t="s">
        <v>328</v>
      </c>
    </row>
    <row r="1344" spans="2:65" s="12" customFormat="1">
      <c r="B1344" s="156"/>
      <c r="D1344" s="151" t="s">
        <v>442</v>
      </c>
      <c r="E1344" s="157" t="s">
        <v>3</v>
      </c>
      <c r="F1344" s="158" t="s">
        <v>4257</v>
      </c>
      <c r="H1344" s="159">
        <v>8</v>
      </c>
      <c r="I1344" s="160"/>
      <c r="L1344" s="156"/>
      <c r="M1344" s="161"/>
      <c r="T1344" s="162"/>
      <c r="AT1344" s="157" t="s">
        <v>442</v>
      </c>
      <c r="AU1344" s="157" t="s">
        <v>87</v>
      </c>
      <c r="AV1344" s="12" t="s">
        <v>79</v>
      </c>
      <c r="AW1344" s="12" t="s">
        <v>31</v>
      </c>
      <c r="AX1344" s="12" t="s">
        <v>69</v>
      </c>
      <c r="AY1344" s="157" t="s">
        <v>328</v>
      </c>
    </row>
    <row r="1345" spans="2:65" s="13" customFormat="1">
      <c r="B1345" s="163"/>
      <c r="D1345" s="151" t="s">
        <v>442</v>
      </c>
      <c r="E1345" s="164" t="s">
        <v>3</v>
      </c>
      <c r="F1345" s="165" t="s">
        <v>452</v>
      </c>
      <c r="H1345" s="166">
        <v>62</v>
      </c>
      <c r="I1345" s="167"/>
      <c r="L1345" s="163"/>
      <c r="M1345" s="168"/>
      <c r="T1345" s="169"/>
      <c r="AT1345" s="164" t="s">
        <v>442</v>
      </c>
      <c r="AU1345" s="164" t="s">
        <v>87</v>
      </c>
      <c r="AV1345" s="13" t="s">
        <v>113</v>
      </c>
      <c r="AW1345" s="13" t="s">
        <v>31</v>
      </c>
      <c r="AX1345" s="13" t="s">
        <v>76</v>
      </c>
      <c r="AY1345" s="164" t="s">
        <v>328</v>
      </c>
    </row>
    <row r="1346" spans="2:65" s="1" customFormat="1" ht="44.25" customHeight="1">
      <c r="B1346" s="133"/>
      <c r="C1346" s="134" t="s">
        <v>4258</v>
      </c>
      <c r="D1346" s="134" t="s">
        <v>331</v>
      </c>
      <c r="E1346" s="135" t="s">
        <v>4259</v>
      </c>
      <c r="F1346" s="136" t="s">
        <v>4260</v>
      </c>
      <c r="G1346" s="137" t="s">
        <v>476</v>
      </c>
      <c r="H1346" s="138">
        <v>3.75</v>
      </c>
      <c r="I1346" s="139"/>
      <c r="J1346" s="140">
        <f>ROUND(I1346*H1346,2)</f>
        <v>0</v>
      </c>
      <c r="K1346" s="136" t="s">
        <v>335</v>
      </c>
      <c r="L1346" s="34"/>
      <c r="M1346" s="141" t="s">
        <v>3</v>
      </c>
      <c r="N1346" s="142" t="s">
        <v>40</v>
      </c>
      <c r="P1346" s="143">
        <f>O1346*H1346</f>
        <v>0</v>
      </c>
      <c r="Q1346" s="143">
        <v>3.5576000000000002E-3</v>
      </c>
      <c r="R1346" s="143">
        <f>Q1346*H1346</f>
        <v>1.3341E-2</v>
      </c>
      <c r="S1346" s="143">
        <v>0</v>
      </c>
      <c r="T1346" s="144">
        <f>S1346*H1346</f>
        <v>0</v>
      </c>
      <c r="AR1346" s="145" t="s">
        <v>532</v>
      </c>
      <c r="AT1346" s="145" t="s">
        <v>331</v>
      </c>
      <c r="AU1346" s="145" t="s">
        <v>87</v>
      </c>
      <c r="AY1346" s="19" t="s">
        <v>328</v>
      </c>
      <c r="BE1346" s="146">
        <f>IF(N1346="základní",J1346,0)</f>
        <v>0</v>
      </c>
      <c r="BF1346" s="146">
        <f>IF(N1346="snížená",J1346,0)</f>
        <v>0</v>
      </c>
      <c r="BG1346" s="146">
        <f>IF(N1346="zákl. přenesená",J1346,0)</f>
        <v>0</v>
      </c>
      <c r="BH1346" s="146">
        <f>IF(N1346="sníž. přenesená",J1346,0)</f>
        <v>0</v>
      </c>
      <c r="BI1346" s="146">
        <f>IF(N1346="nulová",J1346,0)</f>
        <v>0</v>
      </c>
      <c r="BJ1346" s="19" t="s">
        <v>76</v>
      </c>
      <c r="BK1346" s="146">
        <f>ROUND(I1346*H1346,2)</f>
        <v>0</v>
      </c>
      <c r="BL1346" s="19" t="s">
        <v>532</v>
      </c>
      <c r="BM1346" s="145" t="s">
        <v>4261</v>
      </c>
    </row>
    <row r="1347" spans="2:65" s="1" customFormat="1">
      <c r="B1347" s="34"/>
      <c r="D1347" s="147" t="s">
        <v>338</v>
      </c>
      <c r="F1347" s="148" t="s">
        <v>4262</v>
      </c>
      <c r="I1347" s="149"/>
      <c r="L1347" s="34"/>
      <c r="M1347" s="150"/>
      <c r="T1347" s="55"/>
      <c r="AT1347" s="19" t="s">
        <v>338</v>
      </c>
      <c r="AU1347" s="19" t="s">
        <v>87</v>
      </c>
    </row>
    <row r="1348" spans="2:65" s="12" customFormat="1">
      <c r="B1348" s="156"/>
      <c r="D1348" s="151" t="s">
        <v>442</v>
      </c>
      <c r="E1348" s="157" t="s">
        <v>3</v>
      </c>
      <c r="F1348" s="158" t="s">
        <v>4263</v>
      </c>
      <c r="H1348" s="159">
        <v>3.75</v>
      </c>
      <c r="I1348" s="160"/>
      <c r="L1348" s="156"/>
      <c r="M1348" s="161"/>
      <c r="T1348" s="162"/>
      <c r="AT1348" s="157" t="s">
        <v>442</v>
      </c>
      <c r="AU1348" s="157" t="s">
        <v>87</v>
      </c>
      <c r="AV1348" s="12" t="s">
        <v>79</v>
      </c>
      <c r="AW1348" s="12" t="s">
        <v>31</v>
      </c>
      <c r="AX1348" s="12" t="s">
        <v>69</v>
      </c>
      <c r="AY1348" s="157" t="s">
        <v>328</v>
      </c>
    </row>
    <row r="1349" spans="2:65" s="13" customFormat="1">
      <c r="B1349" s="163"/>
      <c r="D1349" s="151" t="s">
        <v>442</v>
      </c>
      <c r="E1349" s="164" t="s">
        <v>3</v>
      </c>
      <c r="F1349" s="165" t="s">
        <v>452</v>
      </c>
      <c r="H1349" s="166">
        <v>3.75</v>
      </c>
      <c r="I1349" s="167"/>
      <c r="L1349" s="163"/>
      <c r="M1349" s="168"/>
      <c r="T1349" s="169"/>
      <c r="AT1349" s="164" t="s">
        <v>442</v>
      </c>
      <c r="AU1349" s="164" t="s">
        <v>87</v>
      </c>
      <c r="AV1349" s="13" t="s">
        <v>113</v>
      </c>
      <c r="AW1349" s="13" t="s">
        <v>31</v>
      </c>
      <c r="AX1349" s="13" t="s">
        <v>76</v>
      </c>
      <c r="AY1349" s="164" t="s">
        <v>328</v>
      </c>
    </row>
    <row r="1350" spans="2:65" s="11" customFormat="1" ht="20.85" customHeight="1">
      <c r="B1350" s="121"/>
      <c r="D1350" s="122" t="s">
        <v>68</v>
      </c>
      <c r="E1350" s="131" t="s">
        <v>4264</v>
      </c>
      <c r="F1350" s="131" t="s">
        <v>4265</v>
      </c>
      <c r="I1350" s="124"/>
      <c r="J1350" s="132">
        <f>BK1350</f>
        <v>0</v>
      </c>
      <c r="L1350" s="121"/>
      <c r="M1350" s="126"/>
      <c r="P1350" s="127">
        <f>SUM(P1351:P1362)</f>
        <v>0</v>
      </c>
      <c r="R1350" s="127">
        <f>SUM(R1351:R1362)</f>
        <v>0.12206844500000001</v>
      </c>
      <c r="T1350" s="128">
        <f>SUM(T1351:T1362)</f>
        <v>0</v>
      </c>
      <c r="AR1350" s="122" t="s">
        <v>79</v>
      </c>
      <c r="AT1350" s="129" t="s">
        <v>68</v>
      </c>
      <c r="AU1350" s="129" t="s">
        <v>79</v>
      </c>
      <c r="AY1350" s="122" t="s">
        <v>328</v>
      </c>
      <c r="BK1350" s="130">
        <f>SUM(BK1351:BK1362)</f>
        <v>0</v>
      </c>
    </row>
    <row r="1351" spans="2:65" s="1" customFormat="1" ht="33" customHeight="1">
      <c r="B1351" s="133"/>
      <c r="C1351" s="134" t="s">
        <v>4266</v>
      </c>
      <c r="D1351" s="134" t="s">
        <v>331</v>
      </c>
      <c r="E1351" s="135" t="s">
        <v>4267</v>
      </c>
      <c r="F1351" s="136" t="s">
        <v>4268</v>
      </c>
      <c r="G1351" s="137" t="s">
        <v>476</v>
      </c>
      <c r="H1351" s="138">
        <v>25.55</v>
      </c>
      <c r="I1351" s="139"/>
      <c r="J1351" s="140">
        <f>ROUND(I1351*H1351,2)</f>
        <v>0</v>
      </c>
      <c r="K1351" s="136" t="s">
        <v>335</v>
      </c>
      <c r="L1351" s="34"/>
      <c r="M1351" s="141" t="s">
        <v>3</v>
      </c>
      <c r="N1351" s="142" t="s">
        <v>40</v>
      </c>
      <c r="P1351" s="143">
        <f>O1351*H1351</f>
        <v>0</v>
      </c>
      <c r="Q1351" s="143">
        <v>2.7366999999999999E-3</v>
      </c>
      <c r="R1351" s="143">
        <f>Q1351*H1351</f>
        <v>6.9922684999999998E-2</v>
      </c>
      <c r="S1351" s="143">
        <v>0</v>
      </c>
      <c r="T1351" s="144">
        <f>S1351*H1351</f>
        <v>0</v>
      </c>
      <c r="AR1351" s="145" t="s">
        <v>532</v>
      </c>
      <c r="AT1351" s="145" t="s">
        <v>331</v>
      </c>
      <c r="AU1351" s="145" t="s">
        <v>87</v>
      </c>
      <c r="AY1351" s="19" t="s">
        <v>328</v>
      </c>
      <c r="BE1351" s="146">
        <f>IF(N1351="základní",J1351,0)</f>
        <v>0</v>
      </c>
      <c r="BF1351" s="146">
        <f>IF(N1351="snížená",J1351,0)</f>
        <v>0</v>
      </c>
      <c r="BG1351" s="146">
        <f>IF(N1351="zákl. přenesená",J1351,0)</f>
        <v>0</v>
      </c>
      <c r="BH1351" s="146">
        <f>IF(N1351="sníž. přenesená",J1351,0)</f>
        <v>0</v>
      </c>
      <c r="BI1351" s="146">
        <f>IF(N1351="nulová",J1351,0)</f>
        <v>0</v>
      </c>
      <c r="BJ1351" s="19" t="s">
        <v>76</v>
      </c>
      <c r="BK1351" s="146">
        <f>ROUND(I1351*H1351,2)</f>
        <v>0</v>
      </c>
      <c r="BL1351" s="19" t="s">
        <v>532</v>
      </c>
      <c r="BM1351" s="145" t="s">
        <v>4269</v>
      </c>
    </row>
    <row r="1352" spans="2:65" s="1" customFormat="1">
      <c r="B1352" s="34"/>
      <c r="D1352" s="147" t="s">
        <v>338</v>
      </c>
      <c r="F1352" s="148" t="s">
        <v>4270</v>
      </c>
      <c r="I1352" s="149"/>
      <c r="L1352" s="34"/>
      <c r="M1352" s="150"/>
      <c r="T1352" s="55"/>
      <c r="AT1352" s="19" t="s">
        <v>338</v>
      </c>
      <c r="AU1352" s="19" t="s">
        <v>87</v>
      </c>
    </row>
    <row r="1353" spans="2:65" s="12" customFormat="1">
      <c r="B1353" s="156"/>
      <c r="D1353" s="151" t="s">
        <v>442</v>
      </c>
      <c r="E1353" s="157" t="s">
        <v>3</v>
      </c>
      <c r="F1353" s="158" t="s">
        <v>2518</v>
      </c>
      <c r="H1353" s="159">
        <v>25.55</v>
      </c>
      <c r="I1353" s="160"/>
      <c r="L1353" s="156"/>
      <c r="M1353" s="161"/>
      <c r="T1353" s="162"/>
      <c r="AT1353" s="157" t="s">
        <v>442</v>
      </c>
      <c r="AU1353" s="157" t="s">
        <v>87</v>
      </c>
      <c r="AV1353" s="12" t="s">
        <v>79</v>
      </c>
      <c r="AW1353" s="12" t="s">
        <v>31</v>
      </c>
      <c r="AX1353" s="12" t="s">
        <v>76</v>
      </c>
      <c r="AY1353" s="157" t="s">
        <v>328</v>
      </c>
    </row>
    <row r="1354" spans="2:65" s="1" customFormat="1" ht="37.9" customHeight="1">
      <c r="B1354" s="133"/>
      <c r="C1354" s="134" t="s">
        <v>4271</v>
      </c>
      <c r="D1354" s="134" t="s">
        <v>331</v>
      </c>
      <c r="E1354" s="135" t="s">
        <v>4272</v>
      </c>
      <c r="F1354" s="136" t="s">
        <v>4273</v>
      </c>
      <c r="G1354" s="137" t="s">
        <v>574</v>
      </c>
      <c r="H1354" s="138">
        <v>4</v>
      </c>
      <c r="I1354" s="139"/>
      <c r="J1354" s="140">
        <f>ROUND(I1354*H1354,2)</f>
        <v>0</v>
      </c>
      <c r="K1354" s="136" t="s">
        <v>335</v>
      </c>
      <c r="L1354" s="34"/>
      <c r="M1354" s="141" t="s">
        <v>3</v>
      </c>
      <c r="N1354" s="142" t="s">
        <v>40</v>
      </c>
      <c r="P1354" s="143">
        <f>O1354*H1354</f>
        <v>0</v>
      </c>
      <c r="Q1354" s="143">
        <v>4.4200000000000001E-4</v>
      </c>
      <c r="R1354" s="143">
        <f>Q1354*H1354</f>
        <v>1.768E-3</v>
      </c>
      <c r="S1354" s="143">
        <v>0</v>
      </c>
      <c r="T1354" s="144">
        <f>S1354*H1354</f>
        <v>0</v>
      </c>
      <c r="AR1354" s="145" t="s">
        <v>532</v>
      </c>
      <c r="AT1354" s="145" t="s">
        <v>331</v>
      </c>
      <c r="AU1354" s="145" t="s">
        <v>87</v>
      </c>
      <c r="AY1354" s="19" t="s">
        <v>328</v>
      </c>
      <c r="BE1354" s="146">
        <f>IF(N1354="základní",J1354,0)</f>
        <v>0</v>
      </c>
      <c r="BF1354" s="146">
        <f>IF(N1354="snížená",J1354,0)</f>
        <v>0</v>
      </c>
      <c r="BG1354" s="146">
        <f>IF(N1354="zákl. přenesená",J1354,0)</f>
        <v>0</v>
      </c>
      <c r="BH1354" s="146">
        <f>IF(N1354="sníž. přenesená",J1354,0)</f>
        <v>0</v>
      </c>
      <c r="BI1354" s="146">
        <f>IF(N1354="nulová",J1354,0)</f>
        <v>0</v>
      </c>
      <c r="BJ1354" s="19" t="s">
        <v>76</v>
      </c>
      <c r="BK1354" s="146">
        <f>ROUND(I1354*H1354,2)</f>
        <v>0</v>
      </c>
      <c r="BL1354" s="19" t="s">
        <v>532</v>
      </c>
      <c r="BM1354" s="145" t="s">
        <v>4274</v>
      </c>
    </row>
    <row r="1355" spans="2:65" s="1" customFormat="1">
      <c r="B1355" s="34"/>
      <c r="D1355" s="147" t="s">
        <v>338</v>
      </c>
      <c r="F1355" s="148" t="s">
        <v>4275</v>
      </c>
      <c r="I1355" s="149"/>
      <c r="L1355" s="34"/>
      <c r="M1355" s="150"/>
      <c r="T1355" s="55"/>
      <c r="AT1355" s="19" t="s">
        <v>338</v>
      </c>
      <c r="AU1355" s="19" t="s">
        <v>87</v>
      </c>
    </row>
    <row r="1356" spans="2:65" s="1" customFormat="1" ht="33" customHeight="1">
      <c r="B1356" s="133"/>
      <c r="C1356" s="134" t="s">
        <v>4276</v>
      </c>
      <c r="D1356" s="134" t="s">
        <v>331</v>
      </c>
      <c r="E1356" s="135" t="s">
        <v>4277</v>
      </c>
      <c r="F1356" s="136" t="s">
        <v>4278</v>
      </c>
      <c r="G1356" s="137" t="s">
        <v>574</v>
      </c>
      <c r="H1356" s="138">
        <v>2</v>
      </c>
      <c r="I1356" s="139"/>
      <c r="J1356" s="140">
        <f>ROUND(I1356*H1356,2)</f>
        <v>0</v>
      </c>
      <c r="K1356" s="136" t="s">
        <v>335</v>
      </c>
      <c r="L1356" s="34"/>
      <c r="M1356" s="141" t="s">
        <v>3</v>
      </c>
      <c r="N1356" s="142" t="s">
        <v>40</v>
      </c>
      <c r="P1356" s="143">
        <f>O1356*H1356</f>
        <v>0</v>
      </c>
      <c r="Q1356" s="143">
        <v>8.116E-4</v>
      </c>
      <c r="R1356" s="143">
        <f>Q1356*H1356</f>
        <v>1.6232E-3</v>
      </c>
      <c r="S1356" s="143">
        <v>0</v>
      </c>
      <c r="T1356" s="144">
        <f>S1356*H1356</f>
        <v>0</v>
      </c>
      <c r="AR1356" s="145" t="s">
        <v>532</v>
      </c>
      <c r="AT1356" s="145" t="s">
        <v>331</v>
      </c>
      <c r="AU1356" s="145" t="s">
        <v>87</v>
      </c>
      <c r="AY1356" s="19" t="s">
        <v>328</v>
      </c>
      <c r="BE1356" s="146">
        <f>IF(N1356="základní",J1356,0)</f>
        <v>0</v>
      </c>
      <c r="BF1356" s="146">
        <f>IF(N1356="snížená",J1356,0)</f>
        <v>0</v>
      </c>
      <c r="BG1356" s="146">
        <f>IF(N1356="zákl. přenesená",J1356,0)</f>
        <v>0</v>
      </c>
      <c r="BH1356" s="146">
        <f>IF(N1356="sníž. přenesená",J1356,0)</f>
        <v>0</v>
      </c>
      <c r="BI1356" s="146">
        <f>IF(N1356="nulová",J1356,0)</f>
        <v>0</v>
      </c>
      <c r="BJ1356" s="19" t="s">
        <v>76</v>
      </c>
      <c r="BK1356" s="146">
        <f>ROUND(I1356*H1356,2)</f>
        <v>0</v>
      </c>
      <c r="BL1356" s="19" t="s">
        <v>532</v>
      </c>
      <c r="BM1356" s="145" t="s">
        <v>4279</v>
      </c>
    </row>
    <row r="1357" spans="2:65" s="1" customFormat="1">
      <c r="B1357" s="34"/>
      <c r="D1357" s="147" t="s">
        <v>338</v>
      </c>
      <c r="F1357" s="148" t="s">
        <v>4280</v>
      </c>
      <c r="I1357" s="149"/>
      <c r="L1357" s="34"/>
      <c r="M1357" s="150"/>
      <c r="T1357" s="55"/>
      <c r="AT1357" s="19" t="s">
        <v>338</v>
      </c>
      <c r="AU1357" s="19" t="s">
        <v>87</v>
      </c>
    </row>
    <row r="1358" spans="2:65" s="1" customFormat="1" ht="37.9" customHeight="1">
      <c r="B1358" s="133"/>
      <c r="C1358" s="134" t="s">
        <v>4281</v>
      </c>
      <c r="D1358" s="134" t="s">
        <v>331</v>
      </c>
      <c r="E1358" s="135" t="s">
        <v>4282</v>
      </c>
      <c r="F1358" s="136" t="s">
        <v>4283</v>
      </c>
      <c r="G1358" s="137" t="s">
        <v>574</v>
      </c>
      <c r="H1358" s="138">
        <v>4</v>
      </c>
      <c r="I1358" s="139"/>
      <c r="J1358" s="140">
        <f>ROUND(I1358*H1358,2)</f>
        <v>0</v>
      </c>
      <c r="K1358" s="136" t="s">
        <v>335</v>
      </c>
      <c r="L1358" s="34"/>
      <c r="M1358" s="141" t="s">
        <v>3</v>
      </c>
      <c r="N1358" s="142" t="s">
        <v>40</v>
      </c>
      <c r="P1358" s="143">
        <f>O1358*H1358</f>
        <v>0</v>
      </c>
      <c r="Q1358" s="143">
        <v>1.5003E-3</v>
      </c>
      <c r="R1358" s="143">
        <f>Q1358*H1358</f>
        <v>6.0011999999999999E-3</v>
      </c>
      <c r="S1358" s="143">
        <v>0</v>
      </c>
      <c r="T1358" s="144">
        <f>S1358*H1358</f>
        <v>0</v>
      </c>
      <c r="AR1358" s="145" t="s">
        <v>532</v>
      </c>
      <c r="AT1358" s="145" t="s">
        <v>331</v>
      </c>
      <c r="AU1358" s="145" t="s">
        <v>87</v>
      </c>
      <c r="AY1358" s="19" t="s">
        <v>328</v>
      </c>
      <c r="BE1358" s="146">
        <f>IF(N1358="základní",J1358,0)</f>
        <v>0</v>
      </c>
      <c r="BF1358" s="146">
        <f>IF(N1358="snížená",J1358,0)</f>
        <v>0</v>
      </c>
      <c r="BG1358" s="146">
        <f>IF(N1358="zákl. přenesená",J1358,0)</f>
        <v>0</v>
      </c>
      <c r="BH1358" s="146">
        <f>IF(N1358="sníž. přenesená",J1358,0)</f>
        <v>0</v>
      </c>
      <c r="BI1358" s="146">
        <f>IF(N1358="nulová",J1358,0)</f>
        <v>0</v>
      </c>
      <c r="BJ1358" s="19" t="s">
        <v>76</v>
      </c>
      <c r="BK1358" s="146">
        <f>ROUND(I1358*H1358,2)</f>
        <v>0</v>
      </c>
      <c r="BL1358" s="19" t="s">
        <v>532</v>
      </c>
      <c r="BM1358" s="145" t="s">
        <v>4284</v>
      </c>
    </row>
    <row r="1359" spans="2:65" s="1" customFormat="1">
      <c r="B1359" s="34"/>
      <c r="D1359" s="147" t="s">
        <v>338</v>
      </c>
      <c r="F1359" s="148" t="s">
        <v>4285</v>
      </c>
      <c r="I1359" s="149"/>
      <c r="L1359" s="34"/>
      <c r="M1359" s="150"/>
      <c r="T1359" s="55"/>
      <c r="AT1359" s="19" t="s">
        <v>338</v>
      </c>
      <c r="AU1359" s="19" t="s">
        <v>87</v>
      </c>
    </row>
    <row r="1360" spans="2:65" s="1" customFormat="1" ht="37.9" customHeight="1">
      <c r="B1360" s="133"/>
      <c r="C1360" s="134" t="s">
        <v>4286</v>
      </c>
      <c r="D1360" s="134" t="s">
        <v>331</v>
      </c>
      <c r="E1360" s="135" t="s">
        <v>4287</v>
      </c>
      <c r="F1360" s="136" t="s">
        <v>4288</v>
      </c>
      <c r="G1360" s="137" t="s">
        <v>476</v>
      </c>
      <c r="H1360" s="138">
        <v>38.6</v>
      </c>
      <c r="I1360" s="139"/>
      <c r="J1360" s="140">
        <f>ROUND(I1360*H1360,2)</f>
        <v>0</v>
      </c>
      <c r="K1360" s="136" t="s">
        <v>335</v>
      </c>
      <c r="L1360" s="34"/>
      <c r="M1360" s="141" t="s">
        <v>3</v>
      </c>
      <c r="N1360" s="142" t="s">
        <v>40</v>
      </c>
      <c r="P1360" s="143">
        <f>O1360*H1360</f>
        <v>0</v>
      </c>
      <c r="Q1360" s="143">
        <v>1.1076E-3</v>
      </c>
      <c r="R1360" s="143">
        <f>Q1360*H1360</f>
        <v>4.2753360000000004E-2</v>
      </c>
      <c r="S1360" s="143">
        <v>0</v>
      </c>
      <c r="T1360" s="144">
        <f>S1360*H1360</f>
        <v>0</v>
      </c>
      <c r="AR1360" s="145" t="s">
        <v>532</v>
      </c>
      <c r="AT1360" s="145" t="s">
        <v>331</v>
      </c>
      <c r="AU1360" s="145" t="s">
        <v>87</v>
      </c>
      <c r="AY1360" s="19" t="s">
        <v>328</v>
      </c>
      <c r="BE1360" s="146">
        <f>IF(N1360="základní",J1360,0)</f>
        <v>0</v>
      </c>
      <c r="BF1360" s="146">
        <f>IF(N1360="snížená",J1360,0)</f>
        <v>0</v>
      </c>
      <c r="BG1360" s="146">
        <f>IF(N1360="zákl. přenesená",J1360,0)</f>
        <v>0</v>
      </c>
      <c r="BH1360" s="146">
        <f>IF(N1360="sníž. přenesená",J1360,0)</f>
        <v>0</v>
      </c>
      <c r="BI1360" s="146">
        <f>IF(N1360="nulová",J1360,0)</f>
        <v>0</v>
      </c>
      <c r="BJ1360" s="19" t="s">
        <v>76</v>
      </c>
      <c r="BK1360" s="146">
        <f>ROUND(I1360*H1360,2)</f>
        <v>0</v>
      </c>
      <c r="BL1360" s="19" t="s">
        <v>532</v>
      </c>
      <c r="BM1360" s="145" t="s">
        <v>4289</v>
      </c>
    </row>
    <row r="1361" spans="2:65" s="1" customFormat="1">
      <c r="B1361" s="34"/>
      <c r="D1361" s="147" t="s">
        <v>338</v>
      </c>
      <c r="F1361" s="148" t="s">
        <v>4290</v>
      </c>
      <c r="I1361" s="149"/>
      <c r="L1361" s="34"/>
      <c r="M1361" s="150"/>
      <c r="T1361" s="55"/>
      <c r="AT1361" s="19" t="s">
        <v>338</v>
      </c>
      <c r="AU1361" s="19" t="s">
        <v>87</v>
      </c>
    </row>
    <row r="1362" spans="2:65" s="12" customFormat="1">
      <c r="B1362" s="156"/>
      <c r="D1362" s="151" t="s">
        <v>442</v>
      </c>
      <c r="E1362" s="157" t="s">
        <v>3</v>
      </c>
      <c r="F1362" s="158" t="s">
        <v>4291</v>
      </c>
      <c r="H1362" s="159">
        <v>38.6</v>
      </c>
      <c r="I1362" s="160"/>
      <c r="L1362" s="156"/>
      <c r="M1362" s="161"/>
      <c r="T1362" s="162"/>
      <c r="AT1362" s="157" t="s">
        <v>442</v>
      </c>
      <c r="AU1362" s="157" t="s">
        <v>87</v>
      </c>
      <c r="AV1362" s="12" t="s">
        <v>79</v>
      </c>
      <c r="AW1362" s="12" t="s">
        <v>31</v>
      </c>
      <c r="AX1362" s="12" t="s">
        <v>76</v>
      </c>
      <c r="AY1362" s="157" t="s">
        <v>328</v>
      </c>
    </row>
    <row r="1363" spans="2:65" s="11" customFormat="1" ht="22.9" customHeight="1">
      <c r="B1363" s="121"/>
      <c r="D1363" s="122" t="s">
        <v>68</v>
      </c>
      <c r="E1363" s="131" t="s">
        <v>4292</v>
      </c>
      <c r="F1363" s="131" t="s">
        <v>4293</v>
      </c>
      <c r="I1363" s="124"/>
      <c r="J1363" s="132">
        <f>BK1363</f>
        <v>0</v>
      </c>
      <c r="L1363" s="121"/>
      <c r="M1363" s="126"/>
      <c r="P1363" s="127">
        <f>P1364+P1365+P1366</f>
        <v>0</v>
      </c>
      <c r="R1363" s="127">
        <f>R1364+R1365+R1366</f>
        <v>0.12909237000000001</v>
      </c>
      <c r="T1363" s="128">
        <f>T1364+T1365+T1366</f>
        <v>0</v>
      </c>
      <c r="AR1363" s="122" t="s">
        <v>79</v>
      </c>
      <c r="AT1363" s="129" t="s">
        <v>68</v>
      </c>
      <c r="AU1363" s="129" t="s">
        <v>76</v>
      </c>
      <c r="AY1363" s="122" t="s">
        <v>328</v>
      </c>
      <c r="BK1363" s="130">
        <f>BK1364+BK1365+BK1366</f>
        <v>0</v>
      </c>
    </row>
    <row r="1364" spans="2:65" s="1" customFormat="1" ht="49.15" customHeight="1">
      <c r="B1364" s="133"/>
      <c r="C1364" s="134" t="s">
        <v>4294</v>
      </c>
      <c r="D1364" s="134" t="s">
        <v>331</v>
      </c>
      <c r="E1364" s="135" t="s">
        <v>4295</v>
      </c>
      <c r="F1364" s="136" t="s">
        <v>4296</v>
      </c>
      <c r="G1364" s="137" t="s">
        <v>585</v>
      </c>
      <c r="H1364" s="138">
        <v>0.129</v>
      </c>
      <c r="I1364" s="139"/>
      <c r="J1364" s="140">
        <f>ROUND(I1364*H1364,2)</f>
        <v>0</v>
      </c>
      <c r="K1364" s="136" t="s">
        <v>335</v>
      </c>
      <c r="L1364" s="34"/>
      <c r="M1364" s="141" t="s">
        <v>3</v>
      </c>
      <c r="N1364" s="142" t="s">
        <v>40</v>
      </c>
      <c r="P1364" s="143">
        <f>O1364*H1364</f>
        <v>0</v>
      </c>
      <c r="Q1364" s="143">
        <v>0</v>
      </c>
      <c r="R1364" s="143">
        <f>Q1364*H1364</f>
        <v>0</v>
      </c>
      <c r="S1364" s="143">
        <v>0</v>
      </c>
      <c r="T1364" s="144">
        <f>S1364*H1364</f>
        <v>0</v>
      </c>
      <c r="AR1364" s="145" t="s">
        <v>532</v>
      </c>
      <c r="AT1364" s="145" t="s">
        <v>331</v>
      </c>
      <c r="AU1364" s="145" t="s">
        <v>79</v>
      </c>
      <c r="AY1364" s="19" t="s">
        <v>328</v>
      </c>
      <c r="BE1364" s="146">
        <f>IF(N1364="základní",J1364,0)</f>
        <v>0</v>
      </c>
      <c r="BF1364" s="146">
        <f>IF(N1364="snížená",J1364,0)</f>
        <v>0</v>
      </c>
      <c r="BG1364" s="146">
        <f>IF(N1364="zákl. přenesená",J1364,0)</f>
        <v>0</v>
      </c>
      <c r="BH1364" s="146">
        <f>IF(N1364="sníž. přenesená",J1364,0)</f>
        <v>0</v>
      </c>
      <c r="BI1364" s="146">
        <f>IF(N1364="nulová",J1364,0)</f>
        <v>0</v>
      </c>
      <c r="BJ1364" s="19" t="s">
        <v>76</v>
      </c>
      <c r="BK1364" s="146">
        <f>ROUND(I1364*H1364,2)</f>
        <v>0</v>
      </c>
      <c r="BL1364" s="19" t="s">
        <v>532</v>
      </c>
      <c r="BM1364" s="145" t="s">
        <v>4297</v>
      </c>
    </row>
    <row r="1365" spans="2:65" s="1" customFormat="1">
      <c r="B1365" s="34"/>
      <c r="D1365" s="147" t="s">
        <v>338</v>
      </c>
      <c r="F1365" s="148" t="s">
        <v>4298</v>
      </c>
      <c r="I1365" s="149"/>
      <c r="L1365" s="34"/>
      <c r="M1365" s="150"/>
      <c r="T1365" s="55"/>
      <c r="AT1365" s="19" t="s">
        <v>338</v>
      </c>
      <c r="AU1365" s="19" t="s">
        <v>79</v>
      </c>
    </row>
    <row r="1366" spans="2:65" s="11" customFormat="1" ht="20.85" customHeight="1">
      <c r="B1366" s="121"/>
      <c r="D1366" s="122" t="s">
        <v>68</v>
      </c>
      <c r="E1366" s="131" t="s">
        <v>4299</v>
      </c>
      <c r="F1366" s="131" t="s">
        <v>4300</v>
      </c>
      <c r="I1366" s="124"/>
      <c r="J1366" s="132">
        <f>BK1366</f>
        <v>0</v>
      </c>
      <c r="L1366" s="121"/>
      <c r="M1366" s="126"/>
      <c r="P1366" s="127">
        <f>SUM(P1367:P1392)</f>
        <v>0</v>
      </c>
      <c r="R1366" s="127">
        <f>SUM(R1367:R1392)</f>
        <v>0.12909237000000001</v>
      </c>
      <c r="T1366" s="128">
        <f>SUM(T1367:T1392)</f>
        <v>0</v>
      </c>
      <c r="AR1366" s="122" t="s">
        <v>79</v>
      </c>
      <c r="AT1366" s="129" t="s">
        <v>68</v>
      </c>
      <c r="AU1366" s="129" t="s">
        <v>79</v>
      </c>
      <c r="AY1366" s="122" t="s">
        <v>328</v>
      </c>
      <c r="BK1366" s="130">
        <f>SUM(BK1367:BK1392)</f>
        <v>0</v>
      </c>
    </row>
    <row r="1367" spans="2:65" s="1" customFormat="1" ht="37.9" customHeight="1">
      <c r="B1367" s="133"/>
      <c r="C1367" s="134" t="s">
        <v>4301</v>
      </c>
      <c r="D1367" s="134" t="s">
        <v>331</v>
      </c>
      <c r="E1367" s="135" t="s">
        <v>4302</v>
      </c>
      <c r="F1367" s="136" t="s">
        <v>4303</v>
      </c>
      <c r="G1367" s="137" t="s">
        <v>476</v>
      </c>
      <c r="H1367" s="138">
        <v>26.86</v>
      </c>
      <c r="I1367" s="139"/>
      <c r="J1367" s="140">
        <f>ROUND(I1367*H1367,2)</f>
        <v>0</v>
      </c>
      <c r="K1367" s="136" t="s">
        <v>335</v>
      </c>
      <c r="L1367" s="34"/>
      <c r="M1367" s="141" t="s">
        <v>3</v>
      </c>
      <c r="N1367" s="142" t="s">
        <v>40</v>
      </c>
      <c r="P1367" s="143">
        <f>O1367*H1367</f>
        <v>0</v>
      </c>
      <c r="Q1367" s="143">
        <v>1.9365000000000001E-3</v>
      </c>
      <c r="R1367" s="143">
        <f>Q1367*H1367</f>
        <v>5.2014390000000001E-2</v>
      </c>
      <c r="S1367" s="143">
        <v>0</v>
      </c>
      <c r="T1367" s="144">
        <f>S1367*H1367</f>
        <v>0</v>
      </c>
      <c r="AR1367" s="145" t="s">
        <v>532</v>
      </c>
      <c r="AT1367" s="145" t="s">
        <v>331</v>
      </c>
      <c r="AU1367" s="145" t="s">
        <v>87</v>
      </c>
      <c r="AY1367" s="19" t="s">
        <v>328</v>
      </c>
      <c r="BE1367" s="146">
        <f>IF(N1367="základní",J1367,0)</f>
        <v>0</v>
      </c>
      <c r="BF1367" s="146">
        <f>IF(N1367="snížená",J1367,0)</f>
        <v>0</v>
      </c>
      <c r="BG1367" s="146">
        <f>IF(N1367="zákl. přenesená",J1367,0)</f>
        <v>0</v>
      </c>
      <c r="BH1367" s="146">
        <f>IF(N1367="sníž. přenesená",J1367,0)</f>
        <v>0</v>
      </c>
      <c r="BI1367" s="146">
        <f>IF(N1367="nulová",J1367,0)</f>
        <v>0</v>
      </c>
      <c r="BJ1367" s="19" t="s">
        <v>76</v>
      </c>
      <c r="BK1367" s="146">
        <f>ROUND(I1367*H1367,2)</f>
        <v>0</v>
      </c>
      <c r="BL1367" s="19" t="s">
        <v>532</v>
      </c>
      <c r="BM1367" s="145" t="s">
        <v>4304</v>
      </c>
    </row>
    <row r="1368" spans="2:65" s="1" customFormat="1">
      <c r="B1368" s="34"/>
      <c r="D1368" s="147" t="s">
        <v>338</v>
      </c>
      <c r="F1368" s="148" t="s">
        <v>4305</v>
      </c>
      <c r="I1368" s="149"/>
      <c r="L1368" s="34"/>
      <c r="M1368" s="150"/>
      <c r="T1368" s="55"/>
      <c r="AT1368" s="19" t="s">
        <v>338</v>
      </c>
      <c r="AU1368" s="19" t="s">
        <v>87</v>
      </c>
    </row>
    <row r="1369" spans="2:65" s="12" customFormat="1">
      <c r="B1369" s="156"/>
      <c r="D1369" s="151" t="s">
        <v>442</v>
      </c>
      <c r="E1369" s="157" t="s">
        <v>3</v>
      </c>
      <c r="F1369" s="158" t="s">
        <v>2518</v>
      </c>
      <c r="H1369" s="159">
        <v>25.55</v>
      </c>
      <c r="I1369" s="160"/>
      <c r="L1369" s="156"/>
      <c r="M1369" s="161"/>
      <c r="T1369" s="162"/>
      <c r="AT1369" s="157" t="s">
        <v>442</v>
      </c>
      <c r="AU1369" s="157" t="s">
        <v>87</v>
      </c>
      <c r="AV1369" s="12" t="s">
        <v>79</v>
      </c>
      <c r="AW1369" s="12" t="s">
        <v>31</v>
      </c>
      <c r="AX1369" s="12" t="s">
        <v>69</v>
      </c>
      <c r="AY1369" s="157" t="s">
        <v>328</v>
      </c>
    </row>
    <row r="1370" spans="2:65" s="12" customFormat="1">
      <c r="B1370" s="156"/>
      <c r="D1370" s="151" t="s">
        <v>442</v>
      </c>
      <c r="E1370" s="157" t="s">
        <v>3</v>
      </c>
      <c r="F1370" s="158" t="s">
        <v>2524</v>
      </c>
      <c r="H1370" s="159">
        <v>1.31</v>
      </c>
      <c r="I1370" s="160"/>
      <c r="L1370" s="156"/>
      <c r="M1370" s="161"/>
      <c r="T1370" s="162"/>
      <c r="AT1370" s="157" t="s">
        <v>442</v>
      </c>
      <c r="AU1370" s="157" t="s">
        <v>87</v>
      </c>
      <c r="AV1370" s="12" t="s">
        <v>79</v>
      </c>
      <c r="AW1370" s="12" t="s">
        <v>31</v>
      </c>
      <c r="AX1370" s="12" t="s">
        <v>69</v>
      </c>
      <c r="AY1370" s="157" t="s">
        <v>328</v>
      </c>
    </row>
    <row r="1371" spans="2:65" s="13" customFormat="1">
      <c r="B1371" s="163"/>
      <c r="D1371" s="151" t="s">
        <v>442</v>
      </c>
      <c r="E1371" s="164" t="s">
        <v>3</v>
      </c>
      <c r="F1371" s="165" t="s">
        <v>452</v>
      </c>
      <c r="H1371" s="166">
        <v>26.86</v>
      </c>
      <c r="I1371" s="167"/>
      <c r="L1371" s="163"/>
      <c r="M1371" s="168"/>
      <c r="T1371" s="169"/>
      <c r="AT1371" s="164" t="s">
        <v>442</v>
      </c>
      <c r="AU1371" s="164" t="s">
        <v>87</v>
      </c>
      <c r="AV1371" s="13" t="s">
        <v>113</v>
      </c>
      <c r="AW1371" s="13" t="s">
        <v>31</v>
      </c>
      <c r="AX1371" s="13" t="s">
        <v>76</v>
      </c>
      <c r="AY1371" s="164" t="s">
        <v>328</v>
      </c>
    </row>
    <row r="1372" spans="2:65" s="1" customFormat="1" ht="37.9" customHeight="1">
      <c r="B1372" s="133"/>
      <c r="C1372" s="134" t="s">
        <v>4306</v>
      </c>
      <c r="D1372" s="134" t="s">
        <v>331</v>
      </c>
      <c r="E1372" s="135" t="s">
        <v>4307</v>
      </c>
      <c r="F1372" s="136" t="s">
        <v>4308</v>
      </c>
      <c r="G1372" s="137" t="s">
        <v>439</v>
      </c>
      <c r="H1372" s="138">
        <v>224.88399999999999</v>
      </c>
      <c r="I1372" s="139"/>
      <c r="J1372" s="140">
        <f>ROUND(I1372*H1372,2)</f>
        <v>0</v>
      </c>
      <c r="K1372" s="136" t="s">
        <v>335</v>
      </c>
      <c r="L1372" s="34"/>
      <c r="M1372" s="141" t="s">
        <v>3</v>
      </c>
      <c r="N1372" s="142" t="s">
        <v>40</v>
      </c>
      <c r="P1372" s="143">
        <f>O1372*H1372</f>
        <v>0</v>
      </c>
      <c r="Q1372" s="143">
        <v>0</v>
      </c>
      <c r="R1372" s="143">
        <f>Q1372*H1372</f>
        <v>0</v>
      </c>
      <c r="S1372" s="143">
        <v>0</v>
      </c>
      <c r="T1372" s="144">
        <f>S1372*H1372</f>
        <v>0</v>
      </c>
      <c r="AR1372" s="145" t="s">
        <v>532</v>
      </c>
      <c r="AT1372" s="145" t="s">
        <v>331</v>
      </c>
      <c r="AU1372" s="145" t="s">
        <v>87</v>
      </c>
      <c r="AY1372" s="19" t="s">
        <v>328</v>
      </c>
      <c r="BE1372" s="146">
        <f>IF(N1372="základní",J1372,0)</f>
        <v>0</v>
      </c>
      <c r="BF1372" s="146">
        <f>IF(N1372="snížená",J1372,0)</f>
        <v>0</v>
      </c>
      <c r="BG1372" s="146">
        <f>IF(N1372="zákl. přenesená",J1372,0)</f>
        <v>0</v>
      </c>
      <c r="BH1372" s="146">
        <f>IF(N1372="sníž. přenesená",J1372,0)</f>
        <v>0</v>
      </c>
      <c r="BI1372" s="146">
        <f>IF(N1372="nulová",J1372,0)</f>
        <v>0</v>
      </c>
      <c r="BJ1372" s="19" t="s">
        <v>76</v>
      </c>
      <c r="BK1372" s="146">
        <f>ROUND(I1372*H1372,2)</f>
        <v>0</v>
      </c>
      <c r="BL1372" s="19" t="s">
        <v>532</v>
      </c>
      <c r="BM1372" s="145" t="s">
        <v>4309</v>
      </c>
    </row>
    <row r="1373" spans="2:65" s="1" customFormat="1">
      <c r="B1373" s="34"/>
      <c r="D1373" s="147" t="s">
        <v>338</v>
      </c>
      <c r="F1373" s="148" t="s">
        <v>4310</v>
      </c>
      <c r="I1373" s="149"/>
      <c r="L1373" s="34"/>
      <c r="M1373" s="150"/>
      <c r="T1373" s="55"/>
      <c r="AT1373" s="19" t="s">
        <v>338</v>
      </c>
      <c r="AU1373" s="19" t="s">
        <v>87</v>
      </c>
    </row>
    <row r="1374" spans="2:65" s="12" customFormat="1">
      <c r="B1374" s="156"/>
      <c r="D1374" s="151" t="s">
        <v>442</v>
      </c>
      <c r="E1374" s="157" t="s">
        <v>3</v>
      </c>
      <c r="F1374" s="158" t="s">
        <v>2515</v>
      </c>
      <c r="H1374" s="159">
        <v>204.589</v>
      </c>
      <c r="I1374" s="160"/>
      <c r="L1374" s="156"/>
      <c r="M1374" s="161"/>
      <c r="T1374" s="162"/>
      <c r="AT1374" s="157" t="s">
        <v>442</v>
      </c>
      <c r="AU1374" s="157" t="s">
        <v>87</v>
      </c>
      <c r="AV1374" s="12" t="s">
        <v>79</v>
      </c>
      <c r="AW1374" s="12" t="s">
        <v>31</v>
      </c>
      <c r="AX1374" s="12" t="s">
        <v>69</v>
      </c>
      <c r="AY1374" s="157" t="s">
        <v>328</v>
      </c>
    </row>
    <row r="1375" spans="2:65" s="12" customFormat="1">
      <c r="B1375" s="156"/>
      <c r="D1375" s="151" t="s">
        <v>442</v>
      </c>
      <c r="E1375" s="157" t="s">
        <v>3</v>
      </c>
      <c r="F1375" s="158" t="s">
        <v>2521</v>
      </c>
      <c r="H1375" s="159">
        <v>20.295000000000002</v>
      </c>
      <c r="I1375" s="160"/>
      <c r="L1375" s="156"/>
      <c r="M1375" s="161"/>
      <c r="T1375" s="162"/>
      <c r="AT1375" s="157" t="s">
        <v>442</v>
      </c>
      <c r="AU1375" s="157" t="s">
        <v>87</v>
      </c>
      <c r="AV1375" s="12" t="s">
        <v>79</v>
      </c>
      <c r="AW1375" s="12" t="s">
        <v>31</v>
      </c>
      <c r="AX1375" s="12" t="s">
        <v>69</v>
      </c>
      <c r="AY1375" s="157" t="s">
        <v>328</v>
      </c>
    </row>
    <row r="1376" spans="2:65" s="13" customFormat="1">
      <c r="B1376" s="163"/>
      <c r="D1376" s="151" t="s">
        <v>442</v>
      </c>
      <c r="E1376" s="164" t="s">
        <v>3</v>
      </c>
      <c r="F1376" s="165" t="s">
        <v>452</v>
      </c>
      <c r="H1376" s="166">
        <v>224.88399999999999</v>
      </c>
      <c r="I1376" s="167"/>
      <c r="L1376" s="163"/>
      <c r="M1376" s="168"/>
      <c r="T1376" s="169"/>
      <c r="AT1376" s="164" t="s">
        <v>442</v>
      </c>
      <c r="AU1376" s="164" t="s">
        <v>87</v>
      </c>
      <c r="AV1376" s="13" t="s">
        <v>113</v>
      </c>
      <c r="AW1376" s="13" t="s">
        <v>31</v>
      </c>
      <c r="AX1376" s="13" t="s">
        <v>76</v>
      </c>
      <c r="AY1376" s="164" t="s">
        <v>328</v>
      </c>
    </row>
    <row r="1377" spans="2:65" s="1" customFormat="1" ht="24.2" customHeight="1">
      <c r="B1377" s="133"/>
      <c r="C1377" s="134" t="s">
        <v>4311</v>
      </c>
      <c r="D1377" s="134" t="s">
        <v>331</v>
      </c>
      <c r="E1377" s="135" t="s">
        <v>4312</v>
      </c>
      <c r="F1377" s="136" t="s">
        <v>4313</v>
      </c>
      <c r="G1377" s="137" t="s">
        <v>476</v>
      </c>
      <c r="H1377" s="138">
        <v>23.305</v>
      </c>
      <c r="I1377" s="139"/>
      <c r="J1377" s="140">
        <f>ROUND(I1377*H1377,2)</f>
        <v>0</v>
      </c>
      <c r="K1377" s="136" t="s">
        <v>335</v>
      </c>
      <c r="L1377" s="34"/>
      <c r="M1377" s="141" t="s">
        <v>3</v>
      </c>
      <c r="N1377" s="142" t="s">
        <v>40</v>
      </c>
      <c r="P1377" s="143">
        <f>O1377*H1377</f>
        <v>0</v>
      </c>
      <c r="Q1377" s="143">
        <v>0</v>
      </c>
      <c r="R1377" s="143">
        <f>Q1377*H1377</f>
        <v>0</v>
      </c>
      <c r="S1377" s="143">
        <v>0</v>
      </c>
      <c r="T1377" s="144">
        <f>S1377*H1377</f>
        <v>0</v>
      </c>
      <c r="AR1377" s="145" t="s">
        <v>532</v>
      </c>
      <c r="AT1377" s="145" t="s">
        <v>331</v>
      </c>
      <c r="AU1377" s="145" t="s">
        <v>87</v>
      </c>
      <c r="AY1377" s="19" t="s">
        <v>328</v>
      </c>
      <c r="BE1377" s="146">
        <f>IF(N1377="základní",J1377,0)</f>
        <v>0</v>
      </c>
      <c r="BF1377" s="146">
        <f>IF(N1377="snížená",J1377,0)</f>
        <v>0</v>
      </c>
      <c r="BG1377" s="146">
        <f>IF(N1377="zákl. přenesená",J1377,0)</f>
        <v>0</v>
      </c>
      <c r="BH1377" s="146">
        <f>IF(N1377="sníž. přenesená",J1377,0)</f>
        <v>0</v>
      </c>
      <c r="BI1377" s="146">
        <f>IF(N1377="nulová",J1377,0)</f>
        <v>0</v>
      </c>
      <c r="BJ1377" s="19" t="s">
        <v>76</v>
      </c>
      <c r="BK1377" s="146">
        <f>ROUND(I1377*H1377,2)</f>
        <v>0</v>
      </c>
      <c r="BL1377" s="19" t="s">
        <v>532</v>
      </c>
      <c r="BM1377" s="145" t="s">
        <v>4314</v>
      </c>
    </row>
    <row r="1378" spans="2:65" s="1" customFormat="1">
      <c r="B1378" s="34"/>
      <c r="D1378" s="147" t="s">
        <v>338</v>
      </c>
      <c r="F1378" s="148" t="s">
        <v>4315</v>
      </c>
      <c r="I1378" s="149"/>
      <c r="L1378" s="34"/>
      <c r="M1378" s="150"/>
      <c r="T1378" s="55"/>
      <c r="AT1378" s="19" t="s">
        <v>338</v>
      </c>
      <c r="AU1378" s="19" t="s">
        <v>87</v>
      </c>
    </row>
    <row r="1379" spans="2:65" s="12" customFormat="1">
      <c r="B1379" s="156"/>
      <c r="D1379" s="151" t="s">
        <v>442</v>
      </c>
      <c r="E1379" s="157" t="s">
        <v>3</v>
      </c>
      <c r="F1379" s="158" t="s">
        <v>4316</v>
      </c>
      <c r="H1379" s="159">
        <v>23.305</v>
      </c>
      <c r="I1379" s="160"/>
      <c r="L1379" s="156"/>
      <c r="M1379" s="161"/>
      <c r="T1379" s="162"/>
      <c r="AT1379" s="157" t="s">
        <v>442</v>
      </c>
      <c r="AU1379" s="157" t="s">
        <v>87</v>
      </c>
      <c r="AV1379" s="12" t="s">
        <v>79</v>
      </c>
      <c r="AW1379" s="12" t="s">
        <v>31</v>
      </c>
      <c r="AX1379" s="12" t="s">
        <v>76</v>
      </c>
      <c r="AY1379" s="157" t="s">
        <v>328</v>
      </c>
    </row>
    <row r="1380" spans="2:65" s="1" customFormat="1" ht="24.2" customHeight="1">
      <c r="B1380" s="133"/>
      <c r="C1380" s="134" t="s">
        <v>4317</v>
      </c>
      <c r="D1380" s="134" t="s">
        <v>331</v>
      </c>
      <c r="E1380" s="135" t="s">
        <v>4318</v>
      </c>
      <c r="F1380" s="136" t="s">
        <v>4319</v>
      </c>
      <c r="G1380" s="137" t="s">
        <v>476</v>
      </c>
      <c r="H1380" s="138">
        <v>17.009</v>
      </c>
      <c r="I1380" s="139"/>
      <c r="J1380" s="140">
        <f>ROUND(I1380*H1380,2)</f>
        <v>0</v>
      </c>
      <c r="K1380" s="136" t="s">
        <v>335</v>
      </c>
      <c r="L1380" s="34"/>
      <c r="M1380" s="141" t="s">
        <v>3</v>
      </c>
      <c r="N1380" s="142" t="s">
        <v>40</v>
      </c>
      <c r="P1380" s="143">
        <f>O1380*H1380</f>
        <v>0</v>
      </c>
      <c r="Q1380" s="143">
        <v>0</v>
      </c>
      <c r="R1380" s="143">
        <f>Q1380*H1380</f>
        <v>0</v>
      </c>
      <c r="S1380" s="143">
        <v>0</v>
      </c>
      <c r="T1380" s="144">
        <f>S1380*H1380</f>
        <v>0</v>
      </c>
      <c r="AR1380" s="145" t="s">
        <v>532</v>
      </c>
      <c r="AT1380" s="145" t="s">
        <v>331</v>
      </c>
      <c r="AU1380" s="145" t="s">
        <v>87</v>
      </c>
      <c r="AY1380" s="19" t="s">
        <v>328</v>
      </c>
      <c r="BE1380" s="146">
        <f>IF(N1380="základní",J1380,0)</f>
        <v>0</v>
      </c>
      <c r="BF1380" s="146">
        <f>IF(N1380="snížená",J1380,0)</f>
        <v>0</v>
      </c>
      <c r="BG1380" s="146">
        <f>IF(N1380="zákl. přenesená",J1380,0)</f>
        <v>0</v>
      </c>
      <c r="BH1380" s="146">
        <f>IF(N1380="sníž. přenesená",J1380,0)</f>
        <v>0</v>
      </c>
      <c r="BI1380" s="146">
        <f>IF(N1380="nulová",J1380,0)</f>
        <v>0</v>
      </c>
      <c r="BJ1380" s="19" t="s">
        <v>76</v>
      </c>
      <c r="BK1380" s="146">
        <f>ROUND(I1380*H1380,2)</f>
        <v>0</v>
      </c>
      <c r="BL1380" s="19" t="s">
        <v>532</v>
      </c>
      <c r="BM1380" s="145" t="s">
        <v>4320</v>
      </c>
    </row>
    <row r="1381" spans="2:65" s="1" customFormat="1">
      <c r="B1381" s="34"/>
      <c r="D1381" s="147" t="s">
        <v>338</v>
      </c>
      <c r="F1381" s="148" t="s">
        <v>4321</v>
      </c>
      <c r="I1381" s="149"/>
      <c r="L1381" s="34"/>
      <c r="M1381" s="150"/>
      <c r="T1381" s="55"/>
      <c r="AT1381" s="19" t="s">
        <v>338</v>
      </c>
      <c r="AU1381" s="19" t="s">
        <v>87</v>
      </c>
    </row>
    <row r="1382" spans="2:65" s="12" customFormat="1">
      <c r="B1382" s="156"/>
      <c r="D1382" s="151" t="s">
        <v>442</v>
      </c>
      <c r="E1382" s="157" t="s">
        <v>3</v>
      </c>
      <c r="F1382" s="158" t="s">
        <v>2527</v>
      </c>
      <c r="H1382" s="159">
        <v>17.009</v>
      </c>
      <c r="I1382" s="160"/>
      <c r="L1382" s="156"/>
      <c r="M1382" s="161"/>
      <c r="T1382" s="162"/>
      <c r="AT1382" s="157" t="s">
        <v>442</v>
      </c>
      <c r="AU1382" s="157" t="s">
        <v>87</v>
      </c>
      <c r="AV1382" s="12" t="s">
        <v>79</v>
      </c>
      <c r="AW1382" s="12" t="s">
        <v>31</v>
      </c>
      <c r="AX1382" s="12" t="s">
        <v>76</v>
      </c>
      <c r="AY1382" s="157" t="s">
        <v>328</v>
      </c>
    </row>
    <row r="1383" spans="2:65" s="1" customFormat="1" ht="24.2" customHeight="1">
      <c r="B1383" s="133"/>
      <c r="C1383" s="134" t="s">
        <v>4322</v>
      </c>
      <c r="D1383" s="134" t="s">
        <v>331</v>
      </c>
      <c r="E1383" s="135" t="s">
        <v>4323</v>
      </c>
      <c r="F1383" s="136" t="s">
        <v>4324</v>
      </c>
      <c r="G1383" s="137" t="s">
        <v>476</v>
      </c>
      <c r="H1383" s="138">
        <v>26.86</v>
      </c>
      <c r="I1383" s="139"/>
      <c r="J1383" s="140">
        <f>ROUND(I1383*H1383,2)</f>
        <v>0</v>
      </c>
      <c r="K1383" s="136" t="s">
        <v>335</v>
      </c>
      <c r="L1383" s="34"/>
      <c r="M1383" s="141" t="s">
        <v>3</v>
      </c>
      <c r="N1383" s="142" t="s">
        <v>40</v>
      </c>
      <c r="P1383" s="143">
        <f>O1383*H1383</f>
        <v>0</v>
      </c>
      <c r="Q1383" s="143">
        <v>0</v>
      </c>
      <c r="R1383" s="143">
        <f>Q1383*H1383</f>
        <v>0</v>
      </c>
      <c r="S1383" s="143">
        <v>0</v>
      </c>
      <c r="T1383" s="144">
        <f>S1383*H1383</f>
        <v>0</v>
      </c>
      <c r="AR1383" s="145" t="s">
        <v>532</v>
      </c>
      <c r="AT1383" s="145" t="s">
        <v>331</v>
      </c>
      <c r="AU1383" s="145" t="s">
        <v>87</v>
      </c>
      <c r="AY1383" s="19" t="s">
        <v>328</v>
      </c>
      <c r="BE1383" s="146">
        <f>IF(N1383="základní",J1383,0)</f>
        <v>0</v>
      </c>
      <c r="BF1383" s="146">
        <f>IF(N1383="snížená",J1383,0)</f>
        <v>0</v>
      </c>
      <c r="BG1383" s="146">
        <f>IF(N1383="zákl. přenesená",J1383,0)</f>
        <v>0</v>
      </c>
      <c r="BH1383" s="146">
        <f>IF(N1383="sníž. přenesená",J1383,0)</f>
        <v>0</v>
      </c>
      <c r="BI1383" s="146">
        <f>IF(N1383="nulová",J1383,0)</f>
        <v>0</v>
      </c>
      <c r="BJ1383" s="19" t="s">
        <v>76</v>
      </c>
      <c r="BK1383" s="146">
        <f>ROUND(I1383*H1383,2)</f>
        <v>0</v>
      </c>
      <c r="BL1383" s="19" t="s">
        <v>532</v>
      </c>
      <c r="BM1383" s="145" t="s">
        <v>4325</v>
      </c>
    </row>
    <row r="1384" spans="2:65" s="1" customFormat="1">
      <c r="B1384" s="34"/>
      <c r="D1384" s="147" t="s">
        <v>338</v>
      </c>
      <c r="F1384" s="148" t="s">
        <v>4326</v>
      </c>
      <c r="I1384" s="149"/>
      <c r="L1384" s="34"/>
      <c r="M1384" s="150"/>
      <c r="T1384" s="55"/>
      <c r="AT1384" s="19" t="s">
        <v>338</v>
      </c>
      <c r="AU1384" s="19" t="s">
        <v>87</v>
      </c>
    </row>
    <row r="1385" spans="2:65" s="12" customFormat="1">
      <c r="B1385" s="156"/>
      <c r="D1385" s="151" t="s">
        <v>442</v>
      </c>
      <c r="E1385" s="157" t="s">
        <v>3</v>
      </c>
      <c r="F1385" s="158" t="s">
        <v>4327</v>
      </c>
      <c r="H1385" s="159">
        <v>26.86</v>
      </c>
      <c r="I1385" s="160"/>
      <c r="L1385" s="156"/>
      <c r="M1385" s="161"/>
      <c r="T1385" s="162"/>
      <c r="AT1385" s="157" t="s">
        <v>442</v>
      </c>
      <c r="AU1385" s="157" t="s">
        <v>87</v>
      </c>
      <c r="AV1385" s="12" t="s">
        <v>79</v>
      </c>
      <c r="AW1385" s="12" t="s">
        <v>31</v>
      </c>
      <c r="AX1385" s="12" t="s">
        <v>76</v>
      </c>
      <c r="AY1385" s="157" t="s">
        <v>328</v>
      </c>
    </row>
    <row r="1386" spans="2:65" s="1" customFormat="1" ht="37.9" customHeight="1">
      <c r="B1386" s="133"/>
      <c r="C1386" s="176" t="s">
        <v>4328</v>
      </c>
      <c r="D1386" s="176" t="s">
        <v>539</v>
      </c>
      <c r="E1386" s="177" t="s">
        <v>4329</v>
      </c>
      <c r="F1386" s="178" t="s">
        <v>4330</v>
      </c>
      <c r="G1386" s="179" t="s">
        <v>439</v>
      </c>
      <c r="H1386" s="180">
        <v>285.47399999999999</v>
      </c>
      <c r="I1386" s="181"/>
      <c r="J1386" s="182">
        <f>ROUND(I1386*H1386,2)</f>
        <v>0</v>
      </c>
      <c r="K1386" s="178" t="s">
        <v>335</v>
      </c>
      <c r="L1386" s="183"/>
      <c r="M1386" s="184" t="s">
        <v>3</v>
      </c>
      <c r="N1386" s="185" t="s">
        <v>40</v>
      </c>
      <c r="P1386" s="143">
        <f>O1386*H1386</f>
        <v>0</v>
      </c>
      <c r="Q1386" s="143">
        <v>2.7E-4</v>
      </c>
      <c r="R1386" s="143">
        <f>Q1386*H1386</f>
        <v>7.7077980000000004E-2</v>
      </c>
      <c r="S1386" s="143">
        <v>0</v>
      </c>
      <c r="T1386" s="144">
        <f>S1386*H1386</f>
        <v>0</v>
      </c>
      <c r="AR1386" s="145" t="s">
        <v>621</v>
      </c>
      <c r="AT1386" s="145" t="s">
        <v>539</v>
      </c>
      <c r="AU1386" s="145" t="s">
        <v>87</v>
      </c>
      <c r="AY1386" s="19" t="s">
        <v>328</v>
      </c>
      <c r="BE1386" s="146">
        <f>IF(N1386="základní",J1386,0)</f>
        <v>0</v>
      </c>
      <c r="BF1386" s="146">
        <f>IF(N1386="snížená",J1386,0)</f>
        <v>0</v>
      </c>
      <c r="BG1386" s="146">
        <f>IF(N1386="zákl. přenesená",J1386,0)</f>
        <v>0</v>
      </c>
      <c r="BH1386" s="146">
        <f>IF(N1386="sníž. přenesená",J1386,0)</f>
        <v>0</v>
      </c>
      <c r="BI1386" s="146">
        <f>IF(N1386="nulová",J1386,0)</f>
        <v>0</v>
      </c>
      <c r="BJ1386" s="19" t="s">
        <v>76</v>
      </c>
      <c r="BK1386" s="146">
        <f>ROUND(I1386*H1386,2)</f>
        <v>0</v>
      </c>
      <c r="BL1386" s="19" t="s">
        <v>532</v>
      </c>
      <c r="BM1386" s="145" t="s">
        <v>4331</v>
      </c>
    </row>
    <row r="1387" spans="2:65" s="1" customFormat="1" ht="48.75">
      <c r="B1387" s="34"/>
      <c r="D1387" s="151" t="s">
        <v>340</v>
      </c>
      <c r="F1387" s="152" t="s">
        <v>4332</v>
      </c>
      <c r="I1387" s="149"/>
      <c r="L1387" s="34"/>
      <c r="M1387" s="150"/>
      <c r="T1387" s="55"/>
      <c r="AT1387" s="19" t="s">
        <v>340</v>
      </c>
      <c r="AU1387" s="19" t="s">
        <v>87</v>
      </c>
    </row>
    <row r="1388" spans="2:65" s="12" customFormat="1">
      <c r="B1388" s="156"/>
      <c r="D1388" s="151" t="s">
        <v>442</v>
      </c>
      <c r="E1388" s="157" t="s">
        <v>3</v>
      </c>
      <c r="F1388" s="158" t="s">
        <v>3693</v>
      </c>
      <c r="H1388" s="159">
        <v>224.88399999999999</v>
      </c>
      <c r="I1388" s="160"/>
      <c r="L1388" s="156"/>
      <c r="M1388" s="161"/>
      <c r="T1388" s="162"/>
      <c r="AT1388" s="157" t="s">
        <v>442</v>
      </c>
      <c r="AU1388" s="157" t="s">
        <v>87</v>
      </c>
      <c r="AV1388" s="12" t="s">
        <v>79</v>
      </c>
      <c r="AW1388" s="12" t="s">
        <v>31</v>
      </c>
      <c r="AX1388" s="12" t="s">
        <v>69</v>
      </c>
      <c r="AY1388" s="157" t="s">
        <v>328</v>
      </c>
    </row>
    <row r="1389" spans="2:65" s="12" customFormat="1">
      <c r="B1389" s="156"/>
      <c r="D1389" s="151" t="s">
        <v>442</v>
      </c>
      <c r="E1389" s="157" t="s">
        <v>3</v>
      </c>
      <c r="F1389" s="158" t="s">
        <v>4333</v>
      </c>
      <c r="H1389" s="159">
        <v>16.574999999999999</v>
      </c>
      <c r="I1389" s="160"/>
      <c r="L1389" s="156"/>
      <c r="M1389" s="161"/>
      <c r="T1389" s="162"/>
      <c r="AT1389" s="157" t="s">
        <v>442</v>
      </c>
      <c r="AU1389" s="157" t="s">
        <v>87</v>
      </c>
      <c r="AV1389" s="12" t="s">
        <v>79</v>
      </c>
      <c r="AW1389" s="12" t="s">
        <v>31</v>
      </c>
      <c r="AX1389" s="12" t="s">
        <v>69</v>
      </c>
      <c r="AY1389" s="157" t="s">
        <v>328</v>
      </c>
    </row>
    <row r="1390" spans="2:65" s="12" customFormat="1">
      <c r="B1390" s="156"/>
      <c r="D1390" s="151" t="s">
        <v>442</v>
      </c>
      <c r="E1390" s="157" t="s">
        <v>3</v>
      </c>
      <c r="F1390" s="158" t="s">
        <v>4334</v>
      </c>
      <c r="H1390" s="159">
        <v>3.5830000000000002</v>
      </c>
      <c r="I1390" s="160"/>
      <c r="L1390" s="156"/>
      <c r="M1390" s="161"/>
      <c r="T1390" s="162"/>
      <c r="AT1390" s="157" t="s">
        <v>442</v>
      </c>
      <c r="AU1390" s="157" t="s">
        <v>87</v>
      </c>
      <c r="AV1390" s="12" t="s">
        <v>79</v>
      </c>
      <c r="AW1390" s="12" t="s">
        <v>31</v>
      </c>
      <c r="AX1390" s="12" t="s">
        <v>69</v>
      </c>
      <c r="AY1390" s="157" t="s">
        <v>328</v>
      </c>
    </row>
    <row r="1391" spans="2:65" s="13" customFormat="1">
      <c r="B1391" s="163"/>
      <c r="D1391" s="151" t="s">
        <v>442</v>
      </c>
      <c r="E1391" s="164" t="s">
        <v>3</v>
      </c>
      <c r="F1391" s="165" t="s">
        <v>452</v>
      </c>
      <c r="H1391" s="166">
        <v>245.042</v>
      </c>
      <c r="I1391" s="167"/>
      <c r="L1391" s="163"/>
      <c r="M1391" s="168"/>
      <c r="T1391" s="169"/>
      <c r="AT1391" s="164" t="s">
        <v>442</v>
      </c>
      <c r="AU1391" s="164" t="s">
        <v>87</v>
      </c>
      <c r="AV1391" s="13" t="s">
        <v>113</v>
      </c>
      <c r="AW1391" s="13" t="s">
        <v>31</v>
      </c>
      <c r="AX1391" s="13" t="s">
        <v>76</v>
      </c>
      <c r="AY1391" s="164" t="s">
        <v>328</v>
      </c>
    </row>
    <row r="1392" spans="2:65" s="12" customFormat="1">
      <c r="B1392" s="156"/>
      <c r="D1392" s="151" t="s">
        <v>442</v>
      </c>
      <c r="F1392" s="158" t="s">
        <v>4335</v>
      </c>
      <c r="H1392" s="159">
        <v>285.47399999999999</v>
      </c>
      <c r="I1392" s="160"/>
      <c r="L1392" s="156"/>
      <c r="M1392" s="161"/>
      <c r="T1392" s="162"/>
      <c r="AT1392" s="157" t="s">
        <v>442</v>
      </c>
      <c r="AU1392" s="157" t="s">
        <v>87</v>
      </c>
      <c r="AV1392" s="12" t="s">
        <v>79</v>
      </c>
      <c r="AW1392" s="12" t="s">
        <v>4</v>
      </c>
      <c r="AX1392" s="12" t="s">
        <v>76</v>
      </c>
      <c r="AY1392" s="157" t="s">
        <v>328</v>
      </c>
    </row>
    <row r="1393" spans="2:65" s="11" customFormat="1" ht="22.9" customHeight="1">
      <c r="B1393" s="121"/>
      <c r="D1393" s="122" t="s">
        <v>68</v>
      </c>
      <c r="E1393" s="131" t="s">
        <v>4336</v>
      </c>
      <c r="F1393" s="131" t="s">
        <v>4337</v>
      </c>
      <c r="I1393" s="124"/>
      <c r="J1393" s="132">
        <f>BK1393</f>
        <v>0</v>
      </c>
      <c r="L1393" s="121"/>
      <c r="M1393" s="126"/>
      <c r="P1393" s="127">
        <f>P1394+SUM(P1395:P1419)+P1445</f>
        <v>0</v>
      </c>
      <c r="R1393" s="127">
        <f>R1394+SUM(R1395:R1419)+R1445</f>
        <v>9.5526721299999992E-2</v>
      </c>
      <c r="T1393" s="128">
        <f>T1394+SUM(T1395:T1419)+T1445</f>
        <v>0</v>
      </c>
      <c r="AR1393" s="122" t="s">
        <v>79</v>
      </c>
      <c r="AT1393" s="129" t="s">
        <v>68</v>
      </c>
      <c r="AU1393" s="129" t="s">
        <v>76</v>
      </c>
      <c r="AY1393" s="122" t="s">
        <v>328</v>
      </c>
      <c r="BK1393" s="130">
        <f>BK1394+SUM(BK1395:BK1419)+BK1445</f>
        <v>0</v>
      </c>
    </row>
    <row r="1394" spans="2:65" s="1" customFormat="1" ht="16.5" customHeight="1">
      <c r="B1394" s="133"/>
      <c r="C1394" s="134" t="s">
        <v>4338</v>
      </c>
      <c r="D1394" s="134" t="s">
        <v>331</v>
      </c>
      <c r="E1394" s="135" t="s">
        <v>4339</v>
      </c>
      <c r="F1394" s="136" t="s">
        <v>4340</v>
      </c>
      <c r="G1394" s="137" t="s">
        <v>574</v>
      </c>
      <c r="H1394" s="138">
        <v>1</v>
      </c>
      <c r="I1394" s="139"/>
      <c r="J1394" s="140">
        <f>ROUND(I1394*H1394,2)</f>
        <v>0</v>
      </c>
      <c r="K1394" s="136" t="s">
        <v>2897</v>
      </c>
      <c r="L1394" s="34"/>
      <c r="M1394" s="141" t="s">
        <v>3</v>
      </c>
      <c r="N1394" s="142" t="s">
        <v>40</v>
      </c>
      <c r="P1394" s="143">
        <f>O1394*H1394</f>
        <v>0</v>
      </c>
      <c r="Q1394" s="143">
        <v>4.4000000000000002E-4</v>
      </c>
      <c r="R1394" s="143">
        <f>Q1394*H1394</f>
        <v>4.4000000000000002E-4</v>
      </c>
      <c r="S1394" s="143">
        <v>0</v>
      </c>
      <c r="T1394" s="144">
        <f>S1394*H1394</f>
        <v>0</v>
      </c>
      <c r="AR1394" s="145" t="s">
        <v>532</v>
      </c>
      <c r="AT1394" s="145" t="s">
        <v>331</v>
      </c>
      <c r="AU1394" s="145" t="s">
        <v>79</v>
      </c>
      <c r="AY1394" s="19" t="s">
        <v>328</v>
      </c>
      <c r="BE1394" s="146">
        <f>IF(N1394="základní",J1394,0)</f>
        <v>0</v>
      </c>
      <c r="BF1394" s="146">
        <f>IF(N1394="snížená",J1394,0)</f>
        <v>0</v>
      </c>
      <c r="BG1394" s="146">
        <f>IF(N1394="zákl. přenesená",J1394,0)</f>
        <v>0</v>
      </c>
      <c r="BH1394" s="146">
        <f>IF(N1394="sníž. přenesená",J1394,0)</f>
        <v>0</v>
      </c>
      <c r="BI1394" s="146">
        <f>IF(N1394="nulová",J1394,0)</f>
        <v>0</v>
      </c>
      <c r="BJ1394" s="19" t="s">
        <v>76</v>
      </c>
      <c r="BK1394" s="146">
        <f>ROUND(I1394*H1394,2)</f>
        <v>0</v>
      </c>
      <c r="BL1394" s="19" t="s">
        <v>532</v>
      </c>
      <c r="BM1394" s="145" t="s">
        <v>4341</v>
      </c>
    </row>
    <row r="1395" spans="2:65" s="1" customFormat="1" ht="24.2" customHeight="1">
      <c r="B1395" s="133"/>
      <c r="C1395" s="134" t="s">
        <v>4342</v>
      </c>
      <c r="D1395" s="134" t="s">
        <v>331</v>
      </c>
      <c r="E1395" s="135" t="s">
        <v>4343</v>
      </c>
      <c r="F1395" s="136" t="s">
        <v>4344</v>
      </c>
      <c r="G1395" s="137" t="s">
        <v>574</v>
      </c>
      <c r="H1395" s="138">
        <v>1</v>
      </c>
      <c r="I1395" s="139"/>
      <c r="J1395" s="140">
        <f>ROUND(I1395*H1395,2)</f>
        <v>0</v>
      </c>
      <c r="K1395" s="136" t="s">
        <v>335</v>
      </c>
      <c r="L1395" s="34"/>
      <c r="M1395" s="141" t="s">
        <v>3</v>
      </c>
      <c r="N1395" s="142" t="s">
        <v>40</v>
      </c>
      <c r="P1395" s="143">
        <f>O1395*H1395</f>
        <v>0</v>
      </c>
      <c r="Q1395" s="143">
        <v>4.1855869999999999E-4</v>
      </c>
      <c r="R1395" s="143">
        <f>Q1395*H1395</f>
        <v>4.1855869999999999E-4</v>
      </c>
      <c r="S1395" s="143">
        <v>0</v>
      </c>
      <c r="T1395" s="144">
        <f>S1395*H1395</f>
        <v>0</v>
      </c>
      <c r="AR1395" s="145" t="s">
        <v>532</v>
      </c>
      <c r="AT1395" s="145" t="s">
        <v>331</v>
      </c>
      <c r="AU1395" s="145" t="s">
        <v>79</v>
      </c>
      <c r="AY1395" s="19" t="s">
        <v>328</v>
      </c>
      <c r="BE1395" s="146">
        <f>IF(N1395="základní",J1395,0)</f>
        <v>0</v>
      </c>
      <c r="BF1395" s="146">
        <f>IF(N1395="snížená",J1395,0)</f>
        <v>0</v>
      </c>
      <c r="BG1395" s="146">
        <f>IF(N1395="zákl. přenesená",J1395,0)</f>
        <v>0</v>
      </c>
      <c r="BH1395" s="146">
        <f>IF(N1395="sníž. přenesená",J1395,0)</f>
        <v>0</v>
      </c>
      <c r="BI1395" s="146">
        <f>IF(N1395="nulová",J1395,0)</f>
        <v>0</v>
      </c>
      <c r="BJ1395" s="19" t="s">
        <v>76</v>
      </c>
      <c r="BK1395" s="146">
        <f>ROUND(I1395*H1395,2)</f>
        <v>0</v>
      </c>
      <c r="BL1395" s="19" t="s">
        <v>532</v>
      </c>
      <c r="BM1395" s="145" t="s">
        <v>4345</v>
      </c>
    </row>
    <row r="1396" spans="2:65" s="1" customFormat="1">
      <c r="B1396" s="34"/>
      <c r="D1396" s="147" t="s">
        <v>338</v>
      </c>
      <c r="F1396" s="148" t="s">
        <v>4346</v>
      </c>
      <c r="I1396" s="149"/>
      <c r="L1396" s="34"/>
      <c r="M1396" s="150"/>
      <c r="T1396" s="55"/>
      <c r="AT1396" s="19" t="s">
        <v>338</v>
      </c>
      <c r="AU1396" s="19" t="s">
        <v>79</v>
      </c>
    </row>
    <row r="1397" spans="2:65" s="1" customFormat="1" ht="16.5" customHeight="1">
      <c r="B1397" s="133"/>
      <c r="C1397" s="176" t="s">
        <v>4347</v>
      </c>
      <c r="D1397" s="176" t="s">
        <v>539</v>
      </c>
      <c r="E1397" s="177" t="s">
        <v>4348</v>
      </c>
      <c r="F1397" s="178" t="s">
        <v>4349</v>
      </c>
      <c r="G1397" s="179" t="s">
        <v>574</v>
      </c>
      <c r="H1397" s="180">
        <v>1</v>
      </c>
      <c r="I1397" s="181"/>
      <c r="J1397" s="182">
        <f>ROUND(I1397*H1397,2)</f>
        <v>0</v>
      </c>
      <c r="K1397" s="178" t="s">
        <v>335</v>
      </c>
      <c r="L1397" s="183"/>
      <c r="M1397" s="184" t="s">
        <v>3</v>
      </c>
      <c r="N1397" s="185" t="s">
        <v>40</v>
      </c>
      <c r="P1397" s="143">
        <f>O1397*H1397</f>
        <v>0</v>
      </c>
      <c r="Q1397" s="143">
        <v>5.1999999999999998E-2</v>
      </c>
      <c r="R1397" s="143">
        <f>Q1397*H1397</f>
        <v>5.1999999999999998E-2</v>
      </c>
      <c r="S1397" s="143">
        <v>0</v>
      </c>
      <c r="T1397" s="144">
        <f>S1397*H1397</f>
        <v>0</v>
      </c>
      <c r="AR1397" s="145" t="s">
        <v>621</v>
      </c>
      <c r="AT1397" s="145" t="s">
        <v>539</v>
      </c>
      <c r="AU1397" s="145" t="s">
        <v>79</v>
      </c>
      <c r="AY1397" s="19" t="s">
        <v>328</v>
      </c>
      <c r="BE1397" s="146">
        <f>IF(N1397="základní",J1397,0)</f>
        <v>0</v>
      </c>
      <c r="BF1397" s="146">
        <f>IF(N1397="snížená",J1397,0)</f>
        <v>0</v>
      </c>
      <c r="BG1397" s="146">
        <f>IF(N1397="zákl. přenesená",J1397,0)</f>
        <v>0</v>
      </c>
      <c r="BH1397" s="146">
        <f>IF(N1397="sníž. přenesená",J1397,0)</f>
        <v>0</v>
      </c>
      <c r="BI1397" s="146">
        <f>IF(N1397="nulová",J1397,0)</f>
        <v>0</v>
      </c>
      <c r="BJ1397" s="19" t="s">
        <v>76</v>
      </c>
      <c r="BK1397" s="146">
        <f>ROUND(I1397*H1397,2)</f>
        <v>0</v>
      </c>
      <c r="BL1397" s="19" t="s">
        <v>532</v>
      </c>
      <c r="BM1397" s="145" t="s">
        <v>4350</v>
      </c>
    </row>
    <row r="1398" spans="2:65" s="1" customFormat="1" ht="55.5" customHeight="1">
      <c r="B1398" s="133"/>
      <c r="C1398" s="134" t="s">
        <v>4351</v>
      </c>
      <c r="D1398" s="134" t="s">
        <v>331</v>
      </c>
      <c r="E1398" s="135" t="s">
        <v>4352</v>
      </c>
      <c r="F1398" s="136" t="s">
        <v>4353</v>
      </c>
      <c r="G1398" s="137" t="s">
        <v>574</v>
      </c>
      <c r="H1398" s="138">
        <v>1</v>
      </c>
      <c r="I1398" s="139"/>
      <c r="J1398" s="140">
        <f>ROUND(I1398*H1398,2)</f>
        <v>0</v>
      </c>
      <c r="K1398" s="136" t="s">
        <v>335</v>
      </c>
      <c r="L1398" s="34"/>
      <c r="M1398" s="141" t="s">
        <v>3</v>
      </c>
      <c r="N1398" s="142" t="s">
        <v>40</v>
      </c>
      <c r="P1398" s="143">
        <f>O1398*H1398</f>
        <v>0</v>
      </c>
      <c r="Q1398" s="143">
        <v>2.481626E-4</v>
      </c>
      <c r="R1398" s="143">
        <f>Q1398*H1398</f>
        <v>2.481626E-4</v>
      </c>
      <c r="S1398" s="143">
        <v>0</v>
      </c>
      <c r="T1398" s="144">
        <f>S1398*H1398</f>
        <v>0</v>
      </c>
      <c r="AR1398" s="145" t="s">
        <v>532</v>
      </c>
      <c r="AT1398" s="145" t="s">
        <v>331</v>
      </c>
      <c r="AU1398" s="145" t="s">
        <v>79</v>
      </c>
      <c r="AY1398" s="19" t="s">
        <v>328</v>
      </c>
      <c r="BE1398" s="146">
        <f>IF(N1398="základní",J1398,0)</f>
        <v>0</v>
      </c>
      <c r="BF1398" s="146">
        <f>IF(N1398="snížená",J1398,0)</f>
        <v>0</v>
      </c>
      <c r="BG1398" s="146">
        <f>IF(N1398="zákl. přenesená",J1398,0)</f>
        <v>0</v>
      </c>
      <c r="BH1398" s="146">
        <f>IF(N1398="sníž. přenesená",J1398,0)</f>
        <v>0</v>
      </c>
      <c r="BI1398" s="146">
        <f>IF(N1398="nulová",J1398,0)</f>
        <v>0</v>
      </c>
      <c r="BJ1398" s="19" t="s">
        <v>76</v>
      </c>
      <c r="BK1398" s="146">
        <f>ROUND(I1398*H1398,2)</f>
        <v>0</v>
      </c>
      <c r="BL1398" s="19" t="s">
        <v>532</v>
      </c>
      <c r="BM1398" s="145" t="s">
        <v>4354</v>
      </c>
    </row>
    <row r="1399" spans="2:65" s="1" customFormat="1">
      <c r="B1399" s="34"/>
      <c r="D1399" s="147" t="s">
        <v>338</v>
      </c>
      <c r="F1399" s="148" t="s">
        <v>4355</v>
      </c>
      <c r="I1399" s="149"/>
      <c r="L1399" s="34"/>
      <c r="M1399" s="150"/>
      <c r="T1399" s="55"/>
      <c r="AT1399" s="19" t="s">
        <v>338</v>
      </c>
      <c r="AU1399" s="19" t="s">
        <v>79</v>
      </c>
    </row>
    <row r="1400" spans="2:65" s="12" customFormat="1">
      <c r="B1400" s="156"/>
      <c r="D1400" s="151" t="s">
        <v>442</v>
      </c>
      <c r="E1400" s="157" t="s">
        <v>3</v>
      </c>
      <c r="F1400" s="158" t="s">
        <v>4356</v>
      </c>
      <c r="H1400" s="159">
        <v>1</v>
      </c>
      <c r="I1400" s="160"/>
      <c r="L1400" s="156"/>
      <c r="M1400" s="161"/>
      <c r="T1400" s="162"/>
      <c r="AT1400" s="157" t="s">
        <v>442</v>
      </c>
      <c r="AU1400" s="157" t="s">
        <v>79</v>
      </c>
      <c r="AV1400" s="12" t="s">
        <v>79</v>
      </c>
      <c r="AW1400" s="12" t="s">
        <v>31</v>
      </c>
      <c r="AX1400" s="12" t="s">
        <v>76</v>
      </c>
      <c r="AY1400" s="157" t="s">
        <v>328</v>
      </c>
    </row>
    <row r="1401" spans="2:65" s="1" customFormat="1" ht="24.2" customHeight="1">
      <c r="B1401" s="133"/>
      <c r="C1401" s="176" t="s">
        <v>4357</v>
      </c>
      <c r="D1401" s="176" t="s">
        <v>539</v>
      </c>
      <c r="E1401" s="177" t="s">
        <v>4358</v>
      </c>
      <c r="F1401" s="178" t="s">
        <v>4359</v>
      </c>
      <c r="G1401" s="179" t="s">
        <v>574</v>
      </c>
      <c r="H1401" s="180">
        <v>1</v>
      </c>
      <c r="I1401" s="181"/>
      <c r="J1401" s="182">
        <f t="shared" ref="J1401:J1414" si="0">ROUND(I1401*H1401,2)</f>
        <v>0</v>
      </c>
      <c r="K1401" s="178" t="s">
        <v>2897</v>
      </c>
      <c r="L1401" s="183"/>
      <c r="M1401" s="184" t="s">
        <v>3</v>
      </c>
      <c r="N1401" s="185" t="s">
        <v>40</v>
      </c>
      <c r="P1401" s="143">
        <f t="shared" ref="P1401:P1414" si="1">O1401*H1401</f>
        <v>0</v>
      </c>
      <c r="Q1401" s="143">
        <v>3.8620000000000002E-2</v>
      </c>
      <c r="R1401" s="143">
        <f t="shared" ref="R1401:R1414" si="2">Q1401*H1401</f>
        <v>3.8620000000000002E-2</v>
      </c>
      <c r="S1401" s="143">
        <v>0</v>
      </c>
      <c r="T1401" s="144">
        <f t="shared" ref="T1401:T1414" si="3">S1401*H1401</f>
        <v>0</v>
      </c>
      <c r="AR1401" s="145" t="s">
        <v>621</v>
      </c>
      <c r="AT1401" s="145" t="s">
        <v>539</v>
      </c>
      <c r="AU1401" s="145" t="s">
        <v>79</v>
      </c>
      <c r="AY1401" s="19" t="s">
        <v>328</v>
      </c>
      <c r="BE1401" s="146">
        <f t="shared" ref="BE1401:BE1414" si="4">IF(N1401="základní",J1401,0)</f>
        <v>0</v>
      </c>
      <c r="BF1401" s="146">
        <f t="shared" ref="BF1401:BF1414" si="5">IF(N1401="snížená",J1401,0)</f>
        <v>0</v>
      </c>
      <c r="BG1401" s="146">
        <f t="shared" ref="BG1401:BG1414" si="6">IF(N1401="zákl. přenesená",J1401,0)</f>
        <v>0</v>
      </c>
      <c r="BH1401" s="146">
        <f t="shared" ref="BH1401:BH1414" si="7">IF(N1401="sníž. přenesená",J1401,0)</f>
        <v>0</v>
      </c>
      <c r="BI1401" s="146">
        <f t="shared" ref="BI1401:BI1414" si="8">IF(N1401="nulová",J1401,0)</f>
        <v>0</v>
      </c>
      <c r="BJ1401" s="19" t="s">
        <v>76</v>
      </c>
      <c r="BK1401" s="146">
        <f t="shared" ref="BK1401:BK1414" si="9">ROUND(I1401*H1401,2)</f>
        <v>0</v>
      </c>
      <c r="BL1401" s="19" t="s">
        <v>532</v>
      </c>
      <c r="BM1401" s="145" t="s">
        <v>4360</v>
      </c>
    </row>
    <row r="1402" spans="2:65" s="1" customFormat="1" ht="16.5" customHeight="1">
      <c r="B1402" s="133"/>
      <c r="C1402" s="176" t="s">
        <v>4361</v>
      </c>
      <c r="D1402" s="176" t="s">
        <v>539</v>
      </c>
      <c r="E1402" s="177" t="s">
        <v>4362</v>
      </c>
      <c r="F1402" s="178" t="s">
        <v>4363</v>
      </c>
      <c r="G1402" s="179" t="s">
        <v>574</v>
      </c>
      <c r="H1402" s="180">
        <v>1</v>
      </c>
      <c r="I1402" s="181"/>
      <c r="J1402" s="182">
        <f t="shared" si="0"/>
        <v>0</v>
      </c>
      <c r="K1402" s="178" t="s">
        <v>335</v>
      </c>
      <c r="L1402" s="183"/>
      <c r="M1402" s="184" t="s">
        <v>3</v>
      </c>
      <c r="N1402" s="185" t="s">
        <v>40</v>
      </c>
      <c r="P1402" s="143">
        <f t="shared" si="1"/>
        <v>0</v>
      </c>
      <c r="Q1402" s="143">
        <v>3.5000000000000001E-3</v>
      </c>
      <c r="R1402" s="143">
        <f t="shared" si="2"/>
        <v>3.5000000000000001E-3</v>
      </c>
      <c r="S1402" s="143">
        <v>0</v>
      </c>
      <c r="T1402" s="144">
        <f t="shared" si="3"/>
        <v>0</v>
      </c>
      <c r="AR1402" s="145" t="s">
        <v>621</v>
      </c>
      <c r="AT1402" s="145" t="s">
        <v>539</v>
      </c>
      <c r="AU1402" s="145" t="s">
        <v>79</v>
      </c>
      <c r="AY1402" s="19" t="s">
        <v>328</v>
      </c>
      <c r="BE1402" s="146">
        <f t="shared" si="4"/>
        <v>0</v>
      </c>
      <c r="BF1402" s="146">
        <f t="shared" si="5"/>
        <v>0</v>
      </c>
      <c r="BG1402" s="146">
        <f t="shared" si="6"/>
        <v>0</v>
      </c>
      <c r="BH1402" s="146">
        <f t="shared" si="7"/>
        <v>0</v>
      </c>
      <c r="BI1402" s="146">
        <f t="shared" si="8"/>
        <v>0</v>
      </c>
      <c r="BJ1402" s="19" t="s">
        <v>76</v>
      </c>
      <c r="BK1402" s="146">
        <f t="shared" si="9"/>
        <v>0</v>
      </c>
      <c r="BL1402" s="19" t="s">
        <v>532</v>
      </c>
      <c r="BM1402" s="145" t="s">
        <v>4364</v>
      </c>
    </row>
    <row r="1403" spans="2:65" s="1" customFormat="1" ht="24.2" customHeight="1">
      <c r="B1403" s="133"/>
      <c r="C1403" s="176" t="s">
        <v>4365</v>
      </c>
      <c r="D1403" s="176" t="s">
        <v>539</v>
      </c>
      <c r="E1403" s="177" t="s">
        <v>4366</v>
      </c>
      <c r="F1403" s="178" t="s">
        <v>4367</v>
      </c>
      <c r="G1403" s="179" t="s">
        <v>4368</v>
      </c>
      <c r="H1403" s="180">
        <v>1</v>
      </c>
      <c r="I1403" s="181"/>
      <c r="J1403" s="182">
        <f t="shared" si="0"/>
        <v>0</v>
      </c>
      <c r="K1403" s="178" t="s">
        <v>335</v>
      </c>
      <c r="L1403" s="183"/>
      <c r="M1403" s="184" t="s">
        <v>3</v>
      </c>
      <c r="N1403" s="185" t="s">
        <v>40</v>
      </c>
      <c r="P1403" s="143">
        <f t="shared" si="1"/>
        <v>0</v>
      </c>
      <c r="Q1403" s="143">
        <v>2.9999999999999997E-4</v>
      </c>
      <c r="R1403" s="143">
        <f t="shared" si="2"/>
        <v>2.9999999999999997E-4</v>
      </c>
      <c r="S1403" s="143">
        <v>0</v>
      </c>
      <c r="T1403" s="144">
        <f t="shared" si="3"/>
        <v>0</v>
      </c>
      <c r="AR1403" s="145" t="s">
        <v>621</v>
      </c>
      <c r="AT1403" s="145" t="s">
        <v>539</v>
      </c>
      <c r="AU1403" s="145" t="s">
        <v>79</v>
      </c>
      <c r="AY1403" s="19" t="s">
        <v>328</v>
      </c>
      <c r="BE1403" s="146">
        <f t="shared" si="4"/>
        <v>0</v>
      </c>
      <c r="BF1403" s="146">
        <f t="shared" si="5"/>
        <v>0</v>
      </c>
      <c r="BG1403" s="146">
        <f t="shared" si="6"/>
        <v>0</v>
      </c>
      <c r="BH1403" s="146">
        <f t="shared" si="7"/>
        <v>0</v>
      </c>
      <c r="BI1403" s="146">
        <f t="shared" si="8"/>
        <v>0</v>
      </c>
      <c r="BJ1403" s="19" t="s">
        <v>76</v>
      </c>
      <c r="BK1403" s="146">
        <f t="shared" si="9"/>
        <v>0</v>
      </c>
      <c r="BL1403" s="19" t="s">
        <v>532</v>
      </c>
      <c r="BM1403" s="145" t="s">
        <v>4369</v>
      </c>
    </row>
    <row r="1404" spans="2:65" s="1" customFormat="1" ht="37.9" customHeight="1">
      <c r="B1404" s="133"/>
      <c r="C1404" s="134" t="s">
        <v>4370</v>
      </c>
      <c r="D1404" s="134" t="s">
        <v>331</v>
      </c>
      <c r="E1404" s="135" t="s">
        <v>4371</v>
      </c>
      <c r="F1404" s="136" t="s">
        <v>4372</v>
      </c>
      <c r="G1404" s="137" t="s">
        <v>367</v>
      </c>
      <c r="H1404" s="138">
        <v>7</v>
      </c>
      <c r="I1404" s="139"/>
      <c r="J1404" s="140">
        <f t="shared" si="0"/>
        <v>0</v>
      </c>
      <c r="K1404" s="136" t="s">
        <v>2897</v>
      </c>
      <c r="L1404" s="34"/>
      <c r="M1404" s="141" t="s">
        <v>3</v>
      </c>
      <c r="N1404" s="142" t="s">
        <v>40</v>
      </c>
      <c r="P1404" s="143">
        <f t="shared" si="1"/>
        <v>0</v>
      </c>
      <c r="Q1404" s="143">
        <v>0</v>
      </c>
      <c r="R1404" s="143">
        <f t="shared" si="2"/>
        <v>0</v>
      </c>
      <c r="S1404" s="143">
        <v>0</v>
      </c>
      <c r="T1404" s="144">
        <f t="shared" si="3"/>
        <v>0</v>
      </c>
      <c r="AR1404" s="145" t="s">
        <v>532</v>
      </c>
      <c r="AT1404" s="145" t="s">
        <v>331</v>
      </c>
      <c r="AU1404" s="145" t="s">
        <v>79</v>
      </c>
      <c r="AY1404" s="19" t="s">
        <v>328</v>
      </c>
      <c r="BE1404" s="146">
        <f t="shared" si="4"/>
        <v>0</v>
      </c>
      <c r="BF1404" s="146">
        <f t="shared" si="5"/>
        <v>0</v>
      </c>
      <c r="BG1404" s="146">
        <f t="shared" si="6"/>
        <v>0</v>
      </c>
      <c r="BH1404" s="146">
        <f t="shared" si="7"/>
        <v>0</v>
      </c>
      <c r="BI1404" s="146">
        <f t="shared" si="8"/>
        <v>0</v>
      </c>
      <c r="BJ1404" s="19" t="s">
        <v>76</v>
      </c>
      <c r="BK1404" s="146">
        <f t="shared" si="9"/>
        <v>0</v>
      </c>
      <c r="BL1404" s="19" t="s">
        <v>532</v>
      </c>
      <c r="BM1404" s="145" t="s">
        <v>4373</v>
      </c>
    </row>
    <row r="1405" spans="2:65" s="1" customFormat="1" ht="37.9" customHeight="1">
      <c r="B1405" s="133"/>
      <c r="C1405" s="134" t="s">
        <v>4374</v>
      </c>
      <c r="D1405" s="134" t="s">
        <v>331</v>
      </c>
      <c r="E1405" s="135" t="s">
        <v>4375</v>
      </c>
      <c r="F1405" s="136" t="s">
        <v>4376</v>
      </c>
      <c r="G1405" s="137" t="s">
        <v>367</v>
      </c>
      <c r="H1405" s="138">
        <v>1</v>
      </c>
      <c r="I1405" s="139"/>
      <c r="J1405" s="140">
        <f t="shared" si="0"/>
        <v>0</v>
      </c>
      <c r="K1405" s="136" t="s">
        <v>2897</v>
      </c>
      <c r="L1405" s="34"/>
      <c r="M1405" s="141" t="s">
        <v>3</v>
      </c>
      <c r="N1405" s="142" t="s">
        <v>40</v>
      </c>
      <c r="P1405" s="143">
        <f t="shared" si="1"/>
        <v>0</v>
      </c>
      <c r="Q1405" s="143">
        <v>0</v>
      </c>
      <c r="R1405" s="143">
        <f t="shared" si="2"/>
        <v>0</v>
      </c>
      <c r="S1405" s="143">
        <v>0</v>
      </c>
      <c r="T1405" s="144">
        <f t="shared" si="3"/>
        <v>0</v>
      </c>
      <c r="AR1405" s="145" t="s">
        <v>532</v>
      </c>
      <c r="AT1405" s="145" t="s">
        <v>331</v>
      </c>
      <c r="AU1405" s="145" t="s">
        <v>79</v>
      </c>
      <c r="AY1405" s="19" t="s">
        <v>328</v>
      </c>
      <c r="BE1405" s="146">
        <f t="shared" si="4"/>
        <v>0</v>
      </c>
      <c r="BF1405" s="146">
        <f t="shared" si="5"/>
        <v>0</v>
      </c>
      <c r="BG1405" s="146">
        <f t="shared" si="6"/>
        <v>0</v>
      </c>
      <c r="BH1405" s="146">
        <f t="shared" si="7"/>
        <v>0</v>
      </c>
      <c r="BI1405" s="146">
        <f t="shared" si="8"/>
        <v>0</v>
      </c>
      <c r="BJ1405" s="19" t="s">
        <v>76</v>
      </c>
      <c r="BK1405" s="146">
        <f t="shared" si="9"/>
        <v>0</v>
      </c>
      <c r="BL1405" s="19" t="s">
        <v>532</v>
      </c>
      <c r="BM1405" s="145" t="s">
        <v>4377</v>
      </c>
    </row>
    <row r="1406" spans="2:65" s="1" customFormat="1" ht="37.9" customHeight="1">
      <c r="B1406" s="133"/>
      <c r="C1406" s="134" t="s">
        <v>4378</v>
      </c>
      <c r="D1406" s="134" t="s">
        <v>331</v>
      </c>
      <c r="E1406" s="135" t="s">
        <v>4379</v>
      </c>
      <c r="F1406" s="136" t="s">
        <v>4380</v>
      </c>
      <c r="G1406" s="137" t="s">
        <v>367</v>
      </c>
      <c r="H1406" s="138">
        <v>1</v>
      </c>
      <c r="I1406" s="139"/>
      <c r="J1406" s="140">
        <f t="shared" si="0"/>
        <v>0</v>
      </c>
      <c r="K1406" s="136" t="s">
        <v>2897</v>
      </c>
      <c r="L1406" s="34"/>
      <c r="M1406" s="141" t="s">
        <v>3</v>
      </c>
      <c r="N1406" s="142" t="s">
        <v>40</v>
      </c>
      <c r="P1406" s="143">
        <f t="shared" si="1"/>
        <v>0</v>
      </c>
      <c r="Q1406" s="143">
        <v>0</v>
      </c>
      <c r="R1406" s="143">
        <f t="shared" si="2"/>
        <v>0</v>
      </c>
      <c r="S1406" s="143">
        <v>0</v>
      </c>
      <c r="T1406" s="144">
        <f t="shared" si="3"/>
        <v>0</v>
      </c>
      <c r="AR1406" s="145" t="s">
        <v>532</v>
      </c>
      <c r="AT1406" s="145" t="s">
        <v>331</v>
      </c>
      <c r="AU1406" s="145" t="s">
        <v>79</v>
      </c>
      <c r="AY1406" s="19" t="s">
        <v>328</v>
      </c>
      <c r="BE1406" s="146">
        <f t="shared" si="4"/>
        <v>0</v>
      </c>
      <c r="BF1406" s="146">
        <f t="shared" si="5"/>
        <v>0</v>
      </c>
      <c r="BG1406" s="146">
        <f t="shared" si="6"/>
        <v>0</v>
      </c>
      <c r="BH1406" s="146">
        <f t="shared" si="7"/>
        <v>0</v>
      </c>
      <c r="BI1406" s="146">
        <f t="shared" si="8"/>
        <v>0</v>
      </c>
      <c r="BJ1406" s="19" t="s">
        <v>76</v>
      </c>
      <c r="BK1406" s="146">
        <f t="shared" si="9"/>
        <v>0</v>
      </c>
      <c r="BL1406" s="19" t="s">
        <v>532</v>
      </c>
      <c r="BM1406" s="145" t="s">
        <v>4381</v>
      </c>
    </row>
    <row r="1407" spans="2:65" s="1" customFormat="1" ht="37.9" customHeight="1">
      <c r="B1407" s="133"/>
      <c r="C1407" s="134" t="s">
        <v>4382</v>
      </c>
      <c r="D1407" s="134" t="s">
        <v>331</v>
      </c>
      <c r="E1407" s="135" t="s">
        <v>4383</v>
      </c>
      <c r="F1407" s="136" t="s">
        <v>4384</v>
      </c>
      <c r="G1407" s="137" t="s">
        <v>367</v>
      </c>
      <c r="H1407" s="138">
        <v>1</v>
      </c>
      <c r="I1407" s="139"/>
      <c r="J1407" s="140">
        <f t="shared" si="0"/>
        <v>0</v>
      </c>
      <c r="K1407" s="136" t="s">
        <v>2897</v>
      </c>
      <c r="L1407" s="34"/>
      <c r="M1407" s="141" t="s">
        <v>3</v>
      </c>
      <c r="N1407" s="142" t="s">
        <v>40</v>
      </c>
      <c r="P1407" s="143">
        <f t="shared" si="1"/>
        <v>0</v>
      </c>
      <c r="Q1407" s="143">
        <v>0</v>
      </c>
      <c r="R1407" s="143">
        <f t="shared" si="2"/>
        <v>0</v>
      </c>
      <c r="S1407" s="143">
        <v>0</v>
      </c>
      <c r="T1407" s="144">
        <f t="shared" si="3"/>
        <v>0</v>
      </c>
      <c r="AR1407" s="145" t="s">
        <v>532</v>
      </c>
      <c r="AT1407" s="145" t="s">
        <v>331</v>
      </c>
      <c r="AU1407" s="145" t="s">
        <v>79</v>
      </c>
      <c r="AY1407" s="19" t="s">
        <v>328</v>
      </c>
      <c r="BE1407" s="146">
        <f t="shared" si="4"/>
        <v>0</v>
      </c>
      <c r="BF1407" s="146">
        <f t="shared" si="5"/>
        <v>0</v>
      </c>
      <c r="BG1407" s="146">
        <f t="shared" si="6"/>
        <v>0</v>
      </c>
      <c r="BH1407" s="146">
        <f t="shared" si="7"/>
        <v>0</v>
      </c>
      <c r="BI1407" s="146">
        <f t="shared" si="8"/>
        <v>0</v>
      </c>
      <c r="BJ1407" s="19" t="s">
        <v>76</v>
      </c>
      <c r="BK1407" s="146">
        <f t="shared" si="9"/>
        <v>0</v>
      </c>
      <c r="BL1407" s="19" t="s">
        <v>532</v>
      </c>
      <c r="BM1407" s="145" t="s">
        <v>4385</v>
      </c>
    </row>
    <row r="1408" spans="2:65" s="1" customFormat="1" ht="37.9" customHeight="1">
      <c r="B1408" s="133"/>
      <c r="C1408" s="134" t="s">
        <v>4386</v>
      </c>
      <c r="D1408" s="134" t="s">
        <v>331</v>
      </c>
      <c r="E1408" s="135" t="s">
        <v>4387</v>
      </c>
      <c r="F1408" s="136" t="s">
        <v>4388</v>
      </c>
      <c r="G1408" s="137" t="s">
        <v>367</v>
      </c>
      <c r="H1408" s="138">
        <v>1</v>
      </c>
      <c r="I1408" s="139"/>
      <c r="J1408" s="140">
        <f t="shared" si="0"/>
        <v>0</v>
      </c>
      <c r="K1408" s="136" t="s">
        <v>2897</v>
      </c>
      <c r="L1408" s="34"/>
      <c r="M1408" s="141" t="s">
        <v>3</v>
      </c>
      <c r="N1408" s="142" t="s">
        <v>40</v>
      </c>
      <c r="P1408" s="143">
        <f t="shared" si="1"/>
        <v>0</v>
      </c>
      <c r="Q1408" s="143">
        <v>0</v>
      </c>
      <c r="R1408" s="143">
        <f t="shared" si="2"/>
        <v>0</v>
      </c>
      <c r="S1408" s="143">
        <v>0</v>
      </c>
      <c r="T1408" s="144">
        <f t="shared" si="3"/>
        <v>0</v>
      </c>
      <c r="AR1408" s="145" t="s">
        <v>532</v>
      </c>
      <c r="AT1408" s="145" t="s">
        <v>331</v>
      </c>
      <c r="AU1408" s="145" t="s">
        <v>79</v>
      </c>
      <c r="AY1408" s="19" t="s">
        <v>328</v>
      </c>
      <c r="BE1408" s="146">
        <f t="shared" si="4"/>
        <v>0</v>
      </c>
      <c r="BF1408" s="146">
        <f t="shared" si="5"/>
        <v>0</v>
      </c>
      <c r="BG1408" s="146">
        <f t="shared" si="6"/>
        <v>0</v>
      </c>
      <c r="BH1408" s="146">
        <f t="shared" si="7"/>
        <v>0</v>
      </c>
      <c r="BI1408" s="146">
        <f t="shared" si="8"/>
        <v>0</v>
      </c>
      <c r="BJ1408" s="19" t="s">
        <v>76</v>
      </c>
      <c r="BK1408" s="146">
        <f t="shared" si="9"/>
        <v>0</v>
      </c>
      <c r="BL1408" s="19" t="s">
        <v>532</v>
      </c>
      <c r="BM1408" s="145" t="s">
        <v>4389</v>
      </c>
    </row>
    <row r="1409" spans="2:65" s="1" customFormat="1" ht="37.9" customHeight="1">
      <c r="B1409" s="133"/>
      <c r="C1409" s="134" t="s">
        <v>4390</v>
      </c>
      <c r="D1409" s="134" t="s">
        <v>331</v>
      </c>
      <c r="E1409" s="135" t="s">
        <v>4391</v>
      </c>
      <c r="F1409" s="136" t="s">
        <v>4392</v>
      </c>
      <c r="G1409" s="137" t="s">
        <v>367</v>
      </c>
      <c r="H1409" s="138">
        <v>3</v>
      </c>
      <c r="I1409" s="139"/>
      <c r="J1409" s="140">
        <f t="shared" si="0"/>
        <v>0</v>
      </c>
      <c r="K1409" s="136" t="s">
        <v>2897</v>
      </c>
      <c r="L1409" s="34"/>
      <c r="M1409" s="141" t="s">
        <v>3</v>
      </c>
      <c r="N1409" s="142" t="s">
        <v>40</v>
      </c>
      <c r="P1409" s="143">
        <f t="shared" si="1"/>
        <v>0</v>
      </c>
      <c r="Q1409" s="143">
        <v>0</v>
      </c>
      <c r="R1409" s="143">
        <f t="shared" si="2"/>
        <v>0</v>
      </c>
      <c r="S1409" s="143">
        <v>0</v>
      </c>
      <c r="T1409" s="144">
        <f t="shared" si="3"/>
        <v>0</v>
      </c>
      <c r="AR1409" s="145" t="s">
        <v>532</v>
      </c>
      <c r="AT1409" s="145" t="s">
        <v>331</v>
      </c>
      <c r="AU1409" s="145" t="s">
        <v>79</v>
      </c>
      <c r="AY1409" s="19" t="s">
        <v>328</v>
      </c>
      <c r="BE1409" s="146">
        <f t="shared" si="4"/>
        <v>0</v>
      </c>
      <c r="BF1409" s="146">
        <f t="shared" si="5"/>
        <v>0</v>
      </c>
      <c r="BG1409" s="146">
        <f t="shared" si="6"/>
        <v>0</v>
      </c>
      <c r="BH1409" s="146">
        <f t="shared" si="7"/>
        <v>0</v>
      </c>
      <c r="BI1409" s="146">
        <f t="shared" si="8"/>
        <v>0</v>
      </c>
      <c r="BJ1409" s="19" t="s">
        <v>76</v>
      </c>
      <c r="BK1409" s="146">
        <f t="shared" si="9"/>
        <v>0</v>
      </c>
      <c r="BL1409" s="19" t="s">
        <v>532</v>
      </c>
      <c r="BM1409" s="145" t="s">
        <v>4393</v>
      </c>
    </row>
    <row r="1410" spans="2:65" s="1" customFormat="1" ht="37.9" customHeight="1">
      <c r="B1410" s="133"/>
      <c r="C1410" s="134" t="s">
        <v>4394</v>
      </c>
      <c r="D1410" s="134" t="s">
        <v>331</v>
      </c>
      <c r="E1410" s="135" t="s">
        <v>4395</v>
      </c>
      <c r="F1410" s="136" t="s">
        <v>4396</v>
      </c>
      <c r="G1410" s="137" t="s">
        <v>367</v>
      </c>
      <c r="H1410" s="138">
        <v>1</v>
      </c>
      <c r="I1410" s="139"/>
      <c r="J1410" s="140">
        <f t="shared" si="0"/>
        <v>0</v>
      </c>
      <c r="K1410" s="136" t="s">
        <v>2897</v>
      </c>
      <c r="L1410" s="34"/>
      <c r="M1410" s="141" t="s">
        <v>3</v>
      </c>
      <c r="N1410" s="142" t="s">
        <v>40</v>
      </c>
      <c r="P1410" s="143">
        <f t="shared" si="1"/>
        <v>0</v>
      </c>
      <c r="Q1410" s="143">
        <v>0</v>
      </c>
      <c r="R1410" s="143">
        <f t="shared" si="2"/>
        <v>0</v>
      </c>
      <c r="S1410" s="143">
        <v>0</v>
      </c>
      <c r="T1410" s="144">
        <f t="shared" si="3"/>
        <v>0</v>
      </c>
      <c r="AR1410" s="145" t="s">
        <v>532</v>
      </c>
      <c r="AT1410" s="145" t="s">
        <v>331</v>
      </c>
      <c r="AU1410" s="145" t="s">
        <v>79</v>
      </c>
      <c r="AY1410" s="19" t="s">
        <v>328</v>
      </c>
      <c r="BE1410" s="146">
        <f t="shared" si="4"/>
        <v>0</v>
      </c>
      <c r="BF1410" s="146">
        <f t="shared" si="5"/>
        <v>0</v>
      </c>
      <c r="BG1410" s="146">
        <f t="shared" si="6"/>
        <v>0</v>
      </c>
      <c r="BH1410" s="146">
        <f t="shared" si="7"/>
        <v>0</v>
      </c>
      <c r="BI1410" s="146">
        <f t="shared" si="8"/>
        <v>0</v>
      </c>
      <c r="BJ1410" s="19" t="s">
        <v>76</v>
      </c>
      <c r="BK1410" s="146">
        <f t="shared" si="9"/>
        <v>0</v>
      </c>
      <c r="BL1410" s="19" t="s">
        <v>532</v>
      </c>
      <c r="BM1410" s="145" t="s">
        <v>4397</v>
      </c>
    </row>
    <row r="1411" spans="2:65" s="1" customFormat="1" ht="37.9" customHeight="1">
      <c r="B1411" s="133"/>
      <c r="C1411" s="134" t="s">
        <v>4398</v>
      </c>
      <c r="D1411" s="134" t="s">
        <v>331</v>
      </c>
      <c r="E1411" s="135" t="s">
        <v>4399</v>
      </c>
      <c r="F1411" s="136" t="s">
        <v>4400</v>
      </c>
      <c r="G1411" s="137" t="s">
        <v>367</v>
      </c>
      <c r="H1411" s="138">
        <v>13</v>
      </c>
      <c r="I1411" s="139"/>
      <c r="J1411" s="140">
        <f t="shared" si="0"/>
        <v>0</v>
      </c>
      <c r="K1411" s="136" t="s">
        <v>2897</v>
      </c>
      <c r="L1411" s="34"/>
      <c r="M1411" s="141" t="s">
        <v>3</v>
      </c>
      <c r="N1411" s="142" t="s">
        <v>40</v>
      </c>
      <c r="P1411" s="143">
        <f t="shared" si="1"/>
        <v>0</v>
      </c>
      <c r="Q1411" s="143">
        <v>0</v>
      </c>
      <c r="R1411" s="143">
        <f t="shared" si="2"/>
        <v>0</v>
      </c>
      <c r="S1411" s="143">
        <v>0</v>
      </c>
      <c r="T1411" s="144">
        <f t="shared" si="3"/>
        <v>0</v>
      </c>
      <c r="AR1411" s="145" t="s">
        <v>532</v>
      </c>
      <c r="AT1411" s="145" t="s">
        <v>331</v>
      </c>
      <c r="AU1411" s="145" t="s">
        <v>79</v>
      </c>
      <c r="AY1411" s="19" t="s">
        <v>328</v>
      </c>
      <c r="BE1411" s="146">
        <f t="shared" si="4"/>
        <v>0</v>
      </c>
      <c r="BF1411" s="146">
        <f t="shared" si="5"/>
        <v>0</v>
      </c>
      <c r="BG1411" s="146">
        <f t="shared" si="6"/>
        <v>0</v>
      </c>
      <c r="BH1411" s="146">
        <f t="shared" si="7"/>
        <v>0</v>
      </c>
      <c r="BI1411" s="146">
        <f t="shared" si="8"/>
        <v>0</v>
      </c>
      <c r="BJ1411" s="19" t="s">
        <v>76</v>
      </c>
      <c r="BK1411" s="146">
        <f t="shared" si="9"/>
        <v>0</v>
      </c>
      <c r="BL1411" s="19" t="s">
        <v>532</v>
      </c>
      <c r="BM1411" s="145" t="s">
        <v>4401</v>
      </c>
    </row>
    <row r="1412" spans="2:65" s="1" customFormat="1" ht="37.9" customHeight="1">
      <c r="B1412" s="133"/>
      <c r="C1412" s="134" t="s">
        <v>4402</v>
      </c>
      <c r="D1412" s="134" t="s">
        <v>331</v>
      </c>
      <c r="E1412" s="135" t="s">
        <v>4403</v>
      </c>
      <c r="F1412" s="136" t="s">
        <v>4404</v>
      </c>
      <c r="G1412" s="137" t="s">
        <v>367</v>
      </c>
      <c r="H1412" s="138">
        <v>8</v>
      </c>
      <c r="I1412" s="139"/>
      <c r="J1412" s="140">
        <f t="shared" si="0"/>
        <v>0</v>
      </c>
      <c r="K1412" s="136" t="s">
        <v>2897</v>
      </c>
      <c r="L1412" s="34"/>
      <c r="M1412" s="141" t="s">
        <v>3</v>
      </c>
      <c r="N1412" s="142" t="s">
        <v>40</v>
      </c>
      <c r="P1412" s="143">
        <f t="shared" si="1"/>
        <v>0</v>
      </c>
      <c r="Q1412" s="143">
        <v>0</v>
      </c>
      <c r="R1412" s="143">
        <f t="shared" si="2"/>
        <v>0</v>
      </c>
      <c r="S1412" s="143">
        <v>0</v>
      </c>
      <c r="T1412" s="144">
        <f t="shared" si="3"/>
        <v>0</v>
      </c>
      <c r="AR1412" s="145" t="s">
        <v>532</v>
      </c>
      <c r="AT1412" s="145" t="s">
        <v>331</v>
      </c>
      <c r="AU1412" s="145" t="s">
        <v>79</v>
      </c>
      <c r="AY1412" s="19" t="s">
        <v>328</v>
      </c>
      <c r="BE1412" s="146">
        <f t="shared" si="4"/>
        <v>0</v>
      </c>
      <c r="BF1412" s="146">
        <f t="shared" si="5"/>
        <v>0</v>
      </c>
      <c r="BG1412" s="146">
        <f t="shared" si="6"/>
        <v>0</v>
      </c>
      <c r="BH1412" s="146">
        <f t="shared" si="7"/>
        <v>0</v>
      </c>
      <c r="BI1412" s="146">
        <f t="shared" si="8"/>
        <v>0</v>
      </c>
      <c r="BJ1412" s="19" t="s">
        <v>76</v>
      </c>
      <c r="BK1412" s="146">
        <f t="shared" si="9"/>
        <v>0</v>
      </c>
      <c r="BL1412" s="19" t="s">
        <v>532</v>
      </c>
      <c r="BM1412" s="145" t="s">
        <v>4405</v>
      </c>
    </row>
    <row r="1413" spans="2:65" s="1" customFormat="1" ht="37.9" customHeight="1">
      <c r="B1413" s="133"/>
      <c r="C1413" s="134" t="s">
        <v>4406</v>
      </c>
      <c r="D1413" s="134" t="s">
        <v>331</v>
      </c>
      <c r="E1413" s="135" t="s">
        <v>4407</v>
      </c>
      <c r="F1413" s="136" t="s">
        <v>4408</v>
      </c>
      <c r="G1413" s="137" t="s">
        <v>367</v>
      </c>
      <c r="H1413" s="138">
        <v>4</v>
      </c>
      <c r="I1413" s="139"/>
      <c r="J1413" s="140">
        <f t="shared" si="0"/>
        <v>0</v>
      </c>
      <c r="K1413" s="136" t="s">
        <v>2897</v>
      </c>
      <c r="L1413" s="34"/>
      <c r="M1413" s="141" t="s">
        <v>3</v>
      </c>
      <c r="N1413" s="142" t="s">
        <v>40</v>
      </c>
      <c r="P1413" s="143">
        <f t="shared" si="1"/>
        <v>0</v>
      </c>
      <c r="Q1413" s="143">
        <v>0</v>
      </c>
      <c r="R1413" s="143">
        <f t="shared" si="2"/>
        <v>0</v>
      </c>
      <c r="S1413" s="143">
        <v>0</v>
      </c>
      <c r="T1413" s="144">
        <f t="shared" si="3"/>
        <v>0</v>
      </c>
      <c r="AR1413" s="145" t="s">
        <v>532</v>
      </c>
      <c r="AT1413" s="145" t="s">
        <v>331</v>
      </c>
      <c r="AU1413" s="145" t="s">
        <v>79</v>
      </c>
      <c r="AY1413" s="19" t="s">
        <v>328</v>
      </c>
      <c r="BE1413" s="146">
        <f t="shared" si="4"/>
        <v>0</v>
      </c>
      <c r="BF1413" s="146">
        <f t="shared" si="5"/>
        <v>0</v>
      </c>
      <c r="BG1413" s="146">
        <f t="shared" si="6"/>
        <v>0</v>
      </c>
      <c r="BH1413" s="146">
        <f t="shared" si="7"/>
        <v>0</v>
      </c>
      <c r="BI1413" s="146">
        <f t="shared" si="8"/>
        <v>0</v>
      </c>
      <c r="BJ1413" s="19" t="s">
        <v>76</v>
      </c>
      <c r="BK1413" s="146">
        <f t="shared" si="9"/>
        <v>0</v>
      </c>
      <c r="BL1413" s="19" t="s">
        <v>532</v>
      </c>
      <c r="BM1413" s="145" t="s">
        <v>4409</v>
      </c>
    </row>
    <row r="1414" spans="2:65" s="1" customFormat="1" ht="49.15" customHeight="1">
      <c r="B1414" s="133"/>
      <c r="C1414" s="134" t="s">
        <v>4410</v>
      </c>
      <c r="D1414" s="134" t="s">
        <v>331</v>
      </c>
      <c r="E1414" s="135" t="s">
        <v>4411</v>
      </c>
      <c r="F1414" s="136" t="s">
        <v>4412</v>
      </c>
      <c r="G1414" s="137" t="s">
        <v>585</v>
      </c>
      <c r="H1414" s="138">
        <v>9.6000000000000002E-2</v>
      </c>
      <c r="I1414" s="139"/>
      <c r="J1414" s="140">
        <f t="shared" si="0"/>
        <v>0</v>
      </c>
      <c r="K1414" s="136" t="s">
        <v>335</v>
      </c>
      <c r="L1414" s="34"/>
      <c r="M1414" s="141" t="s">
        <v>3</v>
      </c>
      <c r="N1414" s="142" t="s">
        <v>40</v>
      </c>
      <c r="P1414" s="143">
        <f t="shared" si="1"/>
        <v>0</v>
      </c>
      <c r="Q1414" s="143">
        <v>0</v>
      </c>
      <c r="R1414" s="143">
        <f t="shared" si="2"/>
        <v>0</v>
      </c>
      <c r="S1414" s="143">
        <v>0</v>
      </c>
      <c r="T1414" s="144">
        <f t="shared" si="3"/>
        <v>0</v>
      </c>
      <c r="AR1414" s="145" t="s">
        <v>532</v>
      </c>
      <c r="AT1414" s="145" t="s">
        <v>331</v>
      </c>
      <c r="AU1414" s="145" t="s">
        <v>79</v>
      </c>
      <c r="AY1414" s="19" t="s">
        <v>328</v>
      </c>
      <c r="BE1414" s="146">
        <f t="shared" si="4"/>
        <v>0</v>
      </c>
      <c r="BF1414" s="146">
        <f t="shared" si="5"/>
        <v>0</v>
      </c>
      <c r="BG1414" s="146">
        <f t="shared" si="6"/>
        <v>0</v>
      </c>
      <c r="BH1414" s="146">
        <f t="shared" si="7"/>
        <v>0</v>
      </c>
      <c r="BI1414" s="146">
        <f t="shared" si="8"/>
        <v>0</v>
      </c>
      <c r="BJ1414" s="19" t="s">
        <v>76</v>
      </c>
      <c r="BK1414" s="146">
        <f t="shared" si="9"/>
        <v>0</v>
      </c>
      <c r="BL1414" s="19" t="s">
        <v>532</v>
      </c>
      <c r="BM1414" s="145" t="s">
        <v>4413</v>
      </c>
    </row>
    <row r="1415" spans="2:65" s="1" customFormat="1">
      <c r="B1415" s="34"/>
      <c r="D1415" s="147" t="s">
        <v>338</v>
      </c>
      <c r="F1415" s="148" t="s">
        <v>4414</v>
      </c>
      <c r="I1415" s="149"/>
      <c r="L1415" s="34"/>
      <c r="M1415" s="150"/>
      <c r="T1415" s="55"/>
      <c r="AT1415" s="19" t="s">
        <v>338</v>
      </c>
      <c r="AU1415" s="19" t="s">
        <v>79</v>
      </c>
    </row>
    <row r="1416" spans="2:65" s="1" customFormat="1" ht="49.15" customHeight="1">
      <c r="B1416" s="133"/>
      <c r="C1416" s="134" t="s">
        <v>4415</v>
      </c>
      <c r="D1416" s="134" t="s">
        <v>331</v>
      </c>
      <c r="E1416" s="135" t="s">
        <v>4416</v>
      </c>
      <c r="F1416" s="136" t="s">
        <v>4417</v>
      </c>
      <c r="G1416" s="137" t="s">
        <v>585</v>
      </c>
      <c r="H1416" s="138">
        <v>9.6000000000000002E-2</v>
      </c>
      <c r="I1416" s="139"/>
      <c r="J1416" s="140">
        <f>ROUND(I1416*H1416,2)</f>
        <v>0</v>
      </c>
      <c r="K1416" s="136" t="s">
        <v>335</v>
      </c>
      <c r="L1416" s="34"/>
      <c r="M1416" s="141" t="s">
        <v>3</v>
      </c>
      <c r="N1416" s="142" t="s">
        <v>40</v>
      </c>
      <c r="P1416" s="143">
        <f>O1416*H1416</f>
        <v>0</v>
      </c>
      <c r="Q1416" s="143">
        <v>0</v>
      </c>
      <c r="R1416" s="143">
        <f>Q1416*H1416</f>
        <v>0</v>
      </c>
      <c r="S1416" s="143">
        <v>0</v>
      </c>
      <c r="T1416" s="144">
        <f>S1416*H1416</f>
        <v>0</v>
      </c>
      <c r="AR1416" s="145" t="s">
        <v>532</v>
      </c>
      <c r="AT1416" s="145" t="s">
        <v>331</v>
      </c>
      <c r="AU1416" s="145" t="s">
        <v>79</v>
      </c>
      <c r="AY1416" s="19" t="s">
        <v>328</v>
      </c>
      <c r="BE1416" s="146">
        <f>IF(N1416="základní",J1416,0)</f>
        <v>0</v>
      </c>
      <c r="BF1416" s="146">
        <f>IF(N1416="snížená",J1416,0)</f>
        <v>0</v>
      </c>
      <c r="BG1416" s="146">
        <f>IF(N1416="zákl. přenesená",J1416,0)</f>
        <v>0</v>
      </c>
      <c r="BH1416" s="146">
        <f>IF(N1416="sníž. přenesená",J1416,0)</f>
        <v>0</v>
      </c>
      <c r="BI1416" s="146">
        <f>IF(N1416="nulová",J1416,0)</f>
        <v>0</v>
      </c>
      <c r="BJ1416" s="19" t="s">
        <v>76</v>
      </c>
      <c r="BK1416" s="146">
        <f>ROUND(I1416*H1416,2)</f>
        <v>0</v>
      </c>
      <c r="BL1416" s="19" t="s">
        <v>532</v>
      </c>
      <c r="BM1416" s="145" t="s">
        <v>4418</v>
      </c>
    </row>
    <row r="1417" spans="2:65" s="1" customFormat="1">
      <c r="B1417" s="34"/>
      <c r="D1417" s="147" t="s">
        <v>338</v>
      </c>
      <c r="F1417" s="148" t="s">
        <v>4419</v>
      </c>
      <c r="I1417" s="149"/>
      <c r="L1417" s="34"/>
      <c r="M1417" s="150"/>
      <c r="T1417" s="55"/>
      <c r="AT1417" s="19" t="s">
        <v>338</v>
      </c>
      <c r="AU1417" s="19" t="s">
        <v>79</v>
      </c>
    </row>
    <row r="1418" spans="2:65" s="1" customFormat="1" ht="37.9" customHeight="1">
      <c r="B1418" s="133"/>
      <c r="C1418" s="134" t="s">
        <v>4420</v>
      </c>
      <c r="D1418" s="134" t="s">
        <v>331</v>
      </c>
      <c r="E1418" s="135" t="s">
        <v>4421</v>
      </c>
      <c r="F1418" s="136" t="s">
        <v>4422</v>
      </c>
      <c r="G1418" s="137" t="s">
        <v>367</v>
      </c>
      <c r="H1418" s="138">
        <v>1</v>
      </c>
      <c r="I1418" s="139"/>
      <c r="J1418" s="140">
        <f>ROUND(I1418*H1418,2)</f>
        <v>0</v>
      </c>
      <c r="K1418" s="136" t="s">
        <v>2897</v>
      </c>
      <c r="L1418" s="34"/>
      <c r="M1418" s="141" t="s">
        <v>3</v>
      </c>
      <c r="N1418" s="142" t="s">
        <v>40</v>
      </c>
      <c r="P1418" s="143">
        <f>O1418*H1418</f>
        <v>0</v>
      </c>
      <c r="Q1418" s="143">
        <v>0</v>
      </c>
      <c r="R1418" s="143">
        <f>Q1418*H1418</f>
        <v>0</v>
      </c>
      <c r="S1418" s="143">
        <v>0</v>
      </c>
      <c r="T1418" s="144">
        <f>S1418*H1418</f>
        <v>0</v>
      </c>
      <c r="AR1418" s="145" t="s">
        <v>532</v>
      </c>
      <c r="AT1418" s="145" t="s">
        <v>331</v>
      </c>
      <c r="AU1418" s="145" t="s">
        <v>79</v>
      </c>
      <c r="AY1418" s="19" t="s">
        <v>328</v>
      </c>
      <c r="BE1418" s="146">
        <f>IF(N1418="základní",J1418,0)</f>
        <v>0</v>
      </c>
      <c r="BF1418" s="146">
        <f>IF(N1418="snížená",J1418,0)</f>
        <v>0</v>
      </c>
      <c r="BG1418" s="146">
        <f>IF(N1418="zákl. přenesená",J1418,0)</f>
        <v>0</v>
      </c>
      <c r="BH1418" s="146">
        <f>IF(N1418="sníž. přenesená",J1418,0)</f>
        <v>0</v>
      </c>
      <c r="BI1418" s="146">
        <f>IF(N1418="nulová",J1418,0)</f>
        <v>0</v>
      </c>
      <c r="BJ1418" s="19" t="s">
        <v>76</v>
      </c>
      <c r="BK1418" s="146">
        <f>ROUND(I1418*H1418,2)</f>
        <v>0</v>
      </c>
      <c r="BL1418" s="19" t="s">
        <v>532</v>
      </c>
      <c r="BM1418" s="145" t="s">
        <v>4423</v>
      </c>
    </row>
    <row r="1419" spans="2:65" s="11" customFormat="1" ht="20.85" customHeight="1">
      <c r="B1419" s="121"/>
      <c r="D1419" s="122" t="s">
        <v>68</v>
      </c>
      <c r="E1419" s="131" t="s">
        <v>4424</v>
      </c>
      <c r="F1419" s="131" t="s">
        <v>4425</v>
      </c>
      <c r="I1419" s="124"/>
      <c r="J1419" s="132">
        <f>BK1419</f>
        <v>0</v>
      </c>
      <c r="L1419" s="121"/>
      <c r="M1419" s="126"/>
      <c r="P1419" s="127">
        <f>SUM(P1420:P1444)</f>
        <v>0</v>
      </c>
      <c r="R1419" s="127">
        <f>SUM(R1420:R1444)</f>
        <v>0</v>
      </c>
      <c r="T1419" s="128">
        <f>SUM(T1420:T1444)</f>
        <v>0</v>
      </c>
      <c r="AR1419" s="122" t="s">
        <v>79</v>
      </c>
      <c r="AT1419" s="129" t="s">
        <v>68</v>
      </c>
      <c r="AU1419" s="129" t="s">
        <v>79</v>
      </c>
      <c r="AY1419" s="122" t="s">
        <v>328</v>
      </c>
      <c r="BK1419" s="130">
        <f>SUM(BK1420:BK1444)</f>
        <v>0</v>
      </c>
    </row>
    <row r="1420" spans="2:65" s="1" customFormat="1" ht="44.25" customHeight="1">
      <c r="B1420" s="133"/>
      <c r="C1420" s="134" t="s">
        <v>4426</v>
      </c>
      <c r="D1420" s="134" t="s">
        <v>331</v>
      </c>
      <c r="E1420" s="135" t="s">
        <v>4427</v>
      </c>
      <c r="F1420" s="136" t="s">
        <v>4428</v>
      </c>
      <c r="G1420" s="137" t="s">
        <v>367</v>
      </c>
      <c r="H1420" s="138">
        <v>2</v>
      </c>
      <c r="I1420" s="139"/>
      <c r="J1420" s="140">
        <f t="shared" ref="J1420:J1444" si="10">ROUND(I1420*H1420,2)</f>
        <v>0</v>
      </c>
      <c r="K1420" s="136" t="s">
        <v>2897</v>
      </c>
      <c r="L1420" s="34"/>
      <c r="M1420" s="141" t="s">
        <v>3</v>
      </c>
      <c r="N1420" s="142" t="s">
        <v>40</v>
      </c>
      <c r="P1420" s="143">
        <f t="shared" ref="P1420:P1444" si="11">O1420*H1420</f>
        <v>0</v>
      </c>
      <c r="Q1420" s="143">
        <v>0</v>
      </c>
      <c r="R1420" s="143">
        <f t="shared" ref="R1420:R1444" si="12">Q1420*H1420</f>
        <v>0</v>
      </c>
      <c r="S1420" s="143">
        <v>0</v>
      </c>
      <c r="T1420" s="144">
        <f t="shared" ref="T1420:T1444" si="13">S1420*H1420</f>
        <v>0</v>
      </c>
      <c r="AR1420" s="145" t="s">
        <v>532</v>
      </c>
      <c r="AT1420" s="145" t="s">
        <v>331</v>
      </c>
      <c r="AU1420" s="145" t="s">
        <v>87</v>
      </c>
      <c r="AY1420" s="19" t="s">
        <v>328</v>
      </c>
      <c r="BE1420" s="146">
        <f t="shared" ref="BE1420:BE1444" si="14">IF(N1420="základní",J1420,0)</f>
        <v>0</v>
      </c>
      <c r="BF1420" s="146">
        <f t="shared" ref="BF1420:BF1444" si="15">IF(N1420="snížená",J1420,0)</f>
        <v>0</v>
      </c>
      <c r="BG1420" s="146">
        <f t="shared" ref="BG1420:BG1444" si="16">IF(N1420="zákl. přenesená",J1420,0)</f>
        <v>0</v>
      </c>
      <c r="BH1420" s="146">
        <f t="shared" ref="BH1420:BH1444" si="17">IF(N1420="sníž. přenesená",J1420,0)</f>
        <v>0</v>
      </c>
      <c r="BI1420" s="146">
        <f t="shared" ref="BI1420:BI1444" si="18">IF(N1420="nulová",J1420,0)</f>
        <v>0</v>
      </c>
      <c r="BJ1420" s="19" t="s">
        <v>76</v>
      </c>
      <c r="BK1420" s="146">
        <f t="shared" ref="BK1420:BK1444" si="19">ROUND(I1420*H1420,2)</f>
        <v>0</v>
      </c>
      <c r="BL1420" s="19" t="s">
        <v>532</v>
      </c>
      <c r="BM1420" s="145" t="s">
        <v>4429</v>
      </c>
    </row>
    <row r="1421" spans="2:65" s="1" customFormat="1" ht="44.25" customHeight="1">
      <c r="B1421" s="133"/>
      <c r="C1421" s="134" t="s">
        <v>4430</v>
      </c>
      <c r="D1421" s="134" t="s">
        <v>331</v>
      </c>
      <c r="E1421" s="135" t="s">
        <v>4431</v>
      </c>
      <c r="F1421" s="136" t="s">
        <v>4432</v>
      </c>
      <c r="G1421" s="137" t="s">
        <v>367</v>
      </c>
      <c r="H1421" s="138">
        <v>1</v>
      </c>
      <c r="I1421" s="139"/>
      <c r="J1421" s="140">
        <f t="shared" si="10"/>
        <v>0</v>
      </c>
      <c r="K1421" s="136" t="s">
        <v>2897</v>
      </c>
      <c r="L1421" s="34"/>
      <c r="M1421" s="141" t="s">
        <v>3</v>
      </c>
      <c r="N1421" s="142" t="s">
        <v>40</v>
      </c>
      <c r="P1421" s="143">
        <f t="shared" si="11"/>
        <v>0</v>
      </c>
      <c r="Q1421" s="143">
        <v>0</v>
      </c>
      <c r="R1421" s="143">
        <f t="shared" si="12"/>
        <v>0</v>
      </c>
      <c r="S1421" s="143">
        <v>0</v>
      </c>
      <c r="T1421" s="144">
        <f t="shared" si="13"/>
        <v>0</v>
      </c>
      <c r="AR1421" s="145" t="s">
        <v>532</v>
      </c>
      <c r="AT1421" s="145" t="s">
        <v>331</v>
      </c>
      <c r="AU1421" s="145" t="s">
        <v>87</v>
      </c>
      <c r="AY1421" s="19" t="s">
        <v>328</v>
      </c>
      <c r="BE1421" s="146">
        <f t="shared" si="14"/>
        <v>0</v>
      </c>
      <c r="BF1421" s="146">
        <f t="shared" si="15"/>
        <v>0</v>
      </c>
      <c r="BG1421" s="146">
        <f t="shared" si="16"/>
        <v>0</v>
      </c>
      <c r="BH1421" s="146">
        <f t="shared" si="17"/>
        <v>0</v>
      </c>
      <c r="BI1421" s="146">
        <f t="shared" si="18"/>
        <v>0</v>
      </c>
      <c r="BJ1421" s="19" t="s">
        <v>76</v>
      </c>
      <c r="BK1421" s="146">
        <f t="shared" si="19"/>
        <v>0</v>
      </c>
      <c r="BL1421" s="19" t="s">
        <v>532</v>
      </c>
      <c r="BM1421" s="145" t="s">
        <v>4433</v>
      </c>
    </row>
    <row r="1422" spans="2:65" s="1" customFormat="1" ht="44.25" customHeight="1">
      <c r="B1422" s="133"/>
      <c r="C1422" s="134" t="s">
        <v>4434</v>
      </c>
      <c r="D1422" s="134" t="s">
        <v>331</v>
      </c>
      <c r="E1422" s="135" t="s">
        <v>4435</v>
      </c>
      <c r="F1422" s="136" t="s">
        <v>4436</v>
      </c>
      <c r="G1422" s="137" t="s">
        <v>367</v>
      </c>
      <c r="H1422" s="138">
        <v>1</v>
      </c>
      <c r="I1422" s="139"/>
      <c r="J1422" s="140">
        <f t="shared" si="10"/>
        <v>0</v>
      </c>
      <c r="K1422" s="136" t="s">
        <v>2897</v>
      </c>
      <c r="L1422" s="34"/>
      <c r="M1422" s="141" t="s">
        <v>3</v>
      </c>
      <c r="N1422" s="142" t="s">
        <v>40</v>
      </c>
      <c r="P1422" s="143">
        <f t="shared" si="11"/>
        <v>0</v>
      </c>
      <c r="Q1422" s="143">
        <v>0</v>
      </c>
      <c r="R1422" s="143">
        <f t="shared" si="12"/>
        <v>0</v>
      </c>
      <c r="S1422" s="143">
        <v>0</v>
      </c>
      <c r="T1422" s="144">
        <f t="shared" si="13"/>
        <v>0</v>
      </c>
      <c r="AR1422" s="145" t="s">
        <v>532</v>
      </c>
      <c r="AT1422" s="145" t="s">
        <v>331</v>
      </c>
      <c r="AU1422" s="145" t="s">
        <v>87</v>
      </c>
      <c r="AY1422" s="19" t="s">
        <v>328</v>
      </c>
      <c r="BE1422" s="146">
        <f t="shared" si="14"/>
        <v>0</v>
      </c>
      <c r="BF1422" s="146">
        <f t="shared" si="15"/>
        <v>0</v>
      </c>
      <c r="BG1422" s="146">
        <f t="shared" si="16"/>
        <v>0</v>
      </c>
      <c r="BH1422" s="146">
        <f t="shared" si="17"/>
        <v>0</v>
      </c>
      <c r="BI1422" s="146">
        <f t="shared" si="18"/>
        <v>0</v>
      </c>
      <c r="BJ1422" s="19" t="s">
        <v>76</v>
      </c>
      <c r="BK1422" s="146">
        <f t="shared" si="19"/>
        <v>0</v>
      </c>
      <c r="BL1422" s="19" t="s">
        <v>532</v>
      </c>
      <c r="BM1422" s="145" t="s">
        <v>4437</v>
      </c>
    </row>
    <row r="1423" spans="2:65" s="1" customFormat="1" ht="49.15" customHeight="1">
      <c r="B1423" s="133"/>
      <c r="C1423" s="134" t="s">
        <v>4438</v>
      </c>
      <c r="D1423" s="134" t="s">
        <v>331</v>
      </c>
      <c r="E1423" s="135" t="s">
        <v>4439</v>
      </c>
      <c r="F1423" s="136" t="s">
        <v>4440</v>
      </c>
      <c r="G1423" s="137" t="s">
        <v>367</v>
      </c>
      <c r="H1423" s="138">
        <v>2</v>
      </c>
      <c r="I1423" s="139"/>
      <c r="J1423" s="140">
        <f t="shared" si="10"/>
        <v>0</v>
      </c>
      <c r="K1423" s="136" t="s">
        <v>2897</v>
      </c>
      <c r="L1423" s="34"/>
      <c r="M1423" s="141" t="s">
        <v>3</v>
      </c>
      <c r="N1423" s="142" t="s">
        <v>40</v>
      </c>
      <c r="P1423" s="143">
        <f t="shared" si="11"/>
        <v>0</v>
      </c>
      <c r="Q1423" s="143">
        <v>0</v>
      </c>
      <c r="R1423" s="143">
        <f t="shared" si="12"/>
        <v>0</v>
      </c>
      <c r="S1423" s="143">
        <v>0</v>
      </c>
      <c r="T1423" s="144">
        <f t="shared" si="13"/>
        <v>0</v>
      </c>
      <c r="AR1423" s="145" t="s">
        <v>532</v>
      </c>
      <c r="AT1423" s="145" t="s">
        <v>331</v>
      </c>
      <c r="AU1423" s="145" t="s">
        <v>87</v>
      </c>
      <c r="AY1423" s="19" t="s">
        <v>328</v>
      </c>
      <c r="BE1423" s="146">
        <f t="shared" si="14"/>
        <v>0</v>
      </c>
      <c r="BF1423" s="146">
        <f t="shared" si="15"/>
        <v>0</v>
      </c>
      <c r="BG1423" s="146">
        <f t="shared" si="16"/>
        <v>0</v>
      </c>
      <c r="BH1423" s="146">
        <f t="shared" si="17"/>
        <v>0</v>
      </c>
      <c r="BI1423" s="146">
        <f t="shared" si="18"/>
        <v>0</v>
      </c>
      <c r="BJ1423" s="19" t="s">
        <v>76</v>
      </c>
      <c r="BK1423" s="146">
        <f t="shared" si="19"/>
        <v>0</v>
      </c>
      <c r="BL1423" s="19" t="s">
        <v>532</v>
      </c>
      <c r="BM1423" s="145" t="s">
        <v>4441</v>
      </c>
    </row>
    <row r="1424" spans="2:65" s="1" customFormat="1" ht="49.15" customHeight="1">
      <c r="B1424" s="133"/>
      <c r="C1424" s="134" t="s">
        <v>4442</v>
      </c>
      <c r="D1424" s="134" t="s">
        <v>331</v>
      </c>
      <c r="E1424" s="135" t="s">
        <v>4443</v>
      </c>
      <c r="F1424" s="136" t="s">
        <v>4444</v>
      </c>
      <c r="G1424" s="137" t="s">
        <v>367</v>
      </c>
      <c r="H1424" s="138">
        <v>1</v>
      </c>
      <c r="I1424" s="139"/>
      <c r="J1424" s="140">
        <f t="shared" si="10"/>
        <v>0</v>
      </c>
      <c r="K1424" s="136" t="s">
        <v>2897</v>
      </c>
      <c r="L1424" s="34"/>
      <c r="M1424" s="141" t="s">
        <v>3</v>
      </c>
      <c r="N1424" s="142" t="s">
        <v>40</v>
      </c>
      <c r="P1424" s="143">
        <f t="shared" si="11"/>
        <v>0</v>
      </c>
      <c r="Q1424" s="143">
        <v>0</v>
      </c>
      <c r="R1424" s="143">
        <f t="shared" si="12"/>
        <v>0</v>
      </c>
      <c r="S1424" s="143">
        <v>0</v>
      </c>
      <c r="T1424" s="144">
        <f t="shared" si="13"/>
        <v>0</v>
      </c>
      <c r="AR1424" s="145" t="s">
        <v>532</v>
      </c>
      <c r="AT1424" s="145" t="s">
        <v>331</v>
      </c>
      <c r="AU1424" s="145" t="s">
        <v>87</v>
      </c>
      <c r="AY1424" s="19" t="s">
        <v>328</v>
      </c>
      <c r="BE1424" s="146">
        <f t="shared" si="14"/>
        <v>0</v>
      </c>
      <c r="BF1424" s="146">
        <f t="shared" si="15"/>
        <v>0</v>
      </c>
      <c r="BG1424" s="146">
        <f t="shared" si="16"/>
        <v>0</v>
      </c>
      <c r="BH1424" s="146">
        <f t="shared" si="17"/>
        <v>0</v>
      </c>
      <c r="BI1424" s="146">
        <f t="shared" si="18"/>
        <v>0</v>
      </c>
      <c r="BJ1424" s="19" t="s">
        <v>76</v>
      </c>
      <c r="BK1424" s="146">
        <f t="shared" si="19"/>
        <v>0</v>
      </c>
      <c r="BL1424" s="19" t="s">
        <v>532</v>
      </c>
      <c r="BM1424" s="145" t="s">
        <v>4445</v>
      </c>
    </row>
    <row r="1425" spans="2:65" s="1" customFormat="1" ht="49.15" customHeight="1">
      <c r="B1425" s="133"/>
      <c r="C1425" s="134" t="s">
        <v>4446</v>
      </c>
      <c r="D1425" s="134" t="s">
        <v>331</v>
      </c>
      <c r="E1425" s="135" t="s">
        <v>4447</v>
      </c>
      <c r="F1425" s="136" t="s">
        <v>4448</v>
      </c>
      <c r="G1425" s="137" t="s">
        <v>367</v>
      </c>
      <c r="H1425" s="138">
        <v>1</v>
      </c>
      <c r="I1425" s="139"/>
      <c r="J1425" s="140">
        <f t="shared" si="10"/>
        <v>0</v>
      </c>
      <c r="K1425" s="136" t="s">
        <v>2897</v>
      </c>
      <c r="L1425" s="34"/>
      <c r="M1425" s="141" t="s">
        <v>3</v>
      </c>
      <c r="N1425" s="142" t="s">
        <v>40</v>
      </c>
      <c r="P1425" s="143">
        <f t="shared" si="11"/>
        <v>0</v>
      </c>
      <c r="Q1425" s="143">
        <v>0</v>
      </c>
      <c r="R1425" s="143">
        <f t="shared" si="12"/>
        <v>0</v>
      </c>
      <c r="S1425" s="143">
        <v>0</v>
      </c>
      <c r="T1425" s="144">
        <f t="shared" si="13"/>
        <v>0</v>
      </c>
      <c r="AR1425" s="145" t="s">
        <v>532</v>
      </c>
      <c r="AT1425" s="145" t="s">
        <v>331</v>
      </c>
      <c r="AU1425" s="145" t="s">
        <v>87</v>
      </c>
      <c r="AY1425" s="19" t="s">
        <v>328</v>
      </c>
      <c r="BE1425" s="146">
        <f t="shared" si="14"/>
        <v>0</v>
      </c>
      <c r="BF1425" s="146">
        <f t="shared" si="15"/>
        <v>0</v>
      </c>
      <c r="BG1425" s="146">
        <f t="shared" si="16"/>
        <v>0</v>
      </c>
      <c r="BH1425" s="146">
        <f t="shared" si="17"/>
        <v>0</v>
      </c>
      <c r="BI1425" s="146">
        <f t="shared" si="18"/>
        <v>0</v>
      </c>
      <c r="BJ1425" s="19" t="s">
        <v>76</v>
      </c>
      <c r="BK1425" s="146">
        <f t="shared" si="19"/>
        <v>0</v>
      </c>
      <c r="BL1425" s="19" t="s">
        <v>532</v>
      </c>
      <c r="BM1425" s="145" t="s">
        <v>4449</v>
      </c>
    </row>
    <row r="1426" spans="2:65" s="1" customFormat="1" ht="44.25" customHeight="1">
      <c r="B1426" s="133"/>
      <c r="C1426" s="134" t="s">
        <v>4450</v>
      </c>
      <c r="D1426" s="134" t="s">
        <v>331</v>
      </c>
      <c r="E1426" s="135" t="s">
        <v>4451</v>
      </c>
      <c r="F1426" s="136" t="s">
        <v>4452</v>
      </c>
      <c r="G1426" s="137" t="s">
        <v>367</v>
      </c>
      <c r="H1426" s="138">
        <v>2</v>
      </c>
      <c r="I1426" s="139"/>
      <c r="J1426" s="140">
        <f t="shared" si="10"/>
        <v>0</v>
      </c>
      <c r="K1426" s="136" t="s">
        <v>2897</v>
      </c>
      <c r="L1426" s="34"/>
      <c r="M1426" s="141" t="s">
        <v>3</v>
      </c>
      <c r="N1426" s="142" t="s">
        <v>40</v>
      </c>
      <c r="P1426" s="143">
        <f t="shared" si="11"/>
        <v>0</v>
      </c>
      <c r="Q1426" s="143">
        <v>0</v>
      </c>
      <c r="R1426" s="143">
        <f t="shared" si="12"/>
        <v>0</v>
      </c>
      <c r="S1426" s="143">
        <v>0</v>
      </c>
      <c r="T1426" s="144">
        <f t="shared" si="13"/>
        <v>0</v>
      </c>
      <c r="AR1426" s="145" t="s">
        <v>532</v>
      </c>
      <c r="AT1426" s="145" t="s">
        <v>331</v>
      </c>
      <c r="AU1426" s="145" t="s">
        <v>87</v>
      </c>
      <c r="AY1426" s="19" t="s">
        <v>328</v>
      </c>
      <c r="BE1426" s="146">
        <f t="shared" si="14"/>
        <v>0</v>
      </c>
      <c r="BF1426" s="146">
        <f t="shared" si="15"/>
        <v>0</v>
      </c>
      <c r="BG1426" s="146">
        <f t="shared" si="16"/>
        <v>0</v>
      </c>
      <c r="BH1426" s="146">
        <f t="shared" si="17"/>
        <v>0</v>
      </c>
      <c r="BI1426" s="146">
        <f t="shared" si="18"/>
        <v>0</v>
      </c>
      <c r="BJ1426" s="19" t="s">
        <v>76</v>
      </c>
      <c r="BK1426" s="146">
        <f t="shared" si="19"/>
        <v>0</v>
      </c>
      <c r="BL1426" s="19" t="s">
        <v>532</v>
      </c>
      <c r="BM1426" s="145" t="s">
        <v>4453</v>
      </c>
    </row>
    <row r="1427" spans="2:65" s="1" customFormat="1" ht="44.25" customHeight="1">
      <c r="B1427" s="133"/>
      <c r="C1427" s="134" t="s">
        <v>4454</v>
      </c>
      <c r="D1427" s="134" t="s">
        <v>331</v>
      </c>
      <c r="E1427" s="135" t="s">
        <v>4455</v>
      </c>
      <c r="F1427" s="136" t="s">
        <v>4456</v>
      </c>
      <c r="G1427" s="137" t="s">
        <v>367</v>
      </c>
      <c r="H1427" s="138">
        <v>2</v>
      </c>
      <c r="I1427" s="139"/>
      <c r="J1427" s="140">
        <f t="shared" si="10"/>
        <v>0</v>
      </c>
      <c r="K1427" s="136" t="s">
        <v>2897</v>
      </c>
      <c r="L1427" s="34"/>
      <c r="M1427" s="141" t="s">
        <v>3</v>
      </c>
      <c r="N1427" s="142" t="s">
        <v>40</v>
      </c>
      <c r="P1427" s="143">
        <f t="shared" si="11"/>
        <v>0</v>
      </c>
      <c r="Q1427" s="143">
        <v>0</v>
      </c>
      <c r="R1427" s="143">
        <f t="shared" si="12"/>
        <v>0</v>
      </c>
      <c r="S1427" s="143">
        <v>0</v>
      </c>
      <c r="T1427" s="144">
        <f t="shared" si="13"/>
        <v>0</v>
      </c>
      <c r="AR1427" s="145" t="s">
        <v>532</v>
      </c>
      <c r="AT1427" s="145" t="s">
        <v>331</v>
      </c>
      <c r="AU1427" s="145" t="s">
        <v>87</v>
      </c>
      <c r="AY1427" s="19" t="s">
        <v>328</v>
      </c>
      <c r="BE1427" s="146">
        <f t="shared" si="14"/>
        <v>0</v>
      </c>
      <c r="BF1427" s="146">
        <f t="shared" si="15"/>
        <v>0</v>
      </c>
      <c r="BG1427" s="146">
        <f t="shared" si="16"/>
        <v>0</v>
      </c>
      <c r="BH1427" s="146">
        <f t="shared" si="17"/>
        <v>0</v>
      </c>
      <c r="BI1427" s="146">
        <f t="shared" si="18"/>
        <v>0</v>
      </c>
      <c r="BJ1427" s="19" t="s">
        <v>76</v>
      </c>
      <c r="BK1427" s="146">
        <f t="shared" si="19"/>
        <v>0</v>
      </c>
      <c r="BL1427" s="19" t="s">
        <v>532</v>
      </c>
      <c r="BM1427" s="145" t="s">
        <v>4457</v>
      </c>
    </row>
    <row r="1428" spans="2:65" s="1" customFormat="1" ht="49.15" customHeight="1">
      <c r="B1428" s="133"/>
      <c r="C1428" s="134" t="s">
        <v>4458</v>
      </c>
      <c r="D1428" s="134" t="s">
        <v>331</v>
      </c>
      <c r="E1428" s="135" t="s">
        <v>4459</v>
      </c>
      <c r="F1428" s="136" t="s">
        <v>4460</v>
      </c>
      <c r="G1428" s="137" t="s">
        <v>367</v>
      </c>
      <c r="H1428" s="138">
        <v>1</v>
      </c>
      <c r="I1428" s="139"/>
      <c r="J1428" s="140">
        <f t="shared" si="10"/>
        <v>0</v>
      </c>
      <c r="K1428" s="136" t="s">
        <v>2897</v>
      </c>
      <c r="L1428" s="34"/>
      <c r="M1428" s="141" t="s">
        <v>3</v>
      </c>
      <c r="N1428" s="142" t="s">
        <v>40</v>
      </c>
      <c r="P1428" s="143">
        <f t="shared" si="11"/>
        <v>0</v>
      </c>
      <c r="Q1428" s="143">
        <v>0</v>
      </c>
      <c r="R1428" s="143">
        <f t="shared" si="12"/>
        <v>0</v>
      </c>
      <c r="S1428" s="143">
        <v>0</v>
      </c>
      <c r="T1428" s="144">
        <f t="shared" si="13"/>
        <v>0</v>
      </c>
      <c r="AR1428" s="145" t="s">
        <v>532</v>
      </c>
      <c r="AT1428" s="145" t="s">
        <v>331</v>
      </c>
      <c r="AU1428" s="145" t="s">
        <v>87</v>
      </c>
      <c r="AY1428" s="19" t="s">
        <v>328</v>
      </c>
      <c r="BE1428" s="146">
        <f t="shared" si="14"/>
        <v>0</v>
      </c>
      <c r="BF1428" s="146">
        <f t="shared" si="15"/>
        <v>0</v>
      </c>
      <c r="BG1428" s="146">
        <f t="shared" si="16"/>
        <v>0</v>
      </c>
      <c r="BH1428" s="146">
        <f t="shared" si="17"/>
        <v>0</v>
      </c>
      <c r="BI1428" s="146">
        <f t="shared" si="18"/>
        <v>0</v>
      </c>
      <c r="BJ1428" s="19" t="s">
        <v>76</v>
      </c>
      <c r="BK1428" s="146">
        <f t="shared" si="19"/>
        <v>0</v>
      </c>
      <c r="BL1428" s="19" t="s">
        <v>532</v>
      </c>
      <c r="BM1428" s="145" t="s">
        <v>4461</v>
      </c>
    </row>
    <row r="1429" spans="2:65" s="1" customFormat="1" ht="44.25" customHeight="1">
      <c r="B1429" s="133"/>
      <c r="C1429" s="134" t="s">
        <v>4462</v>
      </c>
      <c r="D1429" s="134" t="s">
        <v>331</v>
      </c>
      <c r="E1429" s="135" t="s">
        <v>4463</v>
      </c>
      <c r="F1429" s="136" t="s">
        <v>4464</v>
      </c>
      <c r="G1429" s="137" t="s">
        <v>367</v>
      </c>
      <c r="H1429" s="138">
        <v>1</v>
      </c>
      <c r="I1429" s="139"/>
      <c r="J1429" s="140">
        <f t="shared" si="10"/>
        <v>0</v>
      </c>
      <c r="K1429" s="136" t="s">
        <v>2897</v>
      </c>
      <c r="L1429" s="34"/>
      <c r="M1429" s="141" t="s">
        <v>3</v>
      </c>
      <c r="N1429" s="142" t="s">
        <v>40</v>
      </c>
      <c r="P1429" s="143">
        <f t="shared" si="11"/>
        <v>0</v>
      </c>
      <c r="Q1429" s="143">
        <v>0</v>
      </c>
      <c r="R1429" s="143">
        <f t="shared" si="12"/>
        <v>0</v>
      </c>
      <c r="S1429" s="143">
        <v>0</v>
      </c>
      <c r="T1429" s="144">
        <f t="shared" si="13"/>
        <v>0</v>
      </c>
      <c r="AR1429" s="145" t="s">
        <v>532</v>
      </c>
      <c r="AT1429" s="145" t="s">
        <v>331</v>
      </c>
      <c r="AU1429" s="145" t="s">
        <v>87</v>
      </c>
      <c r="AY1429" s="19" t="s">
        <v>328</v>
      </c>
      <c r="BE1429" s="146">
        <f t="shared" si="14"/>
        <v>0</v>
      </c>
      <c r="BF1429" s="146">
        <f t="shared" si="15"/>
        <v>0</v>
      </c>
      <c r="BG1429" s="146">
        <f t="shared" si="16"/>
        <v>0</v>
      </c>
      <c r="BH1429" s="146">
        <f t="shared" si="17"/>
        <v>0</v>
      </c>
      <c r="BI1429" s="146">
        <f t="shared" si="18"/>
        <v>0</v>
      </c>
      <c r="BJ1429" s="19" t="s">
        <v>76</v>
      </c>
      <c r="BK1429" s="146">
        <f t="shared" si="19"/>
        <v>0</v>
      </c>
      <c r="BL1429" s="19" t="s">
        <v>532</v>
      </c>
      <c r="BM1429" s="145" t="s">
        <v>4465</v>
      </c>
    </row>
    <row r="1430" spans="2:65" s="1" customFormat="1" ht="44.25" customHeight="1">
      <c r="B1430" s="133"/>
      <c r="C1430" s="134" t="s">
        <v>4466</v>
      </c>
      <c r="D1430" s="134" t="s">
        <v>331</v>
      </c>
      <c r="E1430" s="135" t="s">
        <v>4467</v>
      </c>
      <c r="F1430" s="136" t="s">
        <v>4468</v>
      </c>
      <c r="G1430" s="137" t="s">
        <v>367</v>
      </c>
      <c r="H1430" s="138">
        <v>1</v>
      </c>
      <c r="I1430" s="139"/>
      <c r="J1430" s="140">
        <f t="shared" si="10"/>
        <v>0</v>
      </c>
      <c r="K1430" s="136" t="s">
        <v>2897</v>
      </c>
      <c r="L1430" s="34"/>
      <c r="M1430" s="141" t="s">
        <v>3</v>
      </c>
      <c r="N1430" s="142" t="s">
        <v>40</v>
      </c>
      <c r="P1430" s="143">
        <f t="shared" si="11"/>
        <v>0</v>
      </c>
      <c r="Q1430" s="143">
        <v>0</v>
      </c>
      <c r="R1430" s="143">
        <f t="shared" si="12"/>
        <v>0</v>
      </c>
      <c r="S1430" s="143">
        <v>0</v>
      </c>
      <c r="T1430" s="144">
        <f t="shared" si="13"/>
        <v>0</v>
      </c>
      <c r="AR1430" s="145" t="s">
        <v>532</v>
      </c>
      <c r="AT1430" s="145" t="s">
        <v>331</v>
      </c>
      <c r="AU1430" s="145" t="s">
        <v>87</v>
      </c>
      <c r="AY1430" s="19" t="s">
        <v>328</v>
      </c>
      <c r="BE1430" s="146">
        <f t="shared" si="14"/>
        <v>0</v>
      </c>
      <c r="BF1430" s="146">
        <f t="shared" si="15"/>
        <v>0</v>
      </c>
      <c r="BG1430" s="146">
        <f t="shared" si="16"/>
        <v>0</v>
      </c>
      <c r="BH1430" s="146">
        <f t="shared" si="17"/>
        <v>0</v>
      </c>
      <c r="BI1430" s="146">
        <f t="shared" si="18"/>
        <v>0</v>
      </c>
      <c r="BJ1430" s="19" t="s">
        <v>76</v>
      </c>
      <c r="BK1430" s="146">
        <f t="shared" si="19"/>
        <v>0</v>
      </c>
      <c r="BL1430" s="19" t="s">
        <v>532</v>
      </c>
      <c r="BM1430" s="145" t="s">
        <v>4469</v>
      </c>
    </row>
    <row r="1431" spans="2:65" s="1" customFormat="1" ht="44.25" customHeight="1">
      <c r="B1431" s="133"/>
      <c r="C1431" s="134" t="s">
        <v>4470</v>
      </c>
      <c r="D1431" s="134" t="s">
        <v>331</v>
      </c>
      <c r="E1431" s="135" t="s">
        <v>4471</v>
      </c>
      <c r="F1431" s="136" t="s">
        <v>4472</v>
      </c>
      <c r="G1431" s="137" t="s">
        <v>367</v>
      </c>
      <c r="H1431" s="138">
        <v>1</v>
      </c>
      <c r="I1431" s="139"/>
      <c r="J1431" s="140">
        <f t="shared" si="10"/>
        <v>0</v>
      </c>
      <c r="K1431" s="136" t="s">
        <v>2897</v>
      </c>
      <c r="L1431" s="34"/>
      <c r="M1431" s="141" t="s">
        <v>3</v>
      </c>
      <c r="N1431" s="142" t="s">
        <v>40</v>
      </c>
      <c r="P1431" s="143">
        <f t="shared" si="11"/>
        <v>0</v>
      </c>
      <c r="Q1431" s="143">
        <v>0</v>
      </c>
      <c r="R1431" s="143">
        <f t="shared" si="12"/>
        <v>0</v>
      </c>
      <c r="S1431" s="143">
        <v>0</v>
      </c>
      <c r="T1431" s="144">
        <f t="shared" si="13"/>
        <v>0</v>
      </c>
      <c r="AR1431" s="145" t="s">
        <v>532</v>
      </c>
      <c r="AT1431" s="145" t="s">
        <v>331</v>
      </c>
      <c r="AU1431" s="145" t="s">
        <v>87</v>
      </c>
      <c r="AY1431" s="19" t="s">
        <v>328</v>
      </c>
      <c r="BE1431" s="146">
        <f t="shared" si="14"/>
        <v>0</v>
      </c>
      <c r="BF1431" s="146">
        <f t="shared" si="15"/>
        <v>0</v>
      </c>
      <c r="BG1431" s="146">
        <f t="shared" si="16"/>
        <v>0</v>
      </c>
      <c r="BH1431" s="146">
        <f t="shared" si="17"/>
        <v>0</v>
      </c>
      <c r="BI1431" s="146">
        <f t="shared" si="18"/>
        <v>0</v>
      </c>
      <c r="BJ1431" s="19" t="s">
        <v>76</v>
      </c>
      <c r="BK1431" s="146">
        <f t="shared" si="19"/>
        <v>0</v>
      </c>
      <c r="BL1431" s="19" t="s">
        <v>532</v>
      </c>
      <c r="BM1431" s="145" t="s">
        <v>4473</v>
      </c>
    </row>
    <row r="1432" spans="2:65" s="1" customFormat="1" ht="44.25" customHeight="1">
      <c r="B1432" s="133"/>
      <c r="C1432" s="134" t="s">
        <v>4474</v>
      </c>
      <c r="D1432" s="134" t="s">
        <v>331</v>
      </c>
      <c r="E1432" s="135" t="s">
        <v>4475</v>
      </c>
      <c r="F1432" s="136" t="s">
        <v>4476</v>
      </c>
      <c r="G1432" s="137" t="s">
        <v>367</v>
      </c>
      <c r="H1432" s="138">
        <v>4</v>
      </c>
      <c r="I1432" s="139"/>
      <c r="J1432" s="140">
        <f t="shared" si="10"/>
        <v>0</v>
      </c>
      <c r="K1432" s="136" t="s">
        <v>2897</v>
      </c>
      <c r="L1432" s="34"/>
      <c r="M1432" s="141" t="s">
        <v>3</v>
      </c>
      <c r="N1432" s="142" t="s">
        <v>40</v>
      </c>
      <c r="P1432" s="143">
        <f t="shared" si="11"/>
        <v>0</v>
      </c>
      <c r="Q1432" s="143">
        <v>0</v>
      </c>
      <c r="R1432" s="143">
        <f t="shared" si="12"/>
        <v>0</v>
      </c>
      <c r="S1432" s="143">
        <v>0</v>
      </c>
      <c r="T1432" s="144">
        <f t="shared" si="13"/>
        <v>0</v>
      </c>
      <c r="AR1432" s="145" t="s">
        <v>532</v>
      </c>
      <c r="AT1432" s="145" t="s">
        <v>331</v>
      </c>
      <c r="AU1432" s="145" t="s">
        <v>87</v>
      </c>
      <c r="AY1432" s="19" t="s">
        <v>328</v>
      </c>
      <c r="BE1432" s="146">
        <f t="shared" si="14"/>
        <v>0</v>
      </c>
      <c r="BF1432" s="146">
        <f t="shared" si="15"/>
        <v>0</v>
      </c>
      <c r="BG1432" s="146">
        <f t="shared" si="16"/>
        <v>0</v>
      </c>
      <c r="BH1432" s="146">
        <f t="shared" si="17"/>
        <v>0</v>
      </c>
      <c r="BI1432" s="146">
        <f t="shared" si="18"/>
        <v>0</v>
      </c>
      <c r="BJ1432" s="19" t="s">
        <v>76</v>
      </c>
      <c r="BK1432" s="146">
        <f t="shared" si="19"/>
        <v>0</v>
      </c>
      <c r="BL1432" s="19" t="s">
        <v>532</v>
      </c>
      <c r="BM1432" s="145" t="s">
        <v>4477</v>
      </c>
    </row>
    <row r="1433" spans="2:65" s="1" customFormat="1" ht="44.25" customHeight="1">
      <c r="B1433" s="133"/>
      <c r="C1433" s="134" t="s">
        <v>4478</v>
      </c>
      <c r="D1433" s="134" t="s">
        <v>331</v>
      </c>
      <c r="E1433" s="135" t="s">
        <v>4479</v>
      </c>
      <c r="F1433" s="136" t="s">
        <v>4480</v>
      </c>
      <c r="G1433" s="137" t="s">
        <v>367</v>
      </c>
      <c r="H1433" s="138">
        <v>2</v>
      </c>
      <c r="I1433" s="139"/>
      <c r="J1433" s="140">
        <f t="shared" si="10"/>
        <v>0</v>
      </c>
      <c r="K1433" s="136" t="s">
        <v>2897</v>
      </c>
      <c r="L1433" s="34"/>
      <c r="M1433" s="141" t="s">
        <v>3</v>
      </c>
      <c r="N1433" s="142" t="s">
        <v>40</v>
      </c>
      <c r="P1433" s="143">
        <f t="shared" si="11"/>
        <v>0</v>
      </c>
      <c r="Q1433" s="143">
        <v>0</v>
      </c>
      <c r="R1433" s="143">
        <f t="shared" si="12"/>
        <v>0</v>
      </c>
      <c r="S1433" s="143">
        <v>0</v>
      </c>
      <c r="T1433" s="144">
        <f t="shared" si="13"/>
        <v>0</v>
      </c>
      <c r="AR1433" s="145" t="s">
        <v>532</v>
      </c>
      <c r="AT1433" s="145" t="s">
        <v>331</v>
      </c>
      <c r="AU1433" s="145" t="s">
        <v>87</v>
      </c>
      <c r="AY1433" s="19" t="s">
        <v>328</v>
      </c>
      <c r="BE1433" s="146">
        <f t="shared" si="14"/>
        <v>0</v>
      </c>
      <c r="BF1433" s="146">
        <f t="shared" si="15"/>
        <v>0</v>
      </c>
      <c r="BG1433" s="146">
        <f t="shared" si="16"/>
        <v>0</v>
      </c>
      <c r="BH1433" s="146">
        <f t="shared" si="17"/>
        <v>0</v>
      </c>
      <c r="BI1433" s="146">
        <f t="shared" si="18"/>
        <v>0</v>
      </c>
      <c r="BJ1433" s="19" t="s">
        <v>76</v>
      </c>
      <c r="BK1433" s="146">
        <f t="shared" si="19"/>
        <v>0</v>
      </c>
      <c r="BL1433" s="19" t="s">
        <v>532</v>
      </c>
      <c r="BM1433" s="145" t="s">
        <v>4481</v>
      </c>
    </row>
    <row r="1434" spans="2:65" s="1" customFormat="1" ht="44.25" customHeight="1">
      <c r="B1434" s="133"/>
      <c r="C1434" s="134" t="s">
        <v>4482</v>
      </c>
      <c r="D1434" s="134" t="s">
        <v>331</v>
      </c>
      <c r="E1434" s="135" t="s">
        <v>4483</v>
      </c>
      <c r="F1434" s="136" t="s">
        <v>4484</v>
      </c>
      <c r="G1434" s="137" t="s">
        <v>367</v>
      </c>
      <c r="H1434" s="138">
        <v>1</v>
      </c>
      <c r="I1434" s="139"/>
      <c r="J1434" s="140">
        <f t="shared" si="10"/>
        <v>0</v>
      </c>
      <c r="K1434" s="136" t="s">
        <v>2897</v>
      </c>
      <c r="L1434" s="34"/>
      <c r="M1434" s="141" t="s">
        <v>3</v>
      </c>
      <c r="N1434" s="142" t="s">
        <v>40</v>
      </c>
      <c r="P1434" s="143">
        <f t="shared" si="11"/>
        <v>0</v>
      </c>
      <c r="Q1434" s="143">
        <v>0</v>
      </c>
      <c r="R1434" s="143">
        <f t="shared" si="12"/>
        <v>0</v>
      </c>
      <c r="S1434" s="143">
        <v>0</v>
      </c>
      <c r="T1434" s="144">
        <f t="shared" si="13"/>
        <v>0</v>
      </c>
      <c r="AR1434" s="145" t="s">
        <v>532</v>
      </c>
      <c r="AT1434" s="145" t="s">
        <v>331</v>
      </c>
      <c r="AU1434" s="145" t="s">
        <v>87</v>
      </c>
      <c r="AY1434" s="19" t="s">
        <v>328</v>
      </c>
      <c r="BE1434" s="146">
        <f t="shared" si="14"/>
        <v>0</v>
      </c>
      <c r="BF1434" s="146">
        <f t="shared" si="15"/>
        <v>0</v>
      </c>
      <c r="BG1434" s="146">
        <f t="shared" si="16"/>
        <v>0</v>
      </c>
      <c r="BH1434" s="146">
        <f t="shared" si="17"/>
        <v>0</v>
      </c>
      <c r="BI1434" s="146">
        <f t="shared" si="18"/>
        <v>0</v>
      </c>
      <c r="BJ1434" s="19" t="s">
        <v>76</v>
      </c>
      <c r="BK1434" s="146">
        <f t="shared" si="19"/>
        <v>0</v>
      </c>
      <c r="BL1434" s="19" t="s">
        <v>532</v>
      </c>
      <c r="BM1434" s="145" t="s">
        <v>4485</v>
      </c>
    </row>
    <row r="1435" spans="2:65" s="1" customFormat="1" ht="49.15" customHeight="1">
      <c r="B1435" s="133"/>
      <c r="C1435" s="134" t="s">
        <v>4486</v>
      </c>
      <c r="D1435" s="134" t="s">
        <v>331</v>
      </c>
      <c r="E1435" s="135" t="s">
        <v>4487</v>
      </c>
      <c r="F1435" s="136" t="s">
        <v>4488</v>
      </c>
      <c r="G1435" s="137" t="s">
        <v>367</v>
      </c>
      <c r="H1435" s="138">
        <v>1</v>
      </c>
      <c r="I1435" s="139"/>
      <c r="J1435" s="140">
        <f t="shared" si="10"/>
        <v>0</v>
      </c>
      <c r="K1435" s="136" t="s">
        <v>2897</v>
      </c>
      <c r="L1435" s="34"/>
      <c r="M1435" s="141" t="s">
        <v>3</v>
      </c>
      <c r="N1435" s="142" t="s">
        <v>40</v>
      </c>
      <c r="P1435" s="143">
        <f t="shared" si="11"/>
        <v>0</v>
      </c>
      <c r="Q1435" s="143">
        <v>0</v>
      </c>
      <c r="R1435" s="143">
        <f t="shared" si="12"/>
        <v>0</v>
      </c>
      <c r="S1435" s="143">
        <v>0</v>
      </c>
      <c r="T1435" s="144">
        <f t="shared" si="13"/>
        <v>0</v>
      </c>
      <c r="AR1435" s="145" t="s">
        <v>532</v>
      </c>
      <c r="AT1435" s="145" t="s">
        <v>331</v>
      </c>
      <c r="AU1435" s="145" t="s">
        <v>87</v>
      </c>
      <c r="AY1435" s="19" t="s">
        <v>328</v>
      </c>
      <c r="BE1435" s="146">
        <f t="shared" si="14"/>
        <v>0</v>
      </c>
      <c r="BF1435" s="146">
        <f t="shared" si="15"/>
        <v>0</v>
      </c>
      <c r="BG1435" s="146">
        <f t="shared" si="16"/>
        <v>0</v>
      </c>
      <c r="BH1435" s="146">
        <f t="shared" si="17"/>
        <v>0</v>
      </c>
      <c r="BI1435" s="146">
        <f t="shared" si="18"/>
        <v>0</v>
      </c>
      <c r="BJ1435" s="19" t="s">
        <v>76</v>
      </c>
      <c r="BK1435" s="146">
        <f t="shared" si="19"/>
        <v>0</v>
      </c>
      <c r="BL1435" s="19" t="s">
        <v>532</v>
      </c>
      <c r="BM1435" s="145" t="s">
        <v>4489</v>
      </c>
    </row>
    <row r="1436" spans="2:65" s="1" customFormat="1" ht="49.15" customHeight="1">
      <c r="B1436" s="133"/>
      <c r="C1436" s="134" t="s">
        <v>4490</v>
      </c>
      <c r="D1436" s="134" t="s">
        <v>331</v>
      </c>
      <c r="E1436" s="135" t="s">
        <v>4491</v>
      </c>
      <c r="F1436" s="136" t="s">
        <v>4492</v>
      </c>
      <c r="G1436" s="137" t="s">
        <v>367</v>
      </c>
      <c r="H1436" s="138">
        <v>1</v>
      </c>
      <c r="I1436" s="139"/>
      <c r="J1436" s="140">
        <f t="shared" si="10"/>
        <v>0</v>
      </c>
      <c r="K1436" s="136" t="s">
        <v>2897</v>
      </c>
      <c r="L1436" s="34"/>
      <c r="M1436" s="141" t="s">
        <v>3</v>
      </c>
      <c r="N1436" s="142" t="s">
        <v>40</v>
      </c>
      <c r="P1436" s="143">
        <f t="shared" si="11"/>
        <v>0</v>
      </c>
      <c r="Q1436" s="143">
        <v>0</v>
      </c>
      <c r="R1436" s="143">
        <f t="shared" si="12"/>
        <v>0</v>
      </c>
      <c r="S1436" s="143">
        <v>0</v>
      </c>
      <c r="T1436" s="144">
        <f t="shared" si="13"/>
        <v>0</v>
      </c>
      <c r="AR1436" s="145" t="s">
        <v>532</v>
      </c>
      <c r="AT1436" s="145" t="s">
        <v>331</v>
      </c>
      <c r="AU1436" s="145" t="s">
        <v>87</v>
      </c>
      <c r="AY1436" s="19" t="s">
        <v>328</v>
      </c>
      <c r="BE1436" s="146">
        <f t="shared" si="14"/>
        <v>0</v>
      </c>
      <c r="BF1436" s="146">
        <f t="shared" si="15"/>
        <v>0</v>
      </c>
      <c r="BG1436" s="146">
        <f t="shared" si="16"/>
        <v>0</v>
      </c>
      <c r="BH1436" s="146">
        <f t="shared" si="17"/>
        <v>0</v>
      </c>
      <c r="BI1436" s="146">
        <f t="shared" si="18"/>
        <v>0</v>
      </c>
      <c r="BJ1436" s="19" t="s">
        <v>76</v>
      </c>
      <c r="BK1436" s="146">
        <f t="shared" si="19"/>
        <v>0</v>
      </c>
      <c r="BL1436" s="19" t="s">
        <v>532</v>
      </c>
      <c r="BM1436" s="145" t="s">
        <v>4493</v>
      </c>
    </row>
    <row r="1437" spans="2:65" s="1" customFormat="1" ht="49.15" customHeight="1">
      <c r="B1437" s="133"/>
      <c r="C1437" s="134" t="s">
        <v>4494</v>
      </c>
      <c r="D1437" s="134" t="s">
        <v>331</v>
      </c>
      <c r="E1437" s="135" t="s">
        <v>4495</v>
      </c>
      <c r="F1437" s="136" t="s">
        <v>4496</v>
      </c>
      <c r="G1437" s="137" t="s">
        <v>367</v>
      </c>
      <c r="H1437" s="138">
        <v>2</v>
      </c>
      <c r="I1437" s="139"/>
      <c r="J1437" s="140">
        <f t="shared" si="10"/>
        <v>0</v>
      </c>
      <c r="K1437" s="136" t="s">
        <v>2897</v>
      </c>
      <c r="L1437" s="34"/>
      <c r="M1437" s="141" t="s">
        <v>3</v>
      </c>
      <c r="N1437" s="142" t="s">
        <v>40</v>
      </c>
      <c r="P1437" s="143">
        <f t="shared" si="11"/>
        <v>0</v>
      </c>
      <c r="Q1437" s="143">
        <v>0</v>
      </c>
      <c r="R1437" s="143">
        <f t="shared" si="12"/>
        <v>0</v>
      </c>
      <c r="S1437" s="143">
        <v>0</v>
      </c>
      <c r="T1437" s="144">
        <f t="shared" si="13"/>
        <v>0</v>
      </c>
      <c r="AR1437" s="145" t="s">
        <v>532</v>
      </c>
      <c r="AT1437" s="145" t="s">
        <v>331</v>
      </c>
      <c r="AU1437" s="145" t="s">
        <v>87</v>
      </c>
      <c r="AY1437" s="19" t="s">
        <v>328</v>
      </c>
      <c r="BE1437" s="146">
        <f t="shared" si="14"/>
        <v>0</v>
      </c>
      <c r="BF1437" s="146">
        <f t="shared" si="15"/>
        <v>0</v>
      </c>
      <c r="BG1437" s="146">
        <f t="shared" si="16"/>
        <v>0</v>
      </c>
      <c r="BH1437" s="146">
        <f t="shared" si="17"/>
        <v>0</v>
      </c>
      <c r="BI1437" s="146">
        <f t="shared" si="18"/>
        <v>0</v>
      </c>
      <c r="BJ1437" s="19" t="s">
        <v>76</v>
      </c>
      <c r="BK1437" s="146">
        <f t="shared" si="19"/>
        <v>0</v>
      </c>
      <c r="BL1437" s="19" t="s">
        <v>532</v>
      </c>
      <c r="BM1437" s="145" t="s">
        <v>4497</v>
      </c>
    </row>
    <row r="1438" spans="2:65" s="1" customFormat="1" ht="49.15" customHeight="1">
      <c r="B1438" s="133"/>
      <c r="C1438" s="134" t="s">
        <v>4498</v>
      </c>
      <c r="D1438" s="134" t="s">
        <v>331</v>
      </c>
      <c r="E1438" s="135" t="s">
        <v>4499</v>
      </c>
      <c r="F1438" s="136" t="s">
        <v>4500</v>
      </c>
      <c r="G1438" s="137" t="s">
        <v>367</v>
      </c>
      <c r="H1438" s="138">
        <v>1</v>
      </c>
      <c r="I1438" s="139"/>
      <c r="J1438" s="140">
        <f t="shared" si="10"/>
        <v>0</v>
      </c>
      <c r="K1438" s="136" t="s">
        <v>2897</v>
      </c>
      <c r="L1438" s="34"/>
      <c r="M1438" s="141" t="s">
        <v>3</v>
      </c>
      <c r="N1438" s="142" t="s">
        <v>40</v>
      </c>
      <c r="P1438" s="143">
        <f t="shared" si="11"/>
        <v>0</v>
      </c>
      <c r="Q1438" s="143">
        <v>0</v>
      </c>
      <c r="R1438" s="143">
        <f t="shared" si="12"/>
        <v>0</v>
      </c>
      <c r="S1438" s="143">
        <v>0</v>
      </c>
      <c r="T1438" s="144">
        <f t="shared" si="13"/>
        <v>0</v>
      </c>
      <c r="AR1438" s="145" t="s">
        <v>532</v>
      </c>
      <c r="AT1438" s="145" t="s">
        <v>331</v>
      </c>
      <c r="AU1438" s="145" t="s">
        <v>87</v>
      </c>
      <c r="AY1438" s="19" t="s">
        <v>328</v>
      </c>
      <c r="BE1438" s="146">
        <f t="shared" si="14"/>
        <v>0</v>
      </c>
      <c r="BF1438" s="146">
        <f t="shared" si="15"/>
        <v>0</v>
      </c>
      <c r="BG1438" s="146">
        <f t="shared" si="16"/>
        <v>0</v>
      </c>
      <c r="BH1438" s="146">
        <f t="shared" si="17"/>
        <v>0</v>
      </c>
      <c r="BI1438" s="146">
        <f t="shared" si="18"/>
        <v>0</v>
      </c>
      <c r="BJ1438" s="19" t="s">
        <v>76</v>
      </c>
      <c r="BK1438" s="146">
        <f t="shared" si="19"/>
        <v>0</v>
      </c>
      <c r="BL1438" s="19" t="s">
        <v>532</v>
      </c>
      <c r="BM1438" s="145" t="s">
        <v>4501</v>
      </c>
    </row>
    <row r="1439" spans="2:65" s="1" customFormat="1" ht="44.25" customHeight="1">
      <c r="B1439" s="133"/>
      <c r="C1439" s="134" t="s">
        <v>4502</v>
      </c>
      <c r="D1439" s="134" t="s">
        <v>331</v>
      </c>
      <c r="E1439" s="135" t="s">
        <v>4503</v>
      </c>
      <c r="F1439" s="136" t="s">
        <v>4504</v>
      </c>
      <c r="G1439" s="137" t="s">
        <v>367</v>
      </c>
      <c r="H1439" s="138">
        <v>1</v>
      </c>
      <c r="I1439" s="139"/>
      <c r="J1439" s="140">
        <f t="shared" si="10"/>
        <v>0</v>
      </c>
      <c r="K1439" s="136" t="s">
        <v>2897</v>
      </c>
      <c r="L1439" s="34"/>
      <c r="M1439" s="141" t="s">
        <v>3</v>
      </c>
      <c r="N1439" s="142" t="s">
        <v>40</v>
      </c>
      <c r="P1439" s="143">
        <f t="shared" si="11"/>
        <v>0</v>
      </c>
      <c r="Q1439" s="143">
        <v>0</v>
      </c>
      <c r="R1439" s="143">
        <f t="shared" si="12"/>
        <v>0</v>
      </c>
      <c r="S1439" s="143">
        <v>0</v>
      </c>
      <c r="T1439" s="144">
        <f t="shared" si="13"/>
        <v>0</v>
      </c>
      <c r="AR1439" s="145" t="s">
        <v>532</v>
      </c>
      <c r="AT1439" s="145" t="s">
        <v>331</v>
      </c>
      <c r="AU1439" s="145" t="s">
        <v>87</v>
      </c>
      <c r="AY1439" s="19" t="s">
        <v>328</v>
      </c>
      <c r="BE1439" s="146">
        <f t="shared" si="14"/>
        <v>0</v>
      </c>
      <c r="BF1439" s="146">
        <f t="shared" si="15"/>
        <v>0</v>
      </c>
      <c r="BG1439" s="146">
        <f t="shared" si="16"/>
        <v>0</v>
      </c>
      <c r="BH1439" s="146">
        <f t="shared" si="17"/>
        <v>0</v>
      </c>
      <c r="BI1439" s="146">
        <f t="shared" si="18"/>
        <v>0</v>
      </c>
      <c r="BJ1439" s="19" t="s">
        <v>76</v>
      </c>
      <c r="BK1439" s="146">
        <f t="shared" si="19"/>
        <v>0</v>
      </c>
      <c r="BL1439" s="19" t="s">
        <v>532</v>
      </c>
      <c r="BM1439" s="145" t="s">
        <v>4505</v>
      </c>
    </row>
    <row r="1440" spans="2:65" s="1" customFormat="1" ht="44.25" customHeight="1">
      <c r="B1440" s="133"/>
      <c r="C1440" s="134" t="s">
        <v>4506</v>
      </c>
      <c r="D1440" s="134" t="s">
        <v>331</v>
      </c>
      <c r="E1440" s="135" t="s">
        <v>4507</v>
      </c>
      <c r="F1440" s="136" t="s">
        <v>4508</v>
      </c>
      <c r="G1440" s="137" t="s">
        <v>367</v>
      </c>
      <c r="H1440" s="138">
        <v>1</v>
      </c>
      <c r="I1440" s="139"/>
      <c r="J1440" s="140">
        <f t="shared" si="10"/>
        <v>0</v>
      </c>
      <c r="K1440" s="136" t="s">
        <v>2897</v>
      </c>
      <c r="L1440" s="34"/>
      <c r="M1440" s="141" t="s">
        <v>3</v>
      </c>
      <c r="N1440" s="142" t="s">
        <v>40</v>
      </c>
      <c r="P1440" s="143">
        <f t="shared" si="11"/>
        <v>0</v>
      </c>
      <c r="Q1440" s="143">
        <v>0</v>
      </c>
      <c r="R1440" s="143">
        <f t="shared" si="12"/>
        <v>0</v>
      </c>
      <c r="S1440" s="143">
        <v>0</v>
      </c>
      <c r="T1440" s="144">
        <f t="shared" si="13"/>
        <v>0</v>
      </c>
      <c r="AR1440" s="145" t="s">
        <v>532</v>
      </c>
      <c r="AT1440" s="145" t="s">
        <v>331</v>
      </c>
      <c r="AU1440" s="145" t="s">
        <v>87</v>
      </c>
      <c r="AY1440" s="19" t="s">
        <v>328</v>
      </c>
      <c r="BE1440" s="146">
        <f t="shared" si="14"/>
        <v>0</v>
      </c>
      <c r="BF1440" s="146">
        <f t="shared" si="15"/>
        <v>0</v>
      </c>
      <c r="BG1440" s="146">
        <f t="shared" si="16"/>
        <v>0</v>
      </c>
      <c r="BH1440" s="146">
        <f t="shared" si="17"/>
        <v>0</v>
      </c>
      <c r="BI1440" s="146">
        <f t="shared" si="18"/>
        <v>0</v>
      </c>
      <c r="BJ1440" s="19" t="s">
        <v>76</v>
      </c>
      <c r="BK1440" s="146">
        <f t="shared" si="19"/>
        <v>0</v>
      </c>
      <c r="BL1440" s="19" t="s">
        <v>532</v>
      </c>
      <c r="BM1440" s="145" t="s">
        <v>4509</v>
      </c>
    </row>
    <row r="1441" spans="2:65" s="1" customFormat="1" ht="44.25" customHeight="1">
      <c r="B1441" s="133"/>
      <c r="C1441" s="134" t="s">
        <v>4510</v>
      </c>
      <c r="D1441" s="134" t="s">
        <v>331</v>
      </c>
      <c r="E1441" s="135" t="s">
        <v>4511</v>
      </c>
      <c r="F1441" s="136" t="s">
        <v>4512</v>
      </c>
      <c r="G1441" s="137" t="s">
        <v>367</v>
      </c>
      <c r="H1441" s="138">
        <v>1</v>
      </c>
      <c r="I1441" s="139"/>
      <c r="J1441" s="140">
        <f t="shared" si="10"/>
        <v>0</v>
      </c>
      <c r="K1441" s="136" t="s">
        <v>2897</v>
      </c>
      <c r="L1441" s="34"/>
      <c r="M1441" s="141" t="s">
        <v>3</v>
      </c>
      <c r="N1441" s="142" t="s">
        <v>40</v>
      </c>
      <c r="P1441" s="143">
        <f t="shared" si="11"/>
        <v>0</v>
      </c>
      <c r="Q1441" s="143">
        <v>0</v>
      </c>
      <c r="R1441" s="143">
        <f t="shared" si="12"/>
        <v>0</v>
      </c>
      <c r="S1441" s="143">
        <v>0</v>
      </c>
      <c r="T1441" s="144">
        <f t="shared" si="13"/>
        <v>0</v>
      </c>
      <c r="AR1441" s="145" t="s">
        <v>532</v>
      </c>
      <c r="AT1441" s="145" t="s">
        <v>331</v>
      </c>
      <c r="AU1441" s="145" t="s">
        <v>87</v>
      </c>
      <c r="AY1441" s="19" t="s">
        <v>328</v>
      </c>
      <c r="BE1441" s="146">
        <f t="shared" si="14"/>
        <v>0</v>
      </c>
      <c r="BF1441" s="146">
        <f t="shared" si="15"/>
        <v>0</v>
      </c>
      <c r="BG1441" s="146">
        <f t="shared" si="16"/>
        <v>0</v>
      </c>
      <c r="BH1441" s="146">
        <f t="shared" si="17"/>
        <v>0</v>
      </c>
      <c r="BI1441" s="146">
        <f t="shared" si="18"/>
        <v>0</v>
      </c>
      <c r="BJ1441" s="19" t="s">
        <v>76</v>
      </c>
      <c r="BK1441" s="146">
        <f t="shared" si="19"/>
        <v>0</v>
      </c>
      <c r="BL1441" s="19" t="s">
        <v>532</v>
      </c>
      <c r="BM1441" s="145" t="s">
        <v>4513</v>
      </c>
    </row>
    <row r="1442" spans="2:65" s="1" customFormat="1" ht="37.9" customHeight="1">
      <c r="B1442" s="133"/>
      <c r="C1442" s="134" t="s">
        <v>4514</v>
      </c>
      <c r="D1442" s="134" t="s">
        <v>331</v>
      </c>
      <c r="E1442" s="135" t="s">
        <v>4515</v>
      </c>
      <c r="F1442" s="136" t="s">
        <v>4516</v>
      </c>
      <c r="G1442" s="137" t="s">
        <v>367</v>
      </c>
      <c r="H1442" s="138">
        <v>2</v>
      </c>
      <c r="I1442" s="139"/>
      <c r="J1442" s="140">
        <f t="shared" si="10"/>
        <v>0</v>
      </c>
      <c r="K1442" s="136" t="s">
        <v>2897</v>
      </c>
      <c r="L1442" s="34"/>
      <c r="M1442" s="141" t="s">
        <v>3</v>
      </c>
      <c r="N1442" s="142" t="s">
        <v>40</v>
      </c>
      <c r="P1442" s="143">
        <f t="shared" si="11"/>
        <v>0</v>
      </c>
      <c r="Q1442" s="143">
        <v>0</v>
      </c>
      <c r="R1442" s="143">
        <f t="shared" si="12"/>
        <v>0</v>
      </c>
      <c r="S1442" s="143">
        <v>0</v>
      </c>
      <c r="T1442" s="144">
        <f t="shared" si="13"/>
        <v>0</v>
      </c>
      <c r="AR1442" s="145" t="s">
        <v>532</v>
      </c>
      <c r="AT1442" s="145" t="s">
        <v>331</v>
      </c>
      <c r="AU1442" s="145" t="s">
        <v>87</v>
      </c>
      <c r="AY1442" s="19" t="s">
        <v>328</v>
      </c>
      <c r="BE1442" s="146">
        <f t="shared" si="14"/>
        <v>0</v>
      </c>
      <c r="BF1442" s="146">
        <f t="shared" si="15"/>
        <v>0</v>
      </c>
      <c r="BG1442" s="146">
        <f t="shared" si="16"/>
        <v>0</v>
      </c>
      <c r="BH1442" s="146">
        <f t="shared" si="17"/>
        <v>0</v>
      </c>
      <c r="BI1442" s="146">
        <f t="shared" si="18"/>
        <v>0</v>
      </c>
      <c r="BJ1442" s="19" t="s">
        <v>76</v>
      </c>
      <c r="BK1442" s="146">
        <f t="shared" si="19"/>
        <v>0</v>
      </c>
      <c r="BL1442" s="19" t="s">
        <v>532</v>
      </c>
      <c r="BM1442" s="145" t="s">
        <v>4517</v>
      </c>
    </row>
    <row r="1443" spans="2:65" s="1" customFormat="1" ht="49.15" customHeight="1">
      <c r="B1443" s="133"/>
      <c r="C1443" s="134" t="s">
        <v>4518</v>
      </c>
      <c r="D1443" s="134" t="s">
        <v>331</v>
      </c>
      <c r="E1443" s="135" t="s">
        <v>4519</v>
      </c>
      <c r="F1443" s="136" t="s">
        <v>4520</v>
      </c>
      <c r="G1443" s="137" t="s">
        <v>367</v>
      </c>
      <c r="H1443" s="138">
        <v>1</v>
      </c>
      <c r="I1443" s="139"/>
      <c r="J1443" s="140">
        <f t="shared" si="10"/>
        <v>0</v>
      </c>
      <c r="K1443" s="136" t="s">
        <v>3</v>
      </c>
      <c r="L1443" s="34"/>
      <c r="M1443" s="141" t="s">
        <v>3</v>
      </c>
      <c r="N1443" s="142" t="s">
        <v>40</v>
      </c>
      <c r="P1443" s="143">
        <f t="shared" si="11"/>
        <v>0</v>
      </c>
      <c r="Q1443" s="143">
        <v>0</v>
      </c>
      <c r="R1443" s="143">
        <f t="shared" si="12"/>
        <v>0</v>
      </c>
      <c r="S1443" s="143">
        <v>0</v>
      </c>
      <c r="T1443" s="144">
        <f t="shared" si="13"/>
        <v>0</v>
      </c>
      <c r="AR1443" s="145" t="s">
        <v>532</v>
      </c>
      <c r="AT1443" s="145" t="s">
        <v>331</v>
      </c>
      <c r="AU1443" s="145" t="s">
        <v>87</v>
      </c>
      <c r="AY1443" s="19" t="s">
        <v>328</v>
      </c>
      <c r="BE1443" s="146">
        <f t="shared" si="14"/>
        <v>0</v>
      </c>
      <c r="BF1443" s="146">
        <f t="shared" si="15"/>
        <v>0</v>
      </c>
      <c r="BG1443" s="146">
        <f t="shared" si="16"/>
        <v>0</v>
      </c>
      <c r="BH1443" s="146">
        <f t="shared" si="17"/>
        <v>0</v>
      </c>
      <c r="BI1443" s="146">
        <f t="shared" si="18"/>
        <v>0</v>
      </c>
      <c r="BJ1443" s="19" t="s">
        <v>76</v>
      </c>
      <c r="BK1443" s="146">
        <f t="shared" si="19"/>
        <v>0</v>
      </c>
      <c r="BL1443" s="19" t="s">
        <v>532</v>
      </c>
      <c r="BM1443" s="145" t="s">
        <v>4521</v>
      </c>
    </row>
    <row r="1444" spans="2:65" s="1" customFormat="1" ht="37.9" customHeight="1">
      <c r="B1444" s="133"/>
      <c r="C1444" s="134" t="s">
        <v>4522</v>
      </c>
      <c r="D1444" s="134" t="s">
        <v>331</v>
      </c>
      <c r="E1444" s="135" t="s">
        <v>4523</v>
      </c>
      <c r="F1444" s="136" t="s">
        <v>4524</v>
      </c>
      <c r="G1444" s="137" t="s">
        <v>367</v>
      </c>
      <c r="H1444" s="138">
        <v>1</v>
      </c>
      <c r="I1444" s="139"/>
      <c r="J1444" s="140">
        <f t="shared" si="10"/>
        <v>0</v>
      </c>
      <c r="K1444" s="136" t="s">
        <v>3</v>
      </c>
      <c r="L1444" s="34"/>
      <c r="M1444" s="141" t="s">
        <v>3</v>
      </c>
      <c r="N1444" s="142" t="s">
        <v>40</v>
      </c>
      <c r="P1444" s="143">
        <f t="shared" si="11"/>
        <v>0</v>
      </c>
      <c r="Q1444" s="143">
        <v>0</v>
      </c>
      <c r="R1444" s="143">
        <f t="shared" si="12"/>
        <v>0</v>
      </c>
      <c r="S1444" s="143">
        <v>0</v>
      </c>
      <c r="T1444" s="144">
        <f t="shared" si="13"/>
        <v>0</v>
      </c>
      <c r="AR1444" s="145" t="s">
        <v>532</v>
      </c>
      <c r="AT1444" s="145" t="s">
        <v>331</v>
      </c>
      <c r="AU1444" s="145" t="s">
        <v>87</v>
      </c>
      <c r="AY1444" s="19" t="s">
        <v>328</v>
      </c>
      <c r="BE1444" s="146">
        <f t="shared" si="14"/>
        <v>0</v>
      </c>
      <c r="BF1444" s="146">
        <f t="shared" si="15"/>
        <v>0</v>
      </c>
      <c r="BG1444" s="146">
        <f t="shared" si="16"/>
        <v>0</v>
      </c>
      <c r="BH1444" s="146">
        <f t="shared" si="17"/>
        <v>0</v>
      </c>
      <c r="BI1444" s="146">
        <f t="shared" si="18"/>
        <v>0</v>
      </c>
      <c r="BJ1444" s="19" t="s">
        <v>76</v>
      </c>
      <c r="BK1444" s="146">
        <f t="shared" si="19"/>
        <v>0</v>
      </c>
      <c r="BL1444" s="19" t="s">
        <v>532</v>
      </c>
      <c r="BM1444" s="145" t="s">
        <v>4525</v>
      </c>
    </row>
    <row r="1445" spans="2:65" s="11" customFormat="1" ht="20.85" customHeight="1">
      <c r="B1445" s="121"/>
      <c r="D1445" s="122" t="s">
        <v>68</v>
      </c>
      <c r="E1445" s="131" t="s">
        <v>4526</v>
      </c>
      <c r="F1445" s="131" t="s">
        <v>4527</v>
      </c>
      <c r="I1445" s="124"/>
      <c r="J1445" s="132">
        <f>BK1445</f>
        <v>0</v>
      </c>
      <c r="L1445" s="121"/>
      <c r="M1445" s="126"/>
      <c r="P1445" s="127">
        <f>SUM(P1446:P1455)</f>
        <v>0</v>
      </c>
      <c r="R1445" s="127">
        <f>SUM(R1446:R1455)</f>
        <v>0</v>
      </c>
      <c r="T1445" s="128">
        <f>SUM(T1446:T1455)</f>
        <v>0</v>
      </c>
      <c r="AR1445" s="122" t="s">
        <v>79</v>
      </c>
      <c r="AT1445" s="129" t="s">
        <v>68</v>
      </c>
      <c r="AU1445" s="129" t="s">
        <v>79</v>
      </c>
      <c r="AY1445" s="122" t="s">
        <v>328</v>
      </c>
      <c r="BK1445" s="130">
        <f>SUM(BK1446:BK1455)</f>
        <v>0</v>
      </c>
    </row>
    <row r="1446" spans="2:65" s="1" customFormat="1" ht="33" customHeight="1">
      <c r="B1446" s="133"/>
      <c r="C1446" s="134" t="s">
        <v>4528</v>
      </c>
      <c r="D1446" s="134" t="s">
        <v>331</v>
      </c>
      <c r="E1446" s="135" t="s">
        <v>4529</v>
      </c>
      <c r="F1446" s="136" t="s">
        <v>4530</v>
      </c>
      <c r="G1446" s="137" t="s">
        <v>367</v>
      </c>
      <c r="H1446" s="138">
        <v>7</v>
      </c>
      <c r="I1446" s="139"/>
      <c r="J1446" s="140">
        <f t="shared" ref="J1446:J1455" si="20">ROUND(I1446*H1446,2)</f>
        <v>0</v>
      </c>
      <c r="K1446" s="136" t="s">
        <v>2897</v>
      </c>
      <c r="L1446" s="34"/>
      <c r="M1446" s="141" t="s">
        <v>3</v>
      </c>
      <c r="N1446" s="142" t="s">
        <v>40</v>
      </c>
      <c r="P1446" s="143">
        <f t="shared" ref="P1446:P1455" si="21">O1446*H1446</f>
        <v>0</v>
      </c>
      <c r="Q1446" s="143">
        <v>0</v>
      </c>
      <c r="R1446" s="143">
        <f t="shared" ref="R1446:R1455" si="22">Q1446*H1446</f>
        <v>0</v>
      </c>
      <c r="S1446" s="143">
        <v>0</v>
      </c>
      <c r="T1446" s="144">
        <f t="shared" ref="T1446:T1455" si="23">S1446*H1446</f>
        <v>0</v>
      </c>
      <c r="AR1446" s="145" t="s">
        <v>532</v>
      </c>
      <c r="AT1446" s="145" t="s">
        <v>331</v>
      </c>
      <c r="AU1446" s="145" t="s">
        <v>87</v>
      </c>
      <c r="AY1446" s="19" t="s">
        <v>328</v>
      </c>
      <c r="BE1446" s="146">
        <f t="shared" ref="BE1446:BE1455" si="24">IF(N1446="základní",J1446,0)</f>
        <v>0</v>
      </c>
      <c r="BF1446" s="146">
        <f t="shared" ref="BF1446:BF1455" si="25">IF(N1446="snížená",J1446,0)</f>
        <v>0</v>
      </c>
      <c r="BG1446" s="146">
        <f t="shared" ref="BG1446:BG1455" si="26">IF(N1446="zákl. přenesená",J1446,0)</f>
        <v>0</v>
      </c>
      <c r="BH1446" s="146">
        <f t="shared" ref="BH1446:BH1455" si="27">IF(N1446="sníž. přenesená",J1446,0)</f>
        <v>0</v>
      </c>
      <c r="BI1446" s="146">
        <f t="shared" ref="BI1446:BI1455" si="28">IF(N1446="nulová",J1446,0)</f>
        <v>0</v>
      </c>
      <c r="BJ1446" s="19" t="s">
        <v>76</v>
      </c>
      <c r="BK1446" s="146">
        <f t="shared" ref="BK1446:BK1455" si="29">ROUND(I1446*H1446,2)</f>
        <v>0</v>
      </c>
      <c r="BL1446" s="19" t="s">
        <v>532</v>
      </c>
      <c r="BM1446" s="145" t="s">
        <v>4531</v>
      </c>
    </row>
    <row r="1447" spans="2:65" s="1" customFormat="1" ht="37.9" customHeight="1">
      <c r="B1447" s="133"/>
      <c r="C1447" s="134" t="s">
        <v>4532</v>
      </c>
      <c r="D1447" s="134" t="s">
        <v>331</v>
      </c>
      <c r="E1447" s="135" t="s">
        <v>4533</v>
      </c>
      <c r="F1447" s="136" t="s">
        <v>4534</v>
      </c>
      <c r="G1447" s="137" t="s">
        <v>367</v>
      </c>
      <c r="H1447" s="138">
        <v>1</v>
      </c>
      <c r="I1447" s="139"/>
      <c r="J1447" s="140">
        <f t="shared" si="20"/>
        <v>0</v>
      </c>
      <c r="K1447" s="136" t="s">
        <v>2897</v>
      </c>
      <c r="L1447" s="34"/>
      <c r="M1447" s="141" t="s">
        <v>3</v>
      </c>
      <c r="N1447" s="142" t="s">
        <v>40</v>
      </c>
      <c r="P1447" s="143">
        <f t="shared" si="21"/>
        <v>0</v>
      </c>
      <c r="Q1447" s="143">
        <v>0</v>
      </c>
      <c r="R1447" s="143">
        <f t="shared" si="22"/>
        <v>0</v>
      </c>
      <c r="S1447" s="143">
        <v>0</v>
      </c>
      <c r="T1447" s="144">
        <f t="shared" si="23"/>
        <v>0</v>
      </c>
      <c r="AR1447" s="145" t="s">
        <v>532</v>
      </c>
      <c r="AT1447" s="145" t="s">
        <v>331</v>
      </c>
      <c r="AU1447" s="145" t="s">
        <v>87</v>
      </c>
      <c r="AY1447" s="19" t="s">
        <v>328</v>
      </c>
      <c r="BE1447" s="146">
        <f t="shared" si="24"/>
        <v>0</v>
      </c>
      <c r="BF1447" s="146">
        <f t="shared" si="25"/>
        <v>0</v>
      </c>
      <c r="BG1447" s="146">
        <f t="shared" si="26"/>
        <v>0</v>
      </c>
      <c r="BH1447" s="146">
        <f t="shared" si="27"/>
        <v>0</v>
      </c>
      <c r="BI1447" s="146">
        <f t="shared" si="28"/>
        <v>0</v>
      </c>
      <c r="BJ1447" s="19" t="s">
        <v>76</v>
      </c>
      <c r="BK1447" s="146">
        <f t="shared" si="29"/>
        <v>0</v>
      </c>
      <c r="BL1447" s="19" t="s">
        <v>532</v>
      </c>
      <c r="BM1447" s="145" t="s">
        <v>4535</v>
      </c>
    </row>
    <row r="1448" spans="2:65" s="1" customFormat="1" ht="37.9" customHeight="1">
      <c r="B1448" s="133"/>
      <c r="C1448" s="134" t="s">
        <v>4536</v>
      </c>
      <c r="D1448" s="134" t="s">
        <v>331</v>
      </c>
      <c r="E1448" s="135" t="s">
        <v>4537</v>
      </c>
      <c r="F1448" s="136" t="s">
        <v>4538</v>
      </c>
      <c r="G1448" s="137" t="s">
        <v>367</v>
      </c>
      <c r="H1448" s="138">
        <v>1</v>
      </c>
      <c r="I1448" s="139"/>
      <c r="J1448" s="140">
        <f t="shared" si="20"/>
        <v>0</v>
      </c>
      <c r="K1448" s="136" t="s">
        <v>2897</v>
      </c>
      <c r="L1448" s="34"/>
      <c r="M1448" s="141" t="s">
        <v>3</v>
      </c>
      <c r="N1448" s="142" t="s">
        <v>40</v>
      </c>
      <c r="P1448" s="143">
        <f t="shared" si="21"/>
        <v>0</v>
      </c>
      <c r="Q1448" s="143">
        <v>0</v>
      </c>
      <c r="R1448" s="143">
        <f t="shared" si="22"/>
        <v>0</v>
      </c>
      <c r="S1448" s="143">
        <v>0</v>
      </c>
      <c r="T1448" s="144">
        <f t="shared" si="23"/>
        <v>0</v>
      </c>
      <c r="AR1448" s="145" t="s">
        <v>532</v>
      </c>
      <c r="AT1448" s="145" t="s">
        <v>331</v>
      </c>
      <c r="AU1448" s="145" t="s">
        <v>87</v>
      </c>
      <c r="AY1448" s="19" t="s">
        <v>328</v>
      </c>
      <c r="BE1448" s="146">
        <f t="shared" si="24"/>
        <v>0</v>
      </c>
      <c r="BF1448" s="146">
        <f t="shared" si="25"/>
        <v>0</v>
      </c>
      <c r="BG1448" s="146">
        <f t="shared" si="26"/>
        <v>0</v>
      </c>
      <c r="BH1448" s="146">
        <f t="shared" si="27"/>
        <v>0</v>
      </c>
      <c r="BI1448" s="146">
        <f t="shared" si="28"/>
        <v>0</v>
      </c>
      <c r="BJ1448" s="19" t="s">
        <v>76</v>
      </c>
      <c r="BK1448" s="146">
        <f t="shared" si="29"/>
        <v>0</v>
      </c>
      <c r="BL1448" s="19" t="s">
        <v>532</v>
      </c>
      <c r="BM1448" s="145" t="s">
        <v>4539</v>
      </c>
    </row>
    <row r="1449" spans="2:65" s="1" customFormat="1" ht="37.9" customHeight="1">
      <c r="B1449" s="133"/>
      <c r="C1449" s="134" t="s">
        <v>4540</v>
      </c>
      <c r="D1449" s="134" t="s">
        <v>331</v>
      </c>
      <c r="E1449" s="135" t="s">
        <v>4541</v>
      </c>
      <c r="F1449" s="136" t="s">
        <v>4542</v>
      </c>
      <c r="G1449" s="137" t="s">
        <v>367</v>
      </c>
      <c r="H1449" s="138">
        <v>1</v>
      </c>
      <c r="I1449" s="139"/>
      <c r="J1449" s="140">
        <f t="shared" si="20"/>
        <v>0</v>
      </c>
      <c r="K1449" s="136" t="s">
        <v>2897</v>
      </c>
      <c r="L1449" s="34"/>
      <c r="M1449" s="141" t="s">
        <v>3</v>
      </c>
      <c r="N1449" s="142" t="s">
        <v>40</v>
      </c>
      <c r="P1449" s="143">
        <f t="shared" si="21"/>
        <v>0</v>
      </c>
      <c r="Q1449" s="143">
        <v>0</v>
      </c>
      <c r="R1449" s="143">
        <f t="shared" si="22"/>
        <v>0</v>
      </c>
      <c r="S1449" s="143">
        <v>0</v>
      </c>
      <c r="T1449" s="144">
        <f t="shared" si="23"/>
        <v>0</v>
      </c>
      <c r="AR1449" s="145" t="s">
        <v>532</v>
      </c>
      <c r="AT1449" s="145" t="s">
        <v>331</v>
      </c>
      <c r="AU1449" s="145" t="s">
        <v>87</v>
      </c>
      <c r="AY1449" s="19" t="s">
        <v>328</v>
      </c>
      <c r="BE1449" s="146">
        <f t="shared" si="24"/>
        <v>0</v>
      </c>
      <c r="BF1449" s="146">
        <f t="shared" si="25"/>
        <v>0</v>
      </c>
      <c r="BG1449" s="146">
        <f t="shared" si="26"/>
        <v>0</v>
      </c>
      <c r="BH1449" s="146">
        <f t="shared" si="27"/>
        <v>0</v>
      </c>
      <c r="BI1449" s="146">
        <f t="shared" si="28"/>
        <v>0</v>
      </c>
      <c r="BJ1449" s="19" t="s">
        <v>76</v>
      </c>
      <c r="BK1449" s="146">
        <f t="shared" si="29"/>
        <v>0</v>
      </c>
      <c r="BL1449" s="19" t="s">
        <v>532</v>
      </c>
      <c r="BM1449" s="145" t="s">
        <v>4543</v>
      </c>
    </row>
    <row r="1450" spans="2:65" s="1" customFormat="1" ht="33" customHeight="1">
      <c r="B1450" s="133"/>
      <c r="C1450" s="134" t="s">
        <v>4544</v>
      </c>
      <c r="D1450" s="134" t="s">
        <v>331</v>
      </c>
      <c r="E1450" s="135" t="s">
        <v>2307</v>
      </c>
      <c r="F1450" s="136" t="s">
        <v>4545</v>
      </c>
      <c r="G1450" s="137" t="s">
        <v>367</v>
      </c>
      <c r="H1450" s="138">
        <v>9</v>
      </c>
      <c r="I1450" s="139"/>
      <c r="J1450" s="140">
        <f t="shared" si="20"/>
        <v>0</v>
      </c>
      <c r="K1450" s="136" t="s">
        <v>2897</v>
      </c>
      <c r="L1450" s="34"/>
      <c r="M1450" s="141" t="s">
        <v>3</v>
      </c>
      <c r="N1450" s="142" t="s">
        <v>40</v>
      </c>
      <c r="P1450" s="143">
        <f t="shared" si="21"/>
        <v>0</v>
      </c>
      <c r="Q1450" s="143">
        <v>0</v>
      </c>
      <c r="R1450" s="143">
        <f t="shared" si="22"/>
        <v>0</v>
      </c>
      <c r="S1450" s="143">
        <v>0</v>
      </c>
      <c r="T1450" s="144">
        <f t="shared" si="23"/>
        <v>0</v>
      </c>
      <c r="AR1450" s="145" t="s">
        <v>532</v>
      </c>
      <c r="AT1450" s="145" t="s">
        <v>331</v>
      </c>
      <c r="AU1450" s="145" t="s">
        <v>87</v>
      </c>
      <c r="AY1450" s="19" t="s">
        <v>328</v>
      </c>
      <c r="BE1450" s="146">
        <f t="shared" si="24"/>
        <v>0</v>
      </c>
      <c r="BF1450" s="146">
        <f t="shared" si="25"/>
        <v>0</v>
      </c>
      <c r="BG1450" s="146">
        <f t="shared" si="26"/>
        <v>0</v>
      </c>
      <c r="BH1450" s="146">
        <f t="shared" si="27"/>
        <v>0</v>
      </c>
      <c r="BI1450" s="146">
        <f t="shared" si="28"/>
        <v>0</v>
      </c>
      <c r="BJ1450" s="19" t="s">
        <v>76</v>
      </c>
      <c r="BK1450" s="146">
        <f t="shared" si="29"/>
        <v>0</v>
      </c>
      <c r="BL1450" s="19" t="s">
        <v>532</v>
      </c>
      <c r="BM1450" s="145" t="s">
        <v>4546</v>
      </c>
    </row>
    <row r="1451" spans="2:65" s="1" customFormat="1" ht="33" customHeight="1">
      <c r="B1451" s="133"/>
      <c r="C1451" s="134" t="s">
        <v>4547</v>
      </c>
      <c r="D1451" s="134" t="s">
        <v>331</v>
      </c>
      <c r="E1451" s="135" t="s">
        <v>4548</v>
      </c>
      <c r="F1451" s="136" t="s">
        <v>4549</v>
      </c>
      <c r="G1451" s="137" t="s">
        <v>367</v>
      </c>
      <c r="H1451" s="138">
        <v>8</v>
      </c>
      <c r="I1451" s="139"/>
      <c r="J1451" s="140">
        <f t="shared" si="20"/>
        <v>0</v>
      </c>
      <c r="K1451" s="136" t="s">
        <v>2897</v>
      </c>
      <c r="L1451" s="34"/>
      <c r="M1451" s="141" t="s">
        <v>3</v>
      </c>
      <c r="N1451" s="142" t="s">
        <v>40</v>
      </c>
      <c r="P1451" s="143">
        <f t="shared" si="21"/>
        <v>0</v>
      </c>
      <c r="Q1451" s="143">
        <v>0</v>
      </c>
      <c r="R1451" s="143">
        <f t="shared" si="22"/>
        <v>0</v>
      </c>
      <c r="S1451" s="143">
        <v>0</v>
      </c>
      <c r="T1451" s="144">
        <f t="shared" si="23"/>
        <v>0</v>
      </c>
      <c r="AR1451" s="145" t="s">
        <v>532</v>
      </c>
      <c r="AT1451" s="145" t="s">
        <v>331</v>
      </c>
      <c r="AU1451" s="145" t="s">
        <v>87</v>
      </c>
      <c r="AY1451" s="19" t="s">
        <v>328</v>
      </c>
      <c r="BE1451" s="146">
        <f t="shared" si="24"/>
        <v>0</v>
      </c>
      <c r="BF1451" s="146">
        <f t="shared" si="25"/>
        <v>0</v>
      </c>
      <c r="BG1451" s="146">
        <f t="shared" si="26"/>
        <v>0</v>
      </c>
      <c r="BH1451" s="146">
        <f t="shared" si="27"/>
        <v>0</v>
      </c>
      <c r="BI1451" s="146">
        <f t="shared" si="28"/>
        <v>0</v>
      </c>
      <c r="BJ1451" s="19" t="s">
        <v>76</v>
      </c>
      <c r="BK1451" s="146">
        <f t="shared" si="29"/>
        <v>0</v>
      </c>
      <c r="BL1451" s="19" t="s">
        <v>532</v>
      </c>
      <c r="BM1451" s="145" t="s">
        <v>4550</v>
      </c>
    </row>
    <row r="1452" spans="2:65" s="1" customFormat="1" ht="33" customHeight="1">
      <c r="B1452" s="133"/>
      <c r="C1452" s="134" t="s">
        <v>4551</v>
      </c>
      <c r="D1452" s="134" t="s">
        <v>331</v>
      </c>
      <c r="E1452" s="135" t="s">
        <v>4552</v>
      </c>
      <c r="F1452" s="136" t="s">
        <v>4553</v>
      </c>
      <c r="G1452" s="137" t="s">
        <v>367</v>
      </c>
      <c r="H1452" s="138">
        <v>2</v>
      </c>
      <c r="I1452" s="139"/>
      <c r="J1452" s="140">
        <f t="shared" si="20"/>
        <v>0</v>
      </c>
      <c r="K1452" s="136" t="s">
        <v>2897</v>
      </c>
      <c r="L1452" s="34"/>
      <c r="M1452" s="141" t="s">
        <v>3</v>
      </c>
      <c r="N1452" s="142" t="s">
        <v>40</v>
      </c>
      <c r="P1452" s="143">
        <f t="shared" si="21"/>
        <v>0</v>
      </c>
      <c r="Q1452" s="143">
        <v>0</v>
      </c>
      <c r="R1452" s="143">
        <f t="shared" si="22"/>
        <v>0</v>
      </c>
      <c r="S1452" s="143">
        <v>0</v>
      </c>
      <c r="T1452" s="144">
        <f t="shared" si="23"/>
        <v>0</v>
      </c>
      <c r="AR1452" s="145" t="s">
        <v>532</v>
      </c>
      <c r="AT1452" s="145" t="s">
        <v>331</v>
      </c>
      <c r="AU1452" s="145" t="s">
        <v>87</v>
      </c>
      <c r="AY1452" s="19" t="s">
        <v>328</v>
      </c>
      <c r="BE1452" s="146">
        <f t="shared" si="24"/>
        <v>0</v>
      </c>
      <c r="BF1452" s="146">
        <f t="shared" si="25"/>
        <v>0</v>
      </c>
      <c r="BG1452" s="146">
        <f t="shared" si="26"/>
        <v>0</v>
      </c>
      <c r="BH1452" s="146">
        <f t="shared" si="27"/>
        <v>0</v>
      </c>
      <c r="BI1452" s="146">
        <f t="shared" si="28"/>
        <v>0</v>
      </c>
      <c r="BJ1452" s="19" t="s">
        <v>76</v>
      </c>
      <c r="BK1452" s="146">
        <f t="shared" si="29"/>
        <v>0</v>
      </c>
      <c r="BL1452" s="19" t="s">
        <v>532</v>
      </c>
      <c r="BM1452" s="145" t="s">
        <v>4554</v>
      </c>
    </row>
    <row r="1453" spans="2:65" s="1" customFormat="1" ht="33" customHeight="1">
      <c r="B1453" s="133"/>
      <c r="C1453" s="134" t="s">
        <v>4555</v>
      </c>
      <c r="D1453" s="134" t="s">
        <v>331</v>
      </c>
      <c r="E1453" s="135" t="s">
        <v>2317</v>
      </c>
      <c r="F1453" s="136" t="s">
        <v>4556</v>
      </c>
      <c r="G1453" s="137" t="s">
        <v>367</v>
      </c>
      <c r="H1453" s="138">
        <v>2</v>
      </c>
      <c r="I1453" s="139"/>
      <c r="J1453" s="140">
        <f t="shared" si="20"/>
        <v>0</v>
      </c>
      <c r="K1453" s="136" t="s">
        <v>2897</v>
      </c>
      <c r="L1453" s="34"/>
      <c r="M1453" s="141" t="s">
        <v>3</v>
      </c>
      <c r="N1453" s="142" t="s">
        <v>40</v>
      </c>
      <c r="P1453" s="143">
        <f t="shared" si="21"/>
        <v>0</v>
      </c>
      <c r="Q1453" s="143">
        <v>0</v>
      </c>
      <c r="R1453" s="143">
        <f t="shared" si="22"/>
        <v>0</v>
      </c>
      <c r="S1453" s="143">
        <v>0</v>
      </c>
      <c r="T1453" s="144">
        <f t="shared" si="23"/>
        <v>0</v>
      </c>
      <c r="AR1453" s="145" t="s">
        <v>532</v>
      </c>
      <c r="AT1453" s="145" t="s">
        <v>331</v>
      </c>
      <c r="AU1453" s="145" t="s">
        <v>87</v>
      </c>
      <c r="AY1453" s="19" t="s">
        <v>328</v>
      </c>
      <c r="BE1453" s="146">
        <f t="shared" si="24"/>
        <v>0</v>
      </c>
      <c r="BF1453" s="146">
        <f t="shared" si="25"/>
        <v>0</v>
      </c>
      <c r="BG1453" s="146">
        <f t="shared" si="26"/>
        <v>0</v>
      </c>
      <c r="BH1453" s="146">
        <f t="shared" si="27"/>
        <v>0</v>
      </c>
      <c r="BI1453" s="146">
        <f t="shared" si="28"/>
        <v>0</v>
      </c>
      <c r="BJ1453" s="19" t="s">
        <v>76</v>
      </c>
      <c r="BK1453" s="146">
        <f t="shared" si="29"/>
        <v>0</v>
      </c>
      <c r="BL1453" s="19" t="s">
        <v>532</v>
      </c>
      <c r="BM1453" s="145" t="s">
        <v>4557</v>
      </c>
    </row>
    <row r="1454" spans="2:65" s="1" customFormat="1" ht="33" customHeight="1">
      <c r="B1454" s="133"/>
      <c r="C1454" s="134" t="s">
        <v>4558</v>
      </c>
      <c r="D1454" s="134" t="s">
        <v>331</v>
      </c>
      <c r="E1454" s="135" t="s">
        <v>2344</v>
      </c>
      <c r="F1454" s="136" t="s">
        <v>4559</v>
      </c>
      <c r="G1454" s="137" t="s">
        <v>367</v>
      </c>
      <c r="H1454" s="138">
        <v>4</v>
      </c>
      <c r="I1454" s="139"/>
      <c r="J1454" s="140">
        <f t="shared" si="20"/>
        <v>0</v>
      </c>
      <c r="K1454" s="136" t="s">
        <v>2897</v>
      </c>
      <c r="L1454" s="34"/>
      <c r="M1454" s="141" t="s">
        <v>3</v>
      </c>
      <c r="N1454" s="142" t="s">
        <v>40</v>
      </c>
      <c r="P1454" s="143">
        <f t="shared" si="21"/>
        <v>0</v>
      </c>
      <c r="Q1454" s="143">
        <v>0</v>
      </c>
      <c r="R1454" s="143">
        <f t="shared" si="22"/>
        <v>0</v>
      </c>
      <c r="S1454" s="143">
        <v>0</v>
      </c>
      <c r="T1454" s="144">
        <f t="shared" si="23"/>
        <v>0</v>
      </c>
      <c r="AR1454" s="145" t="s">
        <v>532</v>
      </c>
      <c r="AT1454" s="145" t="s">
        <v>331</v>
      </c>
      <c r="AU1454" s="145" t="s">
        <v>87</v>
      </c>
      <c r="AY1454" s="19" t="s">
        <v>328</v>
      </c>
      <c r="BE1454" s="146">
        <f t="shared" si="24"/>
        <v>0</v>
      </c>
      <c r="BF1454" s="146">
        <f t="shared" si="25"/>
        <v>0</v>
      </c>
      <c r="BG1454" s="146">
        <f t="shared" si="26"/>
        <v>0</v>
      </c>
      <c r="BH1454" s="146">
        <f t="shared" si="27"/>
        <v>0</v>
      </c>
      <c r="BI1454" s="146">
        <f t="shared" si="28"/>
        <v>0</v>
      </c>
      <c r="BJ1454" s="19" t="s">
        <v>76</v>
      </c>
      <c r="BK1454" s="146">
        <f t="shared" si="29"/>
        <v>0</v>
      </c>
      <c r="BL1454" s="19" t="s">
        <v>532</v>
      </c>
      <c r="BM1454" s="145" t="s">
        <v>4560</v>
      </c>
    </row>
    <row r="1455" spans="2:65" s="1" customFormat="1" ht="33" customHeight="1">
      <c r="B1455" s="133"/>
      <c r="C1455" s="134" t="s">
        <v>4561</v>
      </c>
      <c r="D1455" s="134" t="s">
        <v>331</v>
      </c>
      <c r="E1455" s="135" t="s">
        <v>4562</v>
      </c>
      <c r="F1455" s="136" t="s">
        <v>4563</v>
      </c>
      <c r="G1455" s="137" t="s">
        <v>367</v>
      </c>
      <c r="H1455" s="138">
        <v>2</v>
      </c>
      <c r="I1455" s="139"/>
      <c r="J1455" s="140">
        <f t="shared" si="20"/>
        <v>0</v>
      </c>
      <c r="K1455" s="136" t="s">
        <v>2897</v>
      </c>
      <c r="L1455" s="34"/>
      <c r="M1455" s="141" t="s">
        <v>3</v>
      </c>
      <c r="N1455" s="142" t="s">
        <v>40</v>
      </c>
      <c r="P1455" s="143">
        <f t="shared" si="21"/>
        <v>0</v>
      </c>
      <c r="Q1455" s="143">
        <v>0</v>
      </c>
      <c r="R1455" s="143">
        <f t="shared" si="22"/>
        <v>0</v>
      </c>
      <c r="S1455" s="143">
        <v>0</v>
      </c>
      <c r="T1455" s="144">
        <f t="shared" si="23"/>
        <v>0</v>
      </c>
      <c r="AR1455" s="145" t="s">
        <v>532</v>
      </c>
      <c r="AT1455" s="145" t="s">
        <v>331</v>
      </c>
      <c r="AU1455" s="145" t="s">
        <v>87</v>
      </c>
      <c r="AY1455" s="19" t="s">
        <v>328</v>
      </c>
      <c r="BE1455" s="146">
        <f t="shared" si="24"/>
        <v>0</v>
      </c>
      <c r="BF1455" s="146">
        <f t="shared" si="25"/>
        <v>0</v>
      </c>
      <c r="BG1455" s="146">
        <f t="shared" si="26"/>
        <v>0</v>
      </c>
      <c r="BH1455" s="146">
        <f t="shared" si="27"/>
        <v>0</v>
      </c>
      <c r="BI1455" s="146">
        <f t="shared" si="28"/>
        <v>0</v>
      </c>
      <c r="BJ1455" s="19" t="s">
        <v>76</v>
      </c>
      <c r="BK1455" s="146">
        <f t="shared" si="29"/>
        <v>0</v>
      </c>
      <c r="BL1455" s="19" t="s">
        <v>532</v>
      </c>
      <c r="BM1455" s="145" t="s">
        <v>4564</v>
      </c>
    </row>
    <row r="1456" spans="2:65" s="11" customFormat="1" ht="22.9" customHeight="1">
      <c r="B1456" s="121"/>
      <c r="D1456" s="122" t="s">
        <v>68</v>
      </c>
      <c r="E1456" s="131" t="s">
        <v>4565</v>
      </c>
      <c r="F1456" s="131" t="s">
        <v>4566</v>
      </c>
      <c r="I1456" s="124"/>
      <c r="J1456" s="132">
        <f>BK1456</f>
        <v>0</v>
      </c>
      <c r="L1456" s="121"/>
      <c r="M1456" s="126"/>
      <c r="P1456" s="127">
        <f>P1457+SUM(P1458:P1500)+P1590+P1596</f>
        <v>0</v>
      </c>
      <c r="R1456" s="127">
        <f>R1457+SUM(R1458:R1500)+R1590+R1596</f>
        <v>5.7139455677500006</v>
      </c>
      <c r="T1456" s="128">
        <f>T1457+SUM(T1458:T1500)+T1590+T1596</f>
        <v>0</v>
      </c>
      <c r="AR1456" s="122" t="s">
        <v>79</v>
      </c>
      <c r="AT1456" s="129" t="s">
        <v>68</v>
      </c>
      <c r="AU1456" s="129" t="s">
        <v>76</v>
      </c>
      <c r="AY1456" s="122" t="s">
        <v>328</v>
      </c>
      <c r="BK1456" s="130">
        <f>BK1457+SUM(BK1458:BK1500)+BK1590+BK1596</f>
        <v>0</v>
      </c>
    </row>
    <row r="1457" spans="2:65" s="1" customFormat="1" ht="33" customHeight="1">
      <c r="B1457" s="133"/>
      <c r="C1457" s="134" t="s">
        <v>4567</v>
      </c>
      <c r="D1457" s="134" t="s">
        <v>331</v>
      </c>
      <c r="E1457" s="135" t="s">
        <v>4568</v>
      </c>
      <c r="F1457" s="136" t="s">
        <v>4569</v>
      </c>
      <c r="G1457" s="137" t="s">
        <v>367</v>
      </c>
      <c r="H1457" s="138">
        <v>1</v>
      </c>
      <c r="I1457" s="139"/>
      <c r="J1457" s="140">
        <f>ROUND(I1457*H1457,2)</f>
        <v>0</v>
      </c>
      <c r="K1457" s="136" t="s">
        <v>2897</v>
      </c>
      <c r="L1457" s="34"/>
      <c r="M1457" s="141" t="s">
        <v>3</v>
      </c>
      <c r="N1457" s="142" t="s">
        <v>40</v>
      </c>
      <c r="P1457" s="143">
        <f>O1457*H1457</f>
        <v>0</v>
      </c>
      <c r="Q1457" s="143">
        <v>0</v>
      </c>
      <c r="R1457" s="143">
        <f>Q1457*H1457</f>
        <v>0</v>
      </c>
      <c r="S1457" s="143">
        <v>0</v>
      </c>
      <c r="T1457" s="144">
        <f>S1457*H1457</f>
        <v>0</v>
      </c>
      <c r="AR1457" s="145" t="s">
        <v>532</v>
      </c>
      <c r="AT1457" s="145" t="s">
        <v>331</v>
      </c>
      <c r="AU1457" s="145" t="s">
        <v>79</v>
      </c>
      <c r="AY1457" s="19" t="s">
        <v>328</v>
      </c>
      <c r="BE1457" s="146">
        <f>IF(N1457="základní",J1457,0)</f>
        <v>0</v>
      </c>
      <c r="BF1457" s="146">
        <f>IF(N1457="snížená",J1457,0)</f>
        <v>0</v>
      </c>
      <c r="BG1457" s="146">
        <f>IF(N1457="zákl. přenesená",J1457,0)</f>
        <v>0</v>
      </c>
      <c r="BH1457" s="146">
        <f>IF(N1457="sníž. přenesená",J1457,0)</f>
        <v>0</v>
      </c>
      <c r="BI1457" s="146">
        <f>IF(N1457="nulová",J1457,0)</f>
        <v>0</v>
      </c>
      <c r="BJ1457" s="19" t="s">
        <v>76</v>
      </c>
      <c r="BK1457" s="146">
        <f>ROUND(I1457*H1457,2)</f>
        <v>0</v>
      </c>
      <c r="BL1457" s="19" t="s">
        <v>532</v>
      </c>
      <c r="BM1457" s="145" t="s">
        <v>4570</v>
      </c>
    </row>
    <row r="1458" spans="2:65" s="1" customFormat="1" ht="33" customHeight="1">
      <c r="B1458" s="133"/>
      <c r="C1458" s="134" t="s">
        <v>4571</v>
      </c>
      <c r="D1458" s="134" t="s">
        <v>331</v>
      </c>
      <c r="E1458" s="135" t="s">
        <v>4572</v>
      </c>
      <c r="F1458" s="136" t="s">
        <v>4573</v>
      </c>
      <c r="G1458" s="137" t="s">
        <v>476</v>
      </c>
      <c r="H1458" s="138">
        <v>31.42</v>
      </c>
      <c r="I1458" s="139"/>
      <c r="J1458" s="140">
        <f>ROUND(I1458*H1458,2)</f>
        <v>0</v>
      </c>
      <c r="K1458" s="136" t="s">
        <v>335</v>
      </c>
      <c r="L1458" s="34"/>
      <c r="M1458" s="141" t="s">
        <v>3</v>
      </c>
      <c r="N1458" s="142" t="s">
        <v>40</v>
      </c>
      <c r="P1458" s="143">
        <f>O1458*H1458</f>
        <v>0</v>
      </c>
      <c r="Q1458" s="143">
        <v>0</v>
      </c>
      <c r="R1458" s="143">
        <f>Q1458*H1458</f>
        <v>0</v>
      </c>
      <c r="S1458" s="143">
        <v>0</v>
      </c>
      <c r="T1458" s="144">
        <f>S1458*H1458</f>
        <v>0</v>
      </c>
      <c r="AR1458" s="145" t="s">
        <v>532</v>
      </c>
      <c r="AT1458" s="145" t="s">
        <v>331</v>
      </c>
      <c r="AU1458" s="145" t="s">
        <v>79</v>
      </c>
      <c r="AY1458" s="19" t="s">
        <v>328</v>
      </c>
      <c r="BE1458" s="146">
        <f>IF(N1458="základní",J1458,0)</f>
        <v>0</v>
      </c>
      <c r="BF1458" s="146">
        <f>IF(N1458="snížená",J1458,0)</f>
        <v>0</v>
      </c>
      <c r="BG1458" s="146">
        <f>IF(N1458="zákl. přenesená",J1458,0)</f>
        <v>0</v>
      </c>
      <c r="BH1458" s="146">
        <f>IF(N1458="sníž. přenesená",J1458,0)</f>
        <v>0</v>
      </c>
      <c r="BI1458" s="146">
        <f>IF(N1458="nulová",J1458,0)</f>
        <v>0</v>
      </c>
      <c r="BJ1458" s="19" t="s">
        <v>76</v>
      </c>
      <c r="BK1458" s="146">
        <f>ROUND(I1458*H1458,2)</f>
        <v>0</v>
      </c>
      <c r="BL1458" s="19" t="s">
        <v>532</v>
      </c>
      <c r="BM1458" s="145" t="s">
        <v>4574</v>
      </c>
    </row>
    <row r="1459" spans="2:65" s="1" customFormat="1">
      <c r="B1459" s="34"/>
      <c r="D1459" s="147" t="s">
        <v>338</v>
      </c>
      <c r="F1459" s="148" t="s">
        <v>4575</v>
      </c>
      <c r="I1459" s="149"/>
      <c r="L1459" s="34"/>
      <c r="M1459" s="150"/>
      <c r="T1459" s="55"/>
      <c r="AT1459" s="19" t="s">
        <v>338</v>
      </c>
      <c r="AU1459" s="19" t="s">
        <v>79</v>
      </c>
    </row>
    <row r="1460" spans="2:65" s="12" customFormat="1">
      <c r="B1460" s="156"/>
      <c r="D1460" s="151" t="s">
        <v>442</v>
      </c>
      <c r="E1460" s="157" t="s">
        <v>3</v>
      </c>
      <c r="F1460" s="158" t="s">
        <v>4576</v>
      </c>
      <c r="H1460" s="159">
        <v>7</v>
      </c>
      <c r="I1460" s="160"/>
      <c r="L1460" s="156"/>
      <c r="M1460" s="161"/>
      <c r="T1460" s="162"/>
      <c r="AT1460" s="157" t="s">
        <v>442</v>
      </c>
      <c r="AU1460" s="157" t="s">
        <v>79</v>
      </c>
      <c r="AV1460" s="12" t="s">
        <v>79</v>
      </c>
      <c r="AW1460" s="12" t="s">
        <v>31</v>
      </c>
      <c r="AX1460" s="12" t="s">
        <v>69</v>
      </c>
      <c r="AY1460" s="157" t="s">
        <v>328</v>
      </c>
    </row>
    <row r="1461" spans="2:65" s="12" customFormat="1">
      <c r="B1461" s="156"/>
      <c r="D1461" s="151" t="s">
        <v>442</v>
      </c>
      <c r="E1461" s="157" t="s">
        <v>3</v>
      </c>
      <c r="F1461" s="158" t="s">
        <v>4577</v>
      </c>
      <c r="H1461" s="159">
        <v>4.78</v>
      </c>
      <c r="I1461" s="160"/>
      <c r="L1461" s="156"/>
      <c r="M1461" s="161"/>
      <c r="T1461" s="162"/>
      <c r="AT1461" s="157" t="s">
        <v>442</v>
      </c>
      <c r="AU1461" s="157" t="s">
        <v>79</v>
      </c>
      <c r="AV1461" s="12" t="s">
        <v>79</v>
      </c>
      <c r="AW1461" s="12" t="s">
        <v>31</v>
      </c>
      <c r="AX1461" s="12" t="s">
        <v>69</v>
      </c>
      <c r="AY1461" s="157" t="s">
        <v>328</v>
      </c>
    </row>
    <row r="1462" spans="2:65" s="12" customFormat="1">
      <c r="B1462" s="156"/>
      <c r="D1462" s="151" t="s">
        <v>442</v>
      </c>
      <c r="E1462" s="157" t="s">
        <v>3</v>
      </c>
      <c r="F1462" s="158" t="s">
        <v>4578</v>
      </c>
      <c r="H1462" s="159">
        <v>5.04</v>
      </c>
      <c r="I1462" s="160"/>
      <c r="L1462" s="156"/>
      <c r="M1462" s="161"/>
      <c r="T1462" s="162"/>
      <c r="AT1462" s="157" t="s">
        <v>442</v>
      </c>
      <c r="AU1462" s="157" t="s">
        <v>79</v>
      </c>
      <c r="AV1462" s="12" t="s">
        <v>79</v>
      </c>
      <c r="AW1462" s="12" t="s">
        <v>31</v>
      </c>
      <c r="AX1462" s="12" t="s">
        <v>69</v>
      </c>
      <c r="AY1462" s="157" t="s">
        <v>328</v>
      </c>
    </row>
    <row r="1463" spans="2:65" s="12" customFormat="1">
      <c r="B1463" s="156"/>
      <c r="D1463" s="151" t="s">
        <v>442</v>
      </c>
      <c r="E1463" s="157" t="s">
        <v>3</v>
      </c>
      <c r="F1463" s="158" t="s">
        <v>4579</v>
      </c>
      <c r="H1463" s="159">
        <v>5.38</v>
      </c>
      <c r="I1463" s="160"/>
      <c r="L1463" s="156"/>
      <c r="M1463" s="161"/>
      <c r="T1463" s="162"/>
      <c r="AT1463" s="157" t="s">
        <v>442</v>
      </c>
      <c r="AU1463" s="157" t="s">
        <v>79</v>
      </c>
      <c r="AV1463" s="12" t="s">
        <v>79</v>
      </c>
      <c r="AW1463" s="12" t="s">
        <v>31</v>
      </c>
      <c r="AX1463" s="12" t="s">
        <v>69</v>
      </c>
      <c r="AY1463" s="157" t="s">
        <v>328</v>
      </c>
    </row>
    <row r="1464" spans="2:65" s="12" customFormat="1">
      <c r="B1464" s="156"/>
      <c r="D1464" s="151" t="s">
        <v>442</v>
      </c>
      <c r="E1464" s="157" t="s">
        <v>3</v>
      </c>
      <c r="F1464" s="158" t="s">
        <v>4580</v>
      </c>
      <c r="H1464" s="159">
        <v>4.78</v>
      </c>
      <c r="I1464" s="160"/>
      <c r="L1464" s="156"/>
      <c r="M1464" s="161"/>
      <c r="T1464" s="162"/>
      <c r="AT1464" s="157" t="s">
        <v>442</v>
      </c>
      <c r="AU1464" s="157" t="s">
        <v>79</v>
      </c>
      <c r="AV1464" s="12" t="s">
        <v>79</v>
      </c>
      <c r="AW1464" s="12" t="s">
        <v>31</v>
      </c>
      <c r="AX1464" s="12" t="s">
        <v>69</v>
      </c>
      <c r="AY1464" s="157" t="s">
        <v>328</v>
      </c>
    </row>
    <row r="1465" spans="2:65" s="12" customFormat="1">
      <c r="B1465" s="156"/>
      <c r="D1465" s="151" t="s">
        <v>442</v>
      </c>
      <c r="E1465" s="157" t="s">
        <v>3</v>
      </c>
      <c r="F1465" s="158" t="s">
        <v>4581</v>
      </c>
      <c r="H1465" s="159">
        <v>4.4400000000000004</v>
      </c>
      <c r="I1465" s="160"/>
      <c r="L1465" s="156"/>
      <c r="M1465" s="161"/>
      <c r="T1465" s="162"/>
      <c r="AT1465" s="157" t="s">
        <v>442</v>
      </c>
      <c r="AU1465" s="157" t="s">
        <v>79</v>
      </c>
      <c r="AV1465" s="12" t="s">
        <v>79</v>
      </c>
      <c r="AW1465" s="12" t="s">
        <v>31</v>
      </c>
      <c r="AX1465" s="12" t="s">
        <v>69</v>
      </c>
      <c r="AY1465" s="157" t="s">
        <v>328</v>
      </c>
    </row>
    <row r="1466" spans="2:65" s="13" customFormat="1">
      <c r="B1466" s="163"/>
      <c r="D1466" s="151" t="s">
        <v>442</v>
      </c>
      <c r="E1466" s="164" t="s">
        <v>3</v>
      </c>
      <c r="F1466" s="165" t="s">
        <v>452</v>
      </c>
      <c r="H1466" s="166">
        <v>31.42</v>
      </c>
      <c r="I1466" s="167"/>
      <c r="L1466" s="163"/>
      <c r="M1466" s="168"/>
      <c r="T1466" s="169"/>
      <c r="AT1466" s="164" t="s">
        <v>442</v>
      </c>
      <c r="AU1466" s="164" t="s">
        <v>79</v>
      </c>
      <c r="AV1466" s="13" t="s">
        <v>113</v>
      </c>
      <c r="AW1466" s="13" t="s">
        <v>31</v>
      </c>
      <c r="AX1466" s="13" t="s">
        <v>76</v>
      </c>
      <c r="AY1466" s="164" t="s">
        <v>328</v>
      </c>
    </row>
    <row r="1467" spans="2:65" s="1" customFormat="1" ht="21.75" customHeight="1">
      <c r="B1467" s="133"/>
      <c r="C1467" s="176" t="s">
        <v>4582</v>
      </c>
      <c r="D1467" s="176" t="s">
        <v>539</v>
      </c>
      <c r="E1467" s="177" t="s">
        <v>4583</v>
      </c>
      <c r="F1467" s="178" t="s">
        <v>4584</v>
      </c>
      <c r="G1467" s="179" t="s">
        <v>476</v>
      </c>
      <c r="H1467" s="180">
        <v>34.561999999999998</v>
      </c>
      <c r="I1467" s="181"/>
      <c r="J1467" s="182">
        <f>ROUND(I1467*H1467,2)</f>
        <v>0</v>
      </c>
      <c r="K1467" s="178" t="s">
        <v>335</v>
      </c>
      <c r="L1467" s="183"/>
      <c r="M1467" s="184" t="s">
        <v>3</v>
      </c>
      <c r="N1467" s="185" t="s">
        <v>40</v>
      </c>
      <c r="P1467" s="143">
        <f>O1467*H1467</f>
        <v>0</v>
      </c>
      <c r="Q1467" s="143">
        <v>2.0000000000000001E-4</v>
      </c>
      <c r="R1467" s="143">
        <f>Q1467*H1467</f>
        <v>6.9124E-3</v>
      </c>
      <c r="S1467" s="143">
        <v>0</v>
      </c>
      <c r="T1467" s="144">
        <f>S1467*H1467</f>
        <v>0</v>
      </c>
      <c r="AR1467" s="145" t="s">
        <v>621</v>
      </c>
      <c r="AT1467" s="145" t="s">
        <v>539</v>
      </c>
      <c r="AU1467" s="145" t="s">
        <v>79</v>
      </c>
      <c r="AY1467" s="19" t="s">
        <v>328</v>
      </c>
      <c r="BE1467" s="146">
        <f>IF(N1467="základní",J1467,0)</f>
        <v>0</v>
      </c>
      <c r="BF1467" s="146">
        <f>IF(N1467="snížená",J1467,0)</f>
        <v>0</v>
      </c>
      <c r="BG1467" s="146">
        <f>IF(N1467="zákl. přenesená",J1467,0)</f>
        <v>0</v>
      </c>
      <c r="BH1467" s="146">
        <f>IF(N1467="sníž. přenesená",J1467,0)</f>
        <v>0</v>
      </c>
      <c r="BI1467" s="146">
        <f>IF(N1467="nulová",J1467,0)</f>
        <v>0</v>
      </c>
      <c r="BJ1467" s="19" t="s">
        <v>76</v>
      </c>
      <c r="BK1467" s="146">
        <f>ROUND(I1467*H1467,2)</f>
        <v>0</v>
      </c>
      <c r="BL1467" s="19" t="s">
        <v>532</v>
      </c>
      <c r="BM1467" s="145" t="s">
        <v>4585</v>
      </c>
    </row>
    <row r="1468" spans="2:65" s="12" customFormat="1">
      <c r="B1468" s="156"/>
      <c r="D1468" s="151" t="s">
        <v>442</v>
      </c>
      <c r="F1468" s="158" t="s">
        <v>4586</v>
      </c>
      <c r="H1468" s="159">
        <v>34.561999999999998</v>
      </c>
      <c r="I1468" s="160"/>
      <c r="L1468" s="156"/>
      <c r="M1468" s="161"/>
      <c r="T1468" s="162"/>
      <c r="AT1468" s="157" t="s">
        <v>442</v>
      </c>
      <c r="AU1468" s="157" t="s">
        <v>79</v>
      </c>
      <c r="AV1468" s="12" t="s">
        <v>79</v>
      </c>
      <c r="AW1468" s="12" t="s">
        <v>4</v>
      </c>
      <c r="AX1468" s="12" t="s">
        <v>76</v>
      </c>
      <c r="AY1468" s="157" t="s">
        <v>328</v>
      </c>
    </row>
    <row r="1469" spans="2:65" s="1" customFormat="1" ht="24.2" customHeight="1">
      <c r="B1469" s="133"/>
      <c r="C1469" s="134" t="s">
        <v>4587</v>
      </c>
      <c r="D1469" s="134" t="s">
        <v>331</v>
      </c>
      <c r="E1469" s="135" t="s">
        <v>4588</v>
      </c>
      <c r="F1469" s="136" t="s">
        <v>4589</v>
      </c>
      <c r="G1469" s="137" t="s">
        <v>574</v>
      </c>
      <c r="H1469" s="138">
        <v>2</v>
      </c>
      <c r="I1469" s="139"/>
      <c r="J1469" s="140">
        <f>ROUND(I1469*H1469,2)</f>
        <v>0</v>
      </c>
      <c r="K1469" s="136" t="s">
        <v>335</v>
      </c>
      <c r="L1469" s="34"/>
      <c r="M1469" s="141" t="s">
        <v>3</v>
      </c>
      <c r="N1469" s="142" t="s">
        <v>40</v>
      </c>
      <c r="P1469" s="143">
        <f>O1469*H1469</f>
        <v>0</v>
      </c>
      <c r="Q1469" s="143">
        <v>0</v>
      </c>
      <c r="R1469" s="143">
        <f>Q1469*H1469</f>
        <v>0</v>
      </c>
      <c r="S1469" s="143">
        <v>0</v>
      </c>
      <c r="T1469" s="144">
        <f>S1469*H1469</f>
        <v>0</v>
      </c>
      <c r="AR1469" s="145" t="s">
        <v>532</v>
      </c>
      <c r="AT1469" s="145" t="s">
        <v>331</v>
      </c>
      <c r="AU1469" s="145" t="s">
        <v>79</v>
      </c>
      <c r="AY1469" s="19" t="s">
        <v>328</v>
      </c>
      <c r="BE1469" s="146">
        <f>IF(N1469="základní",J1469,0)</f>
        <v>0</v>
      </c>
      <c r="BF1469" s="146">
        <f>IF(N1469="snížená",J1469,0)</f>
        <v>0</v>
      </c>
      <c r="BG1469" s="146">
        <f>IF(N1469="zákl. přenesená",J1469,0)</f>
        <v>0</v>
      </c>
      <c r="BH1469" s="146">
        <f>IF(N1469="sníž. přenesená",J1469,0)</f>
        <v>0</v>
      </c>
      <c r="BI1469" s="146">
        <f>IF(N1469="nulová",J1469,0)</f>
        <v>0</v>
      </c>
      <c r="BJ1469" s="19" t="s">
        <v>76</v>
      </c>
      <c r="BK1469" s="146">
        <f>ROUND(I1469*H1469,2)</f>
        <v>0</v>
      </c>
      <c r="BL1469" s="19" t="s">
        <v>532</v>
      </c>
      <c r="BM1469" s="145" t="s">
        <v>4590</v>
      </c>
    </row>
    <row r="1470" spans="2:65" s="1" customFormat="1">
      <c r="B1470" s="34"/>
      <c r="D1470" s="147" t="s">
        <v>338</v>
      </c>
      <c r="F1470" s="148" t="s">
        <v>4591</v>
      </c>
      <c r="I1470" s="149"/>
      <c r="L1470" s="34"/>
      <c r="M1470" s="150"/>
      <c r="T1470" s="55"/>
      <c r="AT1470" s="19" t="s">
        <v>338</v>
      </c>
      <c r="AU1470" s="19" t="s">
        <v>79</v>
      </c>
    </row>
    <row r="1471" spans="2:65" s="1" customFormat="1" ht="16.5" customHeight="1">
      <c r="B1471" s="133"/>
      <c r="C1471" s="176" t="s">
        <v>4592</v>
      </c>
      <c r="D1471" s="176" t="s">
        <v>539</v>
      </c>
      <c r="E1471" s="177" t="s">
        <v>4593</v>
      </c>
      <c r="F1471" s="178" t="s">
        <v>4594</v>
      </c>
      <c r="G1471" s="179" t="s">
        <v>439</v>
      </c>
      <c r="H1471" s="180">
        <v>3.222</v>
      </c>
      <c r="I1471" s="181"/>
      <c r="J1471" s="182">
        <f>ROUND(I1471*H1471,2)</f>
        <v>0</v>
      </c>
      <c r="K1471" s="178" t="s">
        <v>335</v>
      </c>
      <c r="L1471" s="183"/>
      <c r="M1471" s="184" t="s">
        <v>3</v>
      </c>
      <c r="N1471" s="185" t="s">
        <v>40</v>
      </c>
      <c r="P1471" s="143">
        <f>O1471*H1471</f>
        <v>0</v>
      </c>
      <c r="Q1471" s="143">
        <v>1.7999999999999999E-2</v>
      </c>
      <c r="R1471" s="143">
        <f>Q1471*H1471</f>
        <v>5.7995999999999992E-2</v>
      </c>
      <c r="S1471" s="143">
        <v>0</v>
      </c>
      <c r="T1471" s="144">
        <f>S1471*H1471</f>
        <v>0</v>
      </c>
      <c r="AR1471" s="145" t="s">
        <v>621</v>
      </c>
      <c r="AT1471" s="145" t="s">
        <v>539</v>
      </c>
      <c r="AU1471" s="145" t="s">
        <v>79</v>
      </c>
      <c r="AY1471" s="19" t="s">
        <v>328</v>
      </c>
      <c r="BE1471" s="146">
        <f>IF(N1471="základní",J1471,0)</f>
        <v>0</v>
      </c>
      <c r="BF1471" s="146">
        <f>IF(N1471="snížená",J1471,0)</f>
        <v>0</v>
      </c>
      <c r="BG1471" s="146">
        <f>IF(N1471="zákl. přenesená",J1471,0)</f>
        <v>0</v>
      </c>
      <c r="BH1471" s="146">
        <f>IF(N1471="sníž. přenesená",J1471,0)</f>
        <v>0</v>
      </c>
      <c r="BI1471" s="146">
        <f>IF(N1471="nulová",J1471,0)</f>
        <v>0</v>
      </c>
      <c r="BJ1471" s="19" t="s">
        <v>76</v>
      </c>
      <c r="BK1471" s="146">
        <f>ROUND(I1471*H1471,2)</f>
        <v>0</v>
      </c>
      <c r="BL1471" s="19" t="s">
        <v>532</v>
      </c>
      <c r="BM1471" s="145" t="s">
        <v>4595</v>
      </c>
    </row>
    <row r="1472" spans="2:65" s="12" customFormat="1">
      <c r="B1472" s="156"/>
      <c r="D1472" s="151" t="s">
        <v>442</v>
      </c>
      <c r="E1472" s="157" t="s">
        <v>3</v>
      </c>
      <c r="F1472" s="158" t="s">
        <v>4596</v>
      </c>
      <c r="H1472" s="159">
        <v>1.425</v>
      </c>
      <c r="I1472" s="160"/>
      <c r="L1472" s="156"/>
      <c r="M1472" s="161"/>
      <c r="T1472" s="162"/>
      <c r="AT1472" s="157" t="s">
        <v>442</v>
      </c>
      <c r="AU1472" s="157" t="s">
        <v>79</v>
      </c>
      <c r="AV1472" s="12" t="s">
        <v>79</v>
      </c>
      <c r="AW1472" s="12" t="s">
        <v>31</v>
      </c>
      <c r="AX1472" s="12" t="s">
        <v>69</v>
      </c>
      <c r="AY1472" s="157" t="s">
        <v>328</v>
      </c>
    </row>
    <row r="1473" spans="2:65" s="12" customFormat="1">
      <c r="B1473" s="156"/>
      <c r="D1473" s="151" t="s">
        <v>442</v>
      </c>
      <c r="E1473" s="157" t="s">
        <v>3</v>
      </c>
      <c r="F1473" s="158" t="s">
        <v>4597</v>
      </c>
      <c r="H1473" s="159">
        <v>1.504</v>
      </c>
      <c r="I1473" s="160"/>
      <c r="L1473" s="156"/>
      <c r="M1473" s="161"/>
      <c r="T1473" s="162"/>
      <c r="AT1473" s="157" t="s">
        <v>442</v>
      </c>
      <c r="AU1473" s="157" t="s">
        <v>79</v>
      </c>
      <c r="AV1473" s="12" t="s">
        <v>79</v>
      </c>
      <c r="AW1473" s="12" t="s">
        <v>31</v>
      </c>
      <c r="AX1473" s="12" t="s">
        <v>69</v>
      </c>
      <c r="AY1473" s="157" t="s">
        <v>328</v>
      </c>
    </row>
    <row r="1474" spans="2:65" s="13" customFormat="1">
      <c r="B1474" s="163"/>
      <c r="D1474" s="151" t="s">
        <v>442</v>
      </c>
      <c r="E1474" s="164" t="s">
        <v>3</v>
      </c>
      <c r="F1474" s="165" t="s">
        <v>452</v>
      </c>
      <c r="H1474" s="166">
        <v>2.9289999999999998</v>
      </c>
      <c r="I1474" s="167"/>
      <c r="L1474" s="163"/>
      <c r="M1474" s="168"/>
      <c r="T1474" s="169"/>
      <c r="AT1474" s="164" t="s">
        <v>442</v>
      </c>
      <c r="AU1474" s="164" t="s">
        <v>79</v>
      </c>
      <c r="AV1474" s="13" t="s">
        <v>113</v>
      </c>
      <c r="AW1474" s="13" t="s">
        <v>31</v>
      </c>
      <c r="AX1474" s="13" t="s">
        <v>76</v>
      </c>
      <c r="AY1474" s="164" t="s">
        <v>328</v>
      </c>
    </row>
    <row r="1475" spans="2:65" s="12" customFormat="1">
      <c r="B1475" s="156"/>
      <c r="D1475" s="151" t="s">
        <v>442</v>
      </c>
      <c r="F1475" s="158" t="s">
        <v>4598</v>
      </c>
      <c r="H1475" s="159">
        <v>3.222</v>
      </c>
      <c r="I1475" s="160"/>
      <c r="L1475" s="156"/>
      <c r="M1475" s="161"/>
      <c r="T1475" s="162"/>
      <c r="AT1475" s="157" t="s">
        <v>442</v>
      </c>
      <c r="AU1475" s="157" t="s">
        <v>79</v>
      </c>
      <c r="AV1475" s="12" t="s">
        <v>79</v>
      </c>
      <c r="AW1475" s="12" t="s">
        <v>4</v>
      </c>
      <c r="AX1475" s="12" t="s">
        <v>76</v>
      </c>
      <c r="AY1475" s="157" t="s">
        <v>328</v>
      </c>
    </row>
    <row r="1476" spans="2:65" s="1" customFormat="1" ht="24.2" customHeight="1">
      <c r="B1476" s="133"/>
      <c r="C1476" s="134" t="s">
        <v>4599</v>
      </c>
      <c r="D1476" s="134" t="s">
        <v>331</v>
      </c>
      <c r="E1476" s="135" t="s">
        <v>4600</v>
      </c>
      <c r="F1476" s="136" t="s">
        <v>4601</v>
      </c>
      <c r="G1476" s="137" t="s">
        <v>439</v>
      </c>
      <c r="H1476" s="138">
        <v>3</v>
      </c>
      <c r="I1476" s="139"/>
      <c r="J1476" s="140">
        <f>ROUND(I1476*H1476,2)</f>
        <v>0</v>
      </c>
      <c r="K1476" s="136" t="s">
        <v>335</v>
      </c>
      <c r="L1476" s="34"/>
      <c r="M1476" s="141" t="s">
        <v>3</v>
      </c>
      <c r="N1476" s="142" t="s">
        <v>40</v>
      </c>
      <c r="P1476" s="143">
        <f>O1476*H1476</f>
        <v>0</v>
      </c>
      <c r="Q1476" s="143">
        <v>0</v>
      </c>
      <c r="R1476" s="143">
        <f>Q1476*H1476</f>
        <v>0</v>
      </c>
      <c r="S1476" s="143">
        <v>0</v>
      </c>
      <c r="T1476" s="144">
        <f>S1476*H1476</f>
        <v>0</v>
      </c>
      <c r="AR1476" s="145" t="s">
        <v>532</v>
      </c>
      <c r="AT1476" s="145" t="s">
        <v>331</v>
      </c>
      <c r="AU1476" s="145" t="s">
        <v>79</v>
      </c>
      <c r="AY1476" s="19" t="s">
        <v>328</v>
      </c>
      <c r="BE1476" s="146">
        <f>IF(N1476="základní",J1476,0)</f>
        <v>0</v>
      </c>
      <c r="BF1476" s="146">
        <f>IF(N1476="snížená",J1476,0)</f>
        <v>0</v>
      </c>
      <c r="BG1476" s="146">
        <f>IF(N1476="zákl. přenesená",J1476,0)</f>
        <v>0</v>
      </c>
      <c r="BH1476" s="146">
        <f>IF(N1476="sníž. přenesená",J1476,0)</f>
        <v>0</v>
      </c>
      <c r="BI1476" s="146">
        <f>IF(N1476="nulová",J1476,0)</f>
        <v>0</v>
      </c>
      <c r="BJ1476" s="19" t="s">
        <v>76</v>
      </c>
      <c r="BK1476" s="146">
        <f>ROUND(I1476*H1476,2)</f>
        <v>0</v>
      </c>
      <c r="BL1476" s="19" t="s">
        <v>532</v>
      </c>
      <c r="BM1476" s="145" t="s">
        <v>4602</v>
      </c>
    </row>
    <row r="1477" spans="2:65" s="1" customFormat="1">
      <c r="B1477" s="34"/>
      <c r="D1477" s="147" t="s">
        <v>338</v>
      </c>
      <c r="F1477" s="148" t="s">
        <v>4603</v>
      </c>
      <c r="I1477" s="149"/>
      <c r="L1477" s="34"/>
      <c r="M1477" s="150"/>
      <c r="T1477" s="55"/>
      <c r="AT1477" s="19" t="s">
        <v>338</v>
      </c>
      <c r="AU1477" s="19" t="s">
        <v>79</v>
      </c>
    </row>
    <row r="1478" spans="2:65" s="12" customFormat="1">
      <c r="B1478" s="156"/>
      <c r="D1478" s="151" t="s">
        <v>442</v>
      </c>
      <c r="E1478" s="157" t="s">
        <v>3</v>
      </c>
      <c r="F1478" s="158" t="s">
        <v>4604</v>
      </c>
      <c r="H1478" s="159">
        <v>3</v>
      </c>
      <c r="I1478" s="160"/>
      <c r="L1478" s="156"/>
      <c r="M1478" s="161"/>
      <c r="T1478" s="162"/>
      <c r="AT1478" s="157" t="s">
        <v>442</v>
      </c>
      <c r="AU1478" s="157" t="s">
        <v>79</v>
      </c>
      <c r="AV1478" s="12" t="s">
        <v>79</v>
      </c>
      <c r="AW1478" s="12" t="s">
        <v>31</v>
      </c>
      <c r="AX1478" s="12" t="s">
        <v>69</v>
      </c>
      <c r="AY1478" s="157" t="s">
        <v>328</v>
      </c>
    </row>
    <row r="1479" spans="2:65" s="13" customFormat="1">
      <c r="B1479" s="163"/>
      <c r="D1479" s="151" t="s">
        <v>442</v>
      </c>
      <c r="E1479" s="164" t="s">
        <v>3</v>
      </c>
      <c r="F1479" s="165" t="s">
        <v>452</v>
      </c>
      <c r="H1479" s="166">
        <v>3</v>
      </c>
      <c r="I1479" s="167"/>
      <c r="L1479" s="163"/>
      <c r="M1479" s="168"/>
      <c r="T1479" s="169"/>
      <c r="AT1479" s="164" t="s">
        <v>442</v>
      </c>
      <c r="AU1479" s="164" t="s">
        <v>79</v>
      </c>
      <c r="AV1479" s="13" t="s">
        <v>113</v>
      </c>
      <c r="AW1479" s="13" t="s">
        <v>31</v>
      </c>
      <c r="AX1479" s="13" t="s">
        <v>76</v>
      </c>
      <c r="AY1479" s="164" t="s">
        <v>328</v>
      </c>
    </row>
    <row r="1480" spans="2:65" s="1" customFormat="1" ht="16.5" customHeight="1">
      <c r="B1480" s="133"/>
      <c r="C1480" s="176" t="s">
        <v>4605</v>
      </c>
      <c r="D1480" s="176" t="s">
        <v>539</v>
      </c>
      <c r="E1480" s="177" t="s">
        <v>4593</v>
      </c>
      <c r="F1480" s="178" t="s">
        <v>4594</v>
      </c>
      <c r="G1480" s="179" t="s">
        <v>439</v>
      </c>
      <c r="H1480" s="180">
        <v>3.3</v>
      </c>
      <c r="I1480" s="181"/>
      <c r="J1480" s="182">
        <f>ROUND(I1480*H1480,2)</f>
        <v>0</v>
      </c>
      <c r="K1480" s="178" t="s">
        <v>335</v>
      </c>
      <c r="L1480" s="183"/>
      <c r="M1480" s="184" t="s">
        <v>3</v>
      </c>
      <c r="N1480" s="185" t="s">
        <v>40</v>
      </c>
      <c r="P1480" s="143">
        <f>O1480*H1480</f>
        <v>0</v>
      </c>
      <c r="Q1480" s="143">
        <v>1.7999999999999999E-2</v>
      </c>
      <c r="R1480" s="143">
        <f>Q1480*H1480</f>
        <v>5.9399999999999994E-2</v>
      </c>
      <c r="S1480" s="143">
        <v>0</v>
      </c>
      <c r="T1480" s="144">
        <f>S1480*H1480</f>
        <v>0</v>
      </c>
      <c r="AR1480" s="145" t="s">
        <v>621</v>
      </c>
      <c r="AT1480" s="145" t="s">
        <v>539</v>
      </c>
      <c r="AU1480" s="145" t="s">
        <v>79</v>
      </c>
      <c r="AY1480" s="19" t="s">
        <v>328</v>
      </c>
      <c r="BE1480" s="146">
        <f>IF(N1480="základní",J1480,0)</f>
        <v>0</v>
      </c>
      <c r="BF1480" s="146">
        <f>IF(N1480="snížená",J1480,0)</f>
        <v>0</v>
      </c>
      <c r="BG1480" s="146">
        <f>IF(N1480="zákl. přenesená",J1480,0)</f>
        <v>0</v>
      </c>
      <c r="BH1480" s="146">
        <f>IF(N1480="sníž. přenesená",J1480,0)</f>
        <v>0</v>
      </c>
      <c r="BI1480" s="146">
        <f>IF(N1480="nulová",J1480,0)</f>
        <v>0</v>
      </c>
      <c r="BJ1480" s="19" t="s">
        <v>76</v>
      </c>
      <c r="BK1480" s="146">
        <f>ROUND(I1480*H1480,2)</f>
        <v>0</v>
      </c>
      <c r="BL1480" s="19" t="s">
        <v>532</v>
      </c>
      <c r="BM1480" s="145" t="s">
        <v>4606</v>
      </c>
    </row>
    <row r="1481" spans="2:65" s="12" customFormat="1">
      <c r="B1481" s="156"/>
      <c r="D1481" s="151" t="s">
        <v>442</v>
      </c>
      <c r="F1481" s="158" t="s">
        <v>4607</v>
      </c>
      <c r="H1481" s="159">
        <v>3.3</v>
      </c>
      <c r="I1481" s="160"/>
      <c r="L1481" s="156"/>
      <c r="M1481" s="161"/>
      <c r="T1481" s="162"/>
      <c r="AT1481" s="157" t="s">
        <v>442</v>
      </c>
      <c r="AU1481" s="157" t="s">
        <v>79</v>
      </c>
      <c r="AV1481" s="12" t="s">
        <v>79</v>
      </c>
      <c r="AW1481" s="12" t="s">
        <v>4</v>
      </c>
      <c r="AX1481" s="12" t="s">
        <v>76</v>
      </c>
      <c r="AY1481" s="157" t="s">
        <v>328</v>
      </c>
    </row>
    <row r="1482" spans="2:65" s="1" customFormat="1" ht="24.2" customHeight="1">
      <c r="B1482" s="133"/>
      <c r="C1482" s="134" t="s">
        <v>4608</v>
      </c>
      <c r="D1482" s="134" t="s">
        <v>331</v>
      </c>
      <c r="E1482" s="135" t="s">
        <v>4609</v>
      </c>
      <c r="F1482" s="136" t="s">
        <v>4610</v>
      </c>
      <c r="G1482" s="137" t="s">
        <v>574</v>
      </c>
      <c r="H1482" s="138">
        <v>3</v>
      </c>
      <c r="I1482" s="139"/>
      <c r="J1482" s="140">
        <f>ROUND(I1482*H1482,2)</f>
        <v>0</v>
      </c>
      <c r="K1482" s="136" t="s">
        <v>335</v>
      </c>
      <c r="L1482" s="34"/>
      <c r="M1482" s="141" t="s">
        <v>3</v>
      </c>
      <c r="N1482" s="142" t="s">
        <v>40</v>
      </c>
      <c r="P1482" s="143">
        <f>O1482*H1482</f>
        <v>0</v>
      </c>
      <c r="Q1482" s="143">
        <v>0</v>
      </c>
      <c r="R1482" s="143">
        <f>Q1482*H1482</f>
        <v>0</v>
      </c>
      <c r="S1482" s="143">
        <v>0</v>
      </c>
      <c r="T1482" s="144">
        <f>S1482*H1482</f>
        <v>0</v>
      </c>
      <c r="AR1482" s="145" t="s">
        <v>532</v>
      </c>
      <c r="AT1482" s="145" t="s">
        <v>331</v>
      </c>
      <c r="AU1482" s="145" t="s">
        <v>79</v>
      </c>
      <c r="AY1482" s="19" t="s">
        <v>328</v>
      </c>
      <c r="BE1482" s="146">
        <f>IF(N1482="základní",J1482,0)</f>
        <v>0</v>
      </c>
      <c r="BF1482" s="146">
        <f>IF(N1482="snížená",J1482,0)</f>
        <v>0</v>
      </c>
      <c r="BG1482" s="146">
        <f>IF(N1482="zákl. přenesená",J1482,0)</f>
        <v>0</v>
      </c>
      <c r="BH1482" s="146">
        <f>IF(N1482="sníž. přenesená",J1482,0)</f>
        <v>0</v>
      </c>
      <c r="BI1482" s="146">
        <f>IF(N1482="nulová",J1482,0)</f>
        <v>0</v>
      </c>
      <c r="BJ1482" s="19" t="s">
        <v>76</v>
      </c>
      <c r="BK1482" s="146">
        <f>ROUND(I1482*H1482,2)</f>
        <v>0</v>
      </c>
      <c r="BL1482" s="19" t="s">
        <v>532</v>
      </c>
      <c r="BM1482" s="145" t="s">
        <v>4611</v>
      </c>
    </row>
    <row r="1483" spans="2:65" s="1" customFormat="1">
      <c r="B1483" s="34"/>
      <c r="D1483" s="147" t="s">
        <v>338</v>
      </c>
      <c r="F1483" s="148" t="s">
        <v>4612</v>
      </c>
      <c r="I1483" s="149"/>
      <c r="L1483" s="34"/>
      <c r="M1483" s="150"/>
      <c r="T1483" s="55"/>
      <c r="AT1483" s="19" t="s">
        <v>338</v>
      </c>
      <c r="AU1483" s="19" t="s">
        <v>79</v>
      </c>
    </row>
    <row r="1484" spans="2:65" s="12" customFormat="1">
      <c r="B1484" s="156"/>
      <c r="D1484" s="151" t="s">
        <v>442</v>
      </c>
      <c r="E1484" s="157" t="s">
        <v>3</v>
      </c>
      <c r="F1484" s="158" t="s">
        <v>4613</v>
      </c>
      <c r="H1484" s="159">
        <v>1.8</v>
      </c>
      <c r="I1484" s="160"/>
      <c r="L1484" s="156"/>
      <c r="M1484" s="161"/>
      <c r="T1484" s="162"/>
      <c r="AT1484" s="157" t="s">
        <v>442</v>
      </c>
      <c r="AU1484" s="157" t="s">
        <v>79</v>
      </c>
      <c r="AV1484" s="12" t="s">
        <v>79</v>
      </c>
      <c r="AW1484" s="12" t="s">
        <v>31</v>
      </c>
      <c r="AX1484" s="12" t="s">
        <v>69</v>
      </c>
      <c r="AY1484" s="157" t="s">
        <v>328</v>
      </c>
    </row>
    <row r="1485" spans="2:65" s="12" customFormat="1">
      <c r="B1485" s="156"/>
      <c r="D1485" s="151" t="s">
        <v>442</v>
      </c>
      <c r="E1485" s="157" t="s">
        <v>3</v>
      </c>
      <c r="F1485" s="158" t="s">
        <v>4614</v>
      </c>
      <c r="H1485" s="159">
        <v>1.425</v>
      </c>
      <c r="I1485" s="160"/>
      <c r="L1485" s="156"/>
      <c r="M1485" s="161"/>
      <c r="T1485" s="162"/>
      <c r="AT1485" s="157" t="s">
        <v>442</v>
      </c>
      <c r="AU1485" s="157" t="s">
        <v>79</v>
      </c>
      <c r="AV1485" s="12" t="s">
        <v>79</v>
      </c>
      <c r="AW1485" s="12" t="s">
        <v>31</v>
      </c>
      <c r="AX1485" s="12" t="s">
        <v>69</v>
      </c>
      <c r="AY1485" s="157" t="s">
        <v>328</v>
      </c>
    </row>
    <row r="1486" spans="2:65" s="12" customFormat="1">
      <c r="B1486" s="156"/>
      <c r="D1486" s="151" t="s">
        <v>442</v>
      </c>
      <c r="E1486" s="157" t="s">
        <v>3</v>
      </c>
      <c r="F1486" s="158" t="s">
        <v>4615</v>
      </c>
      <c r="H1486" s="159">
        <v>1.2090000000000001</v>
      </c>
      <c r="I1486" s="160"/>
      <c r="L1486" s="156"/>
      <c r="M1486" s="161"/>
      <c r="T1486" s="162"/>
      <c r="AT1486" s="157" t="s">
        <v>442</v>
      </c>
      <c r="AU1486" s="157" t="s">
        <v>79</v>
      </c>
      <c r="AV1486" s="12" t="s">
        <v>79</v>
      </c>
      <c r="AW1486" s="12" t="s">
        <v>31</v>
      </c>
      <c r="AX1486" s="12" t="s">
        <v>69</v>
      </c>
      <c r="AY1486" s="157" t="s">
        <v>328</v>
      </c>
    </row>
    <row r="1487" spans="2:65" s="12" customFormat="1">
      <c r="B1487" s="156"/>
      <c r="D1487" s="151" t="s">
        <v>442</v>
      </c>
      <c r="E1487" s="157" t="s">
        <v>3</v>
      </c>
      <c r="F1487" s="158" t="s">
        <v>87</v>
      </c>
      <c r="H1487" s="159">
        <v>3</v>
      </c>
      <c r="I1487" s="160"/>
      <c r="L1487" s="156"/>
      <c r="M1487" s="161"/>
      <c r="T1487" s="162"/>
      <c r="AT1487" s="157" t="s">
        <v>442</v>
      </c>
      <c r="AU1487" s="157" t="s">
        <v>79</v>
      </c>
      <c r="AV1487" s="12" t="s">
        <v>79</v>
      </c>
      <c r="AW1487" s="12" t="s">
        <v>31</v>
      </c>
      <c r="AX1487" s="12" t="s">
        <v>76</v>
      </c>
      <c r="AY1487" s="157" t="s">
        <v>328</v>
      </c>
    </row>
    <row r="1488" spans="2:65" s="1" customFormat="1" ht="24.2" customHeight="1">
      <c r="B1488" s="133"/>
      <c r="C1488" s="176" t="s">
        <v>4616</v>
      </c>
      <c r="D1488" s="176" t="s">
        <v>539</v>
      </c>
      <c r="E1488" s="177" t="s">
        <v>4617</v>
      </c>
      <c r="F1488" s="178" t="s">
        <v>4618</v>
      </c>
      <c r="G1488" s="179" t="s">
        <v>439</v>
      </c>
      <c r="H1488" s="180">
        <v>4.8769999999999998</v>
      </c>
      <c r="I1488" s="181"/>
      <c r="J1488" s="182">
        <f>ROUND(I1488*H1488,2)</f>
        <v>0</v>
      </c>
      <c r="K1488" s="178" t="s">
        <v>335</v>
      </c>
      <c r="L1488" s="183"/>
      <c r="M1488" s="184" t="s">
        <v>3</v>
      </c>
      <c r="N1488" s="185" t="s">
        <v>40</v>
      </c>
      <c r="P1488" s="143">
        <f>O1488*H1488</f>
        <v>0</v>
      </c>
      <c r="Q1488" s="143">
        <v>2.1999999999999999E-2</v>
      </c>
      <c r="R1488" s="143">
        <f>Q1488*H1488</f>
        <v>0.10729399999999999</v>
      </c>
      <c r="S1488" s="143">
        <v>0</v>
      </c>
      <c r="T1488" s="144">
        <f>S1488*H1488</f>
        <v>0</v>
      </c>
      <c r="AR1488" s="145" t="s">
        <v>621</v>
      </c>
      <c r="AT1488" s="145" t="s">
        <v>539</v>
      </c>
      <c r="AU1488" s="145" t="s">
        <v>79</v>
      </c>
      <c r="AY1488" s="19" t="s">
        <v>328</v>
      </c>
      <c r="BE1488" s="146">
        <f>IF(N1488="základní",J1488,0)</f>
        <v>0</v>
      </c>
      <c r="BF1488" s="146">
        <f>IF(N1488="snížená",J1488,0)</f>
        <v>0</v>
      </c>
      <c r="BG1488" s="146">
        <f>IF(N1488="zákl. přenesená",J1488,0)</f>
        <v>0</v>
      </c>
      <c r="BH1488" s="146">
        <f>IF(N1488="sníž. přenesená",J1488,0)</f>
        <v>0</v>
      </c>
      <c r="BI1488" s="146">
        <f>IF(N1488="nulová",J1488,0)</f>
        <v>0</v>
      </c>
      <c r="BJ1488" s="19" t="s">
        <v>76</v>
      </c>
      <c r="BK1488" s="146">
        <f>ROUND(I1488*H1488,2)</f>
        <v>0</v>
      </c>
      <c r="BL1488" s="19" t="s">
        <v>532</v>
      </c>
      <c r="BM1488" s="145" t="s">
        <v>4619</v>
      </c>
    </row>
    <row r="1489" spans="2:65" s="12" customFormat="1">
      <c r="B1489" s="156"/>
      <c r="D1489" s="151" t="s">
        <v>442</v>
      </c>
      <c r="F1489" s="158" t="s">
        <v>4620</v>
      </c>
      <c r="H1489" s="159">
        <v>4.8769999999999998</v>
      </c>
      <c r="I1489" s="160"/>
      <c r="L1489" s="156"/>
      <c r="M1489" s="161"/>
      <c r="T1489" s="162"/>
      <c r="AT1489" s="157" t="s">
        <v>442</v>
      </c>
      <c r="AU1489" s="157" t="s">
        <v>79</v>
      </c>
      <c r="AV1489" s="12" t="s">
        <v>79</v>
      </c>
      <c r="AW1489" s="12" t="s">
        <v>4</v>
      </c>
      <c r="AX1489" s="12" t="s">
        <v>76</v>
      </c>
      <c r="AY1489" s="157" t="s">
        <v>328</v>
      </c>
    </row>
    <row r="1490" spans="2:65" s="1" customFormat="1" ht="24.2" customHeight="1">
      <c r="B1490" s="133"/>
      <c r="C1490" s="134" t="s">
        <v>4621</v>
      </c>
      <c r="D1490" s="134" t="s">
        <v>331</v>
      </c>
      <c r="E1490" s="135" t="s">
        <v>4622</v>
      </c>
      <c r="F1490" s="136" t="s">
        <v>4623</v>
      </c>
      <c r="G1490" s="137" t="s">
        <v>367</v>
      </c>
      <c r="H1490" s="138">
        <v>3</v>
      </c>
      <c r="I1490" s="139"/>
      <c r="J1490" s="140">
        <f>ROUND(I1490*H1490,2)</f>
        <v>0</v>
      </c>
      <c r="K1490" s="136" t="s">
        <v>2897</v>
      </c>
      <c r="L1490" s="34"/>
      <c r="M1490" s="141" t="s">
        <v>3</v>
      </c>
      <c r="N1490" s="142" t="s">
        <v>40</v>
      </c>
      <c r="P1490" s="143">
        <f>O1490*H1490</f>
        <v>0</v>
      </c>
      <c r="Q1490" s="143">
        <v>0</v>
      </c>
      <c r="R1490" s="143">
        <f>Q1490*H1490</f>
        <v>0</v>
      </c>
      <c r="S1490" s="143">
        <v>0</v>
      </c>
      <c r="T1490" s="144">
        <f>S1490*H1490</f>
        <v>0</v>
      </c>
      <c r="AR1490" s="145" t="s">
        <v>532</v>
      </c>
      <c r="AT1490" s="145" t="s">
        <v>331</v>
      </c>
      <c r="AU1490" s="145" t="s">
        <v>79</v>
      </c>
      <c r="AY1490" s="19" t="s">
        <v>328</v>
      </c>
      <c r="BE1490" s="146">
        <f>IF(N1490="základní",J1490,0)</f>
        <v>0</v>
      </c>
      <c r="BF1490" s="146">
        <f>IF(N1490="snížená",J1490,0)</f>
        <v>0</v>
      </c>
      <c r="BG1490" s="146">
        <f>IF(N1490="zákl. přenesená",J1490,0)</f>
        <v>0</v>
      </c>
      <c r="BH1490" s="146">
        <f>IF(N1490="sníž. přenesená",J1490,0)</f>
        <v>0</v>
      </c>
      <c r="BI1490" s="146">
        <f>IF(N1490="nulová",J1490,0)</f>
        <v>0</v>
      </c>
      <c r="BJ1490" s="19" t="s">
        <v>76</v>
      </c>
      <c r="BK1490" s="146">
        <f>ROUND(I1490*H1490,2)</f>
        <v>0</v>
      </c>
      <c r="BL1490" s="19" t="s">
        <v>532</v>
      </c>
      <c r="BM1490" s="145" t="s">
        <v>4624</v>
      </c>
    </row>
    <row r="1491" spans="2:65" s="1" customFormat="1" ht="16.5" customHeight="1">
      <c r="B1491" s="133"/>
      <c r="C1491" s="134" t="s">
        <v>4625</v>
      </c>
      <c r="D1491" s="134" t="s">
        <v>331</v>
      </c>
      <c r="E1491" s="135" t="s">
        <v>4626</v>
      </c>
      <c r="F1491" s="136" t="s">
        <v>4627</v>
      </c>
      <c r="G1491" s="137" t="s">
        <v>4628</v>
      </c>
      <c r="H1491" s="138">
        <v>13.08</v>
      </c>
      <c r="I1491" s="139"/>
      <c r="J1491" s="140">
        <f>ROUND(I1491*H1491,2)</f>
        <v>0</v>
      </c>
      <c r="K1491" s="136" t="s">
        <v>2897</v>
      </c>
      <c r="L1491" s="34"/>
      <c r="M1491" s="141" t="s">
        <v>3</v>
      </c>
      <c r="N1491" s="142" t="s">
        <v>40</v>
      </c>
      <c r="P1491" s="143">
        <f>O1491*H1491</f>
        <v>0</v>
      </c>
      <c r="Q1491" s="143">
        <v>0</v>
      </c>
      <c r="R1491" s="143">
        <f>Q1491*H1491</f>
        <v>0</v>
      </c>
      <c r="S1491" s="143">
        <v>0</v>
      </c>
      <c r="T1491" s="144">
        <f>S1491*H1491</f>
        <v>0</v>
      </c>
      <c r="AR1491" s="145" t="s">
        <v>532</v>
      </c>
      <c r="AT1491" s="145" t="s">
        <v>331</v>
      </c>
      <c r="AU1491" s="145" t="s">
        <v>79</v>
      </c>
      <c r="AY1491" s="19" t="s">
        <v>328</v>
      </c>
      <c r="BE1491" s="146">
        <f>IF(N1491="základní",J1491,0)</f>
        <v>0</v>
      </c>
      <c r="BF1491" s="146">
        <f>IF(N1491="snížená",J1491,0)</f>
        <v>0</v>
      </c>
      <c r="BG1491" s="146">
        <f>IF(N1491="zákl. přenesená",J1491,0)</f>
        <v>0</v>
      </c>
      <c r="BH1491" s="146">
        <f>IF(N1491="sníž. přenesená",J1491,0)</f>
        <v>0</v>
      </c>
      <c r="BI1491" s="146">
        <f>IF(N1491="nulová",J1491,0)</f>
        <v>0</v>
      </c>
      <c r="BJ1491" s="19" t="s">
        <v>76</v>
      </c>
      <c r="BK1491" s="146">
        <f>ROUND(I1491*H1491,2)</f>
        <v>0</v>
      </c>
      <c r="BL1491" s="19" t="s">
        <v>532</v>
      </c>
      <c r="BM1491" s="145" t="s">
        <v>4629</v>
      </c>
    </row>
    <row r="1492" spans="2:65" s="12" customFormat="1">
      <c r="B1492" s="156"/>
      <c r="D1492" s="151" t="s">
        <v>442</v>
      </c>
      <c r="E1492" s="157" t="s">
        <v>3</v>
      </c>
      <c r="F1492" s="158" t="s">
        <v>4630</v>
      </c>
      <c r="H1492" s="159">
        <v>13.08</v>
      </c>
      <c r="I1492" s="160"/>
      <c r="L1492" s="156"/>
      <c r="M1492" s="161"/>
      <c r="T1492" s="162"/>
      <c r="AT1492" s="157" t="s">
        <v>442</v>
      </c>
      <c r="AU1492" s="157" t="s">
        <v>79</v>
      </c>
      <c r="AV1492" s="12" t="s">
        <v>79</v>
      </c>
      <c r="AW1492" s="12" t="s">
        <v>31</v>
      </c>
      <c r="AX1492" s="12" t="s">
        <v>76</v>
      </c>
      <c r="AY1492" s="157" t="s">
        <v>328</v>
      </c>
    </row>
    <row r="1493" spans="2:65" s="1" customFormat="1" ht="16.5" customHeight="1">
      <c r="B1493" s="133"/>
      <c r="C1493" s="134" t="s">
        <v>4631</v>
      </c>
      <c r="D1493" s="134" t="s">
        <v>331</v>
      </c>
      <c r="E1493" s="135" t="s">
        <v>4632</v>
      </c>
      <c r="F1493" s="136" t="s">
        <v>4633</v>
      </c>
      <c r="G1493" s="137" t="s">
        <v>4628</v>
      </c>
      <c r="H1493" s="138">
        <v>3.6</v>
      </c>
      <c r="I1493" s="139"/>
      <c r="J1493" s="140">
        <f>ROUND(I1493*H1493,2)</f>
        <v>0</v>
      </c>
      <c r="K1493" s="136" t="s">
        <v>2897</v>
      </c>
      <c r="L1493" s="34"/>
      <c r="M1493" s="141" t="s">
        <v>3</v>
      </c>
      <c r="N1493" s="142" t="s">
        <v>40</v>
      </c>
      <c r="P1493" s="143">
        <f>O1493*H1493</f>
        <v>0</v>
      </c>
      <c r="Q1493" s="143">
        <v>0</v>
      </c>
      <c r="R1493" s="143">
        <f>Q1493*H1493</f>
        <v>0</v>
      </c>
      <c r="S1493" s="143">
        <v>0</v>
      </c>
      <c r="T1493" s="144">
        <f>S1493*H1493</f>
        <v>0</v>
      </c>
      <c r="AR1493" s="145" t="s">
        <v>532</v>
      </c>
      <c r="AT1493" s="145" t="s">
        <v>331</v>
      </c>
      <c r="AU1493" s="145" t="s">
        <v>79</v>
      </c>
      <c r="AY1493" s="19" t="s">
        <v>328</v>
      </c>
      <c r="BE1493" s="146">
        <f>IF(N1493="základní",J1493,0)</f>
        <v>0</v>
      </c>
      <c r="BF1493" s="146">
        <f>IF(N1493="snížená",J1493,0)</f>
        <v>0</v>
      </c>
      <c r="BG1493" s="146">
        <f>IF(N1493="zákl. přenesená",J1493,0)</f>
        <v>0</v>
      </c>
      <c r="BH1493" s="146">
        <f>IF(N1493="sníž. přenesená",J1493,0)</f>
        <v>0</v>
      </c>
      <c r="BI1493" s="146">
        <f>IF(N1493="nulová",J1493,0)</f>
        <v>0</v>
      </c>
      <c r="BJ1493" s="19" t="s">
        <v>76</v>
      </c>
      <c r="BK1493" s="146">
        <f>ROUND(I1493*H1493,2)</f>
        <v>0</v>
      </c>
      <c r="BL1493" s="19" t="s">
        <v>532</v>
      </c>
      <c r="BM1493" s="145" t="s">
        <v>4634</v>
      </c>
    </row>
    <row r="1494" spans="2:65" s="12" customFormat="1">
      <c r="B1494" s="156"/>
      <c r="D1494" s="151" t="s">
        <v>442</v>
      </c>
      <c r="E1494" s="157" t="s">
        <v>3</v>
      </c>
      <c r="F1494" s="158" t="s">
        <v>4635</v>
      </c>
      <c r="H1494" s="159">
        <v>3.6</v>
      </c>
      <c r="I1494" s="160"/>
      <c r="L1494" s="156"/>
      <c r="M1494" s="161"/>
      <c r="T1494" s="162"/>
      <c r="AT1494" s="157" t="s">
        <v>442</v>
      </c>
      <c r="AU1494" s="157" t="s">
        <v>79</v>
      </c>
      <c r="AV1494" s="12" t="s">
        <v>79</v>
      </c>
      <c r="AW1494" s="12" t="s">
        <v>31</v>
      </c>
      <c r="AX1494" s="12" t="s">
        <v>76</v>
      </c>
      <c r="AY1494" s="157" t="s">
        <v>328</v>
      </c>
    </row>
    <row r="1495" spans="2:65" s="1" customFormat="1" ht="21.75" customHeight="1">
      <c r="B1495" s="133"/>
      <c r="C1495" s="134" t="s">
        <v>1005</v>
      </c>
      <c r="D1495" s="134" t="s">
        <v>331</v>
      </c>
      <c r="E1495" s="135" t="s">
        <v>4636</v>
      </c>
      <c r="F1495" s="136" t="s">
        <v>4637</v>
      </c>
      <c r="G1495" s="137" t="s">
        <v>4628</v>
      </c>
      <c r="H1495" s="138">
        <v>2.4</v>
      </c>
      <c r="I1495" s="139"/>
      <c r="J1495" s="140">
        <f>ROUND(I1495*H1495,2)</f>
        <v>0</v>
      </c>
      <c r="K1495" s="136" t="s">
        <v>2897</v>
      </c>
      <c r="L1495" s="34"/>
      <c r="M1495" s="141" t="s">
        <v>3</v>
      </c>
      <c r="N1495" s="142" t="s">
        <v>40</v>
      </c>
      <c r="P1495" s="143">
        <f>O1495*H1495</f>
        <v>0</v>
      </c>
      <c r="Q1495" s="143">
        <v>0</v>
      </c>
      <c r="R1495" s="143">
        <f>Q1495*H1495</f>
        <v>0</v>
      </c>
      <c r="S1495" s="143">
        <v>0</v>
      </c>
      <c r="T1495" s="144">
        <f>S1495*H1495</f>
        <v>0</v>
      </c>
      <c r="AR1495" s="145" t="s">
        <v>532</v>
      </c>
      <c r="AT1495" s="145" t="s">
        <v>331</v>
      </c>
      <c r="AU1495" s="145" t="s">
        <v>79</v>
      </c>
      <c r="AY1495" s="19" t="s">
        <v>328</v>
      </c>
      <c r="BE1495" s="146">
        <f>IF(N1495="základní",J1495,0)</f>
        <v>0</v>
      </c>
      <c r="BF1495" s="146">
        <f>IF(N1495="snížená",J1495,0)</f>
        <v>0</v>
      </c>
      <c r="BG1495" s="146">
        <f>IF(N1495="zákl. přenesená",J1495,0)</f>
        <v>0</v>
      </c>
      <c r="BH1495" s="146">
        <f>IF(N1495="sníž. přenesená",J1495,0)</f>
        <v>0</v>
      </c>
      <c r="BI1495" s="146">
        <f>IF(N1495="nulová",J1495,0)</f>
        <v>0</v>
      </c>
      <c r="BJ1495" s="19" t="s">
        <v>76</v>
      </c>
      <c r="BK1495" s="146">
        <f>ROUND(I1495*H1495,2)</f>
        <v>0</v>
      </c>
      <c r="BL1495" s="19" t="s">
        <v>532</v>
      </c>
      <c r="BM1495" s="145" t="s">
        <v>4638</v>
      </c>
    </row>
    <row r="1496" spans="2:65" s="12" customFormat="1">
      <c r="B1496" s="156"/>
      <c r="D1496" s="151" t="s">
        <v>442</v>
      </c>
      <c r="E1496" s="157" t="s">
        <v>3</v>
      </c>
      <c r="F1496" s="158" t="s">
        <v>4639</v>
      </c>
      <c r="H1496" s="159">
        <v>2.4</v>
      </c>
      <c r="I1496" s="160"/>
      <c r="L1496" s="156"/>
      <c r="M1496" s="161"/>
      <c r="T1496" s="162"/>
      <c r="AT1496" s="157" t="s">
        <v>442</v>
      </c>
      <c r="AU1496" s="157" t="s">
        <v>79</v>
      </c>
      <c r="AV1496" s="12" t="s">
        <v>79</v>
      </c>
      <c r="AW1496" s="12" t="s">
        <v>31</v>
      </c>
      <c r="AX1496" s="12" t="s">
        <v>76</v>
      </c>
      <c r="AY1496" s="157" t="s">
        <v>328</v>
      </c>
    </row>
    <row r="1497" spans="2:65" s="1" customFormat="1" ht="37.9" customHeight="1">
      <c r="B1497" s="133"/>
      <c r="C1497" s="134" t="s">
        <v>4640</v>
      </c>
      <c r="D1497" s="134" t="s">
        <v>331</v>
      </c>
      <c r="E1497" s="135" t="s">
        <v>4641</v>
      </c>
      <c r="F1497" s="136" t="s">
        <v>4642</v>
      </c>
      <c r="G1497" s="137" t="s">
        <v>356</v>
      </c>
      <c r="H1497" s="138">
        <v>1</v>
      </c>
      <c r="I1497" s="139"/>
      <c r="J1497" s="140">
        <f>ROUND(I1497*H1497,2)</f>
        <v>0</v>
      </c>
      <c r="K1497" s="136" t="s">
        <v>2897</v>
      </c>
      <c r="L1497" s="34"/>
      <c r="M1497" s="141" t="s">
        <v>3</v>
      </c>
      <c r="N1497" s="142" t="s">
        <v>40</v>
      </c>
      <c r="P1497" s="143">
        <f>O1497*H1497</f>
        <v>0</v>
      </c>
      <c r="Q1497" s="143">
        <v>0</v>
      </c>
      <c r="R1497" s="143">
        <f>Q1497*H1497</f>
        <v>0</v>
      </c>
      <c r="S1497" s="143">
        <v>0</v>
      </c>
      <c r="T1497" s="144">
        <f>S1497*H1497</f>
        <v>0</v>
      </c>
      <c r="AR1497" s="145" t="s">
        <v>532</v>
      </c>
      <c r="AT1497" s="145" t="s">
        <v>331</v>
      </c>
      <c r="AU1497" s="145" t="s">
        <v>79</v>
      </c>
      <c r="AY1497" s="19" t="s">
        <v>328</v>
      </c>
      <c r="BE1497" s="146">
        <f>IF(N1497="základní",J1497,0)</f>
        <v>0</v>
      </c>
      <c r="BF1497" s="146">
        <f>IF(N1497="snížená",J1497,0)</f>
        <v>0</v>
      </c>
      <c r="BG1497" s="146">
        <f>IF(N1497="zákl. přenesená",J1497,0)</f>
        <v>0</v>
      </c>
      <c r="BH1497" s="146">
        <f>IF(N1497="sníž. přenesená",J1497,0)</f>
        <v>0</v>
      </c>
      <c r="BI1497" s="146">
        <f>IF(N1497="nulová",J1497,0)</f>
        <v>0</v>
      </c>
      <c r="BJ1497" s="19" t="s">
        <v>76</v>
      </c>
      <c r="BK1497" s="146">
        <f>ROUND(I1497*H1497,2)</f>
        <v>0</v>
      </c>
      <c r="BL1497" s="19" t="s">
        <v>532</v>
      </c>
      <c r="BM1497" s="145" t="s">
        <v>4643</v>
      </c>
    </row>
    <row r="1498" spans="2:65" s="1" customFormat="1" ht="49.15" customHeight="1">
      <c r="B1498" s="133"/>
      <c r="C1498" s="134" t="s">
        <v>4644</v>
      </c>
      <c r="D1498" s="134" t="s">
        <v>331</v>
      </c>
      <c r="E1498" s="135" t="s">
        <v>4645</v>
      </c>
      <c r="F1498" s="136" t="s">
        <v>4646</v>
      </c>
      <c r="G1498" s="137" t="s">
        <v>585</v>
      </c>
      <c r="H1498" s="138">
        <v>5.7140000000000004</v>
      </c>
      <c r="I1498" s="139"/>
      <c r="J1498" s="140">
        <f>ROUND(I1498*H1498,2)</f>
        <v>0</v>
      </c>
      <c r="K1498" s="136" t="s">
        <v>335</v>
      </c>
      <c r="L1498" s="34"/>
      <c r="M1498" s="141" t="s">
        <v>3</v>
      </c>
      <c r="N1498" s="142" t="s">
        <v>40</v>
      </c>
      <c r="P1498" s="143">
        <f>O1498*H1498</f>
        <v>0</v>
      </c>
      <c r="Q1498" s="143">
        <v>0</v>
      </c>
      <c r="R1498" s="143">
        <f>Q1498*H1498</f>
        <v>0</v>
      </c>
      <c r="S1498" s="143">
        <v>0</v>
      </c>
      <c r="T1498" s="144">
        <f>S1498*H1498</f>
        <v>0</v>
      </c>
      <c r="AR1498" s="145" t="s">
        <v>532</v>
      </c>
      <c r="AT1498" s="145" t="s">
        <v>331</v>
      </c>
      <c r="AU1498" s="145" t="s">
        <v>79</v>
      </c>
      <c r="AY1498" s="19" t="s">
        <v>328</v>
      </c>
      <c r="BE1498" s="146">
        <f>IF(N1498="základní",J1498,0)</f>
        <v>0</v>
      </c>
      <c r="BF1498" s="146">
        <f>IF(N1498="snížená",J1498,0)</f>
        <v>0</v>
      </c>
      <c r="BG1498" s="146">
        <f>IF(N1498="zákl. přenesená",J1498,0)</f>
        <v>0</v>
      </c>
      <c r="BH1498" s="146">
        <f>IF(N1498="sníž. přenesená",J1498,0)</f>
        <v>0</v>
      </c>
      <c r="BI1498" s="146">
        <f>IF(N1498="nulová",J1498,0)</f>
        <v>0</v>
      </c>
      <c r="BJ1498" s="19" t="s">
        <v>76</v>
      </c>
      <c r="BK1498" s="146">
        <f>ROUND(I1498*H1498,2)</f>
        <v>0</v>
      </c>
      <c r="BL1498" s="19" t="s">
        <v>532</v>
      </c>
      <c r="BM1498" s="145" t="s">
        <v>4647</v>
      </c>
    </row>
    <row r="1499" spans="2:65" s="1" customFormat="1">
      <c r="B1499" s="34"/>
      <c r="D1499" s="147" t="s">
        <v>338</v>
      </c>
      <c r="F1499" s="148" t="s">
        <v>4648</v>
      </c>
      <c r="I1499" s="149"/>
      <c r="L1499" s="34"/>
      <c r="M1499" s="150"/>
      <c r="T1499" s="55"/>
      <c r="AT1499" s="19" t="s">
        <v>338</v>
      </c>
      <c r="AU1499" s="19" t="s">
        <v>79</v>
      </c>
    </row>
    <row r="1500" spans="2:65" s="11" customFormat="1" ht="20.85" customHeight="1">
      <c r="B1500" s="121"/>
      <c r="D1500" s="122" t="s">
        <v>68</v>
      </c>
      <c r="E1500" s="131" t="s">
        <v>4649</v>
      </c>
      <c r="F1500" s="131" t="s">
        <v>4650</v>
      </c>
      <c r="I1500" s="124"/>
      <c r="J1500" s="132">
        <f>BK1500</f>
        <v>0</v>
      </c>
      <c r="L1500" s="121"/>
      <c r="M1500" s="126"/>
      <c r="P1500" s="127">
        <f>SUM(P1501:P1589)</f>
        <v>0</v>
      </c>
      <c r="R1500" s="127">
        <f>SUM(R1501:R1589)</f>
        <v>5.455873167750001</v>
      </c>
      <c r="T1500" s="128">
        <f>SUM(T1501:T1589)</f>
        <v>0</v>
      </c>
      <c r="AR1500" s="122" t="s">
        <v>79</v>
      </c>
      <c r="AT1500" s="129" t="s">
        <v>68</v>
      </c>
      <c r="AU1500" s="129" t="s">
        <v>79</v>
      </c>
      <c r="AY1500" s="122" t="s">
        <v>328</v>
      </c>
      <c r="BK1500" s="130">
        <f>SUM(BK1501:BK1589)</f>
        <v>0</v>
      </c>
    </row>
    <row r="1501" spans="2:65" s="1" customFormat="1" ht="21.75" customHeight="1">
      <c r="B1501" s="133"/>
      <c r="C1501" s="134" t="s">
        <v>4651</v>
      </c>
      <c r="D1501" s="134" t="s">
        <v>331</v>
      </c>
      <c r="E1501" s="135" t="s">
        <v>4652</v>
      </c>
      <c r="F1501" s="136" t="s">
        <v>4653</v>
      </c>
      <c r="G1501" s="137" t="s">
        <v>1383</v>
      </c>
      <c r="H1501" s="138">
        <v>430.5</v>
      </c>
      <c r="I1501" s="139"/>
      <c r="J1501" s="140">
        <f>ROUND(I1501*H1501,2)</f>
        <v>0</v>
      </c>
      <c r="K1501" s="136" t="s">
        <v>2897</v>
      </c>
      <c r="L1501" s="34"/>
      <c r="M1501" s="141" t="s">
        <v>3</v>
      </c>
      <c r="N1501" s="142" t="s">
        <v>40</v>
      </c>
      <c r="P1501" s="143">
        <f>O1501*H1501</f>
        <v>0</v>
      </c>
      <c r="Q1501" s="143">
        <v>5.0000000000000002E-5</v>
      </c>
      <c r="R1501" s="143">
        <f>Q1501*H1501</f>
        <v>2.1525000000000002E-2</v>
      </c>
      <c r="S1501" s="143">
        <v>0</v>
      </c>
      <c r="T1501" s="144">
        <f>S1501*H1501</f>
        <v>0</v>
      </c>
      <c r="AR1501" s="145" t="s">
        <v>113</v>
      </c>
      <c r="AT1501" s="145" t="s">
        <v>331</v>
      </c>
      <c r="AU1501" s="145" t="s">
        <v>87</v>
      </c>
      <c r="AY1501" s="19" t="s">
        <v>328</v>
      </c>
      <c r="BE1501" s="146">
        <f>IF(N1501="základní",J1501,0)</f>
        <v>0</v>
      </c>
      <c r="BF1501" s="146">
        <f>IF(N1501="snížená",J1501,0)</f>
        <v>0</v>
      </c>
      <c r="BG1501" s="146">
        <f>IF(N1501="zákl. přenesená",J1501,0)</f>
        <v>0</v>
      </c>
      <c r="BH1501" s="146">
        <f>IF(N1501="sníž. přenesená",J1501,0)</f>
        <v>0</v>
      </c>
      <c r="BI1501" s="146">
        <f>IF(N1501="nulová",J1501,0)</f>
        <v>0</v>
      </c>
      <c r="BJ1501" s="19" t="s">
        <v>76</v>
      </c>
      <c r="BK1501" s="146">
        <f>ROUND(I1501*H1501,2)</f>
        <v>0</v>
      </c>
      <c r="BL1501" s="19" t="s">
        <v>113</v>
      </c>
      <c r="BM1501" s="145" t="s">
        <v>4654</v>
      </c>
    </row>
    <row r="1502" spans="2:65" s="1" customFormat="1" ht="39">
      <c r="B1502" s="34"/>
      <c r="D1502" s="151" t="s">
        <v>340</v>
      </c>
      <c r="F1502" s="152" t="s">
        <v>4655</v>
      </c>
      <c r="I1502" s="149"/>
      <c r="L1502" s="34"/>
      <c r="M1502" s="150"/>
      <c r="T1502" s="55"/>
      <c r="AT1502" s="19" t="s">
        <v>340</v>
      </c>
      <c r="AU1502" s="19" t="s">
        <v>87</v>
      </c>
    </row>
    <row r="1503" spans="2:65" s="12" customFormat="1">
      <c r="B1503" s="156"/>
      <c r="D1503" s="151" t="s">
        <v>442</v>
      </c>
      <c r="F1503" s="158" t="s">
        <v>4656</v>
      </c>
      <c r="H1503" s="159">
        <v>430.5</v>
      </c>
      <c r="I1503" s="160"/>
      <c r="L1503" s="156"/>
      <c r="M1503" s="161"/>
      <c r="T1503" s="162"/>
      <c r="AT1503" s="157" t="s">
        <v>442</v>
      </c>
      <c r="AU1503" s="157" t="s">
        <v>87</v>
      </c>
      <c r="AV1503" s="12" t="s">
        <v>79</v>
      </c>
      <c r="AW1503" s="12" t="s">
        <v>4</v>
      </c>
      <c r="AX1503" s="12" t="s">
        <v>76</v>
      </c>
      <c r="AY1503" s="157" t="s">
        <v>328</v>
      </c>
    </row>
    <row r="1504" spans="2:65" s="1" customFormat="1" ht="24.2" customHeight="1">
      <c r="B1504" s="133"/>
      <c r="C1504" s="134" t="s">
        <v>4657</v>
      </c>
      <c r="D1504" s="134" t="s">
        <v>331</v>
      </c>
      <c r="E1504" s="135" t="s">
        <v>4658</v>
      </c>
      <c r="F1504" s="136" t="s">
        <v>4659</v>
      </c>
      <c r="G1504" s="137" t="s">
        <v>1383</v>
      </c>
      <c r="H1504" s="138">
        <v>430.5</v>
      </c>
      <c r="I1504" s="139"/>
      <c r="J1504" s="140">
        <f>ROUND(I1504*H1504,2)</f>
        <v>0</v>
      </c>
      <c r="K1504" s="136" t="s">
        <v>2897</v>
      </c>
      <c r="L1504" s="34"/>
      <c r="M1504" s="141" t="s">
        <v>3</v>
      </c>
      <c r="N1504" s="142" t="s">
        <v>40</v>
      </c>
      <c r="P1504" s="143">
        <f>O1504*H1504</f>
        <v>0</v>
      </c>
      <c r="Q1504" s="143">
        <v>0</v>
      </c>
      <c r="R1504" s="143">
        <f>Q1504*H1504</f>
        <v>0</v>
      </c>
      <c r="S1504" s="143">
        <v>0</v>
      </c>
      <c r="T1504" s="144">
        <f>S1504*H1504</f>
        <v>0</v>
      </c>
      <c r="AR1504" s="145" t="s">
        <v>113</v>
      </c>
      <c r="AT1504" s="145" t="s">
        <v>331</v>
      </c>
      <c r="AU1504" s="145" t="s">
        <v>87</v>
      </c>
      <c r="AY1504" s="19" t="s">
        <v>328</v>
      </c>
      <c r="BE1504" s="146">
        <f>IF(N1504="základní",J1504,0)</f>
        <v>0</v>
      </c>
      <c r="BF1504" s="146">
        <f>IF(N1504="snížená",J1504,0)</f>
        <v>0</v>
      </c>
      <c r="BG1504" s="146">
        <f>IF(N1504="zákl. přenesená",J1504,0)</f>
        <v>0</v>
      </c>
      <c r="BH1504" s="146">
        <f>IF(N1504="sníž. přenesená",J1504,0)</f>
        <v>0</v>
      </c>
      <c r="BI1504" s="146">
        <f>IF(N1504="nulová",J1504,0)</f>
        <v>0</v>
      </c>
      <c r="BJ1504" s="19" t="s">
        <v>76</v>
      </c>
      <c r="BK1504" s="146">
        <f>ROUND(I1504*H1504,2)</f>
        <v>0</v>
      </c>
      <c r="BL1504" s="19" t="s">
        <v>113</v>
      </c>
      <c r="BM1504" s="145" t="s">
        <v>4660</v>
      </c>
    </row>
    <row r="1505" spans="2:65" s="1" customFormat="1" ht="21.75" customHeight="1">
      <c r="B1505" s="133"/>
      <c r="C1505" s="176" t="s">
        <v>4661</v>
      </c>
      <c r="D1505" s="176" t="s">
        <v>539</v>
      </c>
      <c r="E1505" s="177" t="s">
        <v>4662</v>
      </c>
      <c r="F1505" s="178" t="s">
        <v>4663</v>
      </c>
      <c r="G1505" s="179" t="s">
        <v>585</v>
      </c>
      <c r="H1505" s="180">
        <v>0.18099999999999999</v>
      </c>
      <c r="I1505" s="181"/>
      <c r="J1505" s="182">
        <f>ROUND(I1505*H1505,2)</f>
        <v>0</v>
      </c>
      <c r="K1505" s="178" t="s">
        <v>335</v>
      </c>
      <c r="L1505" s="183"/>
      <c r="M1505" s="184" t="s">
        <v>3</v>
      </c>
      <c r="N1505" s="185" t="s">
        <v>40</v>
      </c>
      <c r="P1505" s="143">
        <f>O1505*H1505</f>
        <v>0</v>
      </c>
      <c r="Q1505" s="143">
        <v>1</v>
      </c>
      <c r="R1505" s="143">
        <f>Q1505*H1505</f>
        <v>0.18099999999999999</v>
      </c>
      <c r="S1505" s="143">
        <v>0</v>
      </c>
      <c r="T1505" s="144">
        <f>S1505*H1505</f>
        <v>0</v>
      </c>
      <c r="AR1505" s="145" t="s">
        <v>171</v>
      </c>
      <c r="AT1505" s="145" t="s">
        <v>539</v>
      </c>
      <c r="AU1505" s="145" t="s">
        <v>87</v>
      </c>
      <c r="AY1505" s="19" t="s">
        <v>328</v>
      </c>
      <c r="BE1505" s="146">
        <f>IF(N1505="základní",J1505,0)</f>
        <v>0</v>
      </c>
      <c r="BF1505" s="146">
        <f>IF(N1505="snížená",J1505,0)</f>
        <v>0</v>
      </c>
      <c r="BG1505" s="146">
        <f>IF(N1505="zákl. přenesená",J1505,0)</f>
        <v>0</v>
      </c>
      <c r="BH1505" s="146">
        <f>IF(N1505="sníž. přenesená",J1505,0)</f>
        <v>0</v>
      </c>
      <c r="BI1505" s="146">
        <f>IF(N1505="nulová",J1505,0)</f>
        <v>0</v>
      </c>
      <c r="BJ1505" s="19" t="s">
        <v>76</v>
      </c>
      <c r="BK1505" s="146">
        <f>ROUND(I1505*H1505,2)</f>
        <v>0</v>
      </c>
      <c r="BL1505" s="19" t="s">
        <v>113</v>
      </c>
      <c r="BM1505" s="145" t="s">
        <v>4664</v>
      </c>
    </row>
    <row r="1506" spans="2:65" s="12" customFormat="1">
      <c r="B1506" s="156"/>
      <c r="D1506" s="151" t="s">
        <v>442</v>
      </c>
      <c r="E1506" s="157" t="s">
        <v>3</v>
      </c>
      <c r="F1506" s="158" t="s">
        <v>4665</v>
      </c>
      <c r="H1506" s="159">
        <v>0.18099999999999999</v>
      </c>
      <c r="I1506" s="160"/>
      <c r="L1506" s="156"/>
      <c r="M1506" s="161"/>
      <c r="T1506" s="162"/>
      <c r="AT1506" s="157" t="s">
        <v>442</v>
      </c>
      <c r="AU1506" s="157" t="s">
        <v>87</v>
      </c>
      <c r="AV1506" s="12" t="s">
        <v>79</v>
      </c>
      <c r="AW1506" s="12" t="s">
        <v>31</v>
      </c>
      <c r="AX1506" s="12" t="s">
        <v>76</v>
      </c>
      <c r="AY1506" s="157" t="s">
        <v>328</v>
      </c>
    </row>
    <row r="1507" spans="2:65" s="1" customFormat="1" ht="21.75" customHeight="1">
      <c r="B1507" s="133"/>
      <c r="C1507" s="176" t="s">
        <v>4666</v>
      </c>
      <c r="D1507" s="176" t="s">
        <v>539</v>
      </c>
      <c r="E1507" s="177" t="s">
        <v>4667</v>
      </c>
      <c r="F1507" s="178" t="s">
        <v>4668</v>
      </c>
      <c r="G1507" s="179" t="s">
        <v>585</v>
      </c>
      <c r="H1507" s="180">
        <v>0.25</v>
      </c>
      <c r="I1507" s="181"/>
      <c r="J1507" s="182">
        <f>ROUND(I1507*H1507,2)</f>
        <v>0</v>
      </c>
      <c r="K1507" s="178" t="s">
        <v>335</v>
      </c>
      <c r="L1507" s="183"/>
      <c r="M1507" s="184" t="s">
        <v>3</v>
      </c>
      <c r="N1507" s="185" t="s">
        <v>40</v>
      </c>
      <c r="P1507" s="143">
        <f>O1507*H1507</f>
        <v>0</v>
      </c>
      <c r="Q1507" s="143">
        <v>1</v>
      </c>
      <c r="R1507" s="143">
        <f>Q1507*H1507</f>
        <v>0.25</v>
      </c>
      <c r="S1507" s="143">
        <v>0</v>
      </c>
      <c r="T1507" s="144">
        <f>S1507*H1507</f>
        <v>0</v>
      </c>
      <c r="AR1507" s="145" t="s">
        <v>171</v>
      </c>
      <c r="AT1507" s="145" t="s">
        <v>539</v>
      </c>
      <c r="AU1507" s="145" t="s">
        <v>87</v>
      </c>
      <c r="AY1507" s="19" t="s">
        <v>328</v>
      </c>
      <c r="BE1507" s="146">
        <f>IF(N1507="základní",J1507,0)</f>
        <v>0</v>
      </c>
      <c r="BF1507" s="146">
        <f>IF(N1507="snížená",J1507,0)</f>
        <v>0</v>
      </c>
      <c r="BG1507" s="146">
        <f>IF(N1507="zákl. přenesená",J1507,0)</f>
        <v>0</v>
      </c>
      <c r="BH1507" s="146">
        <f>IF(N1507="sníž. přenesená",J1507,0)</f>
        <v>0</v>
      </c>
      <c r="BI1507" s="146">
        <f>IF(N1507="nulová",J1507,0)</f>
        <v>0</v>
      </c>
      <c r="BJ1507" s="19" t="s">
        <v>76</v>
      </c>
      <c r="BK1507" s="146">
        <f>ROUND(I1507*H1507,2)</f>
        <v>0</v>
      </c>
      <c r="BL1507" s="19" t="s">
        <v>113</v>
      </c>
      <c r="BM1507" s="145" t="s">
        <v>4669</v>
      </c>
    </row>
    <row r="1508" spans="2:65" s="12" customFormat="1">
      <c r="B1508" s="156"/>
      <c r="D1508" s="151" t="s">
        <v>442</v>
      </c>
      <c r="E1508" s="157" t="s">
        <v>3</v>
      </c>
      <c r="F1508" s="158" t="s">
        <v>4670</v>
      </c>
      <c r="H1508" s="159">
        <v>0.25</v>
      </c>
      <c r="I1508" s="160"/>
      <c r="L1508" s="156"/>
      <c r="M1508" s="161"/>
      <c r="T1508" s="162"/>
      <c r="AT1508" s="157" t="s">
        <v>442</v>
      </c>
      <c r="AU1508" s="157" t="s">
        <v>87</v>
      </c>
      <c r="AV1508" s="12" t="s">
        <v>79</v>
      </c>
      <c r="AW1508" s="12" t="s">
        <v>31</v>
      </c>
      <c r="AX1508" s="12" t="s">
        <v>76</v>
      </c>
      <c r="AY1508" s="157" t="s">
        <v>328</v>
      </c>
    </row>
    <row r="1509" spans="2:65" s="1" customFormat="1" ht="55.5" customHeight="1">
      <c r="B1509" s="133"/>
      <c r="C1509" s="134" t="s">
        <v>4671</v>
      </c>
      <c r="D1509" s="134" t="s">
        <v>331</v>
      </c>
      <c r="E1509" s="135" t="s">
        <v>4672</v>
      </c>
      <c r="F1509" s="136" t="s">
        <v>4673</v>
      </c>
      <c r="G1509" s="137" t="s">
        <v>574</v>
      </c>
      <c r="H1509" s="138">
        <v>12</v>
      </c>
      <c r="I1509" s="139"/>
      <c r="J1509" s="140">
        <f>ROUND(I1509*H1509,2)</f>
        <v>0</v>
      </c>
      <c r="K1509" s="136" t="s">
        <v>335</v>
      </c>
      <c r="L1509" s="34"/>
      <c r="M1509" s="141" t="s">
        <v>3</v>
      </c>
      <c r="N1509" s="142" t="s">
        <v>40</v>
      </c>
      <c r="P1509" s="143">
        <f>O1509*H1509</f>
        <v>0</v>
      </c>
      <c r="Q1509" s="143">
        <v>2.8080000000000001E-2</v>
      </c>
      <c r="R1509" s="143">
        <f>Q1509*H1509</f>
        <v>0.33696000000000004</v>
      </c>
      <c r="S1509" s="143">
        <v>0</v>
      </c>
      <c r="T1509" s="144">
        <f>S1509*H1509</f>
        <v>0</v>
      </c>
      <c r="AR1509" s="145" t="s">
        <v>113</v>
      </c>
      <c r="AT1509" s="145" t="s">
        <v>331</v>
      </c>
      <c r="AU1509" s="145" t="s">
        <v>87</v>
      </c>
      <c r="AY1509" s="19" t="s">
        <v>328</v>
      </c>
      <c r="BE1509" s="146">
        <f>IF(N1509="základní",J1509,0)</f>
        <v>0</v>
      </c>
      <c r="BF1509" s="146">
        <f>IF(N1509="snížená",J1509,0)</f>
        <v>0</v>
      </c>
      <c r="BG1509" s="146">
        <f>IF(N1509="zákl. přenesená",J1509,0)</f>
        <v>0</v>
      </c>
      <c r="BH1509" s="146">
        <f>IF(N1509="sníž. přenesená",J1509,0)</f>
        <v>0</v>
      </c>
      <c r="BI1509" s="146">
        <f>IF(N1509="nulová",J1509,0)</f>
        <v>0</v>
      </c>
      <c r="BJ1509" s="19" t="s">
        <v>76</v>
      </c>
      <c r="BK1509" s="146">
        <f>ROUND(I1509*H1509,2)</f>
        <v>0</v>
      </c>
      <c r="BL1509" s="19" t="s">
        <v>113</v>
      </c>
      <c r="BM1509" s="145" t="s">
        <v>4674</v>
      </c>
    </row>
    <row r="1510" spans="2:65" s="1" customFormat="1">
      <c r="B1510" s="34"/>
      <c r="D1510" s="147" t="s">
        <v>338</v>
      </c>
      <c r="F1510" s="148" t="s">
        <v>4675</v>
      </c>
      <c r="I1510" s="149"/>
      <c r="L1510" s="34"/>
      <c r="M1510" s="150"/>
      <c r="T1510" s="55"/>
      <c r="AT1510" s="19" t="s">
        <v>338</v>
      </c>
      <c r="AU1510" s="19" t="s">
        <v>87</v>
      </c>
    </row>
    <row r="1511" spans="2:65" s="1" customFormat="1" ht="21.75" customHeight="1">
      <c r="B1511" s="133"/>
      <c r="C1511" s="134" t="s">
        <v>4676</v>
      </c>
      <c r="D1511" s="134" t="s">
        <v>331</v>
      </c>
      <c r="E1511" s="135" t="s">
        <v>4677</v>
      </c>
      <c r="F1511" s="136" t="s">
        <v>4678</v>
      </c>
      <c r="G1511" s="137" t="s">
        <v>1383</v>
      </c>
      <c r="H1511" s="138">
        <v>2041.5</v>
      </c>
      <c r="I1511" s="139"/>
      <c r="J1511" s="140">
        <f>ROUND(I1511*H1511,2)</f>
        <v>0</v>
      </c>
      <c r="K1511" s="136" t="s">
        <v>2897</v>
      </c>
      <c r="L1511" s="34"/>
      <c r="M1511" s="141" t="s">
        <v>3</v>
      </c>
      <c r="N1511" s="142" t="s">
        <v>40</v>
      </c>
      <c r="P1511" s="143">
        <f>O1511*H1511</f>
        <v>0</v>
      </c>
      <c r="Q1511" s="143">
        <v>5.0000000000000002E-5</v>
      </c>
      <c r="R1511" s="143">
        <f>Q1511*H1511</f>
        <v>0.102075</v>
      </c>
      <c r="S1511" s="143">
        <v>0</v>
      </c>
      <c r="T1511" s="144">
        <f>S1511*H1511</f>
        <v>0</v>
      </c>
      <c r="AR1511" s="145" t="s">
        <v>113</v>
      </c>
      <c r="AT1511" s="145" t="s">
        <v>331</v>
      </c>
      <c r="AU1511" s="145" t="s">
        <v>87</v>
      </c>
      <c r="AY1511" s="19" t="s">
        <v>328</v>
      </c>
      <c r="BE1511" s="146">
        <f>IF(N1511="základní",J1511,0)</f>
        <v>0</v>
      </c>
      <c r="BF1511" s="146">
        <f>IF(N1511="snížená",J1511,0)</f>
        <v>0</v>
      </c>
      <c r="BG1511" s="146">
        <f>IF(N1511="zákl. přenesená",J1511,0)</f>
        <v>0</v>
      </c>
      <c r="BH1511" s="146">
        <f>IF(N1511="sníž. přenesená",J1511,0)</f>
        <v>0</v>
      </c>
      <c r="BI1511" s="146">
        <f>IF(N1511="nulová",J1511,0)</f>
        <v>0</v>
      </c>
      <c r="BJ1511" s="19" t="s">
        <v>76</v>
      </c>
      <c r="BK1511" s="146">
        <f>ROUND(I1511*H1511,2)</f>
        <v>0</v>
      </c>
      <c r="BL1511" s="19" t="s">
        <v>113</v>
      </c>
      <c r="BM1511" s="145" t="s">
        <v>4679</v>
      </c>
    </row>
    <row r="1512" spans="2:65" s="1" customFormat="1" ht="39">
      <c r="B1512" s="34"/>
      <c r="D1512" s="151" t="s">
        <v>340</v>
      </c>
      <c r="F1512" s="152" t="s">
        <v>4655</v>
      </c>
      <c r="I1512" s="149"/>
      <c r="L1512" s="34"/>
      <c r="M1512" s="150"/>
      <c r="T1512" s="55"/>
      <c r="AT1512" s="19" t="s">
        <v>340</v>
      </c>
      <c r="AU1512" s="19" t="s">
        <v>87</v>
      </c>
    </row>
    <row r="1513" spans="2:65" s="14" customFormat="1">
      <c r="B1513" s="170"/>
      <c r="D1513" s="151" t="s">
        <v>442</v>
      </c>
      <c r="E1513" s="171" t="s">
        <v>3</v>
      </c>
      <c r="F1513" s="172" t="s">
        <v>4680</v>
      </c>
      <c r="H1513" s="171" t="s">
        <v>3</v>
      </c>
      <c r="I1513" s="173"/>
      <c r="L1513" s="170"/>
      <c r="M1513" s="174"/>
      <c r="T1513" s="175"/>
      <c r="AT1513" s="171" t="s">
        <v>442</v>
      </c>
      <c r="AU1513" s="171" t="s">
        <v>87</v>
      </c>
      <c r="AV1513" s="14" t="s">
        <v>76</v>
      </c>
      <c r="AW1513" s="14" t="s">
        <v>31</v>
      </c>
      <c r="AX1513" s="14" t="s">
        <v>69</v>
      </c>
      <c r="AY1513" s="171" t="s">
        <v>328</v>
      </c>
    </row>
    <row r="1514" spans="2:65" s="12" customFormat="1">
      <c r="B1514" s="156"/>
      <c r="D1514" s="151" t="s">
        <v>442</v>
      </c>
      <c r="E1514" s="157" t="s">
        <v>3</v>
      </c>
      <c r="F1514" s="158" t="s">
        <v>4681</v>
      </c>
      <c r="H1514" s="159">
        <v>2041.5</v>
      </c>
      <c r="I1514" s="160"/>
      <c r="L1514" s="156"/>
      <c r="M1514" s="161"/>
      <c r="T1514" s="162"/>
      <c r="AT1514" s="157" t="s">
        <v>442</v>
      </c>
      <c r="AU1514" s="157" t="s">
        <v>87</v>
      </c>
      <c r="AV1514" s="12" t="s">
        <v>79</v>
      </c>
      <c r="AW1514" s="12" t="s">
        <v>31</v>
      </c>
      <c r="AX1514" s="12" t="s">
        <v>76</v>
      </c>
      <c r="AY1514" s="157" t="s">
        <v>328</v>
      </c>
    </row>
    <row r="1515" spans="2:65" s="1" customFormat="1" ht="24.2" customHeight="1">
      <c r="B1515" s="133"/>
      <c r="C1515" s="176" t="s">
        <v>4682</v>
      </c>
      <c r="D1515" s="176" t="s">
        <v>539</v>
      </c>
      <c r="E1515" s="177" t="s">
        <v>4683</v>
      </c>
      <c r="F1515" s="178" t="s">
        <v>4684</v>
      </c>
      <c r="G1515" s="179" t="s">
        <v>585</v>
      </c>
      <c r="H1515" s="180">
        <v>0.42099999999999999</v>
      </c>
      <c r="I1515" s="181"/>
      <c r="J1515" s="182">
        <f>ROUND(I1515*H1515,2)</f>
        <v>0</v>
      </c>
      <c r="K1515" s="178" t="s">
        <v>335</v>
      </c>
      <c r="L1515" s="183"/>
      <c r="M1515" s="184" t="s">
        <v>3</v>
      </c>
      <c r="N1515" s="185" t="s">
        <v>40</v>
      </c>
      <c r="P1515" s="143">
        <f>O1515*H1515</f>
        <v>0</v>
      </c>
      <c r="Q1515" s="143">
        <v>1</v>
      </c>
      <c r="R1515" s="143">
        <f>Q1515*H1515</f>
        <v>0.42099999999999999</v>
      </c>
      <c r="S1515" s="143">
        <v>0</v>
      </c>
      <c r="T1515" s="144">
        <f>S1515*H1515</f>
        <v>0</v>
      </c>
      <c r="AR1515" s="145" t="s">
        <v>171</v>
      </c>
      <c r="AT1515" s="145" t="s">
        <v>539</v>
      </c>
      <c r="AU1515" s="145" t="s">
        <v>87</v>
      </c>
      <c r="AY1515" s="19" t="s">
        <v>328</v>
      </c>
      <c r="BE1515" s="146">
        <f>IF(N1515="základní",J1515,0)</f>
        <v>0</v>
      </c>
      <c r="BF1515" s="146">
        <f>IF(N1515="snížená",J1515,0)</f>
        <v>0</v>
      </c>
      <c r="BG1515" s="146">
        <f>IF(N1515="zákl. přenesená",J1515,0)</f>
        <v>0</v>
      </c>
      <c r="BH1515" s="146">
        <f>IF(N1515="sníž. přenesená",J1515,0)</f>
        <v>0</v>
      </c>
      <c r="BI1515" s="146">
        <f>IF(N1515="nulová",J1515,0)</f>
        <v>0</v>
      </c>
      <c r="BJ1515" s="19" t="s">
        <v>76</v>
      </c>
      <c r="BK1515" s="146">
        <f>ROUND(I1515*H1515,2)</f>
        <v>0</v>
      </c>
      <c r="BL1515" s="19" t="s">
        <v>113</v>
      </c>
      <c r="BM1515" s="145" t="s">
        <v>4685</v>
      </c>
    </row>
    <row r="1516" spans="2:65" s="12" customFormat="1">
      <c r="B1516" s="156"/>
      <c r="D1516" s="151" t="s">
        <v>442</v>
      </c>
      <c r="E1516" s="157" t="s">
        <v>3</v>
      </c>
      <c r="F1516" s="158" t="s">
        <v>4686</v>
      </c>
      <c r="H1516" s="159">
        <v>0.185</v>
      </c>
      <c r="I1516" s="160"/>
      <c r="L1516" s="156"/>
      <c r="M1516" s="161"/>
      <c r="T1516" s="162"/>
      <c r="AT1516" s="157" t="s">
        <v>442</v>
      </c>
      <c r="AU1516" s="157" t="s">
        <v>87</v>
      </c>
      <c r="AV1516" s="12" t="s">
        <v>79</v>
      </c>
      <c r="AW1516" s="12" t="s">
        <v>31</v>
      </c>
      <c r="AX1516" s="12" t="s">
        <v>69</v>
      </c>
      <c r="AY1516" s="157" t="s">
        <v>328</v>
      </c>
    </row>
    <row r="1517" spans="2:65" s="12" customFormat="1">
      <c r="B1517" s="156"/>
      <c r="D1517" s="151" t="s">
        <v>442</v>
      </c>
      <c r="E1517" s="157" t="s">
        <v>3</v>
      </c>
      <c r="F1517" s="158" t="s">
        <v>4687</v>
      </c>
      <c r="H1517" s="159">
        <v>0.216</v>
      </c>
      <c r="I1517" s="160"/>
      <c r="L1517" s="156"/>
      <c r="M1517" s="161"/>
      <c r="T1517" s="162"/>
      <c r="AT1517" s="157" t="s">
        <v>442</v>
      </c>
      <c r="AU1517" s="157" t="s">
        <v>87</v>
      </c>
      <c r="AV1517" s="12" t="s">
        <v>79</v>
      </c>
      <c r="AW1517" s="12" t="s">
        <v>31</v>
      </c>
      <c r="AX1517" s="12" t="s">
        <v>69</v>
      </c>
      <c r="AY1517" s="157" t="s">
        <v>328</v>
      </c>
    </row>
    <row r="1518" spans="2:65" s="13" customFormat="1">
      <c r="B1518" s="163"/>
      <c r="D1518" s="151" t="s">
        <v>442</v>
      </c>
      <c r="E1518" s="164" t="s">
        <v>3</v>
      </c>
      <c r="F1518" s="165" t="s">
        <v>452</v>
      </c>
      <c r="H1518" s="166">
        <v>0.40100000000000002</v>
      </c>
      <c r="I1518" s="167"/>
      <c r="L1518" s="163"/>
      <c r="M1518" s="168"/>
      <c r="T1518" s="169"/>
      <c r="AT1518" s="164" t="s">
        <v>442</v>
      </c>
      <c r="AU1518" s="164" t="s">
        <v>87</v>
      </c>
      <c r="AV1518" s="13" t="s">
        <v>113</v>
      </c>
      <c r="AW1518" s="13" t="s">
        <v>31</v>
      </c>
      <c r="AX1518" s="13" t="s">
        <v>76</v>
      </c>
      <c r="AY1518" s="164" t="s">
        <v>328</v>
      </c>
    </row>
    <row r="1519" spans="2:65" s="12" customFormat="1">
      <c r="B1519" s="156"/>
      <c r="D1519" s="151" t="s">
        <v>442</v>
      </c>
      <c r="F1519" s="158" t="s">
        <v>4688</v>
      </c>
      <c r="H1519" s="159">
        <v>0.42099999999999999</v>
      </c>
      <c r="I1519" s="160"/>
      <c r="L1519" s="156"/>
      <c r="M1519" s="161"/>
      <c r="T1519" s="162"/>
      <c r="AT1519" s="157" t="s">
        <v>442</v>
      </c>
      <c r="AU1519" s="157" t="s">
        <v>87</v>
      </c>
      <c r="AV1519" s="12" t="s">
        <v>79</v>
      </c>
      <c r="AW1519" s="12" t="s">
        <v>4</v>
      </c>
      <c r="AX1519" s="12" t="s">
        <v>76</v>
      </c>
      <c r="AY1519" s="157" t="s">
        <v>328</v>
      </c>
    </row>
    <row r="1520" spans="2:65" s="1" customFormat="1" ht="24.2" customHeight="1">
      <c r="B1520" s="133"/>
      <c r="C1520" s="176" t="s">
        <v>4689</v>
      </c>
      <c r="D1520" s="176" t="s">
        <v>539</v>
      </c>
      <c r="E1520" s="177" t="s">
        <v>4690</v>
      </c>
      <c r="F1520" s="178" t="s">
        <v>4691</v>
      </c>
      <c r="G1520" s="179" t="s">
        <v>585</v>
      </c>
      <c r="H1520" s="180">
        <v>1.462</v>
      </c>
      <c r="I1520" s="181"/>
      <c r="J1520" s="182">
        <f>ROUND(I1520*H1520,2)</f>
        <v>0</v>
      </c>
      <c r="K1520" s="178" t="s">
        <v>335</v>
      </c>
      <c r="L1520" s="183"/>
      <c r="M1520" s="184" t="s">
        <v>3</v>
      </c>
      <c r="N1520" s="185" t="s">
        <v>40</v>
      </c>
      <c r="P1520" s="143">
        <f>O1520*H1520</f>
        <v>0</v>
      </c>
      <c r="Q1520" s="143">
        <v>1</v>
      </c>
      <c r="R1520" s="143">
        <f>Q1520*H1520</f>
        <v>1.462</v>
      </c>
      <c r="S1520" s="143">
        <v>0</v>
      </c>
      <c r="T1520" s="144">
        <f>S1520*H1520</f>
        <v>0</v>
      </c>
      <c r="AR1520" s="145" t="s">
        <v>171</v>
      </c>
      <c r="AT1520" s="145" t="s">
        <v>539</v>
      </c>
      <c r="AU1520" s="145" t="s">
        <v>87</v>
      </c>
      <c r="AY1520" s="19" t="s">
        <v>328</v>
      </c>
      <c r="BE1520" s="146">
        <f>IF(N1520="základní",J1520,0)</f>
        <v>0</v>
      </c>
      <c r="BF1520" s="146">
        <f>IF(N1520="snížená",J1520,0)</f>
        <v>0</v>
      </c>
      <c r="BG1520" s="146">
        <f>IF(N1520="zákl. přenesená",J1520,0)</f>
        <v>0</v>
      </c>
      <c r="BH1520" s="146">
        <f>IF(N1520="sníž. přenesená",J1520,0)</f>
        <v>0</v>
      </c>
      <c r="BI1520" s="146">
        <f>IF(N1520="nulová",J1520,0)</f>
        <v>0</v>
      </c>
      <c r="BJ1520" s="19" t="s">
        <v>76</v>
      </c>
      <c r="BK1520" s="146">
        <f>ROUND(I1520*H1520,2)</f>
        <v>0</v>
      </c>
      <c r="BL1520" s="19" t="s">
        <v>113</v>
      </c>
      <c r="BM1520" s="145" t="s">
        <v>4692</v>
      </c>
    </row>
    <row r="1521" spans="2:65" s="12" customFormat="1">
      <c r="B1521" s="156"/>
      <c r="D1521" s="151" t="s">
        <v>442</v>
      </c>
      <c r="E1521" s="157" t="s">
        <v>3</v>
      </c>
      <c r="F1521" s="158" t="s">
        <v>4693</v>
      </c>
      <c r="H1521" s="159">
        <v>0.72599999999999998</v>
      </c>
      <c r="I1521" s="160"/>
      <c r="L1521" s="156"/>
      <c r="M1521" s="161"/>
      <c r="T1521" s="162"/>
      <c r="AT1521" s="157" t="s">
        <v>442</v>
      </c>
      <c r="AU1521" s="157" t="s">
        <v>87</v>
      </c>
      <c r="AV1521" s="12" t="s">
        <v>79</v>
      </c>
      <c r="AW1521" s="12" t="s">
        <v>31</v>
      </c>
      <c r="AX1521" s="12" t="s">
        <v>69</v>
      </c>
      <c r="AY1521" s="157" t="s">
        <v>328</v>
      </c>
    </row>
    <row r="1522" spans="2:65" s="12" customFormat="1">
      <c r="B1522" s="156"/>
      <c r="D1522" s="151" t="s">
        <v>442</v>
      </c>
      <c r="E1522" s="157" t="s">
        <v>3</v>
      </c>
      <c r="F1522" s="158" t="s">
        <v>4694</v>
      </c>
      <c r="H1522" s="159">
        <v>0.73599999999999999</v>
      </c>
      <c r="I1522" s="160"/>
      <c r="L1522" s="156"/>
      <c r="M1522" s="161"/>
      <c r="T1522" s="162"/>
      <c r="AT1522" s="157" t="s">
        <v>442</v>
      </c>
      <c r="AU1522" s="157" t="s">
        <v>87</v>
      </c>
      <c r="AV1522" s="12" t="s">
        <v>79</v>
      </c>
      <c r="AW1522" s="12" t="s">
        <v>31</v>
      </c>
      <c r="AX1522" s="12" t="s">
        <v>69</v>
      </c>
      <c r="AY1522" s="157" t="s">
        <v>328</v>
      </c>
    </row>
    <row r="1523" spans="2:65" s="13" customFormat="1">
      <c r="B1523" s="163"/>
      <c r="D1523" s="151" t="s">
        <v>442</v>
      </c>
      <c r="E1523" s="164" t="s">
        <v>3</v>
      </c>
      <c r="F1523" s="165" t="s">
        <v>452</v>
      </c>
      <c r="H1523" s="166">
        <v>1.462</v>
      </c>
      <c r="I1523" s="167"/>
      <c r="L1523" s="163"/>
      <c r="M1523" s="168"/>
      <c r="T1523" s="169"/>
      <c r="AT1523" s="164" t="s">
        <v>442</v>
      </c>
      <c r="AU1523" s="164" t="s">
        <v>87</v>
      </c>
      <c r="AV1523" s="13" t="s">
        <v>113</v>
      </c>
      <c r="AW1523" s="13" t="s">
        <v>31</v>
      </c>
      <c r="AX1523" s="13" t="s">
        <v>76</v>
      </c>
      <c r="AY1523" s="164" t="s">
        <v>328</v>
      </c>
    </row>
    <row r="1524" spans="2:65" s="1" customFormat="1" ht="24.2" customHeight="1">
      <c r="B1524" s="133"/>
      <c r="C1524" s="176" t="s">
        <v>4695</v>
      </c>
      <c r="D1524" s="176" t="s">
        <v>539</v>
      </c>
      <c r="E1524" s="177" t="s">
        <v>4696</v>
      </c>
      <c r="F1524" s="178" t="s">
        <v>4697</v>
      </c>
      <c r="G1524" s="179" t="s">
        <v>585</v>
      </c>
      <c r="H1524" s="180">
        <v>1.4999999999999999E-2</v>
      </c>
      <c r="I1524" s="181"/>
      <c r="J1524" s="182">
        <f>ROUND(I1524*H1524,2)</f>
        <v>0</v>
      </c>
      <c r="K1524" s="178" t="s">
        <v>335</v>
      </c>
      <c r="L1524" s="183"/>
      <c r="M1524" s="184" t="s">
        <v>3</v>
      </c>
      <c r="N1524" s="185" t="s">
        <v>40</v>
      </c>
      <c r="P1524" s="143">
        <f>O1524*H1524</f>
        <v>0</v>
      </c>
      <c r="Q1524" s="143">
        <v>1</v>
      </c>
      <c r="R1524" s="143">
        <f>Q1524*H1524</f>
        <v>1.4999999999999999E-2</v>
      </c>
      <c r="S1524" s="143">
        <v>0</v>
      </c>
      <c r="T1524" s="144">
        <f>S1524*H1524</f>
        <v>0</v>
      </c>
      <c r="AR1524" s="145" t="s">
        <v>171</v>
      </c>
      <c r="AT1524" s="145" t="s">
        <v>539</v>
      </c>
      <c r="AU1524" s="145" t="s">
        <v>87</v>
      </c>
      <c r="AY1524" s="19" t="s">
        <v>328</v>
      </c>
      <c r="BE1524" s="146">
        <f>IF(N1524="základní",J1524,0)</f>
        <v>0</v>
      </c>
      <c r="BF1524" s="146">
        <f>IF(N1524="snížená",J1524,0)</f>
        <v>0</v>
      </c>
      <c r="BG1524" s="146">
        <f>IF(N1524="zákl. přenesená",J1524,0)</f>
        <v>0</v>
      </c>
      <c r="BH1524" s="146">
        <f>IF(N1524="sníž. přenesená",J1524,0)</f>
        <v>0</v>
      </c>
      <c r="BI1524" s="146">
        <f>IF(N1524="nulová",J1524,0)</f>
        <v>0</v>
      </c>
      <c r="BJ1524" s="19" t="s">
        <v>76</v>
      </c>
      <c r="BK1524" s="146">
        <f>ROUND(I1524*H1524,2)</f>
        <v>0</v>
      </c>
      <c r="BL1524" s="19" t="s">
        <v>113</v>
      </c>
      <c r="BM1524" s="145" t="s">
        <v>4698</v>
      </c>
    </row>
    <row r="1525" spans="2:65" s="12" customFormat="1">
      <c r="B1525" s="156"/>
      <c r="D1525" s="151" t="s">
        <v>442</v>
      </c>
      <c r="E1525" s="157" t="s">
        <v>3</v>
      </c>
      <c r="F1525" s="158" t="s">
        <v>4699</v>
      </c>
      <c r="H1525" s="159">
        <v>1.4E-2</v>
      </c>
      <c r="I1525" s="160"/>
      <c r="L1525" s="156"/>
      <c r="M1525" s="161"/>
      <c r="T1525" s="162"/>
      <c r="AT1525" s="157" t="s">
        <v>442</v>
      </c>
      <c r="AU1525" s="157" t="s">
        <v>87</v>
      </c>
      <c r="AV1525" s="12" t="s">
        <v>79</v>
      </c>
      <c r="AW1525" s="12" t="s">
        <v>31</v>
      </c>
      <c r="AX1525" s="12" t="s">
        <v>76</v>
      </c>
      <c r="AY1525" s="157" t="s">
        <v>328</v>
      </c>
    </row>
    <row r="1526" spans="2:65" s="12" customFormat="1">
      <c r="B1526" s="156"/>
      <c r="D1526" s="151" t="s">
        <v>442</v>
      </c>
      <c r="F1526" s="158" t="s">
        <v>4700</v>
      </c>
      <c r="H1526" s="159">
        <v>1.4999999999999999E-2</v>
      </c>
      <c r="I1526" s="160"/>
      <c r="L1526" s="156"/>
      <c r="M1526" s="161"/>
      <c r="T1526" s="162"/>
      <c r="AT1526" s="157" t="s">
        <v>442</v>
      </c>
      <c r="AU1526" s="157" t="s">
        <v>87</v>
      </c>
      <c r="AV1526" s="12" t="s">
        <v>79</v>
      </c>
      <c r="AW1526" s="12" t="s">
        <v>4</v>
      </c>
      <c r="AX1526" s="12" t="s">
        <v>76</v>
      </c>
      <c r="AY1526" s="157" t="s">
        <v>328</v>
      </c>
    </row>
    <row r="1527" spans="2:65" s="1" customFormat="1" ht="21.75" customHeight="1">
      <c r="B1527" s="133"/>
      <c r="C1527" s="176" t="s">
        <v>4701</v>
      </c>
      <c r="D1527" s="176" t="s">
        <v>539</v>
      </c>
      <c r="E1527" s="177" t="s">
        <v>4702</v>
      </c>
      <c r="F1527" s="178" t="s">
        <v>4703</v>
      </c>
      <c r="G1527" s="179" t="s">
        <v>585</v>
      </c>
      <c r="H1527" s="180">
        <v>5.2999999999999999E-2</v>
      </c>
      <c r="I1527" s="181"/>
      <c r="J1527" s="182">
        <f>ROUND(I1527*H1527,2)</f>
        <v>0</v>
      </c>
      <c r="K1527" s="178" t="s">
        <v>335</v>
      </c>
      <c r="L1527" s="183"/>
      <c r="M1527" s="184" t="s">
        <v>3</v>
      </c>
      <c r="N1527" s="185" t="s">
        <v>40</v>
      </c>
      <c r="P1527" s="143">
        <f>O1527*H1527</f>
        <v>0</v>
      </c>
      <c r="Q1527" s="143">
        <v>1</v>
      </c>
      <c r="R1527" s="143">
        <f>Q1527*H1527</f>
        <v>5.2999999999999999E-2</v>
      </c>
      <c r="S1527" s="143">
        <v>0</v>
      </c>
      <c r="T1527" s="144">
        <f>S1527*H1527</f>
        <v>0</v>
      </c>
      <c r="AR1527" s="145" t="s">
        <v>171</v>
      </c>
      <c r="AT1527" s="145" t="s">
        <v>539</v>
      </c>
      <c r="AU1527" s="145" t="s">
        <v>87</v>
      </c>
      <c r="AY1527" s="19" t="s">
        <v>328</v>
      </c>
      <c r="BE1527" s="146">
        <f>IF(N1527="základní",J1527,0)</f>
        <v>0</v>
      </c>
      <c r="BF1527" s="146">
        <f>IF(N1527="snížená",J1527,0)</f>
        <v>0</v>
      </c>
      <c r="BG1527" s="146">
        <f>IF(N1527="zákl. přenesená",J1527,0)</f>
        <v>0</v>
      </c>
      <c r="BH1527" s="146">
        <f>IF(N1527="sníž. přenesená",J1527,0)</f>
        <v>0</v>
      </c>
      <c r="BI1527" s="146">
        <f>IF(N1527="nulová",J1527,0)</f>
        <v>0</v>
      </c>
      <c r="BJ1527" s="19" t="s">
        <v>76</v>
      </c>
      <c r="BK1527" s="146">
        <f>ROUND(I1527*H1527,2)</f>
        <v>0</v>
      </c>
      <c r="BL1527" s="19" t="s">
        <v>113</v>
      </c>
      <c r="BM1527" s="145" t="s">
        <v>4704</v>
      </c>
    </row>
    <row r="1528" spans="2:65" s="12" customFormat="1">
      <c r="B1528" s="156"/>
      <c r="D1528" s="151" t="s">
        <v>442</v>
      </c>
      <c r="E1528" s="157" t="s">
        <v>3</v>
      </c>
      <c r="F1528" s="158" t="s">
        <v>4705</v>
      </c>
      <c r="H1528" s="159">
        <v>0.05</v>
      </c>
      <c r="I1528" s="160"/>
      <c r="L1528" s="156"/>
      <c r="M1528" s="161"/>
      <c r="T1528" s="162"/>
      <c r="AT1528" s="157" t="s">
        <v>442</v>
      </c>
      <c r="AU1528" s="157" t="s">
        <v>87</v>
      </c>
      <c r="AV1528" s="12" t="s">
        <v>79</v>
      </c>
      <c r="AW1528" s="12" t="s">
        <v>31</v>
      </c>
      <c r="AX1528" s="12" t="s">
        <v>76</v>
      </c>
      <c r="AY1528" s="157" t="s">
        <v>328</v>
      </c>
    </row>
    <row r="1529" spans="2:65" s="12" customFormat="1">
      <c r="B1529" s="156"/>
      <c r="D1529" s="151" t="s">
        <v>442</v>
      </c>
      <c r="F1529" s="158" t="s">
        <v>4706</v>
      </c>
      <c r="H1529" s="159">
        <v>5.2999999999999999E-2</v>
      </c>
      <c r="I1529" s="160"/>
      <c r="L1529" s="156"/>
      <c r="M1529" s="161"/>
      <c r="T1529" s="162"/>
      <c r="AT1529" s="157" t="s">
        <v>442</v>
      </c>
      <c r="AU1529" s="157" t="s">
        <v>87</v>
      </c>
      <c r="AV1529" s="12" t="s">
        <v>79</v>
      </c>
      <c r="AW1529" s="12" t="s">
        <v>4</v>
      </c>
      <c r="AX1529" s="12" t="s">
        <v>76</v>
      </c>
      <c r="AY1529" s="157" t="s">
        <v>328</v>
      </c>
    </row>
    <row r="1530" spans="2:65" s="1" customFormat="1" ht="21.75" customHeight="1">
      <c r="B1530" s="133"/>
      <c r="C1530" s="176" t="s">
        <v>4707</v>
      </c>
      <c r="D1530" s="176" t="s">
        <v>539</v>
      </c>
      <c r="E1530" s="177" t="s">
        <v>4708</v>
      </c>
      <c r="F1530" s="178" t="s">
        <v>4709</v>
      </c>
      <c r="G1530" s="179" t="s">
        <v>585</v>
      </c>
      <c r="H1530" s="180">
        <v>1.7000000000000001E-2</v>
      </c>
      <c r="I1530" s="181"/>
      <c r="J1530" s="182">
        <f>ROUND(I1530*H1530,2)</f>
        <v>0</v>
      </c>
      <c r="K1530" s="178" t="s">
        <v>335</v>
      </c>
      <c r="L1530" s="183"/>
      <c r="M1530" s="184" t="s">
        <v>3</v>
      </c>
      <c r="N1530" s="185" t="s">
        <v>40</v>
      </c>
      <c r="P1530" s="143">
        <f>O1530*H1530</f>
        <v>0</v>
      </c>
      <c r="Q1530" s="143">
        <v>1</v>
      </c>
      <c r="R1530" s="143">
        <f>Q1530*H1530</f>
        <v>1.7000000000000001E-2</v>
      </c>
      <c r="S1530" s="143">
        <v>0</v>
      </c>
      <c r="T1530" s="144">
        <f>S1530*H1530</f>
        <v>0</v>
      </c>
      <c r="AR1530" s="145" t="s">
        <v>171</v>
      </c>
      <c r="AT1530" s="145" t="s">
        <v>539</v>
      </c>
      <c r="AU1530" s="145" t="s">
        <v>87</v>
      </c>
      <c r="AY1530" s="19" t="s">
        <v>328</v>
      </c>
      <c r="BE1530" s="146">
        <f>IF(N1530="základní",J1530,0)</f>
        <v>0</v>
      </c>
      <c r="BF1530" s="146">
        <f>IF(N1530="snížená",J1530,0)</f>
        <v>0</v>
      </c>
      <c r="BG1530" s="146">
        <f>IF(N1530="zákl. přenesená",J1530,0)</f>
        <v>0</v>
      </c>
      <c r="BH1530" s="146">
        <f>IF(N1530="sníž. přenesená",J1530,0)</f>
        <v>0</v>
      </c>
      <c r="BI1530" s="146">
        <f>IF(N1530="nulová",J1530,0)</f>
        <v>0</v>
      </c>
      <c r="BJ1530" s="19" t="s">
        <v>76</v>
      </c>
      <c r="BK1530" s="146">
        <f>ROUND(I1530*H1530,2)</f>
        <v>0</v>
      </c>
      <c r="BL1530" s="19" t="s">
        <v>113</v>
      </c>
      <c r="BM1530" s="145" t="s">
        <v>4710</v>
      </c>
    </row>
    <row r="1531" spans="2:65" s="12" customFormat="1">
      <c r="B1531" s="156"/>
      <c r="D1531" s="151" t="s">
        <v>442</v>
      </c>
      <c r="E1531" s="157" t="s">
        <v>3</v>
      </c>
      <c r="F1531" s="158" t="s">
        <v>4711</v>
      </c>
      <c r="H1531" s="159">
        <v>1.7000000000000001E-2</v>
      </c>
      <c r="I1531" s="160"/>
      <c r="L1531" s="156"/>
      <c r="M1531" s="161"/>
      <c r="T1531" s="162"/>
      <c r="AT1531" s="157" t="s">
        <v>442</v>
      </c>
      <c r="AU1531" s="157" t="s">
        <v>87</v>
      </c>
      <c r="AV1531" s="12" t="s">
        <v>79</v>
      </c>
      <c r="AW1531" s="12" t="s">
        <v>31</v>
      </c>
      <c r="AX1531" s="12" t="s">
        <v>76</v>
      </c>
      <c r="AY1531" s="157" t="s">
        <v>328</v>
      </c>
    </row>
    <row r="1532" spans="2:65" s="1" customFormat="1" ht="16.5" customHeight="1">
      <c r="B1532" s="133"/>
      <c r="C1532" s="134" t="s">
        <v>4712</v>
      </c>
      <c r="D1532" s="134" t="s">
        <v>331</v>
      </c>
      <c r="E1532" s="135" t="s">
        <v>4713</v>
      </c>
      <c r="F1532" s="136" t="s">
        <v>4714</v>
      </c>
      <c r="G1532" s="137" t="s">
        <v>367</v>
      </c>
      <c r="H1532" s="138">
        <v>28</v>
      </c>
      <c r="I1532" s="139"/>
      <c r="J1532" s="140">
        <f>ROUND(I1532*H1532,2)</f>
        <v>0</v>
      </c>
      <c r="K1532" s="136" t="s">
        <v>2897</v>
      </c>
      <c r="L1532" s="34"/>
      <c r="M1532" s="141" t="s">
        <v>3</v>
      </c>
      <c r="N1532" s="142" t="s">
        <v>40</v>
      </c>
      <c r="P1532" s="143">
        <f>O1532*H1532</f>
        <v>0</v>
      </c>
      <c r="Q1532" s="143">
        <v>0</v>
      </c>
      <c r="R1532" s="143">
        <f>Q1532*H1532</f>
        <v>0</v>
      </c>
      <c r="S1532" s="143">
        <v>0</v>
      </c>
      <c r="T1532" s="144">
        <f>S1532*H1532</f>
        <v>0</v>
      </c>
      <c r="AR1532" s="145" t="s">
        <v>113</v>
      </c>
      <c r="AT1532" s="145" t="s">
        <v>331</v>
      </c>
      <c r="AU1532" s="145" t="s">
        <v>87</v>
      </c>
      <c r="AY1532" s="19" t="s">
        <v>328</v>
      </c>
      <c r="BE1532" s="146">
        <f>IF(N1532="základní",J1532,0)</f>
        <v>0</v>
      </c>
      <c r="BF1532" s="146">
        <f>IF(N1532="snížená",J1532,0)</f>
        <v>0</v>
      </c>
      <c r="BG1532" s="146">
        <f>IF(N1532="zákl. přenesená",J1532,0)</f>
        <v>0</v>
      </c>
      <c r="BH1532" s="146">
        <f>IF(N1532="sníž. přenesená",J1532,0)</f>
        <v>0</v>
      </c>
      <c r="BI1532" s="146">
        <f>IF(N1532="nulová",J1532,0)</f>
        <v>0</v>
      </c>
      <c r="BJ1532" s="19" t="s">
        <v>76</v>
      </c>
      <c r="BK1532" s="146">
        <f>ROUND(I1532*H1532,2)</f>
        <v>0</v>
      </c>
      <c r="BL1532" s="19" t="s">
        <v>113</v>
      </c>
      <c r="BM1532" s="145" t="s">
        <v>4715</v>
      </c>
    </row>
    <row r="1533" spans="2:65" s="1" customFormat="1" ht="21.75" customHeight="1">
      <c r="B1533" s="133"/>
      <c r="C1533" s="134" t="s">
        <v>4716</v>
      </c>
      <c r="D1533" s="134" t="s">
        <v>331</v>
      </c>
      <c r="E1533" s="135" t="s">
        <v>4677</v>
      </c>
      <c r="F1533" s="136" t="s">
        <v>4678</v>
      </c>
      <c r="G1533" s="137" t="s">
        <v>1383</v>
      </c>
      <c r="H1533" s="138">
        <v>2455.8000000000002</v>
      </c>
      <c r="I1533" s="139"/>
      <c r="J1533" s="140">
        <f>ROUND(I1533*H1533,2)</f>
        <v>0</v>
      </c>
      <c r="K1533" s="136" t="s">
        <v>2897</v>
      </c>
      <c r="L1533" s="34"/>
      <c r="M1533" s="141" t="s">
        <v>3</v>
      </c>
      <c r="N1533" s="142" t="s">
        <v>40</v>
      </c>
      <c r="P1533" s="143">
        <f>O1533*H1533</f>
        <v>0</v>
      </c>
      <c r="Q1533" s="143">
        <v>5.0000000000000002E-5</v>
      </c>
      <c r="R1533" s="143">
        <f>Q1533*H1533</f>
        <v>0.12279000000000001</v>
      </c>
      <c r="S1533" s="143">
        <v>0</v>
      </c>
      <c r="T1533" s="144">
        <f>S1533*H1533</f>
        <v>0</v>
      </c>
      <c r="AR1533" s="145" t="s">
        <v>113</v>
      </c>
      <c r="AT1533" s="145" t="s">
        <v>331</v>
      </c>
      <c r="AU1533" s="145" t="s">
        <v>87</v>
      </c>
      <c r="AY1533" s="19" t="s">
        <v>328</v>
      </c>
      <c r="BE1533" s="146">
        <f>IF(N1533="základní",J1533,0)</f>
        <v>0</v>
      </c>
      <c r="BF1533" s="146">
        <f>IF(N1533="snížená",J1533,0)</f>
        <v>0</v>
      </c>
      <c r="BG1533" s="146">
        <f>IF(N1533="zákl. přenesená",J1533,0)</f>
        <v>0</v>
      </c>
      <c r="BH1533" s="146">
        <f>IF(N1533="sníž. přenesená",J1533,0)</f>
        <v>0</v>
      </c>
      <c r="BI1533" s="146">
        <f>IF(N1533="nulová",J1533,0)</f>
        <v>0</v>
      </c>
      <c r="BJ1533" s="19" t="s">
        <v>76</v>
      </c>
      <c r="BK1533" s="146">
        <f>ROUND(I1533*H1533,2)</f>
        <v>0</v>
      </c>
      <c r="BL1533" s="19" t="s">
        <v>113</v>
      </c>
      <c r="BM1533" s="145" t="s">
        <v>4717</v>
      </c>
    </row>
    <row r="1534" spans="2:65" s="1" customFormat="1" ht="39">
      <c r="B1534" s="34"/>
      <c r="D1534" s="151" t="s">
        <v>340</v>
      </c>
      <c r="F1534" s="152" t="s">
        <v>4655</v>
      </c>
      <c r="I1534" s="149"/>
      <c r="L1534" s="34"/>
      <c r="M1534" s="150"/>
      <c r="T1534" s="55"/>
      <c r="AT1534" s="19" t="s">
        <v>340</v>
      </c>
      <c r="AU1534" s="19" t="s">
        <v>87</v>
      </c>
    </row>
    <row r="1535" spans="2:65" s="12" customFormat="1">
      <c r="B1535" s="156"/>
      <c r="D1535" s="151" t="s">
        <v>442</v>
      </c>
      <c r="E1535" s="157" t="s">
        <v>3</v>
      </c>
      <c r="F1535" s="158" t="s">
        <v>4718</v>
      </c>
      <c r="H1535" s="159">
        <v>1964.5</v>
      </c>
      <c r="I1535" s="160"/>
      <c r="L1535" s="156"/>
      <c r="M1535" s="161"/>
      <c r="T1535" s="162"/>
      <c r="AT1535" s="157" t="s">
        <v>442</v>
      </c>
      <c r="AU1535" s="157" t="s">
        <v>87</v>
      </c>
      <c r="AV1535" s="12" t="s">
        <v>79</v>
      </c>
      <c r="AW1535" s="12" t="s">
        <v>31</v>
      </c>
      <c r="AX1535" s="12" t="s">
        <v>69</v>
      </c>
      <c r="AY1535" s="157" t="s">
        <v>328</v>
      </c>
    </row>
    <row r="1536" spans="2:65" s="12" customFormat="1">
      <c r="B1536" s="156"/>
      <c r="D1536" s="151" t="s">
        <v>442</v>
      </c>
      <c r="E1536" s="157" t="s">
        <v>3</v>
      </c>
      <c r="F1536" s="158" t="s">
        <v>4719</v>
      </c>
      <c r="H1536" s="159">
        <v>491.3</v>
      </c>
      <c r="I1536" s="160"/>
      <c r="L1536" s="156"/>
      <c r="M1536" s="161"/>
      <c r="T1536" s="162"/>
      <c r="AT1536" s="157" t="s">
        <v>442</v>
      </c>
      <c r="AU1536" s="157" t="s">
        <v>87</v>
      </c>
      <c r="AV1536" s="12" t="s">
        <v>79</v>
      </c>
      <c r="AW1536" s="12" t="s">
        <v>31</v>
      </c>
      <c r="AX1536" s="12" t="s">
        <v>69</v>
      </c>
      <c r="AY1536" s="157" t="s">
        <v>328</v>
      </c>
    </row>
    <row r="1537" spans="2:65" s="13" customFormat="1">
      <c r="B1537" s="163"/>
      <c r="D1537" s="151" t="s">
        <v>442</v>
      </c>
      <c r="E1537" s="164" t="s">
        <v>3</v>
      </c>
      <c r="F1537" s="165" t="s">
        <v>452</v>
      </c>
      <c r="H1537" s="166">
        <v>2455.8000000000002</v>
      </c>
      <c r="I1537" s="167"/>
      <c r="L1537" s="163"/>
      <c r="M1537" s="168"/>
      <c r="T1537" s="169"/>
      <c r="AT1537" s="164" t="s">
        <v>442</v>
      </c>
      <c r="AU1537" s="164" t="s">
        <v>87</v>
      </c>
      <c r="AV1537" s="13" t="s">
        <v>113</v>
      </c>
      <c r="AW1537" s="13" t="s">
        <v>31</v>
      </c>
      <c r="AX1537" s="13" t="s">
        <v>76</v>
      </c>
      <c r="AY1537" s="164" t="s">
        <v>328</v>
      </c>
    </row>
    <row r="1538" spans="2:65" s="1" customFormat="1" ht="24.2" customHeight="1">
      <c r="B1538" s="133"/>
      <c r="C1538" s="176" t="s">
        <v>4720</v>
      </c>
      <c r="D1538" s="176" t="s">
        <v>539</v>
      </c>
      <c r="E1538" s="177" t="s">
        <v>4721</v>
      </c>
      <c r="F1538" s="178" t="s">
        <v>4722</v>
      </c>
      <c r="G1538" s="179" t="s">
        <v>585</v>
      </c>
      <c r="H1538" s="180">
        <v>1.5780000000000001</v>
      </c>
      <c r="I1538" s="181"/>
      <c r="J1538" s="182">
        <f>ROUND(I1538*H1538,2)</f>
        <v>0</v>
      </c>
      <c r="K1538" s="178" t="s">
        <v>335</v>
      </c>
      <c r="L1538" s="183"/>
      <c r="M1538" s="184" t="s">
        <v>3</v>
      </c>
      <c r="N1538" s="185" t="s">
        <v>40</v>
      </c>
      <c r="P1538" s="143">
        <f>O1538*H1538</f>
        <v>0</v>
      </c>
      <c r="Q1538" s="143">
        <v>1</v>
      </c>
      <c r="R1538" s="143">
        <f>Q1538*H1538</f>
        <v>1.5780000000000001</v>
      </c>
      <c r="S1538" s="143">
        <v>0</v>
      </c>
      <c r="T1538" s="144">
        <f>S1538*H1538</f>
        <v>0</v>
      </c>
      <c r="AR1538" s="145" t="s">
        <v>171</v>
      </c>
      <c r="AT1538" s="145" t="s">
        <v>539</v>
      </c>
      <c r="AU1538" s="145" t="s">
        <v>87</v>
      </c>
      <c r="AY1538" s="19" t="s">
        <v>328</v>
      </c>
      <c r="BE1538" s="146">
        <f>IF(N1538="základní",J1538,0)</f>
        <v>0</v>
      </c>
      <c r="BF1538" s="146">
        <f>IF(N1538="snížená",J1538,0)</f>
        <v>0</v>
      </c>
      <c r="BG1538" s="146">
        <f>IF(N1538="zákl. přenesená",J1538,0)</f>
        <v>0</v>
      </c>
      <c r="BH1538" s="146">
        <f>IF(N1538="sníž. přenesená",J1538,0)</f>
        <v>0</v>
      </c>
      <c r="BI1538" s="146">
        <f>IF(N1538="nulová",J1538,0)</f>
        <v>0</v>
      </c>
      <c r="BJ1538" s="19" t="s">
        <v>76</v>
      </c>
      <c r="BK1538" s="146">
        <f>ROUND(I1538*H1538,2)</f>
        <v>0</v>
      </c>
      <c r="BL1538" s="19" t="s">
        <v>113</v>
      </c>
      <c r="BM1538" s="145" t="s">
        <v>4723</v>
      </c>
    </row>
    <row r="1539" spans="2:65" s="12" customFormat="1">
      <c r="B1539" s="156"/>
      <c r="D1539" s="151" t="s">
        <v>442</v>
      </c>
      <c r="E1539" s="157" t="s">
        <v>3</v>
      </c>
      <c r="F1539" s="158" t="s">
        <v>4724</v>
      </c>
      <c r="H1539" s="159">
        <v>1.292</v>
      </c>
      <c r="I1539" s="160"/>
      <c r="L1539" s="156"/>
      <c r="M1539" s="161"/>
      <c r="T1539" s="162"/>
      <c r="AT1539" s="157" t="s">
        <v>442</v>
      </c>
      <c r="AU1539" s="157" t="s">
        <v>87</v>
      </c>
      <c r="AV1539" s="12" t="s">
        <v>79</v>
      </c>
      <c r="AW1539" s="12" t="s">
        <v>31</v>
      </c>
      <c r="AX1539" s="12" t="s">
        <v>69</v>
      </c>
      <c r="AY1539" s="157" t="s">
        <v>328</v>
      </c>
    </row>
    <row r="1540" spans="2:65" s="12" customFormat="1">
      <c r="B1540" s="156"/>
      <c r="D1540" s="151" t="s">
        <v>442</v>
      </c>
      <c r="E1540" s="157" t="s">
        <v>3</v>
      </c>
      <c r="F1540" s="158" t="s">
        <v>4725</v>
      </c>
      <c r="H1540" s="159">
        <v>0.21099999999999999</v>
      </c>
      <c r="I1540" s="160"/>
      <c r="L1540" s="156"/>
      <c r="M1540" s="161"/>
      <c r="T1540" s="162"/>
      <c r="AT1540" s="157" t="s">
        <v>442</v>
      </c>
      <c r="AU1540" s="157" t="s">
        <v>87</v>
      </c>
      <c r="AV1540" s="12" t="s">
        <v>79</v>
      </c>
      <c r="AW1540" s="12" t="s">
        <v>31</v>
      </c>
      <c r="AX1540" s="12" t="s">
        <v>69</v>
      </c>
      <c r="AY1540" s="157" t="s">
        <v>328</v>
      </c>
    </row>
    <row r="1541" spans="2:65" s="13" customFormat="1">
      <c r="B1541" s="163"/>
      <c r="D1541" s="151" t="s">
        <v>442</v>
      </c>
      <c r="E1541" s="164" t="s">
        <v>3</v>
      </c>
      <c r="F1541" s="165" t="s">
        <v>452</v>
      </c>
      <c r="H1541" s="166">
        <v>1.5029999999999999</v>
      </c>
      <c r="I1541" s="167"/>
      <c r="L1541" s="163"/>
      <c r="M1541" s="168"/>
      <c r="T1541" s="169"/>
      <c r="AT1541" s="164" t="s">
        <v>442</v>
      </c>
      <c r="AU1541" s="164" t="s">
        <v>87</v>
      </c>
      <c r="AV1541" s="13" t="s">
        <v>113</v>
      </c>
      <c r="AW1541" s="13" t="s">
        <v>31</v>
      </c>
      <c r="AX1541" s="13" t="s">
        <v>76</v>
      </c>
      <c r="AY1541" s="164" t="s">
        <v>328</v>
      </c>
    </row>
    <row r="1542" spans="2:65" s="12" customFormat="1">
      <c r="B1542" s="156"/>
      <c r="D1542" s="151" t="s">
        <v>442</v>
      </c>
      <c r="F1542" s="158" t="s">
        <v>4726</v>
      </c>
      <c r="H1542" s="159">
        <v>1.5780000000000001</v>
      </c>
      <c r="I1542" s="160"/>
      <c r="L1542" s="156"/>
      <c r="M1542" s="161"/>
      <c r="T1542" s="162"/>
      <c r="AT1542" s="157" t="s">
        <v>442</v>
      </c>
      <c r="AU1542" s="157" t="s">
        <v>87</v>
      </c>
      <c r="AV1542" s="12" t="s">
        <v>79</v>
      </c>
      <c r="AW1542" s="12" t="s">
        <v>4</v>
      </c>
      <c r="AX1542" s="12" t="s">
        <v>76</v>
      </c>
      <c r="AY1542" s="157" t="s">
        <v>328</v>
      </c>
    </row>
    <row r="1543" spans="2:65" s="1" customFormat="1" ht="24.2" customHeight="1">
      <c r="B1543" s="133"/>
      <c r="C1543" s="176" t="s">
        <v>116</v>
      </c>
      <c r="D1543" s="176" t="s">
        <v>539</v>
      </c>
      <c r="E1543" s="177" t="s">
        <v>4683</v>
      </c>
      <c r="F1543" s="178" t="s">
        <v>4684</v>
      </c>
      <c r="G1543" s="179" t="s">
        <v>585</v>
      </c>
      <c r="H1543" s="180">
        <v>0.70599999999999996</v>
      </c>
      <c r="I1543" s="181"/>
      <c r="J1543" s="182">
        <f>ROUND(I1543*H1543,2)</f>
        <v>0</v>
      </c>
      <c r="K1543" s="178" t="s">
        <v>335</v>
      </c>
      <c r="L1543" s="183"/>
      <c r="M1543" s="184" t="s">
        <v>3</v>
      </c>
      <c r="N1543" s="185" t="s">
        <v>40</v>
      </c>
      <c r="P1543" s="143">
        <f>O1543*H1543</f>
        <v>0</v>
      </c>
      <c r="Q1543" s="143">
        <v>1</v>
      </c>
      <c r="R1543" s="143">
        <f>Q1543*H1543</f>
        <v>0.70599999999999996</v>
      </c>
      <c r="S1543" s="143">
        <v>0</v>
      </c>
      <c r="T1543" s="144">
        <f>S1543*H1543</f>
        <v>0</v>
      </c>
      <c r="AR1543" s="145" t="s">
        <v>171</v>
      </c>
      <c r="AT1543" s="145" t="s">
        <v>539</v>
      </c>
      <c r="AU1543" s="145" t="s">
        <v>87</v>
      </c>
      <c r="AY1543" s="19" t="s">
        <v>328</v>
      </c>
      <c r="BE1543" s="146">
        <f>IF(N1543="základní",J1543,0)</f>
        <v>0</v>
      </c>
      <c r="BF1543" s="146">
        <f>IF(N1543="snížená",J1543,0)</f>
        <v>0</v>
      </c>
      <c r="BG1543" s="146">
        <f>IF(N1543="zákl. přenesená",J1543,0)</f>
        <v>0</v>
      </c>
      <c r="BH1543" s="146">
        <f>IF(N1543="sníž. přenesená",J1543,0)</f>
        <v>0</v>
      </c>
      <c r="BI1543" s="146">
        <f>IF(N1543="nulová",J1543,0)</f>
        <v>0</v>
      </c>
      <c r="BJ1543" s="19" t="s">
        <v>76</v>
      </c>
      <c r="BK1543" s="146">
        <f>ROUND(I1543*H1543,2)</f>
        <v>0</v>
      </c>
      <c r="BL1543" s="19" t="s">
        <v>113</v>
      </c>
      <c r="BM1543" s="145" t="s">
        <v>4727</v>
      </c>
    </row>
    <row r="1544" spans="2:65" s="12" customFormat="1">
      <c r="B1544" s="156"/>
      <c r="D1544" s="151" t="s">
        <v>442</v>
      </c>
      <c r="E1544" s="157" t="s">
        <v>3</v>
      </c>
      <c r="F1544" s="158" t="s">
        <v>4728</v>
      </c>
      <c r="H1544" s="159">
        <v>0.46200000000000002</v>
      </c>
      <c r="I1544" s="160"/>
      <c r="L1544" s="156"/>
      <c r="M1544" s="161"/>
      <c r="T1544" s="162"/>
      <c r="AT1544" s="157" t="s">
        <v>442</v>
      </c>
      <c r="AU1544" s="157" t="s">
        <v>87</v>
      </c>
      <c r="AV1544" s="12" t="s">
        <v>79</v>
      </c>
      <c r="AW1544" s="12" t="s">
        <v>31</v>
      </c>
      <c r="AX1544" s="12" t="s">
        <v>69</v>
      </c>
      <c r="AY1544" s="157" t="s">
        <v>328</v>
      </c>
    </row>
    <row r="1545" spans="2:65" s="12" customFormat="1">
      <c r="B1545" s="156"/>
      <c r="D1545" s="151" t="s">
        <v>442</v>
      </c>
      <c r="E1545" s="157" t="s">
        <v>3</v>
      </c>
      <c r="F1545" s="158" t="s">
        <v>4729</v>
      </c>
      <c r="H1545" s="159">
        <v>0.21</v>
      </c>
      <c r="I1545" s="160"/>
      <c r="L1545" s="156"/>
      <c r="M1545" s="161"/>
      <c r="T1545" s="162"/>
      <c r="AT1545" s="157" t="s">
        <v>442</v>
      </c>
      <c r="AU1545" s="157" t="s">
        <v>87</v>
      </c>
      <c r="AV1545" s="12" t="s">
        <v>79</v>
      </c>
      <c r="AW1545" s="12" t="s">
        <v>31</v>
      </c>
      <c r="AX1545" s="12" t="s">
        <v>69</v>
      </c>
      <c r="AY1545" s="157" t="s">
        <v>328</v>
      </c>
    </row>
    <row r="1546" spans="2:65" s="13" customFormat="1">
      <c r="B1546" s="163"/>
      <c r="D1546" s="151" t="s">
        <v>442</v>
      </c>
      <c r="E1546" s="164" t="s">
        <v>3</v>
      </c>
      <c r="F1546" s="165" t="s">
        <v>452</v>
      </c>
      <c r="H1546" s="166">
        <v>0.67200000000000004</v>
      </c>
      <c r="I1546" s="167"/>
      <c r="L1546" s="163"/>
      <c r="M1546" s="168"/>
      <c r="T1546" s="169"/>
      <c r="AT1546" s="164" t="s">
        <v>442</v>
      </c>
      <c r="AU1546" s="164" t="s">
        <v>87</v>
      </c>
      <c r="AV1546" s="13" t="s">
        <v>113</v>
      </c>
      <c r="AW1546" s="13" t="s">
        <v>31</v>
      </c>
      <c r="AX1546" s="13" t="s">
        <v>76</v>
      </c>
      <c r="AY1546" s="164" t="s">
        <v>328</v>
      </c>
    </row>
    <row r="1547" spans="2:65" s="12" customFormat="1">
      <c r="B1547" s="156"/>
      <c r="D1547" s="151" t="s">
        <v>442</v>
      </c>
      <c r="F1547" s="158" t="s">
        <v>4730</v>
      </c>
      <c r="H1547" s="159">
        <v>0.70599999999999996</v>
      </c>
      <c r="I1547" s="160"/>
      <c r="L1547" s="156"/>
      <c r="M1547" s="161"/>
      <c r="T1547" s="162"/>
      <c r="AT1547" s="157" t="s">
        <v>442</v>
      </c>
      <c r="AU1547" s="157" t="s">
        <v>87</v>
      </c>
      <c r="AV1547" s="12" t="s">
        <v>79</v>
      </c>
      <c r="AW1547" s="12" t="s">
        <v>4</v>
      </c>
      <c r="AX1547" s="12" t="s">
        <v>76</v>
      </c>
      <c r="AY1547" s="157" t="s">
        <v>328</v>
      </c>
    </row>
    <row r="1548" spans="2:65" s="1" customFormat="1" ht="21.75" customHeight="1">
      <c r="B1548" s="133"/>
      <c r="C1548" s="176" t="s">
        <v>4731</v>
      </c>
      <c r="D1548" s="176" t="s">
        <v>539</v>
      </c>
      <c r="E1548" s="177" t="s">
        <v>4732</v>
      </c>
      <c r="F1548" s="178" t="s">
        <v>4733</v>
      </c>
      <c r="G1548" s="179" t="s">
        <v>585</v>
      </c>
      <c r="H1548" s="180">
        <v>0.04</v>
      </c>
      <c r="I1548" s="181"/>
      <c r="J1548" s="182">
        <f>ROUND(I1548*H1548,2)</f>
        <v>0</v>
      </c>
      <c r="K1548" s="178" t="s">
        <v>335</v>
      </c>
      <c r="L1548" s="183"/>
      <c r="M1548" s="184" t="s">
        <v>3</v>
      </c>
      <c r="N1548" s="185" t="s">
        <v>40</v>
      </c>
      <c r="P1548" s="143">
        <f>O1548*H1548</f>
        <v>0</v>
      </c>
      <c r="Q1548" s="143">
        <v>1</v>
      </c>
      <c r="R1548" s="143">
        <f>Q1548*H1548</f>
        <v>0.04</v>
      </c>
      <c r="S1548" s="143">
        <v>0</v>
      </c>
      <c r="T1548" s="144">
        <f>S1548*H1548</f>
        <v>0</v>
      </c>
      <c r="AR1548" s="145" t="s">
        <v>171</v>
      </c>
      <c r="AT1548" s="145" t="s">
        <v>539</v>
      </c>
      <c r="AU1548" s="145" t="s">
        <v>87</v>
      </c>
      <c r="AY1548" s="19" t="s">
        <v>328</v>
      </c>
      <c r="BE1548" s="146">
        <f>IF(N1548="základní",J1548,0)</f>
        <v>0</v>
      </c>
      <c r="BF1548" s="146">
        <f>IF(N1548="snížená",J1548,0)</f>
        <v>0</v>
      </c>
      <c r="BG1548" s="146">
        <f>IF(N1548="zákl. přenesená",J1548,0)</f>
        <v>0</v>
      </c>
      <c r="BH1548" s="146">
        <f>IF(N1548="sníž. přenesená",J1548,0)</f>
        <v>0</v>
      </c>
      <c r="BI1548" s="146">
        <f>IF(N1548="nulová",J1548,0)</f>
        <v>0</v>
      </c>
      <c r="BJ1548" s="19" t="s">
        <v>76</v>
      </c>
      <c r="BK1548" s="146">
        <f>ROUND(I1548*H1548,2)</f>
        <v>0</v>
      </c>
      <c r="BL1548" s="19" t="s">
        <v>113</v>
      </c>
      <c r="BM1548" s="145" t="s">
        <v>4734</v>
      </c>
    </row>
    <row r="1549" spans="2:65" s="12" customFormat="1">
      <c r="B1549" s="156"/>
      <c r="D1549" s="151" t="s">
        <v>442</v>
      </c>
      <c r="E1549" s="157" t="s">
        <v>3</v>
      </c>
      <c r="F1549" s="158" t="s">
        <v>4735</v>
      </c>
      <c r="H1549" s="159">
        <v>2.8000000000000001E-2</v>
      </c>
      <c r="I1549" s="160"/>
      <c r="L1549" s="156"/>
      <c r="M1549" s="161"/>
      <c r="T1549" s="162"/>
      <c r="AT1549" s="157" t="s">
        <v>442</v>
      </c>
      <c r="AU1549" s="157" t="s">
        <v>87</v>
      </c>
      <c r="AV1549" s="12" t="s">
        <v>79</v>
      </c>
      <c r="AW1549" s="12" t="s">
        <v>31</v>
      </c>
      <c r="AX1549" s="12" t="s">
        <v>69</v>
      </c>
      <c r="AY1549" s="157" t="s">
        <v>328</v>
      </c>
    </row>
    <row r="1550" spans="2:65" s="12" customFormat="1">
      <c r="B1550" s="156"/>
      <c r="D1550" s="151" t="s">
        <v>442</v>
      </c>
      <c r="E1550" s="157" t="s">
        <v>3</v>
      </c>
      <c r="F1550" s="158" t="s">
        <v>4736</v>
      </c>
      <c r="H1550" s="159">
        <v>0.01</v>
      </c>
      <c r="I1550" s="160"/>
      <c r="L1550" s="156"/>
      <c r="M1550" s="161"/>
      <c r="T1550" s="162"/>
      <c r="AT1550" s="157" t="s">
        <v>442</v>
      </c>
      <c r="AU1550" s="157" t="s">
        <v>87</v>
      </c>
      <c r="AV1550" s="12" t="s">
        <v>79</v>
      </c>
      <c r="AW1550" s="12" t="s">
        <v>31</v>
      </c>
      <c r="AX1550" s="12" t="s">
        <v>69</v>
      </c>
      <c r="AY1550" s="157" t="s">
        <v>328</v>
      </c>
    </row>
    <row r="1551" spans="2:65" s="13" customFormat="1">
      <c r="B1551" s="163"/>
      <c r="D1551" s="151" t="s">
        <v>442</v>
      </c>
      <c r="E1551" s="164" t="s">
        <v>3</v>
      </c>
      <c r="F1551" s="165" t="s">
        <v>452</v>
      </c>
      <c r="H1551" s="166">
        <v>3.7999999999999999E-2</v>
      </c>
      <c r="I1551" s="167"/>
      <c r="L1551" s="163"/>
      <c r="M1551" s="168"/>
      <c r="T1551" s="169"/>
      <c r="AT1551" s="164" t="s">
        <v>442</v>
      </c>
      <c r="AU1551" s="164" t="s">
        <v>87</v>
      </c>
      <c r="AV1551" s="13" t="s">
        <v>113</v>
      </c>
      <c r="AW1551" s="13" t="s">
        <v>31</v>
      </c>
      <c r="AX1551" s="13" t="s">
        <v>76</v>
      </c>
      <c r="AY1551" s="164" t="s">
        <v>328</v>
      </c>
    </row>
    <row r="1552" spans="2:65" s="12" customFormat="1">
      <c r="B1552" s="156"/>
      <c r="D1552" s="151" t="s">
        <v>442</v>
      </c>
      <c r="F1552" s="158" t="s">
        <v>4737</v>
      </c>
      <c r="H1552" s="159">
        <v>0.04</v>
      </c>
      <c r="I1552" s="160"/>
      <c r="L1552" s="156"/>
      <c r="M1552" s="161"/>
      <c r="T1552" s="162"/>
      <c r="AT1552" s="157" t="s">
        <v>442</v>
      </c>
      <c r="AU1552" s="157" t="s">
        <v>87</v>
      </c>
      <c r="AV1552" s="12" t="s">
        <v>79</v>
      </c>
      <c r="AW1552" s="12" t="s">
        <v>4</v>
      </c>
      <c r="AX1552" s="12" t="s">
        <v>76</v>
      </c>
      <c r="AY1552" s="157" t="s">
        <v>328</v>
      </c>
    </row>
    <row r="1553" spans="2:65" s="1" customFormat="1" ht="21.75" customHeight="1">
      <c r="B1553" s="133"/>
      <c r="C1553" s="176" t="s">
        <v>4738</v>
      </c>
      <c r="D1553" s="176" t="s">
        <v>539</v>
      </c>
      <c r="E1553" s="177" t="s">
        <v>4739</v>
      </c>
      <c r="F1553" s="178" t="s">
        <v>4740</v>
      </c>
      <c r="G1553" s="179" t="s">
        <v>585</v>
      </c>
      <c r="H1553" s="180">
        <v>8.6999999999999994E-2</v>
      </c>
      <c r="I1553" s="181"/>
      <c r="J1553" s="182">
        <f>ROUND(I1553*H1553,2)</f>
        <v>0</v>
      </c>
      <c r="K1553" s="178" t="s">
        <v>335</v>
      </c>
      <c r="L1553" s="183"/>
      <c r="M1553" s="184" t="s">
        <v>3</v>
      </c>
      <c r="N1553" s="185" t="s">
        <v>40</v>
      </c>
      <c r="P1553" s="143">
        <f>O1553*H1553</f>
        <v>0</v>
      </c>
      <c r="Q1553" s="143">
        <v>1</v>
      </c>
      <c r="R1553" s="143">
        <f>Q1553*H1553</f>
        <v>8.6999999999999994E-2</v>
      </c>
      <c r="S1553" s="143">
        <v>0</v>
      </c>
      <c r="T1553" s="144">
        <f>S1553*H1553</f>
        <v>0</v>
      </c>
      <c r="AR1553" s="145" t="s">
        <v>171</v>
      </c>
      <c r="AT1553" s="145" t="s">
        <v>539</v>
      </c>
      <c r="AU1553" s="145" t="s">
        <v>87</v>
      </c>
      <c r="AY1553" s="19" t="s">
        <v>328</v>
      </c>
      <c r="BE1553" s="146">
        <f>IF(N1553="základní",J1553,0)</f>
        <v>0</v>
      </c>
      <c r="BF1553" s="146">
        <f>IF(N1553="snížená",J1553,0)</f>
        <v>0</v>
      </c>
      <c r="BG1553" s="146">
        <f>IF(N1553="zákl. přenesená",J1553,0)</f>
        <v>0</v>
      </c>
      <c r="BH1553" s="146">
        <f>IF(N1553="sníž. přenesená",J1553,0)</f>
        <v>0</v>
      </c>
      <c r="BI1553" s="146">
        <f>IF(N1553="nulová",J1553,0)</f>
        <v>0</v>
      </c>
      <c r="BJ1553" s="19" t="s">
        <v>76</v>
      </c>
      <c r="BK1553" s="146">
        <f>ROUND(I1553*H1553,2)</f>
        <v>0</v>
      </c>
      <c r="BL1553" s="19" t="s">
        <v>113</v>
      </c>
      <c r="BM1553" s="145" t="s">
        <v>4741</v>
      </c>
    </row>
    <row r="1554" spans="2:65" s="12" customFormat="1">
      <c r="B1554" s="156"/>
      <c r="D1554" s="151" t="s">
        <v>442</v>
      </c>
      <c r="E1554" s="157" t="s">
        <v>3</v>
      </c>
      <c r="F1554" s="158" t="s">
        <v>4742</v>
      </c>
      <c r="H1554" s="159">
        <v>0.06</v>
      </c>
      <c r="I1554" s="160"/>
      <c r="L1554" s="156"/>
      <c r="M1554" s="161"/>
      <c r="T1554" s="162"/>
      <c r="AT1554" s="157" t="s">
        <v>442</v>
      </c>
      <c r="AU1554" s="157" t="s">
        <v>87</v>
      </c>
      <c r="AV1554" s="12" t="s">
        <v>79</v>
      </c>
      <c r="AW1554" s="12" t="s">
        <v>31</v>
      </c>
      <c r="AX1554" s="12" t="s">
        <v>69</v>
      </c>
      <c r="AY1554" s="157" t="s">
        <v>328</v>
      </c>
    </row>
    <row r="1555" spans="2:65" s="12" customFormat="1">
      <c r="B1555" s="156"/>
      <c r="D1555" s="151" t="s">
        <v>442</v>
      </c>
      <c r="E1555" s="157" t="s">
        <v>3</v>
      </c>
      <c r="F1555" s="158" t="s">
        <v>4743</v>
      </c>
      <c r="H1555" s="159">
        <v>2.3E-2</v>
      </c>
      <c r="I1555" s="160"/>
      <c r="L1555" s="156"/>
      <c r="M1555" s="161"/>
      <c r="T1555" s="162"/>
      <c r="AT1555" s="157" t="s">
        <v>442</v>
      </c>
      <c r="AU1555" s="157" t="s">
        <v>87</v>
      </c>
      <c r="AV1555" s="12" t="s">
        <v>79</v>
      </c>
      <c r="AW1555" s="12" t="s">
        <v>31</v>
      </c>
      <c r="AX1555" s="12" t="s">
        <v>69</v>
      </c>
      <c r="AY1555" s="157" t="s">
        <v>328</v>
      </c>
    </row>
    <row r="1556" spans="2:65" s="13" customFormat="1">
      <c r="B1556" s="163"/>
      <c r="D1556" s="151" t="s">
        <v>442</v>
      </c>
      <c r="E1556" s="164" t="s">
        <v>3</v>
      </c>
      <c r="F1556" s="165" t="s">
        <v>452</v>
      </c>
      <c r="H1556" s="166">
        <v>8.3000000000000004E-2</v>
      </c>
      <c r="I1556" s="167"/>
      <c r="L1556" s="163"/>
      <c r="M1556" s="168"/>
      <c r="T1556" s="169"/>
      <c r="AT1556" s="164" t="s">
        <v>442</v>
      </c>
      <c r="AU1556" s="164" t="s">
        <v>87</v>
      </c>
      <c r="AV1556" s="13" t="s">
        <v>113</v>
      </c>
      <c r="AW1556" s="13" t="s">
        <v>31</v>
      </c>
      <c r="AX1556" s="13" t="s">
        <v>76</v>
      </c>
      <c r="AY1556" s="164" t="s">
        <v>328</v>
      </c>
    </row>
    <row r="1557" spans="2:65" s="12" customFormat="1">
      <c r="B1557" s="156"/>
      <c r="D1557" s="151" t="s">
        <v>442</v>
      </c>
      <c r="F1557" s="158" t="s">
        <v>4744</v>
      </c>
      <c r="H1557" s="159">
        <v>8.6999999999999994E-2</v>
      </c>
      <c r="I1557" s="160"/>
      <c r="L1557" s="156"/>
      <c r="M1557" s="161"/>
      <c r="T1557" s="162"/>
      <c r="AT1557" s="157" t="s">
        <v>442</v>
      </c>
      <c r="AU1557" s="157" t="s">
        <v>87</v>
      </c>
      <c r="AV1557" s="12" t="s">
        <v>79</v>
      </c>
      <c r="AW1557" s="12" t="s">
        <v>4</v>
      </c>
      <c r="AX1557" s="12" t="s">
        <v>76</v>
      </c>
      <c r="AY1557" s="157" t="s">
        <v>328</v>
      </c>
    </row>
    <row r="1558" spans="2:65" s="1" customFormat="1" ht="21.75" customHeight="1">
      <c r="B1558" s="133"/>
      <c r="C1558" s="176" t="s">
        <v>4745</v>
      </c>
      <c r="D1558" s="176" t="s">
        <v>539</v>
      </c>
      <c r="E1558" s="177" t="s">
        <v>4746</v>
      </c>
      <c r="F1558" s="178" t="s">
        <v>4747</v>
      </c>
      <c r="G1558" s="179" t="s">
        <v>585</v>
      </c>
      <c r="H1558" s="180">
        <v>4.2999999999999997E-2</v>
      </c>
      <c r="I1558" s="181"/>
      <c r="J1558" s="182">
        <f>ROUND(I1558*H1558,2)</f>
        <v>0</v>
      </c>
      <c r="K1558" s="178" t="s">
        <v>335</v>
      </c>
      <c r="L1558" s="183"/>
      <c r="M1558" s="184" t="s">
        <v>3</v>
      </c>
      <c r="N1558" s="185" t="s">
        <v>40</v>
      </c>
      <c r="P1558" s="143">
        <f>O1558*H1558</f>
        <v>0</v>
      </c>
      <c r="Q1558" s="143">
        <v>1</v>
      </c>
      <c r="R1558" s="143">
        <f>Q1558*H1558</f>
        <v>4.2999999999999997E-2</v>
      </c>
      <c r="S1558" s="143">
        <v>0</v>
      </c>
      <c r="T1558" s="144">
        <f>S1558*H1558</f>
        <v>0</v>
      </c>
      <c r="AR1558" s="145" t="s">
        <v>171</v>
      </c>
      <c r="AT1558" s="145" t="s">
        <v>539</v>
      </c>
      <c r="AU1558" s="145" t="s">
        <v>87</v>
      </c>
      <c r="AY1558" s="19" t="s">
        <v>328</v>
      </c>
      <c r="BE1558" s="146">
        <f>IF(N1558="základní",J1558,0)</f>
        <v>0</v>
      </c>
      <c r="BF1558" s="146">
        <f>IF(N1558="snížená",J1558,0)</f>
        <v>0</v>
      </c>
      <c r="BG1558" s="146">
        <f>IF(N1558="zákl. přenesená",J1558,0)</f>
        <v>0</v>
      </c>
      <c r="BH1558" s="146">
        <f>IF(N1558="sníž. přenesená",J1558,0)</f>
        <v>0</v>
      </c>
      <c r="BI1558" s="146">
        <f>IF(N1558="nulová",J1558,0)</f>
        <v>0</v>
      </c>
      <c r="BJ1558" s="19" t="s">
        <v>76</v>
      </c>
      <c r="BK1558" s="146">
        <f>ROUND(I1558*H1558,2)</f>
        <v>0</v>
      </c>
      <c r="BL1558" s="19" t="s">
        <v>113</v>
      </c>
      <c r="BM1558" s="145" t="s">
        <v>4748</v>
      </c>
    </row>
    <row r="1559" spans="2:65" s="12" customFormat="1">
      <c r="B1559" s="156"/>
      <c r="D1559" s="151" t="s">
        <v>442</v>
      </c>
      <c r="E1559" s="157" t="s">
        <v>3</v>
      </c>
      <c r="F1559" s="158" t="s">
        <v>4749</v>
      </c>
      <c r="H1559" s="159">
        <v>2.9000000000000001E-2</v>
      </c>
      <c r="I1559" s="160"/>
      <c r="L1559" s="156"/>
      <c r="M1559" s="161"/>
      <c r="T1559" s="162"/>
      <c r="AT1559" s="157" t="s">
        <v>442</v>
      </c>
      <c r="AU1559" s="157" t="s">
        <v>87</v>
      </c>
      <c r="AV1559" s="12" t="s">
        <v>79</v>
      </c>
      <c r="AW1559" s="12" t="s">
        <v>31</v>
      </c>
      <c r="AX1559" s="12" t="s">
        <v>69</v>
      </c>
      <c r="AY1559" s="157" t="s">
        <v>328</v>
      </c>
    </row>
    <row r="1560" spans="2:65" s="12" customFormat="1">
      <c r="B1560" s="156"/>
      <c r="D1560" s="151" t="s">
        <v>442</v>
      </c>
      <c r="E1560" s="157" t="s">
        <v>3</v>
      </c>
      <c r="F1560" s="158" t="s">
        <v>4750</v>
      </c>
      <c r="H1560" s="159">
        <v>1.4E-2</v>
      </c>
      <c r="I1560" s="160"/>
      <c r="L1560" s="156"/>
      <c r="M1560" s="161"/>
      <c r="T1560" s="162"/>
      <c r="AT1560" s="157" t="s">
        <v>442</v>
      </c>
      <c r="AU1560" s="157" t="s">
        <v>87</v>
      </c>
      <c r="AV1560" s="12" t="s">
        <v>79</v>
      </c>
      <c r="AW1560" s="12" t="s">
        <v>31</v>
      </c>
      <c r="AX1560" s="12" t="s">
        <v>69</v>
      </c>
      <c r="AY1560" s="157" t="s">
        <v>328</v>
      </c>
    </row>
    <row r="1561" spans="2:65" s="13" customFormat="1">
      <c r="B1561" s="163"/>
      <c r="D1561" s="151" t="s">
        <v>442</v>
      </c>
      <c r="E1561" s="164" t="s">
        <v>3</v>
      </c>
      <c r="F1561" s="165" t="s">
        <v>452</v>
      </c>
      <c r="H1561" s="166">
        <v>4.2999999999999997E-2</v>
      </c>
      <c r="I1561" s="167"/>
      <c r="L1561" s="163"/>
      <c r="M1561" s="168"/>
      <c r="T1561" s="169"/>
      <c r="AT1561" s="164" t="s">
        <v>442</v>
      </c>
      <c r="AU1561" s="164" t="s">
        <v>87</v>
      </c>
      <c r="AV1561" s="13" t="s">
        <v>113</v>
      </c>
      <c r="AW1561" s="13" t="s">
        <v>31</v>
      </c>
      <c r="AX1561" s="13" t="s">
        <v>76</v>
      </c>
      <c r="AY1561" s="164" t="s">
        <v>328</v>
      </c>
    </row>
    <row r="1562" spans="2:65" s="1" customFormat="1" ht="37.9" customHeight="1">
      <c r="B1562" s="133"/>
      <c r="C1562" s="134" t="s">
        <v>660</v>
      </c>
      <c r="D1562" s="134" t="s">
        <v>331</v>
      </c>
      <c r="E1562" s="135" t="s">
        <v>4751</v>
      </c>
      <c r="F1562" s="136" t="s">
        <v>4752</v>
      </c>
      <c r="G1562" s="137" t="s">
        <v>439</v>
      </c>
      <c r="H1562" s="138">
        <v>131.547</v>
      </c>
      <c r="I1562" s="139"/>
      <c r="J1562" s="140">
        <f>ROUND(I1562*H1562,2)</f>
        <v>0</v>
      </c>
      <c r="K1562" s="136" t="s">
        <v>335</v>
      </c>
      <c r="L1562" s="34"/>
      <c r="M1562" s="141" t="s">
        <v>3</v>
      </c>
      <c r="N1562" s="142" t="s">
        <v>40</v>
      </c>
      <c r="P1562" s="143">
        <f>O1562*H1562</f>
        <v>0</v>
      </c>
      <c r="Q1562" s="143">
        <v>6.7000000000000002E-5</v>
      </c>
      <c r="R1562" s="143">
        <f>Q1562*H1562</f>
        <v>8.8136489999999998E-3</v>
      </c>
      <c r="S1562" s="143">
        <v>0</v>
      </c>
      <c r="T1562" s="144">
        <f>S1562*H1562</f>
        <v>0</v>
      </c>
      <c r="AR1562" s="145" t="s">
        <v>532</v>
      </c>
      <c r="AT1562" s="145" t="s">
        <v>331</v>
      </c>
      <c r="AU1562" s="145" t="s">
        <v>87</v>
      </c>
      <c r="AY1562" s="19" t="s">
        <v>328</v>
      </c>
      <c r="BE1562" s="146">
        <f>IF(N1562="základní",J1562,0)</f>
        <v>0</v>
      </c>
      <c r="BF1562" s="146">
        <f>IF(N1562="snížená",J1562,0)</f>
        <v>0</v>
      </c>
      <c r="BG1562" s="146">
        <f>IF(N1562="zákl. přenesená",J1562,0)</f>
        <v>0</v>
      </c>
      <c r="BH1562" s="146">
        <f>IF(N1562="sníž. přenesená",J1562,0)</f>
        <v>0</v>
      </c>
      <c r="BI1562" s="146">
        <f>IF(N1562="nulová",J1562,0)</f>
        <v>0</v>
      </c>
      <c r="BJ1562" s="19" t="s">
        <v>76</v>
      </c>
      <c r="BK1562" s="146">
        <f>ROUND(I1562*H1562,2)</f>
        <v>0</v>
      </c>
      <c r="BL1562" s="19" t="s">
        <v>532</v>
      </c>
      <c r="BM1562" s="145" t="s">
        <v>4753</v>
      </c>
    </row>
    <row r="1563" spans="2:65" s="1" customFormat="1">
      <c r="B1563" s="34"/>
      <c r="D1563" s="147" t="s">
        <v>338</v>
      </c>
      <c r="F1563" s="148" t="s">
        <v>4754</v>
      </c>
      <c r="I1563" s="149"/>
      <c r="L1563" s="34"/>
      <c r="M1563" s="150"/>
      <c r="T1563" s="55"/>
      <c r="AT1563" s="19" t="s">
        <v>338</v>
      </c>
      <c r="AU1563" s="19" t="s">
        <v>87</v>
      </c>
    </row>
    <row r="1564" spans="2:65" s="14" customFormat="1">
      <c r="B1564" s="170"/>
      <c r="D1564" s="151" t="s">
        <v>442</v>
      </c>
      <c r="E1564" s="171" t="s">
        <v>3</v>
      </c>
      <c r="F1564" s="172" t="s">
        <v>4755</v>
      </c>
      <c r="H1564" s="171" t="s">
        <v>3</v>
      </c>
      <c r="I1564" s="173"/>
      <c r="L1564" s="170"/>
      <c r="M1564" s="174"/>
      <c r="T1564" s="175"/>
      <c r="AT1564" s="171" t="s">
        <v>442</v>
      </c>
      <c r="AU1564" s="171" t="s">
        <v>87</v>
      </c>
      <c r="AV1564" s="14" t="s">
        <v>76</v>
      </c>
      <c r="AW1564" s="14" t="s">
        <v>31</v>
      </c>
      <c r="AX1564" s="14" t="s">
        <v>69</v>
      </c>
      <c r="AY1564" s="171" t="s">
        <v>328</v>
      </c>
    </row>
    <row r="1565" spans="2:65" s="12" customFormat="1">
      <c r="B1565" s="156"/>
      <c r="D1565" s="151" t="s">
        <v>442</v>
      </c>
      <c r="E1565" s="157" t="s">
        <v>3</v>
      </c>
      <c r="F1565" s="158" t="s">
        <v>4756</v>
      </c>
      <c r="H1565" s="159">
        <v>27.940999999999999</v>
      </c>
      <c r="I1565" s="160"/>
      <c r="L1565" s="156"/>
      <c r="M1565" s="161"/>
      <c r="T1565" s="162"/>
      <c r="AT1565" s="157" t="s">
        <v>442</v>
      </c>
      <c r="AU1565" s="157" t="s">
        <v>87</v>
      </c>
      <c r="AV1565" s="12" t="s">
        <v>79</v>
      </c>
      <c r="AW1565" s="12" t="s">
        <v>31</v>
      </c>
      <c r="AX1565" s="12" t="s">
        <v>69</v>
      </c>
      <c r="AY1565" s="157" t="s">
        <v>328</v>
      </c>
    </row>
    <row r="1566" spans="2:65" s="12" customFormat="1">
      <c r="B1566" s="156"/>
      <c r="D1566" s="151" t="s">
        <v>442</v>
      </c>
      <c r="E1566" s="157" t="s">
        <v>3</v>
      </c>
      <c r="F1566" s="158" t="s">
        <v>4757</v>
      </c>
      <c r="H1566" s="159">
        <v>17.513999999999999</v>
      </c>
      <c r="I1566" s="160"/>
      <c r="L1566" s="156"/>
      <c r="M1566" s="161"/>
      <c r="T1566" s="162"/>
      <c r="AT1566" s="157" t="s">
        <v>442</v>
      </c>
      <c r="AU1566" s="157" t="s">
        <v>87</v>
      </c>
      <c r="AV1566" s="12" t="s">
        <v>79</v>
      </c>
      <c r="AW1566" s="12" t="s">
        <v>31</v>
      </c>
      <c r="AX1566" s="12" t="s">
        <v>69</v>
      </c>
      <c r="AY1566" s="157" t="s">
        <v>328</v>
      </c>
    </row>
    <row r="1567" spans="2:65" s="12" customFormat="1">
      <c r="B1567" s="156"/>
      <c r="D1567" s="151" t="s">
        <v>442</v>
      </c>
      <c r="E1567" s="157" t="s">
        <v>3</v>
      </c>
      <c r="F1567" s="158" t="s">
        <v>4758</v>
      </c>
      <c r="H1567" s="159">
        <v>1.536</v>
      </c>
      <c r="I1567" s="160"/>
      <c r="L1567" s="156"/>
      <c r="M1567" s="161"/>
      <c r="T1567" s="162"/>
      <c r="AT1567" s="157" t="s">
        <v>442</v>
      </c>
      <c r="AU1567" s="157" t="s">
        <v>87</v>
      </c>
      <c r="AV1567" s="12" t="s">
        <v>79</v>
      </c>
      <c r="AW1567" s="12" t="s">
        <v>31</v>
      </c>
      <c r="AX1567" s="12" t="s">
        <v>69</v>
      </c>
      <c r="AY1567" s="157" t="s">
        <v>328</v>
      </c>
    </row>
    <row r="1568" spans="2:65" s="12" customFormat="1">
      <c r="B1568" s="156"/>
      <c r="D1568" s="151" t="s">
        <v>442</v>
      </c>
      <c r="E1568" s="157" t="s">
        <v>3</v>
      </c>
      <c r="F1568" s="158" t="s">
        <v>4759</v>
      </c>
      <c r="H1568" s="159">
        <v>0.46100000000000002</v>
      </c>
      <c r="I1568" s="160"/>
      <c r="L1568" s="156"/>
      <c r="M1568" s="161"/>
      <c r="T1568" s="162"/>
      <c r="AT1568" s="157" t="s">
        <v>442</v>
      </c>
      <c r="AU1568" s="157" t="s">
        <v>87</v>
      </c>
      <c r="AV1568" s="12" t="s">
        <v>79</v>
      </c>
      <c r="AW1568" s="12" t="s">
        <v>31</v>
      </c>
      <c r="AX1568" s="12" t="s">
        <v>69</v>
      </c>
      <c r="AY1568" s="157" t="s">
        <v>328</v>
      </c>
    </row>
    <row r="1569" spans="2:51" s="12" customFormat="1">
      <c r="B1569" s="156"/>
      <c r="D1569" s="151" t="s">
        <v>442</v>
      </c>
      <c r="E1569" s="157" t="s">
        <v>3</v>
      </c>
      <c r="F1569" s="158" t="s">
        <v>4760</v>
      </c>
      <c r="H1569" s="159">
        <v>1.2</v>
      </c>
      <c r="I1569" s="160"/>
      <c r="L1569" s="156"/>
      <c r="M1569" s="161"/>
      <c r="T1569" s="162"/>
      <c r="AT1569" s="157" t="s">
        <v>442</v>
      </c>
      <c r="AU1569" s="157" t="s">
        <v>87</v>
      </c>
      <c r="AV1569" s="12" t="s">
        <v>79</v>
      </c>
      <c r="AW1569" s="12" t="s">
        <v>31</v>
      </c>
      <c r="AX1569" s="12" t="s">
        <v>69</v>
      </c>
      <c r="AY1569" s="157" t="s">
        <v>328</v>
      </c>
    </row>
    <row r="1570" spans="2:51" s="12" customFormat="1">
      <c r="B1570" s="156"/>
      <c r="D1570" s="151" t="s">
        <v>442</v>
      </c>
      <c r="E1570" s="157" t="s">
        <v>3</v>
      </c>
      <c r="F1570" s="158" t="s">
        <v>4761</v>
      </c>
      <c r="H1570" s="159">
        <v>2</v>
      </c>
      <c r="I1570" s="160"/>
      <c r="L1570" s="156"/>
      <c r="M1570" s="161"/>
      <c r="T1570" s="162"/>
      <c r="AT1570" s="157" t="s">
        <v>442</v>
      </c>
      <c r="AU1570" s="157" t="s">
        <v>87</v>
      </c>
      <c r="AV1570" s="12" t="s">
        <v>79</v>
      </c>
      <c r="AW1570" s="12" t="s">
        <v>31</v>
      </c>
      <c r="AX1570" s="12" t="s">
        <v>69</v>
      </c>
      <c r="AY1570" s="157" t="s">
        <v>328</v>
      </c>
    </row>
    <row r="1571" spans="2:51" s="16" customFormat="1">
      <c r="B1571" s="204"/>
      <c r="D1571" s="151" t="s">
        <v>442</v>
      </c>
      <c r="E1571" s="205" t="s">
        <v>3</v>
      </c>
      <c r="F1571" s="206" t="s">
        <v>4762</v>
      </c>
      <c r="H1571" s="207">
        <v>50.652000000000001</v>
      </c>
      <c r="I1571" s="208"/>
      <c r="L1571" s="204"/>
      <c r="M1571" s="209"/>
      <c r="T1571" s="210"/>
      <c r="AT1571" s="205" t="s">
        <v>442</v>
      </c>
      <c r="AU1571" s="205" t="s">
        <v>87</v>
      </c>
      <c r="AV1571" s="16" t="s">
        <v>87</v>
      </c>
      <c r="AW1571" s="16" t="s">
        <v>31</v>
      </c>
      <c r="AX1571" s="16" t="s">
        <v>69</v>
      </c>
      <c r="AY1571" s="205" t="s">
        <v>328</v>
      </c>
    </row>
    <row r="1572" spans="2:51" s="14" customFormat="1">
      <c r="B1572" s="170"/>
      <c r="D1572" s="151" t="s">
        <v>442</v>
      </c>
      <c r="E1572" s="171" t="s">
        <v>3</v>
      </c>
      <c r="F1572" s="172" t="s">
        <v>4755</v>
      </c>
      <c r="H1572" s="171" t="s">
        <v>3</v>
      </c>
      <c r="I1572" s="173"/>
      <c r="L1572" s="170"/>
      <c r="M1572" s="174"/>
      <c r="T1572" s="175"/>
      <c r="AT1572" s="171" t="s">
        <v>442</v>
      </c>
      <c r="AU1572" s="171" t="s">
        <v>87</v>
      </c>
      <c r="AV1572" s="14" t="s">
        <v>76</v>
      </c>
      <c r="AW1572" s="14" t="s">
        <v>31</v>
      </c>
      <c r="AX1572" s="14" t="s">
        <v>69</v>
      </c>
      <c r="AY1572" s="171" t="s">
        <v>328</v>
      </c>
    </row>
    <row r="1573" spans="2:51" s="12" customFormat="1">
      <c r="B1573" s="156"/>
      <c r="D1573" s="151" t="s">
        <v>442</v>
      </c>
      <c r="E1573" s="157" t="s">
        <v>3</v>
      </c>
      <c r="F1573" s="158" t="s">
        <v>4763</v>
      </c>
      <c r="H1573" s="159">
        <v>7.75</v>
      </c>
      <c r="I1573" s="160"/>
      <c r="L1573" s="156"/>
      <c r="M1573" s="161"/>
      <c r="T1573" s="162"/>
      <c r="AT1573" s="157" t="s">
        <v>442</v>
      </c>
      <c r="AU1573" s="157" t="s">
        <v>87</v>
      </c>
      <c r="AV1573" s="12" t="s">
        <v>79</v>
      </c>
      <c r="AW1573" s="12" t="s">
        <v>31</v>
      </c>
      <c r="AX1573" s="12" t="s">
        <v>69</v>
      </c>
      <c r="AY1573" s="157" t="s">
        <v>328</v>
      </c>
    </row>
    <row r="1574" spans="2:51" s="12" customFormat="1">
      <c r="B1574" s="156"/>
      <c r="D1574" s="151" t="s">
        <v>442</v>
      </c>
      <c r="E1574" s="157" t="s">
        <v>3</v>
      </c>
      <c r="F1574" s="158" t="s">
        <v>4764</v>
      </c>
      <c r="H1574" s="159">
        <v>7.9690000000000003</v>
      </c>
      <c r="I1574" s="160"/>
      <c r="L1574" s="156"/>
      <c r="M1574" s="161"/>
      <c r="T1574" s="162"/>
      <c r="AT1574" s="157" t="s">
        <v>442</v>
      </c>
      <c r="AU1574" s="157" t="s">
        <v>87</v>
      </c>
      <c r="AV1574" s="12" t="s">
        <v>79</v>
      </c>
      <c r="AW1574" s="12" t="s">
        <v>31</v>
      </c>
      <c r="AX1574" s="12" t="s">
        <v>69</v>
      </c>
      <c r="AY1574" s="157" t="s">
        <v>328</v>
      </c>
    </row>
    <row r="1575" spans="2:51" s="12" customFormat="1">
      <c r="B1575" s="156"/>
      <c r="D1575" s="151" t="s">
        <v>442</v>
      </c>
      <c r="E1575" s="157" t="s">
        <v>3</v>
      </c>
      <c r="F1575" s="158" t="s">
        <v>4765</v>
      </c>
      <c r="H1575" s="159">
        <v>0.42</v>
      </c>
      <c r="I1575" s="160"/>
      <c r="L1575" s="156"/>
      <c r="M1575" s="161"/>
      <c r="T1575" s="162"/>
      <c r="AT1575" s="157" t="s">
        <v>442</v>
      </c>
      <c r="AU1575" s="157" t="s">
        <v>87</v>
      </c>
      <c r="AV1575" s="12" t="s">
        <v>79</v>
      </c>
      <c r="AW1575" s="12" t="s">
        <v>31</v>
      </c>
      <c r="AX1575" s="12" t="s">
        <v>69</v>
      </c>
      <c r="AY1575" s="157" t="s">
        <v>328</v>
      </c>
    </row>
    <row r="1576" spans="2:51" s="12" customFormat="1">
      <c r="B1576" s="156"/>
      <c r="D1576" s="151" t="s">
        <v>442</v>
      </c>
      <c r="E1576" s="157" t="s">
        <v>3</v>
      </c>
      <c r="F1576" s="158" t="s">
        <v>4766</v>
      </c>
      <c r="H1576" s="159">
        <v>6.48</v>
      </c>
      <c r="I1576" s="160"/>
      <c r="L1576" s="156"/>
      <c r="M1576" s="161"/>
      <c r="T1576" s="162"/>
      <c r="AT1576" s="157" t="s">
        <v>442</v>
      </c>
      <c r="AU1576" s="157" t="s">
        <v>87</v>
      </c>
      <c r="AV1576" s="12" t="s">
        <v>79</v>
      </c>
      <c r="AW1576" s="12" t="s">
        <v>31</v>
      </c>
      <c r="AX1576" s="12" t="s">
        <v>69</v>
      </c>
      <c r="AY1576" s="157" t="s">
        <v>328</v>
      </c>
    </row>
    <row r="1577" spans="2:51" s="12" customFormat="1">
      <c r="B1577" s="156"/>
      <c r="D1577" s="151" t="s">
        <v>442</v>
      </c>
      <c r="E1577" s="157" t="s">
        <v>3</v>
      </c>
      <c r="F1577" s="158" t="s">
        <v>4767</v>
      </c>
      <c r="H1577" s="159">
        <v>0.23</v>
      </c>
      <c r="I1577" s="160"/>
      <c r="L1577" s="156"/>
      <c r="M1577" s="161"/>
      <c r="T1577" s="162"/>
      <c r="AT1577" s="157" t="s">
        <v>442</v>
      </c>
      <c r="AU1577" s="157" t="s">
        <v>87</v>
      </c>
      <c r="AV1577" s="12" t="s">
        <v>79</v>
      </c>
      <c r="AW1577" s="12" t="s">
        <v>31</v>
      </c>
      <c r="AX1577" s="12" t="s">
        <v>69</v>
      </c>
      <c r="AY1577" s="157" t="s">
        <v>328</v>
      </c>
    </row>
    <row r="1578" spans="2:51" s="12" customFormat="1">
      <c r="B1578" s="156"/>
      <c r="D1578" s="151" t="s">
        <v>442</v>
      </c>
      <c r="E1578" s="157" t="s">
        <v>3</v>
      </c>
      <c r="F1578" s="158" t="s">
        <v>4768</v>
      </c>
      <c r="H1578" s="159">
        <v>1</v>
      </c>
      <c r="I1578" s="160"/>
      <c r="L1578" s="156"/>
      <c r="M1578" s="161"/>
      <c r="T1578" s="162"/>
      <c r="AT1578" s="157" t="s">
        <v>442</v>
      </c>
      <c r="AU1578" s="157" t="s">
        <v>87</v>
      </c>
      <c r="AV1578" s="12" t="s">
        <v>79</v>
      </c>
      <c r="AW1578" s="12" t="s">
        <v>31</v>
      </c>
      <c r="AX1578" s="12" t="s">
        <v>69</v>
      </c>
      <c r="AY1578" s="157" t="s">
        <v>328</v>
      </c>
    </row>
    <row r="1579" spans="2:51" s="16" customFormat="1">
      <c r="B1579" s="204"/>
      <c r="D1579" s="151" t="s">
        <v>442</v>
      </c>
      <c r="E1579" s="205" t="s">
        <v>3</v>
      </c>
      <c r="F1579" s="206" t="s">
        <v>4762</v>
      </c>
      <c r="H1579" s="207">
        <v>23.849</v>
      </c>
      <c r="I1579" s="208"/>
      <c r="L1579" s="204"/>
      <c r="M1579" s="209"/>
      <c r="T1579" s="210"/>
      <c r="AT1579" s="205" t="s">
        <v>442</v>
      </c>
      <c r="AU1579" s="205" t="s">
        <v>87</v>
      </c>
      <c r="AV1579" s="16" t="s">
        <v>87</v>
      </c>
      <c r="AW1579" s="16" t="s">
        <v>31</v>
      </c>
      <c r="AX1579" s="16" t="s">
        <v>69</v>
      </c>
      <c r="AY1579" s="205" t="s">
        <v>328</v>
      </c>
    </row>
    <row r="1580" spans="2:51" s="14" customFormat="1">
      <c r="B1580" s="170"/>
      <c r="D1580" s="151" t="s">
        <v>442</v>
      </c>
      <c r="E1580" s="171" t="s">
        <v>3</v>
      </c>
      <c r="F1580" s="172" t="s">
        <v>4769</v>
      </c>
      <c r="H1580" s="171" t="s">
        <v>3</v>
      </c>
      <c r="I1580" s="173"/>
      <c r="L1580" s="170"/>
      <c r="M1580" s="174"/>
      <c r="T1580" s="175"/>
      <c r="AT1580" s="171" t="s">
        <v>442</v>
      </c>
      <c r="AU1580" s="171" t="s">
        <v>87</v>
      </c>
      <c r="AV1580" s="14" t="s">
        <v>76</v>
      </c>
      <c r="AW1580" s="14" t="s">
        <v>31</v>
      </c>
      <c r="AX1580" s="14" t="s">
        <v>69</v>
      </c>
      <c r="AY1580" s="171" t="s">
        <v>328</v>
      </c>
    </row>
    <row r="1581" spans="2:51" s="12" customFormat="1">
      <c r="B1581" s="156"/>
      <c r="D1581" s="151" t="s">
        <v>442</v>
      </c>
      <c r="E1581" s="157" t="s">
        <v>3</v>
      </c>
      <c r="F1581" s="158" t="s">
        <v>4770</v>
      </c>
      <c r="H1581" s="159">
        <v>15.228</v>
      </c>
      <c r="I1581" s="160"/>
      <c r="L1581" s="156"/>
      <c r="M1581" s="161"/>
      <c r="T1581" s="162"/>
      <c r="AT1581" s="157" t="s">
        <v>442</v>
      </c>
      <c r="AU1581" s="157" t="s">
        <v>87</v>
      </c>
      <c r="AV1581" s="12" t="s">
        <v>79</v>
      </c>
      <c r="AW1581" s="12" t="s">
        <v>31</v>
      </c>
      <c r="AX1581" s="12" t="s">
        <v>69</v>
      </c>
      <c r="AY1581" s="157" t="s">
        <v>328</v>
      </c>
    </row>
    <row r="1582" spans="2:51" s="12" customFormat="1">
      <c r="B1582" s="156"/>
      <c r="D1582" s="151" t="s">
        <v>442</v>
      </c>
      <c r="E1582" s="157" t="s">
        <v>3</v>
      </c>
      <c r="F1582" s="158" t="s">
        <v>4771</v>
      </c>
      <c r="H1582" s="159">
        <v>40.286999999999999</v>
      </c>
      <c r="I1582" s="160"/>
      <c r="L1582" s="156"/>
      <c r="M1582" s="161"/>
      <c r="T1582" s="162"/>
      <c r="AT1582" s="157" t="s">
        <v>442</v>
      </c>
      <c r="AU1582" s="157" t="s">
        <v>87</v>
      </c>
      <c r="AV1582" s="12" t="s">
        <v>79</v>
      </c>
      <c r="AW1582" s="12" t="s">
        <v>31</v>
      </c>
      <c r="AX1582" s="12" t="s">
        <v>69</v>
      </c>
      <c r="AY1582" s="157" t="s">
        <v>328</v>
      </c>
    </row>
    <row r="1583" spans="2:51" s="12" customFormat="1">
      <c r="B1583" s="156"/>
      <c r="D1583" s="151" t="s">
        <v>442</v>
      </c>
      <c r="E1583" s="157" t="s">
        <v>3</v>
      </c>
      <c r="F1583" s="158" t="s">
        <v>4772</v>
      </c>
      <c r="H1583" s="159">
        <v>0.54300000000000004</v>
      </c>
      <c r="I1583" s="160"/>
      <c r="L1583" s="156"/>
      <c r="M1583" s="161"/>
      <c r="T1583" s="162"/>
      <c r="AT1583" s="157" t="s">
        <v>442</v>
      </c>
      <c r="AU1583" s="157" t="s">
        <v>87</v>
      </c>
      <c r="AV1583" s="12" t="s">
        <v>79</v>
      </c>
      <c r="AW1583" s="12" t="s">
        <v>31</v>
      </c>
      <c r="AX1583" s="12" t="s">
        <v>69</v>
      </c>
      <c r="AY1583" s="157" t="s">
        <v>328</v>
      </c>
    </row>
    <row r="1584" spans="2:51" s="12" customFormat="1">
      <c r="B1584" s="156"/>
      <c r="D1584" s="151" t="s">
        <v>442</v>
      </c>
      <c r="E1584" s="157" t="s">
        <v>3</v>
      </c>
      <c r="F1584" s="158" t="s">
        <v>4773</v>
      </c>
      <c r="H1584" s="159">
        <v>0.98799999999999999</v>
      </c>
      <c r="I1584" s="160"/>
      <c r="L1584" s="156"/>
      <c r="M1584" s="161"/>
      <c r="T1584" s="162"/>
      <c r="AT1584" s="157" t="s">
        <v>442</v>
      </c>
      <c r="AU1584" s="157" t="s">
        <v>87</v>
      </c>
      <c r="AV1584" s="12" t="s">
        <v>79</v>
      </c>
      <c r="AW1584" s="12" t="s">
        <v>31</v>
      </c>
      <c r="AX1584" s="12" t="s">
        <v>69</v>
      </c>
      <c r="AY1584" s="157" t="s">
        <v>328</v>
      </c>
    </row>
    <row r="1585" spans="2:65" s="14" customFormat="1">
      <c r="B1585" s="170"/>
      <c r="D1585" s="151" t="s">
        <v>442</v>
      </c>
      <c r="E1585" s="171" t="s">
        <v>3</v>
      </c>
      <c r="F1585" s="172" t="s">
        <v>4774</v>
      </c>
      <c r="H1585" s="171" t="s">
        <v>3</v>
      </c>
      <c r="I1585" s="173"/>
      <c r="L1585" s="170"/>
      <c r="M1585" s="174"/>
      <c r="T1585" s="175"/>
      <c r="AT1585" s="171" t="s">
        <v>442</v>
      </c>
      <c r="AU1585" s="171" t="s">
        <v>87</v>
      </c>
      <c r="AV1585" s="14" t="s">
        <v>76</v>
      </c>
      <c r="AW1585" s="14" t="s">
        <v>31</v>
      </c>
      <c r="AX1585" s="14" t="s">
        <v>69</v>
      </c>
      <c r="AY1585" s="171" t="s">
        <v>328</v>
      </c>
    </row>
    <row r="1586" spans="2:65" s="16" customFormat="1">
      <c r="B1586" s="204"/>
      <c r="D1586" s="151" t="s">
        <v>442</v>
      </c>
      <c r="E1586" s="205" t="s">
        <v>3</v>
      </c>
      <c r="F1586" s="206" t="s">
        <v>4762</v>
      </c>
      <c r="H1586" s="207">
        <v>57.045999999999999</v>
      </c>
      <c r="I1586" s="208"/>
      <c r="L1586" s="204"/>
      <c r="M1586" s="209"/>
      <c r="T1586" s="210"/>
      <c r="AT1586" s="205" t="s">
        <v>442</v>
      </c>
      <c r="AU1586" s="205" t="s">
        <v>87</v>
      </c>
      <c r="AV1586" s="16" t="s">
        <v>87</v>
      </c>
      <c r="AW1586" s="16" t="s">
        <v>31</v>
      </c>
      <c r="AX1586" s="16" t="s">
        <v>69</v>
      </c>
      <c r="AY1586" s="205" t="s">
        <v>328</v>
      </c>
    </row>
    <row r="1587" spans="2:65" s="13" customFormat="1">
      <c r="B1587" s="163"/>
      <c r="D1587" s="151" t="s">
        <v>442</v>
      </c>
      <c r="E1587" s="164" t="s">
        <v>3</v>
      </c>
      <c r="F1587" s="165" t="s">
        <v>452</v>
      </c>
      <c r="H1587" s="166">
        <v>131.547</v>
      </c>
      <c r="I1587" s="167"/>
      <c r="L1587" s="163"/>
      <c r="M1587" s="168"/>
      <c r="T1587" s="169"/>
      <c r="AT1587" s="164" t="s">
        <v>442</v>
      </c>
      <c r="AU1587" s="164" t="s">
        <v>87</v>
      </c>
      <c r="AV1587" s="13" t="s">
        <v>113</v>
      </c>
      <c r="AW1587" s="13" t="s">
        <v>31</v>
      </c>
      <c r="AX1587" s="13" t="s">
        <v>76</v>
      </c>
      <c r="AY1587" s="164" t="s">
        <v>328</v>
      </c>
    </row>
    <row r="1588" spans="2:65" s="1" customFormat="1" ht="24.2" customHeight="1">
      <c r="B1588" s="133"/>
      <c r="C1588" s="134" t="s">
        <v>4775</v>
      </c>
      <c r="D1588" s="134" t="s">
        <v>331</v>
      </c>
      <c r="E1588" s="135" t="s">
        <v>4776</v>
      </c>
      <c r="F1588" s="136" t="s">
        <v>4777</v>
      </c>
      <c r="G1588" s="137" t="s">
        <v>439</v>
      </c>
      <c r="H1588" s="138">
        <v>74.501000000000005</v>
      </c>
      <c r="I1588" s="139"/>
      <c r="J1588" s="140">
        <f>ROUND(I1588*H1588,2)</f>
        <v>0</v>
      </c>
      <c r="K1588" s="136" t="s">
        <v>335</v>
      </c>
      <c r="L1588" s="34"/>
      <c r="M1588" s="141" t="s">
        <v>3</v>
      </c>
      <c r="N1588" s="142" t="s">
        <v>40</v>
      </c>
      <c r="P1588" s="143">
        <f>O1588*H1588</f>
        <v>0</v>
      </c>
      <c r="Q1588" s="143">
        <v>1.4375E-4</v>
      </c>
      <c r="R1588" s="143">
        <f>Q1588*H1588</f>
        <v>1.0709518750000001E-2</v>
      </c>
      <c r="S1588" s="143">
        <v>0</v>
      </c>
      <c r="T1588" s="144">
        <f>S1588*H1588</f>
        <v>0</v>
      </c>
      <c r="AR1588" s="145" t="s">
        <v>532</v>
      </c>
      <c r="AT1588" s="145" t="s">
        <v>331</v>
      </c>
      <c r="AU1588" s="145" t="s">
        <v>87</v>
      </c>
      <c r="AY1588" s="19" t="s">
        <v>328</v>
      </c>
      <c r="BE1588" s="146">
        <f>IF(N1588="základní",J1588,0)</f>
        <v>0</v>
      </c>
      <c r="BF1588" s="146">
        <f>IF(N1588="snížená",J1588,0)</f>
        <v>0</v>
      </c>
      <c r="BG1588" s="146">
        <f>IF(N1588="zákl. přenesená",J1588,0)</f>
        <v>0</v>
      </c>
      <c r="BH1588" s="146">
        <f>IF(N1588="sníž. přenesená",J1588,0)</f>
        <v>0</v>
      </c>
      <c r="BI1588" s="146">
        <f>IF(N1588="nulová",J1588,0)</f>
        <v>0</v>
      </c>
      <c r="BJ1588" s="19" t="s">
        <v>76</v>
      </c>
      <c r="BK1588" s="146">
        <f>ROUND(I1588*H1588,2)</f>
        <v>0</v>
      </c>
      <c r="BL1588" s="19" t="s">
        <v>532</v>
      </c>
      <c r="BM1588" s="145" t="s">
        <v>4778</v>
      </c>
    </row>
    <row r="1589" spans="2:65" s="1" customFormat="1">
      <c r="B1589" s="34"/>
      <c r="D1589" s="147" t="s">
        <v>338</v>
      </c>
      <c r="F1589" s="148" t="s">
        <v>4779</v>
      </c>
      <c r="I1589" s="149"/>
      <c r="L1589" s="34"/>
      <c r="M1589" s="150"/>
      <c r="T1589" s="55"/>
      <c r="AT1589" s="19" t="s">
        <v>338</v>
      </c>
      <c r="AU1589" s="19" t="s">
        <v>87</v>
      </c>
    </row>
    <row r="1590" spans="2:65" s="11" customFormat="1" ht="20.85" customHeight="1">
      <c r="B1590" s="121"/>
      <c r="D1590" s="122" t="s">
        <v>68</v>
      </c>
      <c r="E1590" s="131" t="s">
        <v>4780</v>
      </c>
      <c r="F1590" s="131" t="s">
        <v>4781</v>
      </c>
      <c r="I1590" s="124"/>
      <c r="J1590" s="132">
        <f>BK1590</f>
        <v>0</v>
      </c>
      <c r="L1590" s="121"/>
      <c r="M1590" s="126"/>
      <c r="P1590" s="127">
        <f>SUM(P1591:P1595)</f>
        <v>0</v>
      </c>
      <c r="R1590" s="127">
        <f>SUM(R1591:R1595)</f>
        <v>0</v>
      </c>
      <c r="T1590" s="128">
        <f>SUM(T1591:T1595)</f>
        <v>0</v>
      </c>
      <c r="AR1590" s="122" t="s">
        <v>79</v>
      </c>
      <c r="AT1590" s="129" t="s">
        <v>68</v>
      </c>
      <c r="AU1590" s="129" t="s">
        <v>79</v>
      </c>
      <c r="AY1590" s="122" t="s">
        <v>328</v>
      </c>
      <c r="BK1590" s="130">
        <f>SUM(BK1591:BK1595)</f>
        <v>0</v>
      </c>
    </row>
    <row r="1591" spans="2:65" s="1" customFormat="1" ht="21.75" customHeight="1">
      <c r="B1591" s="133"/>
      <c r="C1591" s="134" t="s">
        <v>4782</v>
      </c>
      <c r="D1591" s="134" t="s">
        <v>331</v>
      </c>
      <c r="E1591" s="135" t="s">
        <v>4783</v>
      </c>
      <c r="F1591" s="136" t="s">
        <v>4784</v>
      </c>
      <c r="G1591" s="137" t="s">
        <v>367</v>
      </c>
      <c r="H1591" s="138">
        <v>21</v>
      </c>
      <c r="I1591" s="139"/>
      <c r="J1591" s="140">
        <f>ROUND(I1591*H1591,2)</f>
        <v>0</v>
      </c>
      <c r="K1591" s="136" t="s">
        <v>2897</v>
      </c>
      <c r="L1591" s="34"/>
      <c r="M1591" s="141" t="s">
        <v>3</v>
      </c>
      <c r="N1591" s="142" t="s">
        <v>40</v>
      </c>
      <c r="P1591" s="143">
        <f>O1591*H1591</f>
        <v>0</v>
      </c>
      <c r="Q1591" s="143">
        <v>0</v>
      </c>
      <c r="R1591" s="143">
        <f>Q1591*H1591</f>
        <v>0</v>
      </c>
      <c r="S1591" s="143">
        <v>0</v>
      </c>
      <c r="T1591" s="144">
        <f>S1591*H1591</f>
        <v>0</v>
      </c>
      <c r="AR1591" s="145" t="s">
        <v>532</v>
      </c>
      <c r="AT1591" s="145" t="s">
        <v>331</v>
      </c>
      <c r="AU1591" s="145" t="s">
        <v>87</v>
      </c>
      <c r="AY1591" s="19" t="s">
        <v>328</v>
      </c>
      <c r="BE1591" s="146">
        <f>IF(N1591="základní",J1591,0)</f>
        <v>0</v>
      </c>
      <c r="BF1591" s="146">
        <f>IF(N1591="snížená",J1591,0)</f>
        <v>0</v>
      </c>
      <c r="BG1591" s="146">
        <f>IF(N1591="zákl. přenesená",J1591,0)</f>
        <v>0</v>
      </c>
      <c r="BH1591" s="146">
        <f>IF(N1591="sníž. přenesená",J1591,0)</f>
        <v>0</v>
      </c>
      <c r="BI1591" s="146">
        <f>IF(N1591="nulová",J1591,0)</f>
        <v>0</v>
      </c>
      <c r="BJ1591" s="19" t="s">
        <v>76</v>
      </c>
      <c r="BK1591" s="146">
        <f>ROUND(I1591*H1591,2)</f>
        <v>0</v>
      </c>
      <c r="BL1591" s="19" t="s">
        <v>532</v>
      </c>
      <c r="BM1591" s="145" t="s">
        <v>4785</v>
      </c>
    </row>
    <row r="1592" spans="2:65" s="1" customFormat="1" ht="21.75" customHeight="1">
      <c r="B1592" s="133"/>
      <c r="C1592" s="134" t="s">
        <v>4786</v>
      </c>
      <c r="D1592" s="134" t="s">
        <v>331</v>
      </c>
      <c r="E1592" s="135" t="s">
        <v>4787</v>
      </c>
      <c r="F1592" s="136" t="s">
        <v>4788</v>
      </c>
      <c r="G1592" s="137" t="s">
        <v>367</v>
      </c>
      <c r="H1592" s="138">
        <v>4</v>
      </c>
      <c r="I1592" s="139"/>
      <c r="J1592" s="140">
        <f>ROUND(I1592*H1592,2)</f>
        <v>0</v>
      </c>
      <c r="K1592" s="136" t="s">
        <v>2897</v>
      </c>
      <c r="L1592" s="34"/>
      <c r="M1592" s="141" t="s">
        <v>3</v>
      </c>
      <c r="N1592" s="142" t="s">
        <v>40</v>
      </c>
      <c r="P1592" s="143">
        <f>O1592*H1592</f>
        <v>0</v>
      </c>
      <c r="Q1592" s="143">
        <v>0</v>
      </c>
      <c r="R1592" s="143">
        <f>Q1592*H1592</f>
        <v>0</v>
      </c>
      <c r="S1592" s="143">
        <v>0</v>
      </c>
      <c r="T1592" s="144">
        <f>S1592*H1592</f>
        <v>0</v>
      </c>
      <c r="AR1592" s="145" t="s">
        <v>532</v>
      </c>
      <c r="AT1592" s="145" t="s">
        <v>331</v>
      </c>
      <c r="AU1592" s="145" t="s">
        <v>87</v>
      </c>
      <c r="AY1592" s="19" t="s">
        <v>328</v>
      </c>
      <c r="BE1592" s="146">
        <f>IF(N1592="základní",J1592,0)</f>
        <v>0</v>
      </c>
      <c r="BF1592" s="146">
        <f>IF(N1592="snížená",J1592,0)</f>
        <v>0</v>
      </c>
      <c r="BG1592" s="146">
        <f>IF(N1592="zákl. přenesená",J1592,0)</f>
        <v>0</v>
      </c>
      <c r="BH1592" s="146">
        <f>IF(N1592="sníž. přenesená",J1592,0)</f>
        <v>0</v>
      </c>
      <c r="BI1592" s="146">
        <f>IF(N1592="nulová",J1592,0)</f>
        <v>0</v>
      </c>
      <c r="BJ1592" s="19" t="s">
        <v>76</v>
      </c>
      <c r="BK1592" s="146">
        <f>ROUND(I1592*H1592,2)</f>
        <v>0</v>
      </c>
      <c r="BL1592" s="19" t="s">
        <v>532</v>
      </c>
      <c r="BM1592" s="145" t="s">
        <v>4789</v>
      </c>
    </row>
    <row r="1593" spans="2:65" s="1" customFormat="1" ht="24.2" customHeight="1">
      <c r="B1593" s="133"/>
      <c r="C1593" s="134" t="s">
        <v>4790</v>
      </c>
      <c r="D1593" s="134" t="s">
        <v>331</v>
      </c>
      <c r="E1593" s="135" t="s">
        <v>4791</v>
      </c>
      <c r="F1593" s="136" t="s">
        <v>4792</v>
      </c>
      <c r="G1593" s="137" t="s">
        <v>2352</v>
      </c>
      <c r="H1593" s="138">
        <v>16.5</v>
      </c>
      <c r="I1593" s="139"/>
      <c r="J1593" s="140">
        <f>ROUND(I1593*H1593,2)</f>
        <v>0</v>
      </c>
      <c r="K1593" s="136" t="s">
        <v>2897</v>
      </c>
      <c r="L1593" s="34"/>
      <c r="M1593" s="141" t="s">
        <v>3</v>
      </c>
      <c r="N1593" s="142" t="s">
        <v>40</v>
      </c>
      <c r="P1593" s="143">
        <f>O1593*H1593</f>
        <v>0</v>
      </c>
      <c r="Q1593" s="143">
        <v>0</v>
      </c>
      <c r="R1593" s="143">
        <f>Q1593*H1593</f>
        <v>0</v>
      </c>
      <c r="S1593" s="143">
        <v>0</v>
      </c>
      <c r="T1593" s="144">
        <f>S1593*H1593</f>
        <v>0</v>
      </c>
      <c r="AR1593" s="145" t="s">
        <v>532</v>
      </c>
      <c r="AT1593" s="145" t="s">
        <v>331</v>
      </c>
      <c r="AU1593" s="145" t="s">
        <v>87</v>
      </c>
      <c r="AY1593" s="19" t="s">
        <v>328</v>
      </c>
      <c r="BE1593" s="146">
        <f>IF(N1593="základní",J1593,0)</f>
        <v>0</v>
      </c>
      <c r="BF1593" s="146">
        <f>IF(N1593="snížená",J1593,0)</f>
        <v>0</v>
      </c>
      <c r="BG1593" s="146">
        <f>IF(N1593="zákl. přenesená",J1593,0)</f>
        <v>0</v>
      </c>
      <c r="BH1593" s="146">
        <f>IF(N1593="sníž. přenesená",J1593,0)</f>
        <v>0</v>
      </c>
      <c r="BI1593" s="146">
        <f>IF(N1593="nulová",J1593,0)</f>
        <v>0</v>
      </c>
      <c r="BJ1593" s="19" t="s">
        <v>76</v>
      </c>
      <c r="BK1593" s="146">
        <f>ROUND(I1593*H1593,2)</f>
        <v>0</v>
      </c>
      <c r="BL1593" s="19" t="s">
        <v>532</v>
      </c>
      <c r="BM1593" s="145" t="s">
        <v>4793</v>
      </c>
    </row>
    <row r="1594" spans="2:65" s="1" customFormat="1" ht="24.2" customHeight="1">
      <c r="B1594" s="133"/>
      <c r="C1594" s="134" t="s">
        <v>4794</v>
      </c>
      <c r="D1594" s="134" t="s">
        <v>331</v>
      </c>
      <c r="E1594" s="135" t="s">
        <v>4795</v>
      </c>
      <c r="F1594" s="136" t="s">
        <v>4796</v>
      </c>
      <c r="G1594" s="137" t="s">
        <v>2352</v>
      </c>
      <c r="H1594" s="138">
        <v>12.5</v>
      </c>
      <c r="I1594" s="139"/>
      <c r="J1594" s="140">
        <f>ROUND(I1594*H1594,2)</f>
        <v>0</v>
      </c>
      <c r="K1594" s="136" t="s">
        <v>2897</v>
      </c>
      <c r="L1594" s="34"/>
      <c r="M1594" s="141" t="s">
        <v>3</v>
      </c>
      <c r="N1594" s="142" t="s">
        <v>40</v>
      </c>
      <c r="P1594" s="143">
        <f>O1594*H1594</f>
        <v>0</v>
      </c>
      <c r="Q1594" s="143">
        <v>0</v>
      </c>
      <c r="R1594" s="143">
        <f>Q1594*H1594</f>
        <v>0</v>
      </c>
      <c r="S1594" s="143">
        <v>0</v>
      </c>
      <c r="T1594" s="144">
        <f>S1594*H1594</f>
        <v>0</v>
      </c>
      <c r="AR1594" s="145" t="s">
        <v>532</v>
      </c>
      <c r="AT1594" s="145" t="s">
        <v>331</v>
      </c>
      <c r="AU1594" s="145" t="s">
        <v>87</v>
      </c>
      <c r="AY1594" s="19" t="s">
        <v>328</v>
      </c>
      <c r="BE1594" s="146">
        <f>IF(N1594="základní",J1594,0)</f>
        <v>0</v>
      </c>
      <c r="BF1594" s="146">
        <f>IF(N1594="snížená",J1594,0)</f>
        <v>0</v>
      </c>
      <c r="BG1594" s="146">
        <f>IF(N1594="zákl. přenesená",J1594,0)</f>
        <v>0</v>
      </c>
      <c r="BH1594" s="146">
        <f>IF(N1594="sníž. přenesená",J1594,0)</f>
        <v>0</v>
      </c>
      <c r="BI1594" s="146">
        <f>IF(N1594="nulová",J1594,0)</f>
        <v>0</v>
      </c>
      <c r="BJ1594" s="19" t="s">
        <v>76</v>
      </c>
      <c r="BK1594" s="146">
        <f>ROUND(I1594*H1594,2)</f>
        <v>0</v>
      </c>
      <c r="BL1594" s="19" t="s">
        <v>532</v>
      </c>
      <c r="BM1594" s="145" t="s">
        <v>4797</v>
      </c>
    </row>
    <row r="1595" spans="2:65" s="1" customFormat="1" ht="16.5" customHeight="1">
      <c r="B1595" s="133"/>
      <c r="C1595" s="134" t="s">
        <v>4798</v>
      </c>
      <c r="D1595" s="134" t="s">
        <v>331</v>
      </c>
      <c r="E1595" s="135" t="s">
        <v>4799</v>
      </c>
      <c r="F1595" s="136" t="s">
        <v>4800</v>
      </c>
      <c r="G1595" s="137" t="s">
        <v>367</v>
      </c>
      <c r="H1595" s="138">
        <v>1</v>
      </c>
      <c r="I1595" s="139"/>
      <c r="J1595" s="140">
        <f>ROUND(I1595*H1595,2)</f>
        <v>0</v>
      </c>
      <c r="K1595" s="136" t="s">
        <v>2897</v>
      </c>
      <c r="L1595" s="34"/>
      <c r="M1595" s="141" t="s">
        <v>3</v>
      </c>
      <c r="N1595" s="142" t="s">
        <v>40</v>
      </c>
      <c r="P1595" s="143">
        <f>O1595*H1595</f>
        <v>0</v>
      </c>
      <c r="Q1595" s="143">
        <v>0</v>
      </c>
      <c r="R1595" s="143">
        <f>Q1595*H1595</f>
        <v>0</v>
      </c>
      <c r="S1595" s="143">
        <v>0</v>
      </c>
      <c r="T1595" s="144">
        <f>S1595*H1595</f>
        <v>0</v>
      </c>
      <c r="AR1595" s="145" t="s">
        <v>532</v>
      </c>
      <c r="AT1595" s="145" t="s">
        <v>331</v>
      </c>
      <c r="AU1595" s="145" t="s">
        <v>87</v>
      </c>
      <c r="AY1595" s="19" t="s">
        <v>328</v>
      </c>
      <c r="BE1595" s="146">
        <f>IF(N1595="základní",J1595,0)</f>
        <v>0</v>
      </c>
      <c r="BF1595" s="146">
        <f>IF(N1595="snížená",J1595,0)</f>
        <v>0</v>
      </c>
      <c r="BG1595" s="146">
        <f>IF(N1595="zákl. přenesená",J1595,0)</f>
        <v>0</v>
      </c>
      <c r="BH1595" s="146">
        <f>IF(N1595="sníž. přenesená",J1595,0)</f>
        <v>0</v>
      </c>
      <c r="BI1595" s="146">
        <f>IF(N1595="nulová",J1595,0)</f>
        <v>0</v>
      </c>
      <c r="BJ1595" s="19" t="s">
        <v>76</v>
      </c>
      <c r="BK1595" s="146">
        <f>ROUND(I1595*H1595,2)</f>
        <v>0</v>
      </c>
      <c r="BL1595" s="19" t="s">
        <v>532</v>
      </c>
      <c r="BM1595" s="145" t="s">
        <v>4801</v>
      </c>
    </row>
    <row r="1596" spans="2:65" s="11" customFormat="1" ht="20.85" customHeight="1">
      <c r="B1596" s="121"/>
      <c r="D1596" s="122" t="s">
        <v>68</v>
      </c>
      <c r="E1596" s="131" t="s">
        <v>4802</v>
      </c>
      <c r="F1596" s="131" t="s">
        <v>4803</v>
      </c>
      <c r="I1596" s="124"/>
      <c r="J1596" s="132">
        <f>BK1596</f>
        <v>0</v>
      </c>
      <c r="L1596" s="121"/>
      <c r="M1596" s="126"/>
      <c r="P1596" s="127">
        <f>SUM(P1597:P1605)</f>
        <v>0</v>
      </c>
      <c r="R1596" s="127">
        <f>SUM(R1597:R1605)</f>
        <v>2.647E-2</v>
      </c>
      <c r="T1596" s="128">
        <f>SUM(T1597:T1605)</f>
        <v>0</v>
      </c>
      <c r="AR1596" s="122" t="s">
        <v>79</v>
      </c>
      <c r="AT1596" s="129" t="s">
        <v>68</v>
      </c>
      <c r="AU1596" s="129" t="s">
        <v>79</v>
      </c>
      <c r="AY1596" s="122" t="s">
        <v>328</v>
      </c>
      <c r="BK1596" s="130">
        <f>SUM(BK1597:BK1605)</f>
        <v>0</v>
      </c>
    </row>
    <row r="1597" spans="2:65" s="1" customFormat="1" ht="49.15" customHeight="1">
      <c r="B1597" s="133"/>
      <c r="C1597" s="134" t="s">
        <v>4804</v>
      </c>
      <c r="D1597" s="134" t="s">
        <v>331</v>
      </c>
      <c r="E1597" s="135" t="s">
        <v>4805</v>
      </c>
      <c r="F1597" s="136" t="s">
        <v>4806</v>
      </c>
      <c r="G1597" s="137" t="s">
        <v>574</v>
      </c>
      <c r="H1597" s="138">
        <v>3</v>
      </c>
      <c r="I1597" s="139"/>
      <c r="J1597" s="140">
        <f>ROUND(I1597*H1597,2)</f>
        <v>0</v>
      </c>
      <c r="K1597" s="136" t="s">
        <v>335</v>
      </c>
      <c r="L1597" s="34"/>
      <c r="M1597" s="141" t="s">
        <v>3</v>
      </c>
      <c r="N1597" s="142" t="s">
        <v>40</v>
      </c>
      <c r="P1597" s="143">
        <f>O1597*H1597</f>
        <v>0</v>
      </c>
      <c r="Q1597" s="143">
        <v>0</v>
      </c>
      <c r="R1597" s="143">
        <f>Q1597*H1597</f>
        <v>0</v>
      </c>
      <c r="S1597" s="143">
        <v>0</v>
      </c>
      <c r="T1597" s="144">
        <f>S1597*H1597</f>
        <v>0</v>
      </c>
      <c r="AR1597" s="145" t="s">
        <v>532</v>
      </c>
      <c r="AT1597" s="145" t="s">
        <v>331</v>
      </c>
      <c r="AU1597" s="145" t="s">
        <v>87</v>
      </c>
      <c r="AY1597" s="19" t="s">
        <v>328</v>
      </c>
      <c r="BE1597" s="146">
        <f>IF(N1597="základní",J1597,0)</f>
        <v>0</v>
      </c>
      <c r="BF1597" s="146">
        <f>IF(N1597="snížená",J1597,0)</f>
        <v>0</v>
      </c>
      <c r="BG1597" s="146">
        <f>IF(N1597="zákl. přenesená",J1597,0)</f>
        <v>0</v>
      </c>
      <c r="BH1597" s="146">
        <f>IF(N1597="sníž. přenesená",J1597,0)</f>
        <v>0</v>
      </c>
      <c r="BI1597" s="146">
        <f>IF(N1597="nulová",J1597,0)</f>
        <v>0</v>
      </c>
      <c r="BJ1597" s="19" t="s">
        <v>76</v>
      </c>
      <c r="BK1597" s="146">
        <f>ROUND(I1597*H1597,2)</f>
        <v>0</v>
      </c>
      <c r="BL1597" s="19" t="s">
        <v>532</v>
      </c>
      <c r="BM1597" s="145" t="s">
        <v>4807</v>
      </c>
    </row>
    <row r="1598" spans="2:65" s="1" customFormat="1">
      <c r="B1598" s="34"/>
      <c r="D1598" s="147" t="s">
        <v>338</v>
      </c>
      <c r="F1598" s="148" t="s">
        <v>4808</v>
      </c>
      <c r="I1598" s="149"/>
      <c r="L1598" s="34"/>
      <c r="M1598" s="150"/>
      <c r="T1598" s="55"/>
      <c r="AT1598" s="19" t="s">
        <v>338</v>
      </c>
      <c r="AU1598" s="19" t="s">
        <v>87</v>
      </c>
    </row>
    <row r="1599" spans="2:65" s="1" customFormat="1" ht="49.15" customHeight="1">
      <c r="B1599" s="133"/>
      <c r="C1599" s="134" t="s">
        <v>4809</v>
      </c>
      <c r="D1599" s="134" t="s">
        <v>331</v>
      </c>
      <c r="E1599" s="135" t="s">
        <v>4810</v>
      </c>
      <c r="F1599" s="136" t="s">
        <v>4811</v>
      </c>
      <c r="G1599" s="137" t="s">
        <v>574</v>
      </c>
      <c r="H1599" s="138">
        <v>5</v>
      </c>
      <c r="I1599" s="139"/>
      <c r="J1599" s="140">
        <f>ROUND(I1599*H1599,2)</f>
        <v>0</v>
      </c>
      <c r="K1599" s="136" t="s">
        <v>335</v>
      </c>
      <c r="L1599" s="34"/>
      <c r="M1599" s="141" t="s">
        <v>3</v>
      </c>
      <c r="N1599" s="142" t="s">
        <v>40</v>
      </c>
      <c r="P1599" s="143">
        <f>O1599*H1599</f>
        <v>0</v>
      </c>
      <c r="Q1599" s="143">
        <v>0</v>
      </c>
      <c r="R1599" s="143">
        <f>Q1599*H1599</f>
        <v>0</v>
      </c>
      <c r="S1599" s="143">
        <v>0</v>
      </c>
      <c r="T1599" s="144">
        <f>S1599*H1599</f>
        <v>0</v>
      </c>
      <c r="AR1599" s="145" t="s">
        <v>532</v>
      </c>
      <c r="AT1599" s="145" t="s">
        <v>331</v>
      </c>
      <c r="AU1599" s="145" t="s">
        <v>87</v>
      </c>
      <c r="AY1599" s="19" t="s">
        <v>328</v>
      </c>
      <c r="BE1599" s="146">
        <f>IF(N1599="základní",J1599,0)</f>
        <v>0</v>
      </c>
      <c r="BF1599" s="146">
        <f>IF(N1599="snížená",J1599,0)</f>
        <v>0</v>
      </c>
      <c r="BG1599" s="146">
        <f>IF(N1599="zákl. přenesená",J1599,0)</f>
        <v>0</v>
      </c>
      <c r="BH1599" s="146">
        <f>IF(N1599="sníž. přenesená",J1599,0)</f>
        <v>0</v>
      </c>
      <c r="BI1599" s="146">
        <f>IF(N1599="nulová",J1599,0)</f>
        <v>0</v>
      </c>
      <c r="BJ1599" s="19" t="s">
        <v>76</v>
      </c>
      <c r="BK1599" s="146">
        <f>ROUND(I1599*H1599,2)</f>
        <v>0</v>
      </c>
      <c r="BL1599" s="19" t="s">
        <v>532</v>
      </c>
      <c r="BM1599" s="145" t="s">
        <v>4812</v>
      </c>
    </row>
    <row r="1600" spans="2:65" s="1" customFormat="1">
      <c r="B1600" s="34"/>
      <c r="D1600" s="147" t="s">
        <v>338</v>
      </c>
      <c r="F1600" s="148" t="s">
        <v>4813</v>
      </c>
      <c r="I1600" s="149"/>
      <c r="L1600" s="34"/>
      <c r="M1600" s="150"/>
      <c r="T1600" s="55"/>
      <c r="AT1600" s="19" t="s">
        <v>338</v>
      </c>
      <c r="AU1600" s="19" t="s">
        <v>87</v>
      </c>
    </row>
    <row r="1601" spans="2:65" s="1" customFormat="1" ht="21.75" customHeight="1">
      <c r="B1601" s="133"/>
      <c r="C1601" s="176" t="s">
        <v>4814</v>
      </c>
      <c r="D1601" s="176" t="s">
        <v>539</v>
      </c>
      <c r="E1601" s="177" t="s">
        <v>4815</v>
      </c>
      <c r="F1601" s="178" t="s">
        <v>4816</v>
      </c>
      <c r="G1601" s="179" t="s">
        <v>574</v>
      </c>
      <c r="H1601" s="180">
        <v>5</v>
      </c>
      <c r="I1601" s="181"/>
      <c r="J1601" s="182">
        <f>ROUND(I1601*H1601,2)</f>
        <v>0</v>
      </c>
      <c r="K1601" s="178" t="s">
        <v>335</v>
      </c>
      <c r="L1601" s="183"/>
      <c r="M1601" s="184" t="s">
        <v>3</v>
      </c>
      <c r="N1601" s="185" t="s">
        <v>40</v>
      </c>
      <c r="P1601" s="143">
        <f>O1601*H1601</f>
        <v>0</v>
      </c>
      <c r="Q1601" s="143">
        <v>6.8000000000000005E-4</v>
      </c>
      <c r="R1601" s="143">
        <f>Q1601*H1601</f>
        <v>3.4000000000000002E-3</v>
      </c>
      <c r="S1601" s="143">
        <v>0</v>
      </c>
      <c r="T1601" s="144">
        <f>S1601*H1601</f>
        <v>0</v>
      </c>
      <c r="AR1601" s="145" t="s">
        <v>621</v>
      </c>
      <c r="AT1601" s="145" t="s">
        <v>539</v>
      </c>
      <c r="AU1601" s="145" t="s">
        <v>87</v>
      </c>
      <c r="AY1601" s="19" t="s">
        <v>328</v>
      </c>
      <c r="BE1601" s="146">
        <f>IF(N1601="základní",J1601,0)</f>
        <v>0</v>
      </c>
      <c r="BF1601" s="146">
        <f>IF(N1601="snížená",J1601,0)</f>
        <v>0</v>
      </c>
      <c r="BG1601" s="146">
        <f>IF(N1601="zákl. přenesená",J1601,0)</f>
        <v>0</v>
      </c>
      <c r="BH1601" s="146">
        <f>IF(N1601="sníž. přenesená",J1601,0)</f>
        <v>0</v>
      </c>
      <c r="BI1601" s="146">
        <f>IF(N1601="nulová",J1601,0)</f>
        <v>0</v>
      </c>
      <c r="BJ1601" s="19" t="s">
        <v>76</v>
      </c>
      <c r="BK1601" s="146">
        <f>ROUND(I1601*H1601,2)</f>
        <v>0</v>
      </c>
      <c r="BL1601" s="19" t="s">
        <v>532</v>
      </c>
      <c r="BM1601" s="145" t="s">
        <v>4817</v>
      </c>
    </row>
    <row r="1602" spans="2:65" s="1" customFormat="1" ht="24.2" customHeight="1">
      <c r="B1602" s="133"/>
      <c r="C1602" s="176" t="s">
        <v>4818</v>
      </c>
      <c r="D1602" s="176" t="s">
        <v>539</v>
      </c>
      <c r="E1602" s="177" t="s">
        <v>4819</v>
      </c>
      <c r="F1602" s="178" t="s">
        <v>4820</v>
      </c>
      <c r="G1602" s="179" t="s">
        <v>574</v>
      </c>
      <c r="H1602" s="180">
        <v>3</v>
      </c>
      <c r="I1602" s="181"/>
      <c r="J1602" s="182">
        <f>ROUND(I1602*H1602,2)</f>
        <v>0</v>
      </c>
      <c r="K1602" s="178" t="s">
        <v>335</v>
      </c>
      <c r="L1602" s="183"/>
      <c r="M1602" s="184" t="s">
        <v>3</v>
      </c>
      <c r="N1602" s="185" t="s">
        <v>40</v>
      </c>
      <c r="P1602" s="143">
        <f>O1602*H1602</f>
        <v>0</v>
      </c>
      <c r="Q1602" s="143">
        <v>2.0899999999999998E-3</v>
      </c>
      <c r="R1602" s="143">
        <f>Q1602*H1602</f>
        <v>6.2699999999999995E-3</v>
      </c>
      <c r="S1602" s="143">
        <v>0</v>
      </c>
      <c r="T1602" s="144">
        <f>S1602*H1602</f>
        <v>0</v>
      </c>
      <c r="AR1602" s="145" t="s">
        <v>621</v>
      </c>
      <c r="AT1602" s="145" t="s">
        <v>539</v>
      </c>
      <c r="AU1602" s="145" t="s">
        <v>87</v>
      </c>
      <c r="AY1602" s="19" t="s">
        <v>328</v>
      </c>
      <c r="BE1602" s="146">
        <f>IF(N1602="základní",J1602,0)</f>
        <v>0</v>
      </c>
      <c r="BF1602" s="146">
        <f>IF(N1602="snížená",J1602,0)</f>
        <v>0</v>
      </c>
      <c r="BG1602" s="146">
        <f>IF(N1602="zákl. přenesená",J1602,0)</f>
        <v>0</v>
      </c>
      <c r="BH1602" s="146">
        <f>IF(N1602="sníž. přenesená",J1602,0)</f>
        <v>0</v>
      </c>
      <c r="BI1602" s="146">
        <f>IF(N1602="nulová",J1602,0)</f>
        <v>0</v>
      </c>
      <c r="BJ1602" s="19" t="s">
        <v>76</v>
      </c>
      <c r="BK1602" s="146">
        <f>ROUND(I1602*H1602,2)</f>
        <v>0</v>
      </c>
      <c r="BL1602" s="19" t="s">
        <v>532</v>
      </c>
      <c r="BM1602" s="145" t="s">
        <v>4821</v>
      </c>
    </row>
    <row r="1603" spans="2:65" s="1" customFormat="1" ht="49.15" customHeight="1">
      <c r="B1603" s="133"/>
      <c r="C1603" s="134" t="s">
        <v>4822</v>
      </c>
      <c r="D1603" s="134" t="s">
        <v>331</v>
      </c>
      <c r="E1603" s="135" t="s">
        <v>4823</v>
      </c>
      <c r="F1603" s="136" t="s">
        <v>4824</v>
      </c>
      <c r="G1603" s="137" t="s">
        <v>574</v>
      </c>
      <c r="H1603" s="138">
        <v>2</v>
      </c>
      <c r="I1603" s="139"/>
      <c r="J1603" s="140">
        <f>ROUND(I1603*H1603,2)</f>
        <v>0</v>
      </c>
      <c r="K1603" s="136" t="s">
        <v>335</v>
      </c>
      <c r="L1603" s="34"/>
      <c r="M1603" s="141" t="s">
        <v>3</v>
      </c>
      <c r="N1603" s="142" t="s">
        <v>40</v>
      </c>
      <c r="P1603" s="143">
        <f>O1603*H1603</f>
        <v>0</v>
      </c>
      <c r="Q1603" s="143">
        <v>0</v>
      </c>
      <c r="R1603" s="143">
        <f>Q1603*H1603</f>
        <v>0</v>
      </c>
      <c r="S1603" s="143">
        <v>0</v>
      </c>
      <c r="T1603" s="144">
        <f>S1603*H1603</f>
        <v>0</v>
      </c>
      <c r="AR1603" s="145" t="s">
        <v>532</v>
      </c>
      <c r="AT1603" s="145" t="s">
        <v>331</v>
      </c>
      <c r="AU1603" s="145" t="s">
        <v>87</v>
      </c>
      <c r="AY1603" s="19" t="s">
        <v>328</v>
      </c>
      <c r="BE1603" s="146">
        <f>IF(N1603="základní",J1603,0)</f>
        <v>0</v>
      </c>
      <c r="BF1603" s="146">
        <f>IF(N1603="snížená",J1603,0)</f>
        <v>0</v>
      </c>
      <c r="BG1603" s="146">
        <f>IF(N1603="zákl. přenesená",J1603,0)</f>
        <v>0</v>
      </c>
      <c r="BH1603" s="146">
        <f>IF(N1603="sníž. přenesená",J1603,0)</f>
        <v>0</v>
      </c>
      <c r="BI1603" s="146">
        <f>IF(N1603="nulová",J1603,0)</f>
        <v>0</v>
      </c>
      <c r="BJ1603" s="19" t="s">
        <v>76</v>
      </c>
      <c r="BK1603" s="146">
        <f>ROUND(I1603*H1603,2)</f>
        <v>0</v>
      </c>
      <c r="BL1603" s="19" t="s">
        <v>532</v>
      </c>
      <c r="BM1603" s="145" t="s">
        <v>4825</v>
      </c>
    </row>
    <row r="1604" spans="2:65" s="1" customFormat="1">
      <c r="B1604" s="34"/>
      <c r="D1604" s="147" t="s">
        <v>338</v>
      </c>
      <c r="F1604" s="148" t="s">
        <v>4826</v>
      </c>
      <c r="I1604" s="149"/>
      <c r="L1604" s="34"/>
      <c r="M1604" s="150"/>
      <c r="T1604" s="55"/>
      <c r="AT1604" s="19" t="s">
        <v>338</v>
      </c>
      <c r="AU1604" s="19" t="s">
        <v>87</v>
      </c>
    </row>
    <row r="1605" spans="2:65" s="1" customFormat="1" ht="33" customHeight="1">
      <c r="B1605" s="133"/>
      <c r="C1605" s="176" t="s">
        <v>4827</v>
      </c>
      <c r="D1605" s="176" t="s">
        <v>539</v>
      </c>
      <c r="E1605" s="177" t="s">
        <v>4828</v>
      </c>
      <c r="F1605" s="178" t="s">
        <v>4829</v>
      </c>
      <c r="G1605" s="179" t="s">
        <v>476</v>
      </c>
      <c r="H1605" s="180">
        <v>70</v>
      </c>
      <c r="I1605" s="181"/>
      <c r="J1605" s="182">
        <f>ROUND(I1605*H1605,2)</f>
        <v>0</v>
      </c>
      <c r="K1605" s="178" t="s">
        <v>335</v>
      </c>
      <c r="L1605" s="183"/>
      <c r="M1605" s="184" t="s">
        <v>3</v>
      </c>
      <c r="N1605" s="185" t="s">
        <v>40</v>
      </c>
      <c r="P1605" s="143">
        <f>O1605*H1605</f>
        <v>0</v>
      </c>
      <c r="Q1605" s="143">
        <v>2.4000000000000001E-4</v>
      </c>
      <c r="R1605" s="143">
        <f>Q1605*H1605</f>
        <v>1.6799999999999999E-2</v>
      </c>
      <c r="S1605" s="143">
        <v>0</v>
      </c>
      <c r="T1605" s="144">
        <f>S1605*H1605</f>
        <v>0</v>
      </c>
      <c r="AR1605" s="145" t="s">
        <v>621</v>
      </c>
      <c r="AT1605" s="145" t="s">
        <v>539</v>
      </c>
      <c r="AU1605" s="145" t="s">
        <v>87</v>
      </c>
      <c r="AY1605" s="19" t="s">
        <v>328</v>
      </c>
      <c r="BE1605" s="146">
        <f>IF(N1605="základní",J1605,0)</f>
        <v>0</v>
      </c>
      <c r="BF1605" s="146">
        <f>IF(N1605="snížená",J1605,0)</f>
        <v>0</v>
      </c>
      <c r="BG1605" s="146">
        <f>IF(N1605="zákl. přenesená",J1605,0)</f>
        <v>0</v>
      </c>
      <c r="BH1605" s="146">
        <f>IF(N1605="sníž. přenesená",J1605,0)</f>
        <v>0</v>
      </c>
      <c r="BI1605" s="146">
        <f>IF(N1605="nulová",J1605,0)</f>
        <v>0</v>
      </c>
      <c r="BJ1605" s="19" t="s">
        <v>76</v>
      </c>
      <c r="BK1605" s="146">
        <f>ROUND(I1605*H1605,2)</f>
        <v>0</v>
      </c>
      <c r="BL1605" s="19" t="s">
        <v>532</v>
      </c>
      <c r="BM1605" s="145" t="s">
        <v>4830</v>
      </c>
    </row>
    <row r="1606" spans="2:65" s="11" customFormat="1" ht="22.9" customHeight="1">
      <c r="B1606" s="121"/>
      <c r="D1606" s="122" t="s">
        <v>68</v>
      </c>
      <c r="E1606" s="131" t="s">
        <v>4831</v>
      </c>
      <c r="F1606" s="131" t="s">
        <v>4832</v>
      </c>
      <c r="I1606" s="124"/>
      <c r="J1606" s="132">
        <f>BK1606</f>
        <v>0</v>
      </c>
      <c r="L1606" s="121"/>
      <c r="M1606" s="126"/>
      <c r="P1606" s="127">
        <f>P1607+P1608+P1609</f>
        <v>0</v>
      </c>
      <c r="R1606" s="127">
        <f>R1607+R1608+R1609</f>
        <v>0.32037661000000001</v>
      </c>
      <c r="T1606" s="128">
        <f>T1607+T1608+T1609</f>
        <v>0</v>
      </c>
      <c r="AR1606" s="122" t="s">
        <v>79</v>
      </c>
      <c r="AT1606" s="129" t="s">
        <v>68</v>
      </c>
      <c r="AU1606" s="129" t="s">
        <v>76</v>
      </c>
      <c r="AY1606" s="122" t="s">
        <v>328</v>
      </c>
      <c r="BK1606" s="130">
        <f>BK1607+BK1608+BK1609</f>
        <v>0</v>
      </c>
    </row>
    <row r="1607" spans="2:65" s="1" customFormat="1" ht="49.15" customHeight="1">
      <c r="B1607" s="133"/>
      <c r="C1607" s="134" t="s">
        <v>4833</v>
      </c>
      <c r="D1607" s="134" t="s">
        <v>331</v>
      </c>
      <c r="E1607" s="135" t="s">
        <v>4834</v>
      </c>
      <c r="F1607" s="136" t="s">
        <v>4835</v>
      </c>
      <c r="G1607" s="137" t="s">
        <v>585</v>
      </c>
      <c r="H1607" s="138">
        <v>0.32</v>
      </c>
      <c r="I1607" s="139"/>
      <c r="J1607" s="140">
        <f>ROUND(I1607*H1607,2)</f>
        <v>0</v>
      </c>
      <c r="K1607" s="136" t="s">
        <v>335</v>
      </c>
      <c r="L1607" s="34"/>
      <c r="M1607" s="141" t="s">
        <v>3</v>
      </c>
      <c r="N1607" s="142" t="s">
        <v>40</v>
      </c>
      <c r="P1607" s="143">
        <f>O1607*H1607</f>
        <v>0</v>
      </c>
      <c r="Q1607" s="143">
        <v>0</v>
      </c>
      <c r="R1607" s="143">
        <f>Q1607*H1607</f>
        <v>0</v>
      </c>
      <c r="S1607" s="143">
        <v>0</v>
      </c>
      <c r="T1607" s="144">
        <f>S1607*H1607</f>
        <v>0</v>
      </c>
      <c r="AR1607" s="145" t="s">
        <v>532</v>
      </c>
      <c r="AT1607" s="145" t="s">
        <v>331</v>
      </c>
      <c r="AU1607" s="145" t="s">
        <v>79</v>
      </c>
      <c r="AY1607" s="19" t="s">
        <v>328</v>
      </c>
      <c r="BE1607" s="146">
        <f>IF(N1607="základní",J1607,0)</f>
        <v>0</v>
      </c>
      <c r="BF1607" s="146">
        <f>IF(N1607="snížená",J1607,0)</f>
        <v>0</v>
      </c>
      <c r="BG1607" s="146">
        <f>IF(N1607="zákl. přenesená",J1607,0)</f>
        <v>0</v>
      </c>
      <c r="BH1607" s="146">
        <f>IF(N1607="sníž. přenesená",J1607,0)</f>
        <v>0</v>
      </c>
      <c r="BI1607" s="146">
        <f>IF(N1607="nulová",J1607,0)</f>
        <v>0</v>
      </c>
      <c r="BJ1607" s="19" t="s">
        <v>76</v>
      </c>
      <c r="BK1607" s="146">
        <f>ROUND(I1607*H1607,2)</f>
        <v>0</v>
      </c>
      <c r="BL1607" s="19" t="s">
        <v>532</v>
      </c>
      <c r="BM1607" s="145" t="s">
        <v>4836</v>
      </c>
    </row>
    <row r="1608" spans="2:65" s="1" customFormat="1">
      <c r="B1608" s="34"/>
      <c r="D1608" s="147" t="s">
        <v>338</v>
      </c>
      <c r="F1608" s="148" t="s">
        <v>4837</v>
      </c>
      <c r="I1608" s="149"/>
      <c r="L1608" s="34"/>
      <c r="M1608" s="150"/>
      <c r="T1608" s="55"/>
      <c r="AT1608" s="19" t="s">
        <v>338</v>
      </c>
      <c r="AU1608" s="19" t="s">
        <v>79</v>
      </c>
    </row>
    <row r="1609" spans="2:65" s="11" customFormat="1" ht="20.85" customHeight="1">
      <c r="B1609" s="121"/>
      <c r="D1609" s="122" t="s">
        <v>68</v>
      </c>
      <c r="E1609" s="131" t="s">
        <v>4838</v>
      </c>
      <c r="F1609" s="131" t="s">
        <v>4839</v>
      </c>
      <c r="I1609" s="124"/>
      <c r="J1609" s="132">
        <f>BK1609</f>
        <v>0</v>
      </c>
      <c r="L1609" s="121"/>
      <c r="M1609" s="126"/>
      <c r="P1609" s="127">
        <f>SUM(P1610:P1647)</f>
        <v>0</v>
      </c>
      <c r="R1609" s="127">
        <f>SUM(R1610:R1647)</f>
        <v>0.32037661000000001</v>
      </c>
      <c r="T1609" s="128">
        <f>SUM(T1610:T1647)</f>
        <v>0</v>
      </c>
      <c r="AR1609" s="122" t="s">
        <v>79</v>
      </c>
      <c r="AT1609" s="129" t="s">
        <v>68</v>
      </c>
      <c r="AU1609" s="129" t="s">
        <v>79</v>
      </c>
      <c r="AY1609" s="122" t="s">
        <v>328</v>
      </c>
      <c r="BK1609" s="130">
        <f>SUM(BK1610:BK1647)</f>
        <v>0</v>
      </c>
    </row>
    <row r="1610" spans="2:65" s="1" customFormat="1" ht="33" customHeight="1">
      <c r="B1610" s="133"/>
      <c r="C1610" s="134" t="s">
        <v>4840</v>
      </c>
      <c r="D1610" s="134" t="s">
        <v>331</v>
      </c>
      <c r="E1610" s="135" t="s">
        <v>4841</v>
      </c>
      <c r="F1610" s="136" t="s">
        <v>4842</v>
      </c>
      <c r="G1610" s="137" t="s">
        <v>439</v>
      </c>
      <c r="H1610" s="138">
        <v>53.68</v>
      </c>
      <c r="I1610" s="139"/>
      <c r="J1610" s="140">
        <f>ROUND(I1610*H1610,2)</f>
        <v>0</v>
      </c>
      <c r="K1610" s="136" t="s">
        <v>335</v>
      </c>
      <c r="L1610" s="34"/>
      <c r="M1610" s="141" t="s">
        <v>3</v>
      </c>
      <c r="N1610" s="142" t="s">
        <v>40</v>
      </c>
      <c r="P1610" s="143">
        <f>O1610*H1610</f>
        <v>0</v>
      </c>
      <c r="Q1610" s="143">
        <v>2.2000000000000001E-4</v>
      </c>
      <c r="R1610" s="143">
        <f>Q1610*H1610</f>
        <v>1.18096E-2</v>
      </c>
      <c r="S1610" s="143">
        <v>0</v>
      </c>
      <c r="T1610" s="144">
        <f>S1610*H1610</f>
        <v>0</v>
      </c>
      <c r="AR1610" s="145" t="s">
        <v>532</v>
      </c>
      <c r="AT1610" s="145" t="s">
        <v>331</v>
      </c>
      <c r="AU1610" s="145" t="s">
        <v>87</v>
      </c>
      <c r="AY1610" s="19" t="s">
        <v>328</v>
      </c>
      <c r="BE1610" s="146">
        <f>IF(N1610="základní",J1610,0)</f>
        <v>0</v>
      </c>
      <c r="BF1610" s="146">
        <f>IF(N1610="snížená",J1610,0)</f>
        <v>0</v>
      </c>
      <c r="BG1610" s="146">
        <f>IF(N1610="zákl. přenesená",J1610,0)</f>
        <v>0</v>
      </c>
      <c r="BH1610" s="146">
        <f>IF(N1610="sníž. přenesená",J1610,0)</f>
        <v>0</v>
      </c>
      <c r="BI1610" s="146">
        <f>IF(N1610="nulová",J1610,0)</f>
        <v>0</v>
      </c>
      <c r="BJ1610" s="19" t="s">
        <v>76</v>
      </c>
      <c r="BK1610" s="146">
        <f>ROUND(I1610*H1610,2)</f>
        <v>0</v>
      </c>
      <c r="BL1610" s="19" t="s">
        <v>532</v>
      </c>
      <c r="BM1610" s="145" t="s">
        <v>4843</v>
      </c>
    </row>
    <row r="1611" spans="2:65" s="1" customFormat="1">
      <c r="B1611" s="34"/>
      <c r="D1611" s="147" t="s">
        <v>338</v>
      </c>
      <c r="F1611" s="148" t="s">
        <v>4844</v>
      </c>
      <c r="I1611" s="149"/>
      <c r="L1611" s="34"/>
      <c r="M1611" s="150"/>
      <c r="T1611" s="55"/>
      <c r="AT1611" s="19" t="s">
        <v>338</v>
      </c>
      <c r="AU1611" s="19" t="s">
        <v>87</v>
      </c>
    </row>
    <row r="1612" spans="2:65" s="1" customFormat="1" ht="24.2" customHeight="1">
      <c r="B1612" s="133"/>
      <c r="C1612" s="134" t="s">
        <v>4845</v>
      </c>
      <c r="D1612" s="134" t="s">
        <v>331</v>
      </c>
      <c r="E1612" s="135" t="s">
        <v>4846</v>
      </c>
      <c r="F1612" s="136" t="s">
        <v>4847</v>
      </c>
      <c r="G1612" s="137" t="s">
        <v>439</v>
      </c>
      <c r="H1612" s="138">
        <v>53.68</v>
      </c>
      <c r="I1612" s="139"/>
      <c r="J1612" s="140">
        <f>ROUND(I1612*H1612,2)</f>
        <v>0</v>
      </c>
      <c r="K1612" s="136" t="s">
        <v>335</v>
      </c>
      <c r="L1612" s="34"/>
      <c r="M1612" s="141" t="s">
        <v>3</v>
      </c>
      <c r="N1612" s="142" t="s">
        <v>40</v>
      </c>
      <c r="P1612" s="143">
        <f>O1612*H1612</f>
        <v>0</v>
      </c>
      <c r="Q1612" s="143">
        <v>0</v>
      </c>
      <c r="R1612" s="143">
        <f>Q1612*H1612</f>
        <v>0</v>
      </c>
      <c r="S1612" s="143">
        <v>0</v>
      </c>
      <c r="T1612" s="144">
        <f>S1612*H1612</f>
        <v>0</v>
      </c>
      <c r="AR1612" s="145" t="s">
        <v>532</v>
      </c>
      <c r="AT1612" s="145" t="s">
        <v>331</v>
      </c>
      <c r="AU1612" s="145" t="s">
        <v>87</v>
      </c>
      <c r="AY1612" s="19" t="s">
        <v>328</v>
      </c>
      <c r="BE1612" s="146">
        <f>IF(N1612="základní",J1612,0)</f>
        <v>0</v>
      </c>
      <c r="BF1612" s="146">
        <f>IF(N1612="snížená",J1612,0)</f>
        <v>0</v>
      </c>
      <c r="BG1612" s="146">
        <f>IF(N1612="zákl. přenesená",J1612,0)</f>
        <v>0</v>
      </c>
      <c r="BH1612" s="146">
        <f>IF(N1612="sníž. přenesená",J1612,0)</f>
        <v>0</v>
      </c>
      <c r="BI1612" s="146">
        <f>IF(N1612="nulová",J1612,0)</f>
        <v>0</v>
      </c>
      <c r="BJ1612" s="19" t="s">
        <v>76</v>
      </c>
      <c r="BK1612" s="146">
        <f>ROUND(I1612*H1612,2)</f>
        <v>0</v>
      </c>
      <c r="BL1612" s="19" t="s">
        <v>532</v>
      </c>
      <c r="BM1612" s="145" t="s">
        <v>4848</v>
      </c>
    </row>
    <row r="1613" spans="2:65" s="1" customFormat="1">
      <c r="B1613" s="34"/>
      <c r="D1613" s="147" t="s">
        <v>338</v>
      </c>
      <c r="F1613" s="148" t="s">
        <v>4849</v>
      </c>
      <c r="I1613" s="149"/>
      <c r="L1613" s="34"/>
      <c r="M1613" s="150"/>
      <c r="T1613" s="55"/>
      <c r="AT1613" s="19" t="s">
        <v>338</v>
      </c>
      <c r="AU1613" s="19" t="s">
        <v>87</v>
      </c>
    </row>
    <row r="1614" spans="2:65" s="12" customFormat="1">
      <c r="B1614" s="156"/>
      <c r="D1614" s="151" t="s">
        <v>442</v>
      </c>
      <c r="E1614" s="157" t="s">
        <v>3</v>
      </c>
      <c r="F1614" s="158" t="s">
        <v>4005</v>
      </c>
      <c r="H1614" s="159">
        <v>1.71</v>
      </c>
      <c r="I1614" s="160"/>
      <c r="L1614" s="156"/>
      <c r="M1614" s="161"/>
      <c r="T1614" s="162"/>
      <c r="AT1614" s="157" t="s">
        <v>442</v>
      </c>
      <c r="AU1614" s="157" t="s">
        <v>87</v>
      </c>
      <c r="AV1614" s="12" t="s">
        <v>79</v>
      </c>
      <c r="AW1614" s="12" t="s">
        <v>31</v>
      </c>
      <c r="AX1614" s="12" t="s">
        <v>69</v>
      </c>
      <c r="AY1614" s="157" t="s">
        <v>328</v>
      </c>
    </row>
    <row r="1615" spans="2:65" s="12" customFormat="1">
      <c r="B1615" s="156"/>
      <c r="D1615" s="151" t="s">
        <v>442</v>
      </c>
      <c r="E1615" s="157" t="s">
        <v>3</v>
      </c>
      <c r="F1615" s="158" t="s">
        <v>4850</v>
      </c>
      <c r="H1615" s="159">
        <v>5.69</v>
      </c>
      <c r="I1615" s="160"/>
      <c r="L1615" s="156"/>
      <c r="M1615" s="161"/>
      <c r="T1615" s="162"/>
      <c r="AT1615" s="157" t="s">
        <v>442</v>
      </c>
      <c r="AU1615" s="157" t="s">
        <v>87</v>
      </c>
      <c r="AV1615" s="12" t="s">
        <v>79</v>
      </c>
      <c r="AW1615" s="12" t="s">
        <v>31</v>
      </c>
      <c r="AX1615" s="12" t="s">
        <v>69</v>
      </c>
      <c r="AY1615" s="157" t="s">
        <v>328</v>
      </c>
    </row>
    <row r="1616" spans="2:65" s="12" customFormat="1">
      <c r="B1616" s="156"/>
      <c r="D1616" s="151" t="s">
        <v>442</v>
      </c>
      <c r="E1616" s="157" t="s">
        <v>3</v>
      </c>
      <c r="F1616" s="158" t="s">
        <v>4851</v>
      </c>
      <c r="H1616" s="159">
        <v>3.82</v>
      </c>
      <c r="I1616" s="160"/>
      <c r="L1616" s="156"/>
      <c r="M1616" s="161"/>
      <c r="T1616" s="162"/>
      <c r="AT1616" s="157" t="s">
        <v>442</v>
      </c>
      <c r="AU1616" s="157" t="s">
        <v>87</v>
      </c>
      <c r="AV1616" s="12" t="s">
        <v>79</v>
      </c>
      <c r="AW1616" s="12" t="s">
        <v>31</v>
      </c>
      <c r="AX1616" s="12" t="s">
        <v>69</v>
      </c>
      <c r="AY1616" s="157" t="s">
        <v>328</v>
      </c>
    </row>
    <row r="1617" spans="2:65" s="12" customFormat="1">
      <c r="B1617" s="156"/>
      <c r="D1617" s="151" t="s">
        <v>442</v>
      </c>
      <c r="E1617" s="157" t="s">
        <v>3</v>
      </c>
      <c r="F1617" s="158" t="s">
        <v>4852</v>
      </c>
      <c r="H1617" s="159">
        <v>6.75</v>
      </c>
      <c r="I1617" s="160"/>
      <c r="L1617" s="156"/>
      <c r="M1617" s="161"/>
      <c r="T1617" s="162"/>
      <c r="AT1617" s="157" t="s">
        <v>442</v>
      </c>
      <c r="AU1617" s="157" t="s">
        <v>87</v>
      </c>
      <c r="AV1617" s="12" t="s">
        <v>79</v>
      </c>
      <c r="AW1617" s="12" t="s">
        <v>31</v>
      </c>
      <c r="AX1617" s="12" t="s">
        <v>69</v>
      </c>
      <c r="AY1617" s="157" t="s">
        <v>328</v>
      </c>
    </row>
    <row r="1618" spans="2:65" s="12" customFormat="1">
      <c r="B1618" s="156"/>
      <c r="D1618" s="151" t="s">
        <v>442</v>
      </c>
      <c r="E1618" s="157" t="s">
        <v>3</v>
      </c>
      <c r="F1618" s="158" t="s">
        <v>4853</v>
      </c>
      <c r="H1618" s="159">
        <v>3.1</v>
      </c>
      <c r="I1618" s="160"/>
      <c r="L1618" s="156"/>
      <c r="M1618" s="161"/>
      <c r="T1618" s="162"/>
      <c r="AT1618" s="157" t="s">
        <v>442</v>
      </c>
      <c r="AU1618" s="157" t="s">
        <v>87</v>
      </c>
      <c r="AV1618" s="12" t="s">
        <v>79</v>
      </c>
      <c r="AW1618" s="12" t="s">
        <v>31</v>
      </c>
      <c r="AX1618" s="12" t="s">
        <v>69</v>
      </c>
      <c r="AY1618" s="157" t="s">
        <v>328</v>
      </c>
    </row>
    <row r="1619" spans="2:65" s="12" customFormat="1">
      <c r="B1619" s="156"/>
      <c r="D1619" s="151" t="s">
        <v>442</v>
      </c>
      <c r="E1619" s="157" t="s">
        <v>3</v>
      </c>
      <c r="F1619" s="158" t="s">
        <v>4854</v>
      </c>
      <c r="H1619" s="159">
        <v>3.26</v>
      </c>
      <c r="I1619" s="160"/>
      <c r="L1619" s="156"/>
      <c r="M1619" s="161"/>
      <c r="T1619" s="162"/>
      <c r="AT1619" s="157" t="s">
        <v>442</v>
      </c>
      <c r="AU1619" s="157" t="s">
        <v>87</v>
      </c>
      <c r="AV1619" s="12" t="s">
        <v>79</v>
      </c>
      <c r="AW1619" s="12" t="s">
        <v>31</v>
      </c>
      <c r="AX1619" s="12" t="s">
        <v>69</v>
      </c>
      <c r="AY1619" s="157" t="s">
        <v>328</v>
      </c>
    </row>
    <row r="1620" spans="2:65" s="12" customFormat="1">
      <c r="B1620" s="156"/>
      <c r="D1620" s="151" t="s">
        <v>442</v>
      </c>
      <c r="E1620" s="157" t="s">
        <v>3</v>
      </c>
      <c r="F1620" s="158" t="s">
        <v>4855</v>
      </c>
      <c r="H1620" s="159">
        <v>7.39</v>
      </c>
      <c r="I1620" s="160"/>
      <c r="L1620" s="156"/>
      <c r="M1620" s="161"/>
      <c r="T1620" s="162"/>
      <c r="AT1620" s="157" t="s">
        <v>442</v>
      </c>
      <c r="AU1620" s="157" t="s">
        <v>87</v>
      </c>
      <c r="AV1620" s="12" t="s">
        <v>79</v>
      </c>
      <c r="AW1620" s="12" t="s">
        <v>31</v>
      </c>
      <c r="AX1620" s="12" t="s">
        <v>69</v>
      </c>
      <c r="AY1620" s="157" t="s">
        <v>328</v>
      </c>
    </row>
    <row r="1621" spans="2:65" s="12" customFormat="1">
      <c r="B1621" s="156"/>
      <c r="D1621" s="151" t="s">
        <v>442</v>
      </c>
      <c r="E1621" s="157" t="s">
        <v>3</v>
      </c>
      <c r="F1621" s="158" t="s">
        <v>4856</v>
      </c>
      <c r="H1621" s="159">
        <v>2.4300000000000002</v>
      </c>
      <c r="I1621" s="160"/>
      <c r="L1621" s="156"/>
      <c r="M1621" s="161"/>
      <c r="T1621" s="162"/>
      <c r="AT1621" s="157" t="s">
        <v>442</v>
      </c>
      <c r="AU1621" s="157" t="s">
        <v>87</v>
      </c>
      <c r="AV1621" s="12" t="s">
        <v>79</v>
      </c>
      <c r="AW1621" s="12" t="s">
        <v>31</v>
      </c>
      <c r="AX1621" s="12" t="s">
        <v>69</v>
      </c>
      <c r="AY1621" s="157" t="s">
        <v>328</v>
      </c>
    </row>
    <row r="1622" spans="2:65" s="12" customFormat="1">
      <c r="B1622" s="156"/>
      <c r="D1622" s="151" t="s">
        <v>442</v>
      </c>
      <c r="E1622" s="157" t="s">
        <v>3</v>
      </c>
      <c r="F1622" s="158" t="s">
        <v>4857</v>
      </c>
      <c r="H1622" s="159">
        <v>4.55</v>
      </c>
      <c r="I1622" s="160"/>
      <c r="L1622" s="156"/>
      <c r="M1622" s="161"/>
      <c r="T1622" s="162"/>
      <c r="AT1622" s="157" t="s">
        <v>442</v>
      </c>
      <c r="AU1622" s="157" t="s">
        <v>87</v>
      </c>
      <c r="AV1622" s="12" t="s">
        <v>79</v>
      </c>
      <c r="AW1622" s="12" t="s">
        <v>31</v>
      </c>
      <c r="AX1622" s="12" t="s">
        <v>69</v>
      </c>
      <c r="AY1622" s="157" t="s">
        <v>328</v>
      </c>
    </row>
    <row r="1623" spans="2:65" s="12" customFormat="1">
      <c r="B1623" s="156"/>
      <c r="D1623" s="151" t="s">
        <v>442</v>
      </c>
      <c r="E1623" s="157" t="s">
        <v>3</v>
      </c>
      <c r="F1623" s="158" t="s">
        <v>4858</v>
      </c>
      <c r="H1623" s="159">
        <v>5.68</v>
      </c>
      <c r="I1623" s="160"/>
      <c r="L1623" s="156"/>
      <c r="M1623" s="161"/>
      <c r="T1623" s="162"/>
      <c r="AT1623" s="157" t="s">
        <v>442</v>
      </c>
      <c r="AU1623" s="157" t="s">
        <v>87</v>
      </c>
      <c r="AV1623" s="12" t="s">
        <v>79</v>
      </c>
      <c r="AW1623" s="12" t="s">
        <v>31</v>
      </c>
      <c r="AX1623" s="12" t="s">
        <v>69</v>
      </c>
      <c r="AY1623" s="157" t="s">
        <v>328</v>
      </c>
    </row>
    <row r="1624" spans="2:65" s="12" customFormat="1">
      <c r="B1624" s="156"/>
      <c r="D1624" s="151" t="s">
        <v>442</v>
      </c>
      <c r="E1624" s="157" t="s">
        <v>3</v>
      </c>
      <c r="F1624" s="158" t="s">
        <v>4859</v>
      </c>
      <c r="H1624" s="159">
        <v>9.3000000000000007</v>
      </c>
      <c r="I1624" s="160"/>
      <c r="L1624" s="156"/>
      <c r="M1624" s="161"/>
      <c r="T1624" s="162"/>
      <c r="AT1624" s="157" t="s">
        <v>442</v>
      </c>
      <c r="AU1624" s="157" t="s">
        <v>87</v>
      </c>
      <c r="AV1624" s="12" t="s">
        <v>79</v>
      </c>
      <c r="AW1624" s="12" t="s">
        <v>31</v>
      </c>
      <c r="AX1624" s="12" t="s">
        <v>69</v>
      </c>
      <c r="AY1624" s="157" t="s">
        <v>328</v>
      </c>
    </row>
    <row r="1625" spans="2:65" s="13" customFormat="1">
      <c r="B1625" s="163"/>
      <c r="D1625" s="151" t="s">
        <v>442</v>
      </c>
      <c r="E1625" s="164" t="s">
        <v>3</v>
      </c>
      <c r="F1625" s="165" t="s">
        <v>452</v>
      </c>
      <c r="H1625" s="166">
        <v>53.68</v>
      </c>
      <c r="I1625" s="167"/>
      <c r="L1625" s="163"/>
      <c r="M1625" s="168"/>
      <c r="T1625" s="169"/>
      <c r="AT1625" s="164" t="s">
        <v>442</v>
      </c>
      <c r="AU1625" s="164" t="s">
        <v>87</v>
      </c>
      <c r="AV1625" s="13" t="s">
        <v>113</v>
      </c>
      <c r="AW1625" s="13" t="s">
        <v>31</v>
      </c>
      <c r="AX1625" s="13" t="s">
        <v>76</v>
      </c>
      <c r="AY1625" s="164" t="s">
        <v>328</v>
      </c>
    </row>
    <row r="1626" spans="2:65" s="1" customFormat="1" ht="24.2" customHeight="1">
      <c r="B1626" s="133"/>
      <c r="C1626" s="134" t="s">
        <v>4860</v>
      </c>
      <c r="D1626" s="134" t="s">
        <v>331</v>
      </c>
      <c r="E1626" s="135" t="s">
        <v>4861</v>
      </c>
      <c r="F1626" s="136" t="s">
        <v>4862</v>
      </c>
      <c r="G1626" s="137" t="s">
        <v>439</v>
      </c>
      <c r="H1626" s="138">
        <v>23.853000000000002</v>
      </c>
      <c r="I1626" s="139"/>
      <c r="J1626" s="140">
        <f>ROUND(I1626*H1626,2)</f>
        <v>0</v>
      </c>
      <c r="K1626" s="136" t="s">
        <v>335</v>
      </c>
      <c r="L1626" s="34"/>
      <c r="M1626" s="141" t="s">
        <v>3</v>
      </c>
      <c r="N1626" s="142" t="s">
        <v>40</v>
      </c>
      <c r="P1626" s="143">
        <f>O1626*H1626</f>
        <v>0</v>
      </c>
      <c r="Q1626" s="143">
        <v>0</v>
      </c>
      <c r="R1626" s="143">
        <f>Q1626*H1626</f>
        <v>0</v>
      </c>
      <c r="S1626" s="143">
        <v>0</v>
      </c>
      <c r="T1626" s="144">
        <f>S1626*H1626</f>
        <v>0</v>
      </c>
      <c r="AR1626" s="145" t="s">
        <v>532</v>
      </c>
      <c r="AT1626" s="145" t="s">
        <v>331</v>
      </c>
      <c r="AU1626" s="145" t="s">
        <v>87</v>
      </c>
      <c r="AY1626" s="19" t="s">
        <v>328</v>
      </c>
      <c r="BE1626" s="146">
        <f>IF(N1626="základní",J1626,0)</f>
        <v>0</v>
      </c>
      <c r="BF1626" s="146">
        <f>IF(N1626="snížená",J1626,0)</f>
        <v>0</v>
      </c>
      <c r="BG1626" s="146">
        <f>IF(N1626="zákl. přenesená",J1626,0)</f>
        <v>0</v>
      </c>
      <c r="BH1626" s="146">
        <f>IF(N1626="sníž. přenesená",J1626,0)</f>
        <v>0</v>
      </c>
      <c r="BI1626" s="146">
        <f>IF(N1626="nulová",J1626,0)</f>
        <v>0</v>
      </c>
      <c r="BJ1626" s="19" t="s">
        <v>76</v>
      </c>
      <c r="BK1626" s="146">
        <f>ROUND(I1626*H1626,2)</f>
        <v>0</v>
      </c>
      <c r="BL1626" s="19" t="s">
        <v>532</v>
      </c>
      <c r="BM1626" s="145" t="s">
        <v>4863</v>
      </c>
    </row>
    <row r="1627" spans="2:65" s="1" customFormat="1">
      <c r="B1627" s="34"/>
      <c r="D1627" s="147" t="s">
        <v>338</v>
      </c>
      <c r="F1627" s="148" t="s">
        <v>4864</v>
      </c>
      <c r="I1627" s="149"/>
      <c r="L1627" s="34"/>
      <c r="M1627" s="150"/>
      <c r="T1627" s="55"/>
      <c r="AT1627" s="19" t="s">
        <v>338</v>
      </c>
      <c r="AU1627" s="19" t="s">
        <v>87</v>
      </c>
    </row>
    <row r="1628" spans="2:65" s="12" customFormat="1">
      <c r="B1628" s="156"/>
      <c r="D1628" s="151" t="s">
        <v>442</v>
      </c>
      <c r="E1628" s="157" t="s">
        <v>3</v>
      </c>
      <c r="F1628" s="158" t="s">
        <v>4865</v>
      </c>
      <c r="H1628" s="159">
        <v>6.532</v>
      </c>
      <c r="I1628" s="160"/>
      <c r="L1628" s="156"/>
      <c r="M1628" s="161"/>
      <c r="T1628" s="162"/>
      <c r="AT1628" s="157" t="s">
        <v>442</v>
      </c>
      <c r="AU1628" s="157" t="s">
        <v>87</v>
      </c>
      <c r="AV1628" s="12" t="s">
        <v>79</v>
      </c>
      <c r="AW1628" s="12" t="s">
        <v>31</v>
      </c>
      <c r="AX1628" s="12" t="s">
        <v>69</v>
      </c>
      <c r="AY1628" s="157" t="s">
        <v>328</v>
      </c>
    </row>
    <row r="1629" spans="2:65" s="12" customFormat="1">
      <c r="B1629" s="156"/>
      <c r="D1629" s="151" t="s">
        <v>442</v>
      </c>
      <c r="E1629" s="157" t="s">
        <v>3</v>
      </c>
      <c r="F1629" s="158" t="s">
        <v>4866</v>
      </c>
      <c r="H1629" s="159">
        <v>5.1020000000000003</v>
      </c>
      <c r="I1629" s="160"/>
      <c r="L1629" s="156"/>
      <c r="M1629" s="161"/>
      <c r="T1629" s="162"/>
      <c r="AT1629" s="157" t="s">
        <v>442</v>
      </c>
      <c r="AU1629" s="157" t="s">
        <v>87</v>
      </c>
      <c r="AV1629" s="12" t="s">
        <v>79</v>
      </c>
      <c r="AW1629" s="12" t="s">
        <v>31</v>
      </c>
      <c r="AX1629" s="12" t="s">
        <v>69</v>
      </c>
      <c r="AY1629" s="157" t="s">
        <v>328</v>
      </c>
    </row>
    <row r="1630" spans="2:65" s="12" customFormat="1">
      <c r="B1630" s="156"/>
      <c r="D1630" s="151" t="s">
        <v>442</v>
      </c>
      <c r="E1630" s="157" t="s">
        <v>3</v>
      </c>
      <c r="F1630" s="158" t="s">
        <v>4867</v>
      </c>
      <c r="H1630" s="159">
        <v>6.57</v>
      </c>
      <c r="I1630" s="160"/>
      <c r="L1630" s="156"/>
      <c r="M1630" s="161"/>
      <c r="T1630" s="162"/>
      <c r="AT1630" s="157" t="s">
        <v>442</v>
      </c>
      <c r="AU1630" s="157" t="s">
        <v>87</v>
      </c>
      <c r="AV1630" s="12" t="s">
        <v>79</v>
      </c>
      <c r="AW1630" s="12" t="s">
        <v>31</v>
      </c>
      <c r="AX1630" s="12" t="s">
        <v>69</v>
      </c>
      <c r="AY1630" s="157" t="s">
        <v>328</v>
      </c>
    </row>
    <row r="1631" spans="2:65" s="14" customFormat="1">
      <c r="B1631" s="170"/>
      <c r="D1631" s="151" t="s">
        <v>442</v>
      </c>
      <c r="E1631" s="171" t="s">
        <v>3</v>
      </c>
      <c r="F1631" s="172" t="s">
        <v>4868</v>
      </c>
      <c r="H1631" s="171" t="s">
        <v>3</v>
      </c>
      <c r="I1631" s="173"/>
      <c r="L1631" s="170"/>
      <c r="M1631" s="174"/>
      <c r="T1631" s="175"/>
      <c r="AT1631" s="171" t="s">
        <v>442</v>
      </c>
      <c r="AU1631" s="171" t="s">
        <v>87</v>
      </c>
      <c r="AV1631" s="14" t="s">
        <v>76</v>
      </c>
      <c r="AW1631" s="14" t="s">
        <v>31</v>
      </c>
      <c r="AX1631" s="14" t="s">
        <v>69</v>
      </c>
      <c r="AY1631" s="171" t="s">
        <v>328</v>
      </c>
    </row>
    <row r="1632" spans="2:65" s="12" customFormat="1">
      <c r="B1632" s="156"/>
      <c r="D1632" s="151" t="s">
        <v>442</v>
      </c>
      <c r="E1632" s="157" t="s">
        <v>3</v>
      </c>
      <c r="F1632" s="158" t="s">
        <v>4869</v>
      </c>
      <c r="H1632" s="159">
        <v>5.649</v>
      </c>
      <c r="I1632" s="160"/>
      <c r="L1632" s="156"/>
      <c r="M1632" s="161"/>
      <c r="T1632" s="162"/>
      <c r="AT1632" s="157" t="s">
        <v>442</v>
      </c>
      <c r="AU1632" s="157" t="s">
        <v>87</v>
      </c>
      <c r="AV1632" s="12" t="s">
        <v>79</v>
      </c>
      <c r="AW1632" s="12" t="s">
        <v>31</v>
      </c>
      <c r="AX1632" s="12" t="s">
        <v>69</v>
      </c>
      <c r="AY1632" s="157" t="s">
        <v>328</v>
      </c>
    </row>
    <row r="1633" spans="2:65" s="13" customFormat="1">
      <c r="B1633" s="163"/>
      <c r="D1633" s="151" t="s">
        <v>442</v>
      </c>
      <c r="E1633" s="164" t="s">
        <v>3</v>
      </c>
      <c r="F1633" s="165" t="s">
        <v>452</v>
      </c>
      <c r="H1633" s="166">
        <v>23.853000000000002</v>
      </c>
      <c r="I1633" s="167"/>
      <c r="L1633" s="163"/>
      <c r="M1633" s="168"/>
      <c r="T1633" s="169"/>
      <c r="AT1633" s="164" t="s">
        <v>442</v>
      </c>
      <c r="AU1633" s="164" t="s">
        <v>87</v>
      </c>
      <c r="AV1633" s="13" t="s">
        <v>113</v>
      </c>
      <c r="AW1633" s="13" t="s">
        <v>31</v>
      </c>
      <c r="AX1633" s="13" t="s">
        <v>76</v>
      </c>
      <c r="AY1633" s="164" t="s">
        <v>328</v>
      </c>
    </row>
    <row r="1634" spans="2:65" s="1" customFormat="1" ht="24.2" customHeight="1">
      <c r="B1634" s="133"/>
      <c r="C1634" s="176" t="s">
        <v>4870</v>
      </c>
      <c r="D1634" s="176" t="s">
        <v>539</v>
      </c>
      <c r="E1634" s="177" t="s">
        <v>4871</v>
      </c>
      <c r="F1634" s="178" t="s">
        <v>4872</v>
      </c>
      <c r="G1634" s="179" t="s">
        <v>1383</v>
      </c>
      <c r="H1634" s="180">
        <v>147.31299999999999</v>
      </c>
      <c r="I1634" s="181"/>
      <c r="J1634" s="182">
        <f>ROUND(I1634*H1634,2)</f>
        <v>0</v>
      </c>
      <c r="K1634" s="178" t="s">
        <v>335</v>
      </c>
      <c r="L1634" s="183"/>
      <c r="M1634" s="184" t="s">
        <v>3</v>
      </c>
      <c r="N1634" s="185" t="s">
        <v>40</v>
      </c>
      <c r="P1634" s="143">
        <f>O1634*H1634</f>
        <v>0</v>
      </c>
      <c r="Q1634" s="143">
        <v>1E-3</v>
      </c>
      <c r="R1634" s="143">
        <f>Q1634*H1634</f>
        <v>0.147313</v>
      </c>
      <c r="S1634" s="143">
        <v>0</v>
      </c>
      <c r="T1634" s="144">
        <f>S1634*H1634</f>
        <v>0</v>
      </c>
      <c r="AR1634" s="145" t="s">
        <v>621</v>
      </c>
      <c r="AT1634" s="145" t="s">
        <v>539</v>
      </c>
      <c r="AU1634" s="145" t="s">
        <v>87</v>
      </c>
      <c r="AY1634" s="19" t="s">
        <v>328</v>
      </c>
      <c r="BE1634" s="146">
        <f>IF(N1634="základní",J1634,0)</f>
        <v>0</v>
      </c>
      <c r="BF1634" s="146">
        <f>IF(N1634="snížená",J1634,0)</f>
        <v>0</v>
      </c>
      <c r="BG1634" s="146">
        <f>IF(N1634="zákl. přenesená",J1634,0)</f>
        <v>0</v>
      </c>
      <c r="BH1634" s="146">
        <f>IF(N1634="sníž. přenesená",J1634,0)</f>
        <v>0</v>
      </c>
      <c r="BI1634" s="146">
        <f>IF(N1634="nulová",J1634,0)</f>
        <v>0</v>
      </c>
      <c r="BJ1634" s="19" t="s">
        <v>76</v>
      </c>
      <c r="BK1634" s="146">
        <f>ROUND(I1634*H1634,2)</f>
        <v>0</v>
      </c>
      <c r="BL1634" s="19" t="s">
        <v>532</v>
      </c>
      <c r="BM1634" s="145" t="s">
        <v>4873</v>
      </c>
    </row>
    <row r="1635" spans="2:65" s="1" customFormat="1" ht="19.5">
      <c r="B1635" s="34"/>
      <c r="D1635" s="151" t="s">
        <v>340</v>
      </c>
      <c r="F1635" s="152" t="s">
        <v>4874</v>
      </c>
      <c r="I1635" s="149"/>
      <c r="L1635" s="34"/>
      <c r="M1635" s="150"/>
      <c r="T1635" s="55"/>
      <c r="AT1635" s="19" t="s">
        <v>340</v>
      </c>
      <c r="AU1635" s="19" t="s">
        <v>87</v>
      </c>
    </row>
    <row r="1636" spans="2:65" s="12" customFormat="1">
      <c r="B1636" s="156"/>
      <c r="D1636" s="151" t="s">
        <v>442</v>
      </c>
      <c r="F1636" s="158" t="s">
        <v>4875</v>
      </c>
      <c r="H1636" s="159">
        <v>147.31299999999999</v>
      </c>
      <c r="I1636" s="160"/>
      <c r="L1636" s="156"/>
      <c r="M1636" s="161"/>
      <c r="T1636" s="162"/>
      <c r="AT1636" s="157" t="s">
        <v>442</v>
      </c>
      <c r="AU1636" s="157" t="s">
        <v>87</v>
      </c>
      <c r="AV1636" s="12" t="s">
        <v>79</v>
      </c>
      <c r="AW1636" s="12" t="s">
        <v>4</v>
      </c>
      <c r="AX1636" s="12" t="s">
        <v>76</v>
      </c>
      <c r="AY1636" s="157" t="s">
        <v>328</v>
      </c>
    </row>
    <row r="1637" spans="2:65" s="1" customFormat="1" ht="24.2" customHeight="1">
      <c r="B1637" s="133"/>
      <c r="C1637" s="134" t="s">
        <v>4876</v>
      </c>
      <c r="D1637" s="134" t="s">
        <v>331</v>
      </c>
      <c r="E1637" s="135" t="s">
        <v>4877</v>
      </c>
      <c r="F1637" s="136" t="s">
        <v>4878</v>
      </c>
      <c r="G1637" s="137" t="s">
        <v>476</v>
      </c>
      <c r="H1637" s="138">
        <v>132.55600000000001</v>
      </c>
      <c r="I1637" s="139"/>
      <c r="J1637" s="140">
        <f>ROUND(I1637*H1637,2)</f>
        <v>0</v>
      </c>
      <c r="K1637" s="136" t="s">
        <v>335</v>
      </c>
      <c r="L1637" s="34"/>
      <c r="M1637" s="141" t="s">
        <v>3</v>
      </c>
      <c r="N1637" s="142" t="s">
        <v>40</v>
      </c>
      <c r="P1637" s="143">
        <f>O1637*H1637</f>
        <v>0</v>
      </c>
      <c r="Q1637" s="143">
        <v>1.7000000000000001E-4</v>
      </c>
      <c r="R1637" s="143">
        <f>Q1637*H1637</f>
        <v>2.2534520000000002E-2</v>
      </c>
      <c r="S1637" s="143">
        <v>0</v>
      </c>
      <c r="T1637" s="144">
        <f>S1637*H1637</f>
        <v>0</v>
      </c>
      <c r="AR1637" s="145" t="s">
        <v>532</v>
      </c>
      <c r="AT1637" s="145" t="s">
        <v>331</v>
      </c>
      <c r="AU1637" s="145" t="s">
        <v>87</v>
      </c>
      <c r="AY1637" s="19" t="s">
        <v>328</v>
      </c>
      <c r="BE1637" s="146">
        <f>IF(N1637="základní",J1637,0)</f>
        <v>0</v>
      </c>
      <c r="BF1637" s="146">
        <f>IF(N1637="snížená",J1637,0)</f>
        <v>0</v>
      </c>
      <c r="BG1637" s="146">
        <f>IF(N1637="zákl. přenesená",J1637,0)</f>
        <v>0</v>
      </c>
      <c r="BH1637" s="146">
        <f>IF(N1637="sníž. přenesená",J1637,0)</f>
        <v>0</v>
      </c>
      <c r="BI1637" s="146">
        <f>IF(N1637="nulová",J1637,0)</f>
        <v>0</v>
      </c>
      <c r="BJ1637" s="19" t="s">
        <v>76</v>
      </c>
      <c r="BK1637" s="146">
        <f>ROUND(I1637*H1637,2)</f>
        <v>0</v>
      </c>
      <c r="BL1637" s="19" t="s">
        <v>532</v>
      </c>
      <c r="BM1637" s="145" t="s">
        <v>4879</v>
      </c>
    </row>
    <row r="1638" spans="2:65" s="1" customFormat="1">
      <c r="B1638" s="34"/>
      <c r="D1638" s="147" t="s">
        <v>338</v>
      </c>
      <c r="F1638" s="148" t="s">
        <v>4880</v>
      </c>
      <c r="I1638" s="149"/>
      <c r="L1638" s="34"/>
      <c r="M1638" s="150"/>
      <c r="T1638" s="55"/>
      <c r="AT1638" s="19" t="s">
        <v>338</v>
      </c>
      <c r="AU1638" s="19" t="s">
        <v>87</v>
      </c>
    </row>
    <row r="1639" spans="2:65" s="12" customFormat="1">
      <c r="B1639" s="156"/>
      <c r="D1639" s="151" t="s">
        <v>442</v>
      </c>
      <c r="E1639" s="157" t="s">
        <v>3</v>
      </c>
      <c r="F1639" s="158" t="s">
        <v>4881</v>
      </c>
      <c r="H1639" s="159">
        <v>43.545000000000002</v>
      </c>
      <c r="I1639" s="160"/>
      <c r="L1639" s="156"/>
      <c r="M1639" s="161"/>
      <c r="T1639" s="162"/>
      <c r="AT1639" s="157" t="s">
        <v>442</v>
      </c>
      <c r="AU1639" s="157" t="s">
        <v>87</v>
      </c>
      <c r="AV1639" s="12" t="s">
        <v>79</v>
      </c>
      <c r="AW1639" s="12" t="s">
        <v>31</v>
      </c>
      <c r="AX1639" s="12" t="s">
        <v>69</v>
      </c>
      <c r="AY1639" s="157" t="s">
        <v>328</v>
      </c>
    </row>
    <row r="1640" spans="2:65" s="12" customFormat="1">
      <c r="B1640" s="156"/>
      <c r="D1640" s="151" t="s">
        <v>442</v>
      </c>
      <c r="E1640" s="157" t="s">
        <v>3</v>
      </c>
      <c r="F1640" s="158" t="s">
        <v>4882</v>
      </c>
      <c r="H1640" s="159">
        <v>34.011000000000003</v>
      </c>
      <c r="I1640" s="160"/>
      <c r="L1640" s="156"/>
      <c r="M1640" s="161"/>
      <c r="T1640" s="162"/>
      <c r="AT1640" s="157" t="s">
        <v>442</v>
      </c>
      <c r="AU1640" s="157" t="s">
        <v>87</v>
      </c>
      <c r="AV1640" s="12" t="s">
        <v>79</v>
      </c>
      <c r="AW1640" s="12" t="s">
        <v>31</v>
      </c>
      <c r="AX1640" s="12" t="s">
        <v>69</v>
      </c>
      <c r="AY1640" s="157" t="s">
        <v>328</v>
      </c>
    </row>
    <row r="1641" spans="2:65" s="12" customFormat="1">
      <c r="B1641" s="156"/>
      <c r="D1641" s="151" t="s">
        <v>442</v>
      </c>
      <c r="E1641" s="157" t="s">
        <v>3</v>
      </c>
      <c r="F1641" s="158" t="s">
        <v>4883</v>
      </c>
      <c r="H1641" s="159">
        <v>43.8</v>
      </c>
      <c r="I1641" s="160"/>
      <c r="L1641" s="156"/>
      <c r="M1641" s="161"/>
      <c r="T1641" s="162"/>
      <c r="AT1641" s="157" t="s">
        <v>442</v>
      </c>
      <c r="AU1641" s="157" t="s">
        <v>87</v>
      </c>
      <c r="AV1641" s="12" t="s">
        <v>79</v>
      </c>
      <c r="AW1641" s="12" t="s">
        <v>31</v>
      </c>
      <c r="AX1641" s="12" t="s">
        <v>69</v>
      </c>
      <c r="AY1641" s="157" t="s">
        <v>328</v>
      </c>
    </row>
    <row r="1642" spans="2:65" s="12" customFormat="1">
      <c r="B1642" s="156"/>
      <c r="D1642" s="151" t="s">
        <v>442</v>
      </c>
      <c r="E1642" s="157" t="s">
        <v>3</v>
      </c>
      <c r="F1642" s="158" t="s">
        <v>4884</v>
      </c>
      <c r="H1642" s="159">
        <v>4.2</v>
      </c>
      <c r="I1642" s="160"/>
      <c r="L1642" s="156"/>
      <c r="M1642" s="161"/>
      <c r="T1642" s="162"/>
      <c r="AT1642" s="157" t="s">
        <v>442</v>
      </c>
      <c r="AU1642" s="157" t="s">
        <v>87</v>
      </c>
      <c r="AV1642" s="12" t="s">
        <v>79</v>
      </c>
      <c r="AW1642" s="12" t="s">
        <v>31</v>
      </c>
      <c r="AX1642" s="12" t="s">
        <v>69</v>
      </c>
      <c r="AY1642" s="157" t="s">
        <v>328</v>
      </c>
    </row>
    <row r="1643" spans="2:65" s="12" customFormat="1">
      <c r="B1643" s="156"/>
      <c r="D1643" s="151" t="s">
        <v>442</v>
      </c>
      <c r="E1643" s="157" t="s">
        <v>3</v>
      </c>
      <c r="F1643" s="158" t="s">
        <v>4885</v>
      </c>
      <c r="H1643" s="159">
        <v>7</v>
      </c>
      <c r="I1643" s="160"/>
      <c r="L1643" s="156"/>
      <c r="M1643" s="161"/>
      <c r="T1643" s="162"/>
      <c r="AT1643" s="157" t="s">
        <v>442</v>
      </c>
      <c r="AU1643" s="157" t="s">
        <v>87</v>
      </c>
      <c r="AV1643" s="12" t="s">
        <v>79</v>
      </c>
      <c r="AW1643" s="12" t="s">
        <v>31</v>
      </c>
      <c r="AX1643" s="12" t="s">
        <v>69</v>
      </c>
      <c r="AY1643" s="157" t="s">
        <v>328</v>
      </c>
    </row>
    <row r="1644" spans="2:65" s="13" customFormat="1">
      <c r="B1644" s="163"/>
      <c r="D1644" s="151" t="s">
        <v>442</v>
      </c>
      <c r="E1644" s="164" t="s">
        <v>3</v>
      </c>
      <c r="F1644" s="165" t="s">
        <v>452</v>
      </c>
      <c r="H1644" s="166">
        <v>132.55600000000001</v>
      </c>
      <c r="I1644" s="167"/>
      <c r="L1644" s="163"/>
      <c r="M1644" s="168"/>
      <c r="T1644" s="169"/>
      <c r="AT1644" s="164" t="s">
        <v>442</v>
      </c>
      <c r="AU1644" s="164" t="s">
        <v>87</v>
      </c>
      <c r="AV1644" s="13" t="s">
        <v>113</v>
      </c>
      <c r="AW1644" s="13" t="s">
        <v>31</v>
      </c>
      <c r="AX1644" s="13" t="s">
        <v>76</v>
      </c>
      <c r="AY1644" s="164" t="s">
        <v>328</v>
      </c>
    </row>
    <row r="1645" spans="2:65" s="1" customFormat="1" ht="16.5" customHeight="1">
      <c r="B1645" s="133"/>
      <c r="C1645" s="176" t="s">
        <v>4886</v>
      </c>
      <c r="D1645" s="176" t="s">
        <v>539</v>
      </c>
      <c r="E1645" s="177" t="s">
        <v>4887</v>
      </c>
      <c r="F1645" s="178" t="s">
        <v>4888</v>
      </c>
      <c r="G1645" s="179" t="s">
        <v>476</v>
      </c>
      <c r="H1645" s="180">
        <v>152.43899999999999</v>
      </c>
      <c r="I1645" s="181"/>
      <c r="J1645" s="182">
        <f>ROUND(I1645*H1645,2)</f>
        <v>0</v>
      </c>
      <c r="K1645" s="178" t="s">
        <v>335</v>
      </c>
      <c r="L1645" s="183"/>
      <c r="M1645" s="184" t="s">
        <v>3</v>
      </c>
      <c r="N1645" s="185" t="s">
        <v>40</v>
      </c>
      <c r="P1645" s="143">
        <f>O1645*H1645</f>
        <v>0</v>
      </c>
      <c r="Q1645" s="143">
        <v>9.1E-4</v>
      </c>
      <c r="R1645" s="143">
        <f>Q1645*H1645</f>
        <v>0.13871949</v>
      </c>
      <c r="S1645" s="143">
        <v>0</v>
      </c>
      <c r="T1645" s="144">
        <f>S1645*H1645</f>
        <v>0</v>
      </c>
      <c r="AR1645" s="145" t="s">
        <v>621</v>
      </c>
      <c r="AT1645" s="145" t="s">
        <v>539</v>
      </c>
      <c r="AU1645" s="145" t="s">
        <v>87</v>
      </c>
      <c r="AY1645" s="19" t="s">
        <v>328</v>
      </c>
      <c r="BE1645" s="146">
        <f>IF(N1645="základní",J1645,0)</f>
        <v>0</v>
      </c>
      <c r="BF1645" s="146">
        <f>IF(N1645="snížená",J1645,0)</f>
        <v>0</v>
      </c>
      <c r="BG1645" s="146">
        <f>IF(N1645="zákl. přenesená",J1645,0)</f>
        <v>0</v>
      </c>
      <c r="BH1645" s="146">
        <f>IF(N1645="sníž. přenesená",J1645,0)</f>
        <v>0</v>
      </c>
      <c r="BI1645" s="146">
        <f>IF(N1645="nulová",J1645,0)</f>
        <v>0</v>
      </c>
      <c r="BJ1645" s="19" t="s">
        <v>76</v>
      </c>
      <c r="BK1645" s="146">
        <f>ROUND(I1645*H1645,2)</f>
        <v>0</v>
      </c>
      <c r="BL1645" s="19" t="s">
        <v>532</v>
      </c>
      <c r="BM1645" s="145" t="s">
        <v>4889</v>
      </c>
    </row>
    <row r="1646" spans="2:65" s="1" customFormat="1" ht="19.5">
      <c r="B1646" s="34"/>
      <c r="D1646" s="151" t="s">
        <v>340</v>
      </c>
      <c r="F1646" s="152" t="s">
        <v>4890</v>
      </c>
      <c r="I1646" s="149"/>
      <c r="L1646" s="34"/>
      <c r="M1646" s="150"/>
      <c r="T1646" s="55"/>
      <c r="AT1646" s="19" t="s">
        <v>340</v>
      </c>
      <c r="AU1646" s="19" t="s">
        <v>87</v>
      </c>
    </row>
    <row r="1647" spans="2:65" s="12" customFormat="1">
      <c r="B1647" s="156"/>
      <c r="D1647" s="151" t="s">
        <v>442</v>
      </c>
      <c r="F1647" s="158" t="s">
        <v>4891</v>
      </c>
      <c r="H1647" s="159">
        <v>152.43899999999999</v>
      </c>
      <c r="I1647" s="160"/>
      <c r="L1647" s="156"/>
      <c r="M1647" s="161"/>
      <c r="T1647" s="162"/>
      <c r="AT1647" s="157" t="s">
        <v>442</v>
      </c>
      <c r="AU1647" s="157" t="s">
        <v>87</v>
      </c>
      <c r="AV1647" s="12" t="s">
        <v>79</v>
      </c>
      <c r="AW1647" s="12" t="s">
        <v>4</v>
      </c>
      <c r="AX1647" s="12" t="s">
        <v>76</v>
      </c>
      <c r="AY1647" s="157" t="s">
        <v>328</v>
      </c>
    </row>
    <row r="1648" spans="2:65" s="11" customFormat="1" ht="22.9" customHeight="1">
      <c r="B1648" s="121"/>
      <c r="D1648" s="122" t="s">
        <v>68</v>
      </c>
      <c r="E1648" s="131" t="s">
        <v>4892</v>
      </c>
      <c r="F1648" s="131" t="s">
        <v>4893</v>
      </c>
      <c r="I1648" s="124"/>
      <c r="J1648" s="132">
        <f>BK1648</f>
        <v>0</v>
      </c>
      <c r="L1648" s="121"/>
      <c r="M1648" s="126"/>
      <c r="P1648" s="127">
        <f>SUM(P1649:P1676)</f>
        <v>0</v>
      </c>
      <c r="R1648" s="127">
        <f>SUM(R1649:R1676)</f>
        <v>9.9066403107999967</v>
      </c>
      <c r="T1648" s="128">
        <f>SUM(T1649:T1676)</f>
        <v>0</v>
      </c>
      <c r="AR1648" s="122" t="s">
        <v>79</v>
      </c>
      <c r="AT1648" s="129" t="s">
        <v>68</v>
      </c>
      <c r="AU1648" s="129" t="s">
        <v>76</v>
      </c>
      <c r="AY1648" s="122" t="s">
        <v>328</v>
      </c>
      <c r="BK1648" s="130">
        <f>SUM(BK1649:BK1676)</f>
        <v>0</v>
      </c>
    </row>
    <row r="1649" spans="2:65" s="1" customFormat="1" ht="21.75" customHeight="1">
      <c r="B1649" s="133"/>
      <c r="C1649" s="134" t="s">
        <v>4894</v>
      </c>
      <c r="D1649" s="134" t="s">
        <v>331</v>
      </c>
      <c r="E1649" s="135" t="s">
        <v>4895</v>
      </c>
      <c r="F1649" s="136" t="s">
        <v>4896</v>
      </c>
      <c r="G1649" s="137" t="s">
        <v>439</v>
      </c>
      <c r="H1649" s="138">
        <v>123.069</v>
      </c>
      <c r="I1649" s="139"/>
      <c r="J1649" s="140">
        <f>ROUND(I1649*H1649,2)</f>
        <v>0</v>
      </c>
      <c r="K1649" s="136" t="s">
        <v>335</v>
      </c>
      <c r="L1649" s="34"/>
      <c r="M1649" s="141" t="s">
        <v>3</v>
      </c>
      <c r="N1649" s="142" t="s">
        <v>40</v>
      </c>
      <c r="P1649" s="143">
        <f>O1649*H1649</f>
        <v>0</v>
      </c>
      <c r="Q1649" s="143">
        <v>0</v>
      </c>
      <c r="R1649" s="143">
        <f>Q1649*H1649</f>
        <v>0</v>
      </c>
      <c r="S1649" s="143">
        <v>0</v>
      </c>
      <c r="T1649" s="144">
        <f>S1649*H1649</f>
        <v>0</v>
      </c>
      <c r="AR1649" s="145" t="s">
        <v>532</v>
      </c>
      <c r="AT1649" s="145" t="s">
        <v>331</v>
      </c>
      <c r="AU1649" s="145" t="s">
        <v>79</v>
      </c>
      <c r="AY1649" s="19" t="s">
        <v>328</v>
      </c>
      <c r="BE1649" s="146">
        <f>IF(N1649="základní",J1649,0)</f>
        <v>0</v>
      </c>
      <c r="BF1649" s="146">
        <f>IF(N1649="snížená",J1649,0)</f>
        <v>0</v>
      </c>
      <c r="BG1649" s="146">
        <f>IF(N1649="zákl. přenesená",J1649,0)</f>
        <v>0</v>
      </c>
      <c r="BH1649" s="146">
        <f>IF(N1649="sníž. přenesená",J1649,0)</f>
        <v>0</v>
      </c>
      <c r="BI1649" s="146">
        <f>IF(N1649="nulová",J1649,0)</f>
        <v>0</v>
      </c>
      <c r="BJ1649" s="19" t="s">
        <v>76</v>
      </c>
      <c r="BK1649" s="146">
        <f>ROUND(I1649*H1649,2)</f>
        <v>0</v>
      </c>
      <c r="BL1649" s="19" t="s">
        <v>532</v>
      </c>
      <c r="BM1649" s="145" t="s">
        <v>4897</v>
      </c>
    </row>
    <row r="1650" spans="2:65" s="1" customFormat="1">
      <c r="B1650" s="34"/>
      <c r="D1650" s="147" t="s">
        <v>338</v>
      </c>
      <c r="F1650" s="148" t="s">
        <v>4898</v>
      </c>
      <c r="I1650" s="149"/>
      <c r="L1650" s="34"/>
      <c r="M1650" s="150"/>
      <c r="T1650" s="55"/>
      <c r="AT1650" s="19" t="s">
        <v>338</v>
      </c>
      <c r="AU1650" s="19" t="s">
        <v>79</v>
      </c>
    </row>
    <row r="1651" spans="2:65" s="12" customFormat="1">
      <c r="B1651" s="156"/>
      <c r="D1651" s="151" t="s">
        <v>442</v>
      </c>
      <c r="E1651" s="157" t="s">
        <v>3</v>
      </c>
      <c r="F1651" s="158" t="s">
        <v>2369</v>
      </c>
      <c r="H1651" s="159">
        <v>110.485</v>
      </c>
      <c r="I1651" s="160"/>
      <c r="L1651" s="156"/>
      <c r="M1651" s="161"/>
      <c r="T1651" s="162"/>
      <c r="AT1651" s="157" t="s">
        <v>442</v>
      </c>
      <c r="AU1651" s="157" t="s">
        <v>79</v>
      </c>
      <c r="AV1651" s="12" t="s">
        <v>79</v>
      </c>
      <c r="AW1651" s="12" t="s">
        <v>31</v>
      </c>
      <c r="AX1651" s="12" t="s">
        <v>69</v>
      </c>
      <c r="AY1651" s="157" t="s">
        <v>328</v>
      </c>
    </row>
    <row r="1652" spans="2:65" s="12" customFormat="1">
      <c r="B1652" s="156"/>
      <c r="D1652" s="151" t="s">
        <v>442</v>
      </c>
      <c r="E1652" s="157" t="s">
        <v>3</v>
      </c>
      <c r="F1652" s="158" t="s">
        <v>4899</v>
      </c>
      <c r="H1652" s="159">
        <v>12.584</v>
      </c>
      <c r="I1652" s="160"/>
      <c r="L1652" s="156"/>
      <c r="M1652" s="161"/>
      <c r="T1652" s="162"/>
      <c r="AT1652" s="157" t="s">
        <v>442</v>
      </c>
      <c r="AU1652" s="157" t="s">
        <v>79</v>
      </c>
      <c r="AV1652" s="12" t="s">
        <v>79</v>
      </c>
      <c r="AW1652" s="12" t="s">
        <v>31</v>
      </c>
      <c r="AX1652" s="12" t="s">
        <v>69</v>
      </c>
      <c r="AY1652" s="157" t="s">
        <v>328</v>
      </c>
    </row>
    <row r="1653" spans="2:65" s="13" customFormat="1">
      <c r="B1653" s="163"/>
      <c r="D1653" s="151" t="s">
        <v>442</v>
      </c>
      <c r="E1653" s="164" t="s">
        <v>3</v>
      </c>
      <c r="F1653" s="165" t="s">
        <v>452</v>
      </c>
      <c r="H1653" s="166">
        <v>123.069</v>
      </c>
      <c r="I1653" s="167"/>
      <c r="L1653" s="163"/>
      <c r="M1653" s="168"/>
      <c r="T1653" s="169"/>
      <c r="AT1653" s="164" t="s">
        <v>442</v>
      </c>
      <c r="AU1653" s="164" t="s">
        <v>79</v>
      </c>
      <c r="AV1653" s="13" t="s">
        <v>113</v>
      </c>
      <c r="AW1653" s="13" t="s">
        <v>31</v>
      </c>
      <c r="AX1653" s="13" t="s">
        <v>76</v>
      </c>
      <c r="AY1653" s="164" t="s">
        <v>328</v>
      </c>
    </row>
    <row r="1654" spans="2:65" s="1" customFormat="1" ht="24.2" customHeight="1">
      <c r="B1654" s="133"/>
      <c r="C1654" s="134" t="s">
        <v>4900</v>
      </c>
      <c r="D1654" s="134" t="s">
        <v>331</v>
      </c>
      <c r="E1654" s="135" t="s">
        <v>4901</v>
      </c>
      <c r="F1654" s="136" t="s">
        <v>4902</v>
      </c>
      <c r="G1654" s="137" t="s">
        <v>439</v>
      </c>
      <c r="H1654" s="138">
        <v>123.069</v>
      </c>
      <c r="I1654" s="139"/>
      <c r="J1654" s="140">
        <f>ROUND(I1654*H1654,2)</f>
        <v>0</v>
      </c>
      <c r="K1654" s="136" t="s">
        <v>335</v>
      </c>
      <c r="L1654" s="34"/>
      <c r="M1654" s="141" t="s">
        <v>3</v>
      </c>
      <c r="N1654" s="142" t="s">
        <v>40</v>
      </c>
      <c r="P1654" s="143">
        <f>O1654*H1654</f>
        <v>0</v>
      </c>
      <c r="Q1654" s="143">
        <v>6.5826399999999993E-2</v>
      </c>
      <c r="R1654" s="143">
        <f>Q1654*H1654</f>
        <v>8.1011892215999985</v>
      </c>
      <c r="S1654" s="143">
        <v>0</v>
      </c>
      <c r="T1654" s="144">
        <f>S1654*H1654</f>
        <v>0</v>
      </c>
      <c r="AR1654" s="145" t="s">
        <v>532</v>
      </c>
      <c r="AT1654" s="145" t="s">
        <v>331</v>
      </c>
      <c r="AU1654" s="145" t="s">
        <v>79</v>
      </c>
      <c r="AY1654" s="19" t="s">
        <v>328</v>
      </c>
      <c r="BE1654" s="146">
        <f>IF(N1654="základní",J1654,0)</f>
        <v>0</v>
      </c>
      <c r="BF1654" s="146">
        <f>IF(N1654="snížená",J1654,0)</f>
        <v>0</v>
      </c>
      <c r="BG1654" s="146">
        <f>IF(N1654="zákl. přenesená",J1654,0)</f>
        <v>0</v>
      </c>
      <c r="BH1654" s="146">
        <f>IF(N1654="sníž. přenesená",J1654,0)</f>
        <v>0</v>
      </c>
      <c r="BI1654" s="146">
        <f>IF(N1654="nulová",J1654,0)</f>
        <v>0</v>
      </c>
      <c r="BJ1654" s="19" t="s">
        <v>76</v>
      </c>
      <c r="BK1654" s="146">
        <f>ROUND(I1654*H1654,2)</f>
        <v>0</v>
      </c>
      <c r="BL1654" s="19" t="s">
        <v>532</v>
      </c>
      <c r="BM1654" s="145" t="s">
        <v>4903</v>
      </c>
    </row>
    <row r="1655" spans="2:65" s="1" customFormat="1">
      <c r="B1655" s="34"/>
      <c r="D1655" s="147" t="s">
        <v>338</v>
      </c>
      <c r="F1655" s="148" t="s">
        <v>4904</v>
      </c>
      <c r="I1655" s="149"/>
      <c r="L1655" s="34"/>
      <c r="M1655" s="150"/>
      <c r="T1655" s="55"/>
      <c r="AT1655" s="19" t="s">
        <v>338</v>
      </c>
      <c r="AU1655" s="19" t="s">
        <v>79</v>
      </c>
    </row>
    <row r="1656" spans="2:65" s="1" customFormat="1" ht="24.2" customHeight="1">
      <c r="B1656" s="133"/>
      <c r="C1656" s="134" t="s">
        <v>4905</v>
      </c>
      <c r="D1656" s="134" t="s">
        <v>331</v>
      </c>
      <c r="E1656" s="135" t="s">
        <v>4906</v>
      </c>
      <c r="F1656" s="136" t="s">
        <v>4907</v>
      </c>
      <c r="G1656" s="137" t="s">
        <v>439</v>
      </c>
      <c r="H1656" s="138">
        <v>123.069</v>
      </c>
      <c r="I1656" s="139"/>
      <c r="J1656" s="140">
        <f>ROUND(I1656*H1656,2)</f>
        <v>0</v>
      </c>
      <c r="K1656" s="136" t="s">
        <v>335</v>
      </c>
      <c r="L1656" s="34"/>
      <c r="M1656" s="141" t="s">
        <v>3</v>
      </c>
      <c r="N1656" s="142" t="s">
        <v>40</v>
      </c>
      <c r="P1656" s="143">
        <f>O1656*H1656</f>
        <v>0</v>
      </c>
      <c r="Q1656" s="143">
        <v>1.9000000000000001E-4</v>
      </c>
      <c r="R1656" s="143">
        <f>Q1656*H1656</f>
        <v>2.3383110000000002E-2</v>
      </c>
      <c r="S1656" s="143">
        <v>0</v>
      </c>
      <c r="T1656" s="144">
        <f>S1656*H1656</f>
        <v>0</v>
      </c>
      <c r="AR1656" s="145" t="s">
        <v>532</v>
      </c>
      <c r="AT1656" s="145" t="s">
        <v>331</v>
      </c>
      <c r="AU1656" s="145" t="s">
        <v>79</v>
      </c>
      <c r="AY1656" s="19" t="s">
        <v>328</v>
      </c>
      <c r="BE1656" s="146">
        <f>IF(N1656="základní",J1656,0)</f>
        <v>0</v>
      </c>
      <c r="BF1656" s="146">
        <f>IF(N1656="snížená",J1656,0)</f>
        <v>0</v>
      </c>
      <c r="BG1656" s="146">
        <f>IF(N1656="zákl. přenesená",J1656,0)</f>
        <v>0</v>
      </c>
      <c r="BH1656" s="146">
        <f>IF(N1656="sníž. přenesená",J1656,0)</f>
        <v>0</v>
      </c>
      <c r="BI1656" s="146">
        <f>IF(N1656="nulová",J1656,0)</f>
        <v>0</v>
      </c>
      <c r="BJ1656" s="19" t="s">
        <v>76</v>
      </c>
      <c r="BK1656" s="146">
        <f>ROUND(I1656*H1656,2)</f>
        <v>0</v>
      </c>
      <c r="BL1656" s="19" t="s">
        <v>532</v>
      </c>
      <c r="BM1656" s="145" t="s">
        <v>4908</v>
      </c>
    </row>
    <row r="1657" spans="2:65" s="1" customFormat="1">
      <c r="B1657" s="34"/>
      <c r="D1657" s="147" t="s">
        <v>338</v>
      </c>
      <c r="F1657" s="148" t="s">
        <v>4909</v>
      </c>
      <c r="I1657" s="149"/>
      <c r="L1657" s="34"/>
      <c r="M1657" s="150"/>
      <c r="T1657" s="55"/>
      <c r="AT1657" s="19" t="s">
        <v>338</v>
      </c>
      <c r="AU1657" s="19" t="s">
        <v>79</v>
      </c>
    </row>
    <row r="1658" spans="2:65" s="1" customFormat="1" ht="33" customHeight="1">
      <c r="B1658" s="133"/>
      <c r="C1658" s="134" t="s">
        <v>4910</v>
      </c>
      <c r="D1658" s="134" t="s">
        <v>331</v>
      </c>
      <c r="E1658" s="135" t="s">
        <v>4911</v>
      </c>
      <c r="F1658" s="136" t="s">
        <v>4912</v>
      </c>
      <c r="G1658" s="137" t="s">
        <v>476</v>
      </c>
      <c r="H1658" s="138">
        <v>50</v>
      </c>
      <c r="I1658" s="139"/>
      <c r="J1658" s="140">
        <f>ROUND(I1658*H1658,2)</f>
        <v>0</v>
      </c>
      <c r="K1658" s="136" t="s">
        <v>335</v>
      </c>
      <c r="L1658" s="34"/>
      <c r="M1658" s="141" t="s">
        <v>3</v>
      </c>
      <c r="N1658" s="142" t="s">
        <v>40</v>
      </c>
      <c r="P1658" s="143">
        <f>O1658*H1658</f>
        <v>0</v>
      </c>
      <c r="Q1658" s="143">
        <v>1.2639999999999999E-5</v>
      </c>
      <c r="R1658" s="143">
        <f>Q1658*H1658</f>
        <v>6.3199999999999997E-4</v>
      </c>
      <c r="S1658" s="143">
        <v>0</v>
      </c>
      <c r="T1658" s="144">
        <f>S1658*H1658</f>
        <v>0</v>
      </c>
      <c r="AR1658" s="145" t="s">
        <v>532</v>
      </c>
      <c r="AT1658" s="145" t="s">
        <v>331</v>
      </c>
      <c r="AU1658" s="145" t="s">
        <v>79</v>
      </c>
      <c r="AY1658" s="19" t="s">
        <v>328</v>
      </c>
      <c r="BE1658" s="146">
        <f>IF(N1658="základní",J1658,0)</f>
        <v>0</v>
      </c>
      <c r="BF1658" s="146">
        <f>IF(N1658="snížená",J1658,0)</f>
        <v>0</v>
      </c>
      <c r="BG1658" s="146">
        <f>IF(N1658="zákl. přenesená",J1658,0)</f>
        <v>0</v>
      </c>
      <c r="BH1658" s="146">
        <f>IF(N1658="sníž. přenesená",J1658,0)</f>
        <v>0</v>
      </c>
      <c r="BI1658" s="146">
        <f>IF(N1658="nulová",J1658,0)</f>
        <v>0</v>
      </c>
      <c r="BJ1658" s="19" t="s">
        <v>76</v>
      </c>
      <c r="BK1658" s="146">
        <f>ROUND(I1658*H1658,2)</f>
        <v>0</v>
      </c>
      <c r="BL1658" s="19" t="s">
        <v>532</v>
      </c>
      <c r="BM1658" s="145" t="s">
        <v>4913</v>
      </c>
    </row>
    <row r="1659" spans="2:65" s="1" customFormat="1">
      <c r="B1659" s="34"/>
      <c r="D1659" s="147" t="s">
        <v>338</v>
      </c>
      <c r="F1659" s="148" t="s">
        <v>4914</v>
      </c>
      <c r="I1659" s="149"/>
      <c r="L1659" s="34"/>
      <c r="M1659" s="150"/>
      <c r="T1659" s="55"/>
      <c r="AT1659" s="19" t="s">
        <v>338</v>
      </c>
      <c r="AU1659" s="19" t="s">
        <v>79</v>
      </c>
    </row>
    <row r="1660" spans="2:65" s="1" customFormat="1" ht="16.5" customHeight="1">
      <c r="B1660" s="133"/>
      <c r="C1660" s="176" t="s">
        <v>4915</v>
      </c>
      <c r="D1660" s="176" t="s">
        <v>539</v>
      </c>
      <c r="E1660" s="177" t="s">
        <v>4916</v>
      </c>
      <c r="F1660" s="178" t="s">
        <v>4917</v>
      </c>
      <c r="G1660" s="179" t="s">
        <v>476</v>
      </c>
      <c r="H1660" s="180">
        <v>52.5</v>
      </c>
      <c r="I1660" s="181"/>
      <c r="J1660" s="182">
        <f>ROUND(I1660*H1660,2)</f>
        <v>0</v>
      </c>
      <c r="K1660" s="178" t="s">
        <v>335</v>
      </c>
      <c r="L1660" s="183"/>
      <c r="M1660" s="184" t="s">
        <v>3</v>
      </c>
      <c r="N1660" s="185" t="s">
        <v>40</v>
      </c>
      <c r="P1660" s="143">
        <f>O1660*H1660</f>
        <v>0</v>
      </c>
      <c r="Q1660" s="143">
        <v>3.8000000000000002E-4</v>
      </c>
      <c r="R1660" s="143">
        <f>Q1660*H1660</f>
        <v>1.9950000000000002E-2</v>
      </c>
      <c r="S1660" s="143">
        <v>0</v>
      </c>
      <c r="T1660" s="144">
        <f>S1660*H1660</f>
        <v>0</v>
      </c>
      <c r="AR1660" s="145" t="s">
        <v>621</v>
      </c>
      <c r="AT1660" s="145" t="s">
        <v>539</v>
      </c>
      <c r="AU1660" s="145" t="s">
        <v>79</v>
      </c>
      <c r="AY1660" s="19" t="s">
        <v>328</v>
      </c>
      <c r="BE1660" s="146">
        <f>IF(N1660="základní",J1660,0)</f>
        <v>0</v>
      </c>
      <c r="BF1660" s="146">
        <f>IF(N1660="snížená",J1660,0)</f>
        <v>0</v>
      </c>
      <c r="BG1660" s="146">
        <f>IF(N1660="zákl. přenesená",J1660,0)</f>
        <v>0</v>
      </c>
      <c r="BH1660" s="146">
        <f>IF(N1660="sníž. přenesená",J1660,0)</f>
        <v>0</v>
      </c>
      <c r="BI1660" s="146">
        <f>IF(N1660="nulová",J1660,0)</f>
        <v>0</v>
      </c>
      <c r="BJ1660" s="19" t="s">
        <v>76</v>
      </c>
      <c r="BK1660" s="146">
        <f>ROUND(I1660*H1660,2)</f>
        <v>0</v>
      </c>
      <c r="BL1660" s="19" t="s">
        <v>532</v>
      </c>
      <c r="BM1660" s="145" t="s">
        <v>4918</v>
      </c>
    </row>
    <row r="1661" spans="2:65" s="12" customFormat="1">
      <c r="B1661" s="156"/>
      <c r="D1661" s="151" t="s">
        <v>442</v>
      </c>
      <c r="F1661" s="158" t="s">
        <v>4919</v>
      </c>
      <c r="H1661" s="159">
        <v>52.5</v>
      </c>
      <c r="I1661" s="160"/>
      <c r="L1661" s="156"/>
      <c r="M1661" s="161"/>
      <c r="T1661" s="162"/>
      <c r="AT1661" s="157" t="s">
        <v>442</v>
      </c>
      <c r="AU1661" s="157" t="s">
        <v>79</v>
      </c>
      <c r="AV1661" s="12" t="s">
        <v>79</v>
      </c>
      <c r="AW1661" s="12" t="s">
        <v>4</v>
      </c>
      <c r="AX1661" s="12" t="s">
        <v>76</v>
      </c>
      <c r="AY1661" s="157" t="s">
        <v>328</v>
      </c>
    </row>
    <row r="1662" spans="2:65" s="1" customFormat="1" ht="16.5" customHeight="1">
      <c r="B1662" s="133"/>
      <c r="C1662" s="134" t="s">
        <v>4920</v>
      </c>
      <c r="D1662" s="134" t="s">
        <v>331</v>
      </c>
      <c r="E1662" s="135" t="s">
        <v>4921</v>
      </c>
      <c r="F1662" s="136" t="s">
        <v>4922</v>
      </c>
      <c r="G1662" s="137" t="s">
        <v>476</v>
      </c>
      <c r="H1662" s="138">
        <v>0.9</v>
      </c>
      <c r="I1662" s="139"/>
      <c r="J1662" s="140">
        <f>ROUND(I1662*H1662,2)</f>
        <v>0</v>
      </c>
      <c r="K1662" s="136" t="s">
        <v>335</v>
      </c>
      <c r="L1662" s="34"/>
      <c r="M1662" s="141" t="s">
        <v>3</v>
      </c>
      <c r="N1662" s="142" t="s">
        <v>40</v>
      </c>
      <c r="P1662" s="143">
        <f>O1662*H1662</f>
        <v>0</v>
      </c>
      <c r="Q1662" s="143">
        <v>0</v>
      </c>
      <c r="R1662" s="143">
        <f>Q1662*H1662</f>
        <v>0</v>
      </c>
      <c r="S1662" s="143">
        <v>0</v>
      </c>
      <c r="T1662" s="144">
        <f>S1662*H1662</f>
        <v>0</v>
      </c>
      <c r="AR1662" s="145" t="s">
        <v>532</v>
      </c>
      <c r="AT1662" s="145" t="s">
        <v>331</v>
      </c>
      <c r="AU1662" s="145" t="s">
        <v>79</v>
      </c>
      <c r="AY1662" s="19" t="s">
        <v>328</v>
      </c>
      <c r="BE1662" s="146">
        <f>IF(N1662="základní",J1662,0)</f>
        <v>0</v>
      </c>
      <c r="BF1662" s="146">
        <f>IF(N1662="snížená",J1662,0)</f>
        <v>0</v>
      </c>
      <c r="BG1662" s="146">
        <f>IF(N1662="zákl. přenesená",J1662,0)</f>
        <v>0</v>
      </c>
      <c r="BH1662" s="146">
        <f>IF(N1662="sníž. přenesená",J1662,0)</f>
        <v>0</v>
      </c>
      <c r="BI1662" s="146">
        <f>IF(N1662="nulová",J1662,0)</f>
        <v>0</v>
      </c>
      <c r="BJ1662" s="19" t="s">
        <v>76</v>
      </c>
      <c r="BK1662" s="146">
        <f>ROUND(I1662*H1662,2)</f>
        <v>0</v>
      </c>
      <c r="BL1662" s="19" t="s">
        <v>532</v>
      </c>
      <c r="BM1662" s="145" t="s">
        <v>4923</v>
      </c>
    </row>
    <row r="1663" spans="2:65" s="1" customFormat="1">
      <c r="B1663" s="34"/>
      <c r="D1663" s="147" t="s">
        <v>338</v>
      </c>
      <c r="F1663" s="148" t="s">
        <v>4924</v>
      </c>
      <c r="I1663" s="149"/>
      <c r="L1663" s="34"/>
      <c r="M1663" s="150"/>
      <c r="T1663" s="55"/>
      <c r="AT1663" s="19" t="s">
        <v>338</v>
      </c>
      <c r="AU1663" s="19" t="s">
        <v>79</v>
      </c>
    </row>
    <row r="1664" spans="2:65" s="12" customFormat="1">
      <c r="B1664" s="156"/>
      <c r="D1664" s="151" t="s">
        <v>442</v>
      </c>
      <c r="E1664" s="157" t="s">
        <v>3</v>
      </c>
      <c r="F1664" s="158" t="s">
        <v>4925</v>
      </c>
      <c r="H1664" s="159">
        <v>0.9</v>
      </c>
      <c r="I1664" s="160"/>
      <c r="L1664" s="156"/>
      <c r="M1664" s="161"/>
      <c r="T1664" s="162"/>
      <c r="AT1664" s="157" t="s">
        <v>442</v>
      </c>
      <c r="AU1664" s="157" t="s">
        <v>79</v>
      </c>
      <c r="AV1664" s="12" t="s">
        <v>79</v>
      </c>
      <c r="AW1664" s="12" t="s">
        <v>31</v>
      </c>
      <c r="AX1664" s="12" t="s">
        <v>76</v>
      </c>
      <c r="AY1664" s="157" t="s">
        <v>328</v>
      </c>
    </row>
    <row r="1665" spans="2:65" s="1" customFormat="1" ht="16.5" customHeight="1">
      <c r="B1665" s="133"/>
      <c r="C1665" s="176" t="s">
        <v>4926</v>
      </c>
      <c r="D1665" s="176" t="s">
        <v>539</v>
      </c>
      <c r="E1665" s="177" t="s">
        <v>687</v>
      </c>
      <c r="F1665" s="178" t="s">
        <v>4927</v>
      </c>
      <c r="G1665" s="179" t="s">
        <v>476</v>
      </c>
      <c r="H1665" s="180">
        <v>0.9</v>
      </c>
      <c r="I1665" s="181"/>
      <c r="J1665" s="182">
        <f>ROUND(I1665*H1665,2)</f>
        <v>0</v>
      </c>
      <c r="K1665" s="178" t="s">
        <v>2897</v>
      </c>
      <c r="L1665" s="183"/>
      <c r="M1665" s="184" t="s">
        <v>3</v>
      </c>
      <c r="N1665" s="185" t="s">
        <v>40</v>
      </c>
      <c r="P1665" s="143">
        <f>O1665*H1665</f>
        <v>0</v>
      </c>
      <c r="Q1665" s="143">
        <v>0</v>
      </c>
      <c r="R1665" s="143">
        <f>Q1665*H1665</f>
        <v>0</v>
      </c>
      <c r="S1665" s="143">
        <v>0</v>
      </c>
      <c r="T1665" s="144">
        <f>S1665*H1665</f>
        <v>0</v>
      </c>
      <c r="AR1665" s="145" t="s">
        <v>621</v>
      </c>
      <c r="AT1665" s="145" t="s">
        <v>539</v>
      </c>
      <c r="AU1665" s="145" t="s">
        <v>79</v>
      </c>
      <c r="AY1665" s="19" t="s">
        <v>328</v>
      </c>
      <c r="BE1665" s="146">
        <f>IF(N1665="základní",J1665,0)</f>
        <v>0</v>
      </c>
      <c r="BF1665" s="146">
        <f>IF(N1665="snížená",J1665,0)</f>
        <v>0</v>
      </c>
      <c r="BG1665" s="146">
        <f>IF(N1665="zákl. přenesená",J1665,0)</f>
        <v>0</v>
      </c>
      <c r="BH1665" s="146">
        <f>IF(N1665="sníž. přenesená",J1665,0)</f>
        <v>0</v>
      </c>
      <c r="BI1665" s="146">
        <f>IF(N1665="nulová",J1665,0)</f>
        <v>0</v>
      </c>
      <c r="BJ1665" s="19" t="s">
        <v>76</v>
      </c>
      <c r="BK1665" s="146">
        <f>ROUND(I1665*H1665,2)</f>
        <v>0</v>
      </c>
      <c r="BL1665" s="19" t="s">
        <v>532</v>
      </c>
      <c r="BM1665" s="145" t="s">
        <v>4928</v>
      </c>
    </row>
    <row r="1666" spans="2:65" s="1" customFormat="1" ht="37.9" customHeight="1">
      <c r="B1666" s="133"/>
      <c r="C1666" s="134" t="s">
        <v>4929</v>
      </c>
      <c r="D1666" s="134" t="s">
        <v>331</v>
      </c>
      <c r="E1666" s="135" t="s">
        <v>4930</v>
      </c>
      <c r="F1666" s="136" t="s">
        <v>4931</v>
      </c>
      <c r="G1666" s="137" t="s">
        <v>476</v>
      </c>
      <c r="H1666" s="138">
        <v>125.842</v>
      </c>
      <c r="I1666" s="139"/>
      <c r="J1666" s="140">
        <f>ROUND(I1666*H1666,2)</f>
        <v>0</v>
      </c>
      <c r="K1666" s="136" t="s">
        <v>335</v>
      </c>
      <c r="L1666" s="34"/>
      <c r="M1666" s="141" t="s">
        <v>3</v>
      </c>
      <c r="N1666" s="142" t="s">
        <v>40</v>
      </c>
      <c r="P1666" s="143">
        <f>O1666*H1666</f>
        <v>0</v>
      </c>
      <c r="Q1666" s="143">
        <v>1.3997600000000001E-2</v>
      </c>
      <c r="R1666" s="143">
        <f>Q1666*H1666</f>
        <v>1.7614859792000002</v>
      </c>
      <c r="S1666" s="143">
        <v>0</v>
      </c>
      <c r="T1666" s="144">
        <f>S1666*H1666</f>
        <v>0</v>
      </c>
      <c r="AR1666" s="145" t="s">
        <v>532</v>
      </c>
      <c r="AT1666" s="145" t="s">
        <v>331</v>
      </c>
      <c r="AU1666" s="145" t="s">
        <v>79</v>
      </c>
      <c r="AY1666" s="19" t="s">
        <v>328</v>
      </c>
      <c r="BE1666" s="146">
        <f>IF(N1666="základní",J1666,0)</f>
        <v>0</v>
      </c>
      <c r="BF1666" s="146">
        <f>IF(N1666="snížená",J1666,0)</f>
        <v>0</v>
      </c>
      <c r="BG1666" s="146">
        <f>IF(N1666="zákl. přenesená",J1666,0)</f>
        <v>0</v>
      </c>
      <c r="BH1666" s="146">
        <f>IF(N1666="sníž. přenesená",J1666,0)</f>
        <v>0</v>
      </c>
      <c r="BI1666" s="146">
        <f>IF(N1666="nulová",J1666,0)</f>
        <v>0</v>
      </c>
      <c r="BJ1666" s="19" t="s">
        <v>76</v>
      </c>
      <c r="BK1666" s="146">
        <f>ROUND(I1666*H1666,2)</f>
        <v>0</v>
      </c>
      <c r="BL1666" s="19" t="s">
        <v>532</v>
      </c>
      <c r="BM1666" s="145" t="s">
        <v>4932</v>
      </c>
    </row>
    <row r="1667" spans="2:65" s="1" customFormat="1">
      <c r="B1667" s="34"/>
      <c r="D1667" s="147" t="s">
        <v>338</v>
      </c>
      <c r="F1667" s="148" t="s">
        <v>4933</v>
      </c>
      <c r="I1667" s="149"/>
      <c r="L1667" s="34"/>
      <c r="M1667" s="150"/>
      <c r="T1667" s="55"/>
      <c r="AT1667" s="19" t="s">
        <v>338</v>
      </c>
      <c r="AU1667" s="19" t="s">
        <v>79</v>
      </c>
    </row>
    <row r="1668" spans="2:65" s="12" customFormat="1">
      <c r="B1668" s="156"/>
      <c r="D1668" s="151" t="s">
        <v>442</v>
      </c>
      <c r="E1668" s="157" t="s">
        <v>3</v>
      </c>
      <c r="F1668" s="158" t="s">
        <v>4934</v>
      </c>
      <c r="H1668" s="159">
        <v>125.842</v>
      </c>
      <c r="I1668" s="160"/>
      <c r="L1668" s="156"/>
      <c r="M1668" s="161"/>
      <c r="T1668" s="162"/>
      <c r="AT1668" s="157" t="s">
        <v>442</v>
      </c>
      <c r="AU1668" s="157" t="s">
        <v>79</v>
      </c>
      <c r="AV1668" s="12" t="s">
        <v>79</v>
      </c>
      <c r="AW1668" s="12" t="s">
        <v>31</v>
      </c>
      <c r="AX1668" s="12" t="s">
        <v>76</v>
      </c>
      <c r="AY1668" s="157" t="s">
        <v>328</v>
      </c>
    </row>
    <row r="1669" spans="2:65" s="1" customFormat="1" ht="21.75" customHeight="1">
      <c r="B1669" s="133"/>
      <c r="C1669" s="134" t="s">
        <v>4935</v>
      </c>
      <c r="D1669" s="134" t="s">
        <v>331</v>
      </c>
      <c r="E1669" s="135" t="s">
        <v>4936</v>
      </c>
      <c r="F1669" s="136" t="s">
        <v>4937</v>
      </c>
      <c r="G1669" s="137" t="s">
        <v>2352</v>
      </c>
      <c r="H1669" s="138">
        <v>41.48</v>
      </c>
      <c r="I1669" s="139"/>
      <c r="J1669" s="140">
        <f>ROUND(I1669*H1669,2)</f>
        <v>0</v>
      </c>
      <c r="K1669" s="136" t="s">
        <v>2897</v>
      </c>
      <c r="L1669" s="34"/>
      <c r="M1669" s="141" t="s">
        <v>3</v>
      </c>
      <c r="N1669" s="142" t="s">
        <v>40</v>
      </c>
      <c r="P1669" s="143">
        <f>O1669*H1669</f>
        <v>0</v>
      </c>
      <c r="Q1669" s="143">
        <v>0</v>
      </c>
      <c r="R1669" s="143">
        <f>Q1669*H1669</f>
        <v>0</v>
      </c>
      <c r="S1669" s="143">
        <v>0</v>
      </c>
      <c r="T1669" s="144">
        <f>S1669*H1669</f>
        <v>0</v>
      </c>
      <c r="AR1669" s="145" t="s">
        <v>532</v>
      </c>
      <c r="AT1669" s="145" t="s">
        <v>331</v>
      </c>
      <c r="AU1669" s="145" t="s">
        <v>79</v>
      </c>
      <c r="AY1669" s="19" t="s">
        <v>328</v>
      </c>
      <c r="BE1669" s="146">
        <f>IF(N1669="základní",J1669,0)</f>
        <v>0</v>
      </c>
      <c r="BF1669" s="146">
        <f>IF(N1669="snížená",J1669,0)</f>
        <v>0</v>
      </c>
      <c r="BG1669" s="146">
        <f>IF(N1669="zákl. přenesená",J1669,0)</f>
        <v>0</v>
      </c>
      <c r="BH1669" s="146">
        <f>IF(N1669="sníž. přenesená",J1669,0)</f>
        <v>0</v>
      </c>
      <c r="BI1669" s="146">
        <f>IF(N1669="nulová",J1669,0)</f>
        <v>0</v>
      </c>
      <c r="BJ1669" s="19" t="s">
        <v>76</v>
      </c>
      <c r="BK1669" s="146">
        <f>ROUND(I1669*H1669,2)</f>
        <v>0</v>
      </c>
      <c r="BL1669" s="19" t="s">
        <v>532</v>
      </c>
      <c r="BM1669" s="145" t="s">
        <v>4938</v>
      </c>
    </row>
    <row r="1670" spans="2:65" s="12" customFormat="1">
      <c r="B1670" s="156"/>
      <c r="D1670" s="151" t="s">
        <v>442</v>
      </c>
      <c r="E1670" s="157" t="s">
        <v>3</v>
      </c>
      <c r="F1670" s="158" t="s">
        <v>4939</v>
      </c>
      <c r="H1670" s="159">
        <v>15.86</v>
      </c>
      <c r="I1670" s="160"/>
      <c r="L1670" s="156"/>
      <c r="M1670" s="161"/>
      <c r="T1670" s="162"/>
      <c r="AT1670" s="157" t="s">
        <v>442</v>
      </c>
      <c r="AU1670" s="157" t="s">
        <v>79</v>
      </c>
      <c r="AV1670" s="12" t="s">
        <v>79</v>
      </c>
      <c r="AW1670" s="12" t="s">
        <v>31</v>
      </c>
      <c r="AX1670" s="12" t="s">
        <v>69</v>
      </c>
      <c r="AY1670" s="157" t="s">
        <v>328</v>
      </c>
    </row>
    <row r="1671" spans="2:65" s="12" customFormat="1">
      <c r="B1671" s="156"/>
      <c r="D1671" s="151" t="s">
        <v>442</v>
      </c>
      <c r="E1671" s="157" t="s">
        <v>3</v>
      </c>
      <c r="F1671" s="158" t="s">
        <v>4940</v>
      </c>
      <c r="H1671" s="159">
        <v>25.62</v>
      </c>
      <c r="I1671" s="160"/>
      <c r="L1671" s="156"/>
      <c r="M1671" s="161"/>
      <c r="T1671" s="162"/>
      <c r="AT1671" s="157" t="s">
        <v>442</v>
      </c>
      <c r="AU1671" s="157" t="s">
        <v>79</v>
      </c>
      <c r="AV1671" s="12" t="s">
        <v>79</v>
      </c>
      <c r="AW1671" s="12" t="s">
        <v>31</v>
      </c>
      <c r="AX1671" s="12" t="s">
        <v>69</v>
      </c>
      <c r="AY1671" s="157" t="s">
        <v>328</v>
      </c>
    </row>
    <row r="1672" spans="2:65" s="13" customFormat="1">
      <c r="B1672" s="163"/>
      <c r="D1672" s="151" t="s">
        <v>442</v>
      </c>
      <c r="E1672" s="164" t="s">
        <v>3</v>
      </c>
      <c r="F1672" s="165" t="s">
        <v>452</v>
      </c>
      <c r="H1672" s="166">
        <v>41.48</v>
      </c>
      <c r="I1672" s="167"/>
      <c r="L1672" s="163"/>
      <c r="M1672" s="168"/>
      <c r="T1672" s="169"/>
      <c r="AT1672" s="164" t="s">
        <v>442</v>
      </c>
      <c r="AU1672" s="164" t="s">
        <v>79</v>
      </c>
      <c r="AV1672" s="13" t="s">
        <v>113</v>
      </c>
      <c r="AW1672" s="13" t="s">
        <v>31</v>
      </c>
      <c r="AX1672" s="13" t="s">
        <v>76</v>
      </c>
      <c r="AY1672" s="164" t="s">
        <v>328</v>
      </c>
    </row>
    <row r="1673" spans="2:65" s="1" customFormat="1" ht="16.5" customHeight="1">
      <c r="B1673" s="133"/>
      <c r="C1673" s="134" t="s">
        <v>4941</v>
      </c>
      <c r="D1673" s="134" t="s">
        <v>331</v>
      </c>
      <c r="E1673" s="135" t="s">
        <v>4942</v>
      </c>
      <c r="F1673" s="136" t="s">
        <v>4943</v>
      </c>
      <c r="G1673" s="137" t="s">
        <v>439</v>
      </c>
      <c r="H1673" s="138">
        <v>110.485</v>
      </c>
      <c r="I1673" s="139"/>
      <c r="J1673" s="140">
        <f>ROUND(I1673*H1673,2)</f>
        <v>0</v>
      </c>
      <c r="K1673" s="136" t="s">
        <v>2897</v>
      </c>
      <c r="L1673" s="34"/>
      <c r="M1673" s="141" t="s">
        <v>3</v>
      </c>
      <c r="N1673" s="142" t="s">
        <v>40</v>
      </c>
      <c r="P1673" s="143">
        <f>O1673*H1673</f>
        <v>0</v>
      </c>
      <c r="Q1673" s="143">
        <v>0</v>
      </c>
      <c r="R1673" s="143">
        <f>Q1673*H1673</f>
        <v>0</v>
      </c>
      <c r="S1673" s="143">
        <v>0</v>
      </c>
      <c r="T1673" s="144">
        <f>S1673*H1673</f>
        <v>0</v>
      </c>
      <c r="AR1673" s="145" t="s">
        <v>532</v>
      </c>
      <c r="AT1673" s="145" t="s">
        <v>331</v>
      </c>
      <c r="AU1673" s="145" t="s">
        <v>79</v>
      </c>
      <c r="AY1673" s="19" t="s">
        <v>328</v>
      </c>
      <c r="BE1673" s="146">
        <f>IF(N1673="základní",J1673,0)</f>
        <v>0</v>
      </c>
      <c r="BF1673" s="146">
        <f>IF(N1673="snížená",J1673,0)</f>
        <v>0</v>
      </c>
      <c r="BG1673" s="146">
        <f>IF(N1673="zákl. přenesená",J1673,0)</f>
        <v>0</v>
      </c>
      <c r="BH1673" s="146">
        <f>IF(N1673="sníž. přenesená",J1673,0)</f>
        <v>0</v>
      </c>
      <c r="BI1673" s="146">
        <f>IF(N1673="nulová",J1673,0)</f>
        <v>0</v>
      </c>
      <c r="BJ1673" s="19" t="s">
        <v>76</v>
      </c>
      <c r="BK1673" s="146">
        <f>ROUND(I1673*H1673,2)</f>
        <v>0</v>
      </c>
      <c r="BL1673" s="19" t="s">
        <v>532</v>
      </c>
      <c r="BM1673" s="145" t="s">
        <v>4944</v>
      </c>
    </row>
    <row r="1674" spans="2:65" s="12" customFormat="1">
      <c r="B1674" s="156"/>
      <c r="D1674" s="151" t="s">
        <v>442</v>
      </c>
      <c r="E1674" s="157" t="s">
        <v>3</v>
      </c>
      <c r="F1674" s="158" t="s">
        <v>2369</v>
      </c>
      <c r="H1674" s="159">
        <v>110.485</v>
      </c>
      <c r="I1674" s="160"/>
      <c r="L1674" s="156"/>
      <c r="M1674" s="161"/>
      <c r="T1674" s="162"/>
      <c r="AT1674" s="157" t="s">
        <v>442</v>
      </c>
      <c r="AU1674" s="157" t="s">
        <v>79</v>
      </c>
      <c r="AV1674" s="12" t="s">
        <v>79</v>
      </c>
      <c r="AW1674" s="12" t="s">
        <v>31</v>
      </c>
      <c r="AX1674" s="12" t="s">
        <v>76</v>
      </c>
      <c r="AY1674" s="157" t="s">
        <v>328</v>
      </c>
    </row>
    <row r="1675" spans="2:65" s="1" customFormat="1" ht="49.15" customHeight="1">
      <c r="B1675" s="133"/>
      <c r="C1675" s="134" t="s">
        <v>4945</v>
      </c>
      <c r="D1675" s="134" t="s">
        <v>331</v>
      </c>
      <c r="E1675" s="135" t="s">
        <v>4946</v>
      </c>
      <c r="F1675" s="136" t="s">
        <v>4947</v>
      </c>
      <c r="G1675" s="137" t="s">
        <v>585</v>
      </c>
      <c r="H1675" s="138">
        <v>9.907</v>
      </c>
      <c r="I1675" s="139"/>
      <c r="J1675" s="140">
        <f>ROUND(I1675*H1675,2)</f>
        <v>0</v>
      </c>
      <c r="K1675" s="136" t="s">
        <v>335</v>
      </c>
      <c r="L1675" s="34"/>
      <c r="M1675" s="141" t="s">
        <v>3</v>
      </c>
      <c r="N1675" s="142" t="s">
        <v>40</v>
      </c>
      <c r="P1675" s="143">
        <f>O1675*H1675</f>
        <v>0</v>
      </c>
      <c r="Q1675" s="143">
        <v>0</v>
      </c>
      <c r="R1675" s="143">
        <f>Q1675*H1675</f>
        <v>0</v>
      </c>
      <c r="S1675" s="143">
        <v>0</v>
      </c>
      <c r="T1675" s="144">
        <f>S1675*H1675</f>
        <v>0</v>
      </c>
      <c r="AR1675" s="145" t="s">
        <v>532</v>
      </c>
      <c r="AT1675" s="145" t="s">
        <v>331</v>
      </c>
      <c r="AU1675" s="145" t="s">
        <v>79</v>
      </c>
      <c r="AY1675" s="19" t="s">
        <v>328</v>
      </c>
      <c r="BE1675" s="146">
        <f>IF(N1675="základní",J1675,0)</f>
        <v>0</v>
      </c>
      <c r="BF1675" s="146">
        <f>IF(N1675="snížená",J1675,0)</f>
        <v>0</v>
      </c>
      <c r="BG1675" s="146">
        <f>IF(N1675="zákl. přenesená",J1675,0)</f>
        <v>0</v>
      </c>
      <c r="BH1675" s="146">
        <f>IF(N1675="sníž. přenesená",J1675,0)</f>
        <v>0</v>
      </c>
      <c r="BI1675" s="146">
        <f>IF(N1675="nulová",J1675,0)</f>
        <v>0</v>
      </c>
      <c r="BJ1675" s="19" t="s">
        <v>76</v>
      </c>
      <c r="BK1675" s="146">
        <f>ROUND(I1675*H1675,2)</f>
        <v>0</v>
      </c>
      <c r="BL1675" s="19" t="s">
        <v>532</v>
      </c>
      <c r="BM1675" s="145" t="s">
        <v>4948</v>
      </c>
    </row>
    <row r="1676" spans="2:65" s="1" customFormat="1">
      <c r="B1676" s="34"/>
      <c r="D1676" s="147" t="s">
        <v>338</v>
      </c>
      <c r="F1676" s="148" t="s">
        <v>4949</v>
      </c>
      <c r="I1676" s="149"/>
      <c r="L1676" s="34"/>
      <c r="M1676" s="150"/>
      <c r="T1676" s="55"/>
      <c r="AT1676" s="19" t="s">
        <v>338</v>
      </c>
      <c r="AU1676" s="19" t="s">
        <v>79</v>
      </c>
    </row>
    <row r="1677" spans="2:65" s="11" customFormat="1" ht="22.9" customHeight="1">
      <c r="B1677" s="121"/>
      <c r="D1677" s="122" t="s">
        <v>68</v>
      </c>
      <c r="E1677" s="131" t="s">
        <v>4950</v>
      </c>
      <c r="F1677" s="131" t="s">
        <v>4951</v>
      </c>
      <c r="I1677" s="124"/>
      <c r="J1677" s="132">
        <f>BK1677</f>
        <v>0</v>
      </c>
      <c r="L1677" s="121"/>
      <c r="M1677" s="126"/>
      <c r="P1677" s="127">
        <f>SUM(P1678:P1692)</f>
        <v>0</v>
      </c>
      <c r="R1677" s="127">
        <f>SUM(R1678:R1692)</f>
        <v>0.18145519999999998</v>
      </c>
      <c r="T1677" s="128">
        <f>SUM(T1678:T1692)</f>
        <v>0</v>
      </c>
      <c r="AR1677" s="122" t="s">
        <v>79</v>
      </c>
      <c r="AT1677" s="129" t="s">
        <v>68</v>
      </c>
      <c r="AU1677" s="129" t="s">
        <v>76</v>
      </c>
      <c r="AY1677" s="122" t="s">
        <v>328</v>
      </c>
      <c r="BK1677" s="130">
        <f>SUM(BK1678:BK1692)</f>
        <v>0</v>
      </c>
    </row>
    <row r="1678" spans="2:65" s="1" customFormat="1" ht="21.75" customHeight="1">
      <c r="B1678" s="133"/>
      <c r="C1678" s="134" t="s">
        <v>4952</v>
      </c>
      <c r="D1678" s="134" t="s">
        <v>331</v>
      </c>
      <c r="E1678" s="135" t="s">
        <v>4895</v>
      </c>
      <c r="F1678" s="136" t="s">
        <v>4896</v>
      </c>
      <c r="G1678" s="137" t="s">
        <v>439</v>
      </c>
      <c r="H1678" s="138">
        <v>233.06</v>
      </c>
      <c r="I1678" s="139"/>
      <c r="J1678" s="140">
        <f>ROUND(I1678*H1678,2)</f>
        <v>0</v>
      </c>
      <c r="K1678" s="136" t="s">
        <v>335</v>
      </c>
      <c r="L1678" s="34"/>
      <c r="M1678" s="141" t="s">
        <v>3</v>
      </c>
      <c r="N1678" s="142" t="s">
        <v>40</v>
      </c>
      <c r="P1678" s="143">
        <f>O1678*H1678</f>
        <v>0</v>
      </c>
      <c r="Q1678" s="143">
        <v>0</v>
      </c>
      <c r="R1678" s="143">
        <f>Q1678*H1678</f>
        <v>0</v>
      </c>
      <c r="S1678" s="143">
        <v>0</v>
      </c>
      <c r="T1678" s="144">
        <f>S1678*H1678</f>
        <v>0</v>
      </c>
      <c r="AR1678" s="145" t="s">
        <v>532</v>
      </c>
      <c r="AT1678" s="145" t="s">
        <v>331</v>
      </c>
      <c r="AU1678" s="145" t="s">
        <v>79</v>
      </c>
      <c r="AY1678" s="19" t="s">
        <v>328</v>
      </c>
      <c r="BE1678" s="146">
        <f>IF(N1678="základní",J1678,0)</f>
        <v>0</v>
      </c>
      <c r="BF1678" s="146">
        <f>IF(N1678="snížená",J1678,0)</f>
        <v>0</v>
      </c>
      <c r="BG1678" s="146">
        <f>IF(N1678="zákl. přenesená",J1678,0)</f>
        <v>0</v>
      </c>
      <c r="BH1678" s="146">
        <f>IF(N1678="sníž. přenesená",J1678,0)</f>
        <v>0</v>
      </c>
      <c r="BI1678" s="146">
        <f>IF(N1678="nulová",J1678,0)</f>
        <v>0</v>
      </c>
      <c r="BJ1678" s="19" t="s">
        <v>76</v>
      </c>
      <c r="BK1678" s="146">
        <f>ROUND(I1678*H1678,2)</f>
        <v>0</v>
      </c>
      <c r="BL1678" s="19" t="s">
        <v>532</v>
      </c>
      <c r="BM1678" s="145" t="s">
        <v>4953</v>
      </c>
    </row>
    <row r="1679" spans="2:65" s="1" customFormat="1">
      <c r="B1679" s="34"/>
      <c r="D1679" s="147" t="s">
        <v>338</v>
      </c>
      <c r="F1679" s="148" t="s">
        <v>4898</v>
      </c>
      <c r="I1679" s="149"/>
      <c r="L1679" s="34"/>
      <c r="M1679" s="150"/>
      <c r="T1679" s="55"/>
      <c r="AT1679" s="19" t="s">
        <v>338</v>
      </c>
      <c r="AU1679" s="19" t="s">
        <v>79</v>
      </c>
    </row>
    <row r="1680" spans="2:65" s="12" customFormat="1">
      <c r="B1680" s="156"/>
      <c r="D1680" s="151" t="s">
        <v>442</v>
      </c>
      <c r="E1680" s="157" t="s">
        <v>3</v>
      </c>
      <c r="F1680" s="158" t="s">
        <v>4954</v>
      </c>
      <c r="H1680" s="159">
        <v>233.06</v>
      </c>
      <c r="I1680" s="160"/>
      <c r="L1680" s="156"/>
      <c r="M1680" s="161"/>
      <c r="T1680" s="162"/>
      <c r="AT1680" s="157" t="s">
        <v>442</v>
      </c>
      <c r="AU1680" s="157" t="s">
        <v>79</v>
      </c>
      <c r="AV1680" s="12" t="s">
        <v>79</v>
      </c>
      <c r="AW1680" s="12" t="s">
        <v>31</v>
      </c>
      <c r="AX1680" s="12" t="s">
        <v>69</v>
      </c>
      <c r="AY1680" s="157" t="s">
        <v>328</v>
      </c>
    </row>
    <row r="1681" spans="2:65" s="13" customFormat="1">
      <c r="B1681" s="163"/>
      <c r="D1681" s="151" t="s">
        <v>442</v>
      </c>
      <c r="E1681" s="164" t="s">
        <v>3</v>
      </c>
      <c r="F1681" s="165" t="s">
        <v>452</v>
      </c>
      <c r="H1681" s="166">
        <v>233.06</v>
      </c>
      <c r="I1681" s="167"/>
      <c r="L1681" s="163"/>
      <c r="M1681" s="168"/>
      <c r="T1681" s="169"/>
      <c r="AT1681" s="164" t="s">
        <v>442</v>
      </c>
      <c r="AU1681" s="164" t="s">
        <v>79</v>
      </c>
      <c r="AV1681" s="13" t="s">
        <v>113</v>
      </c>
      <c r="AW1681" s="13" t="s">
        <v>31</v>
      </c>
      <c r="AX1681" s="13" t="s">
        <v>76</v>
      </c>
      <c r="AY1681" s="164" t="s">
        <v>328</v>
      </c>
    </row>
    <row r="1682" spans="2:65" s="1" customFormat="1" ht="24.2" customHeight="1">
      <c r="B1682" s="133"/>
      <c r="C1682" s="134" t="s">
        <v>4955</v>
      </c>
      <c r="D1682" s="134" t="s">
        <v>331</v>
      </c>
      <c r="E1682" s="135" t="s">
        <v>4956</v>
      </c>
      <c r="F1682" s="136" t="s">
        <v>4957</v>
      </c>
      <c r="G1682" s="137" t="s">
        <v>439</v>
      </c>
      <c r="H1682" s="138">
        <v>233.06</v>
      </c>
      <c r="I1682" s="139"/>
      <c r="J1682" s="140">
        <f>ROUND(I1682*H1682,2)</f>
        <v>0</v>
      </c>
      <c r="K1682" s="136" t="s">
        <v>335</v>
      </c>
      <c r="L1682" s="34"/>
      <c r="M1682" s="141" t="s">
        <v>3</v>
      </c>
      <c r="N1682" s="142" t="s">
        <v>40</v>
      </c>
      <c r="P1682" s="143">
        <f>O1682*H1682</f>
        <v>0</v>
      </c>
      <c r="Q1682" s="143">
        <v>2.0000000000000001E-4</v>
      </c>
      <c r="R1682" s="143">
        <f>Q1682*H1682</f>
        <v>4.6612000000000001E-2</v>
      </c>
      <c r="S1682" s="143">
        <v>0</v>
      </c>
      <c r="T1682" s="144">
        <f>S1682*H1682</f>
        <v>0</v>
      </c>
      <c r="AR1682" s="145" t="s">
        <v>532</v>
      </c>
      <c r="AT1682" s="145" t="s">
        <v>331</v>
      </c>
      <c r="AU1682" s="145" t="s">
        <v>79</v>
      </c>
      <c r="AY1682" s="19" t="s">
        <v>328</v>
      </c>
      <c r="BE1682" s="146">
        <f>IF(N1682="základní",J1682,0)</f>
        <v>0</v>
      </c>
      <c r="BF1682" s="146">
        <f>IF(N1682="snížená",J1682,0)</f>
        <v>0</v>
      </c>
      <c r="BG1682" s="146">
        <f>IF(N1682="zákl. přenesená",J1682,0)</f>
        <v>0</v>
      </c>
      <c r="BH1682" s="146">
        <f>IF(N1682="sníž. přenesená",J1682,0)</f>
        <v>0</v>
      </c>
      <c r="BI1682" s="146">
        <f>IF(N1682="nulová",J1682,0)</f>
        <v>0</v>
      </c>
      <c r="BJ1682" s="19" t="s">
        <v>76</v>
      </c>
      <c r="BK1682" s="146">
        <f>ROUND(I1682*H1682,2)</f>
        <v>0</v>
      </c>
      <c r="BL1682" s="19" t="s">
        <v>532</v>
      </c>
      <c r="BM1682" s="145" t="s">
        <v>4958</v>
      </c>
    </row>
    <row r="1683" spans="2:65" s="1" customFormat="1">
      <c r="B1683" s="34"/>
      <c r="D1683" s="147" t="s">
        <v>338</v>
      </c>
      <c r="F1683" s="148" t="s">
        <v>4959</v>
      </c>
      <c r="I1683" s="149"/>
      <c r="L1683" s="34"/>
      <c r="M1683" s="150"/>
      <c r="T1683" s="55"/>
      <c r="AT1683" s="19" t="s">
        <v>338</v>
      </c>
      <c r="AU1683" s="19" t="s">
        <v>79</v>
      </c>
    </row>
    <row r="1684" spans="2:65" s="1" customFormat="1" ht="21.75" customHeight="1">
      <c r="B1684" s="133"/>
      <c r="C1684" s="134" t="s">
        <v>4960</v>
      </c>
      <c r="D1684" s="134" t="s">
        <v>331</v>
      </c>
      <c r="E1684" s="135" t="s">
        <v>4961</v>
      </c>
      <c r="F1684" s="136" t="s">
        <v>4962</v>
      </c>
      <c r="G1684" s="137" t="s">
        <v>439</v>
      </c>
      <c r="H1684" s="138">
        <v>233.06</v>
      </c>
      <c r="I1684" s="139"/>
      <c r="J1684" s="140">
        <f>ROUND(I1684*H1684,2)</f>
        <v>0</v>
      </c>
      <c r="K1684" s="136" t="s">
        <v>2897</v>
      </c>
      <c r="L1684" s="34"/>
      <c r="M1684" s="141" t="s">
        <v>3</v>
      </c>
      <c r="N1684" s="142" t="s">
        <v>40</v>
      </c>
      <c r="P1684" s="143">
        <f>O1684*H1684</f>
        <v>0</v>
      </c>
      <c r="Q1684" s="143">
        <v>0</v>
      </c>
      <c r="R1684" s="143">
        <f>Q1684*H1684</f>
        <v>0</v>
      </c>
      <c r="S1684" s="143">
        <v>0</v>
      </c>
      <c r="T1684" s="144">
        <f>S1684*H1684</f>
        <v>0</v>
      </c>
      <c r="AR1684" s="145" t="s">
        <v>532</v>
      </c>
      <c r="AT1684" s="145" t="s">
        <v>331</v>
      </c>
      <c r="AU1684" s="145" t="s">
        <v>79</v>
      </c>
      <c r="AY1684" s="19" t="s">
        <v>328</v>
      </c>
      <c r="BE1684" s="146">
        <f>IF(N1684="základní",J1684,0)</f>
        <v>0</v>
      </c>
      <c r="BF1684" s="146">
        <f>IF(N1684="snížená",J1684,0)</f>
        <v>0</v>
      </c>
      <c r="BG1684" s="146">
        <f>IF(N1684="zákl. přenesená",J1684,0)</f>
        <v>0</v>
      </c>
      <c r="BH1684" s="146">
        <f>IF(N1684="sníž. přenesená",J1684,0)</f>
        <v>0</v>
      </c>
      <c r="BI1684" s="146">
        <f>IF(N1684="nulová",J1684,0)</f>
        <v>0</v>
      </c>
      <c r="BJ1684" s="19" t="s">
        <v>76</v>
      </c>
      <c r="BK1684" s="146">
        <f>ROUND(I1684*H1684,2)</f>
        <v>0</v>
      </c>
      <c r="BL1684" s="19" t="s">
        <v>532</v>
      </c>
      <c r="BM1684" s="145" t="s">
        <v>4963</v>
      </c>
    </row>
    <row r="1685" spans="2:65" s="1" customFormat="1" ht="21.75" customHeight="1">
      <c r="B1685" s="133"/>
      <c r="C1685" s="134" t="s">
        <v>4964</v>
      </c>
      <c r="D1685" s="134" t="s">
        <v>331</v>
      </c>
      <c r="E1685" s="135" t="s">
        <v>4965</v>
      </c>
      <c r="F1685" s="136" t="s">
        <v>4966</v>
      </c>
      <c r="G1685" s="137" t="s">
        <v>439</v>
      </c>
      <c r="H1685" s="138">
        <v>233.06</v>
      </c>
      <c r="I1685" s="139"/>
      <c r="J1685" s="140">
        <f>ROUND(I1685*H1685,2)</f>
        <v>0</v>
      </c>
      <c r="K1685" s="136" t="s">
        <v>335</v>
      </c>
      <c r="L1685" s="34"/>
      <c r="M1685" s="141" t="s">
        <v>3</v>
      </c>
      <c r="N1685" s="142" t="s">
        <v>40</v>
      </c>
      <c r="P1685" s="143">
        <f>O1685*H1685</f>
        <v>0</v>
      </c>
      <c r="Q1685" s="143">
        <v>2.0000000000000001E-4</v>
      </c>
      <c r="R1685" s="143">
        <f>Q1685*H1685</f>
        <v>4.6612000000000001E-2</v>
      </c>
      <c r="S1685" s="143">
        <v>0</v>
      </c>
      <c r="T1685" s="144">
        <f>S1685*H1685</f>
        <v>0</v>
      </c>
      <c r="AR1685" s="145" t="s">
        <v>532</v>
      </c>
      <c r="AT1685" s="145" t="s">
        <v>331</v>
      </c>
      <c r="AU1685" s="145" t="s">
        <v>79</v>
      </c>
      <c r="AY1685" s="19" t="s">
        <v>328</v>
      </c>
      <c r="BE1685" s="146">
        <f>IF(N1685="základní",J1685,0)</f>
        <v>0</v>
      </c>
      <c r="BF1685" s="146">
        <f>IF(N1685="snížená",J1685,0)</f>
        <v>0</v>
      </c>
      <c r="BG1685" s="146">
        <f>IF(N1685="zákl. přenesená",J1685,0)</f>
        <v>0</v>
      </c>
      <c r="BH1685" s="146">
        <f>IF(N1685="sníž. přenesená",J1685,0)</f>
        <v>0</v>
      </c>
      <c r="BI1685" s="146">
        <f>IF(N1685="nulová",J1685,0)</f>
        <v>0</v>
      </c>
      <c r="BJ1685" s="19" t="s">
        <v>76</v>
      </c>
      <c r="BK1685" s="146">
        <f>ROUND(I1685*H1685,2)</f>
        <v>0</v>
      </c>
      <c r="BL1685" s="19" t="s">
        <v>532</v>
      </c>
      <c r="BM1685" s="145" t="s">
        <v>4967</v>
      </c>
    </row>
    <row r="1686" spans="2:65" s="1" customFormat="1">
      <c r="B1686" s="34"/>
      <c r="D1686" s="147" t="s">
        <v>338</v>
      </c>
      <c r="F1686" s="148" t="s">
        <v>4968</v>
      </c>
      <c r="I1686" s="149"/>
      <c r="L1686" s="34"/>
      <c r="M1686" s="150"/>
      <c r="T1686" s="55"/>
      <c r="AT1686" s="19" t="s">
        <v>338</v>
      </c>
      <c r="AU1686" s="19" t="s">
        <v>79</v>
      </c>
    </row>
    <row r="1687" spans="2:65" s="1" customFormat="1" ht="37.9" customHeight="1">
      <c r="B1687" s="133"/>
      <c r="C1687" s="134" t="s">
        <v>4969</v>
      </c>
      <c r="D1687" s="134" t="s">
        <v>331</v>
      </c>
      <c r="E1687" s="135" t="s">
        <v>4970</v>
      </c>
      <c r="F1687" s="136" t="s">
        <v>4971</v>
      </c>
      <c r="G1687" s="137" t="s">
        <v>476</v>
      </c>
      <c r="H1687" s="138">
        <v>160.41999999999999</v>
      </c>
      <c r="I1687" s="139"/>
      <c r="J1687" s="140">
        <f>ROUND(I1687*H1687,2)</f>
        <v>0</v>
      </c>
      <c r="K1687" s="136" t="s">
        <v>2897</v>
      </c>
      <c r="L1687" s="34"/>
      <c r="M1687" s="141" t="s">
        <v>3</v>
      </c>
      <c r="N1687" s="142" t="s">
        <v>40</v>
      </c>
      <c r="P1687" s="143">
        <f>O1687*H1687</f>
        <v>0</v>
      </c>
      <c r="Q1687" s="143">
        <v>1.0000000000000001E-5</v>
      </c>
      <c r="R1687" s="143">
        <f>Q1687*H1687</f>
        <v>1.6042000000000001E-3</v>
      </c>
      <c r="S1687" s="143">
        <v>0</v>
      </c>
      <c r="T1687" s="144">
        <f>S1687*H1687</f>
        <v>0</v>
      </c>
      <c r="AR1687" s="145" t="s">
        <v>532</v>
      </c>
      <c r="AT1687" s="145" t="s">
        <v>331</v>
      </c>
      <c r="AU1687" s="145" t="s">
        <v>79</v>
      </c>
      <c r="AY1687" s="19" t="s">
        <v>328</v>
      </c>
      <c r="BE1687" s="146">
        <f>IF(N1687="základní",J1687,0)</f>
        <v>0</v>
      </c>
      <c r="BF1687" s="146">
        <f>IF(N1687="snížená",J1687,0)</f>
        <v>0</v>
      </c>
      <c r="BG1687" s="146">
        <f>IF(N1687="zákl. přenesená",J1687,0)</f>
        <v>0</v>
      </c>
      <c r="BH1687" s="146">
        <f>IF(N1687="sníž. přenesená",J1687,0)</f>
        <v>0</v>
      </c>
      <c r="BI1687" s="146">
        <f>IF(N1687="nulová",J1687,0)</f>
        <v>0</v>
      </c>
      <c r="BJ1687" s="19" t="s">
        <v>76</v>
      </c>
      <c r="BK1687" s="146">
        <f>ROUND(I1687*H1687,2)</f>
        <v>0</v>
      </c>
      <c r="BL1687" s="19" t="s">
        <v>532</v>
      </c>
      <c r="BM1687" s="145" t="s">
        <v>4972</v>
      </c>
    </row>
    <row r="1688" spans="2:65" s="12" customFormat="1">
      <c r="B1688" s="156"/>
      <c r="D1688" s="151" t="s">
        <v>442</v>
      </c>
      <c r="E1688" s="157" t="s">
        <v>3</v>
      </c>
      <c r="F1688" s="158" t="s">
        <v>4973</v>
      </c>
      <c r="H1688" s="159">
        <v>160.41999999999999</v>
      </c>
      <c r="I1688" s="160"/>
      <c r="L1688" s="156"/>
      <c r="M1688" s="161"/>
      <c r="T1688" s="162"/>
      <c r="AT1688" s="157" t="s">
        <v>442</v>
      </c>
      <c r="AU1688" s="157" t="s">
        <v>79</v>
      </c>
      <c r="AV1688" s="12" t="s">
        <v>79</v>
      </c>
      <c r="AW1688" s="12" t="s">
        <v>31</v>
      </c>
      <c r="AX1688" s="12" t="s">
        <v>76</v>
      </c>
      <c r="AY1688" s="157" t="s">
        <v>328</v>
      </c>
    </row>
    <row r="1689" spans="2:65" s="1" customFormat="1" ht="24.2" customHeight="1">
      <c r="B1689" s="133"/>
      <c r="C1689" s="176" t="s">
        <v>4974</v>
      </c>
      <c r="D1689" s="176" t="s">
        <v>539</v>
      </c>
      <c r="E1689" s="177" t="s">
        <v>4975</v>
      </c>
      <c r="F1689" s="178" t="s">
        <v>4976</v>
      </c>
      <c r="G1689" s="179" t="s">
        <v>476</v>
      </c>
      <c r="H1689" s="180">
        <v>173.25399999999999</v>
      </c>
      <c r="I1689" s="181"/>
      <c r="J1689" s="182">
        <f>ROUND(I1689*H1689,2)</f>
        <v>0</v>
      </c>
      <c r="K1689" s="178" t="s">
        <v>2309</v>
      </c>
      <c r="L1689" s="183"/>
      <c r="M1689" s="184" t="s">
        <v>3</v>
      </c>
      <c r="N1689" s="185" t="s">
        <v>40</v>
      </c>
      <c r="P1689" s="143">
        <f>O1689*H1689</f>
        <v>0</v>
      </c>
      <c r="Q1689" s="143">
        <v>5.0000000000000001E-4</v>
      </c>
      <c r="R1689" s="143">
        <f>Q1689*H1689</f>
        <v>8.6626999999999996E-2</v>
      </c>
      <c r="S1689" s="143">
        <v>0</v>
      </c>
      <c r="T1689" s="144">
        <f>S1689*H1689</f>
        <v>0</v>
      </c>
      <c r="AR1689" s="145" t="s">
        <v>621</v>
      </c>
      <c r="AT1689" s="145" t="s">
        <v>539</v>
      </c>
      <c r="AU1689" s="145" t="s">
        <v>79</v>
      </c>
      <c r="AY1689" s="19" t="s">
        <v>328</v>
      </c>
      <c r="BE1689" s="146">
        <f>IF(N1689="základní",J1689,0)</f>
        <v>0</v>
      </c>
      <c r="BF1689" s="146">
        <f>IF(N1689="snížená",J1689,0)</f>
        <v>0</v>
      </c>
      <c r="BG1689" s="146">
        <f>IF(N1689="zákl. přenesená",J1689,0)</f>
        <v>0</v>
      </c>
      <c r="BH1689" s="146">
        <f>IF(N1689="sníž. přenesená",J1689,0)</f>
        <v>0</v>
      </c>
      <c r="BI1689" s="146">
        <f>IF(N1689="nulová",J1689,0)</f>
        <v>0</v>
      </c>
      <c r="BJ1689" s="19" t="s">
        <v>76</v>
      </c>
      <c r="BK1689" s="146">
        <f>ROUND(I1689*H1689,2)</f>
        <v>0</v>
      </c>
      <c r="BL1689" s="19" t="s">
        <v>532</v>
      </c>
      <c r="BM1689" s="145" t="s">
        <v>4977</v>
      </c>
    </row>
    <row r="1690" spans="2:65" s="12" customFormat="1">
      <c r="B1690" s="156"/>
      <c r="D1690" s="151" t="s">
        <v>442</v>
      </c>
      <c r="F1690" s="158" t="s">
        <v>4978</v>
      </c>
      <c r="H1690" s="159">
        <v>173.25399999999999</v>
      </c>
      <c r="I1690" s="160"/>
      <c r="L1690" s="156"/>
      <c r="M1690" s="161"/>
      <c r="T1690" s="162"/>
      <c r="AT1690" s="157" t="s">
        <v>442</v>
      </c>
      <c r="AU1690" s="157" t="s">
        <v>79</v>
      </c>
      <c r="AV1690" s="12" t="s">
        <v>79</v>
      </c>
      <c r="AW1690" s="12" t="s">
        <v>4</v>
      </c>
      <c r="AX1690" s="12" t="s">
        <v>76</v>
      </c>
      <c r="AY1690" s="157" t="s">
        <v>328</v>
      </c>
    </row>
    <row r="1691" spans="2:65" s="1" customFormat="1" ht="49.15" customHeight="1">
      <c r="B1691" s="133"/>
      <c r="C1691" s="134" t="s">
        <v>4979</v>
      </c>
      <c r="D1691" s="134" t="s">
        <v>331</v>
      </c>
      <c r="E1691" s="135" t="s">
        <v>4980</v>
      </c>
      <c r="F1691" s="136" t="s">
        <v>4981</v>
      </c>
      <c r="G1691" s="137" t="s">
        <v>585</v>
      </c>
      <c r="H1691" s="138">
        <v>0.18099999999999999</v>
      </c>
      <c r="I1691" s="139"/>
      <c r="J1691" s="140">
        <f>ROUND(I1691*H1691,2)</f>
        <v>0</v>
      </c>
      <c r="K1691" s="136" t="s">
        <v>335</v>
      </c>
      <c r="L1691" s="34"/>
      <c r="M1691" s="141" t="s">
        <v>3</v>
      </c>
      <c r="N1691" s="142" t="s">
        <v>40</v>
      </c>
      <c r="P1691" s="143">
        <f>O1691*H1691</f>
        <v>0</v>
      </c>
      <c r="Q1691" s="143">
        <v>0</v>
      </c>
      <c r="R1691" s="143">
        <f>Q1691*H1691</f>
        <v>0</v>
      </c>
      <c r="S1691" s="143">
        <v>0</v>
      </c>
      <c r="T1691" s="144">
        <f>S1691*H1691</f>
        <v>0</v>
      </c>
      <c r="AR1691" s="145" t="s">
        <v>532</v>
      </c>
      <c r="AT1691" s="145" t="s">
        <v>331</v>
      </c>
      <c r="AU1691" s="145" t="s">
        <v>79</v>
      </c>
      <c r="AY1691" s="19" t="s">
        <v>328</v>
      </c>
      <c r="BE1691" s="146">
        <f>IF(N1691="základní",J1691,0)</f>
        <v>0</v>
      </c>
      <c r="BF1691" s="146">
        <f>IF(N1691="snížená",J1691,0)</f>
        <v>0</v>
      </c>
      <c r="BG1691" s="146">
        <f>IF(N1691="zákl. přenesená",J1691,0)</f>
        <v>0</v>
      </c>
      <c r="BH1691" s="146">
        <f>IF(N1691="sníž. přenesená",J1691,0)</f>
        <v>0</v>
      </c>
      <c r="BI1691" s="146">
        <f>IF(N1691="nulová",J1691,0)</f>
        <v>0</v>
      </c>
      <c r="BJ1691" s="19" t="s">
        <v>76</v>
      </c>
      <c r="BK1691" s="146">
        <f>ROUND(I1691*H1691,2)</f>
        <v>0</v>
      </c>
      <c r="BL1691" s="19" t="s">
        <v>532</v>
      </c>
      <c r="BM1691" s="145" t="s">
        <v>4982</v>
      </c>
    </row>
    <row r="1692" spans="2:65" s="1" customFormat="1">
      <c r="B1692" s="34"/>
      <c r="D1692" s="147" t="s">
        <v>338</v>
      </c>
      <c r="F1692" s="148" t="s">
        <v>4983</v>
      </c>
      <c r="I1692" s="149"/>
      <c r="L1692" s="34"/>
      <c r="M1692" s="150"/>
      <c r="T1692" s="55"/>
      <c r="AT1692" s="19" t="s">
        <v>338</v>
      </c>
      <c r="AU1692" s="19" t="s">
        <v>79</v>
      </c>
    </row>
    <row r="1693" spans="2:65" s="11" customFormat="1" ht="22.9" customHeight="1">
      <c r="B1693" s="121"/>
      <c r="D1693" s="122" t="s">
        <v>68</v>
      </c>
      <c r="E1693" s="131" t="s">
        <v>4984</v>
      </c>
      <c r="F1693" s="131" t="s">
        <v>4985</v>
      </c>
      <c r="I1693" s="124"/>
      <c r="J1693" s="132">
        <f>BK1693</f>
        <v>0</v>
      </c>
      <c r="L1693" s="121"/>
      <c r="M1693" s="126"/>
      <c r="P1693" s="127">
        <f>SUM(P1694:P1727)</f>
        <v>0</v>
      </c>
      <c r="R1693" s="127">
        <f>SUM(R1694:R1727)</f>
        <v>5.9913713720000006</v>
      </c>
      <c r="T1693" s="128">
        <f>SUM(T1694:T1727)</f>
        <v>0</v>
      </c>
      <c r="AR1693" s="122" t="s">
        <v>79</v>
      </c>
      <c r="AT1693" s="129" t="s">
        <v>68</v>
      </c>
      <c r="AU1693" s="129" t="s">
        <v>76</v>
      </c>
      <c r="AY1693" s="122" t="s">
        <v>328</v>
      </c>
      <c r="BK1693" s="130">
        <f>SUM(BK1694:BK1727)</f>
        <v>0</v>
      </c>
    </row>
    <row r="1694" spans="2:65" s="1" customFormat="1" ht="24.2" customHeight="1">
      <c r="B1694" s="133"/>
      <c r="C1694" s="134" t="s">
        <v>4986</v>
      </c>
      <c r="D1694" s="134" t="s">
        <v>331</v>
      </c>
      <c r="E1694" s="135" t="s">
        <v>4987</v>
      </c>
      <c r="F1694" s="136" t="s">
        <v>4988</v>
      </c>
      <c r="G1694" s="137" t="s">
        <v>439</v>
      </c>
      <c r="H1694" s="138">
        <v>219.291</v>
      </c>
      <c r="I1694" s="139"/>
      <c r="J1694" s="140">
        <f>ROUND(I1694*H1694,2)</f>
        <v>0</v>
      </c>
      <c r="K1694" s="136" t="s">
        <v>335</v>
      </c>
      <c r="L1694" s="34"/>
      <c r="M1694" s="141" t="s">
        <v>3</v>
      </c>
      <c r="N1694" s="142" t="s">
        <v>40</v>
      </c>
      <c r="P1694" s="143">
        <f>O1694*H1694</f>
        <v>0</v>
      </c>
      <c r="Q1694" s="143">
        <v>2.9999999999999997E-4</v>
      </c>
      <c r="R1694" s="143">
        <f>Q1694*H1694</f>
        <v>6.5787299999999993E-2</v>
      </c>
      <c r="S1694" s="143">
        <v>0</v>
      </c>
      <c r="T1694" s="144">
        <f>S1694*H1694</f>
        <v>0</v>
      </c>
      <c r="AR1694" s="145" t="s">
        <v>532</v>
      </c>
      <c r="AT1694" s="145" t="s">
        <v>331</v>
      </c>
      <c r="AU1694" s="145" t="s">
        <v>79</v>
      </c>
      <c r="AY1694" s="19" t="s">
        <v>328</v>
      </c>
      <c r="BE1694" s="146">
        <f>IF(N1694="základní",J1694,0)</f>
        <v>0</v>
      </c>
      <c r="BF1694" s="146">
        <f>IF(N1694="snížená",J1694,0)</f>
        <v>0</v>
      </c>
      <c r="BG1694" s="146">
        <f>IF(N1694="zákl. přenesená",J1694,0)</f>
        <v>0</v>
      </c>
      <c r="BH1694" s="146">
        <f>IF(N1694="sníž. přenesená",J1694,0)</f>
        <v>0</v>
      </c>
      <c r="BI1694" s="146">
        <f>IF(N1694="nulová",J1694,0)</f>
        <v>0</v>
      </c>
      <c r="BJ1694" s="19" t="s">
        <v>76</v>
      </c>
      <c r="BK1694" s="146">
        <f>ROUND(I1694*H1694,2)</f>
        <v>0</v>
      </c>
      <c r="BL1694" s="19" t="s">
        <v>532</v>
      </c>
      <c r="BM1694" s="145" t="s">
        <v>4989</v>
      </c>
    </row>
    <row r="1695" spans="2:65" s="1" customFormat="1">
      <c r="B1695" s="34"/>
      <c r="D1695" s="147" t="s">
        <v>338</v>
      </c>
      <c r="F1695" s="148" t="s">
        <v>4990</v>
      </c>
      <c r="I1695" s="149"/>
      <c r="L1695" s="34"/>
      <c r="M1695" s="150"/>
      <c r="T1695" s="55"/>
      <c r="AT1695" s="19" t="s">
        <v>338</v>
      </c>
      <c r="AU1695" s="19" t="s">
        <v>79</v>
      </c>
    </row>
    <row r="1696" spans="2:65" s="12" customFormat="1">
      <c r="B1696" s="156"/>
      <c r="D1696" s="151" t="s">
        <v>442</v>
      </c>
      <c r="E1696" s="157" t="s">
        <v>3</v>
      </c>
      <c r="F1696" s="158" t="s">
        <v>2426</v>
      </c>
      <c r="H1696" s="159">
        <v>219.291</v>
      </c>
      <c r="I1696" s="160"/>
      <c r="L1696" s="156"/>
      <c r="M1696" s="161"/>
      <c r="T1696" s="162"/>
      <c r="AT1696" s="157" t="s">
        <v>442</v>
      </c>
      <c r="AU1696" s="157" t="s">
        <v>79</v>
      </c>
      <c r="AV1696" s="12" t="s">
        <v>79</v>
      </c>
      <c r="AW1696" s="12" t="s">
        <v>31</v>
      </c>
      <c r="AX1696" s="12" t="s">
        <v>76</v>
      </c>
      <c r="AY1696" s="157" t="s">
        <v>328</v>
      </c>
    </row>
    <row r="1697" spans="2:65" s="1" customFormat="1" ht="37.9" customHeight="1">
      <c r="B1697" s="133"/>
      <c r="C1697" s="134" t="s">
        <v>4991</v>
      </c>
      <c r="D1697" s="134" t="s">
        <v>331</v>
      </c>
      <c r="E1697" s="135" t="s">
        <v>4992</v>
      </c>
      <c r="F1697" s="136" t="s">
        <v>4993</v>
      </c>
      <c r="G1697" s="137" t="s">
        <v>439</v>
      </c>
      <c r="H1697" s="138">
        <v>219.291</v>
      </c>
      <c r="I1697" s="139"/>
      <c r="J1697" s="140">
        <f>ROUND(I1697*H1697,2)</f>
        <v>0</v>
      </c>
      <c r="K1697" s="136" t="s">
        <v>335</v>
      </c>
      <c r="L1697" s="34"/>
      <c r="M1697" s="141" t="s">
        <v>3</v>
      </c>
      <c r="N1697" s="142" t="s">
        <v>40</v>
      </c>
      <c r="P1697" s="143">
        <f>O1697*H1697</f>
        <v>0</v>
      </c>
      <c r="Q1697" s="143">
        <v>5.9519999999999998E-3</v>
      </c>
      <c r="R1697" s="143">
        <f>Q1697*H1697</f>
        <v>1.305220032</v>
      </c>
      <c r="S1697" s="143">
        <v>0</v>
      </c>
      <c r="T1697" s="144">
        <f>S1697*H1697</f>
        <v>0</v>
      </c>
      <c r="AR1697" s="145" t="s">
        <v>532</v>
      </c>
      <c r="AT1697" s="145" t="s">
        <v>331</v>
      </c>
      <c r="AU1697" s="145" t="s">
        <v>79</v>
      </c>
      <c r="AY1697" s="19" t="s">
        <v>328</v>
      </c>
      <c r="BE1697" s="146">
        <f>IF(N1697="základní",J1697,0)</f>
        <v>0</v>
      </c>
      <c r="BF1697" s="146">
        <f>IF(N1697="snížená",J1697,0)</f>
        <v>0</v>
      </c>
      <c r="BG1697" s="146">
        <f>IF(N1697="zákl. přenesená",J1697,0)</f>
        <v>0</v>
      </c>
      <c r="BH1697" s="146">
        <f>IF(N1697="sníž. přenesená",J1697,0)</f>
        <v>0</v>
      </c>
      <c r="BI1697" s="146">
        <f>IF(N1697="nulová",J1697,0)</f>
        <v>0</v>
      </c>
      <c r="BJ1697" s="19" t="s">
        <v>76</v>
      </c>
      <c r="BK1697" s="146">
        <f>ROUND(I1697*H1697,2)</f>
        <v>0</v>
      </c>
      <c r="BL1697" s="19" t="s">
        <v>532</v>
      </c>
      <c r="BM1697" s="145" t="s">
        <v>4994</v>
      </c>
    </row>
    <row r="1698" spans="2:65" s="1" customFormat="1">
      <c r="B1698" s="34"/>
      <c r="D1698" s="147" t="s">
        <v>338</v>
      </c>
      <c r="F1698" s="148" t="s">
        <v>4995</v>
      </c>
      <c r="I1698" s="149"/>
      <c r="L1698" s="34"/>
      <c r="M1698" s="150"/>
      <c r="T1698" s="55"/>
      <c r="AT1698" s="19" t="s">
        <v>338</v>
      </c>
      <c r="AU1698" s="19" t="s">
        <v>79</v>
      </c>
    </row>
    <row r="1699" spans="2:65" s="1" customFormat="1" ht="33" customHeight="1">
      <c r="B1699" s="133"/>
      <c r="C1699" s="176" t="s">
        <v>4996</v>
      </c>
      <c r="D1699" s="176" t="s">
        <v>539</v>
      </c>
      <c r="E1699" s="177" t="s">
        <v>4997</v>
      </c>
      <c r="F1699" s="178" t="s">
        <v>4998</v>
      </c>
      <c r="G1699" s="179" t="s">
        <v>439</v>
      </c>
      <c r="H1699" s="180">
        <v>241.22</v>
      </c>
      <c r="I1699" s="181"/>
      <c r="J1699" s="182">
        <f>ROUND(I1699*H1699,2)</f>
        <v>0</v>
      </c>
      <c r="K1699" s="178" t="s">
        <v>2309</v>
      </c>
      <c r="L1699" s="183"/>
      <c r="M1699" s="184" t="s">
        <v>3</v>
      </c>
      <c r="N1699" s="185" t="s">
        <v>40</v>
      </c>
      <c r="P1699" s="143">
        <f>O1699*H1699</f>
        <v>0</v>
      </c>
      <c r="Q1699" s="143">
        <v>1.9E-2</v>
      </c>
      <c r="R1699" s="143">
        <f>Q1699*H1699</f>
        <v>4.5831799999999996</v>
      </c>
      <c r="S1699" s="143">
        <v>0</v>
      </c>
      <c r="T1699" s="144">
        <f>S1699*H1699</f>
        <v>0</v>
      </c>
      <c r="AR1699" s="145" t="s">
        <v>621</v>
      </c>
      <c r="AT1699" s="145" t="s">
        <v>539</v>
      </c>
      <c r="AU1699" s="145" t="s">
        <v>79</v>
      </c>
      <c r="AY1699" s="19" t="s">
        <v>328</v>
      </c>
      <c r="BE1699" s="146">
        <f>IF(N1699="základní",J1699,0)</f>
        <v>0</v>
      </c>
      <c r="BF1699" s="146">
        <f>IF(N1699="snížená",J1699,0)</f>
        <v>0</v>
      </c>
      <c r="BG1699" s="146">
        <f>IF(N1699="zákl. přenesená",J1699,0)</f>
        <v>0</v>
      </c>
      <c r="BH1699" s="146">
        <f>IF(N1699="sníž. přenesená",J1699,0)</f>
        <v>0</v>
      </c>
      <c r="BI1699" s="146">
        <f>IF(N1699="nulová",J1699,0)</f>
        <v>0</v>
      </c>
      <c r="BJ1699" s="19" t="s">
        <v>76</v>
      </c>
      <c r="BK1699" s="146">
        <f>ROUND(I1699*H1699,2)</f>
        <v>0</v>
      </c>
      <c r="BL1699" s="19" t="s">
        <v>532</v>
      </c>
      <c r="BM1699" s="145" t="s">
        <v>4999</v>
      </c>
    </row>
    <row r="1700" spans="2:65" s="12" customFormat="1">
      <c r="B1700" s="156"/>
      <c r="D1700" s="151" t="s">
        <v>442</v>
      </c>
      <c r="F1700" s="158" t="s">
        <v>5000</v>
      </c>
      <c r="H1700" s="159">
        <v>241.22</v>
      </c>
      <c r="I1700" s="160"/>
      <c r="L1700" s="156"/>
      <c r="M1700" s="161"/>
      <c r="T1700" s="162"/>
      <c r="AT1700" s="157" t="s">
        <v>442</v>
      </c>
      <c r="AU1700" s="157" t="s">
        <v>79</v>
      </c>
      <c r="AV1700" s="12" t="s">
        <v>79</v>
      </c>
      <c r="AW1700" s="12" t="s">
        <v>4</v>
      </c>
      <c r="AX1700" s="12" t="s">
        <v>76</v>
      </c>
      <c r="AY1700" s="157" t="s">
        <v>328</v>
      </c>
    </row>
    <row r="1701" spans="2:65" s="1" customFormat="1" ht="33" customHeight="1">
      <c r="B1701" s="133"/>
      <c r="C1701" s="134" t="s">
        <v>5001</v>
      </c>
      <c r="D1701" s="134" t="s">
        <v>331</v>
      </c>
      <c r="E1701" s="135" t="s">
        <v>5002</v>
      </c>
      <c r="F1701" s="136" t="s">
        <v>5003</v>
      </c>
      <c r="G1701" s="137" t="s">
        <v>476</v>
      </c>
      <c r="H1701" s="138">
        <v>25</v>
      </c>
      <c r="I1701" s="139"/>
      <c r="J1701" s="140">
        <f>ROUND(I1701*H1701,2)</f>
        <v>0</v>
      </c>
      <c r="K1701" s="136" t="s">
        <v>335</v>
      </c>
      <c r="L1701" s="34"/>
      <c r="M1701" s="141" t="s">
        <v>3</v>
      </c>
      <c r="N1701" s="142" t="s">
        <v>40</v>
      </c>
      <c r="P1701" s="143">
        <f>O1701*H1701</f>
        <v>0</v>
      </c>
      <c r="Q1701" s="143">
        <v>2.0000000000000001E-4</v>
      </c>
      <c r="R1701" s="143">
        <f>Q1701*H1701</f>
        <v>5.0000000000000001E-3</v>
      </c>
      <c r="S1701" s="143">
        <v>0</v>
      </c>
      <c r="T1701" s="144">
        <f>S1701*H1701</f>
        <v>0</v>
      </c>
      <c r="AR1701" s="145" t="s">
        <v>532</v>
      </c>
      <c r="AT1701" s="145" t="s">
        <v>331</v>
      </c>
      <c r="AU1701" s="145" t="s">
        <v>79</v>
      </c>
      <c r="AY1701" s="19" t="s">
        <v>328</v>
      </c>
      <c r="BE1701" s="146">
        <f>IF(N1701="základní",J1701,0)</f>
        <v>0</v>
      </c>
      <c r="BF1701" s="146">
        <f>IF(N1701="snížená",J1701,0)</f>
        <v>0</v>
      </c>
      <c r="BG1701" s="146">
        <f>IF(N1701="zákl. přenesená",J1701,0)</f>
        <v>0</v>
      </c>
      <c r="BH1701" s="146">
        <f>IF(N1701="sníž. přenesená",J1701,0)</f>
        <v>0</v>
      </c>
      <c r="BI1701" s="146">
        <f>IF(N1701="nulová",J1701,0)</f>
        <v>0</v>
      </c>
      <c r="BJ1701" s="19" t="s">
        <v>76</v>
      </c>
      <c r="BK1701" s="146">
        <f>ROUND(I1701*H1701,2)</f>
        <v>0</v>
      </c>
      <c r="BL1701" s="19" t="s">
        <v>532</v>
      </c>
      <c r="BM1701" s="145" t="s">
        <v>5004</v>
      </c>
    </row>
    <row r="1702" spans="2:65" s="1" customFormat="1">
      <c r="B1702" s="34"/>
      <c r="D1702" s="147" t="s">
        <v>338</v>
      </c>
      <c r="F1702" s="148" t="s">
        <v>5005</v>
      </c>
      <c r="I1702" s="149"/>
      <c r="L1702" s="34"/>
      <c r="M1702" s="150"/>
      <c r="T1702" s="55"/>
      <c r="AT1702" s="19" t="s">
        <v>338</v>
      </c>
      <c r="AU1702" s="19" t="s">
        <v>79</v>
      </c>
    </row>
    <row r="1703" spans="2:65" s="14" customFormat="1">
      <c r="B1703" s="170"/>
      <c r="D1703" s="151" t="s">
        <v>442</v>
      </c>
      <c r="E1703" s="171" t="s">
        <v>3</v>
      </c>
      <c r="F1703" s="172" t="s">
        <v>5006</v>
      </c>
      <c r="H1703" s="171" t="s">
        <v>3</v>
      </c>
      <c r="I1703" s="173"/>
      <c r="L1703" s="170"/>
      <c r="M1703" s="174"/>
      <c r="T1703" s="175"/>
      <c r="AT1703" s="171" t="s">
        <v>442</v>
      </c>
      <c r="AU1703" s="171" t="s">
        <v>79</v>
      </c>
      <c r="AV1703" s="14" t="s">
        <v>76</v>
      </c>
      <c r="AW1703" s="14" t="s">
        <v>31</v>
      </c>
      <c r="AX1703" s="14" t="s">
        <v>69</v>
      </c>
      <c r="AY1703" s="171" t="s">
        <v>328</v>
      </c>
    </row>
    <row r="1704" spans="2:65" s="12" customFormat="1">
      <c r="B1704" s="156"/>
      <c r="D1704" s="151" t="s">
        <v>442</v>
      </c>
      <c r="E1704" s="157" t="s">
        <v>3</v>
      </c>
      <c r="F1704" s="158" t="s">
        <v>5007</v>
      </c>
      <c r="H1704" s="159">
        <v>25</v>
      </c>
      <c r="I1704" s="160"/>
      <c r="L1704" s="156"/>
      <c r="M1704" s="161"/>
      <c r="T1704" s="162"/>
      <c r="AT1704" s="157" t="s">
        <v>442</v>
      </c>
      <c r="AU1704" s="157" t="s">
        <v>79</v>
      </c>
      <c r="AV1704" s="12" t="s">
        <v>79</v>
      </c>
      <c r="AW1704" s="12" t="s">
        <v>31</v>
      </c>
      <c r="AX1704" s="12" t="s">
        <v>76</v>
      </c>
      <c r="AY1704" s="157" t="s">
        <v>328</v>
      </c>
    </row>
    <row r="1705" spans="2:65" s="1" customFormat="1" ht="24.2" customHeight="1">
      <c r="B1705" s="133"/>
      <c r="C1705" s="176" t="s">
        <v>5008</v>
      </c>
      <c r="D1705" s="176" t="s">
        <v>539</v>
      </c>
      <c r="E1705" s="177" t="s">
        <v>5009</v>
      </c>
      <c r="F1705" s="178" t="s">
        <v>5010</v>
      </c>
      <c r="G1705" s="179" t="s">
        <v>476</v>
      </c>
      <c r="H1705" s="180">
        <v>27.5</v>
      </c>
      <c r="I1705" s="181"/>
      <c r="J1705" s="182">
        <f>ROUND(I1705*H1705,2)</f>
        <v>0</v>
      </c>
      <c r="K1705" s="178" t="s">
        <v>2309</v>
      </c>
      <c r="L1705" s="183"/>
      <c r="M1705" s="184" t="s">
        <v>3</v>
      </c>
      <c r="N1705" s="185" t="s">
        <v>40</v>
      </c>
      <c r="P1705" s="143">
        <f>O1705*H1705</f>
        <v>0</v>
      </c>
      <c r="Q1705" s="143">
        <v>2.5999999999999998E-4</v>
      </c>
      <c r="R1705" s="143">
        <f>Q1705*H1705</f>
        <v>7.1499999999999992E-3</v>
      </c>
      <c r="S1705" s="143">
        <v>0</v>
      </c>
      <c r="T1705" s="144">
        <f>S1705*H1705</f>
        <v>0</v>
      </c>
      <c r="AR1705" s="145" t="s">
        <v>621</v>
      </c>
      <c r="AT1705" s="145" t="s">
        <v>539</v>
      </c>
      <c r="AU1705" s="145" t="s">
        <v>79</v>
      </c>
      <c r="AY1705" s="19" t="s">
        <v>328</v>
      </c>
      <c r="BE1705" s="146">
        <f>IF(N1705="základní",J1705,0)</f>
        <v>0</v>
      </c>
      <c r="BF1705" s="146">
        <f>IF(N1705="snížená",J1705,0)</f>
        <v>0</v>
      </c>
      <c r="BG1705" s="146">
        <f>IF(N1705="zákl. přenesená",J1705,0)</f>
        <v>0</v>
      </c>
      <c r="BH1705" s="146">
        <f>IF(N1705="sníž. přenesená",J1705,0)</f>
        <v>0</v>
      </c>
      <c r="BI1705" s="146">
        <f>IF(N1705="nulová",J1705,0)</f>
        <v>0</v>
      </c>
      <c r="BJ1705" s="19" t="s">
        <v>76</v>
      </c>
      <c r="BK1705" s="146">
        <f>ROUND(I1705*H1705,2)</f>
        <v>0</v>
      </c>
      <c r="BL1705" s="19" t="s">
        <v>532</v>
      </c>
      <c r="BM1705" s="145" t="s">
        <v>5011</v>
      </c>
    </row>
    <row r="1706" spans="2:65" s="12" customFormat="1">
      <c r="B1706" s="156"/>
      <c r="D1706" s="151" t="s">
        <v>442</v>
      </c>
      <c r="F1706" s="158" t="s">
        <v>5012</v>
      </c>
      <c r="H1706" s="159">
        <v>27.5</v>
      </c>
      <c r="I1706" s="160"/>
      <c r="L1706" s="156"/>
      <c r="M1706" s="161"/>
      <c r="T1706" s="162"/>
      <c r="AT1706" s="157" t="s">
        <v>442</v>
      </c>
      <c r="AU1706" s="157" t="s">
        <v>79</v>
      </c>
      <c r="AV1706" s="12" t="s">
        <v>79</v>
      </c>
      <c r="AW1706" s="12" t="s">
        <v>4</v>
      </c>
      <c r="AX1706" s="12" t="s">
        <v>76</v>
      </c>
      <c r="AY1706" s="157" t="s">
        <v>328</v>
      </c>
    </row>
    <row r="1707" spans="2:65" s="1" customFormat="1" ht="24.2" customHeight="1">
      <c r="B1707" s="133"/>
      <c r="C1707" s="134" t="s">
        <v>5013</v>
      </c>
      <c r="D1707" s="134" t="s">
        <v>331</v>
      </c>
      <c r="E1707" s="135" t="s">
        <v>5014</v>
      </c>
      <c r="F1707" s="136" t="s">
        <v>5015</v>
      </c>
      <c r="G1707" s="137" t="s">
        <v>476</v>
      </c>
      <c r="H1707" s="138">
        <v>278.15600000000001</v>
      </c>
      <c r="I1707" s="139"/>
      <c r="J1707" s="140">
        <f>ROUND(I1707*H1707,2)</f>
        <v>0</v>
      </c>
      <c r="K1707" s="136" t="s">
        <v>335</v>
      </c>
      <c r="L1707" s="34"/>
      <c r="M1707" s="141" t="s">
        <v>3</v>
      </c>
      <c r="N1707" s="142" t="s">
        <v>40</v>
      </c>
      <c r="P1707" s="143">
        <f>O1707*H1707</f>
        <v>0</v>
      </c>
      <c r="Q1707" s="143">
        <v>9.0000000000000006E-5</v>
      </c>
      <c r="R1707" s="143">
        <f>Q1707*H1707</f>
        <v>2.503404E-2</v>
      </c>
      <c r="S1707" s="143">
        <v>0</v>
      </c>
      <c r="T1707" s="144">
        <f>S1707*H1707</f>
        <v>0</v>
      </c>
      <c r="AR1707" s="145" t="s">
        <v>532</v>
      </c>
      <c r="AT1707" s="145" t="s">
        <v>331</v>
      </c>
      <c r="AU1707" s="145" t="s">
        <v>79</v>
      </c>
      <c r="AY1707" s="19" t="s">
        <v>328</v>
      </c>
      <c r="BE1707" s="146">
        <f>IF(N1707="základní",J1707,0)</f>
        <v>0</v>
      </c>
      <c r="BF1707" s="146">
        <f>IF(N1707="snížená",J1707,0)</f>
        <v>0</v>
      </c>
      <c r="BG1707" s="146">
        <f>IF(N1707="zákl. přenesená",J1707,0)</f>
        <v>0</v>
      </c>
      <c r="BH1707" s="146">
        <f>IF(N1707="sníž. přenesená",J1707,0)</f>
        <v>0</v>
      </c>
      <c r="BI1707" s="146">
        <f>IF(N1707="nulová",J1707,0)</f>
        <v>0</v>
      </c>
      <c r="BJ1707" s="19" t="s">
        <v>76</v>
      </c>
      <c r="BK1707" s="146">
        <f>ROUND(I1707*H1707,2)</f>
        <v>0</v>
      </c>
      <c r="BL1707" s="19" t="s">
        <v>532</v>
      </c>
      <c r="BM1707" s="145" t="s">
        <v>5016</v>
      </c>
    </row>
    <row r="1708" spans="2:65" s="1" customFormat="1">
      <c r="B1708" s="34"/>
      <c r="D1708" s="147" t="s">
        <v>338</v>
      </c>
      <c r="F1708" s="148" t="s">
        <v>5017</v>
      </c>
      <c r="I1708" s="149"/>
      <c r="L1708" s="34"/>
      <c r="M1708" s="150"/>
      <c r="T1708" s="55"/>
      <c r="AT1708" s="19" t="s">
        <v>338</v>
      </c>
      <c r="AU1708" s="19" t="s">
        <v>79</v>
      </c>
    </row>
    <row r="1709" spans="2:65" s="12" customFormat="1">
      <c r="B1709" s="156"/>
      <c r="D1709" s="151" t="s">
        <v>442</v>
      </c>
      <c r="E1709" s="157" t="s">
        <v>3</v>
      </c>
      <c r="F1709" s="158" t="s">
        <v>2429</v>
      </c>
      <c r="H1709" s="159">
        <v>43.545000000000002</v>
      </c>
      <c r="I1709" s="160"/>
      <c r="L1709" s="156"/>
      <c r="M1709" s="161"/>
      <c r="T1709" s="162"/>
      <c r="AT1709" s="157" t="s">
        <v>442</v>
      </c>
      <c r="AU1709" s="157" t="s">
        <v>79</v>
      </c>
      <c r="AV1709" s="12" t="s">
        <v>79</v>
      </c>
      <c r="AW1709" s="12" t="s">
        <v>31</v>
      </c>
      <c r="AX1709" s="12" t="s">
        <v>69</v>
      </c>
      <c r="AY1709" s="157" t="s">
        <v>328</v>
      </c>
    </row>
    <row r="1710" spans="2:65" s="12" customFormat="1">
      <c r="B1710" s="156"/>
      <c r="D1710" s="151" t="s">
        <v>442</v>
      </c>
      <c r="E1710" s="157" t="s">
        <v>3</v>
      </c>
      <c r="F1710" s="158" t="s">
        <v>2432</v>
      </c>
      <c r="H1710" s="159">
        <v>34.011000000000003</v>
      </c>
      <c r="I1710" s="160"/>
      <c r="L1710" s="156"/>
      <c r="M1710" s="161"/>
      <c r="T1710" s="162"/>
      <c r="AT1710" s="157" t="s">
        <v>442</v>
      </c>
      <c r="AU1710" s="157" t="s">
        <v>79</v>
      </c>
      <c r="AV1710" s="12" t="s">
        <v>79</v>
      </c>
      <c r="AW1710" s="12" t="s">
        <v>31</v>
      </c>
      <c r="AX1710" s="12" t="s">
        <v>69</v>
      </c>
      <c r="AY1710" s="157" t="s">
        <v>328</v>
      </c>
    </row>
    <row r="1711" spans="2:65" s="12" customFormat="1">
      <c r="B1711" s="156"/>
      <c r="D1711" s="151" t="s">
        <v>442</v>
      </c>
      <c r="E1711" s="157" t="s">
        <v>3</v>
      </c>
      <c r="F1711" s="158" t="s">
        <v>2435</v>
      </c>
      <c r="H1711" s="159">
        <v>43.8</v>
      </c>
      <c r="I1711" s="160"/>
      <c r="L1711" s="156"/>
      <c r="M1711" s="161"/>
      <c r="T1711" s="162"/>
      <c r="AT1711" s="157" t="s">
        <v>442</v>
      </c>
      <c r="AU1711" s="157" t="s">
        <v>79</v>
      </c>
      <c r="AV1711" s="12" t="s">
        <v>79</v>
      </c>
      <c r="AW1711" s="12" t="s">
        <v>31</v>
      </c>
      <c r="AX1711" s="12" t="s">
        <v>69</v>
      </c>
      <c r="AY1711" s="157" t="s">
        <v>328</v>
      </c>
    </row>
    <row r="1712" spans="2:65" s="14" customFormat="1">
      <c r="B1712" s="170"/>
      <c r="D1712" s="151" t="s">
        <v>442</v>
      </c>
      <c r="E1712" s="171" t="s">
        <v>3</v>
      </c>
      <c r="F1712" s="172" t="s">
        <v>5018</v>
      </c>
      <c r="H1712" s="171" t="s">
        <v>3</v>
      </c>
      <c r="I1712" s="173"/>
      <c r="L1712" s="170"/>
      <c r="M1712" s="174"/>
      <c r="T1712" s="175"/>
      <c r="AT1712" s="171" t="s">
        <v>442</v>
      </c>
      <c r="AU1712" s="171" t="s">
        <v>79</v>
      </c>
      <c r="AV1712" s="14" t="s">
        <v>76</v>
      </c>
      <c r="AW1712" s="14" t="s">
        <v>31</v>
      </c>
      <c r="AX1712" s="14" t="s">
        <v>69</v>
      </c>
      <c r="AY1712" s="171" t="s">
        <v>328</v>
      </c>
    </row>
    <row r="1713" spans="2:65" s="12" customFormat="1">
      <c r="B1713" s="156"/>
      <c r="D1713" s="151" t="s">
        <v>442</v>
      </c>
      <c r="E1713" s="157" t="s">
        <v>3</v>
      </c>
      <c r="F1713" s="158" t="s">
        <v>5019</v>
      </c>
      <c r="H1713" s="159">
        <v>156.80000000000001</v>
      </c>
      <c r="I1713" s="160"/>
      <c r="L1713" s="156"/>
      <c r="M1713" s="161"/>
      <c r="T1713" s="162"/>
      <c r="AT1713" s="157" t="s">
        <v>442</v>
      </c>
      <c r="AU1713" s="157" t="s">
        <v>79</v>
      </c>
      <c r="AV1713" s="12" t="s">
        <v>79</v>
      </c>
      <c r="AW1713" s="12" t="s">
        <v>31</v>
      </c>
      <c r="AX1713" s="12" t="s">
        <v>69</v>
      </c>
      <c r="AY1713" s="157" t="s">
        <v>328</v>
      </c>
    </row>
    <row r="1714" spans="2:65" s="13" customFormat="1">
      <c r="B1714" s="163"/>
      <c r="D1714" s="151" t="s">
        <v>442</v>
      </c>
      <c r="E1714" s="164" t="s">
        <v>3</v>
      </c>
      <c r="F1714" s="165" t="s">
        <v>452</v>
      </c>
      <c r="H1714" s="166">
        <v>278.15600000000001</v>
      </c>
      <c r="I1714" s="167"/>
      <c r="L1714" s="163"/>
      <c r="M1714" s="168"/>
      <c r="T1714" s="169"/>
      <c r="AT1714" s="164" t="s">
        <v>442</v>
      </c>
      <c r="AU1714" s="164" t="s">
        <v>79</v>
      </c>
      <c r="AV1714" s="13" t="s">
        <v>113</v>
      </c>
      <c r="AW1714" s="13" t="s">
        <v>31</v>
      </c>
      <c r="AX1714" s="13" t="s">
        <v>76</v>
      </c>
      <c r="AY1714" s="164" t="s">
        <v>328</v>
      </c>
    </row>
    <row r="1715" spans="2:65" s="1" customFormat="1" ht="24.2" customHeight="1">
      <c r="B1715" s="133"/>
      <c r="C1715" s="134" t="s">
        <v>5020</v>
      </c>
      <c r="D1715" s="134" t="s">
        <v>331</v>
      </c>
      <c r="E1715" s="135" t="s">
        <v>5021</v>
      </c>
      <c r="F1715" s="136" t="s">
        <v>5022</v>
      </c>
      <c r="G1715" s="137" t="s">
        <v>574</v>
      </c>
      <c r="H1715" s="138">
        <v>134</v>
      </c>
      <c r="I1715" s="139"/>
      <c r="J1715" s="140">
        <f>ROUND(I1715*H1715,2)</f>
        <v>0</v>
      </c>
      <c r="K1715" s="136" t="s">
        <v>335</v>
      </c>
      <c r="L1715" s="34"/>
      <c r="M1715" s="141" t="s">
        <v>3</v>
      </c>
      <c r="N1715" s="142" t="s">
        <v>40</v>
      </c>
      <c r="P1715" s="143">
        <f>O1715*H1715</f>
        <v>0</v>
      </c>
      <c r="Q1715" s="143">
        <v>0</v>
      </c>
      <c r="R1715" s="143">
        <f>Q1715*H1715</f>
        <v>0</v>
      </c>
      <c r="S1715" s="143">
        <v>0</v>
      </c>
      <c r="T1715" s="144">
        <f>S1715*H1715</f>
        <v>0</v>
      </c>
      <c r="AR1715" s="145" t="s">
        <v>532</v>
      </c>
      <c r="AT1715" s="145" t="s">
        <v>331</v>
      </c>
      <c r="AU1715" s="145" t="s">
        <v>79</v>
      </c>
      <c r="AY1715" s="19" t="s">
        <v>328</v>
      </c>
      <c r="BE1715" s="146">
        <f>IF(N1715="základní",J1715,0)</f>
        <v>0</v>
      </c>
      <c r="BF1715" s="146">
        <f>IF(N1715="snížená",J1715,0)</f>
        <v>0</v>
      </c>
      <c r="BG1715" s="146">
        <f>IF(N1715="zákl. přenesená",J1715,0)</f>
        <v>0</v>
      </c>
      <c r="BH1715" s="146">
        <f>IF(N1715="sníž. přenesená",J1715,0)</f>
        <v>0</v>
      </c>
      <c r="BI1715" s="146">
        <f>IF(N1715="nulová",J1715,0)</f>
        <v>0</v>
      </c>
      <c r="BJ1715" s="19" t="s">
        <v>76</v>
      </c>
      <c r="BK1715" s="146">
        <f>ROUND(I1715*H1715,2)</f>
        <v>0</v>
      </c>
      <c r="BL1715" s="19" t="s">
        <v>532</v>
      </c>
      <c r="BM1715" s="145" t="s">
        <v>5023</v>
      </c>
    </row>
    <row r="1716" spans="2:65" s="1" customFormat="1">
      <c r="B1716" s="34"/>
      <c r="D1716" s="147" t="s">
        <v>338</v>
      </c>
      <c r="F1716" s="148" t="s">
        <v>5024</v>
      </c>
      <c r="I1716" s="149"/>
      <c r="L1716" s="34"/>
      <c r="M1716" s="150"/>
      <c r="T1716" s="55"/>
      <c r="AT1716" s="19" t="s">
        <v>338</v>
      </c>
      <c r="AU1716" s="19" t="s">
        <v>79</v>
      </c>
    </row>
    <row r="1717" spans="2:65" s="12" customFormat="1">
      <c r="B1717" s="156"/>
      <c r="D1717" s="151" t="s">
        <v>442</v>
      </c>
      <c r="E1717" s="157" t="s">
        <v>3</v>
      </c>
      <c r="F1717" s="158" t="s">
        <v>5025</v>
      </c>
      <c r="H1717" s="159">
        <v>54</v>
      </c>
      <c r="I1717" s="160"/>
      <c r="L1717" s="156"/>
      <c r="M1717" s="161"/>
      <c r="T1717" s="162"/>
      <c r="AT1717" s="157" t="s">
        <v>442</v>
      </c>
      <c r="AU1717" s="157" t="s">
        <v>79</v>
      </c>
      <c r="AV1717" s="12" t="s">
        <v>79</v>
      </c>
      <c r="AW1717" s="12" t="s">
        <v>31</v>
      </c>
      <c r="AX1717" s="12" t="s">
        <v>69</v>
      </c>
      <c r="AY1717" s="157" t="s">
        <v>328</v>
      </c>
    </row>
    <row r="1718" spans="2:65" s="12" customFormat="1">
      <c r="B1718" s="156"/>
      <c r="D1718" s="151" t="s">
        <v>442</v>
      </c>
      <c r="E1718" s="157" t="s">
        <v>3</v>
      </c>
      <c r="F1718" s="158" t="s">
        <v>5026</v>
      </c>
      <c r="H1718" s="159">
        <v>80</v>
      </c>
      <c r="I1718" s="160"/>
      <c r="L1718" s="156"/>
      <c r="M1718" s="161"/>
      <c r="T1718" s="162"/>
      <c r="AT1718" s="157" t="s">
        <v>442</v>
      </c>
      <c r="AU1718" s="157" t="s">
        <v>79</v>
      </c>
      <c r="AV1718" s="12" t="s">
        <v>79</v>
      </c>
      <c r="AW1718" s="12" t="s">
        <v>31</v>
      </c>
      <c r="AX1718" s="12" t="s">
        <v>69</v>
      </c>
      <c r="AY1718" s="157" t="s">
        <v>328</v>
      </c>
    </row>
    <row r="1719" spans="2:65" s="13" customFormat="1">
      <c r="B1719" s="163"/>
      <c r="D1719" s="151" t="s">
        <v>442</v>
      </c>
      <c r="E1719" s="164" t="s">
        <v>3</v>
      </c>
      <c r="F1719" s="165" t="s">
        <v>452</v>
      </c>
      <c r="H1719" s="166">
        <v>134</v>
      </c>
      <c r="I1719" s="167"/>
      <c r="L1719" s="163"/>
      <c r="M1719" s="168"/>
      <c r="T1719" s="169"/>
      <c r="AT1719" s="164" t="s">
        <v>442</v>
      </c>
      <c r="AU1719" s="164" t="s">
        <v>79</v>
      </c>
      <c r="AV1719" s="13" t="s">
        <v>113</v>
      </c>
      <c r="AW1719" s="13" t="s">
        <v>31</v>
      </c>
      <c r="AX1719" s="13" t="s">
        <v>76</v>
      </c>
      <c r="AY1719" s="164" t="s">
        <v>328</v>
      </c>
    </row>
    <row r="1720" spans="2:65" s="1" customFormat="1" ht="24.2" customHeight="1">
      <c r="B1720" s="133"/>
      <c r="C1720" s="134" t="s">
        <v>5027</v>
      </c>
      <c r="D1720" s="134" t="s">
        <v>331</v>
      </c>
      <c r="E1720" s="135" t="s">
        <v>5028</v>
      </c>
      <c r="F1720" s="136" t="s">
        <v>5029</v>
      </c>
      <c r="G1720" s="137" t="s">
        <v>574</v>
      </c>
      <c r="H1720" s="138">
        <v>12</v>
      </c>
      <c r="I1720" s="139"/>
      <c r="J1720" s="140">
        <f>ROUND(I1720*H1720,2)</f>
        <v>0</v>
      </c>
      <c r="K1720" s="136" t="s">
        <v>335</v>
      </c>
      <c r="L1720" s="34"/>
      <c r="M1720" s="141" t="s">
        <v>3</v>
      </c>
      <c r="N1720" s="142" t="s">
        <v>40</v>
      </c>
      <c r="P1720" s="143">
        <f>O1720*H1720</f>
        <v>0</v>
      </c>
      <c r="Q1720" s="143">
        <v>0</v>
      </c>
      <c r="R1720" s="143">
        <f>Q1720*H1720</f>
        <v>0</v>
      </c>
      <c r="S1720" s="143">
        <v>0</v>
      </c>
      <c r="T1720" s="144">
        <f>S1720*H1720</f>
        <v>0</v>
      </c>
      <c r="AR1720" s="145" t="s">
        <v>532</v>
      </c>
      <c r="AT1720" s="145" t="s">
        <v>331</v>
      </c>
      <c r="AU1720" s="145" t="s">
        <v>79</v>
      </c>
      <c r="AY1720" s="19" t="s">
        <v>328</v>
      </c>
      <c r="BE1720" s="146">
        <f>IF(N1720="základní",J1720,0)</f>
        <v>0</v>
      </c>
      <c r="BF1720" s="146">
        <f>IF(N1720="snížená",J1720,0)</f>
        <v>0</v>
      </c>
      <c r="BG1720" s="146">
        <f>IF(N1720="zákl. přenesená",J1720,0)</f>
        <v>0</v>
      </c>
      <c r="BH1720" s="146">
        <f>IF(N1720="sníž. přenesená",J1720,0)</f>
        <v>0</v>
      </c>
      <c r="BI1720" s="146">
        <f>IF(N1720="nulová",J1720,0)</f>
        <v>0</v>
      </c>
      <c r="BJ1720" s="19" t="s">
        <v>76</v>
      </c>
      <c r="BK1720" s="146">
        <f>ROUND(I1720*H1720,2)</f>
        <v>0</v>
      </c>
      <c r="BL1720" s="19" t="s">
        <v>532</v>
      </c>
      <c r="BM1720" s="145" t="s">
        <v>5030</v>
      </c>
    </row>
    <row r="1721" spans="2:65" s="1" customFormat="1">
      <c r="B1721" s="34"/>
      <c r="D1721" s="147" t="s">
        <v>338</v>
      </c>
      <c r="F1721" s="148" t="s">
        <v>5031</v>
      </c>
      <c r="I1721" s="149"/>
      <c r="L1721" s="34"/>
      <c r="M1721" s="150"/>
      <c r="T1721" s="55"/>
      <c r="AT1721" s="19" t="s">
        <v>338</v>
      </c>
      <c r="AU1721" s="19" t="s">
        <v>79</v>
      </c>
    </row>
    <row r="1722" spans="2:65" s="12" customFormat="1">
      <c r="B1722" s="156"/>
      <c r="D1722" s="151" t="s">
        <v>442</v>
      </c>
      <c r="E1722" s="157" t="s">
        <v>3</v>
      </c>
      <c r="F1722" s="158" t="s">
        <v>5032</v>
      </c>
      <c r="H1722" s="159">
        <v>12</v>
      </c>
      <c r="I1722" s="160"/>
      <c r="L1722" s="156"/>
      <c r="M1722" s="161"/>
      <c r="T1722" s="162"/>
      <c r="AT1722" s="157" t="s">
        <v>442</v>
      </c>
      <c r="AU1722" s="157" t="s">
        <v>79</v>
      </c>
      <c r="AV1722" s="12" t="s">
        <v>79</v>
      </c>
      <c r="AW1722" s="12" t="s">
        <v>31</v>
      </c>
      <c r="AX1722" s="12" t="s">
        <v>76</v>
      </c>
      <c r="AY1722" s="157" t="s">
        <v>328</v>
      </c>
    </row>
    <row r="1723" spans="2:65" s="1" customFormat="1" ht="33" customHeight="1">
      <c r="B1723" s="133"/>
      <c r="C1723" s="134" t="s">
        <v>5033</v>
      </c>
      <c r="D1723" s="134" t="s">
        <v>331</v>
      </c>
      <c r="E1723" s="135" t="s">
        <v>5034</v>
      </c>
      <c r="F1723" s="136" t="s">
        <v>5035</v>
      </c>
      <c r="G1723" s="137" t="s">
        <v>574</v>
      </c>
      <c r="H1723" s="138">
        <v>12</v>
      </c>
      <c r="I1723" s="139"/>
      <c r="J1723" s="140">
        <f>ROUND(I1723*H1723,2)</f>
        <v>0</v>
      </c>
      <c r="K1723" s="136" t="s">
        <v>335</v>
      </c>
      <c r="L1723" s="34"/>
      <c r="M1723" s="141" t="s">
        <v>3</v>
      </c>
      <c r="N1723" s="142" t="s">
        <v>40</v>
      </c>
      <c r="P1723" s="143">
        <f>O1723*H1723</f>
        <v>0</v>
      </c>
      <c r="Q1723" s="143">
        <v>0</v>
      </c>
      <c r="R1723" s="143">
        <f>Q1723*H1723</f>
        <v>0</v>
      </c>
      <c r="S1723" s="143">
        <v>0</v>
      </c>
      <c r="T1723" s="144">
        <f>S1723*H1723</f>
        <v>0</v>
      </c>
      <c r="AR1723" s="145" t="s">
        <v>532</v>
      </c>
      <c r="AT1723" s="145" t="s">
        <v>331</v>
      </c>
      <c r="AU1723" s="145" t="s">
        <v>79</v>
      </c>
      <c r="AY1723" s="19" t="s">
        <v>328</v>
      </c>
      <c r="BE1723" s="146">
        <f>IF(N1723="základní",J1723,0)</f>
        <v>0</v>
      </c>
      <c r="BF1723" s="146">
        <f>IF(N1723="snížená",J1723,0)</f>
        <v>0</v>
      </c>
      <c r="BG1723" s="146">
        <f>IF(N1723="zákl. přenesená",J1723,0)</f>
        <v>0</v>
      </c>
      <c r="BH1723" s="146">
        <f>IF(N1723="sníž. přenesená",J1723,0)</f>
        <v>0</v>
      </c>
      <c r="BI1723" s="146">
        <f>IF(N1723="nulová",J1723,0)</f>
        <v>0</v>
      </c>
      <c r="BJ1723" s="19" t="s">
        <v>76</v>
      </c>
      <c r="BK1723" s="146">
        <f>ROUND(I1723*H1723,2)</f>
        <v>0</v>
      </c>
      <c r="BL1723" s="19" t="s">
        <v>532</v>
      </c>
      <c r="BM1723" s="145" t="s">
        <v>5036</v>
      </c>
    </row>
    <row r="1724" spans="2:65" s="1" customFormat="1">
      <c r="B1724" s="34"/>
      <c r="D1724" s="147" t="s">
        <v>338</v>
      </c>
      <c r="F1724" s="148" t="s">
        <v>5037</v>
      </c>
      <c r="I1724" s="149"/>
      <c r="L1724" s="34"/>
      <c r="M1724" s="150"/>
      <c r="T1724" s="55"/>
      <c r="AT1724" s="19" t="s">
        <v>338</v>
      </c>
      <c r="AU1724" s="19" t="s">
        <v>79</v>
      </c>
    </row>
    <row r="1725" spans="2:65" s="12" customFormat="1">
      <c r="B1725" s="156"/>
      <c r="D1725" s="151" t="s">
        <v>442</v>
      </c>
      <c r="E1725" s="157" t="s">
        <v>3</v>
      </c>
      <c r="F1725" s="158" t="s">
        <v>5038</v>
      </c>
      <c r="H1725" s="159">
        <v>12</v>
      </c>
      <c r="I1725" s="160"/>
      <c r="L1725" s="156"/>
      <c r="M1725" s="161"/>
      <c r="T1725" s="162"/>
      <c r="AT1725" s="157" t="s">
        <v>442</v>
      </c>
      <c r="AU1725" s="157" t="s">
        <v>79</v>
      </c>
      <c r="AV1725" s="12" t="s">
        <v>79</v>
      </c>
      <c r="AW1725" s="12" t="s">
        <v>31</v>
      </c>
      <c r="AX1725" s="12" t="s">
        <v>76</v>
      </c>
      <c r="AY1725" s="157" t="s">
        <v>328</v>
      </c>
    </row>
    <row r="1726" spans="2:65" s="1" customFormat="1" ht="49.15" customHeight="1">
      <c r="B1726" s="133"/>
      <c r="C1726" s="134" t="s">
        <v>5039</v>
      </c>
      <c r="D1726" s="134" t="s">
        <v>331</v>
      </c>
      <c r="E1726" s="135" t="s">
        <v>5040</v>
      </c>
      <c r="F1726" s="136" t="s">
        <v>5041</v>
      </c>
      <c r="G1726" s="137" t="s">
        <v>585</v>
      </c>
      <c r="H1726" s="138">
        <v>5.9909999999999997</v>
      </c>
      <c r="I1726" s="139"/>
      <c r="J1726" s="140">
        <f>ROUND(I1726*H1726,2)</f>
        <v>0</v>
      </c>
      <c r="K1726" s="136" t="s">
        <v>335</v>
      </c>
      <c r="L1726" s="34"/>
      <c r="M1726" s="141" t="s">
        <v>3</v>
      </c>
      <c r="N1726" s="142" t="s">
        <v>40</v>
      </c>
      <c r="P1726" s="143">
        <f>O1726*H1726</f>
        <v>0</v>
      </c>
      <c r="Q1726" s="143">
        <v>0</v>
      </c>
      <c r="R1726" s="143">
        <f>Q1726*H1726</f>
        <v>0</v>
      </c>
      <c r="S1726" s="143">
        <v>0</v>
      </c>
      <c r="T1726" s="144">
        <f>S1726*H1726</f>
        <v>0</v>
      </c>
      <c r="AR1726" s="145" t="s">
        <v>532</v>
      </c>
      <c r="AT1726" s="145" t="s">
        <v>331</v>
      </c>
      <c r="AU1726" s="145" t="s">
        <v>79</v>
      </c>
      <c r="AY1726" s="19" t="s">
        <v>328</v>
      </c>
      <c r="BE1726" s="146">
        <f>IF(N1726="základní",J1726,0)</f>
        <v>0</v>
      </c>
      <c r="BF1726" s="146">
        <f>IF(N1726="snížená",J1726,0)</f>
        <v>0</v>
      </c>
      <c r="BG1726" s="146">
        <f>IF(N1726="zákl. přenesená",J1726,0)</f>
        <v>0</v>
      </c>
      <c r="BH1726" s="146">
        <f>IF(N1726="sníž. přenesená",J1726,0)</f>
        <v>0</v>
      </c>
      <c r="BI1726" s="146">
        <f>IF(N1726="nulová",J1726,0)</f>
        <v>0</v>
      </c>
      <c r="BJ1726" s="19" t="s">
        <v>76</v>
      </c>
      <c r="BK1726" s="146">
        <f>ROUND(I1726*H1726,2)</f>
        <v>0</v>
      </c>
      <c r="BL1726" s="19" t="s">
        <v>532</v>
      </c>
      <c r="BM1726" s="145" t="s">
        <v>5042</v>
      </c>
    </row>
    <row r="1727" spans="2:65" s="1" customFormat="1">
      <c r="B1727" s="34"/>
      <c r="D1727" s="147" t="s">
        <v>338</v>
      </c>
      <c r="F1727" s="148" t="s">
        <v>5043</v>
      </c>
      <c r="I1727" s="149"/>
      <c r="L1727" s="34"/>
      <c r="M1727" s="150"/>
      <c r="T1727" s="55"/>
      <c r="AT1727" s="19" t="s">
        <v>338</v>
      </c>
      <c r="AU1727" s="19" t="s">
        <v>79</v>
      </c>
    </row>
    <row r="1728" spans="2:65" s="11" customFormat="1" ht="22.9" customHeight="1">
      <c r="B1728" s="121"/>
      <c r="D1728" s="122" t="s">
        <v>68</v>
      </c>
      <c r="E1728" s="131" t="s">
        <v>5044</v>
      </c>
      <c r="F1728" s="131" t="s">
        <v>5045</v>
      </c>
      <c r="I1728" s="124"/>
      <c r="J1728" s="132">
        <f>BK1728</f>
        <v>0</v>
      </c>
      <c r="L1728" s="121"/>
      <c r="M1728" s="126"/>
      <c r="P1728" s="127">
        <f>SUM(P1729:P1754)</f>
        <v>0</v>
      </c>
      <c r="R1728" s="127">
        <f>SUM(R1729:R1754)</f>
        <v>8.5031319999999994E-2</v>
      </c>
      <c r="T1728" s="128">
        <f>SUM(T1729:T1754)</f>
        <v>0</v>
      </c>
      <c r="AR1728" s="122" t="s">
        <v>79</v>
      </c>
      <c r="AT1728" s="129" t="s">
        <v>68</v>
      </c>
      <c r="AU1728" s="129" t="s">
        <v>76</v>
      </c>
      <c r="AY1728" s="122" t="s">
        <v>328</v>
      </c>
      <c r="BK1728" s="130">
        <f>SUM(BK1729:BK1754)</f>
        <v>0</v>
      </c>
    </row>
    <row r="1729" spans="2:65" s="1" customFormat="1" ht="37.9" customHeight="1">
      <c r="B1729" s="133"/>
      <c r="C1729" s="134" t="s">
        <v>5046</v>
      </c>
      <c r="D1729" s="134" t="s">
        <v>331</v>
      </c>
      <c r="E1729" s="135" t="s">
        <v>5047</v>
      </c>
      <c r="F1729" s="136" t="s">
        <v>5048</v>
      </c>
      <c r="G1729" s="137" t="s">
        <v>439</v>
      </c>
      <c r="H1729" s="138">
        <v>5</v>
      </c>
      <c r="I1729" s="139"/>
      <c r="J1729" s="140">
        <f>ROUND(I1729*H1729,2)</f>
        <v>0</v>
      </c>
      <c r="K1729" s="136" t="s">
        <v>335</v>
      </c>
      <c r="L1729" s="34"/>
      <c r="M1729" s="141" t="s">
        <v>3</v>
      </c>
      <c r="N1729" s="142" t="s">
        <v>40</v>
      </c>
      <c r="P1729" s="143">
        <f>O1729*H1729</f>
        <v>0</v>
      </c>
      <c r="Q1729" s="143">
        <v>6.7000000000000002E-5</v>
      </c>
      <c r="R1729" s="143">
        <f>Q1729*H1729</f>
        <v>3.3500000000000001E-4</v>
      </c>
      <c r="S1729" s="143">
        <v>0</v>
      </c>
      <c r="T1729" s="144">
        <f>S1729*H1729</f>
        <v>0</v>
      </c>
      <c r="AR1729" s="145" t="s">
        <v>532</v>
      </c>
      <c r="AT1729" s="145" t="s">
        <v>331</v>
      </c>
      <c r="AU1729" s="145" t="s">
        <v>79</v>
      </c>
      <c r="AY1729" s="19" t="s">
        <v>328</v>
      </c>
      <c r="BE1729" s="146">
        <f>IF(N1729="základní",J1729,0)</f>
        <v>0</v>
      </c>
      <c r="BF1729" s="146">
        <f>IF(N1729="snížená",J1729,0)</f>
        <v>0</v>
      </c>
      <c r="BG1729" s="146">
        <f>IF(N1729="zákl. přenesená",J1729,0)</f>
        <v>0</v>
      </c>
      <c r="BH1729" s="146">
        <f>IF(N1729="sníž. přenesená",J1729,0)</f>
        <v>0</v>
      </c>
      <c r="BI1729" s="146">
        <f>IF(N1729="nulová",J1729,0)</f>
        <v>0</v>
      </c>
      <c r="BJ1729" s="19" t="s">
        <v>76</v>
      </c>
      <c r="BK1729" s="146">
        <f>ROUND(I1729*H1729,2)</f>
        <v>0</v>
      </c>
      <c r="BL1729" s="19" t="s">
        <v>532</v>
      </c>
      <c r="BM1729" s="145" t="s">
        <v>5049</v>
      </c>
    </row>
    <row r="1730" spans="2:65" s="1" customFormat="1">
      <c r="B1730" s="34"/>
      <c r="D1730" s="147" t="s">
        <v>338</v>
      </c>
      <c r="F1730" s="148" t="s">
        <v>5050</v>
      </c>
      <c r="I1730" s="149"/>
      <c r="L1730" s="34"/>
      <c r="M1730" s="150"/>
      <c r="T1730" s="55"/>
      <c r="AT1730" s="19" t="s">
        <v>338</v>
      </c>
      <c r="AU1730" s="19" t="s">
        <v>79</v>
      </c>
    </row>
    <row r="1731" spans="2:65" s="12" customFormat="1">
      <c r="B1731" s="156"/>
      <c r="D1731" s="151" t="s">
        <v>442</v>
      </c>
      <c r="E1731" s="157" t="s">
        <v>3</v>
      </c>
      <c r="F1731" s="158" t="s">
        <v>5051</v>
      </c>
      <c r="H1731" s="159">
        <v>5</v>
      </c>
      <c r="I1731" s="160"/>
      <c r="L1731" s="156"/>
      <c r="M1731" s="161"/>
      <c r="T1731" s="162"/>
      <c r="AT1731" s="157" t="s">
        <v>442</v>
      </c>
      <c r="AU1731" s="157" t="s">
        <v>79</v>
      </c>
      <c r="AV1731" s="12" t="s">
        <v>79</v>
      </c>
      <c r="AW1731" s="12" t="s">
        <v>31</v>
      </c>
      <c r="AX1731" s="12" t="s">
        <v>76</v>
      </c>
      <c r="AY1731" s="157" t="s">
        <v>328</v>
      </c>
    </row>
    <row r="1732" spans="2:65" s="1" customFormat="1" ht="24.2" customHeight="1">
      <c r="B1732" s="133"/>
      <c r="C1732" s="134" t="s">
        <v>5052</v>
      </c>
      <c r="D1732" s="134" t="s">
        <v>331</v>
      </c>
      <c r="E1732" s="135" t="s">
        <v>5053</v>
      </c>
      <c r="F1732" s="136" t="s">
        <v>5054</v>
      </c>
      <c r="G1732" s="137" t="s">
        <v>439</v>
      </c>
      <c r="H1732" s="138">
        <v>5</v>
      </c>
      <c r="I1732" s="139"/>
      <c r="J1732" s="140">
        <f>ROUND(I1732*H1732,2)</f>
        <v>0</v>
      </c>
      <c r="K1732" s="136" t="s">
        <v>335</v>
      </c>
      <c r="L1732" s="34"/>
      <c r="M1732" s="141" t="s">
        <v>3</v>
      </c>
      <c r="N1732" s="142" t="s">
        <v>40</v>
      </c>
      <c r="P1732" s="143">
        <f>O1732*H1732</f>
        <v>0</v>
      </c>
      <c r="Q1732" s="143">
        <v>6.0528000000000001E-5</v>
      </c>
      <c r="R1732" s="143">
        <f>Q1732*H1732</f>
        <v>3.0264000000000002E-4</v>
      </c>
      <c r="S1732" s="143">
        <v>0</v>
      </c>
      <c r="T1732" s="144">
        <f>S1732*H1732</f>
        <v>0</v>
      </c>
      <c r="AR1732" s="145" t="s">
        <v>532</v>
      </c>
      <c r="AT1732" s="145" t="s">
        <v>331</v>
      </c>
      <c r="AU1732" s="145" t="s">
        <v>79</v>
      </c>
      <c r="AY1732" s="19" t="s">
        <v>328</v>
      </c>
      <c r="BE1732" s="146">
        <f>IF(N1732="základní",J1732,0)</f>
        <v>0</v>
      </c>
      <c r="BF1732" s="146">
        <f>IF(N1732="snížená",J1732,0)</f>
        <v>0</v>
      </c>
      <c r="BG1732" s="146">
        <f>IF(N1732="zákl. přenesená",J1732,0)</f>
        <v>0</v>
      </c>
      <c r="BH1732" s="146">
        <f>IF(N1732="sníž. přenesená",J1732,0)</f>
        <v>0</v>
      </c>
      <c r="BI1732" s="146">
        <f>IF(N1732="nulová",J1732,0)</f>
        <v>0</v>
      </c>
      <c r="BJ1732" s="19" t="s">
        <v>76</v>
      </c>
      <c r="BK1732" s="146">
        <f>ROUND(I1732*H1732,2)</f>
        <v>0</v>
      </c>
      <c r="BL1732" s="19" t="s">
        <v>532</v>
      </c>
      <c r="BM1732" s="145" t="s">
        <v>5055</v>
      </c>
    </row>
    <row r="1733" spans="2:65" s="1" customFormat="1">
      <c r="B1733" s="34"/>
      <c r="D1733" s="147" t="s">
        <v>338</v>
      </c>
      <c r="F1733" s="148" t="s">
        <v>5056</v>
      </c>
      <c r="I1733" s="149"/>
      <c r="L1733" s="34"/>
      <c r="M1733" s="150"/>
      <c r="T1733" s="55"/>
      <c r="AT1733" s="19" t="s">
        <v>338</v>
      </c>
      <c r="AU1733" s="19" t="s">
        <v>79</v>
      </c>
    </row>
    <row r="1734" spans="2:65" s="1" customFormat="1" ht="24.2" customHeight="1">
      <c r="B1734" s="133"/>
      <c r="C1734" s="134" t="s">
        <v>5057</v>
      </c>
      <c r="D1734" s="134" t="s">
        <v>331</v>
      </c>
      <c r="E1734" s="135" t="s">
        <v>5058</v>
      </c>
      <c r="F1734" s="136" t="s">
        <v>5059</v>
      </c>
      <c r="G1734" s="137" t="s">
        <v>439</v>
      </c>
      <c r="H1734" s="138">
        <v>85.84</v>
      </c>
      <c r="I1734" s="139"/>
      <c r="J1734" s="140">
        <f>ROUND(I1734*H1734,2)</f>
        <v>0</v>
      </c>
      <c r="K1734" s="136" t="s">
        <v>335</v>
      </c>
      <c r="L1734" s="34"/>
      <c r="M1734" s="141" t="s">
        <v>3</v>
      </c>
      <c r="N1734" s="142" t="s">
        <v>40</v>
      </c>
      <c r="P1734" s="143">
        <f>O1734*H1734</f>
        <v>0</v>
      </c>
      <c r="Q1734" s="143">
        <v>1.25E-4</v>
      </c>
      <c r="R1734" s="143">
        <f>Q1734*H1734</f>
        <v>1.073E-2</v>
      </c>
      <c r="S1734" s="143">
        <v>0</v>
      </c>
      <c r="T1734" s="144">
        <f>S1734*H1734</f>
        <v>0</v>
      </c>
      <c r="AR1734" s="145" t="s">
        <v>532</v>
      </c>
      <c r="AT1734" s="145" t="s">
        <v>331</v>
      </c>
      <c r="AU1734" s="145" t="s">
        <v>79</v>
      </c>
      <c r="AY1734" s="19" t="s">
        <v>328</v>
      </c>
      <c r="BE1734" s="146">
        <f>IF(N1734="základní",J1734,0)</f>
        <v>0</v>
      </c>
      <c r="BF1734" s="146">
        <f>IF(N1734="snížená",J1734,0)</f>
        <v>0</v>
      </c>
      <c r="BG1734" s="146">
        <f>IF(N1734="zákl. přenesená",J1734,0)</f>
        <v>0</v>
      </c>
      <c r="BH1734" s="146">
        <f>IF(N1734="sníž. přenesená",J1734,0)</f>
        <v>0</v>
      </c>
      <c r="BI1734" s="146">
        <f>IF(N1734="nulová",J1734,0)</f>
        <v>0</v>
      </c>
      <c r="BJ1734" s="19" t="s">
        <v>76</v>
      </c>
      <c r="BK1734" s="146">
        <f>ROUND(I1734*H1734,2)</f>
        <v>0</v>
      </c>
      <c r="BL1734" s="19" t="s">
        <v>532</v>
      </c>
      <c r="BM1734" s="145" t="s">
        <v>5060</v>
      </c>
    </row>
    <row r="1735" spans="2:65" s="1" customFormat="1">
      <c r="B1735" s="34"/>
      <c r="D1735" s="147" t="s">
        <v>338</v>
      </c>
      <c r="F1735" s="148" t="s">
        <v>5061</v>
      </c>
      <c r="I1735" s="149"/>
      <c r="L1735" s="34"/>
      <c r="M1735" s="150"/>
      <c r="T1735" s="55"/>
      <c r="AT1735" s="19" t="s">
        <v>338</v>
      </c>
      <c r="AU1735" s="19" t="s">
        <v>79</v>
      </c>
    </row>
    <row r="1736" spans="2:65" s="14" customFormat="1">
      <c r="B1736" s="170"/>
      <c r="D1736" s="151" t="s">
        <v>442</v>
      </c>
      <c r="E1736" s="171" t="s">
        <v>3</v>
      </c>
      <c r="F1736" s="172" t="s">
        <v>5062</v>
      </c>
      <c r="H1736" s="171" t="s">
        <v>3</v>
      </c>
      <c r="I1736" s="173"/>
      <c r="L1736" s="170"/>
      <c r="M1736" s="174"/>
      <c r="T1736" s="175"/>
      <c r="AT1736" s="171" t="s">
        <v>442</v>
      </c>
      <c r="AU1736" s="171" t="s">
        <v>79</v>
      </c>
      <c r="AV1736" s="14" t="s">
        <v>76</v>
      </c>
      <c r="AW1736" s="14" t="s">
        <v>31</v>
      </c>
      <c r="AX1736" s="14" t="s">
        <v>69</v>
      </c>
      <c r="AY1736" s="171" t="s">
        <v>328</v>
      </c>
    </row>
    <row r="1737" spans="2:65" s="12" customFormat="1">
      <c r="B1737" s="156"/>
      <c r="D1737" s="151" t="s">
        <v>442</v>
      </c>
      <c r="E1737" s="157" t="s">
        <v>3</v>
      </c>
      <c r="F1737" s="158" t="s">
        <v>5063</v>
      </c>
      <c r="H1737" s="159">
        <v>58.37</v>
      </c>
      <c r="I1737" s="160"/>
      <c r="L1737" s="156"/>
      <c r="M1737" s="161"/>
      <c r="T1737" s="162"/>
      <c r="AT1737" s="157" t="s">
        <v>442</v>
      </c>
      <c r="AU1737" s="157" t="s">
        <v>79</v>
      </c>
      <c r="AV1737" s="12" t="s">
        <v>79</v>
      </c>
      <c r="AW1737" s="12" t="s">
        <v>31</v>
      </c>
      <c r="AX1737" s="12" t="s">
        <v>69</v>
      </c>
      <c r="AY1737" s="157" t="s">
        <v>328</v>
      </c>
    </row>
    <row r="1738" spans="2:65" s="12" customFormat="1">
      <c r="B1738" s="156"/>
      <c r="D1738" s="151" t="s">
        <v>442</v>
      </c>
      <c r="E1738" s="157" t="s">
        <v>3</v>
      </c>
      <c r="F1738" s="158" t="s">
        <v>5064</v>
      </c>
      <c r="H1738" s="159">
        <v>15.87</v>
      </c>
      <c r="I1738" s="160"/>
      <c r="L1738" s="156"/>
      <c r="M1738" s="161"/>
      <c r="T1738" s="162"/>
      <c r="AT1738" s="157" t="s">
        <v>442</v>
      </c>
      <c r="AU1738" s="157" t="s">
        <v>79</v>
      </c>
      <c r="AV1738" s="12" t="s">
        <v>79</v>
      </c>
      <c r="AW1738" s="12" t="s">
        <v>31</v>
      </c>
      <c r="AX1738" s="12" t="s">
        <v>69</v>
      </c>
      <c r="AY1738" s="157" t="s">
        <v>328</v>
      </c>
    </row>
    <row r="1739" spans="2:65" s="12" customFormat="1">
      <c r="B1739" s="156"/>
      <c r="D1739" s="151" t="s">
        <v>442</v>
      </c>
      <c r="E1739" s="157" t="s">
        <v>3</v>
      </c>
      <c r="F1739" s="158" t="s">
        <v>5065</v>
      </c>
      <c r="H1739" s="159">
        <v>11.6</v>
      </c>
      <c r="I1739" s="160"/>
      <c r="L1739" s="156"/>
      <c r="M1739" s="161"/>
      <c r="T1739" s="162"/>
      <c r="AT1739" s="157" t="s">
        <v>442</v>
      </c>
      <c r="AU1739" s="157" t="s">
        <v>79</v>
      </c>
      <c r="AV1739" s="12" t="s">
        <v>79</v>
      </c>
      <c r="AW1739" s="12" t="s">
        <v>31</v>
      </c>
      <c r="AX1739" s="12" t="s">
        <v>69</v>
      </c>
      <c r="AY1739" s="157" t="s">
        <v>328</v>
      </c>
    </row>
    <row r="1740" spans="2:65" s="13" customFormat="1">
      <c r="B1740" s="163"/>
      <c r="D1740" s="151" t="s">
        <v>442</v>
      </c>
      <c r="E1740" s="164" t="s">
        <v>2412</v>
      </c>
      <c r="F1740" s="165" t="s">
        <v>452</v>
      </c>
      <c r="H1740" s="166">
        <v>85.84</v>
      </c>
      <c r="I1740" s="167"/>
      <c r="L1740" s="163"/>
      <c r="M1740" s="168"/>
      <c r="T1740" s="169"/>
      <c r="AT1740" s="164" t="s">
        <v>442</v>
      </c>
      <c r="AU1740" s="164" t="s">
        <v>79</v>
      </c>
      <c r="AV1740" s="13" t="s">
        <v>113</v>
      </c>
      <c r="AW1740" s="13" t="s">
        <v>31</v>
      </c>
      <c r="AX1740" s="13" t="s">
        <v>76</v>
      </c>
      <c r="AY1740" s="164" t="s">
        <v>328</v>
      </c>
    </row>
    <row r="1741" spans="2:65" s="1" customFormat="1" ht="24.2" customHeight="1">
      <c r="B1741" s="133"/>
      <c r="C1741" s="134" t="s">
        <v>5066</v>
      </c>
      <c r="D1741" s="134" t="s">
        <v>331</v>
      </c>
      <c r="E1741" s="135" t="s">
        <v>5067</v>
      </c>
      <c r="F1741" s="136" t="s">
        <v>5068</v>
      </c>
      <c r="G1741" s="137" t="s">
        <v>439</v>
      </c>
      <c r="H1741" s="138">
        <v>171.68</v>
      </c>
      <c r="I1741" s="139"/>
      <c r="J1741" s="140">
        <f>ROUND(I1741*H1741,2)</f>
        <v>0</v>
      </c>
      <c r="K1741" s="136" t="s">
        <v>335</v>
      </c>
      <c r="L1741" s="34"/>
      <c r="M1741" s="141" t="s">
        <v>3</v>
      </c>
      <c r="N1741" s="142" t="s">
        <v>40</v>
      </c>
      <c r="P1741" s="143">
        <f>O1741*H1741</f>
        <v>0</v>
      </c>
      <c r="Q1741" s="143">
        <v>4.2000000000000002E-4</v>
      </c>
      <c r="R1741" s="143">
        <f>Q1741*H1741</f>
        <v>7.2105600000000006E-2</v>
      </c>
      <c r="S1741" s="143">
        <v>0</v>
      </c>
      <c r="T1741" s="144">
        <f>S1741*H1741</f>
        <v>0</v>
      </c>
      <c r="AR1741" s="145" t="s">
        <v>532</v>
      </c>
      <c r="AT1741" s="145" t="s">
        <v>331</v>
      </c>
      <c r="AU1741" s="145" t="s">
        <v>79</v>
      </c>
      <c r="AY1741" s="19" t="s">
        <v>328</v>
      </c>
      <c r="BE1741" s="146">
        <f>IF(N1741="základní",J1741,0)</f>
        <v>0</v>
      </c>
      <c r="BF1741" s="146">
        <f>IF(N1741="snížená",J1741,0)</f>
        <v>0</v>
      </c>
      <c r="BG1741" s="146">
        <f>IF(N1741="zákl. přenesená",J1741,0)</f>
        <v>0</v>
      </c>
      <c r="BH1741" s="146">
        <f>IF(N1741="sníž. přenesená",J1741,0)</f>
        <v>0</v>
      </c>
      <c r="BI1741" s="146">
        <f>IF(N1741="nulová",J1741,0)</f>
        <v>0</v>
      </c>
      <c r="BJ1741" s="19" t="s">
        <v>76</v>
      </c>
      <c r="BK1741" s="146">
        <f>ROUND(I1741*H1741,2)</f>
        <v>0</v>
      </c>
      <c r="BL1741" s="19" t="s">
        <v>532</v>
      </c>
      <c r="BM1741" s="145" t="s">
        <v>5069</v>
      </c>
    </row>
    <row r="1742" spans="2:65" s="1" customFormat="1">
      <c r="B1742" s="34"/>
      <c r="D1742" s="147" t="s">
        <v>338</v>
      </c>
      <c r="F1742" s="148" t="s">
        <v>5070</v>
      </c>
      <c r="I1742" s="149"/>
      <c r="L1742" s="34"/>
      <c r="M1742" s="150"/>
      <c r="T1742" s="55"/>
      <c r="AT1742" s="19" t="s">
        <v>338</v>
      </c>
      <c r="AU1742" s="19" t="s">
        <v>79</v>
      </c>
    </row>
    <row r="1743" spans="2:65" s="12" customFormat="1">
      <c r="B1743" s="156"/>
      <c r="D1743" s="151" t="s">
        <v>442</v>
      </c>
      <c r="E1743" s="157" t="s">
        <v>3</v>
      </c>
      <c r="F1743" s="158" t="s">
        <v>2412</v>
      </c>
      <c r="H1743" s="159">
        <v>85.84</v>
      </c>
      <c r="I1743" s="160"/>
      <c r="L1743" s="156"/>
      <c r="M1743" s="161"/>
      <c r="T1743" s="162"/>
      <c r="AT1743" s="157" t="s">
        <v>442</v>
      </c>
      <c r="AU1743" s="157" t="s">
        <v>79</v>
      </c>
      <c r="AV1743" s="12" t="s">
        <v>79</v>
      </c>
      <c r="AW1743" s="12" t="s">
        <v>31</v>
      </c>
      <c r="AX1743" s="12" t="s">
        <v>76</v>
      </c>
      <c r="AY1743" s="157" t="s">
        <v>328</v>
      </c>
    </row>
    <row r="1744" spans="2:65" s="12" customFormat="1">
      <c r="B1744" s="156"/>
      <c r="D1744" s="151" t="s">
        <v>442</v>
      </c>
      <c r="F1744" s="158" t="s">
        <v>5071</v>
      </c>
      <c r="H1744" s="159">
        <v>171.68</v>
      </c>
      <c r="I1744" s="160"/>
      <c r="L1744" s="156"/>
      <c r="M1744" s="161"/>
      <c r="T1744" s="162"/>
      <c r="AT1744" s="157" t="s">
        <v>442</v>
      </c>
      <c r="AU1744" s="157" t="s">
        <v>79</v>
      </c>
      <c r="AV1744" s="12" t="s">
        <v>79</v>
      </c>
      <c r="AW1744" s="12" t="s">
        <v>4</v>
      </c>
      <c r="AX1744" s="12" t="s">
        <v>76</v>
      </c>
      <c r="AY1744" s="157" t="s">
        <v>328</v>
      </c>
    </row>
    <row r="1745" spans="2:65" s="1" customFormat="1" ht="24.2" customHeight="1">
      <c r="B1745" s="133"/>
      <c r="C1745" s="134" t="s">
        <v>5072</v>
      </c>
      <c r="D1745" s="134" t="s">
        <v>331</v>
      </c>
      <c r="E1745" s="135" t="s">
        <v>5073</v>
      </c>
      <c r="F1745" s="136" t="s">
        <v>5074</v>
      </c>
      <c r="G1745" s="137" t="s">
        <v>439</v>
      </c>
      <c r="H1745" s="138">
        <v>2.88</v>
      </c>
      <c r="I1745" s="139"/>
      <c r="J1745" s="140">
        <f>ROUND(I1745*H1745,2)</f>
        <v>0</v>
      </c>
      <c r="K1745" s="136" t="s">
        <v>335</v>
      </c>
      <c r="L1745" s="34"/>
      <c r="M1745" s="141" t="s">
        <v>3</v>
      </c>
      <c r="N1745" s="142" t="s">
        <v>40</v>
      </c>
      <c r="P1745" s="143">
        <f>O1745*H1745</f>
        <v>0</v>
      </c>
      <c r="Q1745" s="143">
        <v>0</v>
      </c>
      <c r="R1745" s="143">
        <f>Q1745*H1745</f>
        <v>0</v>
      </c>
      <c r="S1745" s="143">
        <v>0</v>
      </c>
      <c r="T1745" s="144">
        <f>S1745*H1745</f>
        <v>0</v>
      </c>
      <c r="AR1745" s="145" t="s">
        <v>532</v>
      </c>
      <c r="AT1745" s="145" t="s">
        <v>331</v>
      </c>
      <c r="AU1745" s="145" t="s">
        <v>79</v>
      </c>
      <c r="AY1745" s="19" t="s">
        <v>328</v>
      </c>
      <c r="BE1745" s="146">
        <f>IF(N1745="základní",J1745,0)</f>
        <v>0</v>
      </c>
      <c r="BF1745" s="146">
        <f>IF(N1745="snížená",J1745,0)</f>
        <v>0</v>
      </c>
      <c r="BG1745" s="146">
        <f>IF(N1745="zákl. přenesená",J1745,0)</f>
        <v>0</v>
      </c>
      <c r="BH1745" s="146">
        <f>IF(N1745="sníž. přenesená",J1745,0)</f>
        <v>0</v>
      </c>
      <c r="BI1745" s="146">
        <f>IF(N1745="nulová",J1745,0)</f>
        <v>0</v>
      </c>
      <c r="BJ1745" s="19" t="s">
        <v>76</v>
      </c>
      <c r="BK1745" s="146">
        <f>ROUND(I1745*H1745,2)</f>
        <v>0</v>
      </c>
      <c r="BL1745" s="19" t="s">
        <v>532</v>
      </c>
      <c r="BM1745" s="145" t="s">
        <v>5075</v>
      </c>
    </row>
    <row r="1746" spans="2:65" s="1" customFormat="1">
      <c r="B1746" s="34"/>
      <c r="D1746" s="147" t="s">
        <v>338</v>
      </c>
      <c r="F1746" s="148" t="s">
        <v>5076</v>
      </c>
      <c r="I1746" s="149"/>
      <c r="L1746" s="34"/>
      <c r="M1746" s="150"/>
      <c r="T1746" s="55"/>
      <c r="AT1746" s="19" t="s">
        <v>338</v>
      </c>
      <c r="AU1746" s="19" t="s">
        <v>79</v>
      </c>
    </row>
    <row r="1747" spans="2:65" s="14" customFormat="1">
      <c r="B1747" s="170"/>
      <c r="D1747" s="151" t="s">
        <v>442</v>
      </c>
      <c r="E1747" s="171" t="s">
        <v>3</v>
      </c>
      <c r="F1747" s="172" t="s">
        <v>2619</v>
      </c>
      <c r="H1747" s="171" t="s">
        <v>3</v>
      </c>
      <c r="I1747" s="173"/>
      <c r="L1747" s="170"/>
      <c r="M1747" s="174"/>
      <c r="T1747" s="175"/>
      <c r="AT1747" s="171" t="s">
        <v>442</v>
      </c>
      <c r="AU1747" s="171" t="s">
        <v>79</v>
      </c>
      <c r="AV1747" s="14" t="s">
        <v>76</v>
      </c>
      <c r="AW1747" s="14" t="s">
        <v>31</v>
      </c>
      <c r="AX1747" s="14" t="s">
        <v>69</v>
      </c>
      <c r="AY1747" s="171" t="s">
        <v>328</v>
      </c>
    </row>
    <row r="1748" spans="2:65" s="12" customFormat="1">
      <c r="B1748" s="156"/>
      <c r="D1748" s="151" t="s">
        <v>442</v>
      </c>
      <c r="E1748" s="157" t="s">
        <v>3</v>
      </c>
      <c r="F1748" s="158" t="s">
        <v>5077</v>
      </c>
      <c r="H1748" s="159">
        <v>2.88</v>
      </c>
      <c r="I1748" s="160"/>
      <c r="L1748" s="156"/>
      <c r="M1748" s="161"/>
      <c r="T1748" s="162"/>
      <c r="AT1748" s="157" t="s">
        <v>442</v>
      </c>
      <c r="AU1748" s="157" t="s">
        <v>79</v>
      </c>
      <c r="AV1748" s="12" t="s">
        <v>79</v>
      </c>
      <c r="AW1748" s="12" t="s">
        <v>31</v>
      </c>
      <c r="AX1748" s="12" t="s">
        <v>76</v>
      </c>
      <c r="AY1748" s="157" t="s">
        <v>328</v>
      </c>
    </row>
    <row r="1749" spans="2:65" s="1" customFormat="1" ht="24.2" customHeight="1">
      <c r="B1749" s="133"/>
      <c r="C1749" s="134" t="s">
        <v>5078</v>
      </c>
      <c r="D1749" s="134" t="s">
        <v>331</v>
      </c>
      <c r="E1749" s="135" t="s">
        <v>5079</v>
      </c>
      <c r="F1749" s="136" t="s">
        <v>5080</v>
      </c>
      <c r="G1749" s="137" t="s">
        <v>439</v>
      </c>
      <c r="H1749" s="138">
        <v>2.88</v>
      </c>
      <c r="I1749" s="139"/>
      <c r="J1749" s="140">
        <f>ROUND(I1749*H1749,2)</f>
        <v>0</v>
      </c>
      <c r="K1749" s="136" t="s">
        <v>335</v>
      </c>
      <c r="L1749" s="34"/>
      <c r="M1749" s="141" t="s">
        <v>3</v>
      </c>
      <c r="N1749" s="142" t="s">
        <v>40</v>
      </c>
      <c r="P1749" s="143">
        <f>O1749*H1749</f>
        <v>0</v>
      </c>
      <c r="Q1749" s="143">
        <v>2.0799999999999999E-4</v>
      </c>
      <c r="R1749" s="143">
        <f>Q1749*H1749</f>
        <v>5.990399999999999E-4</v>
      </c>
      <c r="S1749" s="143">
        <v>0</v>
      </c>
      <c r="T1749" s="144">
        <f>S1749*H1749</f>
        <v>0</v>
      </c>
      <c r="AR1749" s="145" t="s">
        <v>532</v>
      </c>
      <c r="AT1749" s="145" t="s">
        <v>331</v>
      </c>
      <c r="AU1749" s="145" t="s">
        <v>79</v>
      </c>
      <c r="AY1749" s="19" t="s">
        <v>328</v>
      </c>
      <c r="BE1749" s="146">
        <f>IF(N1749="základní",J1749,0)</f>
        <v>0</v>
      </c>
      <c r="BF1749" s="146">
        <f>IF(N1749="snížená",J1749,0)</f>
        <v>0</v>
      </c>
      <c r="BG1749" s="146">
        <f>IF(N1749="zákl. přenesená",J1749,0)</f>
        <v>0</v>
      </c>
      <c r="BH1749" s="146">
        <f>IF(N1749="sníž. přenesená",J1749,0)</f>
        <v>0</v>
      </c>
      <c r="BI1749" s="146">
        <f>IF(N1749="nulová",J1749,0)</f>
        <v>0</v>
      </c>
      <c r="BJ1749" s="19" t="s">
        <v>76</v>
      </c>
      <c r="BK1749" s="146">
        <f>ROUND(I1749*H1749,2)</f>
        <v>0</v>
      </c>
      <c r="BL1749" s="19" t="s">
        <v>532</v>
      </c>
      <c r="BM1749" s="145" t="s">
        <v>5081</v>
      </c>
    </row>
    <row r="1750" spans="2:65" s="1" customFormat="1">
      <c r="B1750" s="34"/>
      <c r="D1750" s="147" t="s">
        <v>338</v>
      </c>
      <c r="F1750" s="148" t="s">
        <v>5082</v>
      </c>
      <c r="I1750" s="149"/>
      <c r="L1750" s="34"/>
      <c r="M1750" s="150"/>
      <c r="T1750" s="55"/>
      <c r="AT1750" s="19" t="s">
        <v>338</v>
      </c>
      <c r="AU1750" s="19" t="s">
        <v>79</v>
      </c>
    </row>
    <row r="1751" spans="2:65" s="12" customFormat="1">
      <c r="B1751" s="156"/>
      <c r="D1751" s="151" t="s">
        <v>442</v>
      </c>
      <c r="E1751" s="157" t="s">
        <v>3</v>
      </c>
      <c r="F1751" s="158" t="s">
        <v>5077</v>
      </c>
      <c r="H1751" s="159">
        <v>2.88</v>
      </c>
      <c r="I1751" s="160"/>
      <c r="L1751" s="156"/>
      <c r="M1751" s="161"/>
      <c r="T1751" s="162"/>
      <c r="AT1751" s="157" t="s">
        <v>442</v>
      </c>
      <c r="AU1751" s="157" t="s">
        <v>79</v>
      </c>
      <c r="AV1751" s="12" t="s">
        <v>79</v>
      </c>
      <c r="AW1751" s="12" t="s">
        <v>31</v>
      </c>
      <c r="AX1751" s="12" t="s">
        <v>76</v>
      </c>
      <c r="AY1751" s="157" t="s">
        <v>328</v>
      </c>
    </row>
    <row r="1752" spans="2:65" s="1" customFormat="1" ht="24.2" customHeight="1">
      <c r="B1752" s="133"/>
      <c r="C1752" s="134" t="s">
        <v>5083</v>
      </c>
      <c r="D1752" s="134" t="s">
        <v>331</v>
      </c>
      <c r="E1752" s="135" t="s">
        <v>5084</v>
      </c>
      <c r="F1752" s="136" t="s">
        <v>5085</v>
      </c>
      <c r="G1752" s="137" t="s">
        <v>439</v>
      </c>
      <c r="H1752" s="138">
        <v>2.88</v>
      </c>
      <c r="I1752" s="139"/>
      <c r="J1752" s="140">
        <f>ROUND(I1752*H1752,2)</f>
        <v>0</v>
      </c>
      <c r="K1752" s="136" t="s">
        <v>335</v>
      </c>
      <c r="L1752" s="34"/>
      <c r="M1752" s="141" t="s">
        <v>3</v>
      </c>
      <c r="N1752" s="142" t="s">
        <v>40</v>
      </c>
      <c r="P1752" s="143">
        <f>O1752*H1752</f>
        <v>0</v>
      </c>
      <c r="Q1752" s="143">
        <v>3.3300000000000002E-4</v>
      </c>
      <c r="R1752" s="143">
        <f>Q1752*H1752</f>
        <v>9.5903999999999998E-4</v>
      </c>
      <c r="S1752" s="143">
        <v>0</v>
      </c>
      <c r="T1752" s="144">
        <f>S1752*H1752</f>
        <v>0</v>
      </c>
      <c r="AR1752" s="145" t="s">
        <v>532</v>
      </c>
      <c r="AT1752" s="145" t="s">
        <v>331</v>
      </c>
      <c r="AU1752" s="145" t="s">
        <v>79</v>
      </c>
      <c r="AY1752" s="19" t="s">
        <v>328</v>
      </c>
      <c r="BE1752" s="146">
        <f>IF(N1752="základní",J1752,0)</f>
        <v>0</v>
      </c>
      <c r="BF1752" s="146">
        <f>IF(N1752="snížená",J1752,0)</f>
        <v>0</v>
      </c>
      <c r="BG1752" s="146">
        <f>IF(N1752="zákl. přenesená",J1752,0)</f>
        <v>0</v>
      </c>
      <c r="BH1752" s="146">
        <f>IF(N1752="sníž. přenesená",J1752,0)</f>
        <v>0</v>
      </c>
      <c r="BI1752" s="146">
        <f>IF(N1752="nulová",J1752,0)</f>
        <v>0</v>
      </c>
      <c r="BJ1752" s="19" t="s">
        <v>76</v>
      </c>
      <c r="BK1752" s="146">
        <f>ROUND(I1752*H1752,2)</f>
        <v>0</v>
      </c>
      <c r="BL1752" s="19" t="s">
        <v>532</v>
      </c>
      <c r="BM1752" s="145" t="s">
        <v>5086</v>
      </c>
    </row>
    <row r="1753" spans="2:65" s="1" customFormat="1">
      <c r="B1753" s="34"/>
      <c r="D1753" s="147" t="s">
        <v>338</v>
      </c>
      <c r="F1753" s="148" t="s">
        <v>5087</v>
      </c>
      <c r="I1753" s="149"/>
      <c r="L1753" s="34"/>
      <c r="M1753" s="150"/>
      <c r="T1753" s="55"/>
      <c r="AT1753" s="19" t="s">
        <v>338</v>
      </c>
      <c r="AU1753" s="19" t="s">
        <v>79</v>
      </c>
    </row>
    <row r="1754" spans="2:65" s="12" customFormat="1">
      <c r="B1754" s="156"/>
      <c r="D1754" s="151" t="s">
        <v>442</v>
      </c>
      <c r="E1754" s="157" t="s">
        <v>3</v>
      </c>
      <c r="F1754" s="158" t="s">
        <v>5077</v>
      </c>
      <c r="H1754" s="159">
        <v>2.88</v>
      </c>
      <c r="I1754" s="160"/>
      <c r="L1754" s="156"/>
      <c r="M1754" s="161"/>
      <c r="T1754" s="162"/>
      <c r="AT1754" s="157" t="s">
        <v>442</v>
      </c>
      <c r="AU1754" s="157" t="s">
        <v>79</v>
      </c>
      <c r="AV1754" s="12" t="s">
        <v>79</v>
      </c>
      <c r="AW1754" s="12" t="s">
        <v>31</v>
      </c>
      <c r="AX1754" s="12" t="s">
        <v>76</v>
      </c>
      <c r="AY1754" s="157" t="s">
        <v>328</v>
      </c>
    </row>
    <row r="1755" spans="2:65" s="11" customFormat="1" ht="22.9" customHeight="1">
      <c r="B1755" s="121"/>
      <c r="D1755" s="122" t="s">
        <v>68</v>
      </c>
      <c r="E1755" s="131" t="s">
        <v>5088</v>
      </c>
      <c r="F1755" s="131" t="s">
        <v>5089</v>
      </c>
      <c r="I1755" s="124"/>
      <c r="J1755" s="132">
        <f>BK1755</f>
        <v>0</v>
      </c>
      <c r="L1755" s="121"/>
      <c r="M1755" s="126"/>
      <c r="P1755" s="127">
        <f>SUM(P1756:P1791)</f>
        <v>0</v>
      </c>
      <c r="R1755" s="127">
        <f>SUM(R1756:R1791)</f>
        <v>0.52586386093939996</v>
      </c>
      <c r="T1755" s="128">
        <f>SUM(T1756:T1791)</f>
        <v>2.0821319999999997E-2</v>
      </c>
      <c r="AR1755" s="122" t="s">
        <v>79</v>
      </c>
      <c r="AT1755" s="129" t="s">
        <v>68</v>
      </c>
      <c r="AU1755" s="129" t="s">
        <v>76</v>
      </c>
      <c r="AY1755" s="122" t="s">
        <v>328</v>
      </c>
      <c r="BK1755" s="130">
        <f>SUM(BK1756:BK1791)</f>
        <v>0</v>
      </c>
    </row>
    <row r="1756" spans="2:65" s="1" customFormat="1" ht="24.2" customHeight="1">
      <c r="B1756" s="133"/>
      <c r="C1756" s="134" t="s">
        <v>5090</v>
      </c>
      <c r="D1756" s="134" t="s">
        <v>331</v>
      </c>
      <c r="E1756" s="135" t="s">
        <v>5091</v>
      </c>
      <c r="F1756" s="136" t="s">
        <v>5092</v>
      </c>
      <c r="G1756" s="137" t="s">
        <v>439</v>
      </c>
      <c r="H1756" s="138">
        <v>1027.8630000000001</v>
      </c>
      <c r="I1756" s="139"/>
      <c r="J1756" s="140">
        <f>ROUND(I1756*H1756,2)</f>
        <v>0</v>
      </c>
      <c r="K1756" s="136" t="s">
        <v>335</v>
      </c>
      <c r="L1756" s="34"/>
      <c r="M1756" s="141" t="s">
        <v>3</v>
      </c>
      <c r="N1756" s="142" t="s">
        <v>40</v>
      </c>
      <c r="P1756" s="143">
        <f>O1756*H1756</f>
        <v>0</v>
      </c>
      <c r="Q1756" s="143">
        <v>0</v>
      </c>
      <c r="R1756" s="143">
        <f>Q1756*H1756</f>
        <v>0</v>
      </c>
      <c r="S1756" s="143">
        <v>0</v>
      </c>
      <c r="T1756" s="144">
        <f>S1756*H1756</f>
        <v>0</v>
      </c>
      <c r="AR1756" s="145" t="s">
        <v>532</v>
      </c>
      <c r="AT1756" s="145" t="s">
        <v>331</v>
      </c>
      <c r="AU1756" s="145" t="s">
        <v>79</v>
      </c>
      <c r="AY1756" s="19" t="s">
        <v>328</v>
      </c>
      <c r="BE1756" s="146">
        <f>IF(N1756="základní",J1756,0)</f>
        <v>0</v>
      </c>
      <c r="BF1756" s="146">
        <f>IF(N1756="snížená",J1756,0)</f>
        <v>0</v>
      </c>
      <c r="BG1756" s="146">
        <f>IF(N1756="zákl. přenesená",J1756,0)</f>
        <v>0</v>
      </c>
      <c r="BH1756" s="146">
        <f>IF(N1756="sníž. přenesená",J1756,0)</f>
        <v>0</v>
      </c>
      <c r="BI1756" s="146">
        <f>IF(N1756="nulová",J1756,0)</f>
        <v>0</v>
      </c>
      <c r="BJ1756" s="19" t="s">
        <v>76</v>
      </c>
      <c r="BK1756" s="146">
        <f>ROUND(I1756*H1756,2)</f>
        <v>0</v>
      </c>
      <c r="BL1756" s="19" t="s">
        <v>532</v>
      </c>
      <c r="BM1756" s="145" t="s">
        <v>5093</v>
      </c>
    </row>
    <row r="1757" spans="2:65" s="1" customFormat="1">
      <c r="B1757" s="34"/>
      <c r="D1757" s="147" t="s">
        <v>338</v>
      </c>
      <c r="F1757" s="148" t="s">
        <v>5094</v>
      </c>
      <c r="I1757" s="149"/>
      <c r="L1757" s="34"/>
      <c r="M1757" s="150"/>
      <c r="T1757" s="55"/>
      <c r="AT1757" s="19" t="s">
        <v>338</v>
      </c>
      <c r="AU1757" s="19" t="s">
        <v>79</v>
      </c>
    </row>
    <row r="1758" spans="2:65" s="12" customFormat="1">
      <c r="B1758" s="156"/>
      <c r="D1758" s="151" t="s">
        <v>442</v>
      </c>
      <c r="E1758" s="157" t="s">
        <v>3</v>
      </c>
      <c r="F1758" s="158" t="s">
        <v>5095</v>
      </c>
      <c r="H1758" s="159">
        <v>604.48099999999999</v>
      </c>
      <c r="I1758" s="160"/>
      <c r="L1758" s="156"/>
      <c r="M1758" s="161"/>
      <c r="T1758" s="162"/>
      <c r="AT1758" s="157" t="s">
        <v>442</v>
      </c>
      <c r="AU1758" s="157" t="s">
        <v>79</v>
      </c>
      <c r="AV1758" s="12" t="s">
        <v>79</v>
      </c>
      <c r="AW1758" s="12" t="s">
        <v>31</v>
      </c>
      <c r="AX1758" s="12" t="s">
        <v>69</v>
      </c>
      <c r="AY1758" s="157" t="s">
        <v>328</v>
      </c>
    </row>
    <row r="1759" spans="2:65" s="12" customFormat="1">
      <c r="B1759" s="156"/>
      <c r="D1759" s="151" t="s">
        <v>442</v>
      </c>
      <c r="E1759" s="157" t="s">
        <v>3</v>
      </c>
      <c r="F1759" s="158" t="s">
        <v>5096</v>
      </c>
      <c r="H1759" s="159">
        <v>109.72</v>
      </c>
      <c r="I1759" s="160"/>
      <c r="L1759" s="156"/>
      <c r="M1759" s="161"/>
      <c r="T1759" s="162"/>
      <c r="AT1759" s="157" t="s">
        <v>442</v>
      </c>
      <c r="AU1759" s="157" t="s">
        <v>79</v>
      </c>
      <c r="AV1759" s="12" t="s">
        <v>79</v>
      </c>
      <c r="AW1759" s="12" t="s">
        <v>31</v>
      </c>
      <c r="AX1759" s="12" t="s">
        <v>69</v>
      </c>
      <c r="AY1759" s="157" t="s">
        <v>328</v>
      </c>
    </row>
    <row r="1760" spans="2:65" s="12" customFormat="1">
      <c r="B1760" s="156"/>
      <c r="D1760" s="151" t="s">
        <v>442</v>
      </c>
      <c r="E1760" s="157" t="s">
        <v>3</v>
      </c>
      <c r="F1760" s="158" t="s">
        <v>5097</v>
      </c>
      <c r="H1760" s="159">
        <v>311.85199999999998</v>
      </c>
      <c r="I1760" s="160"/>
      <c r="L1760" s="156"/>
      <c r="M1760" s="161"/>
      <c r="T1760" s="162"/>
      <c r="AT1760" s="157" t="s">
        <v>442</v>
      </c>
      <c r="AU1760" s="157" t="s">
        <v>79</v>
      </c>
      <c r="AV1760" s="12" t="s">
        <v>79</v>
      </c>
      <c r="AW1760" s="12" t="s">
        <v>31</v>
      </c>
      <c r="AX1760" s="12" t="s">
        <v>69</v>
      </c>
      <c r="AY1760" s="157" t="s">
        <v>328</v>
      </c>
    </row>
    <row r="1761" spans="2:65" s="12" customFormat="1">
      <c r="B1761" s="156"/>
      <c r="D1761" s="151" t="s">
        <v>442</v>
      </c>
      <c r="E1761" s="157" t="s">
        <v>3</v>
      </c>
      <c r="F1761" s="158" t="s">
        <v>3994</v>
      </c>
      <c r="H1761" s="159">
        <v>1.81</v>
      </c>
      <c r="I1761" s="160"/>
      <c r="L1761" s="156"/>
      <c r="M1761" s="161"/>
      <c r="T1761" s="162"/>
      <c r="AT1761" s="157" t="s">
        <v>442</v>
      </c>
      <c r="AU1761" s="157" t="s">
        <v>79</v>
      </c>
      <c r="AV1761" s="12" t="s">
        <v>79</v>
      </c>
      <c r="AW1761" s="12" t="s">
        <v>31</v>
      </c>
      <c r="AX1761" s="12" t="s">
        <v>69</v>
      </c>
      <c r="AY1761" s="157" t="s">
        <v>328</v>
      </c>
    </row>
    <row r="1762" spans="2:65" s="13" customFormat="1">
      <c r="B1762" s="163"/>
      <c r="D1762" s="151" t="s">
        <v>442</v>
      </c>
      <c r="E1762" s="164" t="s">
        <v>3</v>
      </c>
      <c r="F1762" s="165" t="s">
        <v>452</v>
      </c>
      <c r="H1762" s="166">
        <v>1027.8629999999998</v>
      </c>
      <c r="I1762" s="167"/>
      <c r="L1762" s="163"/>
      <c r="M1762" s="168"/>
      <c r="T1762" s="169"/>
      <c r="AT1762" s="164" t="s">
        <v>442</v>
      </c>
      <c r="AU1762" s="164" t="s">
        <v>79</v>
      </c>
      <c r="AV1762" s="13" t="s">
        <v>113</v>
      </c>
      <c r="AW1762" s="13" t="s">
        <v>31</v>
      </c>
      <c r="AX1762" s="13" t="s">
        <v>76</v>
      </c>
      <c r="AY1762" s="164" t="s">
        <v>328</v>
      </c>
    </row>
    <row r="1763" spans="2:65" s="1" customFormat="1" ht="33" customHeight="1">
      <c r="B1763" s="133"/>
      <c r="C1763" s="134" t="s">
        <v>5098</v>
      </c>
      <c r="D1763" s="134" t="s">
        <v>331</v>
      </c>
      <c r="E1763" s="135" t="s">
        <v>5099</v>
      </c>
      <c r="F1763" s="136" t="s">
        <v>5100</v>
      </c>
      <c r="G1763" s="137" t="s">
        <v>439</v>
      </c>
      <c r="H1763" s="138">
        <v>1027.8630000000001</v>
      </c>
      <c r="I1763" s="139"/>
      <c r="J1763" s="140">
        <f>ROUND(I1763*H1763,2)</f>
        <v>0</v>
      </c>
      <c r="K1763" s="136" t="s">
        <v>335</v>
      </c>
      <c r="L1763" s="34"/>
      <c r="M1763" s="141" t="s">
        <v>3</v>
      </c>
      <c r="N1763" s="142" t="s">
        <v>40</v>
      </c>
      <c r="P1763" s="143">
        <f>O1763*H1763</f>
        <v>0</v>
      </c>
      <c r="Q1763" s="143">
        <v>2.0799999999999999E-4</v>
      </c>
      <c r="R1763" s="143">
        <f>Q1763*H1763</f>
        <v>0.213795504</v>
      </c>
      <c r="S1763" s="143">
        <v>0</v>
      </c>
      <c r="T1763" s="144">
        <f>S1763*H1763</f>
        <v>0</v>
      </c>
      <c r="AR1763" s="145" t="s">
        <v>532</v>
      </c>
      <c r="AT1763" s="145" t="s">
        <v>331</v>
      </c>
      <c r="AU1763" s="145" t="s">
        <v>79</v>
      </c>
      <c r="AY1763" s="19" t="s">
        <v>328</v>
      </c>
      <c r="BE1763" s="146">
        <f>IF(N1763="základní",J1763,0)</f>
        <v>0</v>
      </c>
      <c r="BF1763" s="146">
        <f>IF(N1763="snížená",J1763,0)</f>
        <v>0</v>
      </c>
      <c r="BG1763" s="146">
        <f>IF(N1763="zákl. přenesená",J1763,0)</f>
        <v>0</v>
      </c>
      <c r="BH1763" s="146">
        <f>IF(N1763="sníž. přenesená",J1763,0)</f>
        <v>0</v>
      </c>
      <c r="BI1763" s="146">
        <f>IF(N1763="nulová",J1763,0)</f>
        <v>0</v>
      </c>
      <c r="BJ1763" s="19" t="s">
        <v>76</v>
      </c>
      <c r="BK1763" s="146">
        <f>ROUND(I1763*H1763,2)</f>
        <v>0</v>
      </c>
      <c r="BL1763" s="19" t="s">
        <v>532</v>
      </c>
      <c r="BM1763" s="145" t="s">
        <v>5101</v>
      </c>
    </row>
    <row r="1764" spans="2:65" s="1" customFormat="1">
      <c r="B1764" s="34"/>
      <c r="D1764" s="147" t="s">
        <v>338</v>
      </c>
      <c r="F1764" s="148" t="s">
        <v>5102</v>
      </c>
      <c r="I1764" s="149"/>
      <c r="L1764" s="34"/>
      <c r="M1764" s="150"/>
      <c r="T1764" s="55"/>
      <c r="AT1764" s="19" t="s">
        <v>338</v>
      </c>
      <c r="AU1764" s="19" t="s">
        <v>79</v>
      </c>
    </row>
    <row r="1765" spans="2:65" s="1" customFormat="1" ht="44.25" customHeight="1">
      <c r="B1765" s="133"/>
      <c r="C1765" s="134" t="s">
        <v>5103</v>
      </c>
      <c r="D1765" s="134" t="s">
        <v>331</v>
      </c>
      <c r="E1765" s="135" t="s">
        <v>5104</v>
      </c>
      <c r="F1765" s="136" t="s">
        <v>5105</v>
      </c>
      <c r="G1765" s="137" t="s">
        <v>439</v>
      </c>
      <c r="H1765" s="138">
        <v>1027.8630000000001</v>
      </c>
      <c r="I1765" s="139"/>
      <c r="J1765" s="140">
        <f>ROUND(I1765*H1765,2)</f>
        <v>0</v>
      </c>
      <c r="K1765" s="136" t="s">
        <v>335</v>
      </c>
      <c r="L1765" s="34"/>
      <c r="M1765" s="141" t="s">
        <v>3</v>
      </c>
      <c r="N1765" s="142" t="s">
        <v>40</v>
      </c>
      <c r="P1765" s="143">
        <f>O1765*H1765</f>
        <v>0</v>
      </c>
      <c r="Q1765" s="143">
        <v>2.8499999999999999E-4</v>
      </c>
      <c r="R1765" s="143">
        <f>Q1765*H1765</f>
        <v>0.292940955</v>
      </c>
      <c r="S1765" s="143">
        <v>0</v>
      </c>
      <c r="T1765" s="144">
        <f>S1765*H1765</f>
        <v>0</v>
      </c>
      <c r="AR1765" s="145" t="s">
        <v>532</v>
      </c>
      <c r="AT1765" s="145" t="s">
        <v>331</v>
      </c>
      <c r="AU1765" s="145" t="s">
        <v>79</v>
      </c>
      <c r="AY1765" s="19" t="s">
        <v>328</v>
      </c>
      <c r="BE1765" s="146">
        <f>IF(N1765="základní",J1765,0)</f>
        <v>0</v>
      </c>
      <c r="BF1765" s="146">
        <f>IF(N1765="snížená",J1765,0)</f>
        <v>0</v>
      </c>
      <c r="BG1765" s="146">
        <f>IF(N1765="zákl. přenesená",J1765,0)</f>
        <v>0</v>
      </c>
      <c r="BH1765" s="146">
        <f>IF(N1765="sníž. přenesená",J1765,0)</f>
        <v>0</v>
      </c>
      <c r="BI1765" s="146">
        <f>IF(N1765="nulová",J1765,0)</f>
        <v>0</v>
      </c>
      <c r="BJ1765" s="19" t="s">
        <v>76</v>
      </c>
      <c r="BK1765" s="146">
        <f>ROUND(I1765*H1765,2)</f>
        <v>0</v>
      </c>
      <c r="BL1765" s="19" t="s">
        <v>532</v>
      </c>
      <c r="BM1765" s="145" t="s">
        <v>5106</v>
      </c>
    </row>
    <row r="1766" spans="2:65" s="1" customFormat="1">
      <c r="B1766" s="34"/>
      <c r="D1766" s="147" t="s">
        <v>338</v>
      </c>
      <c r="F1766" s="148" t="s">
        <v>5107</v>
      </c>
      <c r="I1766" s="149"/>
      <c r="L1766" s="34"/>
      <c r="M1766" s="150"/>
      <c r="T1766" s="55"/>
      <c r="AT1766" s="19" t="s">
        <v>338</v>
      </c>
      <c r="AU1766" s="19" t="s">
        <v>79</v>
      </c>
    </row>
    <row r="1767" spans="2:65" s="1" customFormat="1" ht="33" customHeight="1">
      <c r="B1767" s="133"/>
      <c r="C1767" s="134" t="s">
        <v>5108</v>
      </c>
      <c r="D1767" s="134" t="s">
        <v>331</v>
      </c>
      <c r="E1767" s="135" t="s">
        <v>5109</v>
      </c>
      <c r="F1767" s="136" t="s">
        <v>5110</v>
      </c>
      <c r="G1767" s="137" t="s">
        <v>476</v>
      </c>
      <c r="H1767" s="138">
        <v>994.20600000000002</v>
      </c>
      <c r="I1767" s="139"/>
      <c r="J1767" s="140">
        <f>ROUND(I1767*H1767,2)</f>
        <v>0</v>
      </c>
      <c r="K1767" s="136" t="s">
        <v>335</v>
      </c>
      <c r="L1767" s="34"/>
      <c r="M1767" s="141" t="s">
        <v>3</v>
      </c>
      <c r="N1767" s="142" t="s">
        <v>40</v>
      </c>
      <c r="P1767" s="143">
        <f>O1767*H1767</f>
        <v>0</v>
      </c>
      <c r="Q1767" s="143">
        <v>1.1559899999999999E-5</v>
      </c>
      <c r="R1767" s="143">
        <f>Q1767*H1767</f>
        <v>1.14929219394E-2</v>
      </c>
      <c r="S1767" s="143">
        <v>0</v>
      </c>
      <c r="T1767" s="144">
        <f>S1767*H1767</f>
        <v>0</v>
      </c>
      <c r="AR1767" s="145" t="s">
        <v>532</v>
      </c>
      <c r="AT1767" s="145" t="s">
        <v>331</v>
      </c>
      <c r="AU1767" s="145" t="s">
        <v>79</v>
      </c>
      <c r="AY1767" s="19" t="s">
        <v>328</v>
      </c>
      <c r="BE1767" s="146">
        <f>IF(N1767="základní",J1767,0)</f>
        <v>0</v>
      </c>
      <c r="BF1767" s="146">
        <f>IF(N1767="snížená",J1767,0)</f>
        <v>0</v>
      </c>
      <c r="BG1767" s="146">
        <f>IF(N1767="zákl. přenesená",J1767,0)</f>
        <v>0</v>
      </c>
      <c r="BH1767" s="146">
        <f>IF(N1767="sníž. přenesená",J1767,0)</f>
        <v>0</v>
      </c>
      <c r="BI1767" s="146">
        <f>IF(N1767="nulová",J1767,0)</f>
        <v>0</v>
      </c>
      <c r="BJ1767" s="19" t="s">
        <v>76</v>
      </c>
      <c r="BK1767" s="146">
        <f>ROUND(I1767*H1767,2)</f>
        <v>0</v>
      </c>
      <c r="BL1767" s="19" t="s">
        <v>532</v>
      </c>
      <c r="BM1767" s="145" t="s">
        <v>5111</v>
      </c>
    </row>
    <row r="1768" spans="2:65" s="1" customFormat="1">
      <c r="B1768" s="34"/>
      <c r="D1768" s="147" t="s">
        <v>338</v>
      </c>
      <c r="F1768" s="148" t="s">
        <v>5112</v>
      </c>
      <c r="I1768" s="149"/>
      <c r="L1768" s="34"/>
      <c r="M1768" s="150"/>
      <c r="T1768" s="55"/>
      <c r="AT1768" s="19" t="s">
        <v>338</v>
      </c>
      <c r="AU1768" s="19" t="s">
        <v>79</v>
      </c>
    </row>
    <row r="1769" spans="2:65" s="12" customFormat="1">
      <c r="B1769" s="156"/>
      <c r="D1769" s="151" t="s">
        <v>442</v>
      </c>
      <c r="E1769" s="157" t="s">
        <v>3</v>
      </c>
      <c r="F1769" s="158" t="s">
        <v>5113</v>
      </c>
      <c r="H1769" s="159">
        <v>545.90099999999995</v>
      </c>
      <c r="I1769" s="160"/>
      <c r="L1769" s="156"/>
      <c r="M1769" s="161"/>
      <c r="T1769" s="162"/>
      <c r="AT1769" s="157" t="s">
        <v>442</v>
      </c>
      <c r="AU1769" s="157" t="s">
        <v>79</v>
      </c>
      <c r="AV1769" s="12" t="s">
        <v>79</v>
      </c>
      <c r="AW1769" s="12" t="s">
        <v>31</v>
      </c>
      <c r="AX1769" s="12" t="s">
        <v>69</v>
      </c>
      <c r="AY1769" s="157" t="s">
        <v>328</v>
      </c>
    </row>
    <row r="1770" spans="2:65" s="12" customFormat="1">
      <c r="B1770" s="156"/>
      <c r="D1770" s="151" t="s">
        <v>442</v>
      </c>
      <c r="E1770" s="157" t="s">
        <v>3</v>
      </c>
      <c r="F1770" s="158" t="s">
        <v>5114</v>
      </c>
      <c r="H1770" s="159">
        <v>397.255</v>
      </c>
      <c r="I1770" s="160"/>
      <c r="L1770" s="156"/>
      <c r="M1770" s="161"/>
      <c r="T1770" s="162"/>
      <c r="AT1770" s="157" t="s">
        <v>442</v>
      </c>
      <c r="AU1770" s="157" t="s">
        <v>79</v>
      </c>
      <c r="AV1770" s="12" t="s">
        <v>79</v>
      </c>
      <c r="AW1770" s="12" t="s">
        <v>31</v>
      </c>
      <c r="AX1770" s="12" t="s">
        <v>69</v>
      </c>
      <c r="AY1770" s="157" t="s">
        <v>328</v>
      </c>
    </row>
    <row r="1771" spans="2:65" s="12" customFormat="1">
      <c r="B1771" s="156"/>
      <c r="D1771" s="151" t="s">
        <v>442</v>
      </c>
      <c r="E1771" s="157" t="s">
        <v>3</v>
      </c>
      <c r="F1771" s="158" t="s">
        <v>5115</v>
      </c>
      <c r="H1771" s="159">
        <v>51.05</v>
      </c>
      <c r="I1771" s="160"/>
      <c r="L1771" s="156"/>
      <c r="M1771" s="161"/>
      <c r="T1771" s="162"/>
      <c r="AT1771" s="157" t="s">
        <v>442</v>
      </c>
      <c r="AU1771" s="157" t="s">
        <v>79</v>
      </c>
      <c r="AV1771" s="12" t="s">
        <v>79</v>
      </c>
      <c r="AW1771" s="12" t="s">
        <v>31</v>
      </c>
      <c r="AX1771" s="12" t="s">
        <v>69</v>
      </c>
      <c r="AY1771" s="157" t="s">
        <v>328</v>
      </c>
    </row>
    <row r="1772" spans="2:65" s="13" customFormat="1">
      <c r="B1772" s="163"/>
      <c r="D1772" s="151" t="s">
        <v>442</v>
      </c>
      <c r="E1772" s="164" t="s">
        <v>3</v>
      </c>
      <c r="F1772" s="165" t="s">
        <v>452</v>
      </c>
      <c r="H1772" s="166">
        <v>994.20600000000002</v>
      </c>
      <c r="I1772" s="167"/>
      <c r="L1772" s="163"/>
      <c r="M1772" s="168"/>
      <c r="T1772" s="169"/>
      <c r="AT1772" s="164" t="s">
        <v>442</v>
      </c>
      <c r="AU1772" s="164" t="s">
        <v>79</v>
      </c>
      <c r="AV1772" s="13" t="s">
        <v>113</v>
      </c>
      <c r="AW1772" s="13" t="s">
        <v>31</v>
      </c>
      <c r="AX1772" s="13" t="s">
        <v>76</v>
      </c>
      <c r="AY1772" s="164" t="s">
        <v>328</v>
      </c>
    </row>
    <row r="1773" spans="2:65" s="1" customFormat="1" ht="37.9" customHeight="1">
      <c r="B1773" s="133"/>
      <c r="C1773" s="134" t="s">
        <v>5116</v>
      </c>
      <c r="D1773" s="134" t="s">
        <v>331</v>
      </c>
      <c r="E1773" s="135" t="s">
        <v>5117</v>
      </c>
      <c r="F1773" s="136" t="s">
        <v>5118</v>
      </c>
      <c r="G1773" s="137" t="s">
        <v>476</v>
      </c>
      <c r="H1773" s="138">
        <v>85.082999999999998</v>
      </c>
      <c r="I1773" s="139"/>
      <c r="J1773" s="140">
        <f>ROUND(I1773*H1773,2)</f>
        <v>0</v>
      </c>
      <c r="K1773" s="136" t="s">
        <v>335</v>
      </c>
      <c r="L1773" s="34"/>
      <c r="M1773" s="141" t="s">
        <v>3</v>
      </c>
      <c r="N1773" s="142" t="s">
        <v>40</v>
      </c>
      <c r="P1773" s="143">
        <f>O1773*H1773</f>
        <v>0</v>
      </c>
      <c r="Q1773" s="143">
        <v>0</v>
      </c>
      <c r="R1773" s="143">
        <f>Q1773*H1773</f>
        <v>0</v>
      </c>
      <c r="S1773" s="143">
        <v>0</v>
      </c>
      <c r="T1773" s="144">
        <f>S1773*H1773</f>
        <v>0</v>
      </c>
      <c r="AR1773" s="145" t="s">
        <v>532</v>
      </c>
      <c r="AT1773" s="145" t="s">
        <v>331</v>
      </c>
      <c r="AU1773" s="145" t="s">
        <v>79</v>
      </c>
      <c r="AY1773" s="19" t="s">
        <v>328</v>
      </c>
      <c r="BE1773" s="146">
        <f>IF(N1773="základní",J1773,0)</f>
        <v>0</v>
      </c>
      <c r="BF1773" s="146">
        <f>IF(N1773="snížená",J1773,0)</f>
        <v>0</v>
      </c>
      <c r="BG1773" s="146">
        <f>IF(N1773="zákl. přenesená",J1773,0)</f>
        <v>0</v>
      </c>
      <c r="BH1773" s="146">
        <f>IF(N1773="sníž. přenesená",J1773,0)</f>
        <v>0</v>
      </c>
      <c r="BI1773" s="146">
        <f>IF(N1773="nulová",J1773,0)</f>
        <v>0</v>
      </c>
      <c r="BJ1773" s="19" t="s">
        <v>76</v>
      </c>
      <c r="BK1773" s="146">
        <f>ROUND(I1773*H1773,2)</f>
        <v>0</v>
      </c>
      <c r="BL1773" s="19" t="s">
        <v>532</v>
      </c>
      <c r="BM1773" s="145" t="s">
        <v>5119</v>
      </c>
    </row>
    <row r="1774" spans="2:65" s="1" customFormat="1">
      <c r="B1774" s="34"/>
      <c r="D1774" s="147" t="s">
        <v>338</v>
      </c>
      <c r="F1774" s="148" t="s">
        <v>5120</v>
      </c>
      <c r="I1774" s="149"/>
      <c r="L1774" s="34"/>
      <c r="M1774" s="150"/>
      <c r="T1774" s="55"/>
      <c r="AT1774" s="19" t="s">
        <v>338</v>
      </c>
      <c r="AU1774" s="19" t="s">
        <v>79</v>
      </c>
    </row>
    <row r="1775" spans="2:65" s="12" customFormat="1">
      <c r="B1775" s="156"/>
      <c r="D1775" s="151" t="s">
        <v>442</v>
      </c>
      <c r="E1775" s="157" t="s">
        <v>3</v>
      </c>
      <c r="F1775" s="158" t="s">
        <v>5121</v>
      </c>
      <c r="H1775" s="159">
        <v>85.082999999999998</v>
      </c>
      <c r="I1775" s="160"/>
      <c r="L1775" s="156"/>
      <c r="M1775" s="161"/>
      <c r="T1775" s="162"/>
      <c r="AT1775" s="157" t="s">
        <v>442</v>
      </c>
      <c r="AU1775" s="157" t="s">
        <v>79</v>
      </c>
      <c r="AV1775" s="12" t="s">
        <v>79</v>
      </c>
      <c r="AW1775" s="12" t="s">
        <v>31</v>
      </c>
      <c r="AX1775" s="12" t="s">
        <v>76</v>
      </c>
      <c r="AY1775" s="157" t="s">
        <v>328</v>
      </c>
    </row>
    <row r="1776" spans="2:65" s="1" customFormat="1" ht="24.2" customHeight="1">
      <c r="B1776" s="133"/>
      <c r="C1776" s="176" t="s">
        <v>5122</v>
      </c>
      <c r="D1776" s="176" t="s">
        <v>539</v>
      </c>
      <c r="E1776" s="177" t="s">
        <v>5123</v>
      </c>
      <c r="F1776" s="178" t="s">
        <v>5124</v>
      </c>
      <c r="G1776" s="179" t="s">
        <v>476</v>
      </c>
      <c r="H1776" s="180">
        <v>93.590999999999994</v>
      </c>
      <c r="I1776" s="181"/>
      <c r="J1776" s="182">
        <f>ROUND(I1776*H1776,2)</f>
        <v>0</v>
      </c>
      <c r="K1776" s="178" t="s">
        <v>335</v>
      </c>
      <c r="L1776" s="183"/>
      <c r="M1776" s="184" t="s">
        <v>3</v>
      </c>
      <c r="N1776" s="185" t="s">
        <v>40</v>
      </c>
      <c r="P1776" s="143">
        <f>O1776*H1776</f>
        <v>0</v>
      </c>
      <c r="Q1776" s="143">
        <v>0</v>
      </c>
      <c r="R1776" s="143">
        <f>Q1776*H1776</f>
        <v>0</v>
      </c>
      <c r="S1776" s="143">
        <v>0</v>
      </c>
      <c r="T1776" s="144">
        <f>S1776*H1776</f>
        <v>0</v>
      </c>
      <c r="AR1776" s="145" t="s">
        <v>621</v>
      </c>
      <c r="AT1776" s="145" t="s">
        <v>539</v>
      </c>
      <c r="AU1776" s="145" t="s">
        <v>79</v>
      </c>
      <c r="AY1776" s="19" t="s">
        <v>328</v>
      </c>
      <c r="BE1776" s="146">
        <f>IF(N1776="základní",J1776,0)</f>
        <v>0</v>
      </c>
      <c r="BF1776" s="146">
        <f>IF(N1776="snížená",J1776,0)</f>
        <v>0</v>
      </c>
      <c r="BG1776" s="146">
        <f>IF(N1776="zákl. přenesená",J1776,0)</f>
        <v>0</v>
      </c>
      <c r="BH1776" s="146">
        <f>IF(N1776="sníž. přenesená",J1776,0)</f>
        <v>0</v>
      </c>
      <c r="BI1776" s="146">
        <f>IF(N1776="nulová",J1776,0)</f>
        <v>0</v>
      </c>
      <c r="BJ1776" s="19" t="s">
        <v>76</v>
      </c>
      <c r="BK1776" s="146">
        <f>ROUND(I1776*H1776,2)</f>
        <v>0</v>
      </c>
      <c r="BL1776" s="19" t="s">
        <v>532</v>
      </c>
      <c r="BM1776" s="145" t="s">
        <v>5125</v>
      </c>
    </row>
    <row r="1777" spans="2:65" s="12" customFormat="1">
      <c r="B1777" s="156"/>
      <c r="D1777" s="151" t="s">
        <v>442</v>
      </c>
      <c r="F1777" s="158" t="s">
        <v>5126</v>
      </c>
      <c r="H1777" s="159">
        <v>93.590999999999994</v>
      </c>
      <c r="I1777" s="160"/>
      <c r="L1777" s="156"/>
      <c r="M1777" s="161"/>
      <c r="T1777" s="162"/>
      <c r="AT1777" s="157" t="s">
        <v>442</v>
      </c>
      <c r="AU1777" s="157" t="s">
        <v>79</v>
      </c>
      <c r="AV1777" s="12" t="s">
        <v>79</v>
      </c>
      <c r="AW1777" s="12" t="s">
        <v>4</v>
      </c>
      <c r="AX1777" s="12" t="s">
        <v>76</v>
      </c>
      <c r="AY1777" s="157" t="s">
        <v>328</v>
      </c>
    </row>
    <row r="1778" spans="2:65" s="1" customFormat="1" ht="24.2" customHeight="1">
      <c r="B1778" s="133"/>
      <c r="C1778" s="134" t="s">
        <v>5127</v>
      </c>
      <c r="D1778" s="134" t="s">
        <v>331</v>
      </c>
      <c r="E1778" s="135" t="s">
        <v>5128</v>
      </c>
      <c r="F1778" s="136" t="s">
        <v>5129</v>
      </c>
      <c r="G1778" s="137" t="s">
        <v>439</v>
      </c>
      <c r="H1778" s="138">
        <v>340.33</v>
      </c>
      <c r="I1778" s="139"/>
      <c r="J1778" s="140">
        <f>ROUND(I1778*H1778,2)</f>
        <v>0</v>
      </c>
      <c r="K1778" s="136" t="s">
        <v>335</v>
      </c>
      <c r="L1778" s="34"/>
      <c r="M1778" s="141" t="s">
        <v>3</v>
      </c>
      <c r="N1778" s="142" t="s">
        <v>40</v>
      </c>
      <c r="P1778" s="143">
        <f>O1778*H1778</f>
        <v>0</v>
      </c>
      <c r="Q1778" s="143">
        <v>0</v>
      </c>
      <c r="R1778" s="143">
        <f>Q1778*H1778</f>
        <v>0</v>
      </c>
      <c r="S1778" s="143">
        <v>3.0000000000000001E-5</v>
      </c>
      <c r="T1778" s="144">
        <f>S1778*H1778</f>
        <v>1.0209899999999999E-2</v>
      </c>
      <c r="AR1778" s="145" t="s">
        <v>532</v>
      </c>
      <c r="AT1778" s="145" t="s">
        <v>331</v>
      </c>
      <c r="AU1778" s="145" t="s">
        <v>79</v>
      </c>
      <c r="AY1778" s="19" t="s">
        <v>328</v>
      </c>
      <c r="BE1778" s="146">
        <f>IF(N1778="základní",J1778,0)</f>
        <v>0</v>
      </c>
      <c r="BF1778" s="146">
        <f>IF(N1778="snížená",J1778,0)</f>
        <v>0</v>
      </c>
      <c r="BG1778" s="146">
        <f>IF(N1778="zákl. přenesená",J1778,0)</f>
        <v>0</v>
      </c>
      <c r="BH1778" s="146">
        <f>IF(N1778="sníž. přenesená",J1778,0)</f>
        <v>0</v>
      </c>
      <c r="BI1778" s="146">
        <f>IF(N1778="nulová",J1778,0)</f>
        <v>0</v>
      </c>
      <c r="BJ1778" s="19" t="s">
        <v>76</v>
      </c>
      <c r="BK1778" s="146">
        <f>ROUND(I1778*H1778,2)</f>
        <v>0</v>
      </c>
      <c r="BL1778" s="19" t="s">
        <v>532</v>
      </c>
      <c r="BM1778" s="145" t="s">
        <v>5130</v>
      </c>
    </row>
    <row r="1779" spans="2:65" s="1" customFormat="1">
      <c r="B1779" s="34"/>
      <c r="D1779" s="147" t="s">
        <v>338</v>
      </c>
      <c r="F1779" s="148" t="s">
        <v>5131</v>
      </c>
      <c r="I1779" s="149"/>
      <c r="L1779" s="34"/>
      <c r="M1779" s="150"/>
      <c r="T1779" s="55"/>
      <c r="AT1779" s="19" t="s">
        <v>338</v>
      </c>
      <c r="AU1779" s="19" t="s">
        <v>79</v>
      </c>
    </row>
    <row r="1780" spans="2:65" s="12" customFormat="1">
      <c r="B1780" s="156"/>
      <c r="D1780" s="151" t="s">
        <v>442</v>
      </c>
      <c r="E1780" s="157" t="s">
        <v>3</v>
      </c>
      <c r="F1780" s="158" t="s">
        <v>3518</v>
      </c>
      <c r="H1780" s="159">
        <v>340.33</v>
      </c>
      <c r="I1780" s="160"/>
      <c r="L1780" s="156"/>
      <c r="M1780" s="161"/>
      <c r="T1780" s="162"/>
      <c r="AT1780" s="157" t="s">
        <v>442</v>
      </c>
      <c r="AU1780" s="157" t="s">
        <v>79</v>
      </c>
      <c r="AV1780" s="12" t="s">
        <v>79</v>
      </c>
      <c r="AW1780" s="12" t="s">
        <v>31</v>
      </c>
      <c r="AX1780" s="12" t="s">
        <v>76</v>
      </c>
      <c r="AY1780" s="157" t="s">
        <v>328</v>
      </c>
    </row>
    <row r="1781" spans="2:65" s="1" customFormat="1" ht="16.5" customHeight="1">
      <c r="B1781" s="133"/>
      <c r="C1781" s="176" t="s">
        <v>5132</v>
      </c>
      <c r="D1781" s="176" t="s">
        <v>539</v>
      </c>
      <c r="E1781" s="177" t="s">
        <v>5133</v>
      </c>
      <c r="F1781" s="178" t="s">
        <v>5134</v>
      </c>
      <c r="G1781" s="179" t="s">
        <v>439</v>
      </c>
      <c r="H1781" s="180">
        <v>374.363</v>
      </c>
      <c r="I1781" s="181"/>
      <c r="J1781" s="182">
        <f>ROUND(I1781*H1781,2)</f>
        <v>0</v>
      </c>
      <c r="K1781" s="178" t="s">
        <v>335</v>
      </c>
      <c r="L1781" s="183"/>
      <c r="M1781" s="184" t="s">
        <v>3</v>
      </c>
      <c r="N1781" s="185" t="s">
        <v>40</v>
      </c>
      <c r="P1781" s="143">
        <f>O1781*H1781</f>
        <v>0</v>
      </c>
      <c r="Q1781" s="143">
        <v>1.0000000000000001E-5</v>
      </c>
      <c r="R1781" s="143">
        <f>Q1781*H1781</f>
        <v>3.7436300000000004E-3</v>
      </c>
      <c r="S1781" s="143">
        <v>0</v>
      </c>
      <c r="T1781" s="144">
        <f>S1781*H1781</f>
        <v>0</v>
      </c>
      <c r="AR1781" s="145" t="s">
        <v>621</v>
      </c>
      <c r="AT1781" s="145" t="s">
        <v>539</v>
      </c>
      <c r="AU1781" s="145" t="s">
        <v>79</v>
      </c>
      <c r="AY1781" s="19" t="s">
        <v>328</v>
      </c>
      <c r="BE1781" s="146">
        <f>IF(N1781="základní",J1781,0)</f>
        <v>0</v>
      </c>
      <c r="BF1781" s="146">
        <f>IF(N1781="snížená",J1781,0)</f>
        <v>0</v>
      </c>
      <c r="BG1781" s="146">
        <f>IF(N1781="zákl. přenesená",J1781,0)</f>
        <v>0</v>
      </c>
      <c r="BH1781" s="146">
        <f>IF(N1781="sníž. přenesená",J1781,0)</f>
        <v>0</v>
      </c>
      <c r="BI1781" s="146">
        <f>IF(N1781="nulová",J1781,0)</f>
        <v>0</v>
      </c>
      <c r="BJ1781" s="19" t="s">
        <v>76</v>
      </c>
      <c r="BK1781" s="146">
        <f>ROUND(I1781*H1781,2)</f>
        <v>0</v>
      </c>
      <c r="BL1781" s="19" t="s">
        <v>532</v>
      </c>
      <c r="BM1781" s="145" t="s">
        <v>5135</v>
      </c>
    </row>
    <row r="1782" spans="2:65" s="12" customFormat="1">
      <c r="B1782" s="156"/>
      <c r="D1782" s="151" t="s">
        <v>442</v>
      </c>
      <c r="F1782" s="158" t="s">
        <v>5136</v>
      </c>
      <c r="H1782" s="159">
        <v>374.363</v>
      </c>
      <c r="I1782" s="160"/>
      <c r="L1782" s="156"/>
      <c r="M1782" s="161"/>
      <c r="T1782" s="162"/>
      <c r="AT1782" s="157" t="s">
        <v>442</v>
      </c>
      <c r="AU1782" s="157" t="s">
        <v>79</v>
      </c>
      <c r="AV1782" s="12" t="s">
        <v>79</v>
      </c>
      <c r="AW1782" s="12" t="s">
        <v>4</v>
      </c>
      <c r="AX1782" s="12" t="s">
        <v>76</v>
      </c>
      <c r="AY1782" s="157" t="s">
        <v>328</v>
      </c>
    </row>
    <row r="1783" spans="2:65" s="1" customFormat="1" ht="55.5" customHeight="1">
      <c r="B1783" s="133"/>
      <c r="C1783" s="134" t="s">
        <v>5137</v>
      </c>
      <c r="D1783" s="134" t="s">
        <v>331</v>
      </c>
      <c r="E1783" s="135" t="s">
        <v>5138</v>
      </c>
      <c r="F1783" s="136" t="s">
        <v>5139</v>
      </c>
      <c r="G1783" s="137" t="s">
        <v>439</v>
      </c>
      <c r="H1783" s="138">
        <v>353.714</v>
      </c>
      <c r="I1783" s="139"/>
      <c r="J1783" s="140">
        <f>ROUND(I1783*H1783,2)</f>
        <v>0</v>
      </c>
      <c r="K1783" s="136" t="s">
        <v>335</v>
      </c>
      <c r="L1783" s="34"/>
      <c r="M1783" s="141" t="s">
        <v>3</v>
      </c>
      <c r="N1783" s="142" t="s">
        <v>40</v>
      </c>
      <c r="P1783" s="143">
        <f>O1783*H1783</f>
        <v>0</v>
      </c>
      <c r="Q1783" s="143">
        <v>0</v>
      </c>
      <c r="R1783" s="143">
        <f>Q1783*H1783</f>
        <v>0</v>
      </c>
      <c r="S1783" s="143">
        <v>3.0000000000000001E-5</v>
      </c>
      <c r="T1783" s="144">
        <f>S1783*H1783</f>
        <v>1.061142E-2</v>
      </c>
      <c r="AR1783" s="145" t="s">
        <v>532</v>
      </c>
      <c r="AT1783" s="145" t="s">
        <v>331</v>
      </c>
      <c r="AU1783" s="145" t="s">
        <v>79</v>
      </c>
      <c r="AY1783" s="19" t="s">
        <v>328</v>
      </c>
      <c r="BE1783" s="146">
        <f>IF(N1783="základní",J1783,0)</f>
        <v>0</v>
      </c>
      <c r="BF1783" s="146">
        <f>IF(N1783="snížená",J1783,0)</f>
        <v>0</v>
      </c>
      <c r="BG1783" s="146">
        <f>IF(N1783="zákl. přenesená",J1783,0)</f>
        <v>0</v>
      </c>
      <c r="BH1783" s="146">
        <f>IF(N1783="sníž. přenesená",J1783,0)</f>
        <v>0</v>
      </c>
      <c r="BI1783" s="146">
        <f>IF(N1783="nulová",J1783,0)</f>
        <v>0</v>
      </c>
      <c r="BJ1783" s="19" t="s">
        <v>76</v>
      </c>
      <c r="BK1783" s="146">
        <f>ROUND(I1783*H1783,2)</f>
        <v>0</v>
      </c>
      <c r="BL1783" s="19" t="s">
        <v>532</v>
      </c>
      <c r="BM1783" s="145" t="s">
        <v>5140</v>
      </c>
    </row>
    <row r="1784" spans="2:65" s="1" customFormat="1">
      <c r="B1784" s="34"/>
      <c r="D1784" s="147" t="s">
        <v>338</v>
      </c>
      <c r="F1784" s="148" t="s">
        <v>5141</v>
      </c>
      <c r="I1784" s="149"/>
      <c r="L1784" s="34"/>
      <c r="M1784" s="150"/>
      <c r="T1784" s="55"/>
      <c r="AT1784" s="19" t="s">
        <v>338</v>
      </c>
      <c r="AU1784" s="19" t="s">
        <v>79</v>
      </c>
    </row>
    <row r="1785" spans="2:65" s="14" customFormat="1">
      <c r="B1785" s="170"/>
      <c r="D1785" s="151" t="s">
        <v>442</v>
      </c>
      <c r="E1785" s="171" t="s">
        <v>3</v>
      </c>
      <c r="F1785" s="172" t="s">
        <v>5142</v>
      </c>
      <c r="H1785" s="171" t="s">
        <v>3</v>
      </c>
      <c r="I1785" s="173"/>
      <c r="L1785" s="170"/>
      <c r="M1785" s="174"/>
      <c r="T1785" s="175"/>
      <c r="AT1785" s="171" t="s">
        <v>442</v>
      </c>
      <c r="AU1785" s="171" t="s">
        <v>79</v>
      </c>
      <c r="AV1785" s="14" t="s">
        <v>76</v>
      </c>
      <c r="AW1785" s="14" t="s">
        <v>31</v>
      </c>
      <c r="AX1785" s="14" t="s">
        <v>69</v>
      </c>
      <c r="AY1785" s="171" t="s">
        <v>328</v>
      </c>
    </row>
    <row r="1786" spans="2:65" s="12" customFormat="1">
      <c r="B1786" s="156"/>
      <c r="D1786" s="151" t="s">
        <v>442</v>
      </c>
      <c r="E1786" s="157" t="s">
        <v>3</v>
      </c>
      <c r="F1786" s="158" t="s">
        <v>5143</v>
      </c>
      <c r="H1786" s="159">
        <v>136.13200000000001</v>
      </c>
      <c r="I1786" s="160"/>
      <c r="L1786" s="156"/>
      <c r="M1786" s="161"/>
      <c r="T1786" s="162"/>
      <c r="AT1786" s="157" t="s">
        <v>442</v>
      </c>
      <c r="AU1786" s="157" t="s">
        <v>79</v>
      </c>
      <c r="AV1786" s="12" t="s">
        <v>79</v>
      </c>
      <c r="AW1786" s="12" t="s">
        <v>31</v>
      </c>
      <c r="AX1786" s="12" t="s">
        <v>69</v>
      </c>
      <c r="AY1786" s="157" t="s">
        <v>328</v>
      </c>
    </row>
    <row r="1787" spans="2:65" s="14" customFormat="1">
      <c r="B1787" s="170"/>
      <c r="D1787" s="151" t="s">
        <v>442</v>
      </c>
      <c r="E1787" s="171" t="s">
        <v>3</v>
      </c>
      <c r="F1787" s="172" t="s">
        <v>5144</v>
      </c>
      <c r="H1787" s="171" t="s">
        <v>3</v>
      </c>
      <c r="I1787" s="173"/>
      <c r="L1787" s="170"/>
      <c r="M1787" s="174"/>
      <c r="T1787" s="175"/>
      <c r="AT1787" s="171" t="s">
        <v>442</v>
      </c>
      <c r="AU1787" s="171" t="s">
        <v>79</v>
      </c>
      <c r="AV1787" s="14" t="s">
        <v>76</v>
      </c>
      <c r="AW1787" s="14" t="s">
        <v>31</v>
      </c>
      <c r="AX1787" s="14" t="s">
        <v>69</v>
      </c>
      <c r="AY1787" s="171" t="s">
        <v>328</v>
      </c>
    </row>
    <row r="1788" spans="2:65" s="12" customFormat="1">
      <c r="B1788" s="156"/>
      <c r="D1788" s="151" t="s">
        <v>442</v>
      </c>
      <c r="E1788" s="157" t="s">
        <v>3</v>
      </c>
      <c r="F1788" s="158" t="s">
        <v>5145</v>
      </c>
      <c r="H1788" s="159">
        <v>217.58199999999999</v>
      </c>
      <c r="I1788" s="160"/>
      <c r="L1788" s="156"/>
      <c r="M1788" s="161"/>
      <c r="T1788" s="162"/>
      <c r="AT1788" s="157" t="s">
        <v>442</v>
      </c>
      <c r="AU1788" s="157" t="s">
        <v>79</v>
      </c>
      <c r="AV1788" s="12" t="s">
        <v>79</v>
      </c>
      <c r="AW1788" s="12" t="s">
        <v>31</v>
      </c>
      <c r="AX1788" s="12" t="s">
        <v>69</v>
      </c>
      <c r="AY1788" s="157" t="s">
        <v>328</v>
      </c>
    </row>
    <row r="1789" spans="2:65" s="13" customFormat="1">
      <c r="B1789" s="163"/>
      <c r="D1789" s="151" t="s">
        <v>442</v>
      </c>
      <c r="E1789" s="164" t="s">
        <v>3</v>
      </c>
      <c r="F1789" s="165" t="s">
        <v>452</v>
      </c>
      <c r="H1789" s="166">
        <v>353.714</v>
      </c>
      <c r="I1789" s="167"/>
      <c r="L1789" s="163"/>
      <c r="M1789" s="168"/>
      <c r="T1789" s="169"/>
      <c r="AT1789" s="164" t="s">
        <v>442</v>
      </c>
      <c r="AU1789" s="164" t="s">
        <v>79</v>
      </c>
      <c r="AV1789" s="13" t="s">
        <v>113</v>
      </c>
      <c r="AW1789" s="13" t="s">
        <v>31</v>
      </c>
      <c r="AX1789" s="13" t="s">
        <v>76</v>
      </c>
      <c r="AY1789" s="164" t="s">
        <v>328</v>
      </c>
    </row>
    <row r="1790" spans="2:65" s="1" customFormat="1" ht="16.5" customHeight="1">
      <c r="B1790" s="133"/>
      <c r="C1790" s="176" t="s">
        <v>5146</v>
      </c>
      <c r="D1790" s="176" t="s">
        <v>539</v>
      </c>
      <c r="E1790" s="177" t="s">
        <v>5133</v>
      </c>
      <c r="F1790" s="178" t="s">
        <v>5134</v>
      </c>
      <c r="G1790" s="179" t="s">
        <v>439</v>
      </c>
      <c r="H1790" s="180">
        <v>389.08499999999998</v>
      </c>
      <c r="I1790" s="181"/>
      <c r="J1790" s="182">
        <f>ROUND(I1790*H1790,2)</f>
        <v>0</v>
      </c>
      <c r="K1790" s="178" t="s">
        <v>335</v>
      </c>
      <c r="L1790" s="183"/>
      <c r="M1790" s="184" t="s">
        <v>3</v>
      </c>
      <c r="N1790" s="185" t="s">
        <v>40</v>
      </c>
      <c r="P1790" s="143">
        <f>O1790*H1790</f>
        <v>0</v>
      </c>
      <c r="Q1790" s="143">
        <v>1.0000000000000001E-5</v>
      </c>
      <c r="R1790" s="143">
        <f>Q1790*H1790</f>
        <v>3.89085E-3</v>
      </c>
      <c r="S1790" s="143">
        <v>0</v>
      </c>
      <c r="T1790" s="144">
        <f>S1790*H1790</f>
        <v>0</v>
      </c>
      <c r="AR1790" s="145" t="s">
        <v>621</v>
      </c>
      <c r="AT1790" s="145" t="s">
        <v>539</v>
      </c>
      <c r="AU1790" s="145" t="s">
        <v>79</v>
      </c>
      <c r="AY1790" s="19" t="s">
        <v>328</v>
      </c>
      <c r="BE1790" s="146">
        <f>IF(N1790="základní",J1790,0)</f>
        <v>0</v>
      </c>
      <c r="BF1790" s="146">
        <f>IF(N1790="snížená",J1790,0)</f>
        <v>0</v>
      </c>
      <c r="BG1790" s="146">
        <f>IF(N1790="zákl. přenesená",J1790,0)</f>
        <v>0</v>
      </c>
      <c r="BH1790" s="146">
        <f>IF(N1790="sníž. přenesená",J1790,0)</f>
        <v>0</v>
      </c>
      <c r="BI1790" s="146">
        <f>IF(N1790="nulová",J1790,0)</f>
        <v>0</v>
      </c>
      <c r="BJ1790" s="19" t="s">
        <v>76</v>
      </c>
      <c r="BK1790" s="146">
        <f>ROUND(I1790*H1790,2)</f>
        <v>0</v>
      </c>
      <c r="BL1790" s="19" t="s">
        <v>532</v>
      </c>
      <c r="BM1790" s="145" t="s">
        <v>5147</v>
      </c>
    </row>
    <row r="1791" spans="2:65" s="12" customFormat="1">
      <c r="B1791" s="156"/>
      <c r="D1791" s="151" t="s">
        <v>442</v>
      </c>
      <c r="F1791" s="158" t="s">
        <v>5148</v>
      </c>
      <c r="H1791" s="159">
        <v>389.08499999999998</v>
      </c>
      <c r="I1791" s="160"/>
      <c r="L1791" s="156"/>
      <c r="M1791" s="161"/>
      <c r="T1791" s="162"/>
      <c r="AT1791" s="157" t="s">
        <v>442</v>
      </c>
      <c r="AU1791" s="157" t="s">
        <v>79</v>
      </c>
      <c r="AV1791" s="12" t="s">
        <v>79</v>
      </c>
      <c r="AW1791" s="12" t="s">
        <v>4</v>
      </c>
      <c r="AX1791" s="12" t="s">
        <v>76</v>
      </c>
      <c r="AY1791" s="157" t="s">
        <v>328</v>
      </c>
    </row>
    <row r="1792" spans="2:65" s="11" customFormat="1" ht="22.9" customHeight="1">
      <c r="B1792" s="121"/>
      <c r="D1792" s="122" t="s">
        <v>68</v>
      </c>
      <c r="E1792" s="131" t="s">
        <v>5149</v>
      </c>
      <c r="F1792" s="131" t="s">
        <v>5150</v>
      </c>
      <c r="I1792" s="124"/>
      <c r="J1792" s="132">
        <f>BK1792</f>
        <v>0</v>
      </c>
      <c r="L1792" s="121"/>
      <c r="M1792" s="126"/>
      <c r="P1792" s="127">
        <f>SUM(P1793:P1815)</f>
        <v>0</v>
      </c>
      <c r="R1792" s="127">
        <f>SUM(R1793:R1815)</f>
        <v>8.2083000000000003E-2</v>
      </c>
      <c r="T1792" s="128">
        <f>SUM(T1793:T1815)</f>
        <v>0</v>
      </c>
      <c r="AR1792" s="122" t="s">
        <v>79</v>
      </c>
      <c r="AT1792" s="129" t="s">
        <v>68</v>
      </c>
      <c r="AU1792" s="129" t="s">
        <v>76</v>
      </c>
      <c r="AY1792" s="122" t="s">
        <v>328</v>
      </c>
      <c r="BK1792" s="130">
        <f>SUM(BK1793:BK1815)</f>
        <v>0</v>
      </c>
    </row>
    <row r="1793" spans="2:65" s="1" customFormat="1" ht="44.25" customHeight="1">
      <c r="B1793" s="133"/>
      <c r="C1793" s="134" t="s">
        <v>5151</v>
      </c>
      <c r="D1793" s="134" t="s">
        <v>331</v>
      </c>
      <c r="E1793" s="135" t="s">
        <v>5152</v>
      </c>
      <c r="F1793" s="136" t="s">
        <v>5153</v>
      </c>
      <c r="G1793" s="137" t="s">
        <v>574</v>
      </c>
      <c r="H1793" s="138">
        <v>28</v>
      </c>
      <c r="I1793" s="139"/>
      <c r="J1793" s="140">
        <f>ROUND(I1793*H1793,2)</f>
        <v>0</v>
      </c>
      <c r="K1793" s="136" t="s">
        <v>335</v>
      </c>
      <c r="L1793" s="34"/>
      <c r="M1793" s="141" t="s">
        <v>3</v>
      </c>
      <c r="N1793" s="142" t="s">
        <v>40</v>
      </c>
      <c r="P1793" s="143">
        <f>O1793*H1793</f>
        <v>0</v>
      </c>
      <c r="Q1793" s="143">
        <v>0</v>
      </c>
      <c r="R1793" s="143">
        <f>Q1793*H1793</f>
        <v>0</v>
      </c>
      <c r="S1793" s="143">
        <v>0</v>
      </c>
      <c r="T1793" s="144">
        <f>S1793*H1793</f>
        <v>0</v>
      </c>
      <c r="AR1793" s="145" t="s">
        <v>532</v>
      </c>
      <c r="AT1793" s="145" t="s">
        <v>331</v>
      </c>
      <c r="AU1793" s="145" t="s">
        <v>79</v>
      </c>
      <c r="AY1793" s="19" t="s">
        <v>328</v>
      </c>
      <c r="BE1793" s="146">
        <f>IF(N1793="základní",J1793,0)</f>
        <v>0</v>
      </c>
      <c r="BF1793" s="146">
        <f>IF(N1793="snížená",J1793,0)</f>
        <v>0</v>
      </c>
      <c r="BG1793" s="146">
        <f>IF(N1793="zákl. přenesená",J1793,0)</f>
        <v>0</v>
      </c>
      <c r="BH1793" s="146">
        <f>IF(N1793="sníž. přenesená",J1793,0)</f>
        <v>0</v>
      </c>
      <c r="BI1793" s="146">
        <f>IF(N1793="nulová",J1793,0)</f>
        <v>0</v>
      </c>
      <c r="BJ1793" s="19" t="s">
        <v>76</v>
      </c>
      <c r="BK1793" s="146">
        <f>ROUND(I1793*H1793,2)</f>
        <v>0</v>
      </c>
      <c r="BL1793" s="19" t="s">
        <v>532</v>
      </c>
      <c r="BM1793" s="145" t="s">
        <v>5154</v>
      </c>
    </row>
    <row r="1794" spans="2:65" s="1" customFormat="1">
      <c r="B1794" s="34"/>
      <c r="D1794" s="147" t="s">
        <v>338</v>
      </c>
      <c r="F1794" s="148" t="s">
        <v>5155</v>
      </c>
      <c r="I1794" s="149"/>
      <c r="L1794" s="34"/>
      <c r="M1794" s="150"/>
      <c r="T1794" s="55"/>
      <c r="AT1794" s="19" t="s">
        <v>338</v>
      </c>
      <c r="AU1794" s="19" t="s">
        <v>79</v>
      </c>
    </row>
    <row r="1795" spans="2:65" s="12" customFormat="1">
      <c r="B1795" s="156"/>
      <c r="D1795" s="151" t="s">
        <v>442</v>
      </c>
      <c r="E1795" s="157" t="s">
        <v>3</v>
      </c>
      <c r="F1795" s="158" t="s">
        <v>5156</v>
      </c>
      <c r="H1795" s="159">
        <v>11</v>
      </c>
      <c r="I1795" s="160"/>
      <c r="L1795" s="156"/>
      <c r="M1795" s="161"/>
      <c r="T1795" s="162"/>
      <c r="AT1795" s="157" t="s">
        <v>442</v>
      </c>
      <c r="AU1795" s="157" t="s">
        <v>79</v>
      </c>
      <c r="AV1795" s="12" t="s">
        <v>79</v>
      </c>
      <c r="AW1795" s="12" t="s">
        <v>31</v>
      </c>
      <c r="AX1795" s="12" t="s">
        <v>69</v>
      </c>
      <c r="AY1795" s="157" t="s">
        <v>328</v>
      </c>
    </row>
    <row r="1796" spans="2:65" s="12" customFormat="1">
      <c r="B1796" s="156"/>
      <c r="D1796" s="151" t="s">
        <v>442</v>
      </c>
      <c r="E1796" s="157" t="s">
        <v>3</v>
      </c>
      <c r="F1796" s="158" t="s">
        <v>5157</v>
      </c>
      <c r="H1796" s="159">
        <v>9</v>
      </c>
      <c r="I1796" s="160"/>
      <c r="L1796" s="156"/>
      <c r="M1796" s="161"/>
      <c r="T1796" s="162"/>
      <c r="AT1796" s="157" t="s">
        <v>442</v>
      </c>
      <c r="AU1796" s="157" t="s">
        <v>79</v>
      </c>
      <c r="AV1796" s="12" t="s">
        <v>79</v>
      </c>
      <c r="AW1796" s="12" t="s">
        <v>31</v>
      </c>
      <c r="AX1796" s="12" t="s">
        <v>69</v>
      </c>
      <c r="AY1796" s="157" t="s">
        <v>328</v>
      </c>
    </row>
    <row r="1797" spans="2:65" s="12" customFormat="1">
      <c r="B1797" s="156"/>
      <c r="D1797" s="151" t="s">
        <v>442</v>
      </c>
      <c r="E1797" s="157" t="s">
        <v>3</v>
      </c>
      <c r="F1797" s="158" t="s">
        <v>5158</v>
      </c>
      <c r="H1797" s="159">
        <v>8</v>
      </c>
      <c r="I1797" s="160"/>
      <c r="L1797" s="156"/>
      <c r="M1797" s="161"/>
      <c r="T1797" s="162"/>
      <c r="AT1797" s="157" t="s">
        <v>442</v>
      </c>
      <c r="AU1797" s="157" t="s">
        <v>79</v>
      </c>
      <c r="AV1797" s="12" t="s">
        <v>79</v>
      </c>
      <c r="AW1797" s="12" t="s">
        <v>31</v>
      </c>
      <c r="AX1797" s="12" t="s">
        <v>69</v>
      </c>
      <c r="AY1797" s="157" t="s">
        <v>328</v>
      </c>
    </row>
    <row r="1798" spans="2:65" s="13" customFormat="1">
      <c r="B1798" s="163"/>
      <c r="D1798" s="151" t="s">
        <v>442</v>
      </c>
      <c r="E1798" s="164" t="s">
        <v>3</v>
      </c>
      <c r="F1798" s="165" t="s">
        <v>452</v>
      </c>
      <c r="H1798" s="166">
        <v>28</v>
      </c>
      <c r="I1798" s="167"/>
      <c r="L1798" s="163"/>
      <c r="M1798" s="168"/>
      <c r="T1798" s="169"/>
      <c r="AT1798" s="164" t="s">
        <v>442</v>
      </c>
      <c r="AU1798" s="164" t="s">
        <v>79</v>
      </c>
      <c r="AV1798" s="13" t="s">
        <v>113</v>
      </c>
      <c r="AW1798" s="13" t="s">
        <v>31</v>
      </c>
      <c r="AX1798" s="13" t="s">
        <v>76</v>
      </c>
      <c r="AY1798" s="164" t="s">
        <v>328</v>
      </c>
    </row>
    <row r="1799" spans="2:65" s="1" customFormat="1" ht="24.2" customHeight="1">
      <c r="B1799" s="133"/>
      <c r="C1799" s="176" t="s">
        <v>5159</v>
      </c>
      <c r="D1799" s="176" t="s">
        <v>539</v>
      </c>
      <c r="E1799" s="177" t="s">
        <v>5160</v>
      </c>
      <c r="F1799" s="178" t="s">
        <v>5161</v>
      </c>
      <c r="G1799" s="179" t="s">
        <v>439</v>
      </c>
      <c r="H1799" s="180">
        <v>53.363</v>
      </c>
      <c r="I1799" s="181"/>
      <c r="J1799" s="182">
        <f>ROUND(I1799*H1799,2)</f>
        <v>0</v>
      </c>
      <c r="K1799" s="178" t="s">
        <v>335</v>
      </c>
      <c r="L1799" s="183"/>
      <c r="M1799" s="184" t="s">
        <v>3</v>
      </c>
      <c r="N1799" s="185" t="s">
        <v>40</v>
      </c>
      <c r="P1799" s="143">
        <f>O1799*H1799</f>
        <v>0</v>
      </c>
      <c r="Q1799" s="143">
        <v>1E-3</v>
      </c>
      <c r="R1799" s="143">
        <f>Q1799*H1799</f>
        <v>5.3363000000000001E-2</v>
      </c>
      <c r="S1799" s="143">
        <v>0</v>
      </c>
      <c r="T1799" s="144">
        <f>S1799*H1799</f>
        <v>0</v>
      </c>
      <c r="AR1799" s="145" t="s">
        <v>621</v>
      </c>
      <c r="AT1799" s="145" t="s">
        <v>539</v>
      </c>
      <c r="AU1799" s="145" t="s">
        <v>79</v>
      </c>
      <c r="AY1799" s="19" t="s">
        <v>328</v>
      </c>
      <c r="BE1799" s="146">
        <f>IF(N1799="základní",J1799,0)</f>
        <v>0</v>
      </c>
      <c r="BF1799" s="146">
        <f>IF(N1799="snížená",J1799,0)</f>
        <v>0</v>
      </c>
      <c r="BG1799" s="146">
        <f>IF(N1799="zákl. přenesená",J1799,0)</f>
        <v>0</v>
      </c>
      <c r="BH1799" s="146">
        <f>IF(N1799="sníž. přenesená",J1799,0)</f>
        <v>0</v>
      </c>
      <c r="BI1799" s="146">
        <f>IF(N1799="nulová",J1799,0)</f>
        <v>0</v>
      </c>
      <c r="BJ1799" s="19" t="s">
        <v>76</v>
      </c>
      <c r="BK1799" s="146">
        <f>ROUND(I1799*H1799,2)</f>
        <v>0</v>
      </c>
      <c r="BL1799" s="19" t="s">
        <v>532</v>
      </c>
      <c r="BM1799" s="145" t="s">
        <v>5162</v>
      </c>
    </row>
    <row r="1800" spans="2:65" s="12" customFormat="1">
      <c r="B1800" s="156"/>
      <c r="D1800" s="151" t="s">
        <v>442</v>
      </c>
      <c r="E1800" s="157" t="s">
        <v>3</v>
      </c>
      <c r="F1800" s="158" t="s">
        <v>5163</v>
      </c>
      <c r="H1800" s="159">
        <v>22.196000000000002</v>
      </c>
      <c r="I1800" s="160"/>
      <c r="L1800" s="156"/>
      <c r="M1800" s="161"/>
      <c r="T1800" s="162"/>
      <c r="AT1800" s="157" t="s">
        <v>442</v>
      </c>
      <c r="AU1800" s="157" t="s">
        <v>79</v>
      </c>
      <c r="AV1800" s="12" t="s">
        <v>79</v>
      </c>
      <c r="AW1800" s="12" t="s">
        <v>31</v>
      </c>
      <c r="AX1800" s="12" t="s">
        <v>69</v>
      </c>
      <c r="AY1800" s="157" t="s">
        <v>328</v>
      </c>
    </row>
    <row r="1801" spans="2:65" s="12" customFormat="1">
      <c r="B1801" s="156"/>
      <c r="D1801" s="151" t="s">
        <v>442</v>
      </c>
      <c r="E1801" s="157" t="s">
        <v>3</v>
      </c>
      <c r="F1801" s="158" t="s">
        <v>5164</v>
      </c>
      <c r="H1801" s="159">
        <v>18.672999999999998</v>
      </c>
      <c r="I1801" s="160"/>
      <c r="L1801" s="156"/>
      <c r="M1801" s="161"/>
      <c r="T1801" s="162"/>
      <c r="AT1801" s="157" t="s">
        <v>442</v>
      </c>
      <c r="AU1801" s="157" t="s">
        <v>79</v>
      </c>
      <c r="AV1801" s="12" t="s">
        <v>79</v>
      </c>
      <c r="AW1801" s="12" t="s">
        <v>31</v>
      </c>
      <c r="AX1801" s="12" t="s">
        <v>69</v>
      </c>
      <c r="AY1801" s="157" t="s">
        <v>328</v>
      </c>
    </row>
    <row r="1802" spans="2:65" s="12" customFormat="1">
      <c r="B1802" s="156"/>
      <c r="D1802" s="151" t="s">
        <v>442</v>
      </c>
      <c r="E1802" s="157" t="s">
        <v>3</v>
      </c>
      <c r="F1802" s="158" t="s">
        <v>5165</v>
      </c>
      <c r="H1802" s="159">
        <v>12.494</v>
      </c>
      <c r="I1802" s="160"/>
      <c r="L1802" s="156"/>
      <c r="M1802" s="161"/>
      <c r="T1802" s="162"/>
      <c r="AT1802" s="157" t="s">
        <v>442</v>
      </c>
      <c r="AU1802" s="157" t="s">
        <v>79</v>
      </c>
      <c r="AV1802" s="12" t="s">
        <v>79</v>
      </c>
      <c r="AW1802" s="12" t="s">
        <v>31</v>
      </c>
      <c r="AX1802" s="12" t="s">
        <v>69</v>
      </c>
      <c r="AY1802" s="157" t="s">
        <v>328</v>
      </c>
    </row>
    <row r="1803" spans="2:65" s="13" customFormat="1">
      <c r="B1803" s="163"/>
      <c r="D1803" s="151" t="s">
        <v>442</v>
      </c>
      <c r="E1803" s="164" t="s">
        <v>3</v>
      </c>
      <c r="F1803" s="165" t="s">
        <v>452</v>
      </c>
      <c r="H1803" s="166">
        <v>53.363</v>
      </c>
      <c r="I1803" s="167"/>
      <c r="L1803" s="163"/>
      <c r="M1803" s="168"/>
      <c r="T1803" s="169"/>
      <c r="AT1803" s="164" t="s">
        <v>442</v>
      </c>
      <c r="AU1803" s="164" t="s">
        <v>79</v>
      </c>
      <c r="AV1803" s="13" t="s">
        <v>113</v>
      </c>
      <c r="AW1803" s="13" t="s">
        <v>31</v>
      </c>
      <c r="AX1803" s="13" t="s">
        <v>76</v>
      </c>
      <c r="AY1803" s="164" t="s">
        <v>328</v>
      </c>
    </row>
    <row r="1804" spans="2:65" s="1" customFormat="1" ht="33" customHeight="1">
      <c r="B1804" s="133"/>
      <c r="C1804" s="134" t="s">
        <v>5166</v>
      </c>
      <c r="D1804" s="134" t="s">
        <v>331</v>
      </c>
      <c r="E1804" s="135" t="s">
        <v>5167</v>
      </c>
      <c r="F1804" s="136" t="s">
        <v>5168</v>
      </c>
      <c r="G1804" s="137" t="s">
        <v>574</v>
      </c>
      <c r="H1804" s="138">
        <v>28</v>
      </c>
      <c r="I1804" s="139"/>
      <c r="J1804" s="140">
        <f>ROUND(I1804*H1804,2)</f>
        <v>0</v>
      </c>
      <c r="K1804" s="136" t="s">
        <v>335</v>
      </c>
      <c r="L1804" s="34"/>
      <c r="M1804" s="141" t="s">
        <v>3</v>
      </c>
      <c r="N1804" s="142" t="s">
        <v>40</v>
      </c>
      <c r="P1804" s="143">
        <f>O1804*H1804</f>
        <v>0</v>
      </c>
      <c r="Q1804" s="143">
        <v>0</v>
      </c>
      <c r="R1804" s="143">
        <f>Q1804*H1804</f>
        <v>0</v>
      </c>
      <c r="S1804" s="143">
        <v>0</v>
      </c>
      <c r="T1804" s="144">
        <f>S1804*H1804</f>
        <v>0</v>
      </c>
      <c r="AR1804" s="145" t="s">
        <v>532</v>
      </c>
      <c r="AT1804" s="145" t="s">
        <v>331</v>
      </c>
      <c r="AU1804" s="145" t="s">
        <v>79</v>
      </c>
      <c r="AY1804" s="19" t="s">
        <v>328</v>
      </c>
      <c r="BE1804" s="146">
        <f>IF(N1804="základní",J1804,0)</f>
        <v>0</v>
      </c>
      <c r="BF1804" s="146">
        <f>IF(N1804="snížená",J1804,0)</f>
        <v>0</v>
      </c>
      <c r="BG1804" s="146">
        <f>IF(N1804="zákl. přenesená",J1804,0)</f>
        <v>0</v>
      </c>
      <c r="BH1804" s="146">
        <f>IF(N1804="sníž. přenesená",J1804,0)</f>
        <v>0</v>
      </c>
      <c r="BI1804" s="146">
        <f>IF(N1804="nulová",J1804,0)</f>
        <v>0</v>
      </c>
      <c r="BJ1804" s="19" t="s">
        <v>76</v>
      </c>
      <c r="BK1804" s="146">
        <f>ROUND(I1804*H1804,2)</f>
        <v>0</v>
      </c>
      <c r="BL1804" s="19" t="s">
        <v>532</v>
      </c>
      <c r="BM1804" s="145" t="s">
        <v>5169</v>
      </c>
    </row>
    <row r="1805" spans="2:65" s="1" customFormat="1">
      <c r="B1805" s="34"/>
      <c r="D1805" s="147" t="s">
        <v>338</v>
      </c>
      <c r="F1805" s="148" t="s">
        <v>5170</v>
      </c>
      <c r="I1805" s="149"/>
      <c r="L1805" s="34"/>
      <c r="M1805" s="150"/>
      <c r="T1805" s="55"/>
      <c r="AT1805" s="19" t="s">
        <v>338</v>
      </c>
      <c r="AU1805" s="19" t="s">
        <v>79</v>
      </c>
    </row>
    <row r="1806" spans="2:65" s="12" customFormat="1">
      <c r="B1806" s="156"/>
      <c r="D1806" s="151" t="s">
        <v>442</v>
      </c>
      <c r="E1806" s="157" t="s">
        <v>3</v>
      </c>
      <c r="F1806" s="158" t="s">
        <v>5156</v>
      </c>
      <c r="H1806" s="159">
        <v>11</v>
      </c>
      <c r="I1806" s="160"/>
      <c r="L1806" s="156"/>
      <c r="M1806" s="161"/>
      <c r="T1806" s="162"/>
      <c r="AT1806" s="157" t="s">
        <v>442</v>
      </c>
      <c r="AU1806" s="157" t="s">
        <v>79</v>
      </c>
      <c r="AV1806" s="12" t="s">
        <v>79</v>
      </c>
      <c r="AW1806" s="12" t="s">
        <v>31</v>
      </c>
      <c r="AX1806" s="12" t="s">
        <v>69</v>
      </c>
      <c r="AY1806" s="157" t="s">
        <v>328</v>
      </c>
    </row>
    <row r="1807" spans="2:65" s="12" customFormat="1">
      <c r="B1807" s="156"/>
      <c r="D1807" s="151" t="s">
        <v>442</v>
      </c>
      <c r="E1807" s="157" t="s">
        <v>3</v>
      </c>
      <c r="F1807" s="158" t="s">
        <v>5157</v>
      </c>
      <c r="H1807" s="159">
        <v>9</v>
      </c>
      <c r="I1807" s="160"/>
      <c r="L1807" s="156"/>
      <c r="M1807" s="161"/>
      <c r="T1807" s="162"/>
      <c r="AT1807" s="157" t="s">
        <v>442</v>
      </c>
      <c r="AU1807" s="157" t="s">
        <v>79</v>
      </c>
      <c r="AV1807" s="12" t="s">
        <v>79</v>
      </c>
      <c r="AW1807" s="12" t="s">
        <v>31</v>
      </c>
      <c r="AX1807" s="12" t="s">
        <v>69</v>
      </c>
      <c r="AY1807" s="157" t="s">
        <v>328</v>
      </c>
    </row>
    <row r="1808" spans="2:65" s="12" customFormat="1">
      <c r="B1808" s="156"/>
      <c r="D1808" s="151" t="s">
        <v>442</v>
      </c>
      <c r="E1808" s="157" t="s">
        <v>3</v>
      </c>
      <c r="F1808" s="158" t="s">
        <v>5158</v>
      </c>
      <c r="H1808" s="159">
        <v>8</v>
      </c>
      <c r="I1808" s="160"/>
      <c r="L1808" s="156"/>
      <c r="M1808" s="161"/>
      <c r="T1808" s="162"/>
      <c r="AT1808" s="157" t="s">
        <v>442</v>
      </c>
      <c r="AU1808" s="157" t="s">
        <v>79</v>
      </c>
      <c r="AV1808" s="12" t="s">
        <v>79</v>
      </c>
      <c r="AW1808" s="12" t="s">
        <v>31</v>
      </c>
      <c r="AX1808" s="12" t="s">
        <v>69</v>
      </c>
      <c r="AY1808" s="157" t="s">
        <v>328</v>
      </c>
    </row>
    <row r="1809" spans="2:65" s="13" customFormat="1">
      <c r="B1809" s="163"/>
      <c r="D1809" s="151" t="s">
        <v>442</v>
      </c>
      <c r="E1809" s="164" t="s">
        <v>3</v>
      </c>
      <c r="F1809" s="165" t="s">
        <v>452</v>
      </c>
      <c r="H1809" s="166">
        <v>28</v>
      </c>
      <c r="I1809" s="167"/>
      <c r="L1809" s="163"/>
      <c r="M1809" s="168"/>
      <c r="T1809" s="169"/>
      <c r="AT1809" s="164" t="s">
        <v>442</v>
      </c>
      <c r="AU1809" s="164" t="s">
        <v>79</v>
      </c>
      <c r="AV1809" s="13" t="s">
        <v>113</v>
      </c>
      <c r="AW1809" s="13" t="s">
        <v>31</v>
      </c>
      <c r="AX1809" s="13" t="s">
        <v>76</v>
      </c>
      <c r="AY1809" s="164" t="s">
        <v>328</v>
      </c>
    </row>
    <row r="1810" spans="2:65" s="1" customFormat="1" ht="33" customHeight="1">
      <c r="B1810" s="133"/>
      <c r="C1810" s="176" t="s">
        <v>5171</v>
      </c>
      <c r="D1810" s="176" t="s">
        <v>539</v>
      </c>
      <c r="E1810" s="177" t="s">
        <v>5172</v>
      </c>
      <c r="F1810" s="178" t="s">
        <v>5173</v>
      </c>
      <c r="G1810" s="179" t="s">
        <v>574</v>
      </c>
      <c r="H1810" s="180">
        <v>28</v>
      </c>
      <c r="I1810" s="181"/>
      <c r="J1810" s="182">
        <f>ROUND(I1810*H1810,2)</f>
        <v>0</v>
      </c>
      <c r="K1810" s="178" t="s">
        <v>335</v>
      </c>
      <c r="L1810" s="183"/>
      <c r="M1810" s="184" t="s">
        <v>3</v>
      </c>
      <c r="N1810" s="185" t="s">
        <v>40</v>
      </c>
      <c r="P1810" s="143">
        <f>O1810*H1810</f>
        <v>0</v>
      </c>
      <c r="Q1810" s="143">
        <v>1E-3</v>
      </c>
      <c r="R1810" s="143">
        <f>Q1810*H1810</f>
        <v>2.8000000000000001E-2</v>
      </c>
      <c r="S1810" s="143">
        <v>0</v>
      </c>
      <c r="T1810" s="144">
        <f>S1810*H1810</f>
        <v>0</v>
      </c>
      <c r="AR1810" s="145" t="s">
        <v>621</v>
      </c>
      <c r="AT1810" s="145" t="s">
        <v>539</v>
      </c>
      <c r="AU1810" s="145" t="s">
        <v>79</v>
      </c>
      <c r="AY1810" s="19" t="s">
        <v>328</v>
      </c>
      <c r="BE1810" s="146">
        <f>IF(N1810="základní",J1810,0)</f>
        <v>0</v>
      </c>
      <c r="BF1810" s="146">
        <f>IF(N1810="snížená",J1810,0)</f>
        <v>0</v>
      </c>
      <c r="BG1810" s="146">
        <f>IF(N1810="zákl. přenesená",J1810,0)</f>
        <v>0</v>
      </c>
      <c r="BH1810" s="146">
        <f>IF(N1810="sníž. přenesená",J1810,0)</f>
        <v>0</v>
      </c>
      <c r="BI1810" s="146">
        <f>IF(N1810="nulová",J1810,0)</f>
        <v>0</v>
      </c>
      <c r="BJ1810" s="19" t="s">
        <v>76</v>
      </c>
      <c r="BK1810" s="146">
        <f>ROUND(I1810*H1810,2)</f>
        <v>0</v>
      </c>
      <c r="BL1810" s="19" t="s">
        <v>532</v>
      </c>
      <c r="BM1810" s="145" t="s">
        <v>5174</v>
      </c>
    </row>
    <row r="1811" spans="2:65" s="1" customFormat="1" ht="24.2" customHeight="1">
      <c r="B1811" s="133"/>
      <c r="C1811" s="134" t="s">
        <v>5175</v>
      </c>
      <c r="D1811" s="134" t="s">
        <v>331</v>
      </c>
      <c r="E1811" s="135" t="s">
        <v>5176</v>
      </c>
      <c r="F1811" s="136" t="s">
        <v>5177</v>
      </c>
      <c r="G1811" s="137" t="s">
        <v>1373</v>
      </c>
      <c r="H1811" s="138">
        <v>3</v>
      </c>
      <c r="I1811" s="139"/>
      <c r="J1811" s="140">
        <f>ROUND(I1811*H1811,2)</f>
        <v>0</v>
      </c>
      <c r="K1811" s="136" t="s">
        <v>335</v>
      </c>
      <c r="L1811" s="34"/>
      <c r="M1811" s="141" t="s">
        <v>3</v>
      </c>
      <c r="N1811" s="142" t="s">
        <v>40</v>
      </c>
      <c r="P1811" s="143">
        <f>O1811*H1811</f>
        <v>0</v>
      </c>
      <c r="Q1811" s="143">
        <v>0</v>
      </c>
      <c r="R1811" s="143">
        <f>Q1811*H1811</f>
        <v>0</v>
      </c>
      <c r="S1811" s="143">
        <v>0</v>
      </c>
      <c r="T1811" s="144">
        <f>S1811*H1811</f>
        <v>0</v>
      </c>
      <c r="AR1811" s="145" t="s">
        <v>532</v>
      </c>
      <c r="AT1811" s="145" t="s">
        <v>331</v>
      </c>
      <c r="AU1811" s="145" t="s">
        <v>79</v>
      </c>
      <c r="AY1811" s="19" t="s">
        <v>328</v>
      </c>
      <c r="BE1811" s="146">
        <f>IF(N1811="základní",J1811,0)</f>
        <v>0</v>
      </c>
      <c r="BF1811" s="146">
        <f>IF(N1811="snížená",J1811,0)</f>
        <v>0</v>
      </c>
      <c r="BG1811" s="146">
        <f>IF(N1811="zákl. přenesená",J1811,0)</f>
        <v>0</v>
      </c>
      <c r="BH1811" s="146">
        <f>IF(N1811="sníž. přenesená",J1811,0)</f>
        <v>0</v>
      </c>
      <c r="BI1811" s="146">
        <f>IF(N1811="nulová",J1811,0)</f>
        <v>0</v>
      </c>
      <c r="BJ1811" s="19" t="s">
        <v>76</v>
      </c>
      <c r="BK1811" s="146">
        <f>ROUND(I1811*H1811,2)</f>
        <v>0</v>
      </c>
      <c r="BL1811" s="19" t="s">
        <v>532</v>
      </c>
      <c r="BM1811" s="145" t="s">
        <v>5178</v>
      </c>
    </row>
    <row r="1812" spans="2:65" s="1" customFormat="1">
      <c r="B1812" s="34"/>
      <c r="D1812" s="147" t="s">
        <v>338</v>
      </c>
      <c r="F1812" s="148" t="s">
        <v>5179</v>
      </c>
      <c r="I1812" s="149"/>
      <c r="L1812" s="34"/>
      <c r="M1812" s="150"/>
      <c r="T1812" s="55"/>
      <c r="AT1812" s="19" t="s">
        <v>338</v>
      </c>
      <c r="AU1812" s="19" t="s">
        <v>79</v>
      </c>
    </row>
    <row r="1813" spans="2:65" s="12" customFormat="1">
      <c r="B1813" s="156"/>
      <c r="D1813" s="151" t="s">
        <v>442</v>
      </c>
      <c r="E1813" s="157" t="s">
        <v>3</v>
      </c>
      <c r="F1813" s="158" t="s">
        <v>5180</v>
      </c>
      <c r="H1813" s="159">
        <v>3</v>
      </c>
      <c r="I1813" s="160"/>
      <c r="L1813" s="156"/>
      <c r="M1813" s="161"/>
      <c r="T1813" s="162"/>
      <c r="AT1813" s="157" t="s">
        <v>442</v>
      </c>
      <c r="AU1813" s="157" t="s">
        <v>79</v>
      </c>
      <c r="AV1813" s="12" t="s">
        <v>79</v>
      </c>
      <c r="AW1813" s="12" t="s">
        <v>31</v>
      </c>
      <c r="AX1813" s="12" t="s">
        <v>76</v>
      </c>
      <c r="AY1813" s="157" t="s">
        <v>328</v>
      </c>
    </row>
    <row r="1814" spans="2:65" s="1" customFormat="1" ht="24.2" customHeight="1">
      <c r="B1814" s="133"/>
      <c r="C1814" s="176" t="s">
        <v>5181</v>
      </c>
      <c r="D1814" s="176" t="s">
        <v>539</v>
      </c>
      <c r="E1814" s="177" t="s">
        <v>5182</v>
      </c>
      <c r="F1814" s="178" t="s">
        <v>5183</v>
      </c>
      <c r="G1814" s="179" t="s">
        <v>574</v>
      </c>
      <c r="H1814" s="180">
        <v>1</v>
      </c>
      <c r="I1814" s="181"/>
      <c r="J1814" s="182">
        <f>ROUND(I1814*H1814,2)</f>
        <v>0</v>
      </c>
      <c r="K1814" s="178" t="s">
        <v>335</v>
      </c>
      <c r="L1814" s="183"/>
      <c r="M1814" s="184" t="s">
        <v>3</v>
      </c>
      <c r="N1814" s="185" t="s">
        <v>40</v>
      </c>
      <c r="P1814" s="143">
        <f>O1814*H1814</f>
        <v>0</v>
      </c>
      <c r="Q1814" s="143">
        <v>2.2000000000000001E-4</v>
      </c>
      <c r="R1814" s="143">
        <f>Q1814*H1814</f>
        <v>2.2000000000000001E-4</v>
      </c>
      <c r="S1814" s="143">
        <v>0</v>
      </c>
      <c r="T1814" s="144">
        <f>S1814*H1814</f>
        <v>0</v>
      </c>
      <c r="AR1814" s="145" t="s">
        <v>621</v>
      </c>
      <c r="AT1814" s="145" t="s">
        <v>539</v>
      </c>
      <c r="AU1814" s="145" t="s">
        <v>79</v>
      </c>
      <c r="AY1814" s="19" t="s">
        <v>328</v>
      </c>
      <c r="BE1814" s="146">
        <f>IF(N1814="základní",J1814,0)</f>
        <v>0</v>
      </c>
      <c r="BF1814" s="146">
        <f>IF(N1814="snížená",J1814,0)</f>
        <v>0</v>
      </c>
      <c r="BG1814" s="146">
        <f>IF(N1814="zákl. přenesená",J1814,0)</f>
        <v>0</v>
      </c>
      <c r="BH1814" s="146">
        <f>IF(N1814="sníž. přenesená",J1814,0)</f>
        <v>0</v>
      </c>
      <c r="BI1814" s="146">
        <f>IF(N1814="nulová",J1814,0)</f>
        <v>0</v>
      </c>
      <c r="BJ1814" s="19" t="s">
        <v>76</v>
      </c>
      <c r="BK1814" s="146">
        <f>ROUND(I1814*H1814,2)</f>
        <v>0</v>
      </c>
      <c r="BL1814" s="19" t="s">
        <v>532</v>
      </c>
      <c r="BM1814" s="145" t="s">
        <v>5184</v>
      </c>
    </row>
    <row r="1815" spans="2:65" s="1" customFormat="1" ht="44.25" customHeight="1">
      <c r="B1815" s="133"/>
      <c r="C1815" s="176" t="s">
        <v>5185</v>
      </c>
      <c r="D1815" s="176" t="s">
        <v>539</v>
      </c>
      <c r="E1815" s="177" t="s">
        <v>5186</v>
      </c>
      <c r="F1815" s="178" t="s">
        <v>5187</v>
      </c>
      <c r="G1815" s="179" t="s">
        <v>574</v>
      </c>
      <c r="H1815" s="180">
        <v>1</v>
      </c>
      <c r="I1815" s="181"/>
      <c r="J1815" s="182">
        <f>ROUND(I1815*H1815,2)</f>
        <v>0</v>
      </c>
      <c r="K1815" s="178" t="s">
        <v>335</v>
      </c>
      <c r="L1815" s="183"/>
      <c r="M1815" s="184" t="s">
        <v>3</v>
      </c>
      <c r="N1815" s="185" t="s">
        <v>40</v>
      </c>
      <c r="P1815" s="143">
        <f>O1815*H1815</f>
        <v>0</v>
      </c>
      <c r="Q1815" s="143">
        <v>5.0000000000000001E-4</v>
      </c>
      <c r="R1815" s="143">
        <f>Q1815*H1815</f>
        <v>5.0000000000000001E-4</v>
      </c>
      <c r="S1815" s="143">
        <v>0</v>
      </c>
      <c r="T1815" s="144">
        <f>S1815*H1815</f>
        <v>0</v>
      </c>
      <c r="AR1815" s="145" t="s">
        <v>621</v>
      </c>
      <c r="AT1815" s="145" t="s">
        <v>539</v>
      </c>
      <c r="AU1815" s="145" t="s">
        <v>79</v>
      </c>
      <c r="AY1815" s="19" t="s">
        <v>328</v>
      </c>
      <c r="BE1815" s="146">
        <f>IF(N1815="základní",J1815,0)</f>
        <v>0</v>
      </c>
      <c r="BF1815" s="146">
        <f>IF(N1815="snížená",J1815,0)</f>
        <v>0</v>
      </c>
      <c r="BG1815" s="146">
        <f>IF(N1815="zákl. přenesená",J1815,0)</f>
        <v>0</v>
      </c>
      <c r="BH1815" s="146">
        <f>IF(N1815="sníž. přenesená",J1815,0)</f>
        <v>0</v>
      </c>
      <c r="BI1815" s="146">
        <f>IF(N1815="nulová",J1815,0)</f>
        <v>0</v>
      </c>
      <c r="BJ1815" s="19" t="s">
        <v>76</v>
      </c>
      <c r="BK1815" s="146">
        <f>ROUND(I1815*H1815,2)</f>
        <v>0</v>
      </c>
      <c r="BL1815" s="19" t="s">
        <v>532</v>
      </c>
      <c r="BM1815" s="145" t="s">
        <v>5188</v>
      </c>
    </row>
    <row r="1816" spans="2:65" s="11" customFormat="1" ht="25.9" customHeight="1">
      <c r="B1816" s="121"/>
      <c r="D1816" s="122" t="s">
        <v>68</v>
      </c>
      <c r="E1816" s="123" t="s">
        <v>1220</v>
      </c>
      <c r="F1816" s="123" t="s">
        <v>1221</v>
      </c>
      <c r="I1816" s="124"/>
      <c r="J1816" s="125">
        <f>BK1816</f>
        <v>0</v>
      </c>
      <c r="L1816" s="121"/>
      <c r="M1816" s="126"/>
      <c r="P1816" s="127">
        <f>P1817</f>
        <v>0</v>
      </c>
      <c r="R1816" s="127">
        <f>R1817</f>
        <v>0</v>
      </c>
      <c r="T1816" s="128">
        <f>T1817</f>
        <v>0</v>
      </c>
      <c r="AR1816" s="122" t="s">
        <v>113</v>
      </c>
      <c r="AT1816" s="129" t="s">
        <v>68</v>
      </c>
      <c r="AU1816" s="129" t="s">
        <v>69</v>
      </c>
      <c r="AY1816" s="122" t="s">
        <v>328</v>
      </c>
      <c r="BK1816" s="130">
        <f>BK1817</f>
        <v>0</v>
      </c>
    </row>
    <row r="1817" spans="2:65" s="1" customFormat="1" ht="16.5" customHeight="1">
      <c r="B1817" s="133"/>
      <c r="C1817" s="134" t="s">
        <v>5189</v>
      </c>
      <c r="D1817" s="134" t="s">
        <v>331</v>
      </c>
      <c r="E1817" s="135" t="s">
        <v>5190</v>
      </c>
      <c r="F1817" s="136" t="s">
        <v>5191</v>
      </c>
      <c r="G1817" s="137" t="s">
        <v>356</v>
      </c>
      <c r="H1817" s="138">
        <v>1</v>
      </c>
      <c r="I1817" s="139"/>
      <c r="J1817" s="140">
        <f>ROUND(I1817*H1817,2)</f>
        <v>0</v>
      </c>
      <c r="K1817" s="136" t="s">
        <v>2897</v>
      </c>
      <c r="L1817" s="34"/>
      <c r="M1817" s="141" t="s">
        <v>3</v>
      </c>
      <c r="N1817" s="142" t="s">
        <v>40</v>
      </c>
      <c r="P1817" s="143">
        <f>O1817*H1817</f>
        <v>0</v>
      </c>
      <c r="Q1817" s="143">
        <v>0</v>
      </c>
      <c r="R1817" s="143">
        <f>Q1817*H1817</f>
        <v>0</v>
      </c>
      <c r="S1817" s="143">
        <v>0</v>
      </c>
      <c r="T1817" s="144">
        <f>S1817*H1817</f>
        <v>0</v>
      </c>
      <c r="AR1817" s="145" t="s">
        <v>113</v>
      </c>
      <c r="AT1817" s="145" t="s">
        <v>331</v>
      </c>
      <c r="AU1817" s="145" t="s">
        <v>76</v>
      </c>
      <c r="AY1817" s="19" t="s">
        <v>328</v>
      </c>
      <c r="BE1817" s="146">
        <f>IF(N1817="základní",J1817,0)</f>
        <v>0</v>
      </c>
      <c r="BF1817" s="146">
        <f>IF(N1817="snížená",J1817,0)</f>
        <v>0</v>
      </c>
      <c r="BG1817" s="146">
        <f>IF(N1817="zákl. přenesená",J1817,0)</f>
        <v>0</v>
      </c>
      <c r="BH1817" s="146">
        <f>IF(N1817="sníž. přenesená",J1817,0)</f>
        <v>0</v>
      </c>
      <c r="BI1817" s="146">
        <f>IF(N1817="nulová",J1817,0)</f>
        <v>0</v>
      </c>
      <c r="BJ1817" s="19" t="s">
        <v>76</v>
      </c>
      <c r="BK1817" s="146">
        <f>ROUND(I1817*H1817,2)</f>
        <v>0</v>
      </c>
      <c r="BL1817" s="19" t="s">
        <v>113</v>
      </c>
      <c r="BM1817" s="145" t="s">
        <v>5192</v>
      </c>
    </row>
    <row r="1818" spans="2:65" s="11" customFormat="1" ht="25.9" customHeight="1">
      <c r="B1818" s="121"/>
      <c r="D1818" s="122" t="s">
        <v>68</v>
      </c>
      <c r="E1818" s="123" t="s">
        <v>5193</v>
      </c>
      <c r="F1818" s="123" t="s">
        <v>5194</v>
      </c>
      <c r="I1818" s="124"/>
      <c r="J1818" s="125">
        <f>BK1818</f>
        <v>0</v>
      </c>
      <c r="L1818" s="121"/>
      <c r="M1818" s="126"/>
      <c r="P1818" s="127">
        <f>SUM(P1819:P1846)</f>
        <v>0</v>
      </c>
      <c r="R1818" s="127">
        <f>SUM(R1819:R1846)</f>
        <v>4.1299999999999996E-2</v>
      </c>
      <c r="T1818" s="128">
        <f>SUM(T1819:T1846)</f>
        <v>0</v>
      </c>
      <c r="AR1818" s="122" t="s">
        <v>113</v>
      </c>
      <c r="AT1818" s="129" t="s">
        <v>68</v>
      </c>
      <c r="AU1818" s="129" t="s">
        <v>69</v>
      </c>
      <c r="AY1818" s="122" t="s">
        <v>328</v>
      </c>
      <c r="BK1818" s="130">
        <f>SUM(BK1819:BK1846)</f>
        <v>0</v>
      </c>
    </row>
    <row r="1819" spans="2:65" s="1" customFormat="1" ht="16.5" customHeight="1">
      <c r="B1819" s="133"/>
      <c r="C1819" s="134" t="s">
        <v>5195</v>
      </c>
      <c r="D1819" s="134" t="s">
        <v>331</v>
      </c>
      <c r="E1819" s="135" t="s">
        <v>5196</v>
      </c>
      <c r="F1819" s="136" t="s">
        <v>5197</v>
      </c>
      <c r="G1819" s="137" t="s">
        <v>356</v>
      </c>
      <c r="H1819" s="138">
        <v>6</v>
      </c>
      <c r="I1819" s="139"/>
      <c r="J1819" s="140">
        <f t="shared" ref="J1819:J1826" si="30">ROUND(I1819*H1819,2)</f>
        <v>0</v>
      </c>
      <c r="K1819" s="136" t="s">
        <v>2897</v>
      </c>
      <c r="L1819" s="34"/>
      <c r="M1819" s="141" t="s">
        <v>3</v>
      </c>
      <c r="N1819" s="142" t="s">
        <v>40</v>
      </c>
      <c r="P1819" s="143">
        <f t="shared" ref="P1819:P1826" si="31">O1819*H1819</f>
        <v>0</v>
      </c>
      <c r="Q1819" s="143">
        <v>0</v>
      </c>
      <c r="R1819" s="143">
        <f t="shared" ref="R1819:R1826" si="32">Q1819*H1819</f>
        <v>0</v>
      </c>
      <c r="S1819" s="143">
        <v>0</v>
      </c>
      <c r="T1819" s="144">
        <f t="shared" ref="T1819:T1826" si="33">S1819*H1819</f>
        <v>0</v>
      </c>
      <c r="AR1819" s="145" t="s">
        <v>113</v>
      </c>
      <c r="AT1819" s="145" t="s">
        <v>331</v>
      </c>
      <c r="AU1819" s="145" t="s">
        <v>76</v>
      </c>
      <c r="AY1819" s="19" t="s">
        <v>328</v>
      </c>
      <c r="BE1819" s="146">
        <f t="shared" ref="BE1819:BE1826" si="34">IF(N1819="základní",J1819,0)</f>
        <v>0</v>
      </c>
      <c r="BF1819" s="146">
        <f t="shared" ref="BF1819:BF1826" si="35">IF(N1819="snížená",J1819,0)</f>
        <v>0</v>
      </c>
      <c r="BG1819" s="146">
        <f t="shared" ref="BG1819:BG1826" si="36">IF(N1819="zákl. přenesená",J1819,0)</f>
        <v>0</v>
      </c>
      <c r="BH1819" s="146">
        <f t="shared" ref="BH1819:BH1826" si="37">IF(N1819="sníž. přenesená",J1819,0)</f>
        <v>0</v>
      </c>
      <c r="BI1819" s="146">
        <f t="shared" ref="BI1819:BI1826" si="38">IF(N1819="nulová",J1819,0)</f>
        <v>0</v>
      </c>
      <c r="BJ1819" s="19" t="s">
        <v>76</v>
      </c>
      <c r="BK1819" s="146">
        <f t="shared" ref="BK1819:BK1826" si="39">ROUND(I1819*H1819,2)</f>
        <v>0</v>
      </c>
      <c r="BL1819" s="19" t="s">
        <v>113</v>
      </c>
      <c r="BM1819" s="145" t="s">
        <v>5198</v>
      </c>
    </row>
    <row r="1820" spans="2:65" s="1" customFormat="1" ht="16.5" customHeight="1">
      <c r="B1820" s="133"/>
      <c r="C1820" s="134" t="s">
        <v>5199</v>
      </c>
      <c r="D1820" s="134" t="s">
        <v>331</v>
      </c>
      <c r="E1820" s="135" t="s">
        <v>5200</v>
      </c>
      <c r="F1820" s="136" t="s">
        <v>5201</v>
      </c>
      <c r="G1820" s="137" t="s">
        <v>356</v>
      </c>
      <c r="H1820" s="138">
        <v>5</v>
      </c>
      <c r="I1820" s="139"/>
      <c r="J1820" s="140">
        <f t="shared" si="30"/>
        <v>0</v>
      </c>
      <c r="K1820" s="136" t="s">
        <v>2309</v>
      </c>
      <c r="L1820" s="34"/>
      <c r="M1820" s="141" t="s">
        <v>3</v>
      </c>
      <c r="N1820" s="142" t="s">
        <v>40</v>
      </c>
      <c r="P1820" s="143">
        <f t="shared" si="31"/>
        <v>0</v>
      </c>
      <c r="Q1820" s="143">
        <v>0</v>
      </c>
      <c r="R1820" s="143">
        <f t="shared" si="32"/>
        <v>0</v>
      </c>
      <c r="S1820" s="143">
        <v>0</v>
      </c>
      <c r="T1820" s="144">
        <f t="shared" si="33"/>
        <v>0</v>
      </c>
      <c r="AR1820" s="145" t="s">
        <v>113</v>
      </c>
      <c r="AT1820" s="145" t="s">
        <v>331</v>
      </c>
      <c r="AU1820" s="145" t="s">
        <v>76</v>
      </c>
      <c r="AY1820" s="19" t="s">
        <v>328</v>
      </c>
      <c r="BE1820" s="146">
        <f t="shared" si="34"/>
        <v>0</v>
      </c>
      <c r="BF1820" s="146">
        <f t="shared" si="35"/>
        <v>0</v>
      </c>
      <c r="BG1820" s="146">
        <f t="shared" si="36"/>
        <v>0</v>
      </c>
      <c r="BH1820" s="146">
        <f t="shared" si="37"/>
        <v>0</v>
      </c>
      <c r="BI1820" s="146">
        <f t="shared" si="38"/>
        <v>0</v>
      </c>
      <c r="BJ1820" s="19" t="s">
        <v>76</v>
      </c>
      <c r="BK1820" s="146">
        <f t="shared" si="39"/>
        <v>0</v>
      </c>
      <c r="BL1820" s="19" t="s">
        <v>113</v>
      </c>
      <c r="BM1820" s="145" t="s">
        <v>5202</v>
      </c>
    </row>
    <row r="1821" spans="2:65" s="1" customFormat="1" ht="16.5" customHeight="1">
      <c r="B1821" s="133"/>
      <c r="C1821" s="134" t="s">
        <v>5203</v>
      </c>
      <c r="D1821" s="134" t="s">
        <v>331</v>
      </c>
      <c r="E1821" s="135" t="s">
        <v>5204</v>
      </c>
      <c r="F1821" s="136" t="s">
        <v>5205</v>
      </c>
      <c r="G1821" s="137" t="s">
        <v>356</v>
      </c>
      <c r="H1821" s="138">
        <v>2</v>
      </c>
      <c r="I1821" s="139"/>
      <c r="J1821" s="140">
        <f t="shared" si="30"/>
        <v>0</v>
      </c>
      <c r="K1821" s="136" t="s">
        <v>2897</v>
      </c>
      <c r="L1821" s="34"/>
      <c r="M1821" s="141" t="s">
        <v>3</v>
      </c>
      <c r="N1821" s="142" t="s">
        <v>40</v>
      </c>
      <c r="P1821" s="143">
        <f t="shared" si="31"/>
        <v>0</v>
      </c>
      <c r="Q1821" s="143">
        <v>0</v>
      </c>
      <c r="R1821" s="143">
        <f t="shared" si="32"/>
        <v>0</v>
      </c>
      <c r="S1821" s="143">
        <v>0</v>
      </c>
      <c r="T1821" s="144">
        <f t="shared" si="33"/>
        <v>0</v>
      </c>
      <c r="AR1821" s="145" t="s">
        <v>113</v>
      </c>
      <c r="AT1821" s="145" t="s">
        <v>331</v>
      </c>
      <c r="AU1821" s="145" t="s">
        <v>76</v>
      </c>
      <c r="AY1821" s="19" t="s">
        <v>328</v>
      </c>
      <c r="BE1821" s="146">
        <f t="shared" si="34"/>
        <v>0</v>
      </c>
      <c r="BF1821" s="146">
        <f t="shared" si="35"/>
        <v>0</v>
      </c>
      <c r="BG1821" s="146">
        <f t="shared" si="36"/>
        <v>0</v>
      </c>
      <c r="BH1821" s="146">
        <f t="shared" si="37"/>
        <v>0</v>
      </c>
      <c r="BI1821" s="146">
        <f t="shared" si="38"/>
        <v>0</v>
      </c>
      <c r="BJ1821" s="19" t="s">
        <v>76</v>
      </c>
      <c r="BK1821" s="146">
        <f t="shared" si="39"/>
        <v>0</v>
      </c>
      <c r="BL1821" s="19" t="s">
        <v>113</v>
      </c>
      <c r="BM1821" s="145" t="s">
        <v>5206</v>
      </c>
    </row>
    <row r="1822" spans="2:65" s="1" customFormat="1" ht="16.5" customHeight="1">
      <c r="B1822" s="133"/>
      <c r="C1822" s="134" t="s">
        <v>5207</v>
      </c>
      <c r="D1822" s="134" t="s">
        <v>331</v>
      </c>
      <c r="E1822" s="135" t="s">
        <v>5208</v>
      </c>
      <c r="F1822" s="136" t="s">
        <v>5209</v>
      </c>
      <c r="G1822" s="137" t="s">
        <v>356</v>
      </c>
      <c r="H1822" s="138">
        <v>2</v>
      </c>
      <c r="I1822" s="139"/>
      <c r="J1822" s="140">
        <f t="shared" si="30"/>
        <v>0</v>
      </c>
      <c r="K1822" s="136" t="s">
        <v>2309</v>
      </c>
      <c r="L1822" s="34"/>
      <c r="M1822" s="141" t="s">
        <v>3</v>
      </c>
      <c r="N1822" s="142" t="s">
        <v>40</v>
      </c>
      <c r="P1822" s="143">
        <f t="shared" si="31"/>
        <v>0</v>
      </c>
      <c r="Q1822" s="143">
        <v>0</v>
      </c>
      <c r="R1822" s="143">
        <f t="shared" si="32"/>
        <v>0</v>
      </c>
      <c r="S1822" s="143">
        <v>0</v>
      </c>
      <c r="T1822" s="144">
        <f t="shared" si="33"/>
        <v>0</v>
      </c>
      <c r="AR1822" s="145" t="s">
        <v>113</v>
      </c>
      <c r="AT1822" s="145" t="s">
        <v>331</v>
      </c>
      <c r="AU1822" s="145" t="s">
        <v>76</v>
      </c>
      <c r="AY1822" s="19" t="s">
        <v>328</v>
      </c>
      <c r="BE1822" s="146">
        <f t="shared" si="34"/>
        <v>0</v>
      </c>
      <c r="BF1822" s="146">
        <f t="shared" si="35"/>
        <v>0</v>
      </c>
      <c r="BG1822" s="146">
        <f t="shared" si="36"/>
        <v>0</v>
      </c>
      <c r="BH1822" s="146">
        <f t="shared" si="37"/>
        <v>0</v>
      </c>
      <c r="BI1822" s="146">
        <f t="shared" si="38"/>
        <v>0</v>
      </c>
      <c r="BJ1822" s="19" t="s">
        <v>76</v>
      </c>
      <c r="BK1822" s="146">
        <f t="shared" si="39"/>
        <v>0</v>
      </c>
      <c r="BL1822" s="19" t="s">
        <v>113</v>
      </c>
      <c r="BM1822" s="145" t="s">
        <v>5210</v>
      </c>
    </row>
    <row r="1823" spans="2:65" s="1" customFormat="1" ht="16.5" customHeight="1">
      <c r="B1823" s="133"/>
      <c r="C1823" s="134" t="s">
        <v>5211</v>
      </c>
      <c r="D1823" s="134" t="s">
        <v>331</v>
      </c>
      <c r="E1823" s="135" t="s">
        <v>5212</v>
      </c>
      <c r="F1823" s="136" t="s">
        <v>5213</v>
      </c>
      <c r="G1823" s="137" t="s">
        <v>356</v>
      </c>
      <c r="H1823" s="138">
        <v>12</v>
      </c>
      <c r="I1823" s="139"/>
      <c r="J1823" s="140">
        <f t="shared" si="30"/>
        <v>0</v>
      </c>
      <c r="K1823" s="136" t="s">
        <v>2309</v>
      </c>
      <c r="L1823" s="34"/>
      <c r="M1823" s="141" t="s">
        <v>3</v>
      </c>
      <c r="N1823" s="142" t="s">
        <v>40</v>
      </c>
      <c r="P1823" s="143">
        <f t="shared" si="31"/>
        <v>0</v>
      </c>
      <c r="Q1823" s="143">
        <v>0</v>
      </c>
      <c r="R1823" s="143">
        <f t="shared" si="32"/>
        <v>0</v>
      </c>
      <c r="S1823" s="143">
        <v>0</v>
      </c>
      <c r="T1823" s="144">
        <f t="shared" si="33"/>
        <v>0</v>
      </c>
      <c r="AR1823" s="145" t="s">
        <v>113</v>
      </c>
      <c r="AT1823" s="145" t="s">
        <v>331</v>
      </c>
      <c r="AU1823" s="145" t="s">
        <v>76</v>
      </c>
      <c r="AY1823" s="19" t="s">
        <v>328</v>
      </c>
      <c r="BE1823" s="146">
        <f t="shared" si="34"/>
        <v>0</v>
      </c>
      <c r="BF1823" s="146">
        <f t="shared" si="35"/>
        <v>0</v>
      </c>
      <c r="BG1823" s="146">
        <f t="shared" si="36"/>
        <v>0</v>
      </c>
      <c r="BH1823" s="146">
        <f t="shared" si="37"/>
        <v>0</v>
      </c>
      <c r="BI1823" s="146">
        <f t="shared" si="38"/>
        <v>0</v>
      </c>
      <c r="BJ1823" s="19" t="s">
        <v>76</v>
      </c>
      <c r="BK1823" s="146">
        <f t="shared" si="39"/>
        <v>0</v>
      </c>
      <c r="BL1823" s="19" t="s">
        <v>113</v>
      </c>
      <c r="BM1823" s="145" t="s">
        <v>5214</v>
      </c>
    </row>
    <row r="1824" spans="2:65" s="1" customFormat="1" ht="16.5" customHeight="1">
      <c r="B1824" s="133"/>
      <c r="C1824" s="134" t="s">
        <v>5215</v>
      </c>
      <c r="D1824" s="134" t="s">
        <v>331</v>
      </c>
      <c r="E1824" s="135" t="s">
        <v>5216</v>
      </c>
      <c r="F1824" s="136" t="s">
        <v>5217</v>
      </c>
      <c r="G1824" s="137" t="s">
        <v>356</v>
      </c>
      <c r="H1824" s="138">
        <v>4</v>
      </c>
      <c r="I1824" s="139"/>
      <c r="J1824" s="140">
        <f t="shared" si="30"/>
        <v>0</v>
      </c>
      <c r="K1824" s="136" t="s">
        <v>2309</v>
      </c>
      <c r="L1824" s="34"/>
      <c r="M1824" s="141" t="s">
        <v>3</v>
      </c>
      <c r="N1824" s="142" t="s">
        <v>40</v>
      </c>
      <c r="P1824" s="143">
        <f t="shared" si="31"/>
        <v>0</v>
      </c>
      <c r="Q1824" s="143">
        <v>0</v>
      </c>
      <c r="R1824" s="143">
        <f t="shared" si="32"/>
        <v>0</v>
      </c>
      <c r="S1824" s="143">
        <v>0</v>
      </c>
      <c r="T1824" s="144">
        <f t="shared" si="33"/>
        <v>0</v>
      </c>
      <c r="AR1824" s="145" t="s">
        <v>113</v>
      </c>
      <c r="AT1824" s="145" t="s">
        <v>331</v>
      </c>
      <c r="AU1824" s="145" t="s">
        <v>76</v>
      </c>
      <c r="AY1824" s="19" t="s">
        <v>328</v>
      </c>
      <c r="BE1824" s="146">
        <f t="shared" si="34"/>
        <v>0</v>
      </c>
      <c r="BF1824" s="146">
        <f t="shared" si="35"/>
        <v>0</v>
      </c>
      <c r="BG1824" s="146">
        <f t="shared" si="36"/>
        <v>0</v>
      </c>
      <c r="BH1824" s="146">
        <f t="shared" si="37"/>
        <v>0</v>
      </c>
      <c r="BI1824" s="146">
        <f t="shared" si="38"/>
        <v>0</v>
      </c>
      <c r="BJ1824" s="19" t="s">
        <v>76</v>
      </c>
      <c r="BK1824" s="146">
        <f t="shared" si="39"/>
        <v>0</v>
      </c>
      <c r="BL1824" s="19" t="s">
        <v>113</v>
      </c>
      <c r="BM1824" s="145" t="s">
        <v>5218</v>
      </c>
    </row>
    <row r="1825" spans="2:65" s="1" customFormat="1" ht="16.5" customHeight="1">
      <c r="B1825" s="133"/>
      <c r="C1825" s="134" t="s">
        <v>5219</v>
      </c>
      <c r="D1825" s="134" t="s">
        <v>331</v>
      </c>
      <c r="E1825" s="135" t="s">
        <v>5220</v>
      </c>
      <c r="F1825" s="136" t="s">
        <v>5221</v>
      </c>
      <c r="G1825" s="137" t="s">
        <v>356</v>
      </c>
      <c r="H1825" s="138">
        <v>12</v>
      </c>
      <c r="I1825" s="139"/>
      <c r="J1825" s="140">
        <f t="shared" si="30"/>
        <v>0</v>
      </c>
      <c r="K1825" s="136" t="s">
        <v>2309</v>
      </c>
      <c r="L1825" s="34"/>
      <c r="M1825" s="141" t="s">
        <v>3</v>
      </c>
      <c r="N1825" s="142" t="s">
        <v>40</v>
      </c>
      <c r="P1825" s="143">
        <f t="shared" si="31"/>
        <v>0</v>
      </c>
      <c r="Q1825" s="143">
        <v>0</v>
      </c>
      <c r="R1825" s="143">
        <f t="shared" si="32"/>
        <v>0</v>
      </c>
      <c r="S1825" s="143">
        <v>0</v>
      </c>
      <c r="T1825" s="144">
        <f t="shared" si="33"/>
        <v>0</v>
      </c>
      <c r="AR1825" s="145" t="s">
        <v>113</v>
      </c>
      <c r="AT1825" s="145" t="s">
        <v>331</v>
      </c>
      <c r="AU1825" s="145" t="s">
        <v>76</v>
      </c>
      <c r="AY1825" s="19" t="s">
        <v>328</v>
      </c>
      <c r="BE1825" s="146">
        <f t="shared" si="34"/>
        <v>0</v>
      </c>
      <c r="BF1825" s="146">
        <f t="shared" si="35"/>
        <v>0</v>
      </c>
      <c r="BG1825" s="146">
        <f t="shared" si="36"/>
        <v>0</v>
      </c>
      <c r="BH1825" s="146">
        <f t="shared" si="37"/>
        <v>0</v>
      </c>
      <c r="BI1825" s="146">
        <f t="shared" si="38"/>
        <v>0</v>
      </c>
      <c r="BJ1825" s="19" t="s">
        <v>76</v>
      </c>
      <c r="BK1825" s="146">
        <f t="shared" si="39"/>
        <v>0</v>
      </c>
      <c r="BL1825" s="19" t="s">
        <v>113</v>
      </c>
      <c r="BM1825" s="145" t="s">
        <v>5222</v>
      </c>
    </row>
    <row r="1826" spans="2:65" s="1" customFormat="1" ht="24.2" customHeight="1">
      <c r="B1826" s="133"/>
      <c r="C1826" s="134" t="s">
        <v>5223</v>
      </c>
      <c r="D1826" s="134" t="s">
        <v>331</v>
      </c>
      <c r="E1826" s="135" t="s">
        <v>5224</v>
      </c>
      <c r="F1826" s="136" t="s">
        <v>5225</v>
      </c>
      <c r="G1826" s="137" t="s">
        <v>574</v>
      </c>
      <c r="H1826" s="138">
        <v>17</v>
      </c>
      <c r="I1826" s="139"/>
      <c r="J1826" s="140">
        <f t="shared" si="30"/>
        <v>0</v>
      </c>
      <c r="K1826" s="136" t="s">
        <v>335</v>
      </c>
      <c r="L1826" s="34"/>
      <c r="M1826" s="141" t="s">
        <v>3</v>
      </c>
      <c r="N1826" s="142" t="s">
        <v>40</v>
      </c>
      <c r="P1826" s="143">
        <f t="shared" si="31"/>
        <v>0</v>
      </c>
      <c r="Q1826" s="143">
        <v>0</v>
      </c>
      <c r="R1826" s="143">
        <f t="shared" si="32"/>
        <v>0</v>
      </c>
      <c r="S1826" s="143">
        <v>0</v>
      </c>
      <c r="T1826" s="144">
        <f t="shared" si="33"/>
        <v>0</v>
      </c>
      <c r="AR1826" s="145" t="s">
        <v>113</v>
      </c>
      <c r="AT1826" s="145" t="s">
        <v>331</v>
      </c>
      <c r="AU1826" s="145" t="s">
        <v>76</v>
      </c>
      <c r="AY1826" s="19" t="s">
        <v>328</v>
      </c>
      <c r="BE1826" s="146">
        <f t="shared" si="34"/>
        <v>0</v>
      </c>
      <c r="BF1826" s="146">
        <f t="shared" si="35"/>
        <v>0</v>
      </c>
      <c r="BG1826" s="146">
        <f t="shared" si="36"/>
        <v>0</v>
      </c>
      <c r="BH1826" s="146">
        <f t="shared" si="37"/>
        <v>0</v>
      </c>
      <c r="BI1826" s="146">
        <f t="shared" si="38"/>
        <v>0</v>
      </c>
      <c r="BJ1826" s="19" t="s">
        <v>76</v>
      </c>
      <c r="BK1826" s="146">
        <f t="shared" si="39"/>
        <v>0</v>
      </c>
      <c r="BL1826" s="19" t="s">
        <v>113</v>
      </c>
      <c r="BM1826" s="145" t="s">
        <v>5226</v>
      </c>
    </row>
    <row r="1827" spans="2:65" s="1" customFormat="1">
      <c r="B1827" s="34"/>
      <c r="D1827" s="147" t="s">
        <v>338</v>
      </c>
      <c r="F1827" s="148" t="s">
        <v>5227</v>
      </c>
      <c r="I1827" s="149"/>
      <c r="L1827" s="34"/>
      <c r="M1827" s="150"/>
      <c r="T1827" s="55"/>
      <c r="AT1827" s="19" t="s">
        <v>338</v>
      </c>
      <c r="AU1827" s="19" t="s">
        <v>76</v>
      </c>
    </row>
    <row r="1828" spans="2:65" s="1" customFormat="1" ht="16.5" customHeight="1">
      <c r="B1828" s="133"/>
      <c r="C1828" s="176" t="s">
        <v>5228</v>
      </c>
      <c r="D1828" s="176" t="s">
        <v>539</v>
      </c>
      <c r="E1828" s="177" t="s">
        <v>5229</v>
      </c>
      <c r="F1828" s="178" t="s">
        <v>5230</v>
      </c>
      <c r="G1828" s="179" t="s">
        <v>574</v>
      </c>
      <c r="H1828" s="180">
        <v>17</v>
      </c>
      <c r="I1828" s="181"/>
      <c r="J1828" s="182">
        <f>ROUND(I1828*H1828,2)</f>
        <v>0</v>
      </c>
      <c r="K1828" s="178" t="s">
        <v>335</v>
      </c>
      <c r="L1828" s="183"/>
      <c r="M1828" s="184" t="s">
        <v>3</v>
      </c>
      <c r="N1828" s="185" t="s">
        <v>40</v>
      </c>
      <c r="P1828" s="143">
        <f>O1828*H1828</f>
        <v>0</v>
      </c>
      <c r="Q1828" s="143">
        <v>2.0000000000000001E-4</v>
      </c>
      <c r="R1828" s="143">
        <f>Q1828*H1828</f>
        <v>3.4000000000000002E-3</v>
      </c>
      <c r="S1828" s="143">
        <v>0</v>
      </c>
      <c r="T1828" s="144">
        <f>S1828*H1828</f>
        <v>0</v>
      </c>
      <c r="AR1828" s="145" t="s">
        <v>171</v>
      </c>
      <c r="AT1828" s="145" t="s">
        <v>539</v>
      </c>
      <c r="AU1828" s="145" t="s">
        <v>76</v>
      </c>
      <c r="AY1828" s="19" t="s">
        <v>328</v>
      </c>
      <c r="BE1828" s="146">
        <f>IF(N1828="základní",J1828,0)</f>
        <v>0</v>
      </c>
      <c r="BF1828" s="146">
        <f>IF(N1828="snížená",J1828,0)</f>
        <v>0</v>
      </c>
      <c r="BG1828" s="146">
        <f>IF(N1828="zákl. přenesená",J1828,0)</f>
        <v>0</v>
      </c>
      <c r="BH1828" s="146">
        <f>IF(N1828="sníž. přenesená",J1828,0)</f>
        <v>0</v>
      </c>
      <c r="BI1828" s="146">
        <f>IF(N1828="nulová",J1828,0)</f>
        <v>0</v>
      </c>
      <c r="BJ1828" s="19" t="s">
        <v>76</v>
      </c>
      <c r="BK1828" s="146">
        <f>ROUND(I1828*H1828,2)</f>
        <v>0</v>
      </c>
      <c r="BL1828" s="19" t="s">
        <v>113</v>
      </c>
      <c r="BM1828" s="145" t="s">
        <v>5231</v>
      </c>
    </row>
    <row r="1829" spans="2:65" s="1" customFormat="1" ht="24.2" customHeight="1">
      <c r="B1829" s="133"/>
      <c r="C1829" s="134" t="s">
        <v>5232</v>
      </c>
      <c r="D1829" s="134" t="s">
        <v>331</v>
      </c>
      <c r="E1829" s="135" t="s">
        <v>5233</v>
      </c>
      <c r="F1829" s="136" t="s">
        <v>5234</v>
      </c>
      <c r="G1829" s="137" t="s">
        <v>574</v>
      </c>
      <c r="H1829" s="138">
        <v>7</v>
      </c>
      <c r="I1829" s="139"/>
      <c r="J1829" s="140">
        <f>ROUND(I1829*H1829,2)</f>
        <v>0</v>
      </c>
      <c r="K1829" s="136" t="s">
        <v>335</v>
      </c>
      <c r="L1829" s="34"/>
      <c r="M1829" s="141" t="s">
        <v>3</v>
      </c>
      <c r="N1829" s="142" t="s">
        <v>40</v>
      </c>
      <c r="P1829" s="143">
        <f>O1829*H1829</f>
        <v>0</v>
      </c>
      <c r="Q1829" s="143">
        <v>0</v>
      </c>
      <c r="R1829" s="143">
        <f>Q1829*H1829</f>
        <v>0</v>
      </c>
      <c r="S1829" s="143">
        <v>0</v>
      </c>
      <c r="T1829" s="144">
        <f>S1829*H1829</f>
        <v>0</v>
      </c>
      <c r="AR1829" s="145" t="s">
        <v>113</v>
      </c>
      <c r="AT1829" s="145" t="s">
        <v>331</v>
      </c>
      <c r="AU1829" s="145" t="s">
        <v>76</v>
      </c>
      <c r="AY1829" s="19" t="s">
        <v>328</v>
      </c>
      <c r="BE1829" s="146">
        <f>IF(N1829="základní",J1829,0)</f>
        <v>0</v>
      </c>
      <c r="BF1829" s="146">
        <f>IF(N1829="snížená",J1829,0)</f>
        <v>0</v>
      </c>
      <c r="BG1829" s="146">
        <f>IF(N1829="zákl. přenesená",J1829,0)</f>
        <v>0</v>
      </c>
      <c r="BH1829" s="146">
        <f>IF(N1829="sníž. přenesená",J1829,0)</f>
        <v>0</v>
      </c>
      <c r="BI1829" s="146">
        <f>IF(N1829="nulová",J1829,0)</f>
        <v>0</v>
      </c>
      <c r="BJ1829" s="19" t="s">
        <v>76</v>
      </c>
      <c r="BK1829" s="146">
        <f>ROUND(I1829*H1829,2)</f>
        <v>0</v>
      </c>
      <c r="BL1829" s="19" t="s">
        <v>113</v>
      </c>
      <c r="BM1829" s="145" t="s">
        <v>5235</v>
      </c>
    </row>
    <row r="1830" spans="2:65" s="1" customFormat="1">
      <c r="B1830" s="34"/>
      <c r="D1830" s="147" t="s">
        <v>338</v>
      </c>
      <c r="F1830" s="148" t="s">
        <v>5236</v>
      </c>
      <c r="I1830" s="149"/>
      <c r="L1830" s="34"/>
      <c r="M1830" s="150"/>
      <c r="T1830" s="55"/>
      <c r="AT1830" s="19" t="s">
        <v>338</v>
      </c>
      <c r="AU1830" s="19" t="s">
        <v>76</v>
      </c>
    </row>
    <row r="1831" spans="2:65" s="1" customFormat="1" ht="24.2" customHeight="1">
      <c r="B1831" s="133"/>
      <c r="C1831" s="176" t="s">
        <v>5237</v>
      </c>
      <c r="D1831" s="176" t="s">
        <v>539</v>
      </c>
      <c r="E1831" s="177" t="s">
        <v>5238</v>
      </c>
      <c r="F1831" s="178" t="s">
        <v>5239</v>
      </c>
      <c r="G1831" s="179" t="s">
        <v>574</v>
      </c>
      <c r="H1831" s="180">
        <v>7</v>
      </c>
      <c r="I1831" s="181"/>
      <c r="J1831" s="182">
        <f>ROUND(I1831*H1831,2)</f>
        <v>0</v>
      </c>
      <c r="K1831" s="178" t="s">
        <v>335</v>
      </c>
      <c r="L1831" s="183"/>
      <c r="M1831" s="184" t="s">
        <v>3</v>
      </c>
      <c r="N1831" s="185" t="s">
        <v>40</v>
      </c>
      <c r="P1831" s="143">
        <f>O1831*H1831</f>
        <v>0</v>
      </c>
      <c r="Q1831" s="143">
        <v>8.0000000000000004E-4</v>
      </c>
      <c r="R1831" s="143">
        <f>Q1831*H1831</f>
        <v>5.5999999999999999E-3</v>
      </c>
      <c r="S1831" s="143">
        <v>0</v>
      </c>
      <c r="T1831" s="144">
        <f>S1831*H1831</f>
        <v>0</v>
      </c>
      <c r="AR1831" s="145" t="s">
        <v>171</v>
      </c>
      <c r="AT1831" s="145" t="s">
        <v>539</v>
      </c>
      <c r="AU1831" s="145" t="s">
        <v>76</v>
      </c>
      <c r="AY1831" s="19" t="s">
        <v>328</v>
      </c>
      <c r="BE1831" s="146">
        <f>IF(N1831="základní",J1831,0)</f>
        <v>0</v>
      </c>
      <c r="BF1831" s="146">
        <f>IF(N1831="snížená",J1831,0)</f>
        <v>0</v>
      </c>
      <c r="BG1831" s="146">
        <f>IF(N1831="zákl. přenesená",J1831,0)</f>
        <v>0</v>
      </c>
      <c r="BH1831" s="146">
        <f>IF(N1831="sníž. přenesená",J1831,0)</f>
        <v>0</v>
      </c>
      <c r="BI1831" s="146">
        <f>IF(N1831="nulová",J1831,0)</f>
        <v>0</v>
      </c>
      <c r="BJ1831" s="19" t="s">
        <v>76</v>
      </c>
      <c r="BK1831" s="146">
        <f>ROUND(I1831*H1831,2)</f>
        <v>0</v>
      </c>
      <c r="BL1831" s="19" t="s">
        <v>113</v>
      </c>
      <c r="BM1831" s="145" t="s">
        <v>5240</v>
      </c>
    </row>
    <row r="1832" spans="2:65" s="1" customFormat="1" ht="24.2" customHeight="1">
      <c r="B1832" s="133"/>
      <c r="C1832" s="134" t="s">
        <v>5241</v>
      </c>
      <c r="D1832" s="134" t="s">
        <v>331</v>
      </c>
      <c r="E1832" s="135" t="s">
        <v>5242</v>
      </c>
      <c r="F1832" s="136" t="s">
        <v>5243</v>
      </c>
      <c r="G1832" s="137" t="s">
        <v>574</v>
      </c>
      <c r="H1832" s="138">
        <v>6</v>
      </c>
      <c r="I1832" s="139"/>
      <c r="J1832" s="140">
        <f>ROUND(I1832*H1832,2)</f>
        <v>0</v>
      </c>
      <c r="K1832" s="136" t="s">
        <v>335</v>
      </c>
      <c r="L1832" s="34"/>
      <c r="M1832" s="141" t="s">
        <v>3</v>
      </c>
      <c r="N1832" s="142" t="s">
        <v>40</v>
      </c>
      <c r="P1832" s="143">
        <f>O1832*H1832</f>
        <v>0</v>
      </c>
      <c r="Q1832" s="143">
        <v>0</v>
      </c>
      <c r="R1832" s="143">
        <f>Q1832*H1832</f>
        <v>0</v>
      </c>
      <c r="S1832" s="143">
        <v>0</v>
      </c>
      <c r="T1832" s="144">
        <f>S1832*H1832</f>
        <v>0</v>
      </c>
      <c r="AR1832" s="145" t="s">
        <v>113</v>
      </c>
      <c r="AT1832" s="145" t="s">
        <v>331</v>
      </c>
      <c r="AU1832" s="145" t="s">
        <v>76</v>
      </c>
      <c r="AY1832" s="19" t="s">
        <v>328</v>
      </c>
      <c r="BE1832" s="146">
        <f>IF(N1832="základní",J1832,0)</f>
        <v>0</v>
      </c>
      <c r="BF1832" s="146">
        <f>IF(N1832="snížená",J1832,0)</f>
        <v>0</v>
      </c>
      <c r="BG1832" s="146">
        <f>IF(N1832="zákl. přenesená",J1832,0)</f>
        <v>0</v>
      </c>
      <c r="BH1832" s="146">
        <f>IF(N1832="sníž. přenesená",J1832,0)</f>
        <v>0</v>
      </c>
      <c r="BI1832" s="146">
        <f>IF(N1832="nulová",J1832,0)</f>
        <v>0</v>
      </c>
      <c r="BJ1832" s="19" t="s">
        <v>76</v>
      </c>
      <c r="BK1832" s="146">
        <f>ROUND(I1832*H1832,2)</f>
        <v>0</v>
      </c>
      <c r="BL1832" s="19" t="s">
        <v>113</v>
      </c>
      <c r="BM1832" s="145" t="s">
        <v>5244</v>
      </c>
    </row>
    <row r="1833" spans="2:65" s="1" customFormat="1">
      <c r="B1833" s="34"/>
      <c r="D1833" s="147" t="s">
        <v>338</v>
      </c>
      <c r="F1833" s="148" t="s">
        <v>5245</v>
      </c>
      <c r="I1833" s="149"/>
      <c r="L1833" s="34"/>
      <c r="M1833" s="150"/>
      <c r="T1833" s="55"/>
      <c r="AT1833" s="19" t="s">
        <v>338</v>
      </c>
      <c r="AU1833" s="19" t="s">
        <v>76</v>
      </c>
    </row>
    <row r="1834" spans="2:65" s="1" customFormat="1" ht="24.2" customHeight="1">
      <c r="B1834" s="133"/>
      <c r="C1834" s="176" t="s">
        <v>5246</v>
      </c>
      <c r="D1834" s="176" t="s">
        <v>539</v>
      </c>
      <c r="E1834" s="177" t="s">
        <v>5247</v>
      </c>
      <c r="F1834" s="178" t="s">
        <v>5248</v>
      </c>
      <c r="G1834" s="179" t="s">
        <v>574</v>
      </c>
      <c r="H1834" s="180">
        <v>6</v>
      </c>
      <c r="I1834" s="181"/>
      <c r="J1834" s="182">
        <f>ROUND(I1834*H1834,2)</f>
        <v>0</v>
      </c>
      <c r="K1834" s="178" t="s">
        <v>335</v>
      </c>
      <c r="L1834" s="183"/>
      <c r="M1834" s="184" t="s">
        <v>3</v>
      </c>
      <c r="N1834" s="185" t="s">
        <v>40</v>
      </c>
      <c r="P1834" s="143">
        <f>O1834*H1834</f>
        <v>0</v>
      </c>
      <c r="Q1834" s="143">
        <v>1.1999999999999999E-3</v>
      </c>
      <c r="R1834" s="143">
        <f>Q1834*H1834</f>
        <v>7.1999999999999998E-3</v>
      </c>
      <c r="S1834" s="143">
        <v>0</v>
      </c>
      <c r="T1834" s="144">
        <f>S1834*H1834</f>
        <v>0</v>
      </c>
      <c r="AR1834" s="145" t="s">
        <v>171</v>
      </c>
      <c r="AT1834" s="145" t="s">
        <v>539</v>
      </c>
      <c r="AU1834" s="145" t="s">
        <v>76</v>
      </c>
      <c r="AY1834" s="19" t="s">
        <v>328</v>
      </c>
      <c r="BE1834" s="146">
        <f>IF(N1834="základní",J1834,0)</f>
        <v>0</v>
      </c>
      <c r="BF1834" s="146">
        <f>IF(N1834="snížená",J1834,0)</f>
        <v>0</v>
      </c>
      <c r="BG1834" s="146">
        <f>IF(N1834="zákl. přenesená",J1834,0)</f>
        <v>0</v>
      </c>
      <c r="BH1834" s="146">
        <f>IF(N1834="sníž. přenesená",J1834,0)</f>
        <v>0</v>
      </c>
      <c r="BI1834" s="146">
        <f>IF(N1834="nulová",J1834,0)</f>
        <v>0</v>
      </c>
      <c r="BJ1834" s="19" t="s">
        <v>76</v>
      </c>
      <c r="BK1834" s="146">
        <f>ROUND(I1834*H1834,2)</f>
        <v>0</v>
      </c>
      <c r="BL1834" s="19" t="s">
        <v>113</v>
      </c>
      <c r="BM1834" s="145" t="s">
        <v>5249</v>
      </c>
    </row>
    <row r="1835" spans="2:65" s="1" customFormat="1" ht="24.2" customHeight="1">
      <c r="B1835" s="133"/>
      <c r="C1835" s="134" t="s">
        <v>5250</v>
      </c>
      <c r="D1835" s="134" t="s">
        <v>331</v>
      </c>
      <c r="E1835" s="135" t="s">
        <v>5251</v>
      </c>
      <c r="F1835" s="136" t="s">
        <v>5252</v>
      </c>
      <c r="G1835" s="137" t="s">
        <v>574</v>
      </c>
      <c r="H1835" s="138">
        <v>2</v>
      </c>
      <c r="I1835" s="139"/>
      <c r="J1835" s="140">
        <f>ROUND(I1835*H1835,2)</f>
        <v>0</v>
      </c>
      <c r="K1835" s="136" t="s">
        <v>335</v>
      </c>
      <c r="L1835" s="34"/>
      <c r="M1835" s="141" t="s">
        <v>3</v>
      </c>
      <c r="N1835" s="142" t="s">
        <v>40</v>
      </c>
      <c r="P1835" s="143">
        <f>O1835*H1835</f>
        <v>0</v>
      </c>
      <c r="Q1835" s="143">
        <v>0</v>
      </c>
      <c r="R1835" s="143">
        <f>Q1835*H1835</f>
        <v>0</v>
      </c>
      <c r="S1835" s="143">
        <v>0</v>
      </c>
      <c r="T1835" s="144">
        <f>S1835*H1835</f>
        <v>0</v>
      </c>
      <c r="AR1835" s="145" t="s">
        <v>113</v>
      </c>
      <c r="AT1835" s="145" t="s">
        <v>331</v>
      </c>
      <c r="AU1835" s="145" t="s">
        <v>76</v>
      </c>
      <c r="AY1835" s="19" t="s">
        <v>328</v>
      </c>
      <c r="BE1835" s="146">
        <f>IF(N1835="základní",J1835,0)</f>
        <v>0</v>
      </c>
      <c r="BF1835" s="146">
        <f>IF(N1835="snížená",J1835,0)</f>
        <v>0</v>
      </c>
      <c r="BG1835" s="146">
        <f>IF(N1835="zákl. přenesená",J1835,0)</f>
        <v>0</v>
      </c>
      <c r="BH1835" s="146">
        <f>IF(N1835="sníž. přenesená",J1835,0)</f>
        <v>0</v>
      </c>
      <c r="BI1835" s="146">
        <f>IF(N1835="nulová",J1835,0)</f>
        <v>0</v>
      </c>
      <c r="BJ1835" s="19" t="s">
        <v>76</v>
      </c>
      <c r="BK1835" s="146">
        <f>ROUND(I1835*H1835,2)</f>
        <v>0</v>
      </c>
      <c r="BL1835" s="19" t="s">
        <v>113</v>
      </c>
      <c r="BM1835" s="145" t="s">
        <v>5253</v>
      </c>
    </row>
    <row r="1836" spans="2:65" s="1" customFormat="1">
      <c r="B1836" s="34"/>
      <c r="D1836" s="147" t="s">
        <v>338</v>
      </c>
      <c r="F1836" s="148" t="s">
        <v>5254</v>
      </c>
      <c r="I1836" s="149"/>
      <c r="L1836" s="34"/>
      <c r="M1836" s="150"/>
      <c r="T1836" s="55"/>
      <c r="AT1836" s="19" t="s">
        <v>338</v>
      </c>
      <c r="AU1836" s="19" t="s">
        <v>76</v>
      </c>
    </row>
    <row r="1837" spans="2:65" s="1" customFormat="1" ht="24.2" customHeight="1">
      <c r="B1837" s="133"/>
      <c r="C1837" s="176" t="s">
        <v>5255</v>
      </c>
      <c r="D1837" s="176" t="s">
        <v>539</v>
      </c>
      <c r="E1837" s="177" t="s">
        <v>5256</v>
      </c>
      <c r="F1837" s="178" t="s">
        <v>5257</v>
      </c>
      <c r="G1837" s="179" t="s">
        <v>574</v>
      </c>
      <c r="H1837" s="180">
        <v>2</v>
      </c>
      <c r="I1837" s="181"/>
      <c r="J1837" s="182">
        <f>ROUND(I1837*H1837,2)</f>
        <v>0</v>
      </c>
      <c r="K1837" s="178" t="s">
        <v>335</v>
      </c>
      <c r="L1837" s="183"/>
      <c r="M1837" s="184" t="s">
        <v>3</v>
      </c>
      <c r="N1837" s="185" t="s">
        <v>40</v>
      </c>
      <c r="P1837" s="143">
        <f>O1837*H1837</f>
        <v>0</v>
      </c>
      <c r="Q1837" s="143">
        <v>7.5000000000000002E-4</v>
      </c>
      <c r="R1837" s="143">
        <f>Q1837*H1837</f>
        <v>1.5E-3</v>
      </c>
      <c r="S1837" s="143">
        <v>0</v>
      </c>
      <c r="T1837" s="144">
        <f>S1837*H1837</f>
        <v>0</v>
      </c>
      <c r="AR1837" s="145" t="s">
        <v>171</v>
      </c>
      <c r="AT1837" s="145" t="s">
        <v>539</v>
      </c>
      <c r="AU1837" s="145" t="s">
        <v>76</v>
      </c>
      <c r="AY1837" s="19" t="s">
        <v>328</v>
      </c>
      <c r="BE1837" s="146">
        <f>IF(N1837="základní",J1837,0)</f>
        <v>0</v>
      </c>
      <c r="BF1837" s="146">
        <f>IF(N1837="snížená",J1837,0)</f>
        <v>0</v>
      </c>
      <c r="BG1837" s="146">
        <f>IF(N1837="zákl. přenesená",J1837,0)</f>
        <v>0</v>
      </c>
      <c r="BH1837" s="146">
        <f>IF(N1837="sníž. přenesená",J1837,0)</f>
        <v>0</v>
      </c>
      <c r="BI1837" s="146">
        <f>IF(N1837="nulová",J1837,0)</f>
        <v>0</v>
      </c>
      <c r="BJ1837" s="19" t="s">
        <v>76</v>
      </c>
      <c r="BK1837" s="146">
        <f>ROUND(I1837*H1837,2)</f>
        <v>0</v>
      </c>
      <c r="BL1837" s="19" t="s">
        <v>113</v>
      </c>
      <c r="BM1837" s="145" t="s">
        <v>5258</v>
      </c>
    </row>
    <row r="1838" spans="2:65" s="1" customFormat="1" ht="24.2" customHeight="1">
      <c r="B1838" s="133"/>
      <c r="C1838" s="134" t="s">
        <v>5259</v>
      </c>
      <c r="D1838" s="134" t="s">
        <v>331</v>
      </c>
      <c r="E1838" s="135" t="s">
        <v>5260</v>
      </c>
      <c r="F1838" s="136" t="s">
        <v>5261</v>
      </c>
      <c r="G1838" s="137" t="s">
        <v>574</v>
      </c>
      <c r="H1838" s="138">
        <v>10</v>
      </c>
      <c r="I1838" s="139"/>
      <c r="J1838" s="140">
        <f>ROUND(I1838*H1838,2)</f>
        <v>0</v>
      </c>
      <c r="K1838" s="136" t="s">
        <v>335</v>
      </c>
      <c r="L1838" s="34"/>
      <c r="M1838" s="141" t="s">
        <v>3</v>
      </c>
      <c r="N1838" s="142" t="s">
        <v>40</v>
      </c>
      <c r="P1838" s="143">
        <f>O1838*H1838</f>
        <v>0</v>
      </c>
      <c r="Q1838" s="143">
        <v>0</v>
      </c>
      <c r="R1838" s="143">
        <f>Q1838*H1838</f>
        <v>0</v>
      </c>
      <c r="S1838" s="143">
        <v>0</v>
      </c>
      <c r="T1838" s="144">
        <f>S1838*H1838</f>
        <v>0</v>
      </c>
      <c r="AR1838" s="145" t="s">
        <v>113</v>
      </c>
      <c r="AT1838" s="145" t="s">
        <v>331</v>
      </c>
      <c r="AU1838" s="145" t="s">
        <v>76</v>
      </c>
      <c r="AY1838" s="19" t="s">
        <v>328</v>
      </c>
      <c r="BE1838" s="146">
        <f>IF(N1838="základní",J1838,0)</f>
        <v>0</v>
      </c>
      <c r="BF1838" s="146">
        <f>IF(N1838="snížená",J1838,0)</f>
        <v>0</v>
      </c>
      <c r="BG1838" s="146">
        <f>IF(N1838="zákl. přenesená",J1838,0)</f>
        <v>0</v>
      </c>
      <c r="BH1838" s="146">
        <f>IF(N1838="sníž. přenesená",J1838,0)</f>
        <v>0</v>
      </c>
      <c r="BI1838" s="146">
        <f>IF(N1838="nulová",J1838,0)</f>
        <v>0</v>
      </c>
      <c r="BJ1838" s="19" t="s">
        <v>76</v>
      </c>
      <c r="BK1838" s="146">
        <f>ROUND(I1838*H1838,2)</f>
        <v>0</v>
      </c>
      <c r="BL1838" s="19" t="s">
        <v>113</v>
      </c>
      <c r="BM1838" s="145" t="s">
        <v>5262</v>
      </c>
    </row>
    <row r="1839" spans="2:65" s="1" customFormat="1">
      <c r="B1839" s="34"/>
      <c r="D1839" s="147" t="s">
        <v>338</v>
      </c>
      <c r="F1839" s="148" t="s">
        <v>5263</v>
      </c>
      <c r="I1839" s="149"/>
      <c r="L1839" s="34"/>
      <c r="M1839" s="150"/>
      <c r="T1839" s="55"/>
      <c r="AT1839" s="19" t="s">
        <v>338</v>
      </c>
      <c r="AU1839" s="19" t="s">
        <v>76</v>
      </c>
    </row>
    <row r="1840" spans="2:65" s="1" customFormat="1" ht="33" customHeight="1">
      <c r="B1840" s="133"/>
      <c r="C1840" s="176" t="s">
        <v>5264</v>
      </c>
      <c r="D1840" s="176" t="s">
        <v>539</v>
      </c>
      <c r="E1840" s="177" t="s">
        <v>5265</v>
      </c>
      <c r="F1840" s="178" t="s">
        <v>5266</v>
      </c>
      <c r="G1840" s="179" t="s">
        <v>574</v>
      </c>
      <c r="H1840" s="180">
        <v>10</v>
      </c>
      <c r="I1840" s="181"/>
      <c r="J1840" s="182">
        <f>ROUND(I1840*H1840,2)</f>
        <v>0</v>
      </c>
      <c r="K1840" s="178" t="s">
        <v>335</v>
      </c>
      <c r="L1840" s="183"/>
      <c r="M1840" s="184" t="s">
        <v>3</v>
      </c>
      <c r="N1840" s="185" t="s">
        <v>40</v>
      </c>
      <c r="P1840" s="143">
        <f>O1840*H1840</f>
        <v>0</v>
      </c>
      <c r="Q1840" s="143">
        <v>1.2999999999999999E-3</v>
      </c>
      <c r="R1840" s="143">
        <f>Q1840*H1840</f>
        <v>1.2999999999999999E-2</v>
      </c>
      <c r="S1840" s="143">
        <v>0</v>
      </c>
      <c r="T1840" s="144">
        <f>S1840*H1840</f>
        <v>0</v>
      </c>
      <c r="AR1840" s="145" t="s">
        <v>171</v>
      </c>
      <c r="AT1840" s="145" t="s">
        <v>539</v>
      </c>
      <c r="AU1840" s="145" t="s">
        <v>76</v>
      </c>
      <c r="AY1840" s="19" t="s">
        <v>328</v>
      </c>
      <c r="BE1840" s="146">
        <f>IF(N1840="základní",J1840,0)</f>
        <v>0</v>
      </c>
      <c r="BF1840" s="146">
        <f>IF(N1840="snížená",J1840,0)</f>
        <v>0</v>
      </c>
      <c r="BG1840" s="146">
        <f>IF(N1840="zákl. přenesená",J1840,0)</f>
        <v>0</v>
      </c>
      <c r="BH1840" s="146">
        <f>IF(N1840="sníž. přenesená",J1840,0)</f>
        <v>0</v>
      </c>
      <c r="BI1840" s="146">
        <f>IF(N1840="nulová",J1840,0)</f>
        <v>0</v>
      </c>
      <c r="BJ1840" s="19" t="s">
        <v>76</v>
      </c>
      <c r="BK1840" s="146">
        <f>ROUND(I1840*H1840,2)</f>
        <v>0</v>
      </c>
      <c r="BL1840" s="19" t="s">
        <v>113</v>
      </c>
      <c r="BM1840" s="145" t="s">
        <v>5267</v>
      </c>
    </row>
    <row r="1841" spans="2:65" s="1" customFormat="1" ht="24.2" customHeight="1">
      <c r="B1841" s="133"/>
      <c r="C1841" s="134" t="s">
        <v>5268</v>
      </c>
      <c r="D1841" s="134" t="s">
        <v>331</v>
      </c>
      <c r="E1841" s="135" t="s">
        <v>5269</v>
      </c>
      <c r="F1841" s="136" t="s">
        <v>5270</v>
      </c>
      <c r="G1841" s="137" t="s">
        <v>574</v>
      </c>
      <c r="H1841" s="138">
        <v>2</v>
      </c>
      <c r="I1841" s="139"/>
      <c r="J1841" s="140">
        <f>ROUND(I1841*H1841,2)</f>
        <v>0</v>
      </c>
      <c r="K1841" s="136" t="s">
        <v>335</v>
      </c>
      <c r="L1841" s="34"/>
      <c r="M1841" s="141" t="s">
        <v>3</v>
      </c>
      <c r="N1841" s="142" t="s">
        <v>40</v>
      </c>
      <c r="P1841" s="143">
        <f>O1841*H1841</f>
        <v>0</v>
      </c>
      <c r="Q1841" s="143">
        <v>0</v>
      </c>
      <c r="R1841" s="143">
        <f>Q1841*H1841</f>
        <v>0</v>
      </c>
      <c r="S1841" s="143">
        <v>0</v>
      </c>
      <c r="T1841" s="144">
        <f>S1841*H1841</f>
        <v>0</v>
      </c>
      <c r="AR1841" s="145" t="s">
        <v>113</v>
      </c>
      <c r="AT1841" s="145" t="s">
        <v>331</v>
      </c>
      <c r="AU1841" s="145" t="s">
        <v>76</v>
      </c>
      <c r="AY1841" s="19" t="s">
        <v>328</v>
      </c>
      <c r="BE1841" s="146">
        <f>IF(N1841="základní",J1841,0)</f>
        <v>0</v>
      </c>
      <c r="BF1841" s="146">
        <f>IF(N1841="snížená",J1841,0)</f>
        <v>0</v>
      </c>
      <c r="BG1841" s="146">
        <f>IF(N1841="zákl. přenesená",J1841,0)</f>
        <v>0</v>
      </c>
      <c r="BH1841" s="146">
        <f>IF(N1841="sníž. přenesená",J1841,0)</f>
        <v>0</v>
      </c>
      <c r="BI1841" s="146">
        <f>IF(N1841="nulová",J1841,0)</f>
        <v>0</v>
      </c>
      <c r="BJ1841" s="19" t="s">
        <v>76</v>
      </c>
      <c r="BK1841" s="146">
        <f>ROUND(I1841*H1841,2)</f>
        <v>0</v>
      </c>
      <c r="BL1841" s="19" t="s">
        <v>113</v>
      </c>
      <c r="BM1841" s="145" t="s">
        <v>5271</v>
      </c>
    </row>
    <row r="1842" spans="2:65" s="1" customFormat="1">
      <c r="B1842" s="34"/>
      <c r="D1842" s="147" t="s">
        <v>338</v>
      </c>
      <c r="F1842" s="148" t="s">
        <v>5272</v>
      </c>
      <c r="I1842" s="149"/>
      <c r="L1842" s="34"/>
      <c r="M1842" s="150"/>
      <c r="T1842" s="55"/>
      <c r="AT1842" s="19" t="s">
        <v>338</v>
      </c>
      <c r="AU1842" s="19" t="s">
        <v>76</v>
      </c>
    </row>
    <row r="1843" spans="2:65" s="1" customFormat="1" ht="24.2" customHeight="1">
      <c r="B1843" s="133"/>
      <c r="C1843" s="176" t="s">
        <v>5273</v>
      </c>
      <c r="D1843" s="176" t="s">
        <v>539</v>
      </c>
      <c r="E1843" s="177" t="s">
        <v>5274</v>
      </c>
      <c r="F1843" s="178" t="s">
        <v>5275</v>
      </c>
      <c r="G1843" s="179" t="s">
        <v>574</v>
      </c>
      <c r="H1843" s="180">
        <v>2</v>
      </c>
      <c r="I1843" s="181"/>
      <c r="J1843" s="182">
        <f>ROUND(I1843*H1843,2)</f>
        <v>0</v>
      </c>
      <c r="K1843" s="178" t="s">
        <v>2309</v>
      </c>
      <c r="L1843" s="183"/>
      <c r="M1843" s="184" t="s">
        <v>3</v>
      </c>
      <c r="N1843" s="185" t="s">
        <v>40</v>
      </c>
      <c r="P1843" s="143">
        <f>O1843*H1843</f>
        <v>0</v>
      </c>
      <c r="Q1843" s="143">
        <v>2.8E-3</v>
      </c>
      <c r="R1843" s="143">
        <f>Q1843*H1843</f>
        <v>5.5999999999999999E-3</v>
      </c>
      <c r="S1843" s="143">
        <v>0</v>
      </c>
      <c r="T1843" s="144">
        <f>S1843*H1843</f>
        <v>0</v>
      </c>
      <c r="AR1843" s="145" t="s">
        <v>171</v>
      </c>
      <c r="AT1843" s="145" t="s">
        <v>539</v>
      </c>
      <c r="AU1843" s="145" t="s">
        <v>76</v>
      </c>
      <c r="AY1843" s="19" t="s">
        <v>328</v>
      </c>
      <c r="BE1843" s="146">
        <f>IF(N1843="základní",J1843,0)</f>
        <v>0</v>
      </c>
      <c r="BF1843" s="146">
        <f>IF(N1843="snížená",J1843,0)</f>
        <v>0</v>
      </c>
      <c r="BG1843" s="146">
        <f>IF(N1843="zákl. přenesená",J1843,0)</f>
        <v>0</v>
      </c>
      <c r="BH1843" s="146">
        <f>IF(N1843="sníž. přenesená",J1843,0)</f>
        <v>0</v>
      </c>
      <c r="BI1843" s="146">
        <f>IF(N1843="nulová",J1843,0)</f>
        <v>0</v>
      </c>
      <c r="BJ1843" s="19" t="s">
        <v>76</v>
      </c>
      <c r="BK1843" s="146">
        <f>ROUND(I1843*H1843,2)</f>
        <v>0</v>
      </c>
      <c r="BL1843" s="19" t="s">
        <v>113</v>
      </c>
      <c r="BM1843" s="145" t="s">
        <v>5276</v>
      </c>
    </row>
    <row r="1844" spans="2:65" s="1" customFormat="1" ht="24.2" customHeight="1">
      <c r="B1844" s="133"/>
      <c r="C1844" s="134" t="s">
        <v>5277</v>
      </c>
      <c r="D1844" s="134" t="s">
        <v>331</v>
      </c>
      <c r="E1844" s="135" t="s">
        <v>5278</v>
      </c>
      <c r="F1844" s="136" t="s">
        <v>5279</v>
      </c>
      <c r="G1844" s="137" t="s">
        <v>574</v>
      </c>
      <c r="H1844" s="138">
        <v>10</v>
      </c>
      <c r="I1844" s="139"/>
      <c r="J1844" s="140">
        <f>ROUND(I1844*H1844,2)</f>
        <v>0</v>
      </c>
      <c r="K1844" s="136" t="s">
        <v>335</v>
      </c>
      <c r="L1844" s="34"/>
      <c r="M1844" s="141" t="s">
        <v>3</v>
      </c>
      <c r="N1844" s="142" t="s">
        <v>40</v>
      </c>
      <c r="P1844" s="143">
        <f>O1844*H1844</f>
        <v>0</v>
      </c>
      <c r="Q1844" s="143">
        <v>0</v>
      </c>
      <c r="R1844" s="143">
        <f>Q1844*H1844</f>
        <v>0</v>
      </c>
      <c r="S1844" s="143">
        <v>0</v>
      </c>
      <c r="T1844" s="144">
        <f>S1844*H1844</f>
        <v>0</v>
      </c>
      <c r="AR1844" s="145" t="s">
        <v>113</v>
      </c>
      <c r="AT1844" s="145" t="s">
        <v>331</v>
      </c>
      <c r="AU1844" s="145" t="s">
        <v>76</v>
      </c>
      <c r="AY1844" s="19" t="s">
        <v>328</v>
      </c>
      <c r="BE1844" s="146">
        <f>IF(N1844="základní",J1844,0)</f>
        <v>0</v>
      </c>
      <c r="BF1844" s="146">
        <f>IF(N1844="snížená",J1844,0)</f>
        <v>0</v>
      </c>
      <c r="BG1844" s="146">
        <f>IF(N1844="zákl. přenesená",J1844,0)</f>
        <v>0</v>
      </c>
      <c r="BH1844" s="146">
        <f>IF(N1844="sníž. přenesená",J1844,0)</f>
        <v>0</v>
      </c>
      <c r="BI1844" s="146">
        <f>IF(N1844="nulová",J1844,0)</f>
        <v>0</v>
      </c>
      <c r="BJ1844" s="19" t="s">
        <v>76</v>
      </c>
      <c r="BK1844" s="146">
        <f>ROUND(I1844*H1844,2)</f>
        <v>0</v>
      </c>
      <c r="BL1844" s="19" t="s">
        <v>113</v>
      </c>
      <c r="BM1844" s="145" t="s">
        <v>5280</v>
      </c>
    </row>
    <row r="1845" spans="2:65" s="1" customFormat="1">
      <c r="B1845" s="34"/>
      <c r="D1845" s="147" t="s">
        <v>338</v>
      </c>
      <c r="F1845" s="148" t="s">
        <v>5281</v>
      </c>
      <c r="I1845" s="149"/>
      <c r="L1845" s="34"/>
      <c r="M1845" s="150"/>
      <c r="T1845" s="55"/>
      <c r="AT1845" s="19" t="s">
        <v>338</v>
      </c>
      <c r="AU1845" s="19" t="s">
        <v>76</v>
      </c>
    </row>
    <row r="1846" spans="2:65" s="1" customFormat="1" ht="21.75" customHeight="1">
      <c r="B1846" s="133"/>
      <c r="C1846" s="176" t="s">
        <v>5282</v>
      </c>
      <c r="D1846" s="176" t="s">
        <v>539</v>
      </c>
      <c r="E1846" s="177" t="s">
        <v>5283</v>
      </c>
      <c r="F1846" s="178" t="s">
        <v>5284</v>
      </c>
      <c r="G1846" s="179" t="s">
        <v>574</v>
      </c>
      <c r="H1846" s="180">
        <v>10</v>
      </c>
      <c r="I1846" s="181"/>
      <c r="J1846" s="182">
        <f>ROUND(I1846*H1846,2)</f>
        <v>0</v>
      </c>
      <c r="K1846" s="178" t="s">
        <v>335</v>
      </c>
      <c r="L1846" s="183"/>
      <c r="M1846" s="211" t="s">
        <v>3</v>
      </c>
      <c r="N1846" s="212" t="s">
        <v>40</v>
      </c>
      <c r="O1846" s="154"/>
      <c r="P1846" s="191">
        <f>O1846*H1846</f>
        <v>0</v>
      </c>
      <c r="Q1846" s="191">
        <v>5.0000000000000001E-4</v>
      </c>
      <c r="R1846" s="191">
        <f>Q1846*H1846</f>
        <v>5.0000000000000001E-3</v>
      </c>
      <c r="S1846" s="191">
        <v>0</v>
      </c>
      <c r="T1846" s="192">
        <f>S1846*H1846</f>
        <v>0</v>
      </c>
      <c r="AR1846" s="145" t="s">
        <v>171</v>
      </c>
      <c r="AT1846" s="145" t="s">
        <v>539</v>
      </c>
      <c r="AU1846" s="145" t="s">
        <v>76</v>
      </c>
      <c r="AY1846" s="19" t="s">
        <v>328</v>
      </c>
      <c r="BE1846" s="146">
        <f>IF(N1846="základní",J1846,0)</f>
        <v>0</v>
      </c>
      <c r="BF1846" s="146">
        <f>IF(N1846="snížená",J1846,0)</f>
        <v>0</v>
      </c>
      <c r="BG1846" s="146">
        <f>IF(N1846="zákl. přenesená",J1846,0)</f>
        <v>0</v>
      </c>
      <c r="BH1846" s="146">
        <f>IF(N1846="sníž. přenesená",J1846,0)</f>
        <v>0</v>
      </c>
      <c r="BI1846" s="146">
        <f>IF(N1846="nulová",J1846,0)</f>
        <v>0</v>
      </c>
      <c r="BJ1846" s="19" t="s">
        <v>76</v>
      </c>
      <c r="BK1846" s="146">
        <f>ROUND(I1846*H1846,2)</f>
        <v>0</v>
      </c>
      <c r="BL1846" s="19" t="s">
        <v>113</v>
      </c>
      <c r="BM1846" s="145" t="s">
        <v>5285</v>
      </c>
    </row>
    <row r="1847" spans="2:65" s="1" customFormat="1" ht="6.95" customHeight="1">
      <c r="B1847" s="43"/>
      <c r="C1847" s="44"/>
      <c r="D1847" s="44"/>
      <c r="E1847" s="44"/>
      <c r="F1847" s="44"/>
      <c r="G1847" s="44"/>
      <c r="H1847" s="44"/>
      <c r="I1847" s="44"/>
      <c r="J1847" s="44"/>
      <c r="K1847" s="44"/>
      <c r="L1847" s="34"/>
    </row>
  </sheetData>
  <autoFilter ref="C172:K1846" xr:uid="{00000000-0009-0000-0000-00000C000000}"/>
  <mergeCells count="15">
    <mergeCell ref="E159:H159"/>
    <mergeCell ref="E163:H163"/>
    <mergeCell ref="E161:H161"/>
    <mergeCell ref="E165:H165"/>
    <mergeCell ref="L2:V2"/>
    <mergeCell ref="E31:H31"/>
    <mergeCell ref="E52:H52"/>
    <mergeCell ref="E56:H56"/>
    <mergeCell ref="E54:H54"/>
    <mergeCell ref="E58:H58"/>
    <mergeCell ref="E7:H7"/>
    <mergeCell ref="E11:H11"/>
    <mergeCell ref="E9:H9"/>
    <mergeCell ref="E13:H13"/>
    <mergeCell ref="E22:H22"/>
  </mergeCells>
  <hyperlinks>
    <hyperlink ref="F178" r:id="rId1" xr:uid="{00000000-0004-0000-0C00-000000000000}"/>
    <hyperlink ref="F186" r:id="rId2" xr:uid="{00000000-0004-0000-0C00-000001000000}"/>
    <hyperlink ref="F196" r:id="rId3" xr:uid="{00000000-0004-0000-0C00-000002000000}"/>
    <hyperlink ref="F204" r:id="rId4" xr:uid="{00000000-0004-0000-0C00-000003000000}"/>
    <hyperlink ref="F207" r:id="rId5" xr:uid="{00000000-0004-0000-0C00-000004000000}"/>
    <hyperlink ref="F209" r:id="rId6" xr:uid="{00000000-0004-0000-0C00-000005000000}"/>
    <hyperlink ref="F216" r:id="rId7" xr:uid="{00000000-0004-0000-0C00-000006000000}"/>
    <hyperlink ref="F219" r:id="rId8" xr:uid="{00000000-0004-0000-0C00-000007000000}"/>
    <hyperlink ref="F231" r:id="rId9" xr:uid="{00000000-0004-0000-0C00-000008000000}"/>
    <hyperlink ref="F238" r:id="rId10" xr:uid="{00000000-0004-0000-0C00-000009000000}"/>
    <hyperlink ref="F242" r:id="rId11" xr:uid="{00000000-0004-0000-0C00-00000A000000}"/>
    <hyperlink ref="F248" r:id="rId12" xr:uid="{00000000-0004-0000-0C00-00000B000000}"/>
    <hyperlink ref="F253" r:id="rId13" xr:uid="{00000000-0004-0000-0C00-00000C000000}"/>
    <hyperlink ref="F260" r:id="rId14" xr:uid="{00000000-0004-0000-0C00-00000D000000}"/>
    <hyperlink ref="F269" r:id="rId15" xr:uid="{00000000-0004-0000-0C00-00000E000000}"/>
    <hyperlink ref="F276" r:id="rId16" xr:uid="{00000000-0004-0000-0C00-00000F000000}"/>
    <hyperlink ref="F278" r:id="rId17" xr:uid="{00000000-0004-0000-0C00-000010000000}"/>
    <hyperlink ref="F282" r:id="rId18" xr:uid="{00000000-0004-0000-0C00-000011000000}"/>
    <hyperlink ref="F289" r:id="rId19" xr:uid="{00000000-0004-0000-0C00-000012000000}"/>
    <hyperlink ref="F294" r:id="rId20" xr:uid="{00000000-0004-0000-0C00-000013000000}"/>
    <hyperlink ref="F296" r:id="rId21" xr:uid="{00000000-0004-0000-0C00-000014000000}"/>
    <hyperlink ref="F299" r:id="rId22" xr:uid="{00000000-0004-0000-0C00-000015000000}"/>
    <hyperlink ref="F302" r:id="rId23" xr:uid="{00000000-0004-0000-0C00-000016000000}"/>
    <hyperlink ref="F305" r:id="rId24" xr:uid="{00000000-0004-0000-0C00-000017000000}"/>
    <hyperlink ref="F308" r:id="rId25" xr:uid="{00000000-0004-0000-0C00-000018000000}"/>
    <hyperlink ref="F311" r:id="rId26" xr:uid="{00000000-0004-0000-0C00-000019000000}"/>
    <hyperlink ref="F314" r:id="rId27" xr:uid="{00000000-0004-0000-0C00-00001A000000}"/>
    <hyperlink ref="F318" r:id="rId28" xr:uid="{00000000-0004-0000-0C00-00001B000000}"/>
    <hyperlink ref="F322" r:id="rId29" xr:uid="{00000000-0004-0000-0C00-00001C000000}"/>
    <hyperlink ref="F324" r:id="rId30" xr:uid="{00000000-0004-0000-0C00-00001D000000}"/>
    <hyperlink ref="F327" r:id="rId31" xr:uid="{00000000-0004-0000-0C00-00001E000000}"/>
    <hyperlink ref="F332" r:id="rId32" xr:uid="{00000000-0004-0000-0C00-00001F000000}"/>
    <hyperlink ref="F337" r:id="rId33" xr:uid="{00000000-0004-0000-0C00-000020000000}"/>
    <hyperlink ref="F343" r:id="rId34" xr:uid="{00000000-0004-0000-0C00-000021000000}"/>
    <hyperlink ref="F348" r:id="rId35" xr:uid="{00000000-0004-0000-0C00-000022000000}"/>
    <hyperlink ref="F351" r:id="rId36" xr:uid="{00000000-0004-0000-0C00-000023000000}"/>
    <hyperlink ref="F354" r:id="rId37" xr:uid="{00000000-0004-0000-0C00-000024000000}"/>
    <hyperlink ref="F356" r:id="rId38" xr:uid="{00000000-0004-0000-0C00-000025000000}"/>
    <hyperlink ref="F358" r:id="rId39" xr:uid="{00000000-0004-0000-0C00-000026000000}"/>
    <hyperlink ref="F360" r:id="rId40" xr:uid="{00000000-0004-0000-0C00-000027000000}"/>
    <hyperlink ref="F362" r:id="rId41" xr:uid="{00000000-0004-0000-0C00-000028000000}"/>
    <hyperlink ref="F365" r:id="rId42" xr:uid="{00000000-0004-0000-0C00-000029000000}"/>
    <hyperlink ref="F370" r:id="rId43" xr:uid="{00000000-0004-0000-0C00-00002A000000}"/>
    <hyperlink ref="F373" r:id="rId44" xr:uid="{00000000-0004-0000-0C00-00002B000000}"/>
    <hyperlink ref="F377" r:id="rId45" xr:uid="{00000000-0004-0000-0C00-00002C000000}"/>
    <hyperlink ref="F386" r:id="rId46" xr:uid="{00000000-0004-0000-0C00-00002D000000}"/>
    <hyperlink ref="F395" r:id="rId47" xr:uid="{00000000-0004-0000-0C00-00002E000000}"/>
    <hyperlink ref="F403" r:id="rId48" xr:uid="{00000000-0004-0000-0C00-00002F000000}"/>
    <hyperlink ref="F423" r:id="rId49" xr:uid="{00000000-0004-0000-0C00-000030000000}"/>
    <hyperlink ref="F429" r:id="rId50" xr:uid="{00000000-0004-0000-0C00-000031000000}"/>
    <hyperlink ref="F438" r:id="rId51" xr:uid="{00000000-0004-0000-0C00-000032000000}"/>
    <hyperlink ref="F449" r:id="rId52" xr:uid="{00000000-0004-0000-0C00-000033000000}"/>
    <hyperlink ref="F454" r:id="rId53" xr:uid="{00000000-0004-0000-0C00-000034000000}"/>
    <hyperlink ref="F456" r:id="rId54" xr:uid="{00000000-0004-0000-0C00-000035000000}"/>
    <hyperlink ref="F470" r:id="rId55" xr:uid="{00000000-0004-0000-0C00-000036000000}"/>
    <hyperlink ref="F476" r:id="rId56" xr:uid="{00000000-0004-0000-0C00-000037000000}"/>
    <hyperlink ref="F483" r:id="rId57" xr:uid="{00000000-0004-0000-0C00-000038000000}"/>
    <hyperlink ref="F488" r:id="rId58" xr:uid="{00000000-0004-0000-0C00-000039000000}"/>
    <hyperlink ref="F490" r:id="rId59" xr:uid="{00000000-0004-0000-0C00-00003A000000}"/>
    <hyperlink ref="F495" r:id="rId60" xr:uid="{00000000-0004-0000-0C00-00003B000000}"/>
    <hyperlink ref="F501" r:id="rId61" xr:uid="{00000000-0004-0000-0C00-00003C000000}"/>
    <hyperlink ref="F507" r:id="rId62" xr:uid="{00000000-0004-0000-0C00-00003D000000}"/>
    <hyperlink ref="F509" r:id="rId63" xr:uid="{00000000-0004-0000-0C00-00003E000000}"/>
    <hyperlink ref="F513" r:id="rId64" xr:uid="{00000000-0004-0000-0C00-00003F000000}"/>
    <hyperlink ref="F516" r:id="rId65" xr:uid="{00000000-0004-0000-0C00-000040000000}"/>
    <hyperlink ref="F519" r:id="rId66" xr:uid="{00000000-0004-0000-0C00-000041000000}"/>
    <hyperlink ref="F523" r:id="rId67" xr:uid="{00000000-0004-0000-0C00-000042000000}"/>
    <hyperlink ref="F527" r:id="rId68" xr:uid="{00000000-0004-0000-0C00-000043000000}"/>
    <hyperlink ref="F530" r:id="rId69" xr:uid="{00000000-0004-0000-0C00-000044000000}"/>
    <hyperlink ref="F540" r:id="rId70" xr:uid="{00000000-0004-0000-0C00-000045000000}"/>
    <hyperlink ref="F542" r:id="rId71" xr:uid="{00000000-0004-0000-0C00-000046000000}"/>
    <hyperlink ref="F550" r:id="rId72" xr:uid="{00000000-0004-0000-0C00-000047000000}"/>
    <hyperlink ref="F553" r:id="rId73" xr:uid="{00000000-0004-0000-0C00-000048000000}"/>
    <hyperlink ref="F561" r:id="rId74" xr:uid="{00000000-0004-0000-0C00-000049000000}"/>
    <hyperlink ref="F564" r:id="rId75" xr:uid="{00000000-0004-0000-0C00-00004A000000}"/>
    <hyperlink ref="F570" r:id="rId76" xr:uid="{00000000-0004-0000-0C00-00004B000000}"/>
    <hyperlink ref="F572" r:id="rId77" xr:uid="{00000000-0004-0000-0C00-00004C000000}"/>
    <hyperlink ref="F579" r:id="rId78" xr:uid="{00000000-0004-0000-0C00-00004D000000}"/>
    <hyperlink ref="F585" r:id="rId79" xr:uid="{00000000-0004-0000-0C00-00004E000000}"/>
    <hyperlink ref="F587" r:id="rId80" xr:uid="{00000000-0004-0000-0C00-00004F000000}"/>
    <hyperlink ref="F590" r:id="rId81" xr:uid="{00000000-0004-0000-0C00-000050000000}"/>
    <hyperlink ref="F594" r:id="rId82" xr:uid="{00000000-0004-0000-0C00-000051000000}"/>
    <hyperlink ref="F598" r:id="rId83" xr:uid="{00000000-0004-0000-0C00-000052000000}"/>
    <hyperlink ref="F604" r:id="rId84" xr:uid="{00000000-0004-0000-0C00-000053000000}"/>
    <hyperlink ref="F615" r:id="rId85" xr:uid="{00000000-0004-0000-0C00-000054000000}"/>
    <hyperlink ref="F626" r:id="rId86" xr:uid="{00000000-0004-0000-0C00-000055000000}"/>
    <hyperlink ref="F632" r:id="rId87" xr:uid="{00000000-0004-0000-0C00-000056000000}"/>
    <hyperlink ref="F638" r:id="rId88" xr:uid="{00000000-0004-0000-0C00-000057000000}"/>
    <hyperlink ref="F643" r:id="rId89" xr:uid="{00000000-0004-0000-0C00-000058000000}"/>
    <hyperlink ref="F648" r:id="rId90" xr:uid="{00000000-0004-0000-0C00-000059000000}"/>
    <hyperlink ref="F651" r:id="rId91" xr:uid="{00000000-0004-0000-0C00-00005A000000}"/>
    <hyperlink ref="F659" r:id="rId92" xr:uid="{00000000-0004-0000-0C00-00005B000000}"/>
    <hyperlink ref="F664" r:id="rId93" xr:uid="{00000000-0004-0000-0C00-00005C000000}"/>
    <hyperlink ref="F671" r:id="rId94" xr:uid="{00000000-0004-0000-0C00-00005D000000}"/>
    <hyperlink ref="F673" r:id="rId95" xr:uid="{00000000-0004-0000-0C00-00005E000000}"/>
    <hyperlink ref="F675" r:id="rId96" xr:uid="{00000000-0004-0000-0C00-00005F000000}"/>
    <hyperlink ref="F678" r:id="rId97" xr:uid="{00000000-0004-0000-0C00-000060000000}"/>
    <hyperlink ref="F681" r:id="rId98" xr:uid="{00000000-0004-0000-0C00-000061000000}"/>
    <hyperlink ref="F684" r:id="rId99" xr:uid="{00000000-0004-0000-0C00-000062000000}"/>
    <hyperlink ref="F690" r:id="rId100" xr:uid="{00000000-0004-0000-0C00-000063000000}"/>
    <hyperlink ref="F695" r:id="rId101" xr:uid="{00000000-0004-0000-0C00-000064000000}"/>
    <hyperlink ref="F702" r:id="rId102" xr:uid="{00000000-0004-0000-0C00-000065000000}"/>
    <hyperlink ref="F720" r:id="rId103" xr:uid="{00000000-0004-0000-0C00-000066000000}"/>
    <hyperlink ref="F726" r:id="rId104" xr:uid="{00000000-0004-0000-0C00-000067000000}"/>
    <hyperlink ref="F732" r:id="rId105" xr:uid="{00000000-0004-0000-0C00-000068000000}"/>
    <hyperlink ref="F737" r:id="rId106" xr:uid="{00000000-0004-0000-0C00-000069000000}"/>
    <hyperlink ref="F742" r:id="rId107" xr:uid="{00000000-0004-0000-0C00-00006A000000}"/>
    <hyperlink ref="F747" r:id="rId108" xr:uid="{00000000-0004-0000-0C00-00006B000000}"/>
    <hyperlink ref="F752" r:id="rId109" xr:uid="{00000000-0004-0000-0C00-00006C000000}"/>
    <hyperlink ref="F755" r:id="rId110" xr:uid="{00000000-0004-0000-0C00-00006D000000}"/>
    <hyperlink ref="F772" r:id="rId111" xr:uid="{00000000-0004-0000-0C00-00006E000000}"/>
    <hyperlink ref="F789" r:id="rId112" xr:uid="{00000000-0004-0000-0C00-00006F000000}"/>
    <hyperlink ref="F793" r:id="rId113" xr:uid="{00000000-0004-0000-0C00-000070000000}"/>
    <hyperlink ref="F799" r:id="rId114" xr:uid="{00000000-0004-0000-0C00-000071000000}"/>
    <hyperlink ref="F805" r:id="rId115" xr:uid="{00000000-0004-0000-0C00-000072000000}"/>
    <hyperlink ref="F809" r:id="rId116" xr:uid="{00000000-0004-0000-0C00-000073000000}"/>
    <hyperlink ref="F814" r:id="rId117" xr:uid="{00000000-0004-0000-0C00-000074000000}"/>
    <hyperlink ref="F822" r:id="rId118" xr:uid="{00000000-0004-0000-0C00-000075000000}"/>
    <hyperlink ref="F831" r:id="rId119" xr:uid="{00000000-0004-0000-0C00-000076000000}"/>
    <hyperlink ref="F840" r:id="rId120" xr:uid="{00000000-0004-0000-0C00-000077000000}"/>
    <hyperlink ref="F844" r:id="rId121" xr:uid="{00000000-0004-0000-0C00-000078000000}"/>
    <hyperlink ref="F847" r:id="rId122" xr:uid="{00000000-0004-0000-0C00-000079000000}"/>
    <hyperlink ref="F850" r:id="rId123" xr:uid="{00000000-0004-0000-0C00-00007A000000}"/>
    <hyperlink ref="F854" r:id="rId124" xr:uid="{00000000-0004-0000-0C00-00007B000000}"/>
    <hyperlink ref="F858" r:id="rId125" xr:uid="{00000000-0004-0000-0C00-00007C000000}"/>
    <hyperlink ref="F861" r:id="rId126" xr:uid="{00000000-0004-0000-0C00-00007D000000}"/>
    <hyperlink ref="F863" r:id="rId127" xr:uid="{00000000-0004-0000-0C00-00007E000000}"/>
    <hyperlink ref="F868" r:id="rId128" xr:uid="{00000000-0004-0000-0C00-00007F000000}"/>
    <hyperlink ref="F872" r:id="rId129" xr:uid="{00000000-0004-0000-0C00-000080000000}"/>
    <hyperlink ref="F876" r:id="rId130" xr:uid="{00000000-0004-0000-0C00-000081000000}"/>
    <hyperlink ref="F879" r:id="rId131" xr:uid="{00000000-0004-0000-0C00-000082000000}"/>
    <hyperlink ref="F882" r:id="rId132" xr:uid="{00000000-0004-0000-0C00-000083000000}"/>
    <hyperlink ref="F886" r:id="rId133" xr:uid="{00000000-0004-0000-0C00-000084000000}"/>
    <hyperlink ref="F889" r:id="rId134" xr:uid="{00000000-0004-0000-0C00-000085000000}"/>
    <hyperlink ref="F892" r:id="rId135" xr:uid="{00000000-0004-0000-0C00-000086000000}"/>
    <hyperlink ref="F895" r:id="rId136" xr:uid="{00000000-0004-0000-0C00-000087000000}"/>
    <hyperlink ref="F899" r:id="rId137" xr:uid="{00000000-0004-0000-0C00-000088000000}"/>
    <hyperlink ref="F902" r:id="rId138" xr:uid="{00000000-0004-0000-0C00-000089000000}"/>
    <hyperlink ref="F907" r:id="rId139" xr:uid="{00000000-0004-0000-0C00-00008A000000}"/>
    <hyperlink ref="F910" r:id="rId140" xr:uid="{00000000-0004-0000-0C00-00008B000000}"/>
    <hyperlink ref="F913" r:id="rId141" xr:uid="{00000000-0004-0000-0C00-00008C000000}"/>
    <hyperlink ref="F918" r:id="rId142" xr:uid="{00000000-0004-0000-0C00-00008D000000}"/>
    <hyperlink ref="F921" r:id="rId143" xr:uid="{00000000-0004-0000-0C00-00008E000000}"/>
    <hyperlink ref="F924" r:id="rId144" xr:uid="{00000000-0004-0000-0C00-00008F000000}"/>
    <hyperlink ref="F931" r:id="rId145" xr:uid="{00000000-0004-0000-0C00-000090000000}"/>
    <hyperlink ref="F936" r:id="rId146" xr:uid="{00000000-0004-0000-0C00-000091000000}"/>
    <hyperlink ref="F949" r:id="rId147" xr:uid="{00000000-0004-0000-0C00-000092000000}"/>
    <hyperlink ref="F954" r:id="rId148" xr:uid="{00000000-0004-0000-0C00-000093000000}"/>
    <hyperlink ref="F957" r:id="rId149" xr:uid="{00000000-0004-0000-0C00-000094000000}"/>
    <hyperlink ref="F965" r:id="rId150" xr:uid="{00000000-0004-0000-0C00-000095000000}"/>
    <hyperlink ref="F970" r:id="rId151" xr:uid="{00000000-0004-0000-0C00-000096000000}"/>
    <hyperlink ref="F978" r:id="rId152" xr:uid="{00000000-0004-0000-0C00-000097000000}"/>
    <hyperlink ref="F981" r:id="rId153" xr:uid="{00000000-0004-0000-0C00-000098000000}"/>
    <hyperlink ref="F986" r:id="rId154" xr:uid="{00000000-0004-0000-0C00-000099000000}"/>
    <hyperlink ref="F989" r:id="rId155" xr:uid="{00000000-0004-0000-0C00-00009A000000}"/>
    <hyperlink ref="F993" r:id="rId156" xr:uid="{00000000-0004-0000-0C00-00009B000000}"/>
    <hyperlink ref="F997" r:id="rId157" xr:uid="{00000000-0004-0000-0C00-00009C000000}"/>
    <hyperlink ref="F1000" r:id="rId158" xr:uid="{00000000-0004-0000-0C00-00009D000000}"/>
    <hyperlink ref="F1006" r:id="rId159" xr:uid="{00000000-0004-0000-0C00-00009E000000}"/>
    <hyperlink ref="F1011" r:id="rId160" xr:uid="{00000000-0004-0000-0C00-00009F000000}"/>
    <hyperlink ref="F1022" r:id="rId161" xr:uid="{00000000-0004-0000-0C00-0000A0000000}"/>
    <hyperlink ref="F1025" r:id="rId162" xr:uid="{00000000-0004-0000-0C00-0000A1000000}"/>
    <hyperlink ref="F1028" r:id="rId163" xr:uid="{00000000-0004-0000-0C00-0000A2000000}"/>
    <hyperlink ref="F1031" r:id="rId164" xr:uid="{00000000-0004-0000-0C00-0000A3000000}"/>
    <hyperlink ref="F1044" r:id="rId165" xr:uid="{00000000-0004-0000-0C00-0000A4000000}"/>
    <hyperlink ref="F1048" r:id="rId166" xr:uid="{00000000-0004-0000-0C00-0000A5000000}"/>
    <hyperlink ref="F1074" r:id="rId167" xr:uid="{00000000-0004-0000-0C00-0000A6000000}"/>
    <hyperlink ref="F1077" r:id="rId168" xr:uid="{00000000-0004-0000-0C00-0000A7000000}"/>
    <hyperlink ref="F1083" r:id="rId169" xr:uid="{00000000-0004-0000-0C00-0000A8000000}"/>
    <hyperlink ref="F1091" r:id="rId170" xr:uid="{00000000-0004-0000-0C00-0000A9000000}"/>
    <hyperlink ref="F1098" r:id="rId171" xr:uid="{00000000-0004-0000-0C00-0000AA000000}"/>
    <hyperlink ref="F1102" r:id="rId172" xr:uid="{00000000-0004-0000-0C00-0000AB000000}"/>
    <hyperlink ref="F1106" r:id="rId173" xr:uid="{00000000-0004-0000-0C00-0000AC000000}"/>
    <hyperlink ref="F1109" r:id="rId174" xr:uid="{00000000-0004-0000-0C00-0000AD000000}"/>
    <hyperlink ref="F1115" r:id="rId175" xr:uid="{00000000-0004-0000-0C00-0000AE000000}"/>
    <hyperlink ref="F1127" r:id="rId176" xr:uid="{00000000-0004-0000-0C00-0000AF000000}"/>
    <hyperlink ref="F1134" r:id="rId177" xr:uid="{00000000-0004-0000-0C00-0000B0000000}"/>
    <hyperlink ref="F1136" r:id="rId178" xr:uid="{00000000-0004-0000-0C00-0000B1000000}"/>
    <hyperlink ref="F1138" r:id="rId179" xr:uid="{00000000-0004-0000-0C00-0000B2000000}"/>
    <hyperlink ref="F1141" r:id="rId180" xr:uid="{00000000-0004-0000-0C00-0000B3000000}"/>
    <hyperlink ref="F1146" r:id="rId181" xr:uid="{00000000-0004-0000-0C00-0000B4000000}"/>
    <hyperlink ref="F1152" r:id="rId182" xr:uid="{00000000-0004-0000-0C00-0000B5000000}"/>
    <hyperlink ref="F1158" r:id="rId183" xr:uid="{00000000-0004-0000-0C00-0000B6000000}"/>
    <hyperlink ref="F1164" r:id="rId184" xr:uid="{00000000-0004-0000-0C00-0000B7000000}"/>
    <hyperlink ref="F1168" r:id="rId185" xr:uid="{00000000-0004-0000-0C00-0000B8000000}"/>
    <hyperlink ref="F1180" r:id="rId186" xr:uid="{00000000-0004-0000-0C00-0000B9000000}"/>
    <hyperlink ref="F1183" r:id="rId187" xr:uid="{00000000-0004-0000-0C00-0000BA000000}"/>
    <hyperlink ref="F1186" r:id="rId188" xr:uid="{00000000-0004-0000-0C00-0000BB000000}"/>
    <hyperlink ref="F1189" r:id="rId189" xr:uid="{00000000-0004-0000-0C00-0000BC000000}"/>
    <hyperlink ref="F1193" r:id="rId190" xr:uid="{00000000-0004-0000-0C00-0000BD000000}"/>
    <hyperlink ref="F1196" r:id="rId191" xr:uid="{00000000-0004-0000-0C00-0000BE000000}"/>
    <hyperlink ref="F1199" r:id="rId192" xr:uid="{00000000-0004-0000-0C00-0000BF000000}"/>
    <hyperlink ref="F1204" r:id="rId193" xr:uid="{00000000-0004-0000-0C00-0000C0000000}"/>
    <hyperlink ref="F1211" r:id="rId194" xr:uid="{00000000-0004-0000-0C00-0000C1000000}"/>
    <hyperlink ref="F1216" r:id="rId195" xr:uid="{00000000-0004-0000-0C00-0000C2000000}"/>
    <hyperlink ref="F1219" r:id="rId196" xr:uid="{00000000-0004-0000-0C00-0000C3000000}"/>
    <hyperlink ref="F1222" r:id="rId197" xr:uid="{00000000-0004-0000-0C00-0000C4000000}"/>
    <hyperlink ref="F1228" r:id="rId198" xr:uid="{00000000-0004-0000-0C00-0000C5000000}"/>
    <hyperlink ref="F1231" r:id="rId199" xr:uid="{00000000-0004-0000-0C00-0000C6000000}"/>
    <hyperlink ref="F1234" r:id="rId200" xr:uid="{00000000-0004-0000-0C00-0000C7000000}"/>
    <hyperlink ref="F1237" r:id="rId201" xr:uid="{00000000-0004-0000-0C00-0000C8000000}"/>
    <hyperlink ref="F1240" r:id="rId202" xr:uid="{00000000-0004-0000-0C00-0000C9000000}"/>
    <hyperlink ref="F1243" r:id="rId203" xr:uid="{00000000-0004-0000-0C00-0000CA000000}"/>
    <hyperlink ref="F1246" r:id="rId204" xr:uid="{00000000-0004-0000-0C00-0000CB000000}"/>
    <hyperlink ref="F1255" r:id="rId205" xr:uid="{00000000-0004-0000-0C00-0000CC000000}"/>
    <hyperlink ref="F1259" r:id="rId206" xr:uid="{00000000-0004-0000-0C00-0000CD000000}"/>
    <hyperlink ref="F1263" r:id="rId207" xr:uid="{00000000-0004-0000-0C00-0000CE000000}"/>
    <hyperlink ref="F1268" r:id="rId208" xr:uid="{00000000-0004-0000-0C00-0000CF000000}"/>
    <hyperlink ref="F1271" r:id="rId209" xr:uid="{00000000-0004-0000-0C00-0000D0000000}"/>
    <hyperlink ref="F1274" r:id="rId210" xr:uid="{00000000-0004-0000-0C00-0000D1000000}"/>
    <hyperlink ref="F1277" r:id="rId211" xr:uid="{00000000-0004-0000-0C00-0000D2000000}"/>
    <hyperlink ref="F1280" r:id="rId212" xr:uid="{00000000-0004-0000-0C00-0000D3000000}"/>
    <hyperlink ref="F1286" r:id="rId213" xr:uid="{00000000-0004-0000-0C00-0000D4000000}"/>
    <hyperlink ref="F1289" r:id="rId214" xr:uid="{00000000-0004-0000-0C00-0000D5000000}"/>
    <hyperlink ref="F1292" r:id="rId215" xr:uid="{00000000-0004-0000-0C00-0000D6000000}"/>
    <hyperlink ref="F1295" r:id="rId216" xr:uid="{00000000-0004-0000-0C00-0000D7000000}"/>
    <hyperlink ref="F1298" r:id="rId217" xr:uid="{00000000-0004-0000-0C00-0000D8000000}"/>
    <hyperlink ref="F1301" r:id="rId218" xr:uid="{00000000-0004-0000-0C00-0000D9000000}"/>
    <hyperlink ref="F1308" r:id="rId219" xr:uid="{00000000-0004-0000-0C00-0000DA000000}"/>
    <hyperlink ref="F1314" r:id="rId220" xr:uid="{00000000-0004-0000-0C00-0000DB000000}"/>
    <hyperlink ref="F1317" r:id="rId221" xr:uid="{00000000-0004-0000-0C00-0000DC000000}"/>
    <hyperlink ref="F1320" r:id="rId222" xr:uid="{00000000-0004-0000-0C00-0000DD000000}"/>
    <hyperlink ref="F1339" r:id="rId223" xr:uid="{00000000-0004-0000-0C00-0000DE000000}"/>
    <hyperlink ref="F1342" r:id="rId224" xr:uid="{00000000-0004-0000-0C00-0000DF000000}"/>
    <hyperlink ref="F1347" r:id="rId225" xr:uid="{00000000-0004-0000-0C00-0000E0000000}"/>
    <hyperlink ref="F1352" r:id="rId226" xr:uid="{00000000-0004-0000-0C00-0000E1000000}"/>
    <hyperlink ref="F1355" r:id="rId227" xr:uid="{00000000-0004-0000-0C00-0000E2000000}"/>
    <hyperlink ref="F1357" r:id="rId228" xr:uid="{00000000-0004-0000-0C00-0000E3000000}"/>
    <hyperlink ref="F1359" r:id="rId229" xr:uid="{00000000-0004-0000-0C00-0000E4000000}"/>
    <hyperlink ref="F1361" r:id="rId230" xr:uid="{00000000-0004-0000-0C00-0000E5000000}"/>
    <hyperlink ref="F1365" r:id="rId231" xr:uid="{00000000-0004-0000-0C00-0000E6000000}"/>
    <hyperlink ref="F1368" r:id="rId232" xr:uid="{00000000-0004-0000-0C00-0000E7000000}"/>
    <hyperlink ref="F1373" r:id="rId233" xr:uid="{00000000-0004-0000-0C00-0000E8000000}"/>
    <hyperlink ref="F1378" r:id="rId234" xr:uid="{00000000-0004-0000-0C00-0000E9000000}"/>
    <hyperlink ref="F1381" r:id="rId235" xr:uid="{00000000-0004-0000-0C00-0000EA000000}"/>
    <hyperlink ref="F1384" r:id="rId236" xr:uid="{00000000-0004-0000-0C00-0000EB000000}"/>
    <hyperlink ref="F1396" r:id="rId237" xr:uid="{00000000-0004-0000-0C00-0000EC000000}"/>
    <hyperlink ref="F1399" r:id="rId238" xr:uid="{00000000-0004-0000-0C00-0000ED000000}"/>
    <hyperlink ref="F1415" r:id="rId239" xr:uid="{00000000-0004-0000-0C00-0000EE000000}"/>
    <hyperlink ref="F1417" r:id="rId240" xr:uid="{00000000-0004-0000-0C00-0000EF000000}"/>
    <hyperlink ref="F1459" r:id="rId241" xr:uid="{00000000-0004-0000-0C00-0000F0000000}"/>
    <hyperlink ref="F1470" r:id="rId242" xr:uid="{00000000-0004-0000-0C00-0000F1000000}"/>
    <hyperlink ref="F1477" r:id="rId243" xr:uid="{00000000-0004-0000-0C00-0000F2000000}"/>
    <hyperlink ref="F1483" r:id="rId244" xr:uid="{00000000-0004-0000-0C00-0000F3000000}"/>
    <hyperlink ref="F1499" r:id="rId245" xr:uid="{00000000-0004-0000-0C00-0000F4000000}"/>
    <hyperlink ref="F1510" r:id="rId246" xr:uid="{00000000-0004-0000-0C00-0000F5000000}"/>
    <hyperlink ref="F1563" r:id="rId247" xr:uid="{00000000-0004-0000-0C00-0000F6000000}"/>
    <hyperlink ref="F1589" r:id="rId248" xr:uid="{00000000-0004-0000-0C00-0000F7000000}"/>
    <hyperlink ref="F1598" r:id="rId249" xr:uid="{00000000-0004-0000-0C00-0000F8000000}"/>
    <hyperlink ref="F1600" r:id="rId250" xr:uid="{00000000-0004-0000-0C00-0000F9000000}"/>
    <hyperlink ref="F1604" r:id="rId251" xr:uid="{00000000-0004-0000-0C00-0000FA000000}"/>
    <hyperlink ref="F1608" r:id="rId252" xr:uid="{00000000-0004-0000-0C00-0000FB000000}"/>
    <hyperlink ref="F1611" r:id="rId253" xr:uid="{00000000-0004-0000-0C00-0000FC000000}"/>
    <hyperlink ref="F1613" r:id="rId254" xr:uid="{00000000-0004-0000-0C00-0000FD000000}"/>
    <hyperlink ref="F1627" r:id="rId255" xr:uid="{00000000-0004-0000-0C00-0000FE000000}"/>
    <hyperlink ref="F1638" r:id="rId256" xr:uid="{00000000-0004-0000-0C00-0000FF000000}"/>
    <hyperlink ref="F1650" r:id="rId257" xr:uid="{00000000-0004-0000-0C00-000000010000}"/>
    <hyperlink ref="F1655" r:id="rId258" xr:uid="{00000000-0004-0000-0C00-000001010000}"/>
    <hyperlink ref="F1657" r:id="rId259" xr:uid="{00000000-0004-0000-0C00-000002010000}"/>
    <hyperlink ref="F1659" r:id="rId260" xr:uid="{00000000-0004-0000-0C00-000003010000}"/>
    <hyperlink ref="F1663" r:id="rId261" xr:uid="{00000000-0004-0000-0C00-000004010000}"/>
    <hyperlink ref="F1667" r:id="rId262" xr:uid="{00000000-0004-0000-0C00-000005010000}"/>
    <hyperlink ref="F1676" r:id="rId263" xr:uid="{00000000-0004-0000-0C00-000006010000}"/>
    <hyperlink ref="F1679" r:id="rId264" xr:uid="{00000000-0004-0000-0C00-000007010000}"/>
    <hyperlink ref="F1683" r:id="rId265" xr:uid="{00000000-0004-0000-0C00-000008010000}"/>
    <hyperlink ref="F1686" r:id="rId266" xr:uid="{00000000-0004-0000-0C00-000009010000}"/>
    <hyperlink ref="F1692" r:id="rId267" xr:uid="{00000000-0004-0000-0C00-00000A010000}"/>
    <hyperlink ref="F1695" r:id="rId268" xr:uid="{00000000-0004-0000-0C00-00000B010000}"/>
    <hyperlink ref="F1698" r:id="rId269" xr:uid="{00000000-0004-0000-0C00-00000C010000}"/>
    <hyperlink ref="F1702" r:id="rId270" xr:uid="{00000000-0004-0000-0C00-00000D010000}"/>
    <hyperlink ref="F1708" r:id="rId271" xr:uid="{00000000-0004-0000-0C00-00000E010000}"/>
    <hyperlink ref="F1716" r:id="rId272" xr:uid="{00000000-0004-0000-0C00-00000F010000}"/>
    <hyperlink ref="F1721" r:id="rId273" xr:uid="{00000000-0004-0000-0C00-000010010000}"/>
    <hyperlink ref="F1724" r:id="rId274" xr:uid="{00000000-0004-0000-0C00-000011010000}"/>
    <hyperlink ref="F1727" r:id="rId275" xr:uid="{00000000-0004-0000-0C00-000012010000}"/>
    <hyperlink ref="F1730" r:id="rId276" xr:uid="{00000000-0004-0000-0C00-000013010000}"/>
    <hyperlink ref="F1733" r:id="rId277" xr:uid="{00000000-0004-0000-0C00-000014010000}"/>
    <hyperlink ref="F1735" r:id="rId278" xr:uid="{00000000-0004-0000-0C00-000015010000}"/>
    <hyperlink ref="F1742" r:id="rId279" xr:uid="{00000000-0004-0000-0C00-000016010000}"/>
    <hyperlink ref="F1746" r:id="rId280" xr:uid="{00000000-0004-0000-0C00-000017010000}"/>
    <hyperlink ref="F1750" r:id="rId281" xr:uid="{00000000-0004-0000-0C00-000018010000}"/>
    <hyperlink ref="F1753" r:id="rId282" xr:uid="{00000000-0004-0000-0C00-000019010000}"/>
    <hyperlink ref="F1757" r:id="rId283" xr:uid="{00000000-0004-0000-0C00-00001A010000}"/>
    <hyperlink ref="F1764" r:id="rId284" xr:uid="{00000000-0004-0000-0C00-00001B010000}"/>
    <hyperlink ref="F1766" r:id="rId285" xr:uid="{00000000-0004-0000-0C00-00001C010000}"/>
    <hyperlink ref="F1768" r:id="rId286" xr:uid="{00000000-0004-0000-0C00-00001D010000}"/>
    <hyperlink ref="F1774" r:id="rId287" xr:uid="{00000000-0004-0000-0C00-00001E010000}"/>
    <hyperlink ref="F1779" r:id="rId288" xr:uid="{00000000-0004-0000-0C00-00001F010000}"/>
    <hyperlink ref="F1784" r:id="rId289" xr:uid="{00000000-0004-0000-0C00-000020010000}"/>
    <hyperlink ref="F1794" r:id="rId290" xr:uid="{00000000-0004-0000-0C00-000021010000}"/>
    <hyperlink ref="F1805" r:id="rId291" xr:uid="{00000000-0004-0000-0C00-000022010000}"/>
    <hyperlink ref="F1812" r:id="rId292" xr:uid="{00000000-0004-0000-0C00-000023010000}"/>
    <hyperlink ref="F1827" r:id="rId293" xr:uid="{00000000-0004-0000-0C00-000024010000}"/>
    <hyperlink ref="F1830" r:id="rId294" xr:uid="{00000000-0004-0000-0C00-000025010000}"/>
    <hyperlink ref="F1833" r:id="rId295" xr:uid="{00000000-0004-0000-0C00-000026010000}"/>
    <hyperlink ref="F1836" r:id="rId296" xr:uid="{00000000-0004-0000-0C00-000027010000}"/>
    <hyperlink ref="F1839" r:id="rId297" xr:uid="{00000000-0004-0000-0C00-000028010000}"/>
    <hyperlink ref="F1842" r:id="rId298" xr:uid="{00000000-0004-0000-0C00-000029010000}"/>
    <hyperlink ref="F1845" r:id="rId299" xr:uid="{00000000-0004-0000-0C00-00002A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9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34" t="s">
        <v>6</v>
      </c>
      <c r="M2" s="335"/>
      <c r="N2" s="335"/>
      <c r="O2" s="335"/>
      <c r="P2" s="335"/>
      <c r="Q2" s="335"/>
      <c r="R2" s="335"/>
      <c r="S2" s="335"/>
      <c r="T2" s="335"/>
      <c r="U2" s="335"/>
      <c r="V2" s="335"/>
      <c r="AT2" s="19" t="s">
        <v>143</v>
      </c>
      <c r="AZ2" s="193" t="s">
        <v>2409</v>
      </c>
      <c r="BA2" s="193" t="s">
        <v>2410</v>
      </c>
      <c r="BB2" s="193" t="s">
        <v>439</v>
      </c>
      <c r="BC2" s="193" t="s">
        <v>526</v>
      </c>
      <c r="BD2" s="193" t="s">
        <v>87</v>
      </c>
    </row>
    <row r="3" spans="2:56" ht="6.95" customHeight="1">
      <c r="B3" s="20"/>
      <c r="C3" s="21"/>
      <c r="D3" s="21"/>
      <c r="E3" s="21"/>
      <c r="F3" s="21"/>
      <c r="G3" s="21"/>
      <c r="H3" s="21"/>
      <c r="I3" s="21"/>
      <c r="J3" s="21"/>
      <c r="K3" s="21"/>
      <c r="L3" s="22"/>
      <c r="AT3" s="19" t="s">
        <v>79</v>
      </c>
    </row>
    <row r="4" spans="2:56" ht="24.95" customHeight="1">
      <c r="B4" s="22"/>
      <c r="D4" s="23" t="s">
        <v>300</v>
      </c>
      <c r="L4" s="22"/>
      <c r="M4" s="92" t="s">
        <v>11</v>
      </c>
      <c r="AT4" s="19" t="s">
        <v>4</v>
      </c>
    </row>
    <row r="5" spans="2:56" ht="6.95" customHeight="1">
      <c r="B5" s="22"/>
      <c r="L5" s="22"/>
    </row>
    <row r="6" spans="2:56" ht="12" customHeight="1">
      <c r="B6" s="22"/>
      <c r="D6" s="29" t="s">
        <v>17</v>
      </c>
      <c r="L6" s="22"/>
    </row>
    <row r="7" spans="2:56" ht="26.25" customHeight="1">
      <c r="B7" s="22"/>
      <c r="E7" s="372" t="str">
        <f>'Rekapitulace stavby'!K6</f>
        <v>Revitalizace multimodálního uzlu ve Dvoře Králové nad Labem - etapa I-VI.</v>
      </c>
      <c r="F7" s="373"/>
      <c r="G7" s="373"/>
      <c r="H7" s="373"/>
      <c r="L7" s="22"/>
    </row>
    <row r="8" spans="2:56" ht="12.75">
      <c r="B8" s="22"/>
      <c r="D8" s="29" t="s">
        <v>301</v>
      </c>
      <c r="L8" s="22"/>
    </row>
    <row r="9" spans="2:56" ht="23.25" customHeight="1">
      <c r="B9" s="22"/>
      <c r="E9" s="372" t="s">
        <v>302</v>
      </c>
      <c r="F9" s="335"/>
      <c r="G9" s="335"/>
      <c r="H9" s="335"/>
      <c r="L9" s="22"/>
    </row>
    <row r="10" spans="2:56" ht="12" customHeight="1">
      <c r="B10" s="22"/>
      <c r="D10" s="29" t="s">
        <v>303</v>
      </c>
      <c r="L10" s="22"/>
    </row>
    <row r="11" spans="2:56" s="1" customFormat="1" ht="16.5" customHeight="1">
      <c r="B11" s="34"/>
      <c r="E11" s="365" t="s">
        <v>1828</v>
      </c>
      <c r="F11" s="374"/>
      <c r="G11" s="374"/>
      <c r="H11" s="374"/>
      <c r="L11" s="34"/>
    </row>
    <row r="12" spans="2:56" s="1" customFormat="1" ht="12" customHeight="1">
      <c r="B12" s="34"/>
      <c r="D12" s="29" t="s">
        <v>1829</v>
      </c>
      <c r="L12" s="34"/>
    </row>
    <row r="13" spans="2:56" s="1" customFormat="1" ht="16.5" customHeight="1">
      <c r="B13" s="34"/>
      <c r="E13" s="353" t="s">
        <v>5286</v>
      </c>
      <c r="F13" s="374"/>
      <c r="G13" s="374"/>
      <c r="H13" s="374"/>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ROUND((SUM(BE103:BE189)),  2)</f>
        <v>0</v>
      </c>
      <c r="I37" s="95">
        <v>0.21</v>
      </c>
      <c r="J37" s="84">
        <f>ROUND(((SUM(BE103:BE189))*I37),  2)</f>
        <v>0</v>
      </c>
      <c r="L37" s="34"/>
    </row>
    <row r="38" spans="2:12" s="1" customFormat="1" ht="14.45" customHeight="1">
      <c r="B38" s="34"/>
      <c r="E38" s="29" t="s">
        <v>41</v>
      </c>
      <c r="F38" s="84">
        <f>ROUND((SUM(BF103:BF189)),  2)</f>
        <v>0</v>
      </c>
      <c r="I38" s="95">
        <v>0.12</v>
      </c>
      <c r="J38" s="84">
        <f>ROUND(((SUM(BF103:BF189))*I38),  2)</f>
        <v>0</v>
      </c>
      <c r="L38" s="34"/>
    </row>
    <row r="39" spans="2:12" s="1" customFormat="1" ht="14.45" hidden="1" customHeight="1">
      <c r="B39" s="34"/>
      <c r="E39" s="29" t="s">
        <v>42</v>
      </c>
      <c r="F39" s="84">
        <f>ROUND((SUM(BG103:BG189)),  2)</f>
        <v>0</v>
      </c>
      <c r="I39" s="95">
        <v>0.21</v>
      </c>
      <c r="J39" s="84">
        <f>0</f>
        <v>0</v>
      </c>
      <c r="L39" s="34"/>
    </row>
    <row r="40" spans="2:12" s="1" customFormat="1" ht="14.45" hidden="1" customHeight="1">
      <c r="B40" s="34"/>
      <c r="E40" s="29" t="s">
        <v>43</v>
      </c>
      <c r="F40" s="84">
        <f>ROUND((SUM(BH103:BH189)),  2)</f>
        <v>0</v>
      </c>
      <c r="I40" s="95">
        <v>0.12</v>
      </c>
      <c r="J40" s="84">
        <f>0</f>
        <v>0</v>
      </c>
      <c r="L40" s="34"/>
    </row>
    <row r="41" spans="2:12" s="1" customFormat="1" ht="14.45" hidden="1" customHeight="1">
      <c r="B41" s="34"/>
      <c r="E41" s="29" t="s">
        <v>44</v>
      </c>
      <c r="F41" s="84">
        <f>ROUND((SUM(BI103:BI189)),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1829</v>
      </c>
      <c r="L57" s="34"/>
    </row>
    <row r="58" spans="2:12" s="1" customFormat="1" ht="16.5" customHeight="1">
      <c r="B58" s="34"/>
      <c r="E58" s="353" t="str">
        <f>E13</f>
        <v>3 - Opěrná stěna OZ11</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J103</f>
        <v>0</v>
      </c>
      <c r="L67" s="34"/>
      <c r="AU67" s="19" t="s">
        <v>310</v>
      </c>
    </row>
    <row r="68" spans="2:47" s="8" customFormat="1" ht="24.95" customHeight="1">
      <c r="B68" s="105"/>
      <c r="D68" s="106" t="s">
        <v>5287</v>
      </c>
      <c r="E68" s="107"/>
      <c r="F68" s="107"/>
      <c r="G68" s="107"/>
      <c r="H68" s="107"/>
      <c r="I68" s="107"/>
      <c r="J68" s="108">
        <f>J104</f>
        <v>0</v>
      </c>
      <c r="L68" s="105"/>
    </row>
    <row r="69" spans="2:47" s="9" customFormat="1" ht="19.899999999999999" customHeight="1">
      <c r="B69" s="109"/>
      <c r="D69" s="110" t="s">
        <v>1837</v>
      </c>
      <c r="E69" s="111"/>
      <c r="F69" s="111"/>
      <c r="G69" s="111"/>
      <c r="H69" s="111"/>
      <c r="I69" s="111"/>
      <c r="J69" s="112">
        <f>J105</f>
        <v>0</v>
      </c>
      <c r="L69" s="109"/>
    </row>
    <row r="70" spans="2:47" s="9" customFormat="1" ht="19.899999999999999" customHeight="1">
      <c r="B70" s="109"/>
      <c r="D70" s="110" t="s">
        <v>432</v>
      </c>
      <c r="E70" s="111"/>
      <c r="F70" s="111"/>
      <c r="G70" s="111"/>
      <c r="H70" s="111"/>
      <c r="I70" s="111"/>
      <c r="J70" s="112">
        <f>J109</f>
        <v>0</v>
      </c>
      <c r="L70" s="109"/>
    </row>
    <row r="71" spans="2:47" s="8" customFormat="1" ht="24.95" customHeight="1">
      <c r="B71" s="105"/>
      <c r="D71" s="106" t="s">
        <v>425</v>
      </c>
      <c r="E71" s="107"/>
      <c r="F71" s="107"/>
      <c r="G71" s="107"/>
      <c r="H71" s="107"/>
      <c r="I71" s="107"/>
      <c r="J71" s="108">
        <f>J120</f>
        <v>0</v>
      </c>
      <c r="L71" s="105"/>
    </row>
    <row r="72" spans="2:47" s="9" customFormat="1" ht="19.899999999999999" customHeight="1">
      <c r="B72" s="109"/>
      <c r="D72" s="110" t="s">
        <v>426</v>
      </c>
      <c r="E72" s="111"/>
      <c r="F72" s="111"/>
      <c r="G72" s="111"/>
      <c r="H72" s="111"/>
      <c r="I72" s="111"/>
      <c r="J72" s="112">
        <f>J121</f>
        <v>0</v>
      </c>
      <c r="L72" s="109"/>
    </row>
    <row r="73" spans="2:47" s="9" customFormat="1" ht="14.85" customHeight="1">
      <c r="B73" s="109"/>
      <c r="D73" s="110" t="s">
        <v>2541</v>
      </c>
      <c r="E73" s="111"/>
      <c r="F73" s="111"/>
      <c r="G73" s="111"/>
      <c r="H73" s="111"/>
      <c r="I73" s="111"/>
      <c r="J73" s="112">
        <f>J122</f>
        <v>0</v>
      </c>
      <c r="L73" s="109"/>
    </row>
    <row r="74" spans="2:47" s="9" customFormat="1" ht="14.85" customHeight="1">
      <c r="B74" s="109"/>
      <c r="D74" s="110" t="s">
        <v>2542</v>
      </c>
      <c r="E74" s="111"/>
      <c r="F74" s="111"/>
      <c r="G74" s="111"/>
      <c r="H74" s="111"/>
      <c r="I74" s="111"/>
      <c r="J74" s="112">
        <f>J135</f>
        <v>0</v>
      </c>
      <c r="L74" s="109"/>
    </row>
    <row r="75" spans="2:47" s="9" customFormat="1" ht="14.85" customHeight="1">
      <c r="B75" s="109"/>
      <c r="D75" s="110" t="s">
        <v>2543</v>
      </c>
      <c r="E75" s="111"/>
      <c r="F75" s="111"/>
      <c r="G75" s="111"/>
      <c r="H75" s="111"/>
      <c r="I75" s="111"/>
      <c r="J75" s="112">
        <f>J144</f>
        <v>0</v>
      </c>
      <c r="L75" s="109"/>
    </row>
    <row r="76" spans="2:47" s="9" customFormat="1" ht="19.899999999999999" customHeight="1">
      <c r="B76" s="109"/>
      <c r="D76" s="110" t="s">
        <v>427</v>
      </c>
      <c r="E76" s="111"/>
      <c r="F76" s="111"/>
      <c r="G76" s="111"/>
      <c r="H76" s="111"/>
      <c r="I76" s="111"/>
      <c r="J76" s="112">
        <f>J160</f>
        <v>0</v>
      </c>
      <c r="L76" s="109"/>
    </row>
    <row r="77" spans="2:47" s="9" customFormat="1" ht="19.899999999999999" customHeight="1">
      <c r="B77" s="109"/>
      <c r="D77" s="110" t="s">
        <v>433</v>
      </c>
      <c r="E77" s="111"/>
      <c r="F77" s="111"/>
      <c r="G77" s="111"/>
      <c r="H77" s="111"/>
      <c r="I77" s="111"/>
      <c r="J77" s="112">
        <f>J175</f>
        <v>0</v>
      </c>
      <c r="L77" s="109"/>
    </row>
    <row r="78" spans="2:47" s="8" customFormat="1" ht="24.95" customHeight="1">
      <c r="B78" s="105"/>
      <c r="D78" s="106" t="s">
        <v>956</v>
      </c>
      <c r="E78" s="107"/>
      <c r="F78" s="107"/>
      <c r="G78" s="107"/>
      <c r="H78" s="107"/>
      <c r="I78" s="107"/>
      <c r="J78" s="108">
        <f>J178</f>
        <v>0</v>
      </c>
      <c r="L78" s="105"/>
    </row>
    <row r="79" spans="2:47" s="9" customFormat="1" ht="19.899999999999999" customHeight="1">
      <c r="B79" s="109"/>
      <c r="D79" s="110" t="s">
        <v>957</v>
      </c>
      <c r="E79" s="111"/>
      <c r="F79" s="111"/>
      <c r="G79" s="111"/>
      <c r="H79" s="111"/>
      <c r="I79" s="111"/>
      <c r="J79" s="112">
        <f>J179</f>
        <v>0</v>
      </c>
      <c r="L79" s="109"/>
    </row>
    <row r="80" spans="2:47" s="1" customFormat="1" ht="21.75" customHeight="1">
      <c r="B80" s="34"/>
      <c r="L80" s="34"/>
    </row>
    <row r="81" spans="2:12" s="1" customFormat="1" ht="6.95" customHeight="1">
      <c r="B81" s="43"/>
      <c r="C81" s="44"/>
      <c r="D81" s="44"/>
      <c r="E81" s="44"/>
      <c r="F81" s="44"/>
      <c r="G81" s="44"/>
      <c r="H81" s="44"/>
      <c r="I81" s="44"/>
      <c r="J81" s="44"/>
      <c r="K81" s="44"/>
      <c r="L81" s="34"/>
    </row>
    <row r="85" spans="2:12" s="1" customFormat="1" ht="6.95" customHeight="1">
      <c r="B85" s="45"/>
      <c r="C85" s="46"/>
      <c r="D85" s="46"/>
      <c r="E85" s="46"/>
      <c r="F85" s="46"/>
      <c r="G85" s="46"/>
      <c r="H85" s="46"/>
      <c r="I85" s="46"/>
      <c r="J85" s="46"/>
      <c r="K85" s="46"/>
      <c r="L85" s="34"/>
    </row>
    <row r="86" spans="2:12" s="1" customFormat="1" ht="24.95" customHeight="1">
      <c r="B86" s="34"/>
      <c r="C86" s="23" t="s">
        <v>314</v>
      </c>
      <c r="L86" s="34"/>
    </row>
    <row r="87" spans="2:12" s="1" customFormat="1" ht="6.95" customHeight="1">
      <c r="B87" s="34"/>
      <c r="L87" s="34"/>
    </row>
    <row r="88" spans="2:12" s="1" customFormat="1" ht="12" customHeight="1">
      <c r="B88" s="34"/>
      <c r="C88" s="29" t="s">
        <v>17</v>
      </c>
      <c r="L88" s="34"/>
    </row>
    <row r="89" spans="2:12" s="1" customFormat="1" ht="26.25" customHeight="1">
      <c r="B89" s="34"/>
      <c r="E89" s="372" t="str">
        <f>E7</f>
        <v>Revitalizace multimodálního uzlu ve Dvoře Králové nad Labem - etapa I-VI.</v>
      </c>
      <c r="F89" s="373"/>
      <c r="G89" s="373"/>
      <c r="H89" s="373"/>
      <c r="L89" s="34"/>
    </row>
    <row r="90" spans="2:12" ht="12" customHeight="1">
      <c r="B90" s="22"/>
      <c r="C90" s="29" t="s">
        <v>301</v>
      </c>
      <c r="L90" s="22"/>
    </row>
    <row r="91" spans="2:12" ht="23.25" customHeight="1">
      <c r="B91" s="22"/>
      <c r="E91" s="372" t="s">
        <v>302</v>
      </c>
      <c r="F91" s="335"/>
      <c r="G91" s="335"/>
      <c r="H91" s="335"/>
      <c r="L91" s="22"/>
    </row>
    <row r="92" spans="2:12" ht="12" customHeight="1">
      <c r="B92" s="22"/>
      <c r="C92" s="29" t="s">
        <v>303</v>
      </c>
      <c r="L92" s="22"/>
    </row>
    <row r="93" spans="2:12" s="1" customFormat="1" ht="16.5" customHeight="1">
      <c r="B93" s="34"/>
      <c r="E93" s="365" t="s">
        <v>1828</v>
      </c>
      <c r="F93" s="374"/>
      <c r="G93" s="374"/>
      <c r="H93" s="374"/>
      <c r="L93" s="34"/>
    </row>
    <row r="94" spans="2:12" s="1" customFormat="1" ht="12" customHeight="1">
      <c r="B94" s="34"/>
      <c r="C94" s="29" t="s">
        <v>1829</v>
      </c>
      <c r="L94" s="34"/>
    </row>
    <row r="95" spans="2:12" s="1" customFormat="1" ht="16.5" customHeight="1">
      <c r="B95" s="34"/>
      <c r="E95" s="353" t="str">
        <f>E13</f>
        <v>3 - Opěrná stěna OZ11</v>
      </c>
      <c r="F95" s="374"/>
      <c r="G95" s="374"/>
      <c r="H95" s="374"/>
      <c r="L95" s="34"/>
    </row>
    <row r="96" spans="2:12" s="1" customFormat="1" ht="6.95" customHeight="1">
      <c r="B96" s="34"/>
      <c r="L96" s="34"/>
    </row>
    <row r="97" spans="2:65" s="1" customFormat="1" ht="12" customHeight="1">
      <c r="B97" s="34"/>
      <c r="C97" s="29" t="s">
        <v>21</v>
      </c>
      <c r="F97" s="27" t="str">
        <f>F16</f>
        <v xml:space="preserve"> </v>
      </c>
      <c r="I97" s="29" t="s">
        <v>23</v>
      </c>
      <c r="J97" s="51" t="str">
        <f>IF(J16="","",J16)</f>
        <v>26. 8. 2025</v>
      </c>
      <c r="L97" s="34"/>
    </row>
    <row r="98" spans="2:65" s="1" customFormat="1" ht="6.95" customHeight="1">
      <c r="B98" s="34"/>
      <c r="L98" s="34"/>
    </row>
    <row r="99" spans="2:65" s="1" customFormat="1" ht="15.2" customHeight="1">
      <c r="B99" s="34"/>
      <c r="C99" s="29" t="s">
        <v>25</v>
      </c>
      <c r="F99" s="27" t="str">
        <f>E19</f>
        <v xml:space="preserve"> </v>
      </c>
      <c r="I99" s="29" t="s">
        <v>30</v>
      </c>
      <c r="J99" s="32" t="str">
        <f>E25</f>
        <v xml:space="preserve"> </v>
      </c>
      <c r="L99" s="34"/>
    </row>
    <row r="100" spans="2:65" s="1" customFormat="1" ht="15.2" customHeight="1">
      <c r="B100" s="34"/>
      <c r="C100" s="29" t="s">
        <v>28</v>
      </c>
      <c r="F100" s="27" t="str">
        <f>IF(E22="","",E22)</f>
        <v>Vyplň údaj</v>
      </c>
      <c r="I100" s="29" t="s">
        <v>32</v>
      </c>
      <c r="J100" s="32" t="str">
        <f>E28</f>
        <v xml:space="preserve"> </v>
      </c>
      <c r="L100" s="34"/>
    </row>
    <row r="101" spans="2:65" s="1" customFormat="1" ht="10.35" customHeight="1">
      <c r="B101" s="34"/>
      <c r="L101" s="34"/>
    </row>
    <row r="102" spans="2:65" s="10" customFormat="1" ht="29.25" customHeight="1">
      <c r="B102" s="113"/>
      <c r="C102" s="114" t="s">
        <v>315</v>
      </c>
      <c r="D102" s="115" t="s">
        <v>54</v>
      </c>
      <c r="E102" s="115" t="s">
        <v>50</v>
      </c>
      <c r="F102" s="115" t="s">
        <v>51</v>
      </c>
      <c r="G102" s="115" t="s">
        <v>316</v>
      </c>
      <c r="H102" s="115" t="s">
        <v>317</v>
      </c>
      <c r="I102" s="115" t="s">
        <v>318</v>
      </c>
      <c r="J102" s="115" t="s">
        <v>309</v>
      </c>
      <c r="K102" s="116" t="s">
        <v>319</v>
      </c>
      <c r="L102" s="113"/>
      <c r="M102" s="58" t="s">
        <v>3</v>
      </c>
      <c r="N102" s="59" t="s">
        <v>39</v>
      </c>
      <c r="O102" s="59" t="s">
        <v>320</v>
      </c>
      <c r="P102" s="59" t="s">
        <v>321</v>
      </c>
      <c r="Q102" s="59" t="s">
        <v>322</v>
      </c>
      <c r="R102" s="59" t="s">
        <v>323</v>
      </c>
      <c r="S102" s="59" t="s">
        <v>324</v>
      </c>
      <c r="T102" s="60" t="s">
        <v>325</v>
      </c>
    </row>
    <row r="103" spans="2:65" s="1" customFormat="1" ht="22.9" customHeight="1">
      <c r="B103" s="34"/>
      <c r="C103" s="63" t="s">
        <v>326</v>
      </c>
      <c r="J103" s="117">
        <f>BK103</f>
        <v>0</v>
      </c>
      <c r="L103" s="34"/>
      <c r="M103" s="61"/>
      <c r="N103" s="52"/>
      <c r="O103" s="52"/>
      <c r="P103" s="118">
        <f>P104+P120+P178</f>
        <v>0</v>
      </c>
      <c r="Q103" s="52"/>
      <c r="R103" s="118">
        <f>R104+R120+R178</f>
        <v>13.533131933027999</v>
      </c>
      <c r="S103" s="52"/>
      <c r="T103" s="119">
        <f>T104+T120+T178</f>
        <v>3.8500000000000005</v>
      </c>
      <c r="AT103" s="19" t="s">
        <v>68</v>
      </c>
      <c r="AU103" s="19" t="s">
        <v>310</v>
      </c>
      <c r="BK103" s="120">
        <f>BK104+BK120+BK178</f>
        <v>0</v>
      </c>
    </row>
    <row r="104" spans="2:65" s="11" customFormat="1" ht="25.9" customHeight="1">
      <c r="B104" s="121"/>
      <c r="D104" s="122" t="s">
        <v>68</v>
      </c>
      <c r="E104" s="123" t="s">
        <v>5288</v>
      </c>
      <c r="F104" s="123" t="s">
        <v>137</v>
      </c>
      <c r="I104" s="124"/>
      <c r="J104" s="125">
        <f>BK104</f>
        <v>0</v>
      </c>
      <c r="L104" s="121"/>
      <c r="M104" s="126"/>
      <c r="P104" s="127">
        <f>P105+P109</f>
        <v>0</v>
      </c>
      <c r="R104" s="127">
        <f>R105+R109</f>
        <v>0</v>
      </c>
      <c r="T104" s="128">
        <f>T105+T109</f>
        <v>3.8500000000000005</v>
      </c>
      <c r="AR104" s="122" t="s">
        <v>76</v>
      </c>
      <c r="AT104" s="129" t="s">
        <v>68</v>
      </c>
      <c r="AU104" s="129" t="s">
        <v>69</v>
      </c>
      <c r="AY104" s="122" t="s">
        <v>328</v>
      </c>
      <c r="BK104" s="130">
        <f>BK105+BK109</f>
        <v>0</v>
      </c>
    </row>
    <row r="105" spans="2:65" s="11" customFormat="1" ht="22.9" customHeight="1">
      <c r="B105" s="121"/>
      <c r="D105" s="122" t="s">
        <v>68</v>
      </c>
      <c r="E105" s="131" t="s">
        <v>2130</v>
      </c>
      <c r="F105" s="131" t="s">
        <v>2131</v>
      </c>
      <c r="I105" s="124"/>
      <c r="J105" s="132">
        <f>BK105</f>
        <v>0</v>
      </c>
      <c r="L105" s="121"/>
      <c r="M105" s="126"/>
      <c r="P105" s="127">
        <f>SUM(P106:P108)</f>
        <v>0</v>
      </c>
      <c r="R105" s="127">
        <f>SUM(R106:R108)</f>
        <v>0</v>
      </c>
      <c r="T105" s="128">
        <f>SUM(T106:T108)</f>
        <v>3.8500000000000005</v>
      </c>
      <c r="AR105" s="122" t="s">
        <v>76</v>
      </c>
      <c r="AT105" s="129" t="s">
        <v>68</v>
      </c>
      <c r="AU105" s="129" t="s">
        <v>76</v>
      </c>
      <c r="AY105" s="122" t="s">
        <v>328</v>
      </c>
      <c r="BK105" s="130">
        <f>SUM(BK106:BK108)</f>
        <v>0</v>
      </c>
    </row>
    <row r="106" spans="2:65" s="1" customFormat="1" ht="37.9" customHeight="1">
      <c r="B106" s="133"/>
      <c r="C106" s="134" t="s">
        <v>76</v>
      </c>
      <c r="D106" s="134" t="s">
        <v>331</v>
      </c>
      <c r="E106" s="135" t="s">
        <v>5289</v>
      </c>
      <c r="F106" s="136" t="s">
        <v>5290</v>
      </c>
      <c r="G106" s="137" t="s">
        <v>491</v>
      </c>
      <c r="H106" s="138">
        <v>1.75</v>
      </c>
      <c r="I106" s="139"/>
      <c r="J106" s="140">
        <f>ROUND(I106*H106,2)</f>
        <v>0</v>
      </c>
      <c r="K106" s="136" t="s">
        <v>335</v>
      </c>
      <c r="L106" s="34"/>
      <c r="M106" s="141" t="s">
        <v>3</v>
      </c>
      <c r="N106" s="142" t="s">
        <v>40</v>
      </c>
      <c r="P106" s="143">
        <f>O106*H106</f>
        <v>0</v>
      </c>
      <c r="Q106" s="143">
        <v>0</v>
      </c>
      <c r="R106" s="143">
        <f>Q106*H106</f>
        <v>0</v>
      </c>
      <c r="S106" s="143">
        <v>2.2000000000000002</v>
      </c>
      <c r="T106" s="144">
        <f>S106*H106</f>
        <v>3.8500000000000005</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5291</v>
      </c>
    </row>
    <row r="107" spans="2:65" s="1" customFormat="1">
      <c r="B107" s="34"/>
      <c r="D107" s="147" t="s">
        <v>338</v>
      </c>
      <c r="F107" s="148" t="s">
        <v>5292</v>
      </c>
      <c r="I107" s="149"/>
      <c r="L107" s="34"/>
      <c r="M107" s="150"/>
      <c r="T107" s="55"/>
      <c r="AT107" s="19" t="s">
        <v>338</v>
      </c>
      <c r="AU107" s="19" t="s">
        <v>79</v>
      </c>
    </row>
    <row r="108" spans="2:65" s="12" customFormat="1">
      <c r="B108" s="156"/>
      <c r="D108" s="151" t="s">
        <v>442</v>
      </c>
      <c r="E108" s="157" t="s">
        <v>3</v>
      </c>
      <c r="F108" s="158" t="s">
        <v>5293</v>
      </c>
      <c r="H108" s="159">
        <v>1.75</v>
      </c>
      <c r="I108" s="160"/>
      <c r="L108" s="156"/>
      <c r="M108" s="161"/>
      <c r="T108" s="162"/>
      <c r="AT108" s="157" t="s">
        <v>442</v>
      </c>
      <c r="AU108" s="157" t="s">
        <v>79</v>
      </c>
      <c r="AV108" s="12" t="s">
        <v>79</v>
      </c>
      <c r="AW108" s="12" t="s">
        <v>31</v>
      </c>
      <c r="AX108" s="12" t="s">
        <v>76</v>
      </c>
      <c r="AY108" s="157" t="s">
        <v>328</v>
      </c>
    </row>
    <row r="109" spans="2:65" s="11" customFormat="1" ht="22.9" customHeight="1">
      <c r="B109" s="121"/>
      <c r="D109" s="122" t="s">
        <v>68</v>
      </c>
      <c r="E109" s="131" t="s">
        <v>896</v>
      </c>
      <c r="F109" s="131" t="s">
        <v>897</v>
      </c>
      <c r="I109" s="124"/>
      <c r="J109" s="132">
        <f>BK109</f>
        <v>0</v>
      </c>
      <c r="L109" s="121"/>
      <c r="M109" s="126"/>
      <c r="P109" s="127">
        <f>SUM(P110:P119)</f>
        <v>0</v>
      </c>
      <c r="R109" s="127">
        <f>SUM(R110:R119)</f>
        <v>0</v>
      </c>
      <c r="T109" s="128">
        <f>SUM(T110:T119)</f>
        <v>0</v>
      </c>
      <c r="AR109" s="122" t="s">
        <v>76</v>
      </c>
      <c r="AT109" s="129" t="s">
        <v>68</v>
      </c>
      <c r="AU109" s="129" t="s">
        <v>76</v>
      </c>
      <c r="AY109" s="122" t="s">
        <v>328</v>
      </c>
      <c r="BK109" s="130">
        <f>SUM(BK110:BK119)</f>
        <v>0</v>
      </c>
    </row>
    <row r="110" spans="2:65" s="1" customFormat="1" ht="37.9" customHeight="1">
      <c r="B110" s="133"/>
      <c r="C110" s="134" t="s">
        <v>79</v>
      </c>
      <c r="D110" s="134" t="s">
        <v>331</v>
      </c>
      <c r="E110" s="135" t="s">
        <v>5294</v>
      </c>
      <c r="F110" s="136" t="s">
        <v>5295</v>
      </c>
      <c r="G110" s="137" t="s">
        <v>585</v>
      </c>
      <c r="H110" s="138">
        <v>3.85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5296</v>
      </c>
    </row>
    <row r="111" spans="2:65" s="1" customFormat="1">
      <c r="B111" s="34"/>
      <c r="D111" s="147" t="s">
        <v>338</v>
      </c>
      <c r="F111" s="148" t="s">
        <v>5297</v>
      </c>
      <c r="I111" s="149"/>
      <c r="L111" s="34"/>
      <c r="M111" s="150"/>
      <c r="T111" s="55"/>
      <c r="AT111" s="19" t="s">
        <v>338</v>
      </c>
      <c r="AU111" s="19" t="s">
        <v>79</v>
      </c>
    </row>
    <row r="112" spans="2:65" s="1" customFormat="1" ht="33" customHeight="1">
      <c r="B112" s="133"/>
      <c r="C112" s="134" t="s">
        <v>87</v>
      </c>
      <c r="D112" s="134" t="s">
        <v>331</v>
      </c>
      <c r="E112" s="135" t="s">
        <v>2324</v>
      </c>
      <c r="F112" s="136" t="s">
        <v>2325</v>
      </c>
      <c r="G112" s="137" t="s">
        <v>585</v>
      </c>
      <c r="H112" s="138">
        <v>3.85</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5298</v>
      </c>
    </row>
    <row r="113" spans="2:65" s="1" customFormat="1">
      <c r="B113" s="34"/>
      <c r="D113" s="147" t="s">
        <v>338</v>
      </c>
      <c r="F113" s="148" t="s">
        <v>2327</v>
      </c>
      <c r="I113" s="149"/>
      <c r="L113" s="34"/>
      <c r="M113" s="150"/>
      <c r="T113" s="55"/>
      <c r="AT113" s="19" t="s">
        <v>338</v>
      </c>
      <c r="AU113" s="19" t="s">
        <v>79</v>
      </c>
    </row>
    <row r="114" spans="2:65" s="1" customFormat="1" ht="44.25" customHeight="1">
      <c r="B114" s="133"/>
      <c r="C114" s="134" t="s">
        <v>113</v>
      </c>
      <c r="D114" s="134" t="s">
        <v>331</v>
      </c>
      <c r="E114" s="135" t="s">
        <v>2329</v>
      </c>
      <c r="F114" s="136" t="s">
        <v>2330</v>
      </c>
      <c r="G114" s="137" t="s">
        <v>585</v>
      </c>
      <c r="H114" s="138">
        <v>96.25</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5299</v>
      </c>
    </row>
    <row r="115" spans="2:65" s="1" customFormat="1">
      <c r="B115" s="34"/>
      <c r="D115" s="147" t="s">
        <v>338</v>
      </c>
      <c r="F115" s="148" t="s">
        <v>2332</v>
      </c>
      <c r="I115" s="149"/>
      <c r="L115" s="34"/>
      <c r="M115" s="150"/>
      <c r="T115" s="55"/>
      <c r="AT115" s="19" t="s">
        <v>338</v>
      </c>
      <c r="AU115" s="19" t="s">
        <v>79</v>
      </c>
    </row>
    <row r="116" spans="2:65" s="12" customFormat="1">
      <c r="B116" s="156"/>
      <c r="D116" s="151" t="s">
        <v>442</v>
      </c>
      <c r="F116" s="158" t="s">
        <v>5300</v>
      </c>
      <c r="H116" s="159">
        <v>96.25</v>
      </c>
      <c r="I116" s="160"/>
      <c r="L116" s="156"/>
      <c r="M116" s="161"/>
      <c r="T116" s="162"/>
      <c r="AT116" s="157" t="s">
        <v>442</v>
      </c>
      <c r="AU116" s="157" t="s">
        <v>79</v>
      </c>
      <c r="AV116" s="12" t="s">
        <v>79</v>
      </c>
      <c r="AW116" s="12" t="s">
        <v>4</v>
      </c>
      <c r="AX116" s="12" t="s">
        <v>76</v>
      </c>
      <c r="AY116" s="157" t="s">
        <v>328</v>
      </c>
    </row>
    <row r="117" spans="2:65" s="1" customFormat="1" ht="49.15" customHeight="1">
      <c r="B117" s="133"/>
      <c r="C117" s="134" t="s">
        <v>138</v>
      </c>
      <c r="D117" s="134" t="s">
        <v>331</v>
      </c>
      <c r="E117" s="135" t="s">
        <v>2335</v>
      </c>
      <c r="F117" s="136" t="s">
        <v>2336</v>
      </c>
      <c r="G117" s="137" t="s">
        <v>585</v>
      </c>
      <c r="H117" s="138">
        <v>0.77</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5301</v>
      </c>
    </row>
    <row r="118" spans="2:65" s="1" customFormat="1">
      <c r="B118" s="34"/>
      <c r="D118" s="147" t="s">
        <v>338</v>
      </c>
      <c r="F118" s="148" t="s">
        <v>2338</v>
      </c>
      <c r="I118" s="149"/>
      <c r="L118" s="34"/>
      <c r="M118" s="150"/>
      <c r="T118" s="55"/>
      <c r="AT118" s="19" t="s">
        <v>338</v>
      </c>
      <c r="AU118" s="19" t="s">
        <v>79</v>
      </c>
    </row>
    <row r="119" spans="2:65" s="12" customFormat="1">
      <c r="B119" s="156"/>
      <c r="D119" s="151" t="s">
        <v>442</v>
      </c>
      <c r="F119" s="158" t="s">
        <v>5302</v>
      </c>
      <c r="H119" s="159">
        <v>0.77</v>
      </c>
      <c r="I119" s="160"/>
      <c r="L119" s="156"/>
      <c r="M119" s="161"/>
      <c r="T119" s="162"/>
      <c r="AT119" s="157" t="s">
        <v>442</v>
      </c>
      <c r="AU119" s="157" t="s">
        <v>79</v>
      </c>
      <c r="AV119" s="12" t="s">
        <v>79</v>
      </c>
      <c r="AW119" s="12" t="s">
        <v>4</v>
      </c>
      <c r="AX119" s="12" t="s">
        <v>76</v>
      </c>
      <c r="AY119" s="157" t="s">
        <v>328</v>
      </c>
    </row>
    <row r="120" spans="2:65" s="11" customFormat="1" ht="25.9" customHeight="1">
      <c r="B120" s="121"/>
      <c r="D120" s="122" t="s">
        <v>68</v>
      </c>
      <c r="E120" s="123" t="s">
        <v>434</v>
      </c>
      <c r="F120" s="123" t="s">
        <v>435</v>
      </c>
      <c r="I120" s="124"/>
      <c r="J120" s="125">
        <f>BK120</f>
        <v>0</v>
      </c>
      <c r="L120" s="121"/>
      <c r="M120" s="126"/>
      <c r="P120" s="127">
        <f>P121+P160+P175</f>
        <v>0</v>
      </c>
      <c r="R120" s="127">
        <f>R121+R160+R175</f>
        <v>13.522481933027999</v>
      </c>
      <c r="T120" s="128">
        <f>T121+T160+T175</f>
        <v>0</v>
      </c>
      <c r="AR120" s="122" t="s">
        <v>76</v>
      </c>
      <c r="AT120" s="129" t="s">
        <v>68</v>
      </c>
      <c r="AU120" s="129" t="s">
        <v>69</v>
      </c>
      <c r="AY120" s="122" t="s">
        <v>328</v>
      </c>
      <c r="BK120" s="130">
        <f>BK121+BK160+BK175</f>
        <v>0</v>
      </c>
    </row>
    <row r="121" spans="2:65" s="11" customFormat="1" ht="22.9" customHeight="1">
      <c r="B121" s="121"/>
      <c r="D121" s="122" t="s">
        <v>68</v>
      </c>
      <c r="E121" s="131" t="s">
        <v>76</v>
      </c>
      <c r="F121" s="131" t="s">
        <v>436</v>
      </c>
      <c r="I121" s="124"/>
      <c r="J121" s="132">
        <f>BK121</f>
        <v>0</v>
      </c>
      <c r="L121" s="121"/>
      <c r="M121" s="126"/>
      <c r="P121" s="127">
        <f>P122+P135+P144</f>
        <v>0</v>
      </c>
      <c r="R121" s="127">
        <f>R122+R135+R144</f>
        <v>0</v>
      </c>
      <c r="T121" s="128">
        <f>T122+T135+T144</f>
        <v>0</v>
      </c>
      <c r="AR121" s="122" t="s">
        <v>76</v>
      </c>
      <c r="AT121" s="129" t="s">
        <v>68</v>
      </c>
      <c r="AU121" s="129" t="s">
        <v>76</v>
      </c>
      <c r="AY121" s="122" t="s">
        <v>328</v>
      </c>
      <c r="BK121" s="130">
        <f>BK122+BK135+BK144</f>
        <v>0</v>
      </c>
    </row>
    <row r="122" spans="2:65" s="11" customFormat="1" ht="20.85" customHeight="1">
      <c r="B122" s="121"/>
      <c r="D122" s="122" t="s">
        <v>68</v>
      </c>
      <c r="E122" s="131" t="s">
        <v>9</v>
      </c>
      <c r="F122" s="131" t="s">
        <v>2613</v>
      </c>
      <c r="I122" s="124"/>
      <c r="J122" s="132">
        <f>BK122</f>
        <v>0</v>
      </c>
      <c r="L122" s="121"/>
      <c r="M122" s="126"/>
      <c r="P122" s="127">
        <f>SUM(P123:P134)</f>
        <v>0</v>
      </c>
      <c r="R122" s="127">
        <f>SUM(R123:R134)</f>
        <v>0</v>
      </c>
      <c r="T122" s="128">
        <f>SUM(T123:T134)</f>
        <v>0</v>
      </c>
      <c r="AR122" s="122" t="s">
        <v>76</v>
      </c>
      <c r="AT122" s="129" t="s">
        <v>68</v>
      </c>
      <c r="AU122" s="129" t="s">
        <v>79</v>
      </c>
      <c r="AY122" s="122" t="s">
        <v>328</v>
      </c>
      <c r="BK122" s="130">
        <f>SUM(BK123:BK134)</f>
        <v>0</v>
      </c>
    </row>
    <row r="123" spans="2:65" s="1" customFormat="1" ht="44.25" customHeight="1">
      <c r="B123" s="133"/>
      <c r="C123" s="134" t="s">
        <v>150</v>
      </c>
      <c r="D123" s="134" t="s">
        <v>331</v>
      </c>
      <c r="E123" s="135" t="s">
        <v>2633</v>
      </c>
      <c r="F123" s="136" t="s">
        <v>2634</v>
      </c>
      <c r="G123" s="137" t="s">
        <v>491</v>
      </c>
      <c r="H123" s="138">
        <v>2</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87</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5303</v>
      </c>
    </row>
    <row r="124" spans="2:65" s="1" customFormat="1">
      <c r="B124" s="34"/>
      <c r="D124" s="147" t="s">
        <v>338</v>
      </c>
      <c r="F124" s="148" t="s">
        <v>2636</v>
      </c>
      <c r="I124" s="149"/>
      <c r="L124" s="34"/>
      <c r="M124" s="150"/>
      <c r="T124" s="55"/>
      <c r="AT124" s="19" t="s">
        <v>338</v>
      </c>
      <c r="AU124" s="19" t="s">
        <v>87</v>
      </c>
    </row>
    <row r="125" spans="2:65" s="12" customFormat="1">
      <c r="B125" s="156"/>
      <c r="D125" s="151" t="s">
        <v>442</v>
      </c>
      <c r="E125" s="157" t="s">
        <v>3</v>
      </c>
      <c r="F125" s="158" t="s">
        <v>5304</v>
      </c>
      <c r="H125" s="159">
        <v>2</v>
      </c>
      <c r="I125" s="160"/>
      <c r="L125" s="156"/>
      <c r="M125" s="161"/>
      <c r="T125" s="162"/>
      <c r="AT125" s="157" t="s">
        <v>442</v>
      </c>
      <c r="AU125" s="157" t="s">
        <v>87</v>
      </c>
      <c r="AV125" s="12" t="s">
        <v>79</v>
      </c>
      <c r="AW125" s="12" t="s">
        <v>31</v>
      </c>
      <c r="AX125" s="12" t="s">
        <v>69</v>
      </c>
      <c r="AY125" s="157" t="s">
        <v>328</v>
      </c>
    </row>
    <row r="126" spans="2:65" s="13" customFormat="1">
      <c r="B126" s="163"/>
      <c r="D126" s="151" t="s">
        <v>442</v>
      </c>
      <c r="E126" s="164" t="s">
        <v>3</v>
      </c>
      <c r="F126" s="165" t="s">
        <v>452</v>
      </c>
      <c r="H126" s="166">
        <v>2</v>
      </c>
      <c r="I126" s="167"/>
      <c r="L126" s="163"/>
      <c r="M126" s="168"/>
      <c r="T126" s="169"/>
      <c r="AT126" s="164" t="s">
        <v>442</v>
      </c>
      <c r="AU126" s="164" t="s">
        <v>87</v>
      </c>
      <c r="AV126" s="13" t="s">
        <v>113</v>
      </c>
      <c r="AW126" s="13" t="s">
        <v>31</v>
      </c>
      <c r="AX126" s="13" t="s">
        <v>76</v>
      </c>
      <c r="AY126" s="164" t="s">
        <v>328</v>
      </c>
    </row>
    <row r="127" spans="2:65" s="1" customFormat="1" ht="44.25" customHeight="1">
      <c r="B127" s="133"/>
      <c r="C127" s="134" t="s">
        <v>168</v>
      </c>
      <c r="D127" s="134" t="s">
        <v>331</v>
      </c>
      <c r="E127" s="135" t="s">
        <v>2633</v>
      </c>
      <c r="F127" s="136" t="s">
        <v>2634</v>
      </c>
      <c r="G127" s="137" t="s">
        <v>491</v>
      </c>
      <c r="H127" s="138">
        <v>2</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87</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5305</v>
      </c>
    </row>
    <row r="128" spans="2:65" s="1" customFormat="1">
      <c r="B128" s="34"/>
      <c r="D128" s="147" t="s">
        <v>338</v>
      </c>
      <c r="F128" s="148" t="s">
        <v>2636</v>
      </c>
      <c r="I128" s="149"/>
      <c r="L128" s="34"/>
      <c r="M128" s="150"/>
      <c r="T128" s="55"/>
      <c r="AT128" s="19" t="s">
        <v>338</v>
      </c>
      <c r="AU128" s="19" t="s">
        <v>87</v>
      </c>
    </row>
    <row r="129" spans="2:65" s="12" customFormat="1">
      <c r="B129" s="156"/>
      <c r="D129" s="151" t="s">
        <v>442</v>
      </c>
      <c r="E129" s="157" t="s">
        <v>3</v>
      </c>
      <c r="F129" s="158" t="s">
        <v>5304</v>
      </c>
      <c r="H129" s="159">
        <v>2</v>
      </c>
      <c r="I129" s="160"/>
      <c r="L129" s="156"/>
      <c r="M129" s="161"/>
      <c r="T129" s="162"/>
      <c r="AT129" s="157" t="s">
        <v>442</v>
      </c>
      <c r="AU129" s="157" t="s">
        <v>87</v>
      </c>
      <c r="AV129" s="12" t="s">
        <v>79</v>
      </c>
      <c r="AW129" s="12" t="s">
        <v>31</v>
      </c>
      <c r="AX129" s="12" t="s">
        <v>69</v>
      </c>
      <c r="AY129" s="157" t="s">
        <v>328</v>
      </c>
    </row>
    <row r="130" spans="2:65" s="13" customFormat="1">
      <c r="B130" s="163"/>
      <c r="D130" s="151" t="s">
        <v>442</v>
      </c>
      <c r="E130" s="164" t="s">
        <v>3</v>
      </c>
      <c r="F130" s="165" t="s">
        <v>452</v>
      </c>
      <c r="H130" s="166">
        <v>2</v>
      </c>
      <c r="I130" s="167"/>
      <c r="L130" s="163"/>
      <c r="M130" s="168"/>
      <c r="T130" s="169"/>
      <c r="AT130" s="164" t="s">
        <v>442</v>
      </c>
      <c r="AU130" s="164" t="s">
        <v>87</v>
      </c>
      <c r="AV130" s="13" t="s">
        <v>113</v>
      </c>
      <c r="AW130" s="13" t="s">
        <v>31</v>
      </c>
      <c r="AX130" s="13" t="s">
        <v>76</v>
      </c>
      <c r="AY130" s="164" t="s">
        <v>328</v>
      </c>
    </row>
    <row r="131" spans="2:65" s="1" customFormat="1" ht="44.25" customHeight="1">
      <c r="B131" s="133"/>
      <c r="C131" s="134" t="s">
        <v>171</v>
      </c>
      <c r="D131" s="134" t="s">
        <v>331</v>
      </c>
      <c r="E131" s="135" t="s">
        <v>5306</v>
      </c>
      <c r="F131" s="136" t="s">
        <v>5307</v>
      </c>
      <c r="G131" s="137" t="s">
        <v>491</v>
      </c>
      <c r="H131" s="138">
        <v>12.805</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5308</v>
      </c>
    </row>
    <row r="132" spans="2:65" s="1" customFormat="1">
      <c r="B132" s="34"/>
      <c r="D132" s="147" t="s">
        <v>338</v>
      </c>
      <c r="F132" s="148" t="s">
        <v>5309</v>
      </c>
      <c r="I132" s="149"/>
      <c r="L132" s="34"/>
      <c r="M132" s="150"/>
      <c r="T132" s="55"/>
      <c r="AT132" s="19" t="s">
        <v>338</v>
      </c>
      <c r="AU132" s="19" t="s">
        <v>87</v>
      </c>
    </row>
    <row r="133" spans="2:65" s="14" customFormat="1">
      <c r="B133" s="170"/>
      <c r="D133" s="151" t="s">
        <v>442</v>
      </c>
      <c r="E133" s="171" t="s">
        <v>3</v>
      </c>
      <c r="F133" s="172" t="s">
        <v>5310</v>
      </c>
      <c r="H133" s="171" t="s">
        <v>3</v>
      </c>
      <c r="I133" s="173"/>
      <c r="L133" s="170"/>
      <c r="M133" s="174"/>
      <c r="T133" s="175"/>
      <c r="AT133" s="171" t="s">
        <v>442</v>
      </c>
      <c r="AU133" s="171" t="s">
        <v>87</v>
      </c>
      <c r="AV133" s="14" t="s">
        <v>76</v>
      </c>
      <c r="AW133" s="14" t="s">
        <v>31</v>
      </c>
      <c r="AX133" s="14" t="s">
        <v>69</v>
      </c>
      <c r="AY133" s="171" t="s">
        <v>328</v>
      </c>
    </row>
    <row r="134" spans="2:65" s="12" customFormat="1">
      <c r="B134" s="156"/>
      <c r="D134" s="151" t="s">
        <v>442</v>
      </c>
      <c r="E134" s="157" t="s">
        <v>3</v>
      </c>
      <c r="F134" s="158" t="s">
        <v>5311</v>
      </c>
      <c r="H134" s="159">
        <v>12.805</v>
      </c>
      <c r="I134" s="160"/>
      <c r="L134" s="156"/>
      <c r="M134" s="161"/>
      <c r="T134" s="162"/>
      <c r="AT134" s="157" t="s">
        <v>442</v>
      </c>
      <c r="AU134" s="157" t="s">
        <v>87</v>
      </c>
      <c r="AV134" s="12" t="s">
        <v>79</v>
      </c>
      <c r="AW134" s="12" t="s">
        <v>31</v>
      </c>
      <c r="AX134" s="12" t="s">
        <v>76</v>
      </c>
      <c r="AY134" s="157" t="s">
        <v>328</v>
      </c>
    </row>
    <row r="135" spans="2:65" s="11" customFormat="1" ht="20.85" customHeight="1">
      <c r="B135" s="121"/>
      <c r="D135" s="122" t="s">
        <v>68</v>
      </c>
      <c r="E135" s="131" t="s">
        <v>505</v>
      </c>
      <c r="F135" s="131" t="s">
        <v>2663</v>
      </c>
      <c r="I135" s="124"/>
      <c r="J135" s="132">
        <f>BK135</f>
        <v>0</v>
      </c>
      <c r="L135" s="121"/>
      <c r="M135" s="126"/>
      <c r="P135" s="127">
        <f>SUM(P136:P143)</f>
        <v>0</v>
      </c>
      <c r="R135" s="127">
        <f>SUM(R136:R143)</f>
        <v>0</v>
      </c>
      <c r="T135" s="128">
        <f>SUM(T136:T143)</f>
        <v>0</v>
      </c>
      <c r="AR135" s="122" t="s">
        <v>76</v>
      </c>
      <c r="AT135" s="129" t="s">
        <v>68</v>
      </c>
      <c r="AU135" s="129" t="s">
        <v>79</v>
      </c>
      <c r="AY135" s="122" t="s">
        <v>328</v>
      </c>
      <c r="BK135" s="130">
        <f>SUM(BK136:BK143)</f>
        <v>0</v>
      </c>
    </row>
    <row r="136" spans="2:65" s="1" customFormat="1" ht="44.25" customHeight="1">
      <c r="B136" s="133"/>
      <c r="C136" s="134" t="s">
        <v>183</v>
      </c>
      <c r="D136" s="134" t="s">
        <v>331</v>
      </c>
      <c r="E136" s="135" t="s">
        <v>2664</v>
      </c>
      <c r="F136" s="136" t="s">
        <v>2665</v>
      </c>
      <c r="G136" s="137" t="s">
        <v>491</v>
      </c>
      <c r="H136" s="138">
        <v>9.3689999999999998</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87</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5312</v>
      </c>
    </row>
    <row r="137" spans="2:65" s="1" customFormat="1">
      <c r="B137" s="34"/>
      <c r="D137" s="147" t="s">
        <v>338</v>
      </c>
      <c r="F137" s="148" t="s">
        <v>2667</v>
      </c>
      <c r="I137" s="149"/>
      <c r="L137" s="34"/>
      <c r="M137" s="150"/>
      <c r="T137" s="55"/>
      <c r="AT137" s="19" t="s">
        <v>338</v>
      </c>
      <c r="AU137" s="19" t="s">
        <v>87</v>
      </c>
    </row>
    <row r="138" spans="2:65" s="14" customFormat="1">
      <c r="B138" s="170"/>
      <c r="D138" s="151" t="s">
        <v>442</v>
      </c>
      <c r="E138" s="171" t="s">
        <v>3</v>
      </c>
      <c r="F138" s="172" t="s">
        <v>5313</v>
      </c>
      <c r="H138" s="171" t="s">
        <v>3</v>
      </c>
      <c r="I138" s="173"/>
      <c r="L138" s="170"/>
      <c r="M138" s="174"/>
      <c r="T138" s="175"/>
      <c r="AT138" s="171" t="s">
        <v>442</v>
      </c>
      <c r="AU138" s="171" t="s">
        <v>87</v>
      </c>
      <c r="AV138" s="14" t="s">
        <v>76</v>
      </c>
      <c r="AW138" s="14" t="s">
        <v>31</v>
      </c>
      <c r="AX138" s="14" t="s">
        <v>69</v>
      </c>
      <c r="AY138" s="171" t="s">
        <v>328</v>
      </c>
    </row>
    <row r="139" spans="2:65" s="12" customFormat="1">
      <c r="B139" s="156"/>
      <c r="D139" s="151" t="s">
        <v>442</v>
      </c>
      <c r="E139" s="157" t="s">
        <v>3</v>
      </c>
      <c r="F139" s="158" t="s">
        <v>5314</v>
      </c>
      <c r="H139" s="159">
        <v>9.3689999999999998</v>
      </c>
      <c r="I139" s="160"/>
      <c r="L139" s="156"/>
      <c r="M139" s="161"/>
      <c r="T139" s="162"/>
      <c r="AT139" s="157" t="s">
        <v>442</v>
      </c>
      <c r="AU139" s="157" t="s">
        <v>87</v>
      </c>
      <c r="AV139" s="12" t="s">
        <v>79</v>
      </c>
      <c r="AW139" s="12" t="s">
        <v>31</v>
      </c>
      <c r="AX139" s="12" t="s">
        <v>76</v>
      </c>
      <c r="AY139" s="157" t="s">
        <v>328</v>
      </c>
    </row>
    <row r="140" spans="2:65" s="1" customFormat="1" ht="55.5" customHeight="1">
      <c r="B140" s="133"/>
      <c r="C140" s="134" t="s">
        <v>235</v>
      </c>
      <c r="D140" s="134" t="s">
        <v>331</v>
      </c>
      <c r="E140" s="135" t="s">
        <v>5315</v>
      </c>
      <c r="F140" s="136" t="s">
        <v>5316</v>
      </c>
      <c r="G140" s="137" t="s">
        <v>491</v>
      </c>
      <c r="H140" s="138">
        <v>9.3689999999999998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87</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5317</v>
      </c>
    </row>
    <row r="141" spans="2:65" s="1" customFormat="1">
      <c r="B141" s="34"/>
      <c r="D141" s="147" t="s">
        <v>338</v>
      </c>
      <c r="F141" s="148" t="s">
        <v>5318</v>
      </c>
      <c r="I141" s="149"/>
      <c r="L141" s="34"/>
      <c r="M141" s="150"/>
      <c r="T141" s="55"/>
      <c r="AT141" s="19" t="s">
        <v>338</v>
      </c>
      <c r="AU141" s="19" t="s">
        <v>87</v>
      </c>
    </row>
    <row r="142" spans="2:65" s="1" customFormat="1" ht="44.25" customHeight="1">
      <c r="B142" s="133"/>
      <c r="C142" s="134" t="s">
        <v>239</v>
      </c>
      <c r="D142" s="134" t="s">
        <v>331</v>
      </c>
      <c r="E142" s="135" t="s">
        <v>978</v>
      </c>
      <c r="F142" s="136" t="s">
        <v>5319</v>
      </c>
      <c r="G142" s="137" t="s">
        <v>491</v>
      </c>
      <c r="H142" s="138">
        <v>9.3689999999999998</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87</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5320</v>
      </c>
    </row>
    <row r="143" spans="2:65" s="1" customFormat="1">
      <c r="B143" s="34"/>
      <c r="D143" s="147" t="s">
        <v>338</v>
      </c>
      <c r="F143" s="148" t="s">
        <v>981</v>
      </c>
      <c r="I143" s="149"/>
      <c r="L143" s="34"/>
      <c r="M143" s="150"/>
      <c r="T143" s="55"/>
      <c r="AT143" s="19" t="s">
        <v>338</v>
      </c>
      <c r="AU143" s="19" t="s">
        <v>87</v>
      </c>
    </row>
    <row r="144" spans="2:65" s="11" customFormat="1" ht="20.85" customHeight="1">
      <c r="B144" s="121"/>
      <c r="D144" s="122" t="s">
        <v>68</v>
      </c>
      <c r="E144" s="131" t="s">
        <v>526</v>
      </c>
      <c r="F144" s="131" t="s">
        <v>2672</v>
      </c>
      <c r="I144" s="124"/>
      <c r="J144" s="132">
        <f>BK144</f>
        <v>0</v>
      </c>
      <c r="L144" s="121"/>
      <c r="M144" s="126"/>
      <c r="P144" s="127">
        <f>SUM(P145:P159)</f>
        <v>0</v>
      </c>
      <c r="R144" s="127">
        <f>SUM(R145:R159)</f>
        <v>0</v>
      </c>
      <c r="T144" s="128">
        <f>SUM(T145:T159)</f>
        <v>0</v>
      </c>
      <c r="AR144" s="122" t="s">
        <v>76</v>
      </c>
      <c r="AT144" s="129" t="s">
        <v>68</v>
      </c>
      <c r="AU144" s="129" t="s">
        <v>79</v>
      </c>
      <c r="AY144" s="122" t="s">
        <v>328</v>
      </c>
      <c r="BK144" s="130">
        <f>SUM(BK145:BK159)</f>
        <v>0</v>
      </c>
    </row>
    <row r="145" spans="2:65" s="1" customFormat="1" ht="62.65" customHeight="1">
      <c r="B145" s="133"/>
      <c r="C145" s="134" t="s">
        <v>9</v>
      </c>
      <c r="D145" s="134" t="s">
        <v>331</v>
      </c>
      <c r="E145" s="135" t="s">
        <v>967</v>
      </c>
      <c r="F145" s="136" t="s">
        <v>968</v>
      </c>
      <c r="G145" s="137" t="s">
        <v>491</v>
      </c>
      <c r="H145" s="138">
        <v>4.8570000000000002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87</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5321</v>
      </c>
    </row>
    <row r="146" spans="2:65" s="1" customFormat="1">
      <c r="B146" s="34"/>
      <c r="D146" s="147" t="s">
        <v>338</v>
      </c>
      <c r="F146" s="148" t="s">
        <v>970</v>
      </c>
      <c r="I146" s="149"/>
      <c r="L146" s="34"/>
      <c r="M146" s="150"/>
      <c r="T146" s="55"/>
      <c r="AT146" s="19" t="s">
        <v>338</v>
      </c>
      <c r="AU146" s="19" t="s">
        <v>87</v>
      </c>
    </row>
    <row r="147" spans="2:65" s="14" customFormat="1">
      <c r="B147" s="170"/>
      <c r="D147" s="151" t="s">
        <v>442</v>
      </c>
      <c r="E147" s="171" t="s">
        <v>3</v>
      </c>
      <c r="F147" s="172" t="s">
        <v>2674</v>
      </c>
      <c r="H147" s="171" t="s">
        <v>3</v>
      </c>
      <c r="I147" s="173"/>
      <c r="L147" s="170"/>
      <c r="M147" s="174"/>
      <c r="T147" s="175"/>
      <c r="AT147" s="171" t="s">
        <v>442</v>
      </c>
      <c r="AU147" s="171" t="s">
        <v>87</v>
      </c>
      <c r="AV147" s="14" t="s">
        <v>76</v>
      </c>
      <c r="AW147" s="14" t="s">
        <v>31</v>
      </c>
      <c r="AX147" s="14" t="s">
        <v>69</v>
      </c>
      <c r="AY147" s="171" t="s">
        <v>328</v>
      </c>
    </row>
    <row r="148" spans="2:65" s="14" customFormat="1">
      <c r="B148" s="170"/>
      <c r="D148" s="151" t="s">
        <v>442</v>
      </c>
      <c r="E148" s="171" t="s">
        <v>3</v>
      </c>
      <c r="F148" s="172" t="s">
        <v>2675</v>
      </c>
      <c r="H148" s="171" t="s">
        <v>3</v>
      </c>
      <c r="I148" s="173"/>
      <c r="L148" s="170"/>
      <c r="M148" s="174"/>
      <c r="T148" s="175"/>
      <c r="AT148" s="171" t="s">
        <v>442</v>
      </c>
      <c r="AU148" s="171" t="s">
        <v>87</v>
      </c>
      <c r="AV148" s="14" t="s">
        <v>76</v>
      </c>
      <c r="AW148" s="14" t="s">
        <v>31</v>
      </c>
      <c r="AX148" s="14" t="s">
        <v>69</v>
      </c>
      <c r="AY148" s="171" t="s">
        <v>328</v>
      </c>
    </row>
    <row r="149" spans="2:65" s="12" customFormat="1">
      <c r="B149" s="156"/>
      <c r="D149" s="151" t="s">
        <v>442</v>
      </c>
      <c r="E149" s="157" t="s">
        <v>3</v>
      </c>
      <c r="F149" s="158" t="s">
        <v>5322</v>
      </c>
      <c r="H149" s="159">
        <v>14.226000000000001</v>
      </c>
      <c r="I149" s="160"/>
      <c r="L149" s="156"/>
      <c r="M149" s="161"/>
      <c r="T149" s="162"/>
      <c r="AT149" s="157" t="s">
        <v>442</v>
      </c>
      <c r="AU149" s="157" t="s">
        <v>87</v>
      </c>
      <c r="AV149" s="12" t="s">
        <v>79</v>
      </c>
      <c r="AW149" s="12" t="s">
        <v>31</v>
      </c>
      <c r="AX149" s="12" t="s">
        <v>69</v>
      </c>
      <c r="AY149" s="157" t="s">
        <v>328</v>
      </c>
    </row>
    <row r="150" spans="2:65" s="12" customFormat="1">
      <c r="B150" s="156"/>
      <c r="D150" s="151" t="s">
        <v>442</v>
      </c>
      <c r="E150" s="157" t="s">
        <v>3</v>
      </c>
      <c r="F150" s="158" t="s">
        <v>5323</v>
      </c>
      <c r="H150" s="159">
        <v>-9.3689999999999998</v>
      </c>
      <c r="I150" s="160"/>
      <c r="L150" s="156"/>
      <c r="M150" s="161"/>
      <c r="T150" s="162"/>
      <c r="AT150" s="157" t="s">
        <v>442</v>
      </c>
      <c r="AU150" s="157" t="s">
        <v>87</v>
      </c>
      <c r="AV150" s="12" t="s">
        <v>79</v>
      </c>
      <c r="AW150" s="12" t="s">
        <v>31</v>
      </c>
      <c r="AX150" s="12" t="s">
        <v>69</v>
      </c>
      <c r="AY150" s="157" t="s">
        <v>328</v>
      </c>
    </row>
    <row r="151" spans="2:65" s="13" customFormat="1">
      <c r="B151" s="163"/>
      <c r="D151" s="151" t="s">
        <v>442</v>
      </c>
      <c r="E151" s="164" t="s">
        <v>3</v>
      </c>
      <c r="F151" s="165" t="s">
        <v>452</v>
      </c>
      <c r="H151" s="166">
        <v>4.8570000000000002</v>
      </c>
      <c r="I151" s="167"/>
      <c r="L151" s="163"/>
      <c r="M151" s="168"/>
      <c r="T151" s="169"/>
      <c r="AT151" s="164" t="s">
        <v>442</v>
      </c>
      <c r="AU151" s="164" t="s">
        <v>87</v>
      </c>
      <c r="AV151" s="13" t="s">
        <v>113</v>
      </c>
      <c r="AW151" s="13" t="s">
        <v>31</v>
      </c>
      <c r="AX151" s="13" t="s">
        <v>76</v>
      </c>
      <c r="AY151" s="164" t="s">
        <v>328</v>
      </c>
    </row>
    <row r="152" spans="2:65" s="1" customFormat="1" ht="66.75" customHeight="1">
      <c r="B152" s="133"/>
      <c r="C152" s="134" t="s">
        <v>505</v>
      </c>
      <c r="D152" s="134" t="s">
        <v>331</v>
      </c>
      <c r="E152" s="135" t="s">
        <v>2678</v>
      </c>
      <c r="F152" s="136" t="s">
        <v>2679</v>
      </c>
      <c r="G152" s="137" t="s">
        <v>491</v>
      </c>
      <c r="H152" s="138">
        <v>24.285</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5324</v>
      </c>
    </row>
    <row r="153" spans="2:65" s="1" customFormat="1">
      <c r="B153" s="34"/>
      <c r="D153" s="147" t="s">
        <v>338</v>
      </c>
      <c r="F153" s="148" t="s">
        <v>2681</v>
      </c>
      <c r="I153" s="149"/>
      <c r="L153" s="34"/>
      <c r="M153" s="150"/>
      <c r="T153" s="55"/>
      <c r="AT153" s="19" t="s">
        <v>338</v>
      </c>
      <c r="AU153" s="19" t="s">
        <v>87</v>
      </c>
    </row>
    <row r="154" spans="2:65" s="1" customFormat="1" ht="19.5">
      <c r="B154" s="34"/>
      <c r="D154" s="151" t="s">
        <v>340</v>
      </c>
      <c r="F154" s="152" t="s">
        <v>2682</v>
      </c>
      <c r="I154" s="149"/>
      <c r="L154" s="34"/>
      <c r="M154" s="150"/>
      <c r="T154" s="55"/>
      <c r="AT154" s="19" t="s">
        <v>340</v>
      </c>
      <c r="AU154" s="19" t="s">
        <v>87</v>
      </c>
    </row>
    <row r="155" spans="2:65" s="12" customFormat="1">
      <c r="B155" s="156"/>
      <c r="D155" s="151" t="s">
        <v>442</v>
      </c>
      <c r="F155" s="158" t="s">
        <v>5325</v>
      </c>
      <c r="H155" s="159">
        <v>24.285</v>
      </c>
      <c r="I155" s="160"/>
      <c r="L155" s="156"/>
      <c r="M155" s="161"/>
      <c r="T155" s="162"/>
      <c r="AT155" s="157" t="s">
        <v>442</v>
      </c>
      <c r="AU155" s="157" t="s">
        <v>87</v>
      </c>
      <c r="AV155" s="12" t="s">
        <v>79</v>
      </c>
      <c r="AW155" s="12" t="s">
        <v>4</v>
      </c>
      <c r="AX155" s="12" t="s">
        <v>76</v>
      </c>
      <c r="AY155" s="157" t="s">
        <v>328</v>
      </c>
    </row>
    <row r="156" spans="2:65" s="1" customFormat="1" ht="44.25" customHeight="1">
      <c r="B156" s="133"/>
      <c r="C156" s="134" t="s">
        <v>512</v>
      </c>
      <c r="D156" s="134" t="s">
        <v>331</v>
      </c>
      <c r="E156" s="135" t="s">
        <v>2684</v>
      </c>
      <c r="F156" s="136" t="s">
        <v>919</v>
      </c>
      <c r="G156" s="137" t="s">
        <v>585</v>
      </c>
      <c r="H156" s="138">
        <v>8.7430000000000003</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87</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5326</v>
      </c>
    </row>
    <row r="157" spans="2:65" s="1" customFormat="1">
      <c r="B157" s="34"/>
      <c r="D157" s="147" t="s">
        <v>338</v>
      </c>
      <c r="F157" s="148" t="s">
        <v>2686</v>
      </c>
      <c r="I157" s="149"/>
      <c r="L157" s="34"/>
      <c r="M157" s="150"/>
      <c r="T157" s="55"/>
      <c r="AT157" s="19" t="s">
        <v>338</v>
      </c>
      <c r="AU157" s="19" t="s">
        <v>87</v>
      </c>
    </row>
    <row r="158" spans="2:65" s="1" customFormat="1" ht="29.25">
      <c r="B158" s="34"/>
      <c r="D158" s="151" t="s">
        <v>340</v>
      </c>
      <c r="F158" s="152" t="s">
        <v>2687</v>
      </c>
      <c r="I158" s="149"/>
      <c r="L158" s="34"/>
      <c r="M158" s="150"/>
      <c r="T158" s="55"/>
      <c r="AT158" s="19" t="s">
        <v>340</v>
      </c>
      <c r="AU158" s="19" t="s">
        <v>87</v>
      </c>
    </row>
    <row r="159" spans="2:65" s="12" customFormat="1">
      <c r="B159" s="156"/>
      <c r="D159" s="151" t="s">
        <v>442</v>
      </c>
      <c r="F159" s="158" t="s">
        <v>5327</v>
      </c>
      <c r="H159" s="159">
        <v>8.7430000000000003</v>
      </c>
      <c r="I159" s="160"/>
      <c r="L159" s="156"/>
      <c r="M159" s="161"/>
      <c r="T159" s="162"/>
      <c r="AT159" s="157" t="s">
        <v>442</v>
      </c>
      <c r="AU159" s="157" t="s">
        <v>87</v>
      </c>
      <c r="AV159" s="12" t="s">
        <v>79</v>
      </c>
      <c r="AW159" s="12" t="s">
        <v>4</v>
      </c>
      <c r="AX159" s="12" t="s">
        <v>76</v>
      </c>
      <c r="AY159" s="157" t="s">
        <v>328</v>
      </c>
    </row>
    <row r="160" spans="2:65" s="11" customFormat="1" ht="22.9" customHeight="1">
      <c r="B160" s="121"/>
      <c r="D160" s="122" t="s">
        <v>68</v>
      </c>
      <c r="E160" s="131" t="s">
        <v>79</v>
      </c>
      <c r="F160" s="131" t="s">
        <v>525</v>
      </c>
      <c r="I160" s="124"/>
      <c r="J160" s="132">
        <f>BK160</f>
        <v>0</v>
      </c>
      <c r="L160" s="121"/>
      <c r="M160" s="126"/>
      <c r="P160" s="127">
        <f>SUM(P161:P174)</f>
        <v>0</v>
      </c>
      <c r="R160" s="127">
        <f>SUM(R161:R174)</f>
        <v>13.522481933027999</v>
      </c>
      <c r="T160" s="128">
        <f>SUM(T161:T174)</f>
        <v>0</v>
      </c>
      <c r="AR160" s="122" t="s">
        <v>76</v>
      </c>
      <c r="AT160" s="129" t="s">
        <v>68</v>
      </c>
      <c r="AU160" s="129" t="s">
        <v>76</v>
      </c>
      <c r="AY160" s="122" t="s">
        <v>328</v>
      </c>
      <c r="BK160" s="130">
        <f>SUM(BK161:BK174)</f>
        <v>0</v>
      </c>
    </row>
    <row r="161" spans="2:65" s="1" customFormat="1" ht="24.2" customHeight="1">
      <c r="B161" s="133"/>
      <c r="C161" s="134" t="s">
        <v>526</v>
      </c>
      <c r="D161" s="134" t="s">
        <v>331</v>
      </c>
      <c r="E161" s="135" t="s">
        <v>5328</v>
      </c>
      <c r="F161" s="136" t="s">
        <v>5329</v>
      </c>
      <c r="G161" s="137" t="s">
        <v>491</v>
      </c>
      <c r="H161" s="138">
        <v>1.907</v>
      </c>
      <c r="I161" s="139"/>
      <c r="J161" s="140">
        <f>ROUND(I161*H161,2)</f>
        <v>0</v>
      </c>
      <c r="K161" s="136" t="s">
        <v>335</v>
      </c>
      <c r="L161" s="34"/>
      <c r="M161" s="141" t="s">
        <v>3</v>
      </c>
      <c r="N161" s="142" t="s">
        <v>40</v>
      </c>
      <c r="P161" s="143">
        <f>O161*H161</f>
        <v>0</v>
      </c>
      <c r="Q161" s="143">
        <v>2.5018722040000001</v>
      </c>
      <c r="R161" s="143">
        <f>Q161*H161</f>
        <v>4.771070293028</v>
      </c>
      <c r="S161" s="143">
        <v>0</v>
      </c>
      <c r="T161" s="144">
        <f>S161*H161</f>
        <v>0</v>
      </c>
      <c r="AR161" s="145" t="s">
        <v>113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5330</v>
      </c>
    </row>
    <row r="162" spans="2:65" s="1" customFormat="1">
      <c r="B162" s="34"/>
      <c r="D162" s="147" t="s">
        <v>338</v>
      </c>
      <c r="F162" s="148" t="s">
        <v>5331</v>
      </c>
      <c r="I162" s="149"/>
      <c r="L162" s="34"/>
      <c r="M162" s="150"/>
      <c r="T162" s="55"/>
      <c r="AT162" s="19" t="s">
        <v>338</v>
      </c>
      <c r="AU162" s="19" t="s">
        <v>79</v>
      </c>
    </row>
    <row r="163" spans="2:65" s="14" customFormat="1">
      <c r="B163" s="170"/>
      <c r="D163" s="151" t="s">
        <v>442</v>
      </c>
      <c r="E163" s="171" t="s">
        <v>3</v>
      </c>
      <c r="F163" s="172" t="s">
        <v>5332</v>
      </c>
      <c r="H163" s="171" t="s">
        <v>3</v>
      </c>
      <c r="I163" s="173"/>
      <c r="L163" s="170"/>
      <c r="M163" s="174"/>
      <c r="T163" s="175"/>
      <c r="AT163" s="171" t="s">
        <v>442</v>
      </c>
      <c r="AU163" s="171" t="s">
        <v>79</v>
      </c>
      <c r="AV163" s="14" t="s">
        <v>76</v>
      </c>
      <c r="AW163" s="14" t="s">
        <v>31</v>
      </c>
      <c r="AX163" s="14" t="s">
        <v>69</v>
      </c>
      <c r="AY163" s="171" t="s">
        <v>328</v>
      </c>
    </row>
    <row r="164" spans="2:65" s="12" customFormat="1">
      <c r="B164" s="156"/>
      <c r="D164" s="151" t="s">
        <v>442</v>
      </c>
      <c r="E164" s="157" t="s">
        <v>3</v>
      </c>
      <c r="F164" s="158" t="s">
        <v>5333</v>
      </c>
      <c r="H164" s="159">
        <v>0.93799999999999994</v>
      </c>
      <c r="I164" s="160"/>
      <c r="L164" s="156"/>
      <c r="M164" s="161"/>
      <c r="T164" s="162"/>
      <c r="AT164" s="157" t="s">
        <v>442</v>
      </c>
      <c r="AU164" s="157" t="s">
        <v>79</v>
      </c>
      <c r="AV164" s="12" t="s">
        <v>79</v>
      </c>
      <c r="AW164" s="12" t="s">
        <v>31</v>
      </c>
      <c r="AX164" s="12" t="s">
        <v>69</v>
      </c>
      <c r="AY164" s="157" t="s">
        <v>328</v>
      </c>
    </row>
    <row r="165" spans="2:65" s="12" customFormat="1">
      <c r="B165" s="156"/>
      <c r="D165" s="151" t="s">
        <v>442</v>
      </c>
      <c r="E165" s="157" t="s">
        <v>3</v>
      </c>
      <c r="F165" s="158" t="s">
        <v>5334</v>
      </c>
      <c r="H165" s="159">
        <v>0.878</v>
      </c>
      <c r="I165" s="160"/>
      <c r="L165" s="156"/>
      <c r="M165" s="161"/>
      <c r="T165" s="162"/>
      <c r="AT165" s="157" t="s">
        <v>442</v>
      </c>
      <c r="AU165" s="157" t="s">
        <v>79</v>
      </c>
      <c r="AV165" s="12" t="s">
        <v>79</v>
      </c>
      <c r="AW165" s="12" t="s">
        <v>31</v>
      </c>
      <c r="AX165" s="12" t="s">
        <v>69</v>
      </c>
      <c r="AY165" s="157" t="s">
        <v>328</v>
      </c>
    </row>
    <row r="166" spans="2:65" s="13" customFormat="1">
      <c r="B166" s="163"/>
      <c r="D166" s="151" t="s">
        <v>442</v>
      </c>
      <c r="E166" s="164" t="s">
        <v>3</v>
      </c>
      <c r="F166" s="165" t="s">
        <v>452</v>
      </c>
      <c r="H166" s="166">
        <v>1.8160000000000001</v>
      </c>
      <c r="I166" s="167"/>
      <c r="L166" s="163"/>
      <c r="M166" s="168"/>
      <c r="T166" s="169"/>
      <c r="AT166" s="164" t="s">
        <v>442</v>
      </c>
      <c r="AU166" s="164" t="s">
        <v>79</v>
      </c>
      <c r="AV166" s="13" t="s">
        <v>113</v>
      </c>
      <c r="AW166" s="13" t="s">
        <v>31</v>
      </c>
      <c r="AX166" s="13" t="s">
        <v>76</v>
      </c>
      <c r="AY166" s="164" t="s">
        <v>328</v>
      </c>
    </row>
    <row r="167" spans="2:65" s="12" customFormat="1">
      <c r="B167" s="156"/>
      <c r="D167" s="151" t="s">
        <v>442</v>
      </c>
      <c r="F167" s="158" t="s">
        <v>5335</v>
      </c>
      <c r="H167" s="159">
        <v>1.907</v>
      </c>
      <c r="I167" s="160"/>
      <c r="L167" s="156"/>
      <c r="M167" s="161"/>
      <c r="T167" s="162"/>
      <c r="AT167" s="157" t="s">
        <v>442</v>
      </c>
      <c r="AU167" s="157" t="s">
        <v>79</v>
      </c>
      <c r="AV167" s="12" t="s">
        <v>79</v>
      </c>
      <c r="AW167" s="12" t="s">
        <v>4</v>
      </c>
      <c r="AX167" s="12" t="s">
        <v>76</v>
      </c>
      <c r="AY167" s="157" t="s">
        <v>328</v>
      </c>
    </row>
    <row r="168" spans="2:65" s="1" customFormat="1" ht="44.25" customHeight="1">
      <c r="B168" s="133"/>
      <c r="C168" s="134" t="s">
        <v>532</v>
      </c>
      <c r="D168" s="134" t="s">
        <v>331</v>
      </c>
      <c r="E168" s="135" t="s">
        <v>5336</v>
      </c>
      <c r="F168" s="136" t="s">
        <v>5337</v>
      </c>
      <c r="G168" s="137" t="s">
        <v>439</v>
      </c>
      <c r="H168" s="138">
        <v>13.763</v>
      </c>
      <c r="I168" s="139"/>
      <c r="J168" s="140">
        <f>ROUND(I168*H168,2)</f>
        <v>0</v>
      </c>
      <c r="K168" s="136" t="s">
        <v>335</v>
      </c>
      <c r="L168" s="34"/>
      <c r="M168" s="141" t="s">
        <v>3</v>
      </c>
      <c r="N168" s="142" t="s">
        <v>40</v>
      </c>
      <c r="P168" s="143">
        <f>O168*H168</f>
        <v>0</v>
      </c>
      <c r="Q168" s="143">
        <v>0.61207999999999996</v>
      </c>
      <c r="R168" s="143">
        <f>Q168*H168</f>
        <v>8.4240570399999992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5338</v>
      </c>
    </row>
    <row r="169" spans="2:65" s="1" customFormat="1">
      <c r="B169" s="34"/>
      <c r="D169" s="147" t="s">
        <v>338</v>
      </c>
      <c r="F169" s="148" t="s">
        <v>5339</v>
      </c>
      <c r="I169" s="149"/>
      <c r="L169" s="34"/>
      <c r="M169" s="150"/>
      <c r="T169" s="55"/>
      <c r="AT169" s="19" t="s">
        <v>338</v>
      </c>
      <c r="AU169" s="19" t="s">
        <v>79</v>
      </c>
    </row>
    <row r="170" spans="2:65" s="14" customFormat="1">
      <c r="B170" s="170"/>
      <c r="D170" s="151" t="s">
        <v>442</v>
      </c>
      <c r="E170" s="171" t="s">
        <v>3</v>
      </c>
      <c r="F170" s="172" t="s">
        <v>5340</v>
      </c>
      <c r="H170" s="171" t="s">
        <v>3</v>
      </c>
      <c r="I170" s="173"/>
      <c r="L170" s="170"/>
      <c r="M170" s="174"/>
      <c r="T170" s="175"/>
      <c r="AT170" s="171" t="s">
        <v>442</v>
      </c>
      <c r="AU170" s="171" t="s">
        <v>79</v>
      </c>
      <c r="AV170" s="14" t="s">
        <v>76</v>
      </c>
      <c r="AW170" s="14" t="s">
        <v>31</v>
      </c>
      <c r="AX170" s="14" t="s">
        <v>69</v>
      </c>
      <c r="AY170" s="171" t="s">
        <v>328</v>
      </c>
    </row>
    <row r="171" spans="2:65" s="12" customFormat="1">
      <c r="B171" s="156"/>
      <c r="D171" s="151" t="s">
        <v>442</v>
      </c>
      <c r="E171" s="157" t="s">
        <v>3</v>
      </c>
      <c r="F171" s="158" t="s">
        <v>5341</v>
      </c>
      <c r="H171" s="159">
        <v>13.763</v>
      </c>
      <c r="I171" s="160"/>
      <c r="L171" s="156"/>
      <c r="M171" s="161"/>
      <c r="T171" s="162"/>
      <c r="AT171" s="157" t="s">
        <v>442</v>
      </c>
      <c r="AU171" s="157" t="s">
        <v>79</v>
      </c>
      <c r="AV171" s="12" t="s">
        <v>79</v>
      </c>
      <c r="AW171" s="12" t="s">
        <v>31</v>
      </c>
      <c r="AX171" s="12" t="s">
        <v>76</v>
      </c>
      <c r="AY171" s="157" t="s">
        <v>328</v>
      </c>
    </row>
    <row r="172" spans="2:65" s="1" customFormat="1" ht="55.5" customHeight="1">
      <c r="B172" s="133"/>
      <c r="C172" s="134" t="s">
        <v>538</v>
      </c>
      <c r="D172" s="134" t="s">
        <v>331</v>
      </c>
      <c r="E172" s="135" t="s">
        <v>2723</v>
      </c>
      <c r="F172" s="136" t="s">
        <v>2724</v>
      </c>
      <c r="G172" s="137" t="s">
        <v>585</v>
      </c>
      <c r="H172" s="138">
        <v>0.309</v>
      </c>
      <c r="I172" s="139"/>
      <c r="J172" s="140">
        <f>ROUND(I172*H172,2)</f>
        <v>0</v>
      </c>
      <c r="K172" s="136" t="s">
        <v>335</v>
      </c>
      <c r="L172" s="34"/>
      <c r="M172" s="141" t="s">
        <v>3</v>
      </c>
      <c r="N172" s="142" t="s">
        <v>40</v>
      </c>
      <c r="P172" s="143">
        <f>O172*H172</f>
        <v>0</v>
      </c>
      <c r="Q172" s="143">
        <v>1.0593999999999999</v>
      </c>
      <c r="R172" s="143">
        <f>Q172*H172</f>
        <v>0.32735459999999994</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5342</v>
      </c>
    </row>
    <row r="173" spans="2:65" s="1" customFormat="1">
      <c r="B173" s="34"/>
      <c r="D173" s="147" t="s">
        <v>338</v>
      </c>
      <c r="F173" s="148" t="s">
        <v>2726</v>
      </c>
      <c r="I173" s="149"/>
      <c r="L173" s="34"/>
      <c r="M173" s="150"/>
      <c r="T173" s="55"/>
      <c r="AT173" s="19" t="s">
        <v>338</v>
      </c>
      <c r="AU173" s="19" t="s">
        <v>79</v>
      </c>
    </row>
    <row r="174" spans="2:65" s="12" customFormat="1">
      <c r="B174" s="156"/>
      <c r="D174" s="151" t="s">
        <v>442</v>
      </c>
      <c r="E174" s="157" t="s">
        <v>3</v>
      </c>
      <c r="F174" s="158" t="s">
        <v>5343</v>
      </c>
      <c r="H174" s="159">
        <v>0.309</v>
      </c>
      <c r="I174" s="160"/>
      <c r="L174" s="156"/>
      <c r="M174" s="161"/>
      <c r="T174" s="162"/>
      <c r="AT174" s="157" t="s">
        <v>442</v>
      </c>
      <c r="AU174" s="157" t="s">
        <v>79</v>
      </c>
      <c r="AV174" s="12" t="s">
        <v>79</v>
      </c>
      <c r="AW174" s="12" t="s">
        <v>31</v>
      </c>
      <c r="AX174" s="12" t="s">
        <v>76</v>
      </c>
      <c r="AY174" s="157" t="s">
        <v>328</v>
      </c>
    </row>
    <row r="175" spans="2:65" s="11" customFormat="1" ht="22.9" customHeight="1">
      <c r="B175" s="121"/>
      <c r="D175" s="122" t="s">
        <v>68</v>
      </c>
      <c r="E175" s="131" t="s">
        <v>927</v>
      </c>
      <c r="F175" s="131" t="s">
        <v>928</v>
      </c>
      <c r="I175" s="124"/>
      <c r="J175" s="132">
        <f>BK175</f>
        <v>0</v>
      </c>
      <c r="L175" s="121"/>
      <c r="M175" s="126"/>
      <c r="P175" s="127">
        <f>SUM(P176:P177)</f>
        <v>0</v>
      </c>
      <c r="R175" s="127">
        <f>SUM(R176:R177)</f>
        <v>0</v>
      </c>
      <c r="T175" s="128">
        <f>SUM(T176:T177)</f>
        <v>0</v>
      </c>
      <c r="AR175" s="122" t="s">
        <v>76</v>
      </c>
      <c r="AT175" s="129" t="s">
        <v>68</v>
      </c>
      <c r="AU175" s="129" t="s">
        <v>76</v>
      </c>
      <c r="AY175" s="122" t="s">
        <v>328</v>
      </c>
      <c r="BK175" s="130">
        <f>SUM(BK176:BK177)</f>
        <v>0</v>
      </c>
    </row>
    <row r="176" spans="2:65" s="1" customFormat="1" ht="55.5" customHeight="1">
      <c r="B176" s="133"/>
      <c r="C176" s="134" t="s">
        <v>544</v>
      </c>
      <c r="D176" s="134" t="s">
        <v>331</v>
      </c>
      <c r="E176" s="135" t="s">
        <v>5344</v>
      </c>
      <c r="F176" s="136" t="s">
        <v>5345</v>
      </c>
      <c r="G176" s="137" t="s">
        <v>585</v>
      </c>
      <c r="H176" s="138">
        <v>13.522</v>
      </c>
      <c r="I176" s="139"/>
      <c r="J176" s="140">
        <f>ROUND(I176*H176,2)</f>
        <v>0</v>
      </c>
      <c r="K176" s="136" t="s">
        <v>335</v>
      </c>
      <c r="L176" s="34"/>
      <c r="M176" s="141" t="s">
        <v>3</v>
      </c>
      <c r="N176" s="142" t="s">
        <v>40</v>
      </c>
      <c r="P176" s="143">
        <f>O176*H176</f>
        <v>0</v>
      </c>
      <c r="Q176" s="143">
        <v>0</v>
      </c>
      <c r="R176" s="143">
        <f>Q176*H176</f>
        <v>0</v>
      </c>
      <c r="S176" s="143">
        <v>0</v>
      </c>
      <c r="T176" s="144">
        <f>S176*H176</f>
        <v>0</v>
      </c>
      <c r="AR176" s="145" t="s">
        <v>113</v>
      </c>
      <c r="AT176" s="145" t="s">
        <v>331</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5346</v>
      </c>
    </row>
    <row r="177" spans="2:65" s="1" customFormat="1">
      <c r="B177" s="34"/>
      <c r="D177" s="147" t="s">
        <v>338</v>
      </c>
      <c r="F177" s="148" t="s">
        <v>5347</v>
      </c>
      <c r="I177" s="149"/>
      <c r="L177" s="34"/>
      <c r="M177" s="150"/>
      <c r="T177" s="55"/>
      <c r="AT177" s="19" t="s">
        <v>338</v>
      </c>
      <c r="AU177" s="19" t="s">
        <v>79</v>
      </c>
    </row>
    <row r="178" spans="2:65" s="11" customFormat="1" ht="25.9" customHeight="1">
      <c r="B178" s="121"/>
      <c r="D178" s="122" t="s">
        <v>68</v>
      </c>
      <c r="E178" s="123" t="s">
        <v>1199</v>
      </c>
      <c r="F178" s="123" t="s">
        <v>1200</v>
      </c>
      <c r="I178" s="124"/>
      <c r="J178" s="125">
        <f>BK178</f>
        <v>0</v>
      </c>
      <c r="L178" s="121"/>
      <c r="M178" s="126"/>
      <c r="P178" s="127">
        <f>P179</f>
        <v>0</v>
      </c>
      <c r="R178" s="127">
        <f>R179</f>
        <v>1.065E-2</v>
      </c>
      <c r="T178" s="128">
        <f>T179</f>
        <v>0</v>
      </c>
      <c r="AR178" s="122" t="s">
        <v>79</v>
      </c>
      <c r="AT178" s="129" t="s">
        <v>68</v>
      </c>
      <c r="AU178" s="129" t="s">
        <v>69</v>
      </c>
      <c r="AY178" s="122" t="s">
        <v>328</v>
      </c>
      <c r="BK178" s="130">
        <f>BK179</f>
        <v>0</v>
      </c>
    </row>
    <row r="179" spans="2:65" s="11" customFormat="1" ht="22.9" customHeight="1">
      <c r="B179" s="121"/>
      <c r="D179" s="122" t="s">
        <v>68</v>
      </c>
      <c r="E179" s="131" t="s">
        <v>1201</v>
      </c>
      <c r="F179" s="131" t="s">
        <v>1202</v>
      </c>
      <c r="I179" s="124"/>
      <c r="J179" s="132">
        <f>BK179</f>
        <v>0</v>
      </c>
      <c r="L179" s="121"/>
      <c r="M179" s="126"/>
      <c r="P179" s="127">
        <f>SUM(P180:P189)</f>
        <v>0</v>
      </c>
      <c r="R179" s="127">
        <f>SUM(R180:R189)</f>
        <v>1.065E-2</v>
      </c>
      <c r="T179" s="128">
        <f>SUM(T180:T189)</f>
        <v>0</v>
      </c>
      <c r="AR179" s="122" t="s">
        <v>79</v>
      </c>
      <c r="AT179" s="129" t="s">
        <v>68</v>
      </c>
      <c r="AU179" s="129" t="s">
        <v>76</v>
      </c>
      <c r="AY179" s="122" t="s">
        <v>328</v>
      </c>
      <c r="BK179" s="130">
        <f>SUM(BK180:BK189)</f>
        <v>0</v>
      </c>
    </row>
    <row r="180" spans="2:65" s="1" customFormat="1" ht="44.25" customHeight="1">
      <c r="B180" s="133"/>
      <c r="C180" s="134" t="s">
        <v>550</v>
      </c>
      <c r="D180" s="134" t="s">
        <v>331</v>
      </c>
      <c r="E180" s="135" t="s">
        <v>3539</v>
      </c>
      <c r="F180" s="136" t="s">
        <v>3540</v>
      </c>
      <c r="G180" s="137" t="s">
        <v>439</v>
      </c>
      <c r="H180" s="138">
        <v>15</v>
      </c>
      <c r="I180" s="139"/>
      <c r="J180" s="140">
        <f>ROUND(I180*H180,2)</f>
        <v>0</v>
      </c>
      <c r="K180" s="136" t="s">
        <v>335</v>
      </c>
      <c r="L180" s="34"/>
      <c r="M180" s="141" t="s">
        <v>3</v>
      </c>
      <c r="N180" s="142" t="s">
        <v>40</v>
      </c>
      <c r="P180" s="143">
        <f>O180*H180</f>
        <v>0</v>
      </c>
      <c r="Q180" s="143">
        <v>3.9500000000000001E-4</v>
      </c>
      <c r="R180" s="143">
        <f>Q180*H180</f>
        <v>5.9249999999999997E-3</v>
      </c>
      <c r="S180" s="143">
        <v>0</v>
      </c>
      <c r="T180" s="144">
        <f>S180*H180</f>
        <v>0</v>
      </c>
      <c r="AR180" s="145" t="s">
        <v>532</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532</v>
      </c>
      <c r="BM180" s="145" t="s">
        <v>5348</v>
      </c>
    </row>
    <row r="181" spans="2:65" s="1" customFormat="1">
      <c r="B181" s="34"/>
      <c r="D181" s="147" t="s">
        <v>338</v>
      </c>
      <c r="F181" s="148" t="s">
        <v>3542</v>
      </c>
      <c r="I181" s="149"/>
      <c r="L181" s="34"/>
      <c r="M181" s="150"/>
      <c r="T181" s="55"/>
      <c r="AT181" s="19" t="s">
        <v>338</v>
      </c>
      <c r="AU181" s="19" t="s">
        <v>79</v>
      </c>
    </row>
    <row r="182" spans="2:65" s="12" customFormat="1">
      <c r="B182" s="156"/>
      <c r="D182" s="151" t="s">
        <v>442</v>
      </c>
      <c r="E182" s="157" t="s">
        <v>3</v>
      </c>
      <c r="F182" s="158" t="s">
        <v>2409</v>
      </c>
      <c r="H182" s="159">
        <v>15</v>
      </c>
      <c r="I182" s="160"/>
      <c r="L182" s="156"/>
      <c r="M182" s="161"/>
      <c r="T182" s="162"/>
      <c r="AT182" s="157" t="s">
        <v>442</v>
      </c>
      <c r="AU182" s="157" t="s">
        <v>79</v>
      </c>
      <c r="AV182" s="12" t="s">
        <v>79</v>
      </c>
      <c r="AW182" s="12" t="s">
        <v>31</v>
      </c>
      <c r="AX182" s="12" t="s">
        <v>76</v>
      </c>
      <c r="AY182" s="157" t="s">
        <v>328</v>
      </c>
    </row>
    <row r="183" spans="2:65" s="1" customFormat="1" ht="24.2" customHeight="1">
      <c r="B183" s="133"/>
      <c r="C183" s="134" t="s">
        <v>556</v>
      </c>
      <c r="D183" s="134" t="s">
        <v>331</v>
      </c>
      <c r="E183" s="135" t="s">
        <v>3549</v>
      </c>
      <c r="F183" s="136" t="s">
        <v>3550</v>
      </c>
      <c r="G183" s="137" t="s">
        <v>439</v>
      </c>
      <c r="H183" s="138">
        <v>15</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532</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532</v>
      </c>
      <c r="BM183" s="145" t="s">
        <v>5349</v>
      </c>
    </row>
    <row r="184" spans="2:65" s="1" customFormat="1">
      <c r="B184" s="34"/>
      <c r="D184" s="147" t="s">
        <v>338</v>
      </c>
      <c r="F184" s="148" t="s">
        <v>3552</v>
      </c>
      <c r="I184" s="149"/>
      <c r="L184" s="34"/>
      <c r="M184" s="150"/>
      <c r="T184" s="55"/>
      <c r="AT184" s="19" t="s">
        <v>338</v>
      </c>
      <c r="AU184" s="19" t="s">
        <v>79</v>
      </c>
    </row>
    <row r="185" spans="2:65" s="12" customFormat="1">
      <c r="B185" s="156"/>
      <c r="D185" s="151" t="s">
        <v>442</v>
      </c>
      <c r="E185" s="157" t="s">
        <v>3</v>
      </c>
      <c r="F185" s="158" t="s">
        <v>2409</v>
      </c>
      <c r="H185" s="159">
        <v>15</v>
      </c>
      <c r="I185" s="160"/>
      <c r="L185" s="156"/>
      <c r="M185" s="161"/>
      <c r="T185" s="162"/>
      <c r="AT185" s="157" t="s">
        <v>442</v>
      </c>
      <c r="AU185" s="157" t="s">
        <v>79</v>
      </c>
      <c r="AV185" s="12" t="s">
        <v>79</v>
      </c>
      <c r="AW185" s="12" t="s">
        <v>31</v>
      </c>
      <c r="AX185" s="12" t="s">
        <v>76</v>
      </c>
      <c r="AY185" s="157" t="s">
        <v>328</v>
      </c>
    </row>
    <row r="186" spans="2:65" s="1" customFormat="1" ht="16.5" customHeight="1">
      <c r="B186" s="133"/>
      <c r="C186" s="176" t="s">
        <v>8</v>
      </c>
      <c r="D186" s="176" t="s">
        <v>539</v>
      </c>
      <c r="E186" s="177" t="s">
        <v>3554</v>
      </c>
      <c r="F186" s="178" t="s">
        <v>3555</v>
      </c>
      <c r="G186" s="179" t="s">
        <v>439</v>
      </c>
      <c r="H186" s="180">
        <v>15.75</v>
      </c>
      <c r="I186" s="181"/>
      <c r="J186" s="182">
        <f>ROUND(I186*H186,2)</f>
        <v>0</v>
      </c>
      <c r="K186" s="178" t="s">
        <v>335</v>
      </c>
      <c r="L186" s="183"/>
      <c r="M186" s="184" t="s">
        <v>3</v>
      </c>
      <c r="N186" s="185" t="s">
        <v>40</v>
      </c>
      <c r="P186" s="143">
        <f>O186*H186</f>
        <v>0</v>
      </c>
      <c r="Q186" s="143">
        <v>2.9999999999999997E-4</v>
      </c>
      <c r="R186" s="143">
        <f>Q186*H186</f>
        <v>4.7249999999999992E-3</v>
      </c>
      <c r="S186" s="143">
        <v>0</v>
      </c>
      <c r="T186" s="144">
        <f>S186*H186</f>
        <v>0</v>
      </c>
      <c r="AR186" s="145" t="s">
        <v>621</v>
      </c>
      <c r="AT186" s="145" t="s">
        <v>539</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532</v>
      </c>
      <c r="BM186" s="145" t="s">
        <v>5350</v>
      </c>
    </row>
    <row r="187" spans="2:65" s="12" customFormat="1">
      <c r="B187" s="156"/>
      <c r="D187" s="151" t="s">
        <v>442</v>
      </c>
      <c r="F187" s="158" t="s">
        <v>5351</v>
      </c>
      <c r="H187" s="159">
        <v>15.75</v>
      </c>
      <c r="I187" s="160"/>
      <c r="L187" s="156"/>
      <c r="M187" s="161"/>
      <c r="T187" s="162"/>
      <c r="AT187" s="157" t="s">
        <v>442</v>
      </c>
      <c r="AU187" s="157" t="s">
        <v>79</v>
      </c>
      <c r="AV187" s="12" t="s">
        <v>79</v>
      </c>
      <c r="AW187" s="12" t="s">
        <v>4</v>
      </c>
      <c r="AX187" s="12" t="s">
        <v>76</v>
      </c>
      <c r="AY187" s="157" t="s">
        <v>328</v>
      </c>
    </row>
    <row r="188" spans="2:65" s="1" customFormat="1" ht="49.15" customHeight="1">
      <c r="B188" s="133"/>
      <c r="C188" s="134" t="s">
        <v>564</v>
      </c>
      <c r="D188" s="134" t="s">
        <v>331</v>
      </c>
      <c r="E188" s="135" t="s">
        <v>3558</v>
      </c>
      <c r="F188" s="136" t="s">
        <v>3559</v>
      </c>
      <c r="G188" s="137" t="s">
        <v>585</v>
      </c>
      <c r="H188" s="138">
        <v>1.0999999999999999E-2</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532</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532</v>
      </c>
      <c r="BM188" s="145" t="s">
        <v>5352</v>
      </c>
    </row>
    <row r="189" spans="2:65" s="1" customFormat="1">
      <c r="B189" s="34"/>
      <c r="D189" s="147" t="s">
        <v>338</v>
      </c>
      <c r="F189" s="148" t="s">
        <v>3561</v>
      </c>
      <c r="I189" s="149"/>
      <c r="L189" s="34"/>
      <c r="M189" s="153"/>
      <c r="N189" s="154"/>
      <c r="O189" s="154"/>
      <c r="P189" s="154"/>
      <c r="Q189" s="154"/>
      <c r="R189" s="154"/>
      <c r="S189" s="154"/>
      <c r="T189" s="155"/>
      <c r="AT189" s="19" t="s">
        <v>338</v>
      </c>
      <c r="AU189" s="19" t="s">
        <v>79</v>
      </c>
    </row>
    <row r="190" spans="2:65" s="1" customFormat="1" ht="6.95" customHeight="1">
      <c r="B190" s="43"/>
      <c r="C190" s="44"/>
      <c r="D190" s="44"/>
      <c r="E190" s="44"/>
      <c r="F190" s="44"/>
      <c r="G190" s="44"/>
      <c r="H190" s="44"/>
      <c r="I190" s="44"/>
      <c r="J190" s="44"/>
      <c r="K190" s="44"/>
      <c r="L190" s="34"/>
    </row>
  </sheetData>
  <autoFilter ref="C102:K189" xr:uid="{00000000-0009-0000-0000-00000D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D00-000000000000}"/>
    <hyperlink ref="F111" r:id="rId2" xr:uid="{00000000-0004-0000-0D00-000001000000}"/>
    <hyperlink ref="F113" r:id="rId3" xr:uid="{00000000-0004-0000-0D00-000002000000}"/>
    <hyperlink ref="F115" r:id="rId4" xr:uid="{00000000-0004-0000-0D00-000003000000}"/>
    <hyperlink ref="F118" r:id="rId5" xr:uid="{00000000-0004-0000-0D00-000004000000}"/>
    <hyperlink ref="F124" r:id="rId6" xr:uid="{00000000-0004-0000-0D00-000005000000}"/>
    <hyperlink ref="F128" r:id="rId7" xr:uid="{00000000-0004-0000-0D00-000006000000}"/>
    <hyperlink ref="F132" r:id="rId8" xr:uid="{00000000-0004-0000-0D00-000007000000}"/>
    <hyperlink ref="F137" r:id="rId9" xr:uid="{00000000-0004-0000-0D00-000008000000}"/>
    <hyperlink ref="F141" r:id="rId10" xr:uid="{00000000-0004-0000-0D00-000009000000}"/>
    <hyperlink ref="F143" r:id="rId11" xr:uid="{00000000-0004-0000-0D00-00000A000000}"/>
    <hyperlink ref="F146" r:id="rId12" xr:uid="{00000000-0004-0000-0D00-00000B000000}"/>
    <hyperlink ref="F153" r:id="rId13" xr:uid="{00000000-0004-0000-0D00-00000C000000}"/>
    <hyperlink ref="F157" r:id="rId14" xr:uid="{00000000-0004-0000-0D00-00000D000000}"/>
    <hyperlink ref="F162" r:id="rId15" xr:uid="{00000000-0004-0000-0D00-00000E000000}"/>
    <hyperlink ref="F169" r:id="rId16" xr:uid="{00000000-0004-0000-0D00-00000F000000}"/>
    <hyperlink ref="F173" r:id="rId17" xr:uid="{00000000-0004-0000-0D00-000010000000}"/>
    <hyperlink ref="F177" r:id="rId18" xr:uid="{00000000-0004-0000-0D00-000011000000}"/>
    <hyperlink ref="F181" r:id="rId19" xr:uid="{00000000-0004-0000-0D00-000012000000}"/>
    <hyperlink ref="F184" r:id="rId20" xr:uid="{00000000-0004-0000-0D00-000013000000}"/>
    <hyperlink ref="F189" r:id="rId21" xr:uid="{00000000-0004-0000-0D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9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145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1829</v>
      </c>
      <c r="L12" s="34"/>
    </row>
    <row r="13" spans="2:46" s="1" customFormat="1" ht="16.5" customHeight="1">
      <c r="B13" s="34"/>
      <c r="E13" s="353" t="s">
        <v>5353</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ROUND(J101,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ROUND((SUM(BE101:BE191)),  2)</f>
        <v>0</v>
      </c>
      <c r="I37" s="95">
        <v>0.21</v>
      </c>
      <c r="J37" s="84">
        <f>ROUND(((SUM(BE101:BE191))*I37),  2)</f>
        <v>0</v>
      </c>
      <c r="L37" s="34"/>
    </row>
    <row r="38" spans="2:12" s="1" customFormat="1" ht="14.45" customHeight="1">
      <c r="B38" s="34"/>
      <c r="E38" s="29" t="s">
        <v>41</v>
      </c>
      <c r="F38" s="84">
        <f>ROUND((SUM(BF101:BF191)),  2)</f>
        <v>0</v>
      </c>
      <c r="I38" s="95">
        <v>0.12</v>
      </c>
      <c r="J38" s="84">
        <f>ROUND(((SUM(BF101:BF191))*I38),  2)</f>
        <v>0</v>
      </c>
      <c r="L38" s="34"/>
    </row>
    <row r="39" spans="2:12" s="1" customFormat="1" ht="14.45" hidden="1" customHeight="1">
      <c r="B39" s="34"/>
      <c r="E39" s="29" t="s">
        <v>42</v>
      </c>
      <c r="F39" s="84">
        <f>ROUND((SUM(BG101:BG191)),  2)</f>
        <v>0</v>
      </c>
      <c r="I39" s="95">
        <v>0.21</v>
      </c>
      <c r="J39" s="84">
        <f>0</f>
        <v>0</v>
      </c>
      <c r="L39" s="34"/>
    </row>
    <row r="40" spans="2:12" s="1" customFormat="1" ht="14.45" hidden="1" customHeight="1">
      <c r="B40" s="34"/>
      <c r="E40" s="29" t="s">
        <v>43</v>
      </c>
      <c r="F40" s="84">
        <f>ROUND((SUM(BH101:BH191)),  2)</f>
        <v>0</v>
      </c>
      <c r="I40" s="95">
        <v>0.12</v>
      </c>
      <c r="J40" s="84">
        <f>0</f>
        <v>0</v>
      </c>
      <c r="L40" s="34"/>
    </row>
    <row r="41" spans="2:12" s="1" customFormat="1" ht="14.45" hidden="1" customHeight="1">
      <c r="B41" s="34"/>
      <c r="E41" s="29" t="s">
        <v>44</v>
      </c>
      <c r="F41" s="84">
        <f>ROUND((SUM(BI101:BI191)),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1829</v>
      </c>
      <c r="L57" s="34"/>
    </row>
    <row r="58" spans="2:12" s="1" customFormat="1" ht="16.5" customHeight="1">
      <c r="B58" s="34"/>
      <c r="E58" s="353" t="str">
        <f>E13</f>
        <v>4 - VZT</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J101</f>
        <v>0</v>
      </c>
      <c r="L67" s="34"/>
      <c r="AU67" s="19" t="s">
        <v>310</v>
      </c>
    </row>
    <row r="68" spans="2:47" s="8" customFormat="1" ht="24.95" customHeight="1">
      <c r="B68" s="105"/>
      <c r="D68" s="106" t="s">
        <v>5354</v>
      </c>
      <c r="E68" s="107"/>
      <c r="F68" s="107"/>
      <c r="G68" s="107"/>
      <c r="H68" s="107"/>
      <c r="I68" s="107"/>
      <c r="J68" s="108">
        <f>J102</f>
        <v>0</v>
      </c>
      <c r="L68" s="105"/>
    </row>
    <row r="69" spans="2:47" s="8" customFormat="1" ht="24.95" customHeight="1">
      <c r="B69" s="105"/>
      <c r="D69" s="106" t="s">
        <v>5355</v>
      </c>
      <c r="E69" s="107"/>
      <c r="F69" s="107"/>
      <c r="G69" s="107"/>
      <c r="H69" s="107"/>
      <c r="I69" s="107"/>
      <c r="J69" s="108">
        <f>J122</f>
        <v>0</v>
      </c>
      <c r="L69" s="105"/>
    </row>
    <row r="70" spans="2:47" s="8" customFormat="1" ht="24.95" customHeight="1">
      <c r="B70" s="105"/>
      <c r="D70" s="106" t="s">
        <v>5356</v>
      </c>
      <c r="E70" s="107"/>
      <c r="F70" s="107"/>
      <c r="G70" s="107"/>
      <c r="H70" s="107"/>
      <c r="I70" s="107"/>
      <c r="J70" s="108">
        <f>J141</f>
        <v>0</v>
      </c>
      <c r="L70" s="105"/>
    </row>
    <row r="71" spans="2:47" s="8" customFormat="1" ht="24.95" customHeight="1">
      <c r="B71" s="105"/>
      <c r="D71" s="106" t="s">
        <v>5357</v>
      </c>
      <c r="E71" s="107"/>
      <c r="F71" s="107"/>
      <c r="G71" s="107"/>
      <c r="H71" s="107"/>
      <c r="I71" s="107"/>
      <c r="J71" s="108">
        <f>J158</f>
        <v>0</v>
      </c>
      <c r="L71" s="105"/>
    </row>
    <row r="72" spans="2:47" s="8" customFormat="1" ht="24.95" customHeight="1">
      <c r="B72" s="105"/>
      <c r="D72" s="106" t="s">
        <v>5358</v>
      </c>
      <c r="E72" s="107"/>
      <c r="F72" s="107"/>
      <c r="G72" s="107"/>
      <c r="H72" s="107"/>
      <c r="I72" s="107"/>
      <c r="J72" s="108">
        <f>J165</f>
        <v>0</v>
      </c>
      <c r="L72" s="105"/>
    </row>
    <row r="73" spans="2:47" s="8" customFormat="1" ht="24.95" customHeight="1">
      <c r="B73" s="105"/>
      <c r="D73" s="106" t="s">
        <v>5359</v>
      </c>
      <c r="E73" s="107"/>
      <c r="F73" s="107"/>
      <c r="G73" s="107"/>
      <c r="H73" s="107"/>
      <c r="I73" s="107"/>
      <c r="J73" s="108">
        <f>J171</f>
        <v>0</v>
      </c>
      <c r="L73" s="105"/>
    </row>
    <row r="74" spans="2:47" s="8" customFormat="1" ht="24.95" customHeight="1">
      <c r="B74" s="105"/>
      <c r="D74" s="106" t="s">
        <v>5360</v>
      </c>
      <c r="E74" s="107"/>
      <c r="F74" s="107"/>
      <c r="G74" s="107"/>
      <c r="H74" s="107"/>
      <c r="I74" s="107"/>
      <c r="J74" s="108">
        <f>J178</f>
        <v>0</v>
      </c>
      <c r="L74" s="105"/>
    </row>
    <row r="75" spans="2:47" s="8" customFormat="1" ht="24.95" customHeight="1">
      <c r="B75" s="105"/>
      <c r="D75" s="106" t="s">
        <v>5361</v>
      </c>
      <c r="E75" s="107"/>
      <c r="F75" s="107"/>
      <c r="G75" s="107"/>
      <c r="H75" s="107"/>
      <c r="I75" s="107"/>
      <c r="J75" s="108">
        <f>J180</f>
        <v>0</v>
      </c>
      <c r="L75" s="105"/>
    </row>
    <row r="76" spans="2:47" s="8" customFormat="1" ht="24.95" customHeight="1">
      <c r="B76" s="105"/>
      <c r="D76" s="106" t="s">
        <v>5362</v>
      </c>
      <c r="E76" s="107"/>
      <c r="F76" s="107"/>
      <c r="G76" s="107"/>
      <c r="H76" s="107"/>
      <c r="I76" s="107"/>
      <c r="J76" s="108">
        <f>J184</f>
        <v>0</v>
      </c>
      <c r="L76" s="105"/>
    </row>
    <row r="77" spans="2:47" s="8" customFormat="1" ht="24.95" customHeight="1">
      <c r="B77" s="105"/>
      <c r="D77" s="106" t="s">
        <v>5363</v>
      </c>
      <c r="E77" s="107"/>
      <c r="F77" s="107"/>
      <c r="G77" s="107"/>
      <c r="H77" s="107"/>
      <c r="I77" s="107"/>
      <c r="J77" s="108">
        <f>J187</f>
        <v>0</v>
      </c>
      <c r="L77" s="105"/>
    </row>
    <row r="78" spans="2:47" s="1" customFormat="1" ht="21.75" customHeight="1">
      <c r="B78" s="34"/>
      <c r="L78" s="34"/>
    </row>
    <row r="79" spans="2:47" s="1" customFormat="1" ht="6.95" customHeight="1">
      <c r="B79" s="43"/>
      <c r="C79" s="44"/>
      <c r="D79" s="44"/>
      <c r="E79" s="44"/>
      <c r="F79" s="44"/>
      <c r="G79" s="44"/>
      <c r="H79" s="44"/>
      <c r="I79" s="44"/>
      <c r="J79" s="44"/>
      <c r="K79" s="44"/>
      <c r="L79" s="34"/>
    </row>
    <row r="83" spans="2:12" s="1" customFormat="1" ht="6.95" customHeight="1">
      <c r="B83" s="45"/>
      <c r="C83" s="46"/>
      <c r="D83" s="46"/>
      <c r="E83" s="46"/>
      <c r="F83" s="46"/>
      <c r="G83" s="46"/>
      <c r="H83" s="46"/>
      <c r="I83" s="46"/>
      <c r="J83" s="46"/>
      <c r="K83" s="46"/>
      <c r="L83" s="34"/>
    </row>
    <row r="84" spans="2:12" s="1" customFormat="1" ht="24.95" customHeight="1">
      <c r="B84" s="34"/>
      <c r="C84" s="23" t="s">
        <v>314</v>
      </c>
      <c r="L84" s="34"/>
    </row>
    <row r="85" spans="2:12" s="1" customFormat="1" ht="6.95" customHeight="1">
      <c r="B85" s="34"/>
      <c r="L85" s="34"/>
    </row>
    <row r="86" spans="2:12" s="1" customFormat="1" ht="12" customHeight="1">
      <c r="B86" s="34"/>
      <c r="C86" s="29" t="s">
        <v>17</v>
      </c>
      <c r="L86" s="34"/>
    </row>
    <row r="87" spans="2:12" s="1" customFormat="1" ht="26.25" customHeight="1">
      <c r="B87" s="34"/>
      <c r="E87" s="372" t="str">
        <f>E7</f>
        <v>Revitalizace multimodálního uzlu ve Dvoře Králové nad Labem - etapa I-VI.</v>
      </c>
      <c r="F87" s="373"/>
      <c r="G87" s="373"/>
      <c r="H87" s="373"/>
      <c r="L87" s="34"/>
    </row>
    <row r="88" spans="2:12" ht="12" customHeight="1">
      <c r="B88" s="22"/>
      <c r="C88" s="29" t="s">
        <v>301</v>
      </c>
      <c r="L88" s="22"/>
    </row>
    <row r="89" spans="2:12" ht="23.25" customHeight="1">
      <c r="B89" s="22"/>
      <c r="E89" s="372" t="s">
        <v>302</v>
      </c>
      <c r="F89" s="335"/>
      <c r="G89" s="335"/>
      <c r="H89" s="335"/>
      <c r="L89" s="22"/>
    </row>
    <row r="90" spans="2:12" ht="12" customHeight="1">
      <c r="B90" s="22"/>
      <c r="C90" s="29" t="s">
        <v>303</v>
      </c>
      <c r="L90" s="22"/>
    </row>
    <row r="91" spans="2:12" s="1" customFormat="1" ht="16.5" customHeight="1">
      <c r="B91" s="34"/>
      <c r="E91" s="365" t="s">
        <v>1828</v>
      </c>
      <c r="F91" s="374"/>
      <c r="G91" s="374"/>
      <c r="H91" s="374"/>
      <c r="L91" s="34"/>
    </row>
    <row r="92" spans="2:12" s="1" customFormat="1" ht="12" customHeight="1">
      <c r="B92" s="34"/>
      <c r="C92" s="29" t="s">
        <v>1829</v>
      </c>
      <c r="L92" s="34"/>
    </row>
    <row r="93" spans="2:12" s="1" customFormat="1" ht="16.5" customHeight="1">
      <c r="B93" s="34"/>
      <c r="E93" s="353" t="str">
        <f>E13</f>
        <v>4 - VZT</v>
      </c>
      <c r="F93" s="374"/>
      <c r="G93" s="374"/>
      <c r="H93" s="374"/>
      <c r="L93" s="34"/>
    </row>
    <row r="94" spans="2:12" s="1" customFormat="1" ht="6.95" customHeight="1">
      <c r="B94" s="34"/>
      <c r="L94" s="34"/>
    </row>
    <row r="95" spans="2:12" s="1" customFormat="1" ht="12" customHeight="1">
      <c r="B95" s="34"/>
      <c r="C95" s="29" t="s">
        <v>21</v>
      </c>
      <c r="F95" s="27" t="str">
        <f>F16</f>
        <v xml:space="preserve"> </v>
      </c>
      <c r="I95" s="29" t="s">
        <v>23</v>
      </c>
      <c r="J95" s="51" t="str">
        <f>IF(J16="","",J16)</f>
        <v>26. 8. 2025</v>
      </c>
      <c r="L95" s="34"/>
    </row>
    <row r="96" spans="2:12" s="1" customFormat="1" ht="6.95" customHeight="1">
      <c r="B96" s="34"/>
      <c r="L96" s="34"/>
    </row>
    <row r="97" spans="2:65" s="1" customFormat="1" ht="15.2" customHeight="1">
      <c r="B97" s="34"/>
      <c r="C97" s="29" t="s">
        <v>25</v>
      </c>
      <c r="F97" s="27" t="str">
        <f>E19</f>
        <v xml:space="preserve"> </v>
      </c>
      <c r="I97" s="29" t="s">
        <v>30</v>
      </c>
      <c r="J97" s="32" t="str">
        <f>E25</f>
        <v xml:space="preserve"> </v>
      </c>
      <c r="L97" s="34"/>
    </row>
    <row r="98" spans="2:65" s="1" customFormat="1" ht="15.2" customHeight="1">
      <c r="B98" s="34"/>
      <c r="C98" s="29" t="s">
        <v>28</v>
      </c>
      <c r="F98" s="27" t="str">
        <f>IF(E22="","",E22)</f>
        <v>Vyplň údaj</v>
      </c>
      <c r="I98" s="29" t="s">
        <v>32</v>
      </c>
      <c r="J98" s="32" t="str">
        <f>E28</f>
        <v xml:space="preserve"> </v>
      </c>
      <c r="L98" s="34"/>
    </row>
    <row r="99" spans="2:65" s="1" customFormat="1" ht="10.35" customHeight="1">
      <c r="B99" s="34"/>
      <c r="L99" s="34"/>
    </row>
    <row r="100" spans="2:65" s="10" customFormat="1" ht="29.25" customHeight="1">
      <c r="B100" s="113"/>
      <c r="C100" s="114" t="s">
        <v>315</v>
      </c>
      <c r="D100" s="115" t="s">
        <v>54</v>
      </c>
      <c r="E100" s="115" t="s">
        <v>50</v>
      </c>
      <c r="F100" s="115" t="s">
        <v>51</v>
      </c>
      <c r="G100" s="115" t="s">
        <v>316</v>
      </c>
      <c r="H100" s="115" t="s">
        <v>317</v>
      </c>
      <c r="I100" s="115" t="s">
        <v>318</v>
      </c>
      <c r="J100" s="115" t="s">
        <v>309</v>
      </c>
      <c r="K100" s="116" t="s">
        <v>319</v>
      </c>
      <c r="L100" s="113"/>
      <c r="M100" s="58" t="s">
        <v>3</v>
      </c>
      <c r="N100" s="59" t="s">
        <v>39</v>
      </c>
      <c r="O100" s="59" t="s">
        <v>320</v>
      </c>
      <c r="P100" s="59" t="s">
        <v>321</v>
      </c>
      <c r="Q100" s="59" t="s">
        <v>322</v>
      </c>
      <c r="R100" s="59" t="s">
        <v>323</v>
      </c>
      <c r="S100" s="59" t="s">
        <v>324</v>
      </c>
      <c r="T100" s="60" t="s">
        <v>325</v>
      </c>
    </row>
    <row r="101" spans="2:65" s="1" customFormat="1" ht="22.9" customHeight="1">
      <c r="B101" s="34"/>
      <c r="C101" s="63" t="s">
        <v>326</v>
      </c>
      <c r="J101" s="117">
        <f>BK101</f>
        <v>0</v>
      </c>
      <c r="L101" s="34"/>
      <c r="M101" s="61"/>
      <c r="N101" s="52"/>
      <c r="O101" s="52"/>
      <c r="P101" s="118">
        <f>P102+P122+P141+P158+P165+P171+P178+P180+P184+P187</f>
        <v>0</v>
      </c>
      <c r="Q101" s="52"/>
      <c r="R101" s="118">
        <f>R102+R122+R141+R158+R165+R171+R178+R180+R184+R187</f>
        <v>0</v>
      </c>
      <c r="S101" s="52"/>
      <c r="T101" s="119">
        <f>T102+T122+T141+T158+T165+T171+T178+T180+T184+T187</f>
        <v>0</v>
      </c>
      <c r="AT101" s="19" t="s">
        <v>68</v>
      </c>
      <c r="AU101" s="19" t="s">
        <v>310</v>
      </c>
      <c r="BK101" s="120">
        <f>BK102+BK122+BK141+BK158+BK165+BK171+BK178+BK180+BK184+BK187</f>
        <v>0</v>
      </c>
    </row>
    <row r="102" spans="2:65" s="11" customFormat="1" ht="25.9" customHeight="1">
      <c r="B102" s="121"/>
      <c r="D102" s="122" t="s">
        <v>68</v>
      </c>
      <c r="E102" s="123" t="s">
        <v>76</v>
      </c>
      <c r="F102" s="123" t="s">
        <v>5364</v>
      </c>
      <c r="I102" s="124"/>
      <c r="J102" s="125">
        <f>BK102</f>
        <v>0</v>
      </c>
      <c r="L102" s="121"/>
      <c r="M102" s="126"/>
      <c r="P102" s="127">
        <f>SUM(P103:P121)</f>
        <v>0</v>
      </c>
      <c r="R102" s="127">
        <f>SUM(R103:R121)</f>
        <v>0</v>
      </c>
      <c r="T102" s="128">
        <f>SUM(T103:T121)</f>
        <v>0</v>
      </c>
      <c r="AR102" s="122" t="s">
        <v>76</v>
      </c>
      <c r="AT102" s="129" t="s">
        <v>68</v>
      </c>
      <c r="AU102" s="129" t="s">
        <v>69</v>
      </c>
      <c r="AY102" s="122" t="s">
        <v>328</v>
      </c>
      <c r="BK102" s="130">
        <f>SUM(BK103:BK121)</f>
        <v>0</v>
      </c>
    </row>
    <row r="103" spans="2:65" s="1" customFormat="1" ht="101.25" customHeight="1">
      <c r="B103" s="133"/>
      <c r="C103" s="134" t="s">
        <v>76</v>
      </c>
      <c r="D103" s="134" t="s">
        <v>331</v>
      </c>
      <c r="E103" s="135" t="s">
        <v>5365</v>
      </c>
      <c r="F103" s="136" t="s">
        <v>5366</v>
      </c>
      <c r="G103" s="137" t="s">
        <v>367</v>
      </c>
      <c r="H103" s="138">
        <v>1</v>
      </c>
      <c r="I103" s="139"/>
      <c r="J103" s="140">
        <f>ROUND(I103*H103,2)</f>
        <v>0</v>
      </c>
      <c r="K103" s="136" t="s">
        <v>2897</v>
      </c>
      <c r="L103" s="34"/>
      <c r="M103" s="141" t="s">
        <v>3</v>
      </c>
      <c r="N103" s="142" t="s">
        <v>40</v>
      </c>
      <c r="P103" s="143">
        <f>O103*H103</f>
        <v>0</v>
      </c>
      <c r="Q103" s="143">
        <v>0</v>
      </c>
      <c r="R103" s="143">
        <f>Q103*H103</f>
        <v>0</v>
      </c>
      <c r="S103" s="143">
        <v>0</v>
      </c>
      <c r="T103" s="144">
        <f>S103*H103</f>
        <v>0</v>
      </c>
      <c r="AR103" s="145" t="s">
        <v>113</v>
      </c>
      <c r="AT103" s="145" t="s">
        <v>331</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79</v>
      </c>
    </row>
    <row r="104" spans="2:65" s="1" customFormat="1" ht="19.5">
      <c r="B104" s="34"/>
      <c r="D104" s="151" t="s">
        <v>340</v>
      </c>
      <c r="F104" s="152" t="s">
        <v>5367</v>
      </c>
      <c r="I104" s="149"/>
      <c r="L104" s="34"/>
      <c r="M104" s="150"/>
      <c r="T104" s="55"/>
      <c r="AT104" s="19" t="s">
        <v>340</v>
      </c>
      <c r="AU104" s="19" t="s">
        <v>76</v>
      </c>
    </row>
    <row r="105" spans="2:65" s="1" customFormat="1" ht="24.2" customHeight="1">
      <c r="B105" s="133"/>
      <c r="C105" s="134" t="s">
        <v>79</v>
      </c>
      <c r="D105" s="134" t="s">
        <v>331</v>
      </c>
      <c r="E105" s="135" t="s">
        <v>5368</v>
      </c>
      <c r="F105" s="136" t="s">
        <v>5369</v>
      </c>
      <c r="G105" s="137" t="s">
        <v>367</v>
      </c>
      <c r="H105" s="138">
        <v>1</v>
      </c>
      <c r="I105" s="139"/>
      <c r="J105" s="140">
        <f t="shared" ref="J105:J121" si="0">ROUND(I105*H105,2)</f>
        <v>0</v>
      </c>
      <c r="K105" s="136" t="s">
        <v>2897</v>
      </c>
      <c r="L105" s="34"/>
      <c r="M105" s="141" t="s">
        <v>3</v>
      </c>
      <c r="N105" s="142" t="s">
        <v>40</v>
      </c>
      <c r="P105" s="143">
        <f t="shared" ref="P105:P121" si="1">O105*H105</f>
        <v>0</v>
      </c>
      <c r="Q105" s="143">
        <v>0</v>
      </c>
      <c r="R105" s="143">
        <f t="shared" ref="R105:R121" si="2">Q105*H105</f>
        <v>0</v>
      </c>
      <c r="S105" s="143">
        <v>0</v>
      </c>
      <c r="T105" s="144">
        <f t="shared" ref="T105:T121" si="3">S105*H105</f>
        <v>0</v>
      </c>
      <c r="AR105" s="145" t="s">
        <v>113</v>
      </c>
      <c r="AT105" s="145" t="s">
        <v>331</v>
      </c>
      <c r="AU105" s="145" t="s">
        <v>76</v>
      </c>
      <c r="AY105" s="19" t="s">
        <v>328</v>
      </c>
      <c r="BE105" s="146">
        <f t="shared" ref="BE105:BE121" si="4">IF(N105="základní",J105,0)</f>
        <v>0</v>
      </c>
      <c r="BF105" s="146">
        <f t="shared" ref="BF105:BF121" si="5">IF(N105="snížená",J105,0)</f>
        <v>0</v>
      </c>
      <c r="BG105" s="146">
        <f t="shared" ref="BG105:BG121" si="6">IF(N105="zákl. přenesená",J105,0)</f>
        <v>0</v>
      </c>
      <c r="BH105" s="146">
        <f t="shared" ref="BH105:BH121" si="7">IF(N105="sníž. přenesená",J105,0)</f>
        <v>0</v>
      </c>
      <c r="BI105" s="146">
        <f t="shared" ref="BI105:BI121" si="8">IF(N105="nulová",J105,0)</f>
        <v>0</v>
      </c>
      <c r="BJ105" s="19" t="s">
        <v>76</v>
      </c>
      <c r="BK105" s="146">
        <f t="shared" ref="BK105:BK121" si="9">ROUND(I105*H105,2)</f>
        <v>0</v>
      </c>
      <c r="BL105" s="19" t="s">
        <v>113</v>
      </c>
      <c r="BM105" s="145" t="s">
        <v>113</v>
      </c>
    </row>
    <row r="106" spans="2:65" s="1" customFormat="1" ht="21.75" customHeight="1">
      <c r="B106" s="133"/>
      <c r="C106" s="134" t="s">
        <v>87</v>
      </c>
      <c r="D106" s="134" t="s">
        <v>331</v>
      </c>
      <c r="E106" s="135" t="s">
        <v>5370</v>
      </c>
      <c r="F106" s="136" t="s">
        <v>5371</v>
      </c>
      <c r="G106" s="137" t="s">
        <v>367</v>
      </c>
      <c r="H106" s="138">
        <v>4</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150</v>
      </c>
    </row>
    <row r="107" spans="2:65" s="1" customFormat="1" ht="21.75" customHeight="1">
      <c r="B107" s="133"/>
      <c r="C107" s="134" t="s">
        <v>113</v>
      </c>
      <c r="D107" s="134" t="s">
        <v>331</v>
      </c>
      <c r="E107" s="135" t="s">
        <v>5372</v>
      </c>
      <c r="F107" s="136" t="s">
        <v>5373</v>
      </c>
      <c r="G107" s="137" t="s">
        <v>367</v>
      </c>
      <c r="H107" s="138">
        <v>2</v>
      </c>
      <c r="I107" s="139"/>
      <c r="J107" s="140">
        <f t="shared" si="0"/>
        <v>0</v>
      </c>
      <c r="K107" s="136" t="s">
        <v>2897</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171</v>
      </c>
    </row>
    <row r="108" spans="2:65" s="1" customFormat="1" ht="16.5" customHeight="1">
      <c r="B108" s="133"/>
      <c r="C108" s="134" t="s">
        <v>138</v>
      </c>
      <c r="D108" s="134" t="s">
        <v>331</v>
      </c>
      <c r="E108" s="135" t="s">
        <v>5374</v>
      </c>
      <c r="F108" s="136" t="s">
        <v>5375</v>
      </c>
      <c r="G108" s="137" t="s">
        <v>367</v>
      </c>
      <c r="H108" s="138">
        <v>1</v>
      </c>
      <c r="I108" s="139"/>
      <c r="J108" s="140">
        <f t="shared" si="0"/>
        <v>0</v>
      </c>
      <c r="K108" s="136" t="s">
        <v>2897</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9</v>
      </c>
    </row>
    <row r="109" spans="2:65" s="1" customFormat="1" ht="24.2" customHeight="1">
      <c r="B109" s="133"/>
      <c r="C109" s="134" t="s">
        <v>150</v>
      </c>
      <c r="D109" s="134" t="s">
        <v>331</v>
      </c>
      <c r="E109" s="135" t="s">
        <v>5376</v>
      </c>
      <c r="F109" s="136" t="s">
        <v>5377</v>
      </c>
      <c r="G109" s="137" t="s">
        <v>367</v>
      </c>
      <c r="H109" s="138">
        <v>2</v>
      </c>
      <c r="I109" s="139"/>
      <c r="J109" s="140">
        <f t="shared" si="0"/>
        <v>0</v>
      </c>
      <c r="K109" s="136" t="s">
        <v>2897</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512</v>
      </c>
    </row>
    <row r="110" spans="2:65" s="1" customFormat="1" ht="24.2" customHeight="1">
      <c r="B110" s="133"/>
      <c r="C110" s="134" t="s">
        <v>168</v>
      </c>
      <c r="D110" s="134" t="s">
        <v>331</v>
      </c>
      <c r="E110" s="135" t="s">
        <v>5378</v>
      </c>
      <c r="F110" s="136" t="s">
        <v>5379</v>
      </c>
      <c r="G110" s="137" t="s">
        <v>367</v>
      </c>
      <c r="H110" s="138">
        <v>2</v>
      </c>
      <c r="I110" s="139"/>
      <c r="J110" s="140">
        <f t="shared" si="0"/>
        <v>0</v>
      </c>
      <c r="K110" s="136" t="s">
        <v>2897</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544</v>
      </c>
    </row>
    <row r="111" spans="2:65" s="1" customFormat="1" ht="16.5" customHeight="1">
      <c r="B111" s="133"/>
      <c r="C111" s="134" t="s">
        <v>171</v>
      </c>
      <c r="D111" s="134" t="s">
        <v>331</v>
      </c>
      <c r="E111" s="135" t="s">
        <v>5380</v>
      </c>
      <c r="F111" s="136" t="s">
        <v>5381</v>
      </c>
      <c r="G111" s="137" t="s">
        <v>367</v>
      </c>
      <c r="H111" s="138">
        <v>1</v>
      </c>
      <c r="I111" s="139"/>
      <c r="J111" s="140">
        <f t="shared" si="0"/>
        <v>0</v>
      </c>
      <c r="K111" s="136" t="s">
        <v>2897</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556</v>
      </c>
    </row>
    <row r="112" spans="2:65" s="1" customFormat="1" ht="16.5" customHeight="1">
      <c r="B112" s="133"/>
      <c r="C112" s="134" t="s">
        <v>183</v>
      </c>
      <c r="D112" s="134" t="s">
        <v>331</v>
      </c>
      <c r="E112" s="135" t="s">
        <v>5382</v>
      </c>
      <c r="F112" s="136" t="s">
        <v>5383</v>
      </c>
      <c r="G112" s="137" t="s">
        <v>367</v>
      </c>
      <c r="H112" s="138">
        <v>8</v>
      </c>
      <c r="I112" s="139"/>
      <c r="J112" s="140">
        <f t="shared" si="0"/>
        <v>0</v>
      </c>
      <c r="K112" s="136" t="s">
        <v>2897</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564</v>
      </c>
    </row>
    <row r="113" spans="2:65" s="1" customFormat="1" ht="16.5" customHeight="1">
      <c r="B113" s="133"/>
      <c r="C113" s="134" t="s">
        <v>235</v>
      </c>
      <c r="D113" s="134" t="s">
        <v>331</v>
      </c>
      <c r="E113" s="135" t="s">
        <v>5384</v>
      </c>
      <c r="F113" s="136" t="s">
        <v>5385</v>
      </c>
      <c r="G113" s="137" t="s">
        <v>367</v>
      </c>
      <c r="H113" s="138">
        <v>2</v>
      </c>
      <c r="I113" s="139"/>
      <c r="J113" s="140">
        <f t="shared" si="0"/>
        <v>0</v>
      </c>
      <c r="K113" s="136" t="s">
        <v>2897</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576</v>
      </c>
    </row>
    <row r="114" spans="2:65" s="1" customFormat="1" ht="21.75" customHeight="1">
      <c r="B114" s="133"/>
      <c r="C114" s="134" t="s">
        <v>239</v>
      </c>
      <c r="D114" s="134" t="s">
        <v>331</v>
      </c>
      <c r="E114" s="135" t="s">
        <v>5386</v>
      </c>
      <c r="F114" s="136" t="s">
        <v>5387</v>
      </c>
      <c r="G114" s="137" t="s">
        <v>367</v>
      </c>
      <c r="H114" s="138">
        <v>3</v>
      </c>
      <c r="I114" s="139"/>
      <c r="J114" s="140">
        <f t="shared" si="0"/>
        <v>0</v>
      </c>
      <c r="K114" s="136" t="s">
        <v>2897</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588</v>
      </c>
    </row>
    <row r="115" spans="2:65" s="1" customFormat="1" ht="16.5" customHeight="1">
      <c r="B115" s="133"/>
      <c r="C115" s="134" t="s">
        <v>9</v>
      </c>
      <c r="D115" s="134" t="s">
        <v>331</v>
      </c>
      <c r="E115" s="135" t="s">
        <v>5388</v>
      </c>
      <c r="F115" s="136" t="s">
        <v>5389</v>
      </c>
      <c r="G115" s="137" t="s">
        <v>367</v>
      </c>
      <c r="H115" s="138">
        <v>5</v>
      </c>
      <c r="I115" s="139"/>
      <c r="J115" s="140">
        <f t="shared" si="0"/>
        <v>0</v>
      </c>
      <c r="K115" s="136" t="s">
        <v>2897</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598</v>
      </c>
    </row>
    <row r="116" spans="2:65" s="1" customFormat="1" ht="16.5" customHeight="1">
      <c r="B116" s="133"/>
      <c r="C116" s="134" t="s">
        <v>505</v>
      </c>
      <c r="D116" s="134" t="s">
        <v>331</v>
      </c>
      <c r="E116" s="135" t="s">
        <v>5390</v>
      </c>
      <c r="F116" s="136" t="s">
        <v>5391</v>
      </c>
      <c r="G116" s="137" t="s">
        <v>367</v>
      </c>
      <c r="H116" s="138">
        <v>2</v>
      </c>
      <c r="I116" s="139"/>
      <c r="J116" s="140">
        <f t="shared" si="0"/>
        <v>0</v>
      </c>
      <c r="K116" s="136" t="s">
        <v>2897</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610</v>
      </c>
    </row>
    <row r="117" spans="2:65" s="1" customFormat="1" ht="16.5" customHeight="1">
      <c r="B117" s="133"/>
      <c r="C117" s="134" t="s">
        <v>512</v>
      </c>
      <c r="D117" s="134" t="s">
        <v>331</v>
      </c>
      <c r="E117" s="135" t="s">
        <v>5392</v>
      </c>
      <c r="F117" s="136" t="s">
        <v>5393</v>
      </c>
      <c r="G117" s="137" t="s">
        <v>367</v>
      </c>
      <c r="H117" s="138">
        <v>1</v>
      </c>
      <c r="I117" s="139"/>
      <c r="J117" s="140">
        <f t="shared" si="0"/>
        <v>0</v>
      </c>
      <c r="K117" s="136" t="s">
        <v>2897</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621</v>
      </c>
    </row>
    <row r="118" spans="2:65" s="1" customFormat="1" ht="16.5" customHeight="1">
      <c r="B118" s="133"/>
      <c r="C118" s="134" t="s">
        <v>526</v>
      </c>
      <c r="D118" s="134" t="s">
        <v>331</v>
      </c>
      <c r="E118" s="135" t="s">
        <v>5394</v>
      </c>
      <c r="F118" s="136" t="s">
        <v>5395</v>
      </c>
      <c r="G118" s="137" t="s">
        <v>367</v>
      </c>
      <c r="H118" s="138">
        <v>1</v>
      </c>
      <c r="I118" s="139"/>
      <c r="J118" s="140">
        <f t="shared" si="0"/>
        <v>0</v>
      </c>
      <c r="K118" s="136" t="s">
        <v>2897</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631</v>
      </c>
    </row>
    <row r="119" spans="2:65" s="1" customFormat="1" ht="16.5" customHeight="1">
      <c r="B119" s="133"/>
      <c r="C119" s="134" t="s">
        <v>532</v>
      </c>
      <c r="D119" s="134" t="s">
        <v>331</v>
      </c>
      <c r="E119" s="135" t="s">
        <v>5396</v>
      </c>
      <c r="F119" s="136" t="s">
        <v>5397</v>
      </c>
      <c r="G119" s="137" t="s">
        <v>2352</v>
      </c>
      <c r="H119" s="138">
        <v>25</v>
      </c>
      <c r="I119" s="139"/>
      <c r="J119" s="140">
        <f t="shared" si="0"/>
        <v>0</v>
      </c>
      <c r="K119" s="136" t="s">
        <v>2897</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643</v>
      </c>
    </row>
    <row r="120" spans="2:65" s="1" customFormat="1" ht="16.5" customHeight="1">
      <c r="B120" s="133"/>
      <c r="C120" s="134" t="s">
        <v>538</v>
      </c>
      <c r="D120" s="134" t="s">
        <v>331</v>
      </c>
      <c r="E120" s="135" t="s">
        <v>5398</v>
      </c>
      <c r="F120" s="136" t="s">
        <v>5399</v>
      </c>
      <c r="G120" s="137" t="s">
        <v>2352</v>
      </c>
      <c r="H120" s="138">
        <v>60</v>
      </c>
      <c r="I120" s="139"/>
      <c r="J120" s="140">
        <f t="shared" si="0"/>
        <v>0</v>
      </c>
      <c r="K120" s="136" t="s">
        <v>2897</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654</v>
      </c>
    </row>
    <row r="121" spans="2:65" s="1" customFormat="1" ht="24.2" customHeight="1">
      <c r="B121" s="133"/>
      <c r="C121" s="134" t="s">
        <v>544</v>
      </c>
      <c r="D121" s="134" t="s">
        <v>331</v>
      </c>
      <c r="E121" s="135" t="s">
        <v>5400</v>
      </c>
      <c r="F121" s="136" t="s">
        <v>5401</v>
      </c>
      <c r="G121" s="137" t="s">
        <v>2352</v>
      </c>
      <c r="H121" s="138">
        <v>2</v>
      </c>
      <c r="I121" s="139"/>
      <c r="J121" s="140">
        <f t="shared" si="0"/>
        <v>0</v>
      </c>
      <c r="K121" s="136" t="s">
        <v>2897</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666</v>
      </c>
    </row>
    <row r="122" spans="2:65" s="11" customFormat="1" ht="25.9" customHeight="1">
      <c r="B122" s="121"/>
      <c r="D122" s="122" t="s">
        <v>68</v>
      </c>
      <c r="E122" s="123" t="s">
        <v>79</v>
      </c>
      <c r="F122" s="123" t="s">
        <v>5402</v>
      </c>
      <c r="I122" s="124"/>
      <c r="J122" s="125">
        <f>BK122</f>
        <v>0</v>
      </c>
      <c r="L122" s="121"/>
      <c r="M122" s="126"/>
      <c r="P122" s="127">
        <f>SUM(P123:P140)</f>
        <v>0</v>
      </c>
      <c r="R122" s="127">
        <f>SUM(R123:R140)</f>
        <v>0</v>
      </c>
      <c r="T122" s="128">
        <f>SUM(T123:T140)</f>
        <v>0</v>
      </c>
      <c r="AR122" s="122" t="s">
        <v>76</v>
      </c>
      <c r="AT122" s="129" t="s">
        <v>68</v>
      </c>
      <c r="AU122" s="129" t="s">
        <v>69</v>
      </c>
      <c r="AY122" s="122" t="s">
        <v>328</v>
      </c>
      <c r="BK122" s="130">
        <f>SUM(BK123:BK140)</f>
        <v>0</v>
      </c>
    </row>
    <row r="123" spans="2:65" s="1" customFormat="1" ht="101.25" customHeight="1">
      <c r="B123" s="133"/>
      <c r="C123" s="134" t="s">
        <v>550</v>
      </c>
      <c r="D123" s="134" t="s">
        <v>331</v>
      </c>
      <c r="E123" s="135" t="s">
        <v>5403</v>
      </c>
      <c r="F123" s="136" t="s">
        <v>5366</v>
      </c>
      <c r="G123" s="137" t="s">
        <v>367</v>
      </c>
      <c r="H123" s="138">
        <v>1</v>
      </c>
      <c r="I123" s="139"/>
      <c r="J123" s="140">
        <f>ROUND(I123*H123,2)</f>
        <v>0</v>
      </c>
      <c r="K123" s="136" t="s">
        <v>2897</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676</v>
      </c>
    </row>
    <row r="124" spans="2:65" s="1" customFormat="1" ht="19.5">
      <c r="B124" s="34"/>
      <c r="D124" s="151" t="s">
        <v>340</v>
      </c>
      <c r="F124" s="152" t="s">
        <v>5367</v>
      </c>
      <c r="I124" s="149"/>
      <c r="L124" s="34"/>
      <c r="M124" s="150"/>
      <c r="T124" s="55"/>
      <c r="AT124" s="19" t="s">
        <v>340</v>
      </c>
      <c r="AU124" s="19" t="s">
        <v>76</v>
      </c>
    </row>
    <row r="125" spans="2:65" s="1" customFormat="1" ht="24.2" customHeight="1">
      <c r="B125" s="133"/>
      <c r="C125" s="134" t="s">
        <v>556</v>
      </c>
      <c r="D125" s="134" t="s">
        <v>331</v>
      </c>
      <c r="E125" s="135" t="s">
        <v>5404</v>
      </c>
      <c r="F125" s="136" t="s">
        <v>5369</v>
      </c>
      <c r="G125" s="137" t="s">
        <v>367</v>
      </c>
      <c r="H125" s="138">
        <v>1</v>
      </c>
      <c r="I125" s="139"/>
      <c r="J125" s="140">
        <f t="shared" ref="J125:J140" si="10">ROUND(I125*H125,2)</f>
        <v>0</v>
      </c>
      <c r="K125" s="136" t="s">
        <v>2897</v>
      </c>
      <c r="L125" s="34"/>
      <c r="M125" s="141" t="s">
        <v>3</v>
      </c>
      <c r="N125" s="142" t="s">
        <v>40</v>
      </c>
      <c r="P125" s="143">
        <f t="shared" ref="P125:P140" si="11">O125*H125</f>
        <v>0</v>
      </c>
      <c r="Q125" s="143">
        <v>0</v>
      </c>
      <c r="R125" s="143">
        <f t="shared" ref="R125:R140" si="12">Q125*H125</f>
        <v>0</v>
      </c>
      <c r="S125" s="143">
        <v>0</v>
      </c>
      <c r="T125" s="144">
        <f t="shared" ref="T125:T140" si="13">S125*H125</f>
        <v>0</v>
      </c>
      <c r="AR125" s="145" t="s">
        <v>113</v>
      </c>
      <c r="AT125" s="145" t="s">
        <v>331</v>
      </c>
      <c r="AU125" s="145" t="s">
        <v>76</v>
      </c>
      <c r="AY125" s="19" t="s">
        <v>328</v>
      </c>
      <c r="BE125" s="146">
        <f t="shared" ref="BE125:BE140" si="14">IF(N125="základní",J125,0)</f>
        <v>0</v>
      </c>
      <c r="BF125" s="146">
        <f t="shared" ref="BF125:BF140" si="15">IF(N125="snížená",J125,0)</f>
        <v>0</v>
      </c>
      <c r="BG125" s="146">
        <f t="shared" ref="BG125:BG140" si="16">IF(N125="zákl. přenesená",J125,0)</f>
        <v>0</v>
      </c>
      <c r="BH125" s="146">
        <f t="shared" ref="BH125:BH140" si="17">IF(N125="sníž. přenesená",J125,0)</f>
        <v>0</v>
      </c>
      <c r="BI125" s="146">
        <f t="shared" ref="BI125:BI140" si="18">IF(N125="nulová",J125,0)</f>
        <v>0</v>
      </c>
      <c r="BJ125" s="19" t="s">
        <v>76</v>
      </c>
      <c r="BK125" s="146">
        <f t="shared" ref="BK125:BK140" si="19">ROUND(I125*H125,2)</f>
        <v>0</v>
      </c>
      <c r="BL125" s="19" t="s">
        <v>113</v>
      </c>
      <c r="BM125" s="145" t="s">
        <v>110</v>
      </c>
    </row>
    <row r="126" spans="2:65" s="1" customFormat="1" ht="21.75" customHeight="1">
      <c r="B126" s="133"/>
      <c r="C126" s="134" t="s">
        <v>8</v>
      </c>
      <c r="D126" s="134" t="s">
        <v>331</v>
      </c>
      <c r="E126" s="135" t="s">
        <v>5405</v>
      </c>
      <c r="F126" s="136" t="s">
        <v>5371</v>
      </c>
      <c r="G126" s="137" t="s">
        <v>367</v>
      </c>
      <c r="H126" s="138">
        <v>1</v>
      </c>
      <c r="I126" s="139"/>
      <c r="J126" s="140">
        <f t="shared" si="10"/>
        <v>0</v>
      </c>
      <c r="K126" s="136" t="s">
        <v>2897</v>
      </c>
      <c r="L126" s="34"/>
      <c r="M126" s="141" t="s">
        <v>3</v>
      </c>
      <c r="N126" s="142" t="s">
        <v>40</v>
      </c>
      <c r="P126" s="143">
        <f t="shared" si="11"/>
        <v>0</v>
      </c>
      <c r="Q126" s="143">
        <v>0</v>
      </c>
      <c r="R126" s="143">
        <f t="shared" si="12"/>
        <v>0</v>
      </c>
      <c r="S126" s="143">
        <v>0</v>
      </c>
      <c r="T126" s="144">
        <f t="shared" si="13"/>
        <v>0</v>
      </c>
      <c r="AR126" s="145" t="s">
        <v>113</v>
      </c>
      <c r="AT126" s="145" t="s">
        <v>331</v>
      </c>
      <c r="AU126" s="145" t="s">
        <v>76</v>
      </c>
      <c r="AY126" s="19" t="s">
        <v>328</v>
      </c>
      <c r="BE126" s="146">
        <f t="shared" si="14"/>
        <v>0</v>
      </c>
      <c r="BF126" s="146">
        <f t="shared" si="15"/>
        <v>0</v>
      </c>
      <c r="BG126" s="146">
        <f t="shared" si="16"/>
        <v>0</v>
      </c>
      <c r="BH126" s="146">
        <f t="shared" si="17"/>
        <v>0</v>
      </c>
      <c r="BI126" s="146">
        <f t="shared" si="18"/>
        <v>0</v>
      </c>
      <c r="BJ126" s="19" t="s">
        <v>76</v>
      </c>
      <c r="BK126" s="146">
        <f t="shared" si="19"/>
        <v>0</v>
      </c>
      <c r="BL126" s="19" t="s">
        <v>113</v>
      </c>
      <c r="BM126" s="145" t="s">
        <v>696</v>
      </c>
    </row>
    <row r="127" spans="2:65" s="1" customFormat="1" ht="21.75" customHeight="1">
      <c r="B127" s="133"/>
      <c r="C127" s="134" t="s">
        <v>564</v>
      </c>
      <c r="D127" s="134" t="s">
        <v>331</v>
      </c>
      <c r="E127" s="135" t="s">
        <v>5406</v>
      </c>
      <c r="F127" s="136" t="s">
        <v>5407</v>
      </c>
      <c r="G127" s="137" t="s">
        <v>367</v>
      </c>
      <c r="H127" s="138">
        <v>4</v>
      </c>
      <c r="I127" s="139"/>
      <c r="J127" s="140">
        <f t="shared" si="10"/>
        <v>0</v>
      </c>
      <c r="K127" s="136" t="s">
        <v>2897</v>
      </c>
      <c r="L127" s="34"/>
      <c r="M127" s="141" t="s">
        <v>3</v>
      </c>
      <c r="N127" s="142" t="s">
        <v>40</v>
      </c>
      <c r="P127" s="143">
        <f t="shared" si="11"/>
        <v>0</v>
      </c>
      <c r="Q127" s="143">
        <v>0</v>
      </c>
      <c r="R127" s="143">
        <f t="shared" si="12"/>
        <v>0</v>
      </c>
      <c r="S127" s="143">
        <v>0</v>
      </c>
      <c r="T127" s="144">
        <f t="shared" si="13"/>
        <v>0</v>
      </c>
      <c r="AR127" s="145" t="s">
        <v>113</v>
      </c>
      <c r="AT127" s="145" t="s">
        <v>331</v>
      </c>
      <c r="AU127" s="145" t="s">
        <v>76</v>
      </c>
      <c r="AY127" s="19" t="s">
        <v>328</v>
      </c>
      <c r="BE127" s="146">
        <f t="shared" si="14"/>
        <v>0</v>
      </c>
      <c r="BF127" s="146">
        <f t="shared" si="15"/>
        <v>0</v>
      </c>
      <c r="BG127" s="146">
        <f t="shared" si="16"/>
        <v>0</v>
      </c>
      <c r="BH127" s="146">
        <f t="shared" si="17"/>
        <v>0</v>
      </c>
      <c r="BI127" s="146">
        <f t="shared" si="18"/>
        <v>0</v>
      </c>
      <c r="BJ127" s="19" t="s">
        <v>76</v>
      </c>
      <c r="BK127" s="146">
        <f t="shared" si="19"/>
        <v>0</v>
      </c>
      <c r="BL127" s="19" t="s">
        <v>113</v>
      </c>
      <c r="BM127" s="145" t="s">
        <v>710</v>
      </c>
    </row>
    <row r="128" spans="2:65" s="1" customFormat="1" ht="16.5" customHeight="1">
      <c r="B128" s="133"/>
      <c r="C128" s="134" t="s">
        <v>571</v>
      </c>
      <c r="D128" s="134" t="s">
        <v>331</v>
      </c>
      <c r="E128" s="135" t="s">
        <v>5408</v>
      </c>
      <c r="F128" s="136" t="s">
        <v>5409</v>
      </c>
      <c r="G128" s="137" t="s">
        <v>367</v>
      </c>
      <c r="H128" s="138">
        <v>1</v>
      </c>
      <c r="I128" s="139"/>
      <c r="J128" s="140">
        <f t="shared" si="10"/>
        <v>0</v>
      </c>
      <c r="K128" s="136" t="s">
        <v>2897</v>
      </c>
      <c r="L128" s="34"/>
      <c r="M128" s="141" t="s">
        <v>3</v>
      </c>
      <c r="N128" s="142" t="s">
        <v>40</v>
      </c>
      <c r="P128" s="143">
        <f t="shared" si="11"/>
        <v>0</v>
      </c>
      <c r="Q128" s="143">
        <v>0</v>
      </c>
      <c r="R128" s="143">
        <f t="shared" si="12"/>
        <v>0</v>
      </c>
      <c r="S128" s="143">
        <v>0</v>
      </c>
      <c r="T128" s="144">
        <f t="shared" si="13"/>
        <v>0</v>
      </c>
      <c r="AR128" s="145" t="s">
        <v>113</v>
      </c>
      <c r="AT128" s="145" t="s">
        <v>331</v>
      </c>
      <c r="AU128" s="145" t="s">
        <v>76</v>
      </c>
      <c r="AY128" s="19" t="s">
        <v>328</v>
      </c>
      <c r="BE128" s="146">
        <f t="shared" si="14"/>
        <v>0</v>
      </c>
      <c r="BF128" s="146">
        <f t="shared" si="15"/>
        <v>0</v>
      </c>
      <c r="BG128" s="146">
        <f t="shared" si="16"/>
        <v>0</v>
      </c>
      <c r="BH128" s="146">
        <f t="shared" si="17"/>
        <v>0</v>
      </c>
      <c r="BI128" s="146">
        <f t="shared" si="18"/>
        <v>0</v>
      </c>
      <c r="BJ128" s="19" t="s">
        <v>76</v>
      </c>
      <c r="BK128" s="146">
        <f t="shared" si="19"/>
        <v>0</v>
      </c>
      <c r="BL128" s="19" t="s">
        <v>113</v>
      </c>
      <c r="BM128" s="145" t="s">
        <v>718</v>
      </c>
    </row>
    <row r="129" spans="2:65" s="1" customFormat="1" ht="24.2" customHeight="1">
      <c r="B129" s="133"/>
      <c r="C129" s="134" t="s">
        <v>576</v>
      </c>
      <c r="D129" s="134" t="s">
        <v>331</v>
      </c>
      <c r="E129" s="135" t="s">
        <v>5410</v>
      </c>
      <c r="F129" s="136" t="s">
        <v>5411</v>
      </c>
      <c r="G129" s="137" t="s">
        <v>367</v>
      </c>
      <c r="H129" s="138">
        <v>2</v>
      </c>
      <c r="I129" s="139"/>
      <c r="J129" s="140">
        <f t="shared" si="10"/>
        <v>0</v>
      </c>
      <c r="K129" s="136" t="s">
        <v>2897</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152</v>
      </c>
    </row>
    <row r="130" spans="2:65" s="1" customFormat="1" ht="24.2" customHeight="1">
      <c r="B130" s="133"/>
      <c r="C130" s="134" t="s">
        <v>473</v>
      </c>
      <c r="D130" s="134" t="s">
        <v>331</v>
      </c>
      <c r="E130" s="135" t="s">
        <v>5412</v>
      </c>
      <c r="F130" s="136" t="s">
        <v>5413</v>
      </c>
      <c r="G130" s="137" t="s">
        <v>367</v>
      </c>
      <c r="H130" s="138">
        <v>1</v>
      </c>
      <c r="I130" s="139"/>
      <c r="J130" s="140">
        <f t="shared" si="10"/>
        <v>0</v>
      </c>
      <c r="K130" s="136" t="s">
        <v>2897</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158</v>
      </c>
    </row>
    <row r="131" spans="2:65" s="1" customFormat="1" ht="24.2" customHeight="1">
      <c r="B131" s="133"/>
      <c r="C131" s="134" t="s">
        <v>588</v>
      </c>
      <c r="D131" s="134" t="s">
        <v>331</v>
      </c>
      <c r="E131" s="135" t="s">
        <v>5414</v>
      </c>
      <c r="F131" s="136" t="s">
        <v>5379</v>
      </c>
      <c r="G131" s="137" t="s">
        <v>367</v>
      </c>
      <c r="H131" s="138">
        <v>1</v>
      </c>
      <c r="I131" s="139"/>
      <c r="J131" s="140">
        <f t="shared" si="10"/>
        <v>0</v>
      </c>
      <c r="K131" s="136" t="s">
        <v>2897</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747</v>
      </c>
    </row>
    <row r="132" spans="2:65" s="1" customFormat="1" ht="16.5" customHeight="1">
      <c r="B132" s="133"/>
      <c r="C132" s="134" t="s">
        <v>593</v>
      </c>
      <c r="D132" s="134" t="s">
        <v>331</v>
      </c>
      <c r="E132" s="135" t="s">
        <v>5415</v>
      </c>
      <c r="F132" s="136" t="s">
        <v>5416</v>
      </c>
      <c r="G132" s="137" t="s">
        <v>367</v>
      </c>
      <c r="H132" s="138">
        <v>1</v>
      </c>
      <c r="I132" s="139"/>
      <c r="J132" s="140">
        <f t="shared" si="10"/>
        <v>0</v>
      </c>
      <c r="K132" s="136" t="s">
        <v>2897</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764</v>
      </c>
    </row>
    <row r="133" spans="2:65" s="1" customFormat="1" ht="16.5" customHeight="1">
      <c r="B133" s="133"/>
      <c r="C133" s="134" t="s">
        <v>598</v>
      </c>
      <c r="D133" s="134" t="s">
        <v>331</v>
      </c>
      <c r="E133" s="135" t="s">
        <v>5417</v>
      </c>
      <c r="F133" s="136" t="s">
        <v>5383</v>
      </c>
      <c r="G133" s="137" t="s">
        <v>367</v>
      </c>
      <c r="H133" s="138">
        <v>5</v>
      </c>
      <c r="I133" s="139"/>
      <c r="J133" s="140">
        <f t="shared" si="10"/>
        <v>0</v>
      </c>
      <c r="K133" s="136" t="s">
        <v>2897</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773</v>
      </c>
    </row>
    <row r="134" spans="2:65" s="1" customFormat="1" ht="16.5" customHeight="1">
      <c r="B134" s="133"/>
      <c r="C134" s="134" t="s">
        <v>605</v>
      </c>
      <c r="D134" s="134" t="s">
        <v>331</v>
      </c>
      <c r="E134" s="135" t="s">
        <v>5418</v>
      </c>
      <c r="F134" s="136" t="s">
        <v>5419</v>
      </c>
      <c r="G134" s="137" t="s">
        <v>367</v>
      </c>
      <c r="H134" s="138">
        <v>6</v>
      </c>
      <c r="I134" s="139"/>
      <c r="J134" s="140">
        <f t="shared" si="10"/>
        <v>0</v>
      </c>
      <c r="K134" s="136" t="s">
        <v>2897</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808</v>
      </c>
    </row>
    <row r="135" spans="2:65" s="1" customFormat="1" ht="16.5" customHeight="1">
      <c r="B135" s="133"/>
      <c r="C135" s="134" t="s">
        <v>610</v>
      </c>
      <c r="D135" s="134" t="s">
        <v>331</v>
      </c>
      <c r="E135" s="135" t="s">
        <v>5420</v>
      </c>
      <c r="F135" s="136" t="s">
        <v>5421</v>
      </c>
      <c r="G135" s="137" t="s">
        <v>367</v>
      </c>
      <c r="H135" s="138">
        <v>1</v>
      </c>
      <c r="I135" s="139"/>
      <c r="J135" s="140">
        <f t="shared" si="10"/>
        <v>0</v>
      </c>
      <c r="K135" s="136" t="s">
        <v>2897</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816</v>
      </c>
    </row>
    <row r="136" spans="2:65" s="1" customFormat="1" ht="16.5" customHeight="1">
      <c r="B136" s="133"/>
      <c r="C136" s="134" t="s">
        <v>616</v>
      </c>
      <c r="D136" s="134" t="s">
        <v>331</v>
      </c>
      <c r="E136" s="135" t="s">
        <v>5422</v>
      </c>
      <c r="F136" s="136" t="s">
        <v>5423</v>
      </c>
      <c r="G136" s="137" t="s">
        <v>367</v>
      </c>
      <c r="H136" s="138">
        <v>1</v>
      </c>
      <c r="I136" s="139"/>
      <c r="J136" s="140">
        <f t="shared" si="10"/>
        <v>0</v>
      </c>
      <c r="K136" s="136" t="s">
        <v>2897</v>
      </c>
      <c r="L136" s="34"/>
      <c r="M136" s="141" t="s">
        <v>3</v>
      </c>
      <c r="N136" s="142" t="s">
        <v>40</v>
      </c>
      <c r="P136" s="143">
        <f t="shared" si="11"/>
        <v>0</v>
      </c>
      <c r="Q136" s="143">
        <v>0</v>
      </c>
      <c r="R136" s="143">
        <f t="shared" si="12"/>
        <v>0</v>
      </c>
      <c r="S136" s="143">
        <v>0</v>
      </c>
      <c r="T136" s="144">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825</v>
      </c>
    </row>
    <row r="137" spans="2:65" s="1" customFormat="1" ht="16.5" customHeight="1">
      <c r="B137" s="133"/>
      <c r="C137" s="134" t="s">
        <v>621</v>
      </c>
      <c r="D137" s="134" t="s">
        <v>331</v>
      </c>
      <c r="E137" s="135" t="s">
        <v>5424</v>
      </c>
      <c r="F137" s="136" t="s">
        <v>5425</v>
      </c>
      <c r="G137" s="137" t="s">
        <v>367</v>
      </c>
      <c r="H137" s="138">
        <v>1</v>
      </c>
      <c r="I137" s="139"/>
      <c r="J137" s="140">
        <f t="shared" si="10"/>
        <v>0</v>
      </c>
      <c r="K137" s="136" t="s">
        <v>2897</v>
      </c>
      <c r="L137" s="34"/>
      <c r="M137" s="141" t="s">
        <v>3</v>
      </c>
      <c r="N137" s="142" t="s">
        <v>40</v>
      </c>
      <c r="P137" s="143">
        <f t="shared" si="11"/>
        <v>0</v>
      </c>
      <c r="Q137" s="143">
        <v>0</v>
      </c>
      <c r="R137" s="143">
        <f t="shared" si="12"/>
        <v>0</v>
      </c>
      <c r="S137" s="143">
        <v>0</v>
      </c>
      <c r="T137" s="144">
        <f t="shared" si="13"/>
        <v>0</v>
      </c>
      <c r="AR137" s="145" t="s">
        <v>113</v>
      </c>
      <c r="AT137" s="145" t="s">
        <v>331</v>
      </c>
      <c r="AU137" s="145" t="s">
        <v>76</v>
      </c>
      <c r="AY137" s="19" t="s">
        <v>328</v>
      </c>
      <c r="BE137" s="146">
        <f t="shared" si="14"/>
        <v>0</v>
      </c>
      <c r="BF137" s="146">
        <f t="shared" si="15"/>
        <v>0</v>
      </c>
      <c r="BG137" s="146">
        <f t="shared" si="16"/>
        <v>0</v>
      </c>
      <c r="BH137" s="146">
        <f t="shared" si="17"/>
        <v>0</v>
      </c>
      <c r="BI137" s="146">
        <f t="shared" si="18"/>
        <v>0</v>
      </c>
      <c r="BJ137" s="19" t="s">
        <v>76</v>
      </c>
      <c r="BK137" s="146">
        <f t="shared" si="19"/>
        <v>0</v>
      </c>
      <c r="BL137" s="19" t="s">
        <v>113</v>
      </c>
      <c r="BM137" s="145" t="s">
        <v>835</v>
      </c>
    </row>
    <row r="138" spans="2:65" s="1" customFormat="1" ht="16.5" customHeight="1">
      <c r="B138" s="133"/>
      <c r="C138" s="134" t="s">
        <v>626</v>
      </c>
      <c r="D138" s="134" t="s">
        <v>331</v>
      </c>
      <c r="E138" s="135" t="s">
        <v>5426</v>
      </c>
      <c r="F138" s="136" t="s">
        <v>5391</v>
      </c>
      <c r="G138" s="137" t="s">
        <v>367</v>
      </c>
      <c r="H138" s="138">
        <v>6</v>
      </c>
      <c r="I138" s="139"/>
      <c r="J138" s="140">
        <f t="shared" si="10"/>
        <v>0</v>
      </c>
      <c r="K138" s="136" t="s">
        <v>2897</v>
      </c>
      <c r="L138" s="34"/>
      <c r="M138" s="141" t="s">
        <v>3</v>
      </c>
      <c r="N138" s="142" t="s">
        <v>40</v>
      </c>
      <c r="P138" s="143">
        <f t="shared" si="11"/>
        <v>0</v>
      </c>
      <c r="Q138" s="143">
        <v>0</v>
      </c>
      <c r="R138" s="143">
        <f t="shared" si="12"/>
        <v>0</v>
      </c>
      <c r="S138" s="143">
        <v>0</v>
      </c>
      <c r="T138" s="144">
        <f t="shared" si="13"/>
        <v>0</v>
      </c>
      <c r="AR138" s="145" t="s">
        <v>113</v>
      </c>
      <c r="AT138" s="145" t="s">
        <v>331</v>
      </c>
      <c r="AU138" s="145" t="s">
        <v>76</v>
      </c>
      <c r="AY138" s="19" t="s">
        <v>328</v>
      </c>
      <c r="BE138" s="146">
        <f t="shared" si="14"/>
        <v>0</v>
      </c>
      <c r="BF138" s="146">
        <f t="shared" si="15"/>
        <v>0</v>
      </c>
      <c r="BG138" s="146">
        <f t="shared" si="16"/>
        <v>0</v>
      </c>
      <c r="BH138" s="146">
        <f t="shared" si="17"/>
        <v>0</v>
      </c>
      <c r="BI138" s="146">
        <f t="shared" si="18"/>
        <v>0</v>
      </c>
      <c r="BJ138" s="19" t="s">
        <v>76</v>
      </c>
      <c r="BK138" s="146">
        <f t="shared" si="19"/>
        <v>0</v>
      </c>
      <c r="BL138" s="19" t="s">
        <v>113</v>
      </c>
      <c r="BM138" s="145" t="s">
        <v>857</v>
      </c>
    </row>
    <row r="139" spans="2:65" s="1" customFormat="1" ht="16.5" customHeight="1">
      <c r="B139" s="133"/>
      <c r="C139" s="134" t="s">
        <v>631</v>
      </c>
      <c r="D139" s="134" t="s">
        <v>331</v>
      </c>
      <c r="E139" s="135" t="s">
        <v>5427</v>
      </c>
      <c r="F139" s="136" t="s">
        <v>5397</v>
      </c>
      <c r="G139" s="137" t="s">
        <v>2352</v>
      </c>
      <c r="H139" s="138">
        <v>45</v>
      </c>
      <c r="I139" s="139"/>
      <c r="J139" s="140">
        <f t="shared" si="10"/>
        <v>0</v>
      </c>
      <c r="K139" s="136" t="s">
        <v>2897</v>
      </c>
      <c r="L139" s="34"/>
      <c r="M139" s="141" t="s">
        <v>3</v>
      </c>
      <c r="N139" s="142" t="s">
        <v>40</v>
      </c>
      <c r="P139" s="143">
        <f t="shared" si="11"/>
        <v>0</v>
      </c>
      <c r="Q139" s="143">
        <v>0</v>
      </c>
      <c r="R139" s="143">
        <f t="shared" si="12"/>
        <v>0</v>
      </c>
      <c r="S139" s="143">
        <v>0</v>
      </c>
      <c r="T139" s="144">
        <f t="shared" si="13"/>
        <v>0</v>
      </c>
      <c r="AR139" s="145" t="s">
        <v>113</v>
      </c>
      <c r="AT139" s="145" t="s">
        <v>331</v>
      </c>
      <c r="AU139" s="145" t="s">
        <v>76</v>
      </c>
      <c r="AY139" s="19" t="s">
        <v>328</v>
      </c>
      <c r="BE139" s="146">
        <f t="shared" si="14"/>
        <v>0</v>
      </c>
      <c r="BF139" s="146">
        <f t="shared" si="15"/>
        <v>0</v>
      </c>
      <c r="BG139" s="146">
        <f t="shared" si="16"/>
        <v>0</v>
      </c>
      <c r="BH139" s="146">
        <f t="shared" si="17"/>
        <v>0</v>
      </c>
      <c r="BI139" s="146">
        <f t="shared" si="18"/>
        <v>0</v>
      </c>
      <c r="BJ139" s="19" t="s">
        <v>76</v>
      </c>
      <c r="BK139" s="146">
        <f t="shared" si="19"/>
        <v>0</v>
      </c>
      <c r="BL139" s="19" t="s">
        <v>113</v>
      </c>
      <c r="BM139" s="145" t="s">
        <v>874</v>
      </c>
    </row>
    <row r="140" spans="2:65" s="1" customFormat="1" ht="16.5" customHeight="1">
      <c r="B140" s="133"/>
      <c r="C140" s="134" t="s">
        <v>638</v>
      </c>
      <c r="D140" s="134" t="s">
        <v>331</v>
      </c>
      <c r="E140" s="135" t="s">
        <v>5398</v>
      </c>
      <c r="F140" s="136" t="s">
        <v>5399</v>
      </c>
      <c r="G140" s="137" t="s">
        <v>2352</v>
      </c>
      <c r="H140" s="138">
        <v>45</v>
      </c>
      <c r="I140" s="139"/>
      <c r="J140" s="140">
        <f t="shared" si="10"/>
        <v>0</v>
      </c>
      <c r="K140" s="136" t="s">
        <v>2897</v>
      </c>
      <c r="L140" s="34"/>
      <c r="M140" s="141" t="s">
        <v>3</v>
      </c>
      <c r="N140" s="142" t="s">
        <v>40</v>
      </c>
      <c r="P140" s="143">
        <f t="shared" si="11"/>
        <v>0</v>
      </c>
      <c r="Q140" s="143">
        <v>0</v>
      </c>
      <c r="R140" s="143">
        <f t="shared" si="12"/>
        <v>0</v>
      </c>
      <c r="S140" s="143">
        <v>0</v>
      </c>
      <c r="T140" s="144">
        <f t="shared" si="13"/>
        <v>0</v>
      </c>
      <c r="AR140" s="145" t="s">
        <v>113</v>
      </c>
      <c r="AT140" s="145" t="s">
        <v>331</v>
      </c>
      <c r="AU140" s="145" t="s">
        <v>76</v>
      </c>
      <c r="AY140" s="19" t="s">
        <v>328</v>
      </c>
      <c r="BE140" s="146">
        <f t="shared" si="14"/>
        <v>0</v>
      </c>
      <c r="BF140" s="146">
        <f t="shared" si="15"/>
        <v>0</v>
      </c>
      <c r="BG140" s="146">
        <f t="shared" si="16"/>
        <v>0</v>
      </c>
      <c r="BH140" s="146">
        <f t="shared" si="17"/>
        <v>0</v>
      </c>
      <c r="BI140" s="146">
        <f t="shared" si="18"/>
        <v>0</v>
      </c>
      <c r="BJ140" s="19" t="s">
        <v>76</v>
      </c>
      <c r="BK140" s="146">
        <f t="shared" si="19"/>
        <v>0</v>
      </c>
      <c r="BL140" s="19" t="s">
        <v>113</v>
      </c>
      <c r="BM140" s="145" t="s">
        <v>891</v>
      </c>
    </row>
    <row r="141" spans="2:65" s="11" customFormat="1" ht="25.9" customHeight="1">
      <c r="B141" s="121"/>
      <c r="D141" s="122" t="s">
        <v>68</v>
      </c>
      <c r="E141" s="123" t="s">
        <v>87</v>
      </c>
      <c r="F141" s="123" t="s">
        <v>5428</v>
      </c>
      <c r="I141" s="124"/>
      <c r="J141" s="125">
        <f>BK141</f>
        <v>0</v>
      </c>
      <c r="L141" s="121"/>
      <c r="M141" s="126"/>
      <c r="P141" s="127">
        <f>SUM(P142:P157)</f>
        <v>0</v>
      </c>
      <c r="R141" s="127">
        <f>SUM(R142:R157)</f>
        <v>0</v>
      </c>
      <c r="T141" s="128">
        <f>SUM(T142:T157)</f>
        <v>0</v>
      </c>
      <c r="AR141" s="122" t="s">
        <v>76</v>
      </c>
      <c r="AT141" s="129" t="s">
        <v>68</v>
      </c>
      <c r="AU141" s="129" t="s">
        <v>69</v>
      </c>
      <c r="AY141" s="122" t="s">
        <v>328</v>
      </c>
      <c r="BK141" s="130">
        <f>SUM(BK142:BK157)</f>
        <v>0</v>
      </c>
    </row>
    <row r="142" spans="2:65" s="1" customFormat="1" ht="101.25" customHeight="1">
      <c r="B142" s="133"/>
      <c r="C142" s="134" t="s">
        <v>643</v>
      </c>
      <c r="D142" s="134" t="s">
        <v>331</v>
      </c>
      <c r="E142" s="135" t="s">
        <v>5429</v>
      </c>
      <c r="F142" s="136" t="s">
        <v>5366</v>
      </c>
      <c r="G142" s="137" t="s">
        <v>367</v>
      </c>
      <c r="H142" s="138">
        <v>1</v>
      </c>
      <c r="I142" s="139"/>
      <c r="J142" s="140">
        <f>ROUND(I142*H142,2)</f>
        <v>0</v>
      </c>
      <c r="K142" s="136" t="s">
        <v>2897</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903</v>
      </c>
    </row>
    <row r="143" spans="2:65" s="1" customFormat="1" ht="19.5">
      <c r="B143" s="34"/>
      <c r="D143" s="151" t="s">
        <v>340</v>
      </c>
      <c r="F143" s="152" t="s">
        <v>5367</v>
      </c>
      <c r="I143" s="149"/>
      <c r="L143" s="34"/>
      <c r="M143" s="150"/>
      <c r="T143" s="55"/>
      <c r="AT143" s="19" t="s">
        <v>340</v>
      </c>
      <c r="AU143" s="19" t="s">
        <v>76</v>
      </c>
    </row>
    <row r="144" spans="2:65" s="1" customFormat="1" ht="24.2" customHeight="1">
      <c r="B144" s="133"/>
      <c r="C144" s="134" t="s">
        <v>649</v>
      </c>
      <c r="D144" s="134" t="s">
        <v>331</v>
      </c>
      <c r="E144" s="135" t="s">
        <v>5430</v>
      </c>
      <c r="F144" s="136" t="s">
        <v>5369</v>
      </c>
      <c r="G144" s="137" t="s">
        <v>367</v>
      </c>
      <c r="H144" s="138">
        <v>1</v>
      </c>
      <c r="I144" s="139"/>
      <c r="J144" s="140">
        <f t="shared" ref="J144:J157" si="20">ROUND(I144*H144,2)</f>
        <v>0</v>
      </c>
      <c r="K144" s="136" t="s">
        <v>2897</v>
      </c>
      <c r="L144" s="34"/>
      <c r="M144" s="141" t="s">
        <v>3</v>
      </c>
      <c r="N144" s="142" t="s">
        <v>40</v>
      </c>
      <c r="P144" s="143">
        <f t="shared" ref="P144:P157" si="21">O144*H144</f>
        <v>0</v>
      </c>
      <c r="Q144" s="143">
        <v>0</v>
      </c>
      <c r="R144" s="143">
        <f t="shared" ref="R144:R157" si="22">Q144*H144</f>
        <v>0</v>
      </c>
      <c r="S144" s="143">
        <v>0</v>
      </c>
      <c r="T144" s="144">
        <f t="shared" ref="T144:T157" si="23">S144*H144</f>
        <v>0</v>
      </c>
      <c r="AR144" s="145" t="s">
        <v>113</v>
      </c>
      <c r="AT144" s="145" t="s">
        <v>331</v>
      </c>
      <c r="AU144" s="145" t="s">
        <v>76</v>
      </c>
      <c r="AY144" s="19" t="s">
        <v>328</v>
      </c>
      <c r="BE144" s="146">
        <f t="shared" ref="BE144:BE157" si="24">IF(N144="základní",J144,0)</f>
        <v>0</v>
      </c>
      <c r="BF144" s="146">
        <f t="shared" ref="BF144:BF157" si="25">IF(N144="snížená",J144,0)</f>
        <v>0</v>
      </c>
      <c r="BG144" s="146">
        <f t="shared" ref="BG144:BG157" si="26">IF(N144="zákl. přenesená",J144,0)</f>
        <v>0</v>
      </c>
      <c r="BH144" s="146">
        <f t="shared" ref="BH144:BH157" si="27">IF(N144="sníž. přenesená",J144,0)</f>
        <v>0</v>
      </c>
      <c r="BI144" s="146">
        <f t="shared" ref="BI144:BI157" si="28">IF(N144="nulová",J144,0)</f>
        <v>0</v>
      </c>
      <c r="BJ144" s="19" t="s">
        <v>76</v>
      </c>
      <c r="BK144" s="146">
        <f t="shared" ref="BK144:BK157" si="29">ROUND(I144*H144,2)</f>
        <v>0</v>
      </c>
      <c r="BL144" s="19" t="s">
        <v>113</v>
      </c>
      <c r="BM144" s="145" t="s">
        <v>917</v>
      </c>
    </row>
    <row r="145" spans="2:65" s="1" customFormat="1" ht="21.75" customHeight="1">
      <c r="B145" s="133"/>
      <c r="C145" s="134" t="s">
        <v>654</v>
      </c>
      <c r="D145" s="134" t="s">
        <v>331</v>
      </c>
      <c r="E145" s="135" t="s">
        <v>5431</v>
      </c>
      <c r="F145" s="136" t="s">
        <v>5371</v>
      </c>
      <c r="G145" s="137" t="s">
        <v>367</v>
      </c>
      <c r="H145" s="138">
        <v>1</v>
      </c>
      <c r="I145" s="139"/>
      <c r="J145" s="140">
        <f t="shared" si="20"/>
        <v>0</v>
      </c>
      <c r="K145" s="136" t="s">
        <v>2897</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934</v>
      </c>
    </row>
    <row r="146" spans="2:65" s="1" customFormat="1" ht="21.75" customHeight="1">
      <c r="B146" s="133"/>
      <c r="C146" s="134" t="s">
        <v>661</v>
      </c>
      <c r="D146" s="134" t="s">
        <v>331</v>
      </c>
      <c r="E146" s="135" t="s">
        <v>5432</v>
      </c>
      <c r="F146" s="136" t="s">
        <v>5407</v>
      </c>
      <c r="G146" s="137" t="s">
        <v>367</v>
      </c>
      <c r="H146" s="138">
        <v>5</v>
      </c>
      <c r="I146" s="139"/>
      <c r="J146" s="140">
        <f t="shared" si="20"/>
        <v>0</v>
      </c>
      <c r="K146" s="136" t="s">
        <v>2897</v>
      </c>
      <c r="L146" s="34"/>
      <c r="M146" s="141" t="s">
        <v>3</v>
      </c>
      <c r="N146" s="142" t="s">
        <v>40</v>
      </c>
      <c r="P146" s="143">
        <f t="shared" si="21"/>
        <v>0</v>
      </c>
      <c r="Q146" s="143">
        <v>0</v>
      </c>
      <c r="R146" s="143">
        <f t="shared" si="22"/>
        <v>0</v>
      </c>
      <c r="S146" s="143">
        <v>0</v>
      </c>
      <c r="T146" s="144">
        <f t="shared" si="23"/>
        <v>0</v>
      </c>
      <c r="AR146" s="145" t="s">
        <v>113</v>
      </c>
      <c r="AT146" s="145" t="s">
        <v>331</v>
      </c>
      <c r="AU146" s="145" t="s">
        <v>76</v>
      </c>
      <c r="AY146" s="19" t="s">
        <v>328</v>
      </c>
      <c r="BE146" s="146">
        <f t="shared" si="24"/>
        <v>0</v>
      </c>
      <c r="BF146" s="146">
        <f t="shared" si="25"/>
        <v>0</v>
      </c>
      <c r="BG146" s="146">
        <f t="shared" si="26"/>
        <v>0</v>
      </c>
      <c r="BH146" s="146">
        <f t="shared" si="27"/>
        <v>0</v>
      </c>
      <c r="BI146" s="146">
        <f t="shared" si="28"/>
        <v>0</v>
      </c>
      <c r="BJ146" s="19" t="s">
        <v>76</v>
      </c>
      <c r="BK146" s="146">
        <f t="shared" si="29"/>
        <v>0</v>
      </c>
      <c r="BL146" s="19" t="s">
        <v>113</v>
      </c>
      <c r="BM146" s="145" t="s">
        <v>1534</v>
      </c>
    </row>
    <row r="147" spans="2:65" s="1" customFormat="1" ht="24.2" customHeight="1">
      <c r="B147" s="133"/>
      <c r="C147" s="134" t="s">
        <v>666</v>
      </c>
      <c r="D147" s="134" t="s">
        <v>331</v>
      </c>
      <c r="E147" s="135" t="s">
        <v>5433</v>
      </c>
      <c r="F147" s="136" t="s">
        <v>5411</v>
      </c>
      <c r="G147" s="137" t="s">
        <v>367</v>
      </c>
      <c r="H147" s="138">
        <v>2</v>
      </c>
      <c r="I147" s="139"/>
      <c r="J147" s="140">
        <f t="shared" si="20"/>
        <v>0</v>
      </c>
      <c r="K147" s="136" t="s">
        <v>2897</v>
      </c>
      <c r="L147" s="34"/>
      <c r="M147" s="141" t="s">
        <v>3</v>
      </c>
      <c r="N147" s="142" t="s">
        <v>40</v>
      </c>
      <c r="P147" s="143">
        <f t="shared" si="21"/>
        <v>0</v>
      </c>
      <c r="Q147" s="143">
        <v>0</v>
      </c>
      <c r="R147" s="143">
        <f t="shared" si="22"/>
        <v>0</v>
      </c>
      <c r="S147" s="143">
        <v>0</v>
      </c>
      <c r="T147" s="144">
        <f t="shared" si="23"/>
        <v>0</v>
      </c>
      <c r="AR147" s="145" t="s">
        <v>113</v>
      </c>
      <c r="AT147" s="145" t="s">
        <v>331</v>
      </c>
      <c r="AU147" s="145" t="s">
        <v>76</v>
      </c>
      <c r="AY147" s="19" t="s">
        <v>328</v>
      </c>
      <c r="BE147" s="146">
        <f t="shared" si="24"/>
        <v>0</v>
      </c>
      <c r="BF147" s="146">
        <f t="shared" si="25"/>
        <v>0</v>
      </c>
      <c r="BG147" s="146">
        <f t="shared" si="26"/>
        <v>0</v>
      </c>
      <c r="BH147" s="146">
        <f t="shared" si="27"/>
        <v>0</v>
      </c>
      <c r="BI147" s="146">
        <f t="shared" si="28"/>
        <v>0</v>
      </c>
      <c r="BJ147" s="19" t="s">
        <v>76</v>
      </c>
      <c r="BK147" s="146">
        <f t="shared" si="29"/>
        <v>0</v>
      </c>
      <c r="BL147" s="19" t="s">
        <v>113</v>
      </c>
      <c r="BM147" s="145" t="s">
        <v>1327</v>
      </c>
    </row>
    <row r="148" spans="2:65" s="1" customFormat="1" ht="24.2" customHeight="1">
      <c r="B148" s="133"/>
      <c r="C148" s="134" t="s">
        <v>671</v>
      </c>
      <c r="D148" s="134" t="s">
        <v>331</v>
      </c>
      <c r="E148" s="135" t="s">
        <v>5434</v>
      </c>
      <c r="F148" s="136" t="s">
        <v>5379</v>
      </c>
      <c r="G148" s="137" t="s">
        <v>367</v>
      </c>
      <c r="H148" s="138">
        <v>1</v>
      </c>
      <c r="I148" s="139"/>
      <c r="J148" s="140">
        <f t="shared" si="20"/>
        <v>0</v>
      </c>
      <c r="K148" s="136" t="s">
        <v>2897</v>
      </c>
      <c r="L148" s="34"/>
      <c r="M148" s="141" t="s">
        <v>3</v>
      </c>
      <c r="N148" s="142" t="s">
        <v>40</v>
      </c>
      <c r="P148" s="143">
        <f t="shared" si="21"/>
        <v>0</v>
      </c>
      <c r="Q148" s="143">
        <v>0</v>
      </c>
      <c r="R148" s="143">
        <f t="shared" si="22"/>
        <v>0</v>
      </c>
      <c r="S148" s="143">
        <v>0</v>
      </c>
      <c r="T148" s="144">
        <f t="shared" si="23"/>
        <v>0</v>
      </c>
      <c r="AR148" s="145" t="s">
        <v>113</v>
      </c>
      <c r="AT148" s="145" t="s">
        <v>331</v>
      </c>
      <c r="AU148" s="145" t="s">
        <v>76</v>
      </c>
      <c r="AY148" s="19" t="s">
        <v>328</v>
      </c>
      <c r="BE148" s="146">
        <f t="shared" si="24"/>
        <v>0</v>
      </c>
      <c r="BF148" s="146">
        <f t="shared" si="25"/>
        <v>0</v>
      </c>
      <c r="BG148" s="146">
        <f t="shared" si="26"/>
        <v>0</v>
      </c>
      <c r="BH148" s="146">
        <f t="shared" si="27"/>
        <v>0</v>
      </c>
      <c r="BI148" s="146">
        <f t="shared" si="28"/>
        <v>0</v>
      </c>
      <c r="BJ148" s="19" t="s">
        <v>76</v>
      </c>
      <c r="BK148" s="146">
        <f t="shared" si="29"/>
        <v>0</v>
      </c>
      <c r="BL148" s="19" t="s">
        <v>113</v>
      </c>
      <c r="BM148" s="145" t="s">
        <v>1333</v>
      </c>
    </row>
    <row r="149" spans="2:65" s="1" customFormat="1" ht="16.5" customHeight="1">
      <c r="B149" s="133"/>
      <c r="C149" s="134" t="s">
        <v>676</v>
      </c>
      <c r="D149" s="134" t="s">
        <v>331</v>
      </c>
      <c r="E149" s="135" t="s">
        <v>5435</v>
      </c>
      <c r="F149" s="136" t="s">
        <v>5416</v>
      </c>
      <c r="G149" s="137" t="s">
        <v>367</v>
      </c>
      <c r="H149" s="138">
        <v>1</v>
      </c>
      <c r="I149" s="139"/>
      <c r="J149" s="140">
        <f t="shared" si="20"/>
        <v>0</v>
      </c>
      <c r="K149" s="136" t="s">
        <v>2897</v>
      </c>
      <c r="L149" s="34"/>
      <c r="M149" s="141" t="s">
        <v>3</v>
      </c>
      <c r="N149" s="142" t="s">
        <v>40</v>
      </c>
      <c r="P149" s="143">
        <f t="shared" si="21"/>
        <v>0</v>
      </c>
      <c r="Q149" s="143">
        <v>0</v>
      </c>
      <c r="R149" s="143">
        <f t="shared" si="22"/>
        <v>0</v>
      </c>
      <c r="S149" s="143">
        <v>0</v>
      </c>
      <c r="T149" s="144">
        <f t="shared" si="23"/>
        <v>0</v>
      </c>
      <c r="AR149" s="145" t="s">
        <v>113</v>
      </c>
      <c r="AT149" s="145" t="s">
        <v>331</v>
      </c>
      <c r="AU149" s="145" t="s">
        <v>76</v>
      </c>
      <c r="AY149" s="19" t="s">
        <v>328</v>
      </c>
      <c r="BE149" s="146">
        <f t="shared" si="24"/>
        <v>0</v>
      </c>
      <c r="BF149" s="146">
        <f t="shared" si="25"/>
        <v>0</v>
      </c>
      <c r="BG149" s="146">
        <f t="shared" si="26"/>
        <v>0</v>
      </c>
      <c r="BH149" s="146">
        <f t="shared" si="27"/>
        <v>0</v>
      </c>
      <c r="BI149" s="146">
        <f t="shared" si="28"/>
        <v>0</v>
      </c>
      <c r="BJ149" s="19" t="s">
        <v>76</v>
      </c>
      <c r="BK149" s="146">
        <f t="shared" si="29"/>
        <v>0</v>
      </c>
      <c r="BL149" s="19" t="s">
        <v>113</v>
      </c>
      <c r="BM149" s="145" t="s">
        <v>1336</v>
      </c>
    </row>
    <row r="150" spans="2:65" s="1" customFormat="1" ht="16.5" customHeight="1">
      <c r="B150" s="133"/>
      <c r="C150" s="134" t="s">
        <v>682</v>
      </c>
      <c r="D150" s="134" t="s">
        <v>331</v>
      </c>
      <c r="E150" s="135" t="s">
        <v>5436</v>
      </c>
      <c r="F150" s="136" t="s">
        <v>5383</v>
      </c>
      <c r="G150" s="137" t="s">
        <v>367</v>
      </c>
      <c r="H150" s="138">
        <v>6</v>
      </c>
      <c r="I150" s="139"/>
      <c r="J150" s="140">
        <f t="shared" si="20"/>
        <v>0</v>
      </c>
      <c r="K150" s="136" t="s">
        <v>2897</v>
      </c>
      <c r="L150" s="34"/>
      <c r="M150" s="141" t="s">
        <v>3</v>
      </c>
      <c r="N150" s="142" t="s">
        <v>40</v>
      </c>
      <c r="P150" s="143">
        <f t="shared" si="21"/>
        <v>0</v>
      </c>
      <c r="Q150" s="143">
        <v>0</v>
      </c>
      <c r="R150" s="143">
        <f t="shared" si="22"/>
        <v>0</v>
      </c>
      <c r="S150" s="143">
        <v>0</v>
      </c>
      <c r="T150" s="144">
        <f t="shared" si="23"/>
        <v>0</v>
      </c>
      <c r="AR150" s="145" t="s">
        <v>113</v>
      </c>
      <c r="AT150" s="145" t="s">
        <v>331</v>
      </c>
      <c r="AU150" s="145" t="s">
        <v>76</v>
      </c>
      <c r="AY150" s="19" t="s">
        <v>328</v>
      </c>
      <c r="BE150" s="146">
        <f t="shared" si="24"/>
        <v>0</v>
      </c>
      <c r="BF150" s="146">
        <f t="shared" si="25"/>
        <v>0</v>
      </c>
      <c r="BG150" s="146">
        <f t="shared" si="26"/>
        <v>0</v>
      </c>
      <c r="BH150" s="146">
        <f t="shared" si="27"/>
        <v>0</v>
      </c>
      <c r="BI150" s="146">
        <f t="shared" si="28"/>
        <v>0</v>
      </c>
      <c r="BJ150" s="19" t="s">
        <v>76</v>
      </c>
      <c r="BK150" s="146">
        <f t="shared" si="29"/>
        <v>0</v>
      </c>
      <c r="BL150" s="19" t="s">
        <v>113</v>
      </c>
      <c r="BM150" s="145" t="s">
        <v>1339</v>
      </c>
    </row>
    <row r="151" spans="2:65" s="1" customFormat="1" ht="16.5" customHeight="1">
      <c r="B151" s="133"/>
      <c r="C151" s="134" t="s">
        <v>110</v>
      </c>
      <c r="D151" s="134" t="s">
        <v>331</v>
      </c>
      <c r="E151" s="135" t="s">
        <v>5437</v>
      </c>
      <c r="F151" s="136" t="s">
        <v>5393</v>
      </c>
      <c r="G151" s="137" t="s">
        <v>367</v>
      </c>
      <c r="H151" s="138">
        <v>3</v>
      </c>
      <c r="I151" s="139"/>
      <c r="J151" s="140">
        <f t="shared" si="20"/>
        <v>0</v>
      </c>
      <c r="K151" s="136" t="s">
        <v>2897</v>
      </c>
      <c r="L151" s="34"/>
      <c r="M151" s="141" t="s">
        <v>3</v>
      </c>
      <c r="N151" s="142" t="s">
        <v>40</v>
      </c>
      <c r="P151" s="143">
        <f t="shared" si="21"/>
        <v>0</v>
      </c>
      <c r="Q151" s="143">
        <v>0</v>
      </c>
      <c r="R151" s="143">
        <f t="shared" si="22"/>
        <v>0</v>
      </c>
      <c r="S151" s="143">
        <v>0</v>
      </c>
      <c r="T151" s="144">
        <f t="shared" si="23"/>
        <v>0</v>
      </c>
      <c r="AR151" s="145" t="s">
        <v>113</v>
      </c>
      <c r="AT151" s="145" t="s">
        <v>331</v>
      </c>
      <c r="AU151" s="145" t="s">
        <v>76</v>
      </c>
      <c r="AY151" s="19" t="s">
        <v>328</v>
      </c>
      <c r="BE151" s="146">
        <f t="shared" si="24"/>
        <v>0</v>
      </c>
      <c r="BF151" s="146">
        <f t="shared" si="25"/>
        <v>0</v>
      </c>
      <c r="BG151" s="146">
        <f t="shared" si="26"/>
        <v>0</v>
      </c>
      <c r="BH151" s="146">
        <f t="shared" si="27"/>
        <v>0</v>
      </c>
      <c r="BI151" s="146">
        <f t="shared" si="28"/>
        <v>0</v>
      </c>
      <c r="BJ151" s="19" t="s">
        <v>76</v>
      </c>
      <c r="BK151" s="146">
        <f t="shared" si="29"/>
        <v>0</v>
      </c>
      <c r="BL151" s="19" t="s">
        <v>113</v>
      </c>
      <c r="BM151" s="145" t="s">
        <v>1342</v>
      </c>
    </row>
    <row r="152" spans="2:65" s="1" customFormat="1" ht="16.5" customHeight="1">
      <c r="B152" s="133"/>
      <c r="C152" s="134" t="s">
        <v>125</v>
      </c>
      <c r="D152" s="134" t="s">
        <v>331</v>
      </c>
      <c r="E152" s="135" t="s">
        <v>5438</v>
      </c>
      <c r="F152" s="136" t="s">
        <v>5423</v>
      </c>
      <c r="G152" s="137" t="s">
        <v>367</v>
      </c>
      <c r="H152" s="138">
        <v>1</v>
      </c>
      <c r="I152" s="139"/>
      <c r="J152" s="140">
        <f t="shared" si="20"/>
        <v>0</v>
      </c>
      <c r="K152" s="136" t="s">
        <v>2897</v>
      </c>
      <c r="L152" s="34"/>
      <c r="M152" s="141" t="s">
        <v>3</v>
      </c>
      <c r="N152" s="142" t="s">
        <v>40</v>
      </c>
      <c r="P152" s="143">
        <f t="shared" si="21"/>
        <v>0</v>
      </c>
      <c r="Q152" s="143">
        <v>0</v>
      </c>
      <c r="R152" s="143">
        <f t="shared" si="22"/>
        <v>0</v>
      </c>
      <c r="S152" s="143">
        <v>0</v>
      </c>
      <c r="T152" s="144">
        <f t="shared" si="23"/>
        <v>0</v>
      </c>
      <c r="AR152" s="145" t="s">
        <v>113</v>
      </c>
      <c r="AT152" s="145" t="s">
        <v>331</v>
      </c>
      <c r="AU152" s="145" t="s">
        <v>76</v>
      </c>
      <c r="AY152" s="19" t="s">
        <v>328</v>
      </c>
      <c r="BE152" s="146">
        <f t="shared" si="24"/>
        <v>0</v>
      </c>
      <c r="BF152" s="146">
        <f t="shared" si="25"/>
        <v>0</v>
      </c>
      <c r="BG152" s="146">
        <f t="shared" si="26"/>
        <v>0</v>
      </c>
      <c r="BH152" s="146">
        <f t="shared" si="27"/>
        <v>0</v>
      </c>
      <c r="BI152" s="146">
        <f t="shared" si="28"/>
        <v>0</v>
      </c>
      <c r="BJ152" s="19" t="s">
        <v>76</v>
      </c>
      <c r="BK152" s="146">
        <f t="shared" si="29"/>
        <v>0</v>
      </c>
      <c r="BL152" s="19" t="s">
        <v>113</v>
      </c>
      <c r="BM152" s="145" t="s">
        <v>570</v>
      </c>
    </row>
    <row r="153" spans="2:65" s="1" customFormat="1" ht="16.5" customHeight="1">
      <c r="B153" s="133"/>
      <c r="C153" s="134" t="s">
        <v>696</v>
      </c>
      <c r="D153" s="134" t="s">
        <v>331</v>
      </c>
      <c r="E153" s="135" t="s">
        <v>5439</v>
      </c>
      <c r="F153" s="136" t="s">
        <v>5389</v>
      </c>
      <c r="G153" s="137" t="s">
        <v>367</v>
      </c>
      <c r="H153" s="138">
        <v>1</v>
      </c>
      <c r="I153" s="139"/>
      <c r="J153" s="140">
        <f t="shared" si="20"/>
        <v>0</v>
      </c>
      <c r="K153" s="136" t="s">
        <v>2897</v>
      </c>
      <c r="L153" s="34"/>
      <c r="M153" s="141" t="s">
        <v>3</v>
      </c>
      <c r="N153" s="142" t="s">
        <v>40</v>
      </c>
      <c r="P153" s="143">
        <f t="shared" si="21"/>
        <v>0</v>
      </c>
      <c r="Q153" s="143">
        <v>0</v>
      </c>
      <c r="R153" s="143">
        <f t="shared" si="22"/>
        <v>0</v>
      </c>
      <c r="S153" s="143">
        <v>0</v>
      </c>
      <c r="T153" s="144">
        <f t="shared" si="23"/>
        <v>0</v>
      </c>
      <c r="AR153" s="145" t="s">
        <v>113</v>
      </c>
      <c r="AT153" s="145" t="s">
        <v>331</v>
      </c>
      <c r="AU153" s="145" t="s">
        <v>76</v>
      </c>
      <c r="AY153" s="19" t="s">
        <v>328</v>
      </c>
      <c r="BE153" s="146">
        <f t="shared" si="24"/>
        <v>0</v>
      </c>
      <c r="BF153" s="146">
        <f t="shared" si="25"/>
        <v>0</v>
      </c>
      <c r="BG153" s="146">
        <f t="shared" si="26"/>
        <v>0</v>
      </c>
      <c r="BH153" s="146">
        <f t="shared" si="27"/>
        <v>0</v>
      </c>
      <c r="BI153" s="146">
        <f t="shared" si="28"/>
        <v>0</v>
      </c>
      <c r="BJ153" s="19" t="s">
        <v>76</v>
      </c>
      <c r="BK153" s="146">
        <f t="shared" si="29"/>
        <v>0</v>
      </c>
      <c r="BL153" s="19" t="s">
        <v>113</v>
      </c>
      <c r="BM153" s="145" t="s">
        <v>1347</v>
      </c>
    </row>
    <row r="154" spans="2:65" s="1" customFormat="1" ht="16.5" customHeight="1">
      <c r="B154" s="133"/>
      <c r="C154" s="134" t="s">
        <v>703</v>
      </c>
      <c r="D154" s="134" t="s">
        <v>331</v>
      </c>
      <c r="E154" s="135" t="s">
        <v>5440</v>
      </c>
      <c r="F154" s="136" t="s">
        <v>5391</v>
      </c>
      <c r="G154" s="137" t="s">
        <v>367</v>
      </c>
      <c r="H154" s="138">
        <v>2</v>
      </c>
      <c r="I154" s="139"/>
      <c r="J154" s="140">
        <f t="shared" si="20"/>
        <v>0</v>
      </c>
      <c r="K154" s="136" t="s">
        <v>2897</v>
      </c>
      <c r="L154" s="34"/>
      <c r="M154" s="141" t="s">
        <v>3</v>
      </c>
      <c r="N154" s="142" t="s">
        <v>40</v>
      </c>
      <c r="P154" s="143">
        <f t="shared" si="21"/>
        <v>0</v>
      </c>
      <c r="Q154" s="143">
        <v>0</v>
      </c>
      <c r="R154" s="143">
        <f t="shared" si="22"/>
        <v>0</v>
      </c>
      <c r="S154" s="143">
        <v>0</v>
      </c>
      <c r="T154" s="144">
        <f t="shared" si="23"/>
        <v>0</v>
      </c>
      <c r="AR154" s="145" t="s">
        <v>113</v>
      </c>
      <c r="AT154" s="145" t="s">
        <v>331</v>
      </c>
      <c r="AU154" s="145" t="s">
        <v>76</v>
      </c>
      <c r="AY154" s="19" t="s">
        <v>328</v>
      </c>
      <c r="BE154" s="146">
        <f t="shared" si="24"/>
        <v>0</v>
      </c>
      <c r="BF154" s="146">
        <f t="shared" si="25"/>
        <v>0</v>
      </c>
      <c r="BG154" s="146">
        <f t="shared" si="26"/>
        <v>0</v>
      </c>
      <c r="BH154" s="146">
        <f t="shared" si="27"/>
        <v>0</v>
      </c>
      <c r="BI154" s="146">
        <f t="shared" si="28"/>
        <v>0</v>
      </c>
      <c r="BJ154" s="19" t="s">
        <v>76</v>
      </c>
      <c r="BK154" s="146">
        <f t="shared" si="29"/>
        <v>0</v>
      </c>
      <c r="BL154" s="19" t="s">
        <v>113</v>
      </c>
      <c r="BM154" s="145" t="s">
        <v>1350</v>
      </c>
    </row>
    <row r="155" spans="2:65" s="1" customFormat="1" ht="16.5" customHeight="1">
      <c r="B155" s="133"/>
      <c r="C155" s="134" t="s">
        <v>710</v>
      </c>
      <c r="D155" s="134" t="s">
        <v>331</v>
      </c>
      <c r="E155" s="135" t="s">
        <v>5441</v>
      </c>
      <c r="F155" s="136" t="s">
        <v>5419</v>
      </c>
      <c r="G155" s="137" t="s">
        <v>367</v>
      </c>
      <c r="H155" s="138">
        <v>2</v>
      </c>
      <c r="I155" s="139"/>
      <c r="J155" s="140">
        <f t="shared" si="20"/>
        <v>0</v>
      </c>
      <c r="K155" s="136" t="s">
        <v>2897</v>
      </c>
      <c r="L155" s="34"/>
      <c r="M155" s="141" t="s">
        <v>3</v>
      </c>
      <c r="N155" s="142" t="s">
        <v>40</v>
      </c>
      <c r="P155" s="143">
        <f t="shared" si="21"/>
        <v>0</v>
      </c>
      <c r="Q155" s="143">
        <v>0</v>
      </c>
      <c r="R155" s="143">
        <f t="shared" si="22"/>
        <v>0</v>
      </c>
      <c r="S155" s="143">
        <v>0</v>
      </c>
      <c r="T155" s="144">
        <f t="shared" si="23"/>
        <v>0</v>
      </c>
      <c r="AR155" s="145" t="s">
        <v>113</v>
      </c>
      <c r="AT155" s="145" t="s">
        <v>331</v>
      </c>
      <c r="AU155" s="145" t="s">
        <v>76</v>
      </c>
      <c r="AY155" s="19" t="s">
        <v>328</v>
      </c>
      <c r="BE155" s="146">
        <f t="shared" si="24"/>
        <v>0</v>
      </c>
      <c r="BF155" s="146">
        <f t="shared" si="25"/>
        <v>0</v>
      </c>
      <c r="BG155" s="146">
        <f t="shared" si="26"/>
        <v>0</v>
      </c>
      <c r="BH155" s="146">
        <f t="shared" si="27"/>
        <v>0</v>
      </c>
      <c r="BI155" s="146">
        <f t="shared" si="28"/>
        <v>0</v>
      </c>
      <c r="BJ155" s="19" t="s">
        <v>76</v>
      </c>
      <c r="BK155" s="146">
        <f t="shared" si="29"/>
        <v>0</v>
      </c>
      <c r="BL155" s="19" t="s">
        <v>113</v>
      </c>
      <c r="BM155" s="145" t="s">
        <v>1353</v>
      </c>
    </row>
    <row r="156" spans="2:65" s="1" customFormat="1" ht="16.5" customHeight="1">
      <c r="B156" s="133"/>
      <c r="C156" s="134" t="s">
        <v>713</v>
      </c>
      <c r="D156" s="134" t="s">
        <v>331</v>
      </c>
      <c r="E156" s="135" t="s">
        <v>5442</v>
      </c>
      <c r="F156" s="136" t="s">
        <v>5397</v>
      </c>
      <c r="G156" s="137" t="s">
        <v>2352</v>
      </c>
      <c r="H156" s="138">
        <v>40</v>
      </c>
      <c r="I156" s="139"/>
      <c r="J156" s="140">
        <f t="shared" si="20"/>
        <v>0</v>
      </c>
      <c r="K156" s="136" t="s">
        <v>2897</v>
      </c>
      <c r="L156" s="34"/>
      <c r="M156" s="141" t="s">
        <v>3</v>
      </c>
      <c r="N156" s="142" t="s">
        <v>40</v>
      </c>
      <c r="P156" s="143">
        <f t="shared" si="21"/>
        <v>0</v>
      </c>
      <c r="Q156" s="143">
        <v>0</v>
      </c>
      <c r="R156" s="143">
        <f t="shared" si="22"/>
        <v>0</v>
      </c>
      <c r="S156" s="143">
        <v>0</v>
      </c>
      <c r="T156" s="144">
        <f t="shared" si="23"/>
        <v>0</v>
      </c>
      <c r="AR156" s="145" t="s">
        <v>113</v>
      </c>
      <c r="AT156" s="145" t="s">
        <v>331</v>
      </c>
      <c r="AU156" s="145" t="s">
        <v>76</v>
      </c>
      <c r="AY156" s="19" t="s">
        <v>328</v>
      </c>
      <c r="BE156" s="146">
        <f t="shared" si="24"/>
        <v>0</v>
      </c>
      <c r="BF156" s="146">
        <f t="shared" si="25"/>
        <v>0</v>
      </c>
      <c r="BG156" s="146">
        <f t="shared" si="26"/>
        <v>0</v>
      </c>
      <c r="BH156" s="146">
        <f t="shared" si="27"/>
        <v>0</v>
      </c>
      <c r="BI156" s="146">
        <f t="shared" si="28"/>
        <v>0</v>
      </c>
      <c r="BJ156" s="19" t="s">
        <v>76</v>
      </c>
      <c r="BK156" s="146">
        <f t="shared" si="29"/>
        <v>0</v>
      </c>
      <c r="BL156" s="19" t="s">
        <v>113</v>
      </c>
      <c r="BM156" s="145" t="s">
        <v>1356</v>
      </c>
    </row>
    <row r="157" spans="2:65" s="1" customFormat="1" ht="16.5" customHeight="1">
      <c r="B157" s="133"/>
      <c r="C157" s="134" t="s">
        <v>718</v>
      </c>
      <c r="D157" s="134" t="s">
        <v>331</v>
      </c>
      <c r="E157" s="135" t="s">
        <v>5398</v>
      </c>
      <c r="F157" s="136" t="s">
        <v>5399</v>
      </c>
      <c r="G157" s="137" t="s">
        <v>2352</v>
      </c>
      <c r="H157" s="138">
        <v>50</v>
      </c>
      <c r="I157" s="139"/>
      <c r="J157" s="140">
        <f t="shared" si="20"/>
        <v>0</v>
      </c>
      <c r="K157" s="136" t="s">
        <v>2897</v>
      </c>
      <c r="L157" s="34"/>
      <c r="M157" s="141" t="s">
        <v>3</v>
      </c>
      <c r="N157" s="142" t="s">
        <v>40</v>
      </c>
      <c r="P157" s="143">
        <f t="shared" si="21"/>
        <v>0</v>
      </c>
      <c r="Q157" s="143">
        <v>0</v>
      </c>
      <c r="R157" s="143">
        <f t="shared" si="22"/>
        <v>0</v>
      </c>
      <c r="S157" s="143">
        <v>0</v>
      </c>
      <c r="T157" s="144">
        <f t="shared" si="23"/>
        <v>0</v>
      </c>
      <c r="AR157" s="145" t="s">
        <v>113</v>
      </c>
      <c r="AT157" s="145" t="s">
        <v>331</v>
      </c>
      <c r="AU157" s="145" t="s">
        <v>76</v>
      </c>
      <c r="AY157" s="19" t="s">
        <v>328</v>
      </c>
      <c r="BE157" s="146">
        <f t="shared" si="24"/>
        <v>0</v>
      </c>
      <c r="BF157" s="146">
        <f t="shared" si="25"/>
        <v>0</v>
      </c>
      <c r="BG157" s="146">
        <f t="shared" si="26"/>
        <v>0</v>
      </c>
      <c r="BH157" s="146">
        <f t="shared" si="27"/>
        <v>0</v>
      </c>
      <c r="BI157" s="146">
        <f t="shared" si="28"/>
        <v>0</v>
      </c>
      <c r="BJ157" s="19" t="s">
        <v>76</v>
      </c>
      <c r="BK157" s="146">
        <f t="shared" si="29"/>
        <v>0</v>
      </c>
      <c r="BL157" s="19" t="s">
        <v>113</v>
      </c>
      <c r="BM157" s="145" t="s">
        <v>1359</v>
      </c>
    </row>
    <row r="158" spans="2:65" s="11" customFormat="1" ht="25.9" customHeight="1">
      <c r="B158" s="121"/>
      <c r="D158" s="122" t="s">
        <v>68</v>
      </c>
      <c r="E158" s="123" t="s">
        <v>235</v>
      </c>
      <c r="F158" s="123" t="s">
        <v>5443</v>
      </c>
      <c r="I158" s="124"/>
      <c r="J158" s="125">
        <f>BK158</f>
        <v>0</v>
      </c>
      <c r="L158" s="121"/>
      <c r="M158" s="126"/>
      <c r="P158" s="127">
        <f>SUM(P159:P164)</f>
        <v>0</v>
      </c>
      <c r="R158" s="127">
        <f>SUM(R159:R164)</f>
        <v>0</v>
      </c>
      <c r="T158" s="128">
        <f>SUM(T159:T164)</f>
        <v>0</v>
      </c>
      <c r="AR158" s="122" t="s">
        <v>76</v>
      </c>
      <c r="AT158" s="129" t="s">
        <v>68</v>
      </c>
      <c r="AU158" s="129" t="s">
        <v>69</v>
      </c>
      <c r="AY158" s="122" t="s">
        <v>328</v>
      </c>
      <c r="BK158" s="130">
        <f>SUM(BK159:BK164)</f>
        <v>0</v>
      </c>
    </row>
    <row r="159" spans="2:65" s="1" customFormat="1" ht="44.25" customHeight="1">
      <c r="B159" s="133"/>
      <c r="C159" s="134" t="s">
        <v>148</v>
      </c>
      <c r="D159" s="134" t="s">
        <v>331</v>
      </c>
      <c r="E159" s="135" t="s">
        <v>5444</v>
      </c>
      <c r="F159" s="136" t="s">
        <v>5445</v>
      </c>
      <c r="G159" s="137" t="s">
        <v>367</v>
      </c>
      <c r="H159" s="138">
        <v>1</v>
      </c>
      <c r="I159" s="139"/>
      <c r="J159" s="140">
        <f>ROUND(I159*H159,2)</f>
        <v>0</v>
      </c>
      <c r="K159" s="136" t="s">
        <v>2897</v>
      </c>
      <c r="L159" s="34"/>
      <c r="M159" s="141" t="s">
        <v>3</v>
      </c>
      <c r="N159" s="142" t="s">
        <v>40</v>
      </c>
      <c r="P159" s="143">
        <f>O159*H159</f>
        <v>0</v>
      </c>
      <c r="Q159" s="143">
        <v>0</v>
      </c>
      <c r="R159" s="143">
        <f>Q159*H159</f>
        <v>0</v>
      </c>
      <c r="S159" s="143">
        <v>0</v>
      </c>
      <c r="T159" s="144">
        <f>S159*H159</f>
        <v>0</v>
      </c>
      <c r="AR159" s="145" t="s">
        <v>113</v>
      </c>
      <c r="AT159" s="145" t="s">
        <v>331</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1362</v>
      </c>
    </row>
    <row r="160" spans="2:65" s="1" customFormat="1" ht="19.5">
      <c r="B160" s="34"/>
      <c r="D160" s="151" t="s">
        <v>340</v>
      </c>
      <c r="F160" s="152" t="s">
        <v>5446</v>
      </c>
      <c r="I160" s="149"/>
      <c r="L160" s="34"/>
      <c r="M160" s="150"/>
      <c r="T160" s="55"/>
      <c r="AT160" s="19" t="s">
        <v>340</v>
      </c>
      <c r="AU160" s="19" t="s">
        <v>76</v>
      </c>
    </row>
    <row r="161" spans="2:65" s="1" customFormat="1" ht="16.5" customHeight="1">
      <c r="B161" s="133"/>
      <c r="C161" s="134" t="s">
        <v>152</v>
      </c>
      <c r="D161" s="134" t="s">
        <v>331</v>
      </c>
      <c r="E161" s="135" t="s">
        <v>5447</v>
      </c>
      <c r="F161" s="136" t="s">
        <v>5448</v>
      </c>
      <c r="G161" s="137" t="s">
        <v>367</v>
      </c>
      <c r="H161" s="138">
        <v>3</v>
      </c>
      <c r="I161" s="139"/>
      <c r="J161" s="140">
        <f>ROUND(I161*H161,2)</f>
        <v>0</v>
      </c>
      <c r="K161" s="136" t="s">
        <v>2897</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1568</v>
      </c>
    </row>
    <row r="162" spans="2:65" s="1" customFormat="1" ht="24.2" customHeight="1">
      <c r="B162" s="133"/>
      <c r="C162" s="134" t="s">
        <v>155</v>
      </c>
      <c r="D162" s="134" t="s">
        <v>331</v>
      </c>
      <c r="E162" s="135" t="s">
        <v>5449</v>
      </c>
      <c r="F162" s="136" t="s">
        <v>5450</v>
      </c>
      <c r="G162" s="137" t="s">
        <v>367</v>
      </c>
      <c r="H162" s="138">
        <v>1</v>
      </c>
      <c r="I162" s="139"/>
      <c r="J162" s="140">
        <f>ROUND(I162*H162,2)</f>
        <v>0</v>
      </c>
      <c r="K162" s="136" t="s">
        <v>2897</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1367</v>
      </c>
    </row>
    <row r="163" spans="2:65" s="1" customFormat="1" ht="24.2" customHeight="1">
      <c r="B163" s="133"/>
      <c r="C163" s="134" t="s">
        <v>158</v>
      </c>
      <c r="D163" s="134" t="s">
        <v>331</v>
      </c>
      <c r="E163" s="135" t="s">
        <v>5451</v>
      </c>
      <c r="F163" s="136" t="s">
        <v>5452</v>
      </c>
      <c r="G163" s="137" t="s">
        <v>367</v>
      </c>
      <c r="H163" s="138">
        <v>2</v>
      </c>
      <c r="I163" s="139"/>
      <c r="J163" s="140">
        <f>ROUND(I163*H163,2)</f>
        <v>0</v>
      </c>
      <c r="K163" s="136" t="s">
        <v>2897</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1370</v>
      </c>
    </row>
    <row r="164" spans="2:65" s="1" customFormat="1" ht="16.5" customHeight="1">
      <c r="B164" s="133"/>
      <c r="C164" s="134" t="s">
        <v>161</v>
      </c>
      <c r="D164" s="134" t="s">
        <v>331</v>
      </c>
      <c r="E164" s="135" t="s">
        <v>5453</v>
      </c>
      <c r="F164" s="136" t="s">
        <v>5454</v>
      </c>
      <c r="G164" s="137" t="s">
        <v>2352</v>
      </c>
      <c r="H164" s="138">
        <v>70</v>
      </c>
      <c r="I164" s="139"/>
      <c r="J164" s="140">
        <f>ROUND(I164*H164,2)</f>
        <v>0</v>
      </c>
      <c r="K164" s="136" t="s">
        <v>2897</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1575</v>
      </c>
    </row>
    <row r="165" spans="2:65" s="11" customFormat="1" ht="25.9" customHeight="1">
      <c r="B165" s="121"/>
      <c r="D165" s="122" t="s">
        <v>68</v>
      </c>
      <c r="E165" s="123" t="s">
        <v>239</v>
      </c>
      <c r="F165" s="123" t="s">
        <v>5455</v>
      </c>
      <c r="I165" s="124"/>
      <c r="J165" s="125">
        <f>BK165</f>
        <v>0</v>
      </c>
      <c r="L165" s="121"/>
      <c r="M165" s="126"/>
      <c r="P165" s="127">
        <f>SUM(P166:P170)</f>
        <v>0</v>
      </c>
      <c r="R165" s="127">
        <f>SUM(R166:R170)</f>
        <v>0</v>
      </c>
      <c r="T165" s="128">
        <f>SUM(T166:T170)</f>
        <v>0</v>
      </c>
      <c r="AR165" s="122" t="s">
        <v>76</v>
      </c>
      <c r="AT165" s="129" t="s">
        <v>68</v>
      </c>
      <c r="AU165" s="129" t="s">
        <v>69</v>
      </c>
      <c r="AY165" s="122" t="s">
        <v>328</v>
      </c>
      <c r="BK165" s="130">
        <f>SUM(BK166:BK170)</f>
        <v>0</v>
      </c>
    </row>
    <row r="166" spans="2:65" s="1" customFormat="1" ht="44.25" customHeight="1">
      <c r="B166" s="133"/>
      <c r="C166" s="134" t="s">
        <v>747</v>
      </c>
      <c r="D166" s="134" t="s">
        <v>331</v>
      </c>
      <c r="E166" s="135" t="s">
        <v>5456</v>
      </c>
      <c r="F166" s="136" t="s">
        <v>5457</v>
      </c>
      <c r="G166" s="137" t="s">
        <v>367</v>
      </c>
      <c r="H166" s="138">
        <v>1</v>
      </c>
      <c r="I166" s="139"/>
      <c r="J166" s="140">
        <f>ROUND(I166*H166,2)</f>
        <v>0</v>
      </c>
      <c r="K166" s="136" t="s">
        <v>2897</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1374</v>
      </c>
    </row>
    <row r="167" spans="2:65" s="1" customFormat="1" ht="19.5">
      <c r="B167" s="34"/>
      <c r="D167" s="151" t="s">
        <v>340</v>
      </c>
      <c r="F167" s="152" t="s">
        <v>5446</v>
      </c>
      <c r="I167" s="149"/>
      <c r="L167" s="34"/>
      <c r="M167" s="150"/>
      <c r="T167" s="55"/>
      <c r="AT167" s="19" t="s">
        <v>340</v>
      </c>
      <c r="AU167" s="19" t="s">
        <v>76</v>
      </c>
    </row>
    <row r="168" spans="2:65" s="1" customFormat="1" ht="16.5" customHeight="1">
      <c r="B168" s="133"/>
      <c r="C168" s="134" t="s">
        <v>751</v>
      </c>
      <c r="D168" s="134" t="s">
        <v>331</v>
      </c>
      <c r="E168" s="135" t="s">
        <v>5458</v>
      </c>
      <c r="F168" s="136" t="s">
        <v>5448</v>
      </c>
      <c r="G168" s="137" t="s">
        <v>367</v>
      </c>
      <c r="H168" s="138">
        <v>2</v>
      </c>
      <c r="I168" s="139"/>
      <c r="J168" s="140">
        <f>ROUND(I168*H168,2)</f>
        <v>0</v>
      </c>
      <c r="K168" s="136" t="s">
        <v>2897</v>
      </c>
      <c r="L168" s="34"/>
      <c r="M168" s="141" t="s">
        <v>3</v>
      </c>
      <c r="N168" s="142" t="s">
        <v>40</v>
      </c>
      <c r="P168" s="143">
        <f>O168*H168</f>
        <v>0</v>
      </c>
      <c r="Q168" s="143">
        <v>0</v>
      </c>
      <c r="R168" s="143">
        <f>Q168*H168</f>
        <v>0</v>
      </c>
      <c r="S168" s="143">
        <v>0</v>
      </c>
      <c r="T168" s="144">
        <f>S168*H168</f>
        <v>0</v>
      </c>
      <c r="AR168" s="145" t="s">
        <v>113</v>
      </c>
      <c r="AT168" s="145" t="s">
        <v>331</v>
      </c>
      <c r="AU168" s="145" t="s">
        <v>76</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1377</v>
      </c>
    </row>
    <row r="169" spans="2:65" s="1" customFormat="1" ht="24.2" customHeight="1">
      <c r="B169" s="133"/>
      <c r="C169" s="134" t="s">
        <v>756</v>
      </c>
      <c r="D169" s="134" t="s">
        <v>331</v>
      </c>
      <c r="E169" s="135" t="s">
        <v>5459</v>
      </c>
      <c r="F169" s="136" t="s">
        <v>5460</v>
      </c>
      <c r="G169" s="137" t="s">
        <v>367</v>
      </c>
      <c r="H169" s="138">
        <v>2</v>
      </c>
      <c r="I169" s="139"/>
      <c r="J169" s="140">
        <f>ROUND(I169*H169,2)</f>
        <v>0</v>
      </c>
      <c r="K169" s="136" t="s">
        <v>2897</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1584</v>
      </c>
    </row>
    <row r="170" spans="2:65" s="1" customFormat="1" ht="16.5" customHeight="1">
      <c r="B170" s="133"/>
      <c r="C170" s="134" t="s">
        <v>760</v>
      </c>
      <c r="D170" s="134" t="s">
        <v>331</v>
      </c>
      <c r="E170" s="135" t="s">
        <v>5461</v>
      </c>
      <c r="F170" s="136" t="s">
        <v>5454</v>
      </c>
      <c r="G170" s="137" t="s">
        <v>2352</v>
      </c>
      <c r="H170" s="138">
        <v>50</v>
      </c>
      <c r="I170" s="139"/>
      <c r="J170" s="140">
        <f>ROUND(I170*H170,2)</f>
        <v>0</v>
      </c>
      <c r="K170" s="136" t="s">
        <v>2897</v>
      </c>
      <c r="L170" s="34"/>
      <c r="M170" s="141" t="s">
        <v>3</v>
      </c>
      <c r="N170" s="142" t="s">
        <v>40</v>
      </c>
      <c r="P170" s="143">
        <f>O170*H170</f>
        <v>0</v>
      </c>
      <c r="Q170" s="143">
        <v>0</v>
      </c>
      <c r="R170" s="143">
        <f>Q170*H170</f>
        <v>0</v>
      </c>
      <c r="S170" s="143">
        <v>0</v>
      </c>
      <c r="T170" s="144">
        <f>S170*H170</f>
        <v>0</v>
      </c>
      <c r="AR170" s="145" t="s">
        <v>113</v>
      </c>
      <c r="AT170" s="145" t="s">
        <v>331</v>
      </c>
      <c r="AU170" s="145" t="s">
        <v>76</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1380</v>
      </c>
    </row>
    <row r="171" spans="2:65" s="11" customFormat="1" ht="25.9" customHeight="1">
      <c r="B171" s="121"/>
      <c r="D171" s="122" t="s">
        <v>68</v>
      </c>
      <c r="E171" s="123" t="s">
        <v>9</v>
      </c>
      <c r="F171" s="123" t="s">
        <v>5462</v>
      </c>
      <c r="I171" s="124"/>
      <c r="J171" s="125">
        <f>BK171</f>
        <v>0</v>
      </c>
      <c r="L171" s="121"/>
      <c r="M171" s="126"/>
      <c r="P171" s="127">
        <f>SUM(P172:P177)</f>
        <v>0</v>
      </c>
      <c r="R171" s="127">
        <f>SUM(R172:R177)</f>
        <v>0</v>
      </c>
      <c r="T171" s="128">
        <f>SUM(T172:T177)</f>
        <v>0</v>
      </c>
      <c r="AR171" s="122" t="s">
        <v>76</v>
      </c>
      <c r="AT171" s="129" t="s">
        <v>68</v>
      </c>
      <c r="AU171" s="129" t="s">
        <v>69</v>
      </c>
      <c r="AY171" s="122" t="s">
        <v>328</v>
      </c>
      <c r="BK171" s="130">
        <f>SUM(BK172:BK177)</f>
        <v>0</v>
      </c>
    </row>
    <row r="172" spans="2:65" s="1" customFormat="1" ht="44.25" customHeight="1">
      <c r="B172" s="133"/>
      <c r="C172" s="134" t="s">
        <v>764</v>
      </c>
      <c r="D172" s="134" t="s">
        <v>331</v>
      </c>
      <c r="E172" s="135" t="s">
        <v>5463</v>
      </c>
      <c r="F172" s="136" t="s">
        <v>5464</v>
      </c>
      <c r="G172" s="137" t="s">
        <v>367</v>
      </c>
      <c r="H172" s="138">
        <v>1</v>
      </c>
      <c r="I172" s="139"/>
      <c r="J172" s="140">
        <f>ROUND(I172*H172,2)</f>
        <v>0</v>
      </c>
      <c r="K172" s="136" t="s">
        <v>2897</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1384</v>
      </c>
    </row>
    <row r="173" spans="2:65" s="1" customFormat="1" ht="19.5">
      <c r="B173" s="34"/>
      <c r="D173" s="151" t="s">
        <v>340</v>
      </c>
      <c r="F173" s="152" t="s">
        <v>5446</v>
      </c>
      <c r="I173" s="149"/>
      <c r="L173" s="34"/>
      <c r="M173" s="150"/>
      <c r="T173" s="55"/>
      <c r="AT173" s="19" t="s">
        <v>340</v>
      </c>
      <c r="AU173" s="19" t="s">
        <v>76</v>
      </c>
    </row>
    <row r="174" spans="2:65" s="1" customFormat="1" ht="16.5" customHeight="1">
      <c r="B174" s="133"/>
      <c r="C174" s="134" t="s">
        <v>165</v>
      </c>
      <c r="D174" s="134" t="s">
        <v>331</v>
      </c>
      <c r="E174" s="135" t="s">
        <v>5465</v>
      </c>
      <c r="F174" s="136" t="s">
        <v>5448</v>
      </c>
      <c r="G174" s="137" t="s">
        <v>367</v>
      </c>
      <c r="H174" s="138">
        <v>2</v>
      </c>
      <c r="I174" s="139"/>
      <c r="J174" s="140">
        <f>ROUND(I174*H174,2)</f>
        <v>0</v>
      </c>
      <c r="K174" s="136" t="s">
        <v>2897</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1387</v>
      </c>
    </row>
    <row r="175" spans="2:65" s="1" customFormat="1" ht="24.2" customHeight="1">
      <c r="B175" s="133"/>
      <c r="C175" s="134" t="s">
        <v>773</v>
      </c>
      <c r="D175" s="134" t="s">
        <v>331</v>
      </c>
      <c r="E175" s="135" t="s">
        <v>5466</v>
      </c>
      <c r="F175" s="136" t="s">
        <v>5450</v>
      </c>
      <c r="G175" s="137" t="s">
        <v>367</v>
      </c>
      <c r="H175" s="138">
        <v>1</v>
      </c>
      <c r="I175" s="139"/>
      <c r="J175" s="140">
        <f>ROUND(I175*H175,2)</f>
        <v>0</v>
      </c>
      <c r="K175" s="136" t="s">
        <v>2897</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1390</v>
      </c>
    </row>
    <row r="176" spans="2:65" s="1" customFormat="1" ht="24.2" customHeight="1">
      <c r="B176" s="133"/>
      <c r="C176" s="134" t="s">
        <v>778</v>
      </c>
      <c r="D176" s="134" t="s">
        <v>331</v>
      </c>
      <c r="E176" s="135" t="s">
        <v>5467</v>
      </c>
      <c r="F176" s="136" t="s">
        <v>5468</v>
      </c>
      <c r="G176" s="137" t="s">
        <v>367</v>
      </c>
      <c r="H176" s="138">
        <v>2</v>
      </c>
      <c r="I176" s="139"/>
      <c r="J176" s="140">
        <f>ROUND(I176*H176,2)</f>
        <v>0</v>
      </c>
      <c r="K176" s="136" t="s">
        <v>2897</v>
      </c>
      <c r="L176" s="34"/>
      <c r="M176" s="141" t="s">
        <v>3</v>
      </c>
      <c r="N176" s="142" t="s">
        <v>40</v>
      </c>
      <c r="P176" s="143">
        <f>O176*H176</f>
        <v>0</v>
      </c>
      <c r="Q176" s="143">
        <v>0</v>
      </c>
      <c r="R176" s="143">
        <f>Q176*H176</f>
        <v>0</v>
      </c>
      <c r="S176" s="143">
        <v>0</v>
      </c>
      <c r="T176" s="144">
        <f>S176*H176</f>
        <v>0</v>
      </c>
      <c r="AR176" s="145" t="s">
        <v>113</v>
      </c>
      <c r="AT176" s="145" t="s">
        <v>331</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1597</v>
      </c>
    </row>
    <row r="177" spans="2:65" s="1" customFormat="1" ht="16.5" customHeight="1">
      <c r="B177" s="133"/>
      <c r="C177" s="134" t="s">
        <v>783</v>
      </c>
      <c r="D177" s="134" t="s">
        <v>331</v>
      </c>
      <c r="E177" s="135" t="s">
        <v>5469</v>
      </c>
      <c r="F177" s="136" t="s">
        <v>5454</v>
      </c>
      <c r="G177" s="137" t="s">
        <v>2352</v>
      </c>
      <c r="H177" s="138">
        <v>75</v>
      </c>
      <c r="I177" s="139"/>
      <c r="J177" s="140">
        <f>ROUND(I177*H177,2)</f>
        <v>0</v>
      </c>
      <c r="K177" s="136" t="s">
        <v>2897</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1600</v>
      </c>
    </row>
    <row r="178" spans="2:65" s="11" customFormat="1" ht="25.9" customHeight="1">
      <c r="B178" s="121"/>
      <c r="D178" s="122" t="s">
        <v>68</v>
      </c>
      <c r="E178" s="123" t="s">
        <v>505</v>
      </c>
      <c r="F178" s="123" t="s">
        <v>5470</v>
      </c>
      <c r="I178" s="124"/>
      <c r="J178" s="125">
        <f>BK178</f>
        <v>0</v>
      </c>
      <c r="L178" s="121"/>
      <c r="M178" s="126"/>
      <c r="P178" s="127">
        <f>P179</f>
        <v>0</v>
      </c>
      <c r="R178" s="127">
        <f>R179</f>
        <v>0</v>
      </c>
      <c r="T178" s="128">
        <f>T179</f>
        <v>0</v>
      </c>
      <c r="AR178" s="122" t="s">
        <v>76</v>
      </c>
      <c r="AT178" s="129" t="s">
        <v>68</v>
      </c>
      <c r="AU178" s="129" t="s">
        <v>69</v>
      </c>
      <c r="AY178" s="122" t="s">
        <v>328</v>
      </c>
      <c r="BK178" s="130">
        <f>BK179</f>
        <v>0</v>
      </c>
    </row>
    <row r="179" spans="2:65" s="1" customFormat="1" ht="16.5" customHeight="1">
      <c r="B179" s="133"/>
      <c r="C179" s="134" t="s">
        <v>788</v>
      </c>
      <c r="D179" s="134" t="s">
        <v>331</v>
      </c>
      <c r="E179" s="135" t="s">
        <v>5471</v>
      </c>
      <c r="F179" s="136" t="s">
        <v>5472</v>
      </c>
      <c r="G179" s="137" t="s">
        <v>1383</v>
      </c>
      <c r="H179" s="138">
        <v>85</v>
      </c>
      <c r="I179" s="139"/>
      <c r="J179" s="140">
        <f>ROUND(I179*H179,2)</f>
        <v>0</v>
      </c>
      <c r="K179" s="136" t="s">
        <v>2897</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1603</v>
      </c>
    </row>
    <row r="180" spans="2:65" s="11" customFormat="1" ht="25.9" customHeight="1">
      <c r="B180" s="121"/>
      <c r="D180" s="122" t="s">
        <v>68</v>
      </c>
      <c r="E180" s="123" t="s">
        <v>526</v>
      </c>
      <c r="F180" s="123" t="s">
        <v>5473</v>
      </c>
      <c r="I180" s="124"/>
      <c r="J180" s="125">
        <f>BK180</f>
        <v>0</v>
      </c>
      <c r="L180" s="121"/>
      <c r="M180" s="126"/>
      <c r="P180" s="127">
        <f>SUM(P181:P183)</f>
        <v>0</v>
      </c>
      <c r="R180" s="127">
        <f>SUM(R181:R183)</f>
        <v>0</v>
      </c>
      <c r="T180" s="128">
        <f>SUM(T181:T183)</f>
        <v>0</v>
      </c>
      <c r="AR180" s="122" t="s">
        <v>76</v>
      </c>
      <c r="AT180" s="129" t="s">
        <v>68</v>
      </c>
      <c r="AU180" s="129" t="s">
        <v>69</v>
      </c>
      <c r="AY180" s="122" t="s">
        <v>328</v>
      </c>
      <c r="BK180" s="130">
        <f>SUM(BK181:BK183)</f>
        <v>0</v>
      </c>
    </row>
    <row r="181" spans="2:65" s="1" customFormat="1" ht="24.2" customHeight="1">
      <c r="B181" s="133"/>
      <c r="C181" s="134" t="s">
        <v>792</v>
      </c>
      <c r="D181" s="134" t="s">
        <v>331</v>
      </c>
      <c r="E181" s="135" t="s">
        <v>5474</v>
      </c>
      <c r="F181" s="136" t="s">
        <v>5475</v>
      </c>
      <c r="G181" s="137" t="s">
        <v>439</v>
      </c>
      <c r="H181" s="138">
        <v>25</v>
      </c>
      <c r="I181" s="139"/>
      <c r="J181" s="140">
        <f>ROUND(I181*H181,2)</f>
        <v>0</v>
      </c>
      <c r="K181" s="136" t="s">
        <v>2897</v>
      </c>
      <c r="L181" s="34"/>
      <c r="M181" s="141" t="s">
        <v>3</v>
      </c>
      <c r="N181" s="142" t="s">
        <v>40</v>
      </c>
      <c r="P181" s="143">
        <f>O181*H181</f>
        <v>0</v>
      </c>
      <c r="Q181" s="143">
        <v>0</v>
      </c>
      <c r="R181" s="143">
        <f>Q181*H181</f>
        <v>0</v>
      </c>
      <c r="S181" s="143">
        <v>0</v>
      </c>
      <c r="T181" s="144">
        <f>S181*H181</f>
        <v>0</v>
      </c>
      <c r="AR181" s="145" t="s">
        <v>113</v>
      </c>
      <c r="AT181" s="145" t="s">
        <v>331</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1609</v>
      </c>
    </row>
    <row r="182" spans="2:65" s="1" customFormat="1" ht="16.5" customHeight="1">
      <c r="B182" s="133"/>
      <c r="C182" s="134" t="s">
        <v>796</v>
      </c>
      <c r="D182" s="134" t="s">
        <v>331</v>
      </c>
      <c r="E182" s="135" t="s">
        <v>5476</v>
      </c>
      <c r="F182" s="136" t="s">
        <v>5477</v>
      </c>
      <c r="G182" s="137" t="s">
        <v>439</v>
      </c>
      <c r="H182" s="138">
        <v>30</v>
      </c>
      <c r="I182" s="139"/>
      <c r="J182" s="140">
        <f>ROUND(I182*H182,2)</f>
        <v>0</v>
      </c>
      <c r="K182" s="136" t="s">
        <v>2897</v>
      </c>
      <c r="L182" s="34"/>
      <c r="M182" s="141" t="s">
        <v>3</v>
      </c>
      <c r="N182" s="142" t="s">
        <v>40</v>
      </c>
      <c r="P182" s="143">
        <f>O182*H182</f>
        <v>0</v>
      </c>
      <c r="Q182" s="143">
        <v>0</v>
      </c>
      <c r="R182" s="143">
        <f>Q182*H182</f>
        <v>0</v>
      </c>
      <c r="S182" s="143">
        <v>0</v>
      </c>
      <c r="T182" s="144">
        <f>S182*H182</f>
        <v>0</v>
      </c>
      <c r="AR182" s="145" t="s">
        <v>113</v>
      </c>
      <c r="AT182" s="145" t="s">
        <v>331</v>
      </c>
      <c r="AU182" s="145" t="s">
        <v>76</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1613</v>
      </c>
    </row>
    <row r="183" spans="2:65" s="1" customFormat="1" ht="16.5" customHeight="1">
      <c r="B183" s="133"/>
      <c r="C183" s="134" t="s">
        <v>800</v>
      </c>
      <c r="D183" s="134" t="s">
        <v>331</v>
      </c>
      <c r="E183" s="135" t="s">
        <v>5478</v>
      </c>
      <c r="F183" s="136" t="s">
        <v>5479</v>
      </c>
      <c r="G183" s="137" t="s">
        <v>439</v>
      </c>
      <c r="H183" s="138">
        <v>10</v>
      </c>
      <c r="I183" s="139"/>
      <c r="J183" s="140">
        <f>ROUND(I183*H183,2)</f>
        <v>0</v>
      </c>
      <c r="K183" s="136" t="s">
        <v>2897</v>
      </c>
      <c r="L183" s="34"/>
      <c r="M183" s="141" t="s">
        <v>3</v>
      </c>
      <c r="N183" s="142" t="s">
        <v>40</v>
      </c>
      <c r="P183" s="143">
        <f>O183*H183</f>
        <v>0</v>
      </c>
      <c r="Q183" s="143">
        <v>0</v>
      </c>
      <c r="R183" s="143">
        <f>Q183*H183</f>
        <v>0</v>
      </c>
      <c r="S183" s="143">
        <v>0</v>
      </c>
      <c r="T183" s="144">
        <f>S183*H183</f>
        <v>0</v>
      </c>
      <c r="AR183" s="145" t="s">
        <v>113</v>
      </c>
      <c r="AT183" s="145" t="s">
        <v>331</v>
      </c>
      <c r="AU183" s="145" t="s">
        <v>76</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1616</v>
      </c>
    </row>
    <row r="184" spans="2:65" s="11" customFormat="1" ht="25.9" customHeight="1">
      <c r="B184" s="121"/>
      <c r="D184" s="122" t="s">
        <v>68</v>
      </c>
      <c r="E184" s="123" t="s">
        <v>532</v>
      </c>
      <c r="F184" s="123" t="s">
        <v>5480</v>
      </c>
      <c r="I184" s="124"/>
      <c r="J184" s="125">
        <f>BK184</f>
        <v>0</v>
      </c>
      <c r="L184" s="121"/>
      <c r="M184" s="126"/>
      <c r="P184" s="127">
        <f>SUM(P185:P186)</f>
        <v>0</v>
      </c>
      <c r="R184" s="127">
        <f>SUM(R185:R186)</f>
        <v>0</v>
      </c>
      <c r="T184" s="128">
        <f>SUM(T185:T186)</f>
        <v>0</v>
      </c>
      <c r="AR184" s="122" t="s">
        <v>76</v>
      </c>
      <c r="AT184" s="129" t="s">
        <v>68</v>
      </c>
      <c r="AU184" s="129" t="s">
        <v>69</v>
      </c>
      <c r="AY184" s="122" t="s">
        <v>328</v>
      </c>
      <c r="BK184" s="130">
        <f>SUM(BK185:BK186)</f>
        <v>0</v>
      </c>
    </row>
    <row r="185" spans="2:65" s="1" customFormat="1" ht="16.5" customHeight="1">
      <c r="B185" s="133"/>
      <c r="C185" s="134" t="s">
        <v>804</v>
      </c>
      <c r="D185" s="134" t="s">
        <v>331</v>
      </c>
      <c r="E185" s="135" t="s">
        <v>5481</v>
      </c>
      <c r="F185" s="136" t="s">
        <v>5482</v>
      </c>
      <c r="G185" s="137" t="s">
        <v>1383</v>
      </c>
      <c r="H185" s="138">
        <v>4543</v>
      </c>
      <c r="I185" s="139"/>
      <c r="J185" s="140">
        <f>ROUND(I185*H185,2)</f>
        <v>0</v>
      </c>
      <c r="K185" s="136" t="s">
        <v>2897</v>
      </c>
      <c r="L185" s="34"/>
      <c r="M185" s="141" t="s">
        <v>3</v>
      </c>
      <c r="N185" s="142" t="s">
        <v>40</v>
      </c>
      <c r="P185" s="143">
        <f>O185*H185</f>
        <v>0</v>
      </c>
      <c r="Q185" s="143">
        <v>0</v>
      </c>
      <c r="R185" s="143">
        <f>Q185*H185</f>
        <v>0</v>
      </c>
      <c r="S185" s="143">
        <v>0</v>
      </c>
      <c r="T185" s="144">
        <f>S185*H185</f>
        <v>0</v>
      </c>
      <c r="AR185" s="145" t="s">
        <v>113</v>
      </c>
      <c r="AT185" s="145" t="s">
        <v>331</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1619</v>
      </c>
    </row>
    <row r="186" spans="2:65" s="1" customFormat="1" ht="21.75" customHeight="1">
      <c r="B186" s="133"/>
      <c r="C186" s="134" t="s">
        <v>808</v>
      </c>
      <c r="D186" s="134" t="s">
        <v>331</v>
      </c>
      <c r="E186" s="135" t="s">
        <v>5483</v>
      </c>
      <c r="F186" s="136" t="s">
        <v>5484</v>
      </c>
      <c r="G186" s="137" t="s">
        <v>356</v>
      </c>
      <c r="H186" s="138">
        <v>1</v>
      </c>
      <c r="I186" s="139"/>
      <c r="J186" s="140">
        <f>ROUND(I186*H186,2)</f>
        <v>0</v>
      </c>
      <c r="K186" s="136" t="s">
        <v>2897</v>
      </c>
      <c r="L186" s="34"/>
      <c r="M186" s="141" t="s">
        <v>3</v>
      </c>
      <c r="N186" s="142" t="s">
        <v>40</v>
      </c>
      <c r="P186" s="143">
        <f>O186*H186</f>
        <v>0</v>
      </c>
      <c r="Q186" s="143">
        <v>0</v>
      </c>
      <c r="R186" s="143">
        <f>Q186*H186</f>
        <v>0</v>
      </c>
      <c r="S186" s="143">
        <v>0</v>
      </c>
      <c r="T186" s="144">
        <f>S186*H186</f>
        <v>0</v>
      </c>
      <c r="AR186" s="145" t="s">
        <v>113</v>
      </c>
      <c r="AT186" s="145" t="s">
        <v>331</v>
      </c>
      <c r="AU186" s="145" t="s">
        <v>76</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1622</v>
      </c>
    </row>
    <row r="187" spans="2:65" s="11" customFormat="1" ht="25.9" customHeight="1">
      <c r="B187" s="121"/>
      <c r="D187" s="122" t="s">
        <v>68</v>
      </c>
      <c r="E187" s="123" t="s">
        <v>538</v>
      </c>
      <c r="F187" s="123" t="s">
        <v>5485</v>
      </c>
      <c r="I187" s="124"/>
      <c r="J187" s="125">
        <f>BK187</f>
        <v>0</v>
      </c>
      <c r="L187" s="121"/>
      <c r="M187" s="126"/>
      <c r="P187" s="127">
        <f>SUM(P188:P191)</f>
        <v>0</v>
      </c>
      <c r="R187" s="127">
        <f>SUM(R188:R191)</f>
        <v>0</v>
      </c>
      <c r="T187" s="128">
        <f>SUM(T188:T191)</f>
        <v>0</v>
      </c>
      <c r="AR187" s="122" t="s">
        <v>76</v>
      </c>
      <c r="AT187" s="129" t="s">
        <v>68</v>
      </c>
      <c r="AU187" s="129" t="s">
        <v>69</v>
      </c>
      <c r="AY187" s="122" t="s">
        <v>328</v>
      </c>
      <c r="BK187" s="130">
        <f>SUM(BK188:BK191)</f>
        <v>0</v>
      </c>
    </row>
    <row r="188" spans="2:65" s="1" customFormat="1" ht="16.5" customHeight="1">
      <c r="B188" s="133"/>
      <c r="C188" s="134" t="s">
        <v>812</v>
      </c>
      <c r="D188" s="134" t="s">
        <v>331</v>
      </c>
      <c r="E188" s="135" t="s">
        <v>5486</v>
      </c>
      <c r="F188" s="136" t="s">
        <v>5487</v>
      </c>
      <c r="G188" s="137" t="s">
        <v>356</v>
      </c>
      <c r="H188" s="138">
        <v>1</v>
      </c>
      <c r="I188" s="139"/>
      <c r="J188" s="140">
        <f>ROUND(I188*H188,2)</f>
        <v>0</v>
      </c>
      <c r="K188" s="136" t="s">
        <v>2897</v>
      </c>
      <c r="L188" s="34"/>
      <c r="M188" s="141" t="s">
        <v>3</v>
      </c>
      <c r="N188" s="142" t="s">
        <v>40</v>
      </c>
      <c r="P188" s="143">
        <f>O188*H188</f>
        <v>0</v>
      </c>
      <c r="Q188" s="143">
        <v>0</v>
      </c>
      <c r="R188" s="143">
        <f>Q188*H188</f>
        <v>0</v>
      </c>
      <c r="S188" s="143">
        <v>0</v>
      </c>
      <c r="T188" s="144">
        <f>S188*H188</f>
        <v>0</v>
      </c>
      <c r="AR188" s="145" t="s">
        <v>113</v>
      </c>
      <c r="AT188" s="145" t="s">
        <v>331</v>
      </c>
      <c r="AU188" s="145" t="s">
        <v>76</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1625</v>
      </c>
    </row>
    <row r="189" spans="2:65" s="1" customFormat="1" ht="16.5" customHeight="1">
      <c r="B189" s="133"/>
      <c r="C189" s="134" t="s">
        <v>816</v>
      </c>
      <c r="D189" s="134" t="s">
        <v>331</v>
      </c>
      <c r="E189" s="135" t="s">
        <v>5488</v>
      </c>
      <c r="F189" s="136" t="s">
        <v>5489</v>
      </c>
      <c r="G189" s="137" t="s">
        <v>356</v>
      </c>
      <c r="H189" s="138">
        <v>1</v>
      </c>
      <c r="I189" s="139"/>
      <c r="J189" s="140">
        <f>ROUND(I189*H189,2)</f>
        <v>0</v>
      </c>
      <c r="K189" s="136" t="s">
        <v>2897</v>
      </c>
      <c r="L189" s="34"/>
      <c r="M189" s="141" t="s">
        <v>3</v>
      </c>
      <c r="N189" s="142" t="s">
        <v>40</v>
      </c>
      <c r="P189" s="143">
        <f>O189*H189</f>
        <v>0</v>
      </c>
      <c r="Q189" s="143">
        <v>0</v>
      </c>
      <c r="R189" s="143">
        <f>Q189*H189</f>
        <v>0</v>
      </c>
      <c r="S189" s="143">
        <v>0</v>
      </c>
      <c r="T189" s="144">
        <f>S189*H189</f>
        <v>0</v>
      </c>
      <c r="AR189" s="145" t="s">
        <v>113</v>
      </c>
      <c r="AT189" s="145" t="s">
        <v>331</v>
      </c>
      <c r="AU189" s="145" t="s">
        <v>76</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1629</v>
      </c>
    </row>
    <row r="190" spans="2:65" s="1" customFormat="1" ht="16.5" customHeight="1">
      <c r="B190" s="133"/>
      <c r="C190" s="134" t="s">
        <v>820</v>
      </c>
      <c r="D190" s="134" t="s">
        <v>331</v>
      </c>
      <c r="E190" s="135" t="s">
        <v>5490</v>
      </c>
      <c r="F190" s="136" t="s">
        <v>5491</v>
      </c>
      <c r="G190" s="137" t="s">
        <v>356</v>
      </c>
      <c r="H190" s="138">
        <v>1</v>
      </c>
      <c r="I190" s="139"/>
      <c r="J190" s="140">
        <f>ROUND(I190*H190,2)</f>
        <v>0</v>
      </c>
      <c r="K190" s="136" t="s">
        <v>2897</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1632</v>
      </c>
    </row>
    <row r="191" spans="2:65" s="1" customFormat="1" ht="16.5" customHeight="1">
      <c r="B191" s="133"/>
      <c r="C191" s="134" t="s">
        <v>825</v>
      </c>
      <c r="D191" s="134" t="s">
        <v>331</v>
      </c>
      <c r="E191" s="135" t="s">
        <v>5492</v>
      </c>
      <c r="F191" s="136" t="s">
        <v>5493</v>
      </c>
      <c r="G191" s="137" t="s">
        <v>356</v>
      </c>
      <c r="H191" s="138">
        <v>1</v>
      </c>
      <c r="I191" s="139"/>
      <c r="J191" s="140">
        <f>ROUND(I191*H191,2)</f>
        <v>0</v>
      </c>
      <c r="K191" s="136" t="s">
        <v>2897</v>
      </c>
      <c r="L191" s="34"/>
      <c r="M191" s="189" t="s">
        <v>3</v>
      </c>
      <c r="N191" s="190" t="s">
        <v>40</v>
      </c>
      <c r="O191" s="154"/>
      <c r="P191" s="191">
        <f>O191*H191</f>
        <v>0</v>
      </c>
      <c r="Q191" s="191">
        <v>0</v>
      </c>
      <c r="R191" s="191">
        <f>Q191*H191</f>
        <v>0</v>
      </c>
      <c r="S191" s="191">
        <v>0</v>
      </c>
      <c r="T191" s="192">
        <f>S191*H191</f>
        <v>0</v>
      </c>
      <c r="AR191" s="145" t="s">
        <v>113</v>
      </c>
      <c r="AT191" s="145" t="s">
        <v>331</v>
      </c>
      <c r="AU191" s="145" t="s">
        <v>76</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1635</v>
      </c>
    </row>
    <row r="192" spans="2:65" s="1" customFormat="1" ht="6.95" customHeight="1">
      <c r="B192" s="43"/>
      <c r="C192" s="44"/>
      <c r="D192" s="44"/>
      <c r="E192" s="44"/>
      <c r="F192" s="44"/>
      <c r="G192" s="44"/>
      <c r="H192" s="44"/>
      <c r="I192" s="44"/>
      <c r="J192" s="44"/>
      <c r="K192" s="44"/>
      <c r="L192" s="34"/>
    </row>
  </sheetData>
  <autoFilter ref="C100:K191" xr:uid="{00000000-0009-0000-0000-00000E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4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151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5494</v>
      </c>
      <c r="L12" s="34"/>
    </row>
    <row r="13" spans="2:46" s="1" customFormat="1" ht="16.5" customHeight="1">
      <c r="B13" s="34"/>
      <c r="E13" s="353" t="s">
        <v>5495</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ROUND((SUM(BE97:BE141)),  2)</f>
        <v>0</v>
      </c>
      <c r="I37" s="95">
        <v>0.21</v>
      </c>
      <c r="J37" s="84">
        <f>ROUND(((SUM(BE97:BE141))*I37),  2)</f>
        <v>0</v>
      </c>
      <c r="L37" s="34"/>
    </row>
    <row r="38" spans="2:12" s="1" customFormat="1" ht="14.45" customHeight="1">
      <c r="B38" s="34"/>
      <c r="E38" s="29" t="s">
        <v>41</v>
      </c>
      <c r="F38" s="84">
        <f>ROUND((SUM(BF97:BF141)),  2)</f>
        <v>0</v>
      </c>
      <c r="I38" s="95">
        <v>0.12</v>
      </c>
      <c r="J38" s="84">
        <f>ROUND(((SUM(BF97:BF141))*I38),  2)</f>
        <v>0</v>
      </c>
      <c r="L38" s="34"/>
    </row>
    <row r="39" spans="2:12" s="1" customFormat="1" ht="14.45" hidden="1" customHeight="1">
      <c r="B39" s="34"/>
      <c r="E39" s="29" t="s">
        <v>42</v>
      </c>
      <c r="F39" s="84">
        <f>ROUND((SUM(BG97:BG141)),  2)</f>
        <v>0</v>
      </c>
      <c r="I39" s="95">
        <v>0.21</v>
      </c>
      <c r="J39" s="84">
        <f>0</f>
        <v>0</v>
      </c>
      <c r="L39" s="34"/>
    </row>
    <row r="40" spans="2:12" s="1" customFormat="1" ht="14.45" hidden="1" customHeight="1">
      <c r="B40" s="34"/>
      <c r="E40" s="29" t="s">
        <v>43</v>
      </c>
      <c r="F40" s="84">
        <f>ROUND((SUM(BH97:BH141)),  2)</f>
        <v>0</v>
      </c>
      <c r="I40" s="95">
        <v>0.12</v>
      </c>
      <c r="J40" s="84">
        <f>0</f>
        <v>0</v>
      </c>
      <c r="L40" s="34"/>
    </row>
    <row r="41" spans="2:12" s="1" customFormat="1" ht="14.45" hidden="1" customHeight="1">
      <c r="B41" s="34"/>
      <c r="E41" s="29" t="s">
        <v>44</v>
      </c>
      <c r="F41" s="84">
        <f>ROUND((SUM(BI97:BI141)),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5494</v>
      </c>
      <c r="L57" s="34"/>
    </row>
    <row r="58" spans="2:12" s="1" customFormat="1" ht="16.5" customHeight="1">
      <c r="B58" s="34"/>
      <c r="E58" s="353" t="str">
        <f>E13</f>
        <v>51 - PZTS</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5496</v>
      </c>
      <c r="E68" s="107"/>
      <c r="F68" s="107"/>
      <c r="G68" s="107"/>
      <c r="H68" s="107"/>
      <c r="I68" s="107"/>
      <c r="J68" s="108">
        <f>J98</f>
        <v>0</v>
      </c>
      <c r="L68" s="105"/>
    </row>
    <row r="69" spans="2:47" s="9" customFormat="1" ht="19.899999999999999" customHeight="1">
      <c r="B69" s="109"/>
      <c r="D69" s="110" t="s">
        <v>5497</v>
      </c>
      <c r="E69" s="111"/>
      <c r="F69" s="111"/>
      <c r="G69" s="111"/>
      <c r="H69" s="111"/>
      <c r="I69" s="111"/>
      <c r="J69" s="112">
        <f>J99</f>
        <v>0</v>
      </c>
      <c r="L69" s="109"/>
    </row>
    <row r="70" spans="2:47" s="9" customFormat="1" ht="19.899999999999999" customHeight="1">
      <c r="B70" s="109"/>
      <c r="D70" s="110" t="s">
        <v>5498</v>
      </c>
      <c r="E70" s="111"/>
      <c r="F70" s="111"/>
      <c r="G70" s="111"/>
      <c r="H70" s="111"/>
      <c r="I70" s="111"/>
      <c r="J70" s="112">
        <f>J111</f>
        <v>0</v>
      </c>
      <c r="L70" s="109"/>
    </row>
    <row r="71" spans="2:47" s="9" customFormat="1" ht="19.899999999999999" customHeight="1">
      <c r="B71" s="109"/>
      <c r="D71" s="110" t="s">
        <v>5499</v>
      </c>
      <c r="E71" s="111"/>
      <c r="F71" s="111"/>
      <c r="G71" s="111"/>
      <c r="H71" s="111"/>
      <c r="I71" s="111"/>
      <c r="J71" s="112">
        <f>J115</f>
        <v>0</v>
      </c>
      <c r="L71" s="109"/>
    </row>
    <row r="72" spans="2:47" s="9" customFormat="1" ht="19.899999999999999" customHeight="1">
      <c r="B72" s="109"/>
      <c r="D72" s="110" t="s">
        <v>5500</v>
      </c>
      <c r="E72" s="111"/>
      <c r="F72" s="111"/>
      <c r="G72" s="111"/>
      <c r="H72" s="111"/>
      <c r="I72" s="111"/>
      <c r="J72" s="112">
        <f>J122</f>
        <v>0</v>
      </c>
      <c r="L72" s="109"/>
    </row>
    <row r="73" spans="2:47" s="8" customFormat="1" ht="24.95" customHeight="1">
      <c r="B73" s="105"/>
      <c r="D73" s="106" t="s">
        <v>5501</v>
      </c>
      <c r="E73" s="107"/>
      <c r="F73" s="107"/>
      <c r="G73" s="107"/>
      <c r="H73" s="107"/>
      <c r="I73" s="107"/>
      <c r="J73" s="108">
        <f>J127</f>
        <v>0</v>
      </c>
      <c r="L73" s="105"/>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302</v>
      </c>
      <c r="F85" s="335"/>
      <c r="G85" s="335"/>
      <c r="H85" s="335"/>
      <c r="L85" s="22"/>
    </row>
    <row r="86" spans="2:20" ht="12" customHeight="1">
      <c r="B86" s="22"/>
      <c r="C86" s="29" t="s">
        <v>303</v>
      </c>
      <c r="L86" s="22"/>
    </row>
    <row r="87" spans="2:20" s="1" customFormat="1" ht="16.5" customHeight="1">
      <c r="B87" s="34"/>
      <c r="E87" s="365" t="s">
        <v>1828</v>
      </c>
      <c r="F87" s="374"/>
      <c r="G87" s="374"/>
      <c r="H87" s="374"/>
      <c r="L87" s="34"/>
    </row>
    <row r="88" spans="2:20" s="1" customFormat="1" ht="12" customHeight="1">
      <c r="B88" s="34"/>
      <c r="C88" s="29" t="s">
        <v>5494</v>
      </c>
      <c r="L88" s="34"/>
    </row>
    <row r="89" spans="2:20" s="1" customFormat="1" ht="16.5" customHeight="1">
      <c r="B89" s="34"/>
      <c r="E89" s="353" t="str">
        <f>E13</f>
        <v>51 - PZTS</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P98+P127</f>
        <v>0</v>
      </c>
      <c r="Q97" s="52"/>
      <c r="R97" s="118">
        <f>R98+R127</f>
        <v>0</v>
      </c>
      <c r="S97" s="52"/>
      <c r="T97" s="119">
        <f>T98+T127</f>
        <v>0</v>
      </c>
      <c r="AT97" s="19" t="s">
        <v>68</v>
      </c>
      <c r="AU97" s="19" t="s">
        <v>310</v>
      </c>
      <c r="BK97" s="120">
        <f>BK98+BK127</f>
        <v>0</v>
      </c>
    </row>
    <row r="98" spans="2:65" s="11" customFormat="1" ht="25.9" customHeight="1">
      <c r="B98" s="121"/>
      <c r="D98" s="122" t="s">
        <v>68</v>
      </c>
      <c r="E98" s="123" t="s">
        <v>1322</v>
      </c>
      <c r="F98" s="123" t="s">
        <v>5502</v>
      </c>
      <c r="I98" s="124"/>
      <c r="J98" s="125">
        <f>BK98</f>
        <v>0</v>
      </c>
      <c r="L98" s="121"/>
      <c r="M98" s="126"/>
      <c r="P98" s="127">
        <f>P99+P111+P115+P122</f>
        <v>0</v>
      </c>
      <c r="R98" s="127">
        <f>R99+R111+R115+R122</f>
        <v>0</v>
      </c>
      <c r="T98" s="128">
        <f>T99+T111+T115+T122</f>
        <v>0</v>
      </c>
      <c r="AR98" s="122" t="s">
        <v>76</v>
      </c>
      <c r="AT98" s="129" t="s">
        <v>68</v>
      </c>
      <c r="AU98" s="129" t="s">
        <v>69</v>
      </c>
      <c r="AY98" s="122" t="s">
        <v>328</v>
      </c>
      <c r="BK98" s="130">
        <f>BK99+BK111+BK115+BK122</f>
        <v>0</v>
      </c>
    </row>
    <row r="99" spans="2:65" s="11" customFormat="1" ht="22.9" customHeight="1">
      <c r="B99" s="121"/>
      <c r="D99" s="122" t="s">
        <v>68</v>
      </c>
      <c r="E99" s="131" t="s">
        <v>1363</v>
      </c>
      <c r="F99" s="131" t="s">
        <v>5503</v>
      </c>
      <c r="I99" s="124"/>
      <c r="J99" s="132">
        <f>BK99</f>
        <v>0</v>
      </c>
      <c r="L99" s="121"/>
      <c r="M99" s="126"/>
      <c r="P99" s="127">
        <f>SUM(P100:P110)</f>
        <v>0</v>
      </c>
      <c r="R99" s="127">
        <f>SUM(R100:R110)</f>
        <v>0</v>
      </c>
      <c r="T99" s="128">
        <f>SUM(T100:T110)</f>
        <v>0</v>
      </c>
      <c r="AR99" s="122" t="s">
        <v>76</v>
      </c>
      <c r="AT99" s="129" t="s">
        <v>68</v>
      </c>
      <c r="AU99" s="129" t="s">
        <v>76</v>
      </c>
      <c r="AY99" s="122" t="s">
        <v>328</v>
      </c>
      <c r="BK99" s="130">
        <f>SUM(BK100:BK110)</f>
        <v>0</v>
      </c>
    </row>
    <row r="100" spans="2:65" s="1" customFormat="1" ht="101.25" customHeight="1">
      <c r="B100" s="133"/>
      <c r="C100" s="134" t="s">
        <v>76</v>
      </c>
      <c r="D100" s="134" t="s">
        <v>331</v>
      </c>
      <c r="E100" s="135" t="s">
        <v>5504</v>
      </c>
      <c r="F100" s="136" t="s">
        <v>5505</v>
      </c>
      <c r="G100" s="137" t="s">
        <v>367</v>
      </c>
      <c r="H100" s="138">
        <v>1</v>
      </c>
      <c r="I100" s="139"/>
      <c r="J100" s="140">
        <f t="shared" ref="J100:J110" si="0">ROUND(I100*H100,2)</f>
        <v>0</v>
      </c>
      <c r="K100" s="136" t="s">
        <v>3</v>
      </c>
      <c r="L100" s="34"/>
      <c r="M100" s="141" t="s">
        <v>3</v>
      </c>
      <c r="N100" s="142" t="s">
        <v>40</v>
      </c>
      <c r="P100" s="143">
        <f t="shared" ref="P100:P110" si="1">O100*H100</f>
        <v>0</v>
      </c>
      <c r="Q100" s="143">
        <v>0</v>
      </c>
      <c r="R100" s="143">
        <f t="shared" ref="R100:R110" si="2">Q100*H100</f>
        <v>0</v>
      </c>
      <c r="S100" s="143">
        <v>0</v>
      </c>
      <c r="T100" s="144">
        <f t="shared" ref="T100:T110" si="3">S100*H100</f>
        <v>0</v>
      </c>
      <c r="AR100" s="145" t="s">
        <v>113</v>
      </c>
      <c r="AT100" s="145" t="s">
        <v>331</v>
      </c>
      <c r="AU100" s="145" t="s">
        <v>79</v>
      </c>
      <c r="AY100" s="19" t="s">
        <v>328</v>
      </c>
      <c r="BE100" s="146">
        <f t="shared" ref="BE100:BE110" si="4">IF(N100="základní",J100,0)</f>
        <v>0</v>
      </c>
      <c r="BF100" s="146">
        <f t="shared" ref="BF100:BF110" si="5">IF(N100="snížená",J100,0)</f>
        <v>0</v>
      </c>
      <c r="BG100" s="146">
        <f t="shared" ref="BG100:BG110" si="6">IF(N100="zákl. přenesená",J100,0)</f>
        <v>0</v>
      </c>
      <c r="BH100" s="146">
        <f t="shared" ref="BH100:BH110" si="7">IF(N100="sníž. přenesená",J100,0)</f>
        <v>0</v>
      </c>
      <c r="BI100" s="146">
        <f t="shared" ref="BI100:BI110" si="8">IF(N100="nulová",J100,0)</f>
        <v>0</v>
      </c>
      <c r="BJ100" s="19" t="s">
        <v>76</v>
      </c>
      <c r="BK100" s="146">
        <f t="shared" ref="BK100:BK110" si="9">ROUND(I100*H100,2)</f>
        <v>0</v>
      </c>
      <c r="BL100" s="19" t="s">
        <v>113</v>
      </c>
      <c r="BM100" s="145" t="s">
        <v>79</v>
      </c>
    </row>
    <row r="101" spans="2:65" s="1" customFormat="1" ht="16.5" customHeight="1">
      <c r="B101" s="133"/>
      <c r="C101" s="134" t="s">
        <v>79</v>
      </c>
      <c r="D101" s="134" t="s">
        <v>331</v>
      </c>
      <c r="E101" s="135" t="s">
        <v>5506</v>
      </c>
      <c r="F101" s="136" t="s">
        <v>5507</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113</v>
      </c>
    </row>
    <row r="102" spans="2:65" s="1" customFormat="1" ht="16.5" customHeight="1">
      <c r="B102" s="133"/>
      <c r="C102" s="134" t="s">
        <v>87</v>
      </c>
      <c r="D102" s="134" t="s">
        <v>331</v>
      </c>
      <c r="E102" s="135" t="s">
        <v>5508</v>
      </c>
      <c r="F102" s="136" t="s">
        <v>5509</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150</v>
      </c>
    </row>
    <row r="103" spans="2:65" s="1" customFormat="1" ht="24.2" customHeight="1">
      <c r="B103" s="133"/>
      <c r="C103" s="134" t="s">
        <v>113</v>
      </c>
      <c r="D103" s="134" t="s">
        <v>331</v>
      </c>
      <c r="E103" s="135" t="s">
        <v>5510</v>
      </c>
      <c r="F103" s="136" t="s">
        <v>5511</v>
      </c>
      <c r="G103" s="137" t="s">
        <v>367</v>
      </c>
      <c r="H103" s="138">
        <v>1</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171</v>
      </c>
    </row>
    <row r="104" spans="2:65" s="1" customFormat="1" ht="16.5" customHeight="1">
      <c r="B104" s="133"/>
      <c r="C104" s="134" t="s">
        <v>138</v>
      </c>
      <c r="D104" s="134" t="s">
        <v>331</v>
      </c>
      <c r="E104" s="135" t="s">
        <v>5512</v>
      </c>
      <c r="F104" s="136" t="s">
        <v>5513</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235</v>
      </c>
    </row>
    <row r="105" spans="2:65" s="1" customFormat="1" ht="16.5" customHeight="1">
      <c r="B105" s="133"/>
      <c r="C105" s="134" t="s">
        <v>150</v>
      </c>
      <c r="D105" s="134" t="s">
        <v>331</v>
      </c>
      <c r="E105" s="135" t="s">
        <v>5514</v>
      </c>
      <c r="F105" s="136" t="s">
        <v>5515</v>
      </c>
      <c r="G105" s="137" t="s">
        <v>367</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9</v>
      </c>
    </row>
    <row r="106" spans="2:65" s="1" customFormat="1" ht="21.75" customHeight="1">
      <c r="B106" s="133"/>
      <c r="C106" s="134" t="s">
        <v>168</v>
      </c>
      <c r="D106" s="134" t="s">
        <v>331</v>
      </c>
      <c r="E106" s="135" t="s">
        <v>5516</v>
      </c>
      <c r="F106" s="136" t="s">
        <v>5517</v>
      </c>
      <c r="G106" s="137" t="s">
        <v>367</v>
      </c>
      <c r="H106" s="138">
        <v>4</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512</v>
      </c>
    </row>
    <row r="107" spans="2:65" s="1" customFormat="1" ht="16.5" customHeight="1">
      <c r="B107" s="133"/>
      <c r="C107" s="134" t="s">
        <v>171</v>
      </c>
      <c r="D107" s="134" t="s">
        <v>331</v>
      </c>
      <c r="E107" s="135" t="s">
        <v>5518</v>
      </c>
      <c r="F107" s="136" t="s">
        <v>5519</v>
      </c>
      <c r="G107" s="137" t="s">
        <v>367</v>
      </c>
      <c r="H107" s="138">
        <v>4</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532</v>
      </c>
    </row>
    <row r="108" spans="2:65" s="1" customFormat="1" ht="24.2" customHeight="1">
      <c r="B108" s="133"/>
      <c r="C108" s="134" t="s">
        <v>183</v>
      </c>
      <c r="D108" s="134" t="s">
        <v>331</v>
      </c>
      <c r="E108" s="135" t="s">
        <v>5520</v>
      </c>
      <c r="F108" s="136" t="s">
        <v>5521</v>
      </c>
      <c r="G108" s="137" t="s">
        <v>367</v>
      </c>
      <c r="H108" s="138">
        <v>1</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544</v>
      </c>
    </row>
    <row r="109" spans="2:65" s="1" customFormat="1" ht="16.5" customHeight="1">
      <c r="B109" s="133"/>
      <c r="C109" s="134" t="s">
        <v>235</v>
      </c>
      <c r="D109" s="134" t="s">
        <v>331</v>
      </c>
      <c r="E109" s="135" t="s">
        <v>5522</v>
      </c>
      <c r="F109" s="136" t="s">
        <v>5523</v>
      </c>
      <c r="G109" s="137" t="s">
        <v>367</v>
      </c>
      <c r="H109" s="138">
        <v>3</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79</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556</v>
      </c>
    </row>
    <row r="110" spans="2:65" s="1" customFormat="1" ht="16.5" customHeight="1">
      <c r="B110" s="133"/>
      <c r="C110" s="134" t="s">
        <v>239</v>
      </c>
      <c r="D110" s="134" t="s">
        <v>331</v>
      </c>
      <c r="E110" s="135" t="s">
        <v>5524</v>
      </c>
      <c r="F110" s="136" t="s">
        <v>5525</v>
      </c>
      <c r="G110" s="137" t="s">
        <v>367</v>
      </c>
      <c r="H110" s="138">
        <v>1</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79</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564</v>
      </c>
    </row>
    <row r="111" spans="2:65" s="11" customFormat="1" ht="22.9" customHeight="1">
      <c r="B111" s="121"/>
      <c r="D111" s="122" t="s">
        <v>68</v>
      </c>
      <c r="E111" s="131" t="s">
        <v>5526</v>
      </c>
      <c r="F111" s="131" t="s">
        <v>5527</v>
      </c>
      <c r="I111" s="124"/>
      <c r="J111" s="132">
        <f>BK111</f>
        <v>0</v>
      </c>
      <c r="L111" s="121"/>
      <c r="M111" s="126"/>
      <c r="P111" s="127">
        <f>SUM(P112:P114)</f>
        <v>0</v>
      </c>
      <c r="R111" s="127">
        <f>SUM(R112:R114)</f>
        <v>0</v>
      </c>
      <c r="T111" s="128">
        <f>SUM(T112:T114)</f>
        <v>0</v>
      </c>
      <c r="AR111" s="122" t="s">
        <v>76</v>
      </c>
      <c r="AT111" s="129" t="s">
        <v>68</v>
      </c>
      <c r="AU111" s="129" t="s">
        <v>76</v>
      </c>
      <c r="AY111" s="122" t="s">
        <v>328</v>
      </c>
      <c r="BK111" s="130">
        <f>SUM(BK112:BK114)</f>
        <v>0</v>
      </c>
    </row>
    <row r="112" spans="2:65" s="1" customFormat="1" ht="62.65" customHeight="1">
      <c r="B112" s="133"/>
      <c r="C112" s="134" t="s">
        <v>9</v>
      </c>
      <c r="D112" s="134" t="s">
        <v>331</v>
      </c>
      <c r="E112" s="135" t="s">
        <v>5528</v>
      </c>
      <c r="F112" s="136" t="s">
        <v>5529</v>
      </c>
      <c r="G112" s="137" t="s">
        <v>367</v>
      </c>
      <c r="H112" s="138">
        <v>2</v>
      </c>
      <c r="I112" s="139"/>
      <c r="J112" s="140">
        <f>ROUND(I112*H112,2)</f>
        <v>0</v>
      </c>
      <c r="K112" s="136" t="s">
        <v>3</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576</v>
      </c>
    </row>
    <row r="113" spans="2:65" s="1" customFormat="1" ht="37.9" customHeight="1">
      <c r="B113" s="133"/>
      <c r="C113" s="134" t="s">
        <v>505</v>
      </c>
      <c r="D113" s="134" t="s">
        <v>331</v>
      </c>
      <c r="E113" s="135" t="s">
        <v>5530</v>
      </c>
      <c r="F113" s="136" t="s">
        <v>5531</v>
      </c>
      <c r="G113" s="137" t="s">
        <v>367</v>
      </c>
      <c r="H113" s="138">
        <v>2</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588</v>
      </c>
    </row>
    <row r="114" spans="2:65" s="1" customFormat="1" ht="16.5" customHeight="1">
      <c r="B114" s="133"/>
      <c r="C114" s="134" t="s">
        <v>512</v>
      </c>
      <c r="D114" s="134" t="s">
        <v>331</v>
      </c>
      <c r="E114" s="135" t="s">
        <v>5532</v>
      </c>
      <c r="F114" s="136" t="s">
        <v>5533</v>
      </c>
      <c r="G114" s="137" t="s">
        <v>367</v>
      </c>
      <c r="H114" s="138">
        <v>2</v>
      </c>
      <c r="I114" s="139"/>
      <c r="J114" s="140">
        <f>ROUND(I114*H114,2)</f>
        <v>0</v>
      </c>
      <c r="K114" s="136" t="s">
        <v>3</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598</v>
      </c>
    </row>
    <row r="115" spans="2:65" s="11" customFormat="1" ht="22.9" customHeight="1">
      <c r="B115" s="121"/>
      <c r="D115" s="122" t="s">
        <v>68</v>
      </c>
      <c r="E115" s="131" t="s">
        <v>5534</v>
      </c>
      <c r="F115" s="131" t="s">
        <v>5535</v>
      </c>
      <c r="I115" s="124"/>
      <c r="J115" s="132">
        <f>BK115</f>
        <v>0</v>
      </c>
      <c r="L115" s="121"/>
      <c r="M115" s="126"/>
      <c r="P115" s="127">
        <f>SUM(P116:P121)</f>
        <v>0</v>
      </c>
      <c r="R115" s="127">
        <f>SUM(R116:R121)</f>
        <v>0</v>
      </c>
      <c r="T115" s="128">
        <f>SUM(T116:T121)</f>
        <v>0</v>
      </c>
      <c r="AR115" s="122" t="s">
        <v>76</v>
      </c>
      <c r="AT115" s="129" t="s">
        <v>68</v>
      </c>
      <c r="AU115" s="129" t="s">
        <v>76</v>
      </c>
      <c r="AY115" s="122" t="s">
        <v>328</v>
      </c>
      <c r="BK115" s="130">
        <f>SUM(BK116:BK121)</f>
        <v>0</v>
      </c>
    </row>
    <row r="116" spans="2:65" s="1" customFormat="1" ht="16.5" customHeight="1">
      <c r="B116" s="133"/>
      <c r="C116" s="134" t="s">
        <v>526</v>
      </c>
      <c r="D116" s="134" t="s">
        <v>331</v>
      </c>
      <c r="E116" s="135" t="s">
        <v>5536</v>
      </c>
      <c r="F116" s="136" t="s">
        <v>5537</v>
      </c>
      <c r="G116" s="137" t="s">
        <v>367</v>
      </c>
      <c r="H116" s="138">
        <v>9</v>
      </c>
      <c r="I116" s="139"/>
      <c r="J116" s="140">
        <f t="shared" ref="J116:J121" si="10">ROUND(I116*H116,2)</f>
        <v>0</v>
      </c>
      <c r="K116" s="136" t="s">
        <v>3</v>
      </c>
      <c r="L116" s="34"/>
      <c r="M116" s="141" t="s">
        <v>3</v>
      </c>
      <c r="N116" s="142" t="s">
        <v>40</v>
      </c>
      <c r="P116" s="143">
        <f t="shared" ref="P116:P121" si="11">O116*H116</f>
        <v>0</v>
      </c>
      <c r="Q116" s="143">
        <v>0</v>
      </c>
      <c r="R116" s="143">
        <f t="shared" ref="R116:R121" si="12">Q116*H116</f>
        <v>0</v>
      </c>
      <c r="S116" s="143">
        <v>0</v>
      </c>
      <c r="T116" s="144">
        <f t="shared" ref="T116:T121" si="13">S116*H116</f>
        <v>0</v>
      </c>
      <c r="AR116" s="145" t="s">
        <v>113</v>
      </c>
      <c r="AT116" s="145" t="s">
        <v>331</v>
      </c>
      <c r="AU116" s="145" t="s">
        <v>79</v>
      </c>
      <c r="AY116" s="19" t="s">
        <v>328</v>
      </c>
      <c r="BE116" s="146">
        <f t="shared" ref="BE116:BE121" si="14">IF(N116="základní",J116,0)</f>
        <v>0</v>
      </c>
      <c r="BF116" s="146">
        <f t="shared" ref="BF116:BF121" si="15">IF(N116="snížená",J116,0)</f>
        <v>0</v>
      </c>
      <c r="BG116" s="146">
        <f t="shared" ref="BG116:BG121" si="16">IF(N116="zákl. přenesená",J116,0)</f>
        <v>0</v>
      </c>
      <c r="BH116" s="146">
        <f t="shared" ref="BH116:BH121" si="17">IF(N116="sníž. přenesená",J116,0)</f>
        <v>0</v>
      </c>
      <c r="BI116" s="146">
        <f t="shared" ref="BI116:BI121" si="18">IF(N116="nulová",J116,0)</f>
        <v>0</v>
      </c>
      <c r="BJ116" s="19" t="s">
        <v>76</v>
      </c>
      <c r="BK116" s="146">
        <f t="shared" ref="BK116:BK121" si="19">ROUND(I116*H116,2)</f>
        <v>0</v>
      </c>
      <c r="BL116" s="19" t="s">
        <v>113</v>
      </c>
      <c r="BM116" s="145" t="s">
        <v>610</v>
      </c>
    </row>
    <row r="117" spans="2:65" s="1" customFormat="1" ht="21.75" customHeight="1">
      <c r="B117" s="133"/>
      <c r="C117" s="134" t="s">
        <v>532</v>
      </c>
      <c r="D117" s="134" t="s">
        <v>331</v>
      </c>
      <c r="E117" s="135" t="s">
        <v>5538</v>
      </c>
      <c r="F117" s="136" t="s">
        <v>5539</v>
      </c>
      <c r="G117" s="137" t="s">
        <v>367</v>
      </c>
      <c r="H117" s="138">
        <v>6</v>
      </c>
      <c r="I117" s="139"/>
      <c r="J117" s="140">
        <f t="shared" si="10"/>
        <v>0</v>
      </c>
      <c r="K117" s="136" t="s">
        <v>3</v>
      </c>
      <c r="L117" s="34"/>
      <c r="M117" s="141" t="s">
        <v>3</v>
      </c>
      <c r="N117" s="142" t="s">
        <v>40</v>
      </c>
      <c r="P117" s="143">
        <f t="shared" si="11"/>
        <v>0</v>
      </c>
      <c r="Q117" s="143">
        <v>0</v>
      </c>
      <c r="R117" s="143">
        <f t="shared" si="12"/>
        <v>0</v>
      </c>
      <c r="S117" s="143">
        <v>0</v>
      </c>
      <c r="T117" s="144">
        <f t="shared" si="13"/>
        <v>0</v>
      </c>
      <c r="AR117" s="145" t="s">
        <v>113</v>
      </c>
      <c r="AT117" s="145" t="s">
        <v>331</v>
      </c>
      <c r="AU117" s="145" t="s">
        <v>79</v>
      </c>
      <c r="AY117" s="19" t="s">
        <v>328</v>
      </c>
      <c r="BE117" s="146">
        <f t="shared" si="14"/>
        <v>0</v>
      </c>
      <c r="BF117" s="146">
        <f t="shared" si="15"/>
        <v>0</v>
      </c>
      <c r="BG117" s="146">
        <f t="shared" si="16"/>
        <v>0</v>
      </c>
      <c r="BH117" s="146">
        <f t="shared" si="17"/>
        <v>0</v>
      </c>
      <c r="BI117" s="146">
        <f t="shared" si="18"/>
        <v>0</v>
      </c>
      <c r="BJ117" s="19" t="s">
        <v>76</v>
      </c>
      <c r="BK117" s="146">
        <f t="shared" si="19"/>
        <v>0</v>
      </c>
      <c r="BL117" s="19" t="s">
        <v>113</v>
      </c>
      <c r="BM117" s="145" t="s">
        <v>621</v>
      </c>
    </row>
    <row r="118" spans="2:65" s="1" customFormat="1" ht="16.5" customHeight="1">
      <c r="B118" s="133"/>
      <c r="C118" s="134" t="s">
        <v>538</v>
      </c>
      <c r="D118" s="134" t="s">
        <v>331</v>
      </c>
      <c r="E118" s="135" t="s">
        <v>5540</v>
      </c>
      <c r="F118" s="136" t="s">
        <v>5541</v>
      </c>
      <c r="G118" s="137" t="s">
        <v>367</v>
      </c>
      <c r="H118" s="138">
        <v>3</v>
      </c>
      <c r="I118" s="139"/>
      <c r="J118" s="140">
        <f t="shared" si="10"/>
        <v>0</v>
      </c>
      <c r="K118" s="136" t="s">
        <v>3</v>
      </c>
      <c r="L118" s="34"/>
      <c r="M118" s="141" t="s">
        <v>3</v>
      </c>
      <c r="N118" s="142" t="s">
        <v>40</v>
      </c>
      <c r="P118" s="143">
        <f t="shared" si="11"/>
        <v>0</v>
      </c>
      <c r="Q118" s="143">
        <v>0</v>
      </c>
      <c r="R118" s="143">
        <f t="shared" si="12"/>
        <v>0</v>
      </c>
      <c r="S118" s="143">
        <v>0</v>
      </c>
      <c r="T118" s="144">
        <f t="shared" si="13"/>
        <v>0</v>
      </c>
      <c r="AR118" s="145" t="s">
        <v>113</v>
      </c>
      <c r="AT118" s="145" t="s">
        <v>331</v>
      </c>
      <c r="AU118" s="145" t="s">
        <v>79</v>
      </c>
      <c r="AY118" s="19" t="s">
        <v>328</v>
      </c>
      <c r="BE118" s="146">
        <f t="shared" si="14"/>
        <v>0</v>
      </c>
      <c r="BF118" s="146">
        <f t="shared" si="15"/>
        <v>0</v>
      </c>
      <c r="BG118" s="146">
        <f t="shared" si="16"/>
        <v>0</v>
      </c>
      <c r="BH118" s="146">
        <f t="shared" si="17"/>
        <v>0</v>
      </c>
      <c r="BI118" s="146">
        <f t="shared" si="18"/>
        <v>0</v>
      </c>
      <c r="BJ118" s="19" t="s">
        <v>76</v>
      </c>
      <c r="BK118" s="146">
        <f t="shared" si="19"/>
        <v>0</v>
      </c>
      <c r="BL118" s="19" t="s">
        <v>113</v>
      </c>
      <c r="BM118" s="145" t="s">
        <v>631</v>
      </c>
    </row>
    <row r="119" spans="2:65" s="1" customFormat="1" ht="24.2" customHeight="1">
      <c r="B119" s="133"/>
      <c r="C119" s="134" t="s">
        <v>544</v>
      </c>
      <c r="D119" s="134" t="s">
        <v>331</v>
      </c>
      <c r="E119" s="135" t="s">
        <v>5542</v>
      </c>
      <c r="F119" s="136" t="s">
        <v>5543</v>
      </c>
      <c r="G119" s="137" t="s">
        <v>367</v>
      </c>
      <c r="H119" s="138">
        <v>4</v>
      </c>
      <c r="I119" s="139"/>
      <c r="J119" s="140">
        <f t="shared" si="10"/>
        <v>0</v>
      </c>
      <c r="K119" s="136" t="s">
        <v>3</v>
      </c>
      <c r="L119" s="34"/>
      <c r="M119" s="141" t="s">
        <v>3</v>
      </c>
      <c r="N119" s="142" t="s">
        <v>40</v>
      </c>
      <c r="P119" s="143">
        <f t="shared" si="11"/>
        <v>0</v>
      </c>
      <c r="Q119" s="143">
        <v>0</v>
      </c>
      <c r="R119" s="143">
        <f t="shared" si="12"/>
        <v>0</v>
      </c>
      <c r="S119" s="143">
        <v>0</v>
      </c>
      <c r="T119" s="144">
        <f t="shared" si="13"/>
        <v>0</v>
      </c>
      <c r="AR119" s="145" t="s">
        <v>113</v>
      </c>
      <c r="AT119" s="145" t="s">
        <v>331</v>
      </c>
      <c r="AU119" s="145" t="s">
        <v>79</v>
      </c>
      <c r="AY119" s="19" t="s">
        <v>328</v>
      </c>
      <c r="BE119" s="146">
        <f t="shared" si="14"/>
        <v>0</v>
      </c>
      <c r="BF119" s="146">
        <f t="shared" si="15"/>
        <v>0</v>
      </c>
      <c r="BG119" s="146">
        <f t="shared" si="16"/>
        <v>0</v>
      </c>
      <c r="BH119" s="146">
        <f t="shared" si="17"/>
        <v>0</v>
      </c>
      <c r="BI119" s="146">
        <f t="shared" si="18"/>
        <v>0</v>
      </c>
      <c r="BJ119" s="19" t="s">
        <v>76</v>
      </c>
      <c r="BK119" s="146">
        <f t="shared" si="19"/>
        <v>0</v>
      </c>
      <c r="BL119" s="19" t="s">
        <v>113</v>
      </c>
      <c r="BM119" s="145" t="s">
        <v>643</v>
      </c>
    </row>
    <row r="120" spans="2:65" s="1" customFormat="1" ht="21.75" customHeight="1">
      <c r="B120" s="133"/>
      <c r="C120" s="134" t="s">
        <v>550</v>
      </c>
      <c r="D120" s="134" t="s">
        <v>331</v>
      </c>
      <c r="E120" s="135" t="s">
        <v>5544</v>
      </c>
      <c r="F120" s="136" t="s">
        <v>5545</v>
      </c>
      <c r="G120" s="137" t="s">
        <v>367</v>
      </c>
      <c r="H120" s="138">
        <v>11</v>
      </c>
      <c r="I120" s="139"/>
      <c r="J120" s="140">
        <f t="shared" si="10"/>
        <v>0</v>
      </c>
      <c r="K120" s="136" t="s">
        <v>3</v>
      </c>
      <c r="L120" s="34"/>
      <c r="M120" s="141" t="s">
        <v>3</v>
      </c>
      <c r="N120" s="142" t="s">
        <v>40</v>
      </c>
      <c r="P120" s="143">
        <f t="shared" si="11"/>
        <v>0</v>
      </c>
      <c r="Q120" s="143">
        <v>0</v>
      </c>
      <c r="R120" s="143">
        <f t="shared" si="12"/>
        <v>0</v>
      </c>
      <c r="S120" s="143">
        <v>0</v>
      </c>
      <c r="T120" s="144">
        <f t="shared" si="13"/>
        <v>0</v>
      </c>
      <c r="AR120" s="145" t="s">
        <v>113</v>
      </c>
      <c r="AT120" s="145" t="s">
        <v>331</v>
      </c>
      <c r="AU120" s="145" t="s">
        <v>79</v>
      </c>
      <c r="AY120" s="19" t="s">
        <v>328</v>
      </c>
      <c r="BE120" s="146">
        <f t="shared" si="14"/>
        <v>0</v>
      </c>
      <c r="BF120" s="146">
        <f t="shared" si="15"/>
        <v>0</v>
      </c>
      <c r="BG120" s="146">
        <f t="shared" si="16"/>
        <v>0</v>
      </c>
      <c r="BH120" s="146">
        <f t="shared" si="17"/>
        <v>0</v>
      </c>
      <c r="BI120" s="146">
        <f t="shared" si="18"/>
        <v>0</v>
      </c>
      <c r="BJ120" s="19" t="s">
        <v>76</v>
      </c>
      <c r="BK120" s="146">
        <f t="shared" si="19"/>
        <v>0</v>
      </c>
      <c r="BL120" s="19" t="s">
        <v>113</v>
      </c>
      <c r="BM120" s="145" t="s">
        <v>654</v>
      </c>
    </row>
    <row r="121" spans="2:65" s="1" customFormat="1" ht="24.2" customHeight="1">
      <c r="B121" s="133"/>
      <c r="C121" s="134" t="s">
        <v>556</v>
      </c>
      <c r="D121" s="134" t="s">
        <v>331</v>
      </c>
      <c r="E121" s="135" t="s">
        <v>5546</v>
      </c>
      <c r="F121" s="136" t="s">
        <v>5547</v>
      </c>
      <c r="G121" s="137" t="s">
        <v>367</v>
      </c>
      <c r="H121" s="138">
        <v>1</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113</v>
      </c>
      <c r="AT121" s="145" t="s">
        <v>331</v>
      </c>
      <c r="AU121" s="145" t="s">
        <v>79</v>
      </c>
      <c r="AY121" s="19" t="s">
        <v>328</v>
      </c>
      <c r="BE121" s="146">
        <f t="shared" si="14"/>
        <v>0</v>
      </c>
      <c r="BF121" s="146">
        <f t="shared" si="15"/>
        <v>0</v>
      </c>
      <c r="BG121" s="146">
        <f t="shared" si="16"/>
        <v>0</v>
      </c>
      <c r="BH121" s="146">
        <f t="shared" si="17"/>
        <v>0</v>
      </c>
      <c r="BI121" s="146">
        <f t="shared" si="18"/>
        <v>0</v>
      </c>
      <c r="BJ121" s="19" t="s">
        <v>76</v>
      </c>
      <c r="BK121" s="146">
        <f t="shared" si="19"/>
        <v>0</v>
      </c>
      <c r="BL121" s="19" t="s">
        <v>113</v>
      </c>
      <c r="BM121" s="145" t="s">
        <v>666</v>
      </c>
    </row>
    <row r="122" spans="2:65" s="11" customFormat="1" ht="22.9" customHeight="1">
      <c r="B122" s="121"/>
      <c r="D122" s="122" t="s">
        <v>68</v>
      </c>
      <c r="E122" s="131" t="s">
        <v>5548</v>
      </c>
      <c r="F122" s="131" t="s">
        <v>5549</v>
      </c>
      <c r="I122" s="124"/>
      <c r="J122" s="132">
        <f>BK122</f>
        <v>0</v>
      </c>
      <c r="L122" s="121"/>
      <c r="M122" s="126"/>
      <c r="P122" s="127">
        <f>SUM(P123:P126)</f>
        <v>0</v>
      </c>
      <c r="R122" s="127">
        <f>SUM(R123:R126)</f>
        <v>0</v>
      </c>
      <c r="T122" s="128">
        <f>SUM(T123:T126)</f>
        <v>0</v>
      </c>
      <c r="AR122" s="122" t="s">
        <v>76</v>
      </c>
      <c r="AT122" s="129" t="s">
        <v>68</v>
      </c>
      <c r="AU122" s="129" t="s">
        <v>76</v>
      </c>
      <c r="AY122" s="122" t="s">
        <v>328</v>
      </c>
      <c r="BK122" s="130">
        <f>SUM(BK123:BK126)</f>
        <v>0</v>
      </c>
    </row>
    <row r="123" spans="2:65" s="1" customFormat="1" ht="16.5" customHeight="1">
      <c r="B123" s="133"/>
      <c r="C123" s="134" t="s">
        <v>8</v>
      </c>
      <c r="D123" s="134" t="s">
        <v>331</v>
      </c>
      <c r="E123" s="135" t="s">
        <v>5550</v>
      </c>
      <c r="F123" s="136" t="s">
        <v>5551</v>
      </c>
      <c r="G123" s="137" t="s">
        <v>476</v>
      </c>
      <c r="H123" s="138">
        <v>50</v>
      </c>
      <c r="I123" s="139"/>
      <c r="J123" s="140">
        <f>ROUND(I123*H123,2)</f>
        <v>0</v>
      </c>
      <c r="K123" s="136" t="s">
        <v>3</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676</v>
      </c>
    </row>
    <row r="124" spans="2:65" s="1" customFormat="1" ht="16.5" customHeight="1">
      <c r="B124" s="133"/>
      <c r="C124" s="134" t="s">
        <v>564</v>
      </c>
      <c r="D124" s="134" t="s">
        <v>331</v>
      </c>
      <c r="E124" s="135" t="s">
        <v>5552</v>
      </c>
      <c r="F124" s="136" t="s">
        <v>5553</v>
      </c>
      <c r="G124" s="137" t="s">
        <v>476</v>
      </c>
      <c r="H124" s="138">
        <v>216</v>
      </c>
      <c r="I124" s="139"/>
      <c r="J124" s="140">
        <f>ROUND(I124*H124,2)</f>
        <v>0</v>
      </c>
      <c r="K124" s="136" t="s">
        <v>3</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110</v>
      </c>
    </row>
    <row r="125" spans="2:65" s="1" customFormat="1" ht="16.5" customHeight="1">
      <c r="B125" s="133"/>
      <c r="C125" s="134" t="s">
        <v>571</v>
      </c>
      <c r="D125" s="134" t="s">
        <v>331</v>
      </c>
      <c r="E125" s="135" t="s">
        <v>5554</v>
      </c>
      <c r="F125" s="136" t="s">
        <v>5555</v>
      </c>
      <c r="G125" s="137" t="s">
        <v>476</v>
      </c>
      <c r="H125" s="138">
        <v>75</v>
      </c>
      <c r="I125" s="139"/>
      <c r="J125" s="140">
        <f>ROUND(I125*H125,2)</f>
        <v>0</v>
      </c>
      <c r="K125" s="136" t="s">
        <v>3</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696</v>
      </c>
    </row>
    <row r="126" spans="2:65" s="1" customFormat="1" ht="16.5" customHeight="1">
      <c r="B126" s="133"/>
      <c r="C126" s="134" t="s">
        <v>576</v>
      </c>
      <c r="D126" s="134" t="s">
        <v>331</v>
      </c>
      <c r="E126" s="135" t="s">
        <v>5556</v>
      </c>
      <c r="F126" s="136" t="s">
        <v>5557</v>
      </c>
      <c r="G126" s="137" t="s">
        <v>367</v>
      </c>
      <c r="H126" s="138">
        <v>1</v>
      </c>
      <c r="I126" s="139"/>
      <c r="J126" s="140">
        <f>ROUND(I126*H126,2)</f>
        <v>0</v>
      </c>
      <c r="K126" s="136" t="s">
        <v>3</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710</v>
      </c>
    </row>
    <row r="127" spans="2:65" s="11" customFormat="1" ht="25.9" customHeight="1">
      <c r="B127" s="121"/>
      <c r="D127" s="122" t="s">
        <v>68</v>
      </c>
      <c r="E127" s="123" t="s">
        <v>5558</v>
      </c>
      <c r="F127" s="123" t="s">
        <v>5559</v>
      </c>
      <c r="I127" s="124"/>
      <c r="J127" s="125">
        <f>BK127</f>
        <v>0</v>
      </c>
      <c r="L127" s="121"/>
      <c r="M127" s="126"/>
      <c r="P127" s="127">
        <f>SUM(P128:P141)</f>
        <v>0</v>
      </c>
      <c r="R127" s="127">
        <f>SUM(R128:R141)</f>
        <v>0</v>
      </c>
      <c r="T127" s="128">
        <f>SUM(T128:T141)</f>
        <v>0</v>
      </c>
      <c r="AR127" s="122" t="s">
        <v>76</v>
      </c>
      <c r="AT127" s="129" t="s">
        <v>68</v>
      </c>
      <c r="AU127" s="129" t="s">
        <v>69</v>
      </c>
      <c r="AY127" s="122" t="s">
        <v>328</v>
      </c>
      <c r="BK127" s="130">
        <f>SUM(BK128:BK141)</f>
        <v>0</v>
      </c>
    </row>
    <row r="128" spans="2:65" s="1" customFormat="1" ht="16.5" customHeight="1">
      <c r="B128" s="133"/>
      <c r="C128" s="134" t="s">
        <v>473</v>
      </c>
      <c r="D128" s="134" t="s">
        <v>331</v>
      </c>
      <c r="E128" s="135" t="s">
        <v>5560</v>
      </c>
      <c r="F128" s="136" t="s">
        <v>5561</v>
      </c>
      <c r="G128" s="137" t="s">
        <v>367</v>
      </c>
      <c r="H128" s="138">
        <v>1</v>
      </c>
      <c r="I128" s="139"/>
      <c r="J128" s="140">
        <f t="shared" ref="J128:J141" si="20">ROUND(I128*H128,2)</f>
        <v>0</v>
      </c>
      <c r="K128" s="136" t="s">
        <v>3</v>
      </c>
      <c r="L128" s="34"/>
      <c r="M128" s="141" t="s">
        <v>3</v>
      </c>
      <c r="N128" s="142" t="s">
        <v>40</v>
      </c>
      <c r="P128" s="143">
        <f t="shared" ref="P128:P141" si="21">O128*H128</f>
        <v>0</v>
      </c>
      <c r="Q128" s="143">
        <v>0</v>
      </c>
      <c r="R128" s="143">
        <f t="shared" ref="R128:R141" si="22">Q128*H128</f>
        <v>0</v>
      </c>
      <c r="S128" s="143">
        <v>0</v>
      </c>
      <c r="T128" s="144">
        <f t="shared" ref="T128:T141" si="23">S128*H128</f>
        <v>0</v>
      </c>
      <c r="AR128" s="145" t="s">
        <v>113</v>
      </c>
      <c r="AT128" s="145" t="s">
        <v>331</v>
      </c>
      <c r="AU128" s="145" t="s">
        <v>76</v>
      </c>
      <c r="AY128" s="19" t="s">
        <v>328</v>
      </c>
      <c r="BE128" s="146">
        <f t="shared" ref="BE128:BE141" si="24">IF(N128="základní",J128,0)</f>
        <v>0</v>
      </c>
      <c r="BF128" s="146">
        <f t="shared" ref="BF128:BF141" si="25">IF(N128="snížená",J128,0)</f>
        <v>0</v>
      </c>
      <c r="BG128" s="146">
        <f t="shared" ref="BG128:BG141" si="26">IF(N128="zákl. přenesená",J128,0)</f>
        <v>0</v>
      </c>
      <c r="BH128" s="146">
        <f t="shared" ref="BH128:BH141" si="27">IF(N128="sníž. přenesená",J128,0)</f>
        <v>0</v>
      </c>
      <c r="BI128" s="146">
        <f t="shared" ref="BI128:BI141" si="28">IF(N128="nulová",J128,0)</f>
        <v>0</v>
      </c>
      <c r="BJ128" s="19" t="s">
        <v>76</v>
      </c>
      <c r="BK128" s="146">
        <f t="shared" ref="BK128:BK141" si="29">ROUND(I128*H128,2)</f>
        <v>0</v>
      </c>
      <c r="BL128" s="19" t="s">
        <v>113</v>
      </c>
      <c r="BM128" s="145" t="s">
        <v>718</v>
      </c>
    </row>
    <row r="129" spans="2:65" s="1" customFormat="1" ht="16.5" customHeight="1">
      <c r="B129" s="133"/>
      <c r="C129" s="134" t="s">
        <v>588</v>
      </c>
      <c r="D129" s="134" t="s">
        <v>331</v>
      </c>
      <c r="E129" s="135" t="s">
        <v>5562</v>
      </c>
      <c r="F129" s="136" t="s">
        <v>5563</v>
      </c>
      <c r="G129" s="137" t="s">
        <v>367</v>
      </c>
      <c r="H129" s="138">
        <v>1</v>
      </c>
      <c r="I129" s="139"/>
      <c r="J129" s="140">
        <f t="shared" si="20"/>
        <v>0</v>
      </c>
      <c r="K129" s="136" t="s">
        <v>3</v>
      </c>
      <c r="L129" s="34"/>
      <c r="M129" s="141" t="s">
        <v>3</v>
      </c>
      <c r="N129" s="142" t="s">
        <v>40</v>
      </c>
      <c r="P129" s="143">
        <f t="shared" si="21"/>
        <v>0</v>
      </c>
      <c r="Q129" s="143">
        <v>0</v>
      </c>
      <c r="R129" s="143">
        <f t="shared" si="22"/>
        <v>0</v>
      </c>
      <c r="S129" s="143">
        <v>0</v>
      </c>
      <c r="T129" s="144">
        <f t="shared" si="23"/>
        <v>0</v>
      </c>
      <c r="AR129" s="145" t="s">
        <v>113</v>
      </c>
      <c r="AT129" s="145" t="s">
        <v>331</v>
      </c>
      <c r="AU129" s="145" t="s">
        <v>76</v>
      </c>
      <c r="AY129" s="19" t="s">
        <v>328</v>
      </c>
      <c r="BE129" s="146">
        <f t="shared" si="24"/>
        <v>0</v>
      </c>
      <c r="BF129" s="146">
        <f t="shared" si="25"/>
        <v>0</v>
      </c>
      <c r="BG129" s="146">
        <f t="shared" si="26"/>
        <v>0</v>
      </c>
      <c r="BH129" s="146">
        <f t="shared" si="27"/>
        <v>0</v>
      </c>
      <c r="BI129" s="146">
        <f t="shared" si="28"/>
        <v>0</v>
      </c>
      <c r="BJ129" s="19" t="s">
        <v>76</v>
      </c>
      <c r="BK129" s="146">
        <f t="shared" si="29"/>
        <v>0</v>
      </c>
      <c r="BL129" s="19" t="s">
        <v>113</v>
      </c>
      <c r="BM129" s="145" t="s">
        <v>152</v>
      </c>
    </row>
    <row r="130" spans="2:65" s="1" customFormat="1" ht="16.5" customHeight="1">
      <c r="B130" s="133"/>
      <c r="C130" s="134" t="s">
        <v>593</v>
      </c>
      <c r="D130" s="134" t="s">
        <v>331</v>
      </c>
      <c r="E130" s="135" t="s">
        <v>5564</v>
      </c>
      <c r="F130" s="136" t="s">
        <v>5565</v>
      </c>
      <c r="G130" s="137" t="s">
        <v>367</v>
      </c>
      <c r="H130" s="138">
        <v>1</v>
      </c>
      <c r="I130" s="139"/>
      <c r="J130" s="140">
        <f t="shared" si="20"/>
        <v>0</v>
      </c>
      <c r="K130" s="136" t="s">
        <v>3</v>
      </c>
      <c r="L130" s="34"/>
      <c r="M130" s="141" t="s">
        <v>3</v>
      </c>
      <c r="N130" s="142" t="s">
        <v>40</v>
      </c>
      <c r="P130" s="143">
        <f t="shared" si="21"/>
        <v>0</v>
      </c>
      <c r="Q130" s="143">
        <v>0</v>
      </c>
      <c r="R130" s="143">
        <f t="shared" si="22"/>
        <v>0</v>
      </c>
      <c r="S130" s="143">
        <v>0</v>
      </c>
      <c r="T130" s="144">
        <f t="shared" si="23"/>
        <v>0</v>
      </c>
      <c r="AR130" s="145" t="s">
        <v>113</v>
      </c>
      <c r="AT130" s="145" t="s">
        <v>331</v>
      </c>
      <c r="AU130" s="145" t="s">
        <v>76</v>
      </c>
      <c r="AY130" s="19" t="s">
        <v>328</v>
      </c>
      <c r="BE130" s="146">
        <f t="shared" si="24"/>
        <v>0</v>
      </c>
      <c r="BF130" s="146">
        <f t="shared" si="25"/>
        <v>0</v>
      </c>
      <c r="BG130" s="146">
        <f t="shared" si="26"/>
        <v>0</v>
      </c>
      <c r="BH130" s="146">
        <f t="shared" si="27"/>
        <v>0</v>
      </c>
      <c r="BI130" s="146">
        <f t="shared" si="28"/>
        <v>0</v>
      </c>
      <c r="BJ130" s="19" t="s">
        <v>76</v>
      </c>
      <c r="BK130" s="146">
        <f t="shared" si="29"/>
        <v>0</v>
      </c>
      <c r="BL130" s="19" t="s">
        <v>113</v>
      </c>
      <c r="BM130" s="145" t="s">
        <v>158</v>
      </c>
    </row>
    <row r="131" spans="2:65" s="1" customFormat="1" ht="16.5" customHeight="1">
      <c r="B131" s="133"/>
      <c r="C131" s="134" t="s">
        <v>598</v>
      </c>
      <c r="D131" s="134" t="s">
        <v>331</v>
      </c>
      <c r="E131" s="135" t="s">
        <v>5566</v>
      </c>
      <c r="F131" s="136" t="s">
        <v>5567</v>
      </c>
      <c r="G131" s="137" t="s">
        <v>367</v>
      </c>
      <c r="H131" s="138">
        <v>2</v>
      </c>
      <c r="I131" s="139"/>
      <c r="J131" s="140">
        <f t="shared" si="20"/>
        <v>0</v>
      </c>
      <c r="K131" s="136" t="s">
        <v>3</v>
      </c>
      <c r="L131" s="34"/>
      <c r="M131" s="141" t="s">
        <v>3</v>
      </c>
      <c r="N131" s="142" t="s">
        <v>40</v>
      </c>
      <c r="P131" s="143">
        <f t="shared" si="21"/>
        <v>0</v>
      </c>
      <c r="Q131" s="143">
        <v>0</v>
      </c>
      <c r="R131" s="143">
        <f t="shared" si="22"/>
        <v>0</v>
      </c>
      <c r="S131" s="143">
        <v>0</v>
      </c>
      <c r="T131" s="144">
        <f t="shared" si="23"/>
        <v>0</v>
      </c>
      <c r="AR131" s="145" t="s">
        <v>113</v>
      </c>
      <c r="AT131" s="145" t="s">
        <v>331</v>
      </c>
      <c r="AU131" s="145" t="s">
        <v>76</v>
      </c>
      <c r="AY131" s="19" t="s">
        <v>328</v>
      </c>
      <c r="BE131" s="146">
        <f t="shared" si="24"/>
        <v>0</v>
      </c>
      <c r="BF131" s="146">
        <f t="shared" si="25"/>
        <v>0</v>
      </c>
      <c r="BG131" s="146">
        <f t="shared" si="26"/>
        <v>0</v>
      </c>
      <c r="BH131" s="146">
        <f t="shared" si="27"/>
        <v>0</v>
      </c>
      <c r="BI131" s="146">
        <f t="shared" si="28"/>
        <v>0</v>
      </c>
      <c r="BJ131" s="19" t="s">
        <v>76</v>
      </c>
      <c r="BK131" s="146">
        <f t="shared" si="29"/>
        <v>0</v>
      </c>
      <c r="BL131" s="19" t="s">
        <v>113</v>
      </c>
      <c r="BM131" s="145" t="s">
        <v>747</v>
      </c>
    </row>
    <row r="132" spans="2:65" s="1" customFormat="1" ht="16.5" customHeight="1">
      <c r="B132" s="133"/>
      <c r="C132" s="134" t="s">
        <v>605</v>
      </c>
      <c r="D132" s="134" t="s">
        <v>331</v>
      </c>
      <c r="E132" s="135" t="s">
        <v>5568</v>
      </c>
      <c r="F132" s="136" t="s">
        <v>5569</v>
      </c>
      <c r="G132" s="137" t="s">
        <v>367</v>
      </c>
      <c r="H132" s="138">
        <v>12</v>
      </c>
      <c r="I132" s="139"/>
      <c r="J132" s="140">
        <f t="shared" si="20"/>
        <v>0</v>
      </c>
      <c r="K132" s="136" t="s">
        <v>3</v>
      </c>
      <c r="L132" s="34"/>
      <c r="M132" s="141" t="s">
        <v>3</v>
      </c>
      <c r="N132" s="142" t="s">
        <v>40</v>
      </c>
      <c r="P132" s="143">
        <f t="shared" si="21"/>
        <v>0</v>
      </c>
      <c r="Q132" s="143">
        <v>0</v>
      </c>
      <c r="R132" s="143">
        <f t="shared" si="22"/>
        <v>0</v>
      </c>
      <c r="S132" s="143">
        <v>0</v>
      </c>
      <c r="T132" s="144">
        <f t="shared" si="23"/>
        <v>0</v>
      </c>
      <c r="AR132" s="145" t="s">
        <v>113</v>
      </c>
      <c r="AT132" s="145" t="s">
        <v>331</v>
      </c>
      <c r="AU132" s="145" t="s">
        <v>76</v>
      </c>
      <c r="AY132" s="19" t="s">
        <v>328</v>
      </c>
      <c r="BE132" s="146">
        <f t="shared" si="24"/>
        <v>0</v>
      </c>
      <c r="BF132" s="146">
        <f t="shared" si="25"/>
        <v>0</v>
      </c>
      <c r="BG132" s="146">
        <f t="shared" si="26"/>
        <v>0</v>
      </c>
      <c r="BH132" s="146">
        <f t="shared" si="27"/>
        <v>0</v>
      </c>
      <c r="BI132" s="146">
        <f t="shared" si="28"/>
        <v>0</v>
      </c>
      <c r="BJ132" s="19" t="s">
        <v>76</v>
      </c>
      <c r="BK132" s="146">
        <f t="shared" si="29"/>
        <v>0</v>
      </c>
      <c r="BL132" s="19" t="s">
        <v>113</v>
      </c>
      <c r="BM132" s="145" t="s">
        <v>756</v>
      </c>
    </row>
    <row r="133" spans="2:65" s="1" customFormat="1" ht="21.75" customHeight="1">
      <c r="B133" s="133"/>
      <c r="C133" s="134" t="s">
        <v>610</v>
      </c>
      <c r="D133" s="134" t="s">
        <v>331</v>
      </c>
      <c r="E133" s="135" t="s">
        <v>5570</v>
      </c>
      <c r="F133" s="136" t="s">
        <v>5571</v>
      </c>
      <c r="G133" s="137" t="s">
        <v>367</v>
      </c>
      <c r="H133" s="138">
        <v>6</v>
      </c>
      <c r="I133" s="139"/>
      <c r="J133" s="140">
        <f t="shared" si="20"/>
        <v>0</v>
      </c>
      <c r="K133" s="136" t="s">
        <v>3</v>
      </c>
      <c r="L133" s="34"/>
      <c r="M133" s="141" t="s">
        <v>3</v>
      </c>
      <c r="N133" s="142" t="s">
        <v>40</v>
      </c>
      <c r="P133" s="143">
        <f t="shared" si="21"/>
        <v>0</v>
      </c>
      <c r="Q133" s="143">
        <v>0</v>
      </c>
      <c r="R133" s="143">
        <f t="shared" si="22"/>
        <v>0</v>
      </c>
      <c r="S133" s="143">
        <v>0</v>
      </c>
      <c r="T133" s="144">
        <f t="shared" si="23"/>
        <v>0</v>
      </c>
      <c r="AR133" s="145" t="s">
        <v>113</v>
      </c>
      <c r="AT133" s="145" t="s">
        <v>331</v>
      </c>
      <c r="AU133" s="145" t="s">
        <v>76</v>
      </c>
      <c r="AY133" s="19" t="s">
        <v>328</v>
      </c>
      <c r="BE133" s="146">
        <f t="shared" si="24"/>
        <v>0</v>
      </c>
      <c r="BF133" s="146">
        <f t="shared" si="25"/>
        <v>0</v>
      </c>
      <c r="BG133" s="146">
        <f t="shared" si="26"/>
        <v>0</v>
      </c>
      <c r="BH133" s="146">
        <f t="shared" si="27"/>
        <v>0</v>
      </c>
      <c r="BI133" s="146">
        <f t="shared" si="28"/>
        <v>0</v>
      </c>
      <c r="BJ133" s="19" t="s">
        <v>76</v>
      </c>
      <c r="BK133" s="146">
        <f t="shared" si="29"/>
        <v>0</v>
      </c>
      <c r="BL133" s="19" t="s">
        <v>113</v>
      </c>
      <c r="BM133" s="145" t="s">
        <v>764</v>
      </c>
    </row>
    <row r="134" spans="2:65" s="1" customFormat="1" ht="16.5" customHeight="1">
      <c r="B134" s="133"/>
      <c r="C134" s="134" t="s">
        <v>616</v>
      </c>
      <c r="D134" s="134" t="s">
        <v>331</v>
      </c>
      <c r="E134" s="135" t="s">
        <v>5572</v>
      </c>
      <c r="F134" s="136" t="s">
        <v>5573</v>
      </c>
      <c r="G134" s="137" t="s">
        <v>367</v>
      </c>
      <c r="H134" s="138">
        <v>7</v>
      </c>
      <c r="I134" s="139"/>
      <c r="J134" s="140">
        <f t="shared" si="20"/>
        <v>0</v>
      </c>
      <c r="K134" s="136" t="s">
        <v>3</v>
      </c>
      <c r="L134" s="34"/>
      <c r="M134" s="141" t="s">
        <v>3</v>
      </c>
      <c r="N134" s="142" t="s">
        <v>40</v>
      </c>
      <c r="P134" s="143">
        <f t="shared" si="21"/>
        <v>0</v>
      </c>
      <c r="Q134" s="143">
        <v>0</v>
      </c>
      <c r="R134" s="143">
        <f t="shared" si="22"/>
        <v>0</v>
      </c>
      <c r="S134" s="143">
        <v>0</v>
      </c>
      <c r="T134" s="144">
        <f t="shared" si="23"/>
        <v>0</v>
      </c>
      <c r="AR134" s="145" t="s">
        <v>113</v>
      </c>
      <c r="AT134" s="145" t="s">
        <v>331</v>
      </c>
      <c r="AU134" s="145" t="s">
        <v>76</v>
      </c>
      <c r="AY134" s="19" t="s">
        <v>328</v>
      </c>
      <c r="BE134" s="146">
        <f t="shared" si="24"/>
        <v>0</v>
      </c>
      <c r="BF134" s="146">
        <f t="shared" si="25"/>
        <v>0</v>
      </c>
      <c r="BG134" s="146">
        <f t="shared" si="26"/>
        <v>0</v>
      </c>
      <c r="BH134" s="146">
        <f t="shared" si="27"/>
        <v>0</v>
      </c>
      <c r="BI134" s="146">
        <f t="shared" si="28"/>
        <v>0</v>
      </c>
      <c r="BJ134" s="19" t="s">
        <v>76</v>
      </c>
      <c r="BK134" s="146">
        <f t="shared" si="29"/>
        <v>0</v>
      </c>
      <c r="BL134" s="19" t="s">
        <v>113</v>
      </c>
      <c r="BM134" s="145" t="s">
        <v>773</v>
      </c>
    </row>
    <row r="135" spans="2:65" s="1" customFormat="1" ht="16.5" customHeight="1">
      <c r="B135" s="133"/>
      <c r="C135" s="134" t="s">
        <v>621</v>
      </c>
      <c r="D135" s="134" t="s">
        <v>331</v>
      </c>
      <c r="E135" s="135" t="s">
        <v>5574</v>
      </c>
      <c r="F135" s="136" t="s">
        <v>5575</v>
      </c>
      <c r="G135" s="137" t="s">
        <v>367</v>
      </c>
      <c r="H135" s="138">
        <v>1</v>
      </c>
      <c r="I135" s="139"/>
      <c r="J135" s="140">
        <f t="shared" si="20"/>
        <v>0</v>
      </c>
      <c r="K135" s="136" t="s">
        <v>3</v>
      </c>
      <c r="L135" s="34"/>
      <c r="M135" s="141" t="s">
        <v>3</v>
      </c>
      <c r="N135" s="142" t="s">
        <v>40</v>
      </c>
      <c r="P135" s="143">
        <f t="shared" si="21"/>
        <v>0</v>
      </c>
      <c r="Q135" s="143">
        <v>0</v>
      </c>
      <c r="R135" s="143">
        <f t="shared" si="22"/>
        <v>0</v>
      </c>
      <c r="S135" s="143">
        <v>0</v>
      </c>
      <c r="T135" s="144">
        <f t="shared" si="23"/>
        <v>0</v>
      </c>
      <c r="AR135" s="145" t="s">
        <v>113</v>
      </c>
      <c r="AT135" s="145" t="s">
        <v>331</v>
      </c>
      <c r="AU135" s="145" t="s">
        <v>76</v>
      </c>
      <c r="AY135" s="19" t="s">
        <v>328</v>
      </c>
      <c r="BE135" s="146">
        <f t="shared" si="24"/>
        <v>0</v>
      </c>
      <c r="BF135" s="146">
        <f t="shared" si="25"/>
        <v>0</v>
      </c>
      <c r="BG135" s="146">
        <f t="shared" si="26"/>
        <v>0</v>
      </c>
      <c r="BH135" s="146">
        <f t="shared" si="27"/>
        <v>0</v>
      </c>
      <c r="BI135" s="146">
        <f t="shared" si="28"/>
        <v>0</v>
      </c>
      <c r="BJ135" s="19" t="s">
        <v>76</v>
      </c>
      <c r="BK135" s="146">
        <f t="shared" si="29"/>
        <v>0</v>
      </c>
      <c r="BL135" s="19" t="s">
        <v>113</v>
      </c>
      <c r="BM135" s="145" t="s">
        <v>783</v>
      </c>
    </row>
    <row r="136" spans="2:65" s="1" customFormat="1" ht="16.5" customHeight="1">
      <c r="B136" s="133"/>
      <c r="C136" s="134" t="s">
        <v>626</v>
      </c>
      <c r="D136" s="134" t="s">
        <v>331</v>
      </c>
      <c r="E136" s="135" t="s">
        <v>5576</v>
      </c>
      <c r="F136" s="136" t="s">
        <v>5577</v>
      </c>
      <c r="G136" s="137" t="s">
        <v>367</v>
      </c>
      <c r="H136" s="138">
        <v>1</v>
      </c>
      <c r="I136" s="139"/>
      <c r="J136" s="140">
        <f t="shared" si="20"/>
        <v>0</v>
      </c>
      <c r="K136" s="136" t="s">
        <v>3</v>
      </c>
      <c r="L136" s="34"/>
      <c r="M136" s="141" t="s">
        <v>3</v>
      </c>
      <c r="N136" s="142" t="s">
        <v>40</v>
      </c>
      <c r="P136" s="143">
        <f t="shared" si="21"/>
        <v>0</v>
      </c>
      <c r="Q136" s="143">
        <v>0</v>
      </c>
      <c r="R136" s="143">
        <f t="shared" si="22"/>
        <v>0</v>
      </c>
      <c r="S136" s="143">
        <v>0</v>
      </c>
      <c r="T136" s="144">
        <f t="shared" si="23"/>
        <v>0</v>
      </c>
      <c r="AR136" s="145" t="s">
        <v>113</v>
      </c>
      <c r="AT136" s="145" t="s">
        <v>331</v>
      </c>
      <c r="AU136" s="145" t="s">
        <v>76</v>
      </c>
      <c r="AY136" s="19" t="s">
        <v>328</v>
      </c>
      <c r="BE136" s="146">
        <f t="shared" si="24"/>
        <v>0</v>
      </c>
      <c r="BF136" s="146">
        <f t="shared" si="25"/>
        <v>0</v>
      </c>
      <c r="BG136" s="146">
        <f t="shared" si="26"/>
        <v>0</v>
      </c>
      <c r="BH136" s="146">
        <f t="shared" si="27"/>
        <v>0</v>
      </c>
      <c r="BI136" s="146">
        <f t="shared" si="28"/>
        <v>0</v>
      </c>
      <c r="BJ136" s="19" t="s">
        <v>76</v>
      </c>
      <c r="BK136" s="146">
        <f t="shared" si="29"/>
        <v>0</v>
      </c>
      <c r="BL136" s="19" t="s">
        <v>113</v>
      </c>
      <c r="BM136" s="145" t="s">
        <v>792</v>
      </c>
    </row>
    <row r="137" spans="2:65" s="1" customFormat="1" ht="16.5" customHeight="1">
      <c r="B137" s="133"/>
      <c r="C137" s="134" t="s">
        <v>631</v>
      </c>
      <c r="D137" s="134" t="s">
        <v>331</v>
      </c>
      <c r="E137" s="135" t="s">
        <v>5578</v>
      </c>
      <c r="F137" s="136" t="s">
        <v>5579</v>
      </c>
      <c r="G137" s="137" t="s">
        <v>367</v>
      </c>
      <c r="H137" s="138">
        <v>34</v>
      </c>
      <c r="I137" s="139"/>
      <c r="J137" s="140">
        <f t="shared" si="20"/>
        <v>0</v>
      </c>
      <c r="K137" s="136" t="s">
        <v>3</v>
      </c>
      <c r="L137" s="34"/>
      <c r="M137" s="141" t="s">
        <v>3</v>
      </c>
      <c r="N137" s="142" t="s">
        <v>40</v>
      </c>
      <c r="P137" s="143">
        <f t="shared" si="21"/>
        <v>0</v>
      </c>
      <c r="Q137" s="143">
        <v>0</v>
      </c>
      <c r="R137" s="143">
        <f t="shared" si="22"/>
        <v>0</v>
      </c>
      <c r="S137" s="143">
        <v>0</v>
      </c>
      <c r="T137" s="144">
        <f t="shared" si="23"/>
        <v>0</v>
      </c>
      <c r="AR137" s="145" t="s">
        <v>113</v>
      </c>
      <c r="AT137" s="145" t="s">
        <v>331</v>
      </c>
      <c r="AU137" s="145" t="s">
        <v>76</v>
      </c>
      <c r="AY137" s="19" t="s">
        <v>328</v>
      </c>
      <c r="BE137" s="146">
        <f t="shared" si="24"/>
        <v>0</v>
      </c>
      <c r="BF137" s="146">
        <f t="shared" si="25"/>
        <v>0</v>
      </c>
      <c r="BG137" s="146">
        <f t="shared" si="26"/>
        <v>0</v>
      </c>
      <c r="BH137" s="146">
        <f t="shared" si="27"/>
        <v>0</v>
      </c>
      <c r="BI137" s="146">
        <f t="shared" si="28"/>
        <v>0</v>
      </c>
      <c r="BJ137" s="19" t="s">
        <v>76</v>
      </c>
      <c r="BK137" s="146">
        <f t="shared" si="29"/>
        <v>0</v>
      </c>
      <c r="BL137" s="19" t="s">
        <v>113</v>
      </c>
      <c r="BM137" s="145" t="s">
        <v>800</v>
      </c>
    </row>
    <row r="138" spans="2:65" s="1" customFormat="1" ht="16.5" customHeight="1">
      <c r="B138" s="133"/>
      <c r="C138" s="134" t="s">
        <v>638</v>
      </c>
      <c r="D138" s="134" t="s">
        <v>331</v>
      </c>
      <c r="E138" s="135" t="s">
        <v>5580</v>
      </c>
      <c r="F138" s="136" t="s">
        <v>5581</v>
      </c>
      <c r="G138" s="137" t="s">
        <v>476</v>
      </c>
      <c r="H138" s="138">
        <v>694</v>
      </c>
      <c r="I138" s="139"/>
      <c r="J138" s="140">
        <f t="shared" si="20"/>
        <v>0</v>
      </c>
      <c r="K138" s="136" t="s">
        <v>3</v>
      </c>
      <c r="L138" s="34"/>
      <c r="M138" s="141" t="s">
        <v>3</v>
      </c>
      <c r="N138" s="142" t="s">
        <v>40</v>
      </c>
      <c r="P138" s="143">
        <f t="shared" si="21"/>
        <v>0</v>
      </c>
      <c r="Q138" s="143">
        <v>0</v>
      </c>
      <c r="R138" s="143">
        <f t="shared" si="22"/>
        <v>0</v>
      </c>
      <c r="S138" s="143">
        <v>0</v>
      </c>
      <c r="T138" s="144">
        <f t="shared" si="23"/>
        <v>0</v>
      </c>
      <c r="AR138" s="145" t="s">
        <v>113</v>
      </c>
      <c r="AT138" s="145" t="s">
        <v>331</v>
      </c>
      <c r="AU138" s="145" t="s">
        <v>76</v>
      </c>
      <c r="AY138" s="19" t="s">
        <v>328</v>
      </c>
      <c r="BE138" s="146">
        <f t="shared" si="24"/>
        <v>0</v>
      </c>
      <c r="BF138" s="146">
        <f t="shared" si="25"/>
        <v>0</v>
      </c>
      <c r="BG138" s="146">
        <f t="shared" si="26"/>
        <v>0</v>
      </c>
      <c r="BH138" s="146">
        <f t="shared" si="27"/>
        <v>0</v>
      </c>
      <c r="BI138" s="146">
        <f t="shared" si="28"/>
        <v>0</v>
      </c>
      <c r="BJ138" s="19" t="s">
        <v>76</v>
      </c>
      <c r="BK138" s="146">
        <f t="shared" si="29"/>
        <v>0</v>
      </c>
      <c r="BL138" s="19" t="s">
        <v>113</v>
      </c>
      <c r="BM138" s="145" t="s">
        <v>808</v>
      </c>
    </row>
    <row r="139" spans="2:65" s="1" customFormat="1" ht="16.5" customHeight="1">
      <c r="B139" s="133"/>
      <c r="C139" s="134" t="s">
        <v>643</v>
      </c>
      <c r="D139" s="134" t="s">
        <v>331</v>
      </c>
      <c r="E139" s="135" t="s">
        <v>5582</v>
      </c>
      <c r="F139" s="136" t="s">
        <v>5583</v>
      </c>
      <c r="G139" s="137" t="s">
        <v>5584</v>
      </c>
      <c r="H139" s="138">
        <v>4</v>
      </c>
      <c r="I139" s="139"/>
      <c r="J139" s="140">
        <f t="shared" si="20"/>
        <v>0</v>
      </c>
      <c r="K139" s="136" t="s">
        <v>3</v>
      </c>
      <c r="L139" s="34"/>
      <c r="M139" s="141" t="s">
        <v>3</v>
      </c>
      <c r="N139" s="142" t="s">
        <v>40</v>
      </c>
      <c r="P139" s="143">
        <f t="shared" si="21"/>
        <v>0</v>
      </c>
      <c r="Q139" s="143">
        <v>0</v>
      </c>
      <c r="R139" s="143">
        <f t="shared" si="22"/>
        <v>0</v>
      </c>
      <c r="S139" s="143">
        <v>0</v>
      </c>
      <c r="T139" s="144">
        <f t="shared" si="23"/>
        <v>0</v>
      </c>
      <c r="AR139" s="145" t="s">
        <v>113</v>
      </c>
      <c r="AT139" s="145" t="s">
        <v>331</v>
      </c>
      <c r="AU139" s="145" t="s">
        <v>76</v>
      </c>
      <c r="AY139" s="19" t="s">
        <v>328</v>
      </c>
      <c r="BE139" s="146">
        <f t="shared" si="24"/>
        <v>0</v>
      </c>
      <c r="BF139" s="146">
        <f t="shared" si="25"/>
        <v>0</v>
      </c>
      <c r="BG139" s="146">
        <f t="shared" si="26"/>
        <v>0</v>
      </c>
      <c r="BH139" s="146">
        <f t="shared" si="27"/>
        <v>0</v>
      </c>
      <c r="BI139" s="146">
        <f t="shared" si="28"/>
        <v>0</v>
      </c>
      <c r="BJ139" s="19" t="s">
        <v>76</v>
      </c>
      <c r="BK139" s="146">
        <f t="shared" si="29"/>
        <v>0</v>
      </c>
      <c r="BL139" s="19" t="s">
        <v>113</v>
      </c>
      <c r="BM139" s="145" t="s">
        <v>816</v>
      </c>
    </row>
    <row r="140" spans="2:65" s="1" customFormat="1" ht="16.5" customHeight="1">
      <c r="B140" s="133"/>
      <c r="C140" s="134" t="s">
        <v>649</v>
      </c>
      <c r="D140" s="134" t="s">
        <v>331</v>
      </c>
      <c r="E140" s="135" t="s">
        <v>5585</v>
      </c>
      <c r="F140" s="136" t="s">
        <v>5586</v>
      </c>
      <c r="G140" s="137" t="s">
        <v>5584</v>
      </c>
      <c r="H140" s="138">
        <v>4</v>
      </c>
      <c r="I140" s="139"/>
      <c r="J140" s="140">
        <f t="shared" si="20"/>
        <v>0</v>
      </c>
      <c r="K140" s="136" t="s">
        <v>3</v>
      </c>
      <c r="L140" s="34"/>
      <c r="M140" s="141" t="s">
        <v>3</v>
      </c>
      <c r="N140" s="142" t="s">
        <v>40</v>
      </c>
      <c r="P140" s="143">
        <f t="shared" si="21"/>
        <v>0</v>
      </c>
      <c r="Q140" s="143">
        <v>0</v>
      </c>
      <c r="R140" s="143">
        <f t="shared" si="22"/>
        <v>0</v>
      </c>
      <c r="S140" s="143">
        <v>0</v>
      </c>
      <c r="T140" s="144">
        <f t="shared" si="23"/>
        <v>0</v>
      </c>
      <c r="AR140" s="145" t="s">
        <v>113</v>
      </c>
      <c r="AT140" s="145" t="s">
        <v>331</v>
      </c>
      <c r="AU140" s="145" t="s">
        <v>76</v>
      </c>
      <c r="AY140" s="19" t="s">
        <v>328</v>
      </c>
      <c r="BE140" s="146">
        <f t="shared" si="24"/>
        <v>0</v>
      </c>
      <c r="BF140" s="146">
        <f t="shared" si="25"/>
        <v>0</v>
      </c>
      <c r="BG140" s="146">
        <f t="shared" si="26"/>
        <v>0</v>
      </c>
      <c r="BH140" s="146">
        <f t="shared" si="27"/>
        <v>0</v>
      </c>
      <c r="BI140" s="146">
        <f t="shared" si="28"/>
        <v>0</v>
      </c>
      <c r="BJ140" s="19" t="s">
        <v>76</v>
      </c>
      <c r="BK140" s="146">
        <f t="shared" si="29"/>
        <v>0</v>
      </c>
      <c r="BL140" s="19" t="s">
        <v>113</v>
      </c>
      <c r="BM140" s="145" t="s">
        <v>825</v>
      </c>
    </row>
    <row r="141" spans="2:65" s="1" customFormat="1" ht="16.5" customHeight="1">
      <c r="B141" s="133"/>
      <c r="C141" s="134" t="s">
        <v>654</v>
      </c>
      <c r="D141" s="134" t="s">
        <v>331</v>
      </c>
      <c r="E141" s="135" t="s">
        <v>5587</v>
      </c>
      <c r="F141" s="136" t="s">
        <v>5588</v>
      </c>
      <c r="G141" s="137" t="s">
        <v>367</v>
      </c>
      <c r="H141" s="138">
        <v>1</v>
      </c>
      <c r="I141" s="139"/>
      <c r="J141" s="140">
        <f t="shared" si="20"/>
        <v>0</v>
      </c>
      <c r="K141" s="136" t="s">
        <v>3</v>
      </c>
      <c r="L141" s="34"/>
      <c r="M141" s="189" t="s">
        <v>3</v>
      </c>
      <c r="N141" s="190" t="s">
        <v>40</v>
      </c>
      <c r="O141" s="154"/>
      <c r="P141" s="191">
        <f t="shared" si="21"/>
        <v>0</v>
      </c>
      <c r="Q141" s="191">
        <v>0</v>
      </c>
      <c r="R141" s="191">
        <f t="shared" si="22"/>
        <v>0</v>
      </c>
      <c r="S141" s="191">
        <v>0</v>
      </c>
      <c r="T141" s="192">
        <f t="shared" si="23"/>
        <v>0</v>
      </c>
      <c r="AR141" s="145" t="s">
        <v>113</v>
      </c>
      <c r="AT141" s="145" t="s">
        <v>331</v>
      </c>
      <c r="AU141" s="145" t="s">
        <v>76</v>
      </c>
      <c r="AY141" s="19" t="s">
        <v>328</v>
      </c>
      <c r="BE141" s="146">
        <f t="shared" si="24"/>
        <v>0</v>
      </c>
      <c r="BF141" s="146">
        <f t="shared" si="25"/>
        <v>0</v>
      </c>
      <c r="BG141" s="146">
        <f t="shared" si="26"/>
        <v>0</v>
      </c>
      <c r="BH141" s="146">
        <f t="shared" si="27"/>
        <v>0</v>
      </c>
      <c r="BI141" s="146">
        <f t="shared" si="28"/>
        <v>0</v>
      </c>
      <c r="BJ141" s="19" t="s">
        <v>76</v>
      </c>
      <c r="BK141" s="146">
        <f t="shared" si="29"/>
        <v>0</v>
      </c>
      <c r="BL141" s="19" t="s">
        <v>113</v>
      </c>
      <c r="BM141" s="145" t="s">
        <v>835</v>
      </c>
    </row>
    <row r="142" spans="2:65" s="1" customFormat="1" ht="6.95" customHeight="1">
      <c r="B142" s="43"/>
      <c r="C142" s="44"/>
      <c r="D142" s="44"/>
      <c r="E142" s="44"/>
      <c r="F142" s="44"/>
      <c r="G142" s="44"/>
      <c r="H142" s="44"/>
      <c r="I142" s="44"/>
      <c r="J142" s="44"/>
      <c r="K142" s="44"/>
      <c r="L142" s="34"/>
    </row>
  </sheetData>
  <autoFilter ref="C96:K141" xr:uid="{00000000-0009-0000-0000-00000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37"/>
  <sheetViews>
    <sheetView showGridLines="0" workbookViewId="0">
      <selection activeCell="Y63" sqref="Y6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154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5494</v>
      </c>
      <c r="L12" s="34"/>
    </row>
    <row r="13" spans="2:46" s="1" customFormat="1" ht="16.5" customHeight="1">
      <c r="B13" s="34"/>
      <c r="E13" s="353" t="s">
        <v>5589</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ROUND((SUM(BE94:BE136)),  2)</f>
        <v>0</v>
      </c>
      <c r="I37" s="95">
        <v>0.21</v>
      </c>
      <c r="J37" s="84">
        <f>ROUND(((SUM(BE94:BE136))*I37),  2)</f>
        <v>0</v>
      </c>
      <c r="L37" s="34"/>
    </row>
    <row r="38" spans="2:12" s="1" customFormat="1" ht="14.45" customHeight="1">
      <c r="B38" s="34"/>
      <c r="E38" s="29" t="s">
        <v>41</v>
      </c>
      <c r="F38" s="84">
        <f>ROUND((SUM(BF94:BF136)),  2)</f>
        <v>0</v>
      </c>
      <c r="I38" s="95">
        <v>0.12</v>
      </c>
      <c r="J38" s="84">
        <f>ROUND(((SUM(BF94:BF136))*I38),  2)</f>
        <v>0</v>
      </c>
      <c r="L38" s="34"/>
    </row>
    <row r="39" spans="2:12" s="1" customFormat="1" ht="14.45" hidden="1" customHeight="1">
      <c r="B39" s="34"/>
      <c r="E39" s="29" t="s">
        <v>42</v>
      </c>
      <c r="F39" s="84">
        <f>ROUND((SUM(BG94:BG136)),  2)</f>
        <v>0</v>
      </c>
      <c r="I39" s="95">
        <v>0.21</v>
      </c>
      <c r="J39" s="84">
        <f>0</f>
        <v>0</v>
      </c>
      <c r="L39" s="34"/>
    </row>
    <row r="40" spans="2:12" s="1" customFormat="1" ht="14.45" hidden="1" customHeight="1">
      <c r="B40" s="34"/>
      <c r="E40" s="29" t="s">
        <v>43</v>
      </c>
      <c r="F40" s="84">
        <f>ROUND((SUM(BH94:BH136)),  2)</f>
        <v>0</v>
      </c>
      <c r="I40" s="95">
        <v>0.12</v>
      </c>
      <c r="J40" s="84">
        <f>0</f>
        <v>0</v>
      </c>
      <c r="L40" s="34"/>
    </row>
    <row r="41" spans="2:12" s="1" customFormat="1" ht="14.45" hidden="1" customHeight="1">
      <c r="B41" s="34"/>
      <c r="E41" s="29" t="s">
        <v>44</v>
      </c>
      <c r="F41" s="84">
        <f>ROUND((SUM(BI94:BI136)),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5494</v>
      </c>
      <c r="L57" s="34"/>
    </row>
    <row r="58" spans="2:12" s="1" customFormat="1" ht="16.5" customHeight="1">
      <c r="B58" s="34"/>
      <c r="E58" s="353" t="str">
        <f>E13</f>
        <v>52 - UKS</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5496</v>
      </c>
      <c r="E68" s="107"/>
      <c r="F68" s="107"/>
      <c r="G68" s="107"/>
      <c r="H68" s="107"/>
      <c r="I68" s="107"/>
      <c r="J68" s="108">
        <f>J95</f>
        <v>0</v>
      </c>
      <c r="L68" s="105"/>
    </row>
    <row r="69" spans="2:47" s="9" customFormat="1" ht="19.899999999999999" customHeight="1">
      <c r="B69" s="109"/>
      <c r="D69" s="110" t="s">
        <v>5590</v>
      </c>
      <c r="E69" s="111"/>
      <c r="F69" s="111"/>
      <c r="G69" s="111"/>
      <c r="H69" s="111"/>
      <c r="I69" s="111"/>
      <c r="J69" s="112">
        <f>J117</f>
        <v>0</v>
      </c>
      <c r="L69" s="109"/>
    </row>
    <row r="70" spans="2:47" s="8" customFormat="1" ht="24.95" customHeight="1">
      <c r="B70" s="105"/>
      <c r="D70" s="106" t="s">
        <v>5591</v>
      </c>
      <c r="E70" s="107"/>
      <c r="F70" s="107"/>
      <c r="G70" s="107"/>
      <c r="H70" s="107"/>
      <c r="I70" s="107"/>
      <c r="J70" s="108">
        <f>J119</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ht="23.25" customHeight="1">
      <c r="B82" s="22"/>
      <c r="E82" s="372" t="s">
        <v>302</v>
      </c>
      <c r="F82" s="335"/>
      <c r="G82" s="335"/>
      <c r="H82" s="335"/>
      <c r="L82" s="22"/>
    </row>
    <row r="83" spans="2:65" ht="12" customHeight="1">
      <c r="B83" s="22"/>
      <c r="C83" s="29" t="s">
        <v>303</v>
      </c>
      <c r="L83" s="22"/>
    </row>
    <row r="84" spans="2:65" s="1" customFormat="1" ht="16.5" customHeight="1">
      <c r="B84" s="34"/>
      <c r="E84" s="365" t="s">
        <v>1828</v>
      </c>
      <c r="F84" s="374"/>
      <c r="G84" s="374"/>
      <c r="H84" s="374"/>
      <c r="L84" s="34"/>
    </row>
    <row r="85" spans="2:65" s="1" customFormat="1" ht="12" customHeight="1">
      <c r="B85" s="34"/>
      <c r="C85" s="29" t="s">
        <v>5494</v>
      </c>
      <c r="L85" s="34"/>
    </row>
    <row r="86" spans="2:65" s="1" customFormat="1" ht="16.5" customHeight="1">
      <c r="B86" s="34"/>
      <c r="E86" s="353" t="str">
        <f>E13</f>
        <v>52 - UKS</v>
      </c>
      <c r="F86" s="374"/>
      <c r="G86" s="374"/>
      <c r="H86" s="374"/>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P95+P119</f>
        <v>0</v>
      </c>
      <c r="Q94" s="52"/>
      <c r="R94" s="118">
        <f>R95+R119</f>
        <v>0</v>
      </c>
      <c r="S94" s="52"/>
      <c r="T94" s="119">
        <f>T95+T119</f>
        <v>0</v>
      </c>
      <c r="AT94" s="19" t="s">
        <v>68</v>
      </c>
      <c r="AU94" s="19" t="s">
        <v>310</v>
      </c>
      <c r="BK94" s="120">
        <f>BK95+BK119</f>
        <v>0</v>
      </c>
    </row>
    <row r="95" spans="2:65" s="11" customFormat="1" ht="25.9" customHeight="1">
      <c r="B95" s="121"/>
      <c r="D95" s="122" t="s">
        <v>68</v>
      </c>
      <c r="E95" s="123" t="s">
        <v>1322</v>
      </c>
      <c r="F95" s="123" t="s">
        <v>5502</v>
      </c>
      <c r="I95" s="124"/>
      <c r="J95" s="125">
        <f>BK95</f>
        <v>0</v>
      </c>
      <c r="L95" s="121"/>
      <c r="M95" s="126"/>
      <c r="P95" s="127">
        <f>P96+SUM(P97:P117)</f>
        <v>0</v>
      </c>
      <c r="R95" s="127">
        <f>R96+SUM(R97:R117)</f>
        <v>0</v>
      </c>
      <c r="T95" s="128">
        <f>T96+SUM(T97:T117)</f>
        <v>0</v>
      </c>
      <c r="AR95" s="122" t="s">
        <v>76</v>
      </c>
      <c r="AT95" s="129" t="s">
        <v>68</v>
      </c>
      <c r="AU95" s="129" t="s">
        <v>69</v>
      </c>
      <c r="AY95" s="122" t="s">
        <v>328</v>
      </c>
      <c r="BK95" s="130">
        <f>BK96+SUM(BK97:BK117)</f>
        <v>0</v>
      </c>
    </row>
    <row r="96" spans="2:65" s="1" customFormat="1" ht="24.2" customHeight="1">
      <c r="B96" s="133"/>
      <c r="C96" s="134" t="s">
        <v>76</v>
      </c>
      <c r="D96" s="134" t="s">
        <v>331</v>
      </c>
      <c r="E96" s="135" t="s">
        <v>5592</v>
      </c>
      <c r="F96" s="136" t="s">
        <v>5593</v>
      </c>
      <c r="G96" s="137" t="s">
        <v>367</v>
      </c>
      <c r="H96" s="138">
        <v>1</v>
      </c>
      <c r="I96" s="139"/>
      <c r="J96" s="140">
        <f t="shared" ref="J96:J116" si="0">ROUND(I96*H96,2)</f>
        <v>0</v>
      </c>
      <c r="K96" s="136" t="s">
        <v>3</v>
      </c>
      <c r="L96" s="34"/>
      <c r="M96" s="141" t="s">
        <v>3</v>
      </c>
      <c r="N96" s="142" t="s">
        <v>40</v>
      </c>
      <c r="P96" s="143">
        <f t="shared" ref="P96:P116" si="1">O96*H96</f>
        <v>0</v>
      </c>
      <c r="Q96" s="143">
        <v>0</v>
      </c>
      <c r="R96" s="143">
        <f t="shared" ref="R96:R116" si="2">Q96*H96</f>
        <v>0</v>
      </c>
      <c r="S96" s="143">
        <v>0</v>
      </c>
      <c r="T96" s="144">
        <f t="shared" ref="T96:T116" si="3">S96*H96</f>
        <v>0</v>
      </c>
      <c r="AR96" s="145" t="s">
        <v>113</v>
      </c>
      <c r="AT96" s="145" t="s">
        <v>331</v>
      </c>
      <c r="AU96" s="145" t="s">
        <v>76</v>
      </c>
      <c r="AY96" s="19" t="s">
        <v>328</v>
      </c>
      <c r="BE96" s="146">
        <f t="shared" ref="BE96:BE116" si="4">IF(N96="základní",J96,0)</f>
        <v>0</v>
      </c>
      <c r="BF96" s="146">
        <f t="shared" ref="BF96:BF116" si="5">IF(N96="snížená",J96,0)</f>
        <v>0</v>
      </c>
      <c r="BG96" s="146">
        <f t="shared" ref="BG96:BG116" si="6">IF(N96="zákl. přenesená",J96,0)</f>
        <v>0</v>
      </c>
      <c r="BH96" s="146">
        <f t="shared" ref="BH96:BH116" si="7">IF(N96="sníž. přenesená",J96,0)</f>
        <v>0</v>
      </c>
      <c r="BI96" s="146">
        <f t="shared" ref="BI96:BI116" si="8">IF(N96="nulová",J96,0)</f>
        <v>0</v>
      </c>
      <c r="BJ96" s="19" t="s">
        <v>76</v>
      </c>
      <c r="BK96" s="146">
        <f t="shared" ref="BK96:BK116" si="9">ROUND(I96*H96,2)</f>
        <v>0</v>
      </c>
      <c r="BL96" s="19" t="s">
        <v>113</v>
      </c>
      <c r="BM96" s="145" t="s">
        <v>79</v>
      </c>
    </row>
    <row r="97" spans="2:65" s="1" customFormat="1" ht="24.2" customHeight="1">
      <c r="B97" s="133"/>
      <c r="C97" s="134" t="s">
        <v>79</v>
      </c>
      <c r="D97" s="134" t="s">
        <v>331</v>
      </c>
      <c r="E97" s="135" t="s">
        <v>5594</v>
      </c>
      <c r="F97" s="136" t="s">
        <v>5595</v>
      </c>
      <c r="G97" s="137" t="s">
        <v>367</v>
      </c>
      <c r="H97" s="138">
        <v>1</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113</v>
      </c>
    </row>
    <row r="98" spans="2:65" s="1" customFormat="1" ht="24.2" customHeight="1">
      <c r="B98" s="133"/>
      <c r="C98" s="134" t="s">
        <v>87</v>
      </c>
      <c r="D98" s="134" t="s">
        <v>331</v>
      </c>
      <c r="E98" s="135" t="s">
        <v>5596</v>
      </c>
      <c r="F98" s="136" t="s">
        <v>5597</v>
      </c>
      <c r="G98" s="137" t="s">
        <v>367</v>
      </c>
      <c r="H98" s="138">
        <v>1</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150</v>
      </c>
    </row>
    <row r="99" spans="2:65" s="1" customFormat="1" ht="16.5" customHeight="1">
      <c r="B99" s="133"/>
      <c r="C99" s="134" t="s">
        <v>113</v>
      </c>
      <c r="D99" s="134" t="s">
        <v>331</v>
      </c>
      <c r="E99" s="135" t="s">
        <v>5598</v>
      </c>
      <c r="F99" s="136" t="s">
        <v>5599</v>
      </c>
      <c r="G99" s="137" t="s">
        <v>367</v>
      </c>
      <c r="H99" s="138">
        <v>2</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171</v>
      </c>
    </row>
    <row r="100" spans="2:65" s="1" customFormat="1" ht="16.5" customHeight="1">
      <c r="B100" s="133"/>
      <c r="C100" s="134" t="s">
        <v>138</v>
      </c>
      <c r="D100" s="134" t="s">
        <v>331</v>
      </c>
      <c r="E100" s="135" t="s">
        <v>5600</v>
      </c>
      <c r="F100" s="136" t="s">
        <v>5601</v>
      </c>
      <c r="G100" s="137" t="s">
        <v>367</v>
      </c>
      <c r="H100" s="138">
        <v>7</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235</v>
      </c>
    </row>
    <row r="101" spans="2:65" s="1" customFormat="1" ht="16.5" customHeight="1">
      <c r="B101" s="133"/>
      <c r="C101" s="134" t="s">
        <v>150</v>
      </c>
      <c r="D101" s="134" t="s">
        <v>331</v>
      </c>
      <c r="E101" s="135" t="s">
        <v>5602</v>
      </c>
      <c r="F101" s="136" t="s">
        <v>5603</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9</v>
      </c>
    </row>
    <row r="102" spans="2:65" s="1" customFormat="1" ht="24.2" customHeight="1">
      <c r="B102" s="133"/>
      <c r="C102" s="134" t="s">
        <v>168</v>
      </c>
      <c r="D102" s="134" t="s">
        <v>331</v>
      </c>
      <c r="E102" s="135" t="s">
        <v>5604</v>
      </c>
      <c r="F102" s="136" t="s">
        <v>5605</v>
      </c>
      <c r="G102" s="137" t="s">
        <v>367</v>
      </c>
      <c r="H102" s="138">
        <v>10</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512</v>
      </c>
    </row>
    <row r="103" spans="2:65" s="1" customFormat="1" ht="16.5" customHeight="1">
      <c r="B103" s="133"/>
      <c r="C103" s="134" t="s">
        <v>171</v>
      </c>
      <c r="D103" s="134" t="s">
        <v>331</v>
      </c>
      <c r="E103" s="135" t="s">
        <v>5606</v>
      </c>
      <c r="F103" s="136" t="s">
        <v>5607</v>
      </c>
      <c r="G103" s="137" t="s">
        <v>476</v>
      </c>
      <c r="H103" s="138">
        <v>5</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532</v>
      </c>
    </row>
    <row r="104" spans="2:65" s="1" customFormat="1" ht="16.5" customHeight="1">
      <c r="B104" s="133"/>
      <c r="C104" s="134" t="s">
        <v>183</v>
      </c>
      <c r="D104" s="134" t="s">
        <v>331</v>
      </c>
      <c r="E104" s="135" t="s">
        <v>5608</v>
      </c>
      <c r="F104" s="136" t="s">
        <v>5609</v>
      </c>
      <c r="G104" s="137" t="s">
        <v>367</v>
      </c>
      <c r="H104" s="138">
        <v>2</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544</v>
      </c>
    </row>
    <row r="105" spans="2:65" s="1" customFormat="1" ht="21.75" customHeight="1">
      <c r="B105" s="133"/>
      <c r="C105" s="134" t="s">
        <v>235</v>
      </c>
      <c r="D105" s="134" t="s">
        <v>331</v>
      </c>
      <c r="E105" s="135" t="s">
        <v>5610</v>
      </c>
      <c r="F105" s="136" t="s">
        <v>5611</v>
      </c>
      <c r="G105" s="137" t="s">
        <v>367</v>
      </c>
      <c r="H105" s="138">
        <v>2</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556</v>
      </c>
    </row>
    <row r="106" spans="2:65" s="1" customFormat="1" ht="16.5" customHeight="1">
      <c r="B106" s="133"/>
      <c r="C106" s="134" t="s">
        <v>239</v>
      </c>
      <c r="D106" s="134" t="s">
        <v>331</v>
      </c>
      <c r="E106" s="135" t="s">
        <v>5612</v>
      </c>
      <c r="F106" s="136" t="s">
        <v>5613</v>
      </c>
      <c r="G106" s="137" t="s">
        <v>367</v>
      </c>
      <c r="H106" s="138">
        <v>2</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564</v>
      </c>
    </row>
    <row r="107" spans="2:65" s="1" customFormat="1" ht="16.5" customHeight="1">
      <c r="B107" s="133"/>
      <c r="C107" s="134" t="s">
        <v>9</v>
      </c>
      <c r="D107" s="134" t="s">
        <v>331</v>
      </c>
      <c r="E107" s="135" t="s">
        <v>5614</v>
      </c>
      <c r="F107" s="136" t="s">
        <v>5615</v>
      </c>
      <c r="G107" s="137" t="s">
        <v>367</v>
      </c>
      <c r="H107" s="138">
        <v>24</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576</v>
      </c>
    </row>
    <row r="108" spans="2:65" s="1" customFormat="1" ht="16.5" customHeight="1">
      <c r="B108" s="133"/>
      <c r="C108" s="134" t="s">
        <v>505</v>
      </c>
      <c r="D108" s="134" t="s">
        <v>331</v>
      </c>
      <c r="E108" s="135" t="s">
        <v>5616</v>
      </c>
      <c r="F108" s="136" t="s">
        <v>5617</v>
      </c>
      <c r="G108" s="137" t="s">
        <v>367</v>
      </c>
      <c r="H108" s="138">
        <v>24</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588</v>
      </c>
    </row>
    <row r="109" spans="2:65" s="1" customFormat="1" ht="16.5" customHeight="1">
      <c r="B109" s="133"/>
      <c r="C109" s="134" t="s">
        <v>512</v>
      </c>
      <c r="D109" s="134" t="s">
        <v>331</v>
      </c>
      <c r="E109" s="135" t="s">
        <v>5618</v>
      </c>
      <c r="F109" s="136" t="s">
        <v>5619</v>
      </c>
      <c r="G109" s="137" t="s">
        <v>367</v>
      </c>
      <c r="H109" s="138">
        <v>26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598</v>
      </c>
    </row>
    <row r="110" spans="2:65" s="1" customFormat="1" ht="16.5" customHeight="1">
      <c r="B110" s="133"/>
      <c r="C110" s="134" t="s">
        <v>526</v>
      </c>
      <c r="D110" s="134" t="s">
        <v>331</v>
      </c>
      <c r="E110" s="135" t="s">
        <v>5620</v>
      </c>
      <c r="F110" s="136" t="s">
        <v>5621</v>
      </c>
      <c r="G110" s="137" t="s">
        <v>367</v>
      </c>
      <c r="H110" s="138">
        <v>10</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610</v>
      </c>
    </row>
    <row r="111" spans="2:65" s="1" customFormat="1" ht="16.5" customHeight="1">
      <c r="B111" s="133"/>
      <c r="C111" s="134" t="s">
        <v>532</v>
      </c>
      <c r="D111" s="134" t="s">
        <v>331</v>
      </c>
      <c r="E111" s="135" t="s">
        <v>5622</v>
      </c>
      <c r="F111" s="136" t="s">
        <v>5623</v>
      </c>
      <c r="G111" s="137" t="s">
        <v>367</v>
      </c>
      <c r="H111" s="138">
        <v>11</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621</v>
      </c>
    </row>
    <row r="112" spans="2:65" s="1" customFormat="1" ht="16.5" customHeight="1">
      <c r="B112" s="133"/>
      <c r="C112" s="134" t="s">
        <v>538</v>
      </c>
      <c r="D112" s="134" t="s">
        <v>331</v>
      </c>
      <c r="E112" s="135" t="s">
        <v>5624</v>
      </c>
      <c r="F112" s="136" t="s">
        <v>5625</v>
      </c>
      <c r="G112" s="137" t="s">
        <v>367</v>
      </c>
      <c r="H112" s="138">
        <v>2</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631</v>
      </c>
    </row>
    <row r="113" spans="2:65" s="1" customFormat="1" ht="16.5" customHeight="1">
      <c r="B113" s="133"/>
      <c r="C113" s="134" t="s">
        <v>544</v>
      </c>
      <c r="D113" s="134" t="s">
        <v>331</v>
      </c>
      <c r="E113" s="135" t="s">
        <v>5626</v>
      </c>
      <c r="F113" s="136" t="s">
        <v>5627</v>
      </c>
      <c r="G113" s="137" t="s">
        <v>367</v>
      </c>
      <c r="H113" s="138">
        <v>5</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643</v>
      </c>
    </row>
    <row r="114" spans="2:65" s="1" customFormat="1" ht="16.5" customHeight="1">
      <c r="B114" s="133"/>
      <c r="C114" s="134" t="s">
        <v>550</v>
      </c>
      <c r="D114" s="134" t="s">
        <v>331</v>
      </c>
      <c r="E114" s="135" t="s">
        <v>5628</v>
      </c>
      <c r="F114" s="136" t="s">
        <v>5629</v>
      </c>
      <c r="G114" s="137" t="s">
        <v>476</v>
      </c>
      <c r="H114" s="138">
        <v>950</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654</v>
      </c>
    </row>
    <row r="115" spans="2:65" s="1" customFormat="1" ht="16.5" customHeight="1">
      <c r="B115" s="133"/>
      <c r="C115" s="134" t="s">
        <v>556</v>
      </c>
      <c r="D115" s="134" t="s">
        <v>331</v>
      </c>
      <c r="E115" s="135" t="s">
        <v>5630</v>
      </c>
      <c r="F115" s="136" t="s">
        <v>5631</v>
      </c>
      <c r="G115" s="137" t="s">
        <v>367</v>
      </c>
      <c r="H115" s="138">
        <v>28</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666</v>
      </c>
    </row>
    <row r="116" spans="2:65" s="1" customFormat="1" ht="16.5" customHeight="1">
      <c r="B116" s="133"/>
      <c r="C116" s="134" t="s">
        <v>8</v>
      </c>
      <c r="D116" s="134" t="s">
        <v>331</v>
      </c>
      <c r="E116" s="135" t="s">
        <v>5632</v>
      </c>
      <c r="F116" s="136" t="s">
        <v>5633</v>
      </c>
      <c r="G116" s="137" t="s">
        <v>356</v>
      </c>
      <c r="H116" s="138">
        <v>1</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676</v>
      </c>
    </row>
    <row r="117" spans="2:65" s="11" customFormat="1" ht="22.9" customHeight="1">
      <c r="B117" s="121"/>
      <c r="D117" s="122" t="s">
        <v>68</v>
      </c>
      <c r="E117" s="131" t="s">
        <v>1363</v>
      </c>
      <c r="F117" s="131" t="s">
        <v>5634</v>
      </c>
      <c r="I117" s="124"/>
      <c r="J117" s="132">
        <f>BK117</f>
        <v>0</v>
      </c>
      <c r="L117" s="121"/>
      <c r="M117" s="126"/>
      <c r="P117" s="127">
        <f>P118</f>
        <v>0</v>
      </c>
      <c r="R117" s="127">
        <f>R118</f>
        <v>0</v>
      </c>
      <c r="T117" s="128">
        <f>T118</f>
        <v>0</v>
      </c>
      <c r="AR117" s="122" t="s">
        <v>76</v>
      </c>
      <c r="AT117" s="129" t="s">
        <v>68</v>
      </c>
      <c r="AU117" s="129" t="s">
        <v>76</v>
      </c>
      <c r="AY117" s="122" t="s">
        <v>328</v>
      </c>
      <c r="BK117" s="130">
        <f>BK118</f>
        <v>0</v>
      </c>
    </row>
    <row r="118" spans="2:65" s="1" customFormat="1" ht="21.75" customHeight="1">
      <c r="B118" s="133"/>
      <c r="C118" s="134" t="s">
        <v>564</v>
      </c>
      <c r="D118" s="134" t="s">
        <v>331</v>
      </c>
      <c r="E118" s="135" t="s">
        <v>5635</v>
      </c>
      <c r="F118" s="136" t="s">
        <v>5636</v>
      </c>
      <c r="G118" s="137" t="s">
        <v>367</v>
      </c>
      <c r="H118" s="138">
        <v>3</v>
      </c>
      <c r="I118" s="139"/>
      <c r="J118" s="140">
        <f>ROUND(I118*H118,2)</f>
        <v>0</v>
      </c>
      <c r="K118" s="136" t="s">
        <v>3</v>
      </c>
      <c r="L118" s="34"/>
      <c r="M118" s="141" t="s">
        <v>3</v>
      </c>
      <c r="N118" s="142" t="s">
        <v>40</v>
      </c>
      <c r="P118" s="143">
        <f>O118*H118</f>
        <v>0</v>
      </c>
      <c r="Q118" s="143">
        <v>0</v>
      </c>
      <c r="R118" s="143">
        <f>Q118*H118</f>
        <v>0</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110</v>
      </c>
    </row>
    <row r="119" spans="2:65" s="11" customFormat="1" ht="25.9" customHeight="1">
      <c r="B119" s="121"/>
      <c r="D119" s="122" t="s">
        <v>68</v>
      </c>
      <c r="E119" s="123" t="s">
        <v>5526</v>
      </c>
      <c r="F119" s="123" t="s">
        <v>5559</v>
      </c>
      <c r="I119" s="124"/>
      <c r="J119" s="125">
        <f>BK119</f>
        <v>0</v>
      </c>
      <c r="L119" s="121"/>
      <c r="M119" s="126"/>
      <c r="P119" s="127">
        <f>SUM(P120:P136)</f>
        <v>0</v>
      </c>
      <c r="R119" s="127">
        <f>SUM(R120:R136)</f>
        <v>0</v>
      </c>
      <c r="T119" s="128">
        <f>SUM(T120:T136)</f>
        <v>0</v>
      </c>
      <c r="AR119" s="122" t="s">
        <v>76</v>
      </c>
      <c r="AT119" s="129" t="s">
        <v>68</v>
      </c>
      <c r="AU119" s="129" t="s">
        <v>69</v>
      </c>
      <c r="AY119" s="122" t="s">
        <v>328</v>
      </c>
      <c r="BK119" s="130">
        <f>SUM(BK120:BK136)</f>
        <v>0</v>
      </c>
    </row>
    <row r="120" spans="2:65" s="1" customFormat="1" ht="21.75" customHeight="1">
      <c r="B120" s="133"/>
      <c r="C120" s="134" t="s">
        <v>571</v>
      </c>
      <c r="D120" s="134" t="s">
        <v>331</v>
      </c>
      <c r="E120" s="135" t="s">
        <v>5637</v>
      </c>
      <c r="F120" s="136" t="s">
        <v>5638</v>
      </c>
      <c r="G120" s="137" t="s">
        <v>367</v>
      </c>
      <c r="H120" s="138">
        <v>1</v>
      </c>
      <c r="I120" s="139"/>
      <c r="J120" s="140">
        <f t="shared" ref="J120:J136" si="10">ROUND(I120*H120,2)</f>
        <v>0</v>
      </c>
      <c r="K120" s="136" t="s">
        <v>3</v>
      </c>
      <c r="L120" s="34"/>
      <c r="M120" s="141" t="s">
        <v>3</v>
      </c>
      <c r="N120" s="142" t="s">
        <v>40</v>
      </c>
      <c r="P120" s="143">
        <f t="shared" ref="P120:P136" si="11">O120*H120</f>
        <v>0</v>
      </c>
      <c r="Q120" s="143">
        <v>0</v>
      </c>
      <c r="R120" s="143">
        <f t="shared" ref="R120:R136" si="12">Q120*H120</f>
        <v>0</v>
      </c>
      <c r="S120" s="143">
        <v>0</v>
      </c>
      <c r="T120" s="144">
        <f t="shared" ref="T120:T136" si="13">S120*H120</f>
        <v>0</v>
      </c>
      <c r="AR120" s="145" t="s">
        <v>113</v>
      </c>
      <c r="AT120" s="145" t="s">
        <v>331</v>
      </c>
      <c r="AU120" s="145" t="s">
        <v>76</v>
      </c>
      <c r="AY120" s="19" t="s">
        <v>328</v>
      </c>
      <c r="BE120" s="146">
        <f t="shared" ref="BE120:BE136" si="14">IF(N120="základní",J120,0)</f>
        <v>0</v>
      </c>
      <c r="BF120" s="146">
        <f t="shared" ref="BF120:BF136" si="15">IF(N120="snížená",J120,0)</f>
        <v>0</v>
      </c>
      <c r="BG120" s="146">
        <f t="shared" ref="BG120:BG136" si="16">IF(N120="zákl. přenesená",J120,0)</f>
        <v>0</v>
      </c>
      <c r="BH120" s="146">
        <f t="shared" ref="BH120:BH136" si="17">IF(N120="sníž. přenesená",J120,0)</f>
        <v>0</v>
      </c>
      <c r="BI120" s="146">
        <f t="shared" ref="BI120:BI136" si="18">IF(N120="nulová",J120,0)</f>
        <v>0</v>
      </c>
      <c r="BJ120" s="19" t="s">
        <v>76</v>
      </c>
      <c r="BK120" s="146">
        <f t="shared" ref="BK120:BK136" si="19">ROUND(I120*H120,2)</f>
        <v>0</v>
      </c>
      <c r="BL120" s="19" t="s">
        <v>113</v>
      </c>
      <c r="BM120" s="145" t="s">
        <v>696</v>
      </c>
    </row>
    <row r="121" spans="2:65" s="1" customFormat="1" ht="24.2" customHeight="1">
      <c r="B121" s="133"/>
      <c r="C121" s="134" t="s">
        <v>576</v>
      </c>
      <c r="D121" s="134" t="s">
        <v>331</v>
      </c>
      <c r="E121" s="135" t="s">
        <v>5639</v>
      </c>
      <c r="F121" s="136" t="s">
        <v>5640</v>
      </c>
      <c r="G121" s="137" t="s">
        <v>367</v>
      </c>
      <c r="H121" s="138">
        <v>1</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113</v>
      </c>
      <c r="AT121" s="145" t="s">
        <v>331</v>
      </c>
      <c r="AU121" s="145" t="s">
        <v>76</v>
      </c>
      <c r="AY121" s="19" t="s">
        <v>328</v>
      </c>
      <c r="BE121" s="146">
        <f t="shared" si="14"/>
        <v>0</v>
      </c>
      <c r="BF121" s="146">
        <f t="shared" si="15"/>
        <v>0</v>
      </c>
      <c r="BG121" s="146">
        <f t="shared" si="16"/>
        <v>0</v>
      </c>
      <c r="BH121" s="146">
        <f t="shared" si="17"/>
        <v>0</v>
      </c>
      <c r="BI121" s="146">
        <f t="shared" si="18"/>
        <v>0</v>
      </c>
      <c r="BJ121" s="19" t="s">
        <v>76</v>
      </c>
      <c r="BK121" s="146">
        <f t="shared" si="19"/>
        <v>0</v>
      </c>
      <c r="BL121" s="19" t="s">
        <v>113</v>
      </c>
      <c r="BM121" s="145" t="s">
        <v>710</v>
      </c>
    </row>
    <row r="122" spans="2:65" s="1" customFormat="1" ht="16.5" customHeight="1">
      <c r="B122" s="133"/>
      <c r="C122" s="134" t="s">
        <v>473</v>
      </c>
      <c r="D122" s="134" t="s">
        <v>331</v>
      </c>
      <c r="E122" s="135" t="s">
        <v>5641</v>
      </c>
      <c r="F122" s="136" t="s">
        <v>5642</v>
      </c>
      <c r="G122" s="137" t="s">
        <v>367</v>
      </c>
      <c r="H122" s="138">
        <v>2</v>
      </c>
      <c r="I122" s="139"/>
      <c r="J122" s="140">
        <f t="shared" si="10"/>
        <v>0</v>
      </c>
      <c r="K122" s="136" t="s">
        <v>3</v>
      </c>
      <c r="L122" s="34"/>
      <c r="M122" s="141" t="s">
        <v>3</v>
      </c>
      <c r="N122" s="142" t="s">
        <v>40</v>
      </c>
      <c r="P122" s="143">
        <f t="shared" si="11"/>
        <v>0</v>
      </c>
      <c r="Q122" s="143">
        <v>0</v>
      </c>
      <c r="R122" s="143">
        <f t="shared" si="12"/>
        <v>0</v>
      </c>
      <c r="S122" s="143">
        <v>0</v>
      </c>
      <c r="T122" s="144">
        <f t="shared" si="13"/>
        <v>0</v>
      </c>
      <c r="AR122" s="145" t="s">
        <v>113</v>
      </c>
      <c r="AT122" s="145" t="s">
        <v>331</v>
      </c>
      <c r="AU122" s="145" t="s">
        <v>76</v>
      </c>
      <c r="AY122" s="19" t="s">
        <v>328</v>
      </c>
      <c r="BE122" s="146">
        <f t="shared" si="14"/>
        <v>0</v>
      </c>
      <c r="BF122" s="146">
        <f t="shared" si="15"/>
        <v>0</v>
      </c>
      <c r="BG122" s="146">
        <f t="shared" si="16"/>
        <v>0</v>
      </c>
      <c r="BH122" s="146">
        <f t="shared" si="17"/>
        <v>0</v>
      </c>
      <c r="BI122" s="146">
        <f t="shared" si="18"/>
        <v>0</v>
      </c>
      <c r="BJ122" s="19" t="s">
        <v>76</v>
      </c>
      <c r="BK122" s="146">
        <f t="shared" si="19"/>
        <v>0</v>
      </c>
      <c r="BL122" s="19" t="s">
        <v>113</v>
      </c>
      <c r="BM122" s="145" t="s">
        <v>718</v>
      </c>
    </row>
    <row r="123" spans="2:65" s="1" customFormat="1" ht="16.5" customHeight="1">
      <c r="B123" s="133"/>
      <c r="C123" s="134" t="s">
        <v>588</v>
      </c>
      <c r="D123" s="134" t="s">
        <v>331</v>
      </c>
      <c r="E123" s="135" t="s">
        <v>5643</v>
      </c>
      <c r="F123" s="136" t="s">
        <v>5644</v>
      </c>
      <c r="G123" s="137" t="s">
        <v>367</v>
      </c>
      <c r="H123" s="138">
        <v>2</v>
      </c>
      <c r="I123" s="139"/>
      <c r="J123" s="140">
        <f t="shared" si="10"/>
        <v>0</v>
      </c>
      <c r="K123" s="136" t="s">
        <v>3</v>
      </c>
      <c r="L123" s="34"/>
      <c r="M123" s="141" t="s">
        <v>3</v>
      </c>
      <c r="N123" s="142" t="s">
        <v>40</v>
      </c>
      <c r="P123" s="143">
        <f t="shared" si="11"/>
        <v>0</v>
      </c>
      <c r="Q123" s="143">
        <v>0</v>
      </c>
      <c r="R123" s="143">
        <f t="shared" si="12"/>
        <v>0</v>
      </c>
      <c r="S123" s="143">
        <v>0</v>
      </c>
      <c r="T123" s="144">
        <f t="shared" si="13"/>
        <v>0</v>
      </c>
      <c r="AR123" s="145" t="s">
        <v>113</v>
      </c>
      <c r="AT123" s="145" t="s">
        <v>331</v>
      </c>
      <c r="AU123" s="145" t="s">
        <v>76</v>
      </c>
      <c r="AY123" s="19" t="s">
        <v>328</v>
      </c>
      <c r="BE123" s="146">
        <f t="shared" si="14"/>
        <v>0</v>
      </c>
      <c r="BF123" s="146">
        <f t="shared" si="15"/>
        <v>0</v>
      </c>
      <c r="BG123" s="146">
        <f t="shared" si="16"/>
        <v>0</v>
      </c>
      <c r="BH123" s="146">
        <f t="shared" si="17"/>
        <v>0</v>
      </c>
      <c r="BI123" s="146">
        <f t="shared" si="18"/>
        <v>0</v>
      </c>
      <c r="BJ123" s="19" t="s">
        <v>76</v>
      </c>
      <c r="BK123" s="146">
        <f t="shared" si="19"/>
        <v>0</v>
      </c>
      <c r="BL123" s="19" t="s">
        <v>113</v>
      </c>
      <c r="BM123" s="145" t="s">
        <v>152</v>
      </c>
    </row>
    <row r="124" spans="2:65" s="1" customFormat="1" ht="16.5" customHeight="1">
      <c r="B124" s="133"/>
      <c r="C124" s="134" t="s">
        <v>593</v>
      </c>
      <c r="D124" s="134" t="s">
        <v>331</v>
      </c>
      <c r="E124" s="135" t="s">
        <v>5645</v>
      </c>
      <c r="F124" s="136" t="s">
        <v>5646</v>
      </c>
      <c r="G124" s="137" t="s">
        <v>367</v>
      </c>
      <c r="H124" s="138">
        <v>24</v>
      </c>
      <c r="I124" s="139"/>
      <c r="J124" s="140">
        <f t="shared" si="10"/>
        <v>0</v>
      </c>
      <c r="K124" s="136" t="s">
        <v>3</v>
      </c>
      <c r="L124" s="34"/>
      <c r="M124" s="141" t="s">
        <v>3</v>
      </c>
      <c r="N124" s="142" t="s">
        <v>40</v>
      </c>
      <c r="P124" s="143">
        <f t="shared" si="11"/>
        <v>0</v>
      </c>
      <c r="Q124" s="143">
        <v>0</v>
      </c>
      <c r="R124" s="143">
        <f t="shared" si="12"/>
        <v>0</v>
      </c>
      <c r="S124" s="143">
        <v>0</v>
      </c>
      <c r="T124" s="144">
        <f t="shared" si="13"/>
        <v>0</v>
      </c>
      <c r="AR124" s="145" t="s">
        <v>113</v>
      </c>
      <c r="AT124" s="145" t="s">
        <v>331</v>
      </c>
      <c r="AU124" s="145" t="s">
        <v>76</v>
      </c>
      <c r="AY124" s="19" t="s">
        <v>328</v>
      </c>
      <c r="BE124" s="146">
        <f t="shared" si="14"/>
        <v>0</v>
      </c>
      <c r="BF124" s="146">
        <f t="shared" si="15"/>
        <v>0</v>
      </c>
      <c r="BG124" s="146">
        <f t="shared" si="16"/>
        <v>0</v>
      </c>
      <c r="BH124" s="146">
        <f t="shared" si="17"/>
        <v>0</v>
      </c>
      <c r="BI124" s="146">
        <f t="shared" si="18"/>
        <v>0</v>
      </c>
      <c r="BJ124" s="19" t="s">
        <v>76</v>
      </c>
      <c r="BK124" s="146">
        <f t="shared" si="19"/>
        <v>0</v>
      </c>
      <c r="BL124" s="19" t="s">
        <v>113</v>
      </c>
      <c r="BM124" s="145" t="s">
        <v>158</v>
      </c>
    </row>
    <row r="125" spans="2:65" s="1" customFormat="1" ht="16.5" customHeight="1">
      <c r="B125" s="133"/>
      <c r="C125" s="134" t="s">
        <v>598</v>
      </c>
      <c r="D125" s="134" t="s">
        <v>331</v>
      </c>
      <c r="E125" s="135" t="s">
        <v>5647</v>
      </c>
      <c r="F125" s="136" t="s">
        <v>5648</v>
      </c>
      <c r="G125" s="137" t="s">
        <v>367</v>
      </c>
      <c r="H125" s="138">
        <v>2</v>
      </c>
      <c r="I125" s="139"/>
      <c r="J125" s="140">
        <f t="shared" si="10"/>
        <v>0</v>
      </c>
      <c r="K125" s="136" t="s">
        <v>3</v>
      </c>
      <c r="L125" s="34"/>
      <c r="M125" s="141" t="s">
        <v>3</v>
      </c>
      <c r="N125" s="142" t="s">
        <v>40</v>
      </c>
      <c r="P125" s="143">
        <f t="shared" si="11"/>
        <v>0</v>
      </c>
      <c r="Q125" s="143">
        <v>0</v>
      </c>
      <c r="R125" s="143">
        <f t="shared" si="12"/>
        <v>0</v>
      </c>
      <c r="S125" s="143">
        <v>0</v>
      </c>
      <c r="T125" s="144">
        <f t="shared" si="13"/>
        <v>0</v>
      </c>
      <c r="AR125" s="145" t="s">
        <v>113</v>
      </c>
      <c r="AT125" s="145" t="s">
        <v>331</v>
      </c>
      <c r="AU125" s="145" t="s">
        <v>76</v>
      </c>
      <c r="AY125" s="19" t="s">
        <v>328</v>
      </c>
      <c r="BE125" s="146">
        <f t="shared" si="14"/>
        <v>0</v>
      </c>
      <c r="BF125" s="146">
        <f t="shared" si="15"/>
        <v>0</v>
      </c>
      <c r="BG125" s="146">
        <f t="shared" si="16"/>
        <v>0</v>
      </c>
      <c r="BH125" s="146">
        <f t="shared" si="17"/>
        <v>0</v>
      </c>
      <c r="BI125" s="146">
        <f t="shared" si="18"/>
        <v>0</v>
      </c>
      <c r="BJ125" s="19" t="s">
        <v>76</v>
      </c>
      <c r="BK125" s="146">
        <f t="shared" si="19"/>
        <v>0</v>
      </c>
      <c r="BL125" s="19" t="s">
        <v>113</v>
      </c>
      <c r="BM125" s="145" t="s">
        <v>747</v>
      </c>
    </row>
    <row r="126" spans="2:65" s="1" customFormat="1" ht="24.2" customHeight="1">
      <c r="B126" s="133"/>
      <c r="C126" s="134" t="s">
        <v>605</v>
      </c>
      <c r="D126" s="134" t="s">
        <v>331</v>
      </c>
      <c r="E126" s="135" t="s">
        <v>5649</v>
      </c>
      <c r="F126" s="136" t="s">
        <v>5650</v>
      </c>
      <c r="G126" s="137" t="s">
        <v>367</v>
      </c>
      <c r="H126" s="138">
        <v>5</v>
      </c>
      <c r="I126" s="139"/>
      <c r="J126" s="140">
        <f t="shared" si="10"/>
        <v>0</v>
      </c>
      <c r="K126" s="136" t="s">
        <v>3</v>
      </c>
      <c r="L126" s="34"/>
      <c r="M126" s="141" t="s">
        <v>3</v>
      </c>
      <c r="N126" s="142" t="s">
        <v>40</v>
      </c>
      <c r="P126" s="143">
        <f t="shared" si="11"/>
        <v>0</v>
      </c>
      <c r="Q126" s="143">
        <v>0</v>
      </c>
      <c r="R126" s="143">
        <f t="shared" si="12"/>
        <v>0</v>
      </c>
      <c r="S126" s="143">
        <v>0</v>
      </c>
      <c r="T126" s="144">
        <f t="shared" si="13"/>
        <v>0</v>
      </c>
      <c r="AR126" s="145" t="s">
        <v>113</v>
      </c>
      <c r="AT126" s="145" t="s">
        <v>331</v>
      </c>
      <c r="AU126" s="145" t="s">
        <v>76</v>
      </c>
      <c r="AY126" s="19" t="s">
        <v>328</v>
      </c>
      <c r="BE126" s="146">
        <f t="shared" si="14"/>
        <v>0</v>
      </c>
      <c r="BF126" s="146">
        <f t="shared" si="15"/>
        <v>0</v>
      </c>
      <c r="BG126" s="146">
        <f t="shared" si="16"/>
        <v>0</v>
      </c>
      <c r="BH126" s="146">
        <f t="shared" si="17"/>
        <v>0</v>
      </c>
      <c r="BI126" s="146">
        <f t="shared" si="18"/>
        <v>0</v>
      </c>
      <c r="BJ126" s="19" t="s">
        <v>76</v>
      </c>
      <c r="BK126" s="146">
        <f t="shared" si="19"/>
        <v>0</v>
      </c>
      <c r="BL126" s="19" t="s">
        <v>113</v>
      </c>
      <c r="BM126" s="145" t="s">
        <v>756</v>
      </c>
    </row>
    <row r="127" spans="2:65" s="1" customFormat="1" ht="16.5" customHeight="1">
      <c r="B127" s="133"/>
      <c r="C127" s="134" t="s">
        <v>610</v>
      </c>
      <c r="D127" s="134" t="s">
        <v>331</v>
      </c>
      <c r="E127" s="135" t="s">
        <v>5651</v>
      </c>
      <c r="F127" s="136" t="s">
        <v>5652</v>
      </c>
      <c r="G127" s="137" t="s">
        <v>367</v>
      </c>
      <c r="H127" s="138">
        <v>11</v>
      </c>
      <c r="I127" s="139"/>
      <c r="J127" s="140">
        <f t="shared" si="10"/>
        <v>0</v>
      </c>
      <c r="K127" s="136" t="s">
        <v>3</v>
      </c>
      <c r="L127" s="34"/>
      <c r="M127" s="141" t="s">
        <v>3</v>
      </c>
      <c r="N127" s="142" t="s">
        <v>40</v>
      </c>
      <c r="P127" s="143">
        <f t="shared" si="11"/>
        <v>0</v>
      </c>
      <c r="Q127" s="143">
        <v>0</v>
      </c>
      <c r="R127" s="143">
        <f t="shared" si="12"/>
        <v>0</v>
      </c>
      <c r="S127" s="143">
        <v>0</v>
      </c>
      <c r="T127" s="144">
        <f t="shared" si="13"/>
        <v>0</v>
      </c>
      <c r="AR127" s="145" t="s">
        <v>113</v>
      </c>
      <c r="AT127" s="145" t="s">
        <v>331</v>
      </c>
      <c r="AU127" s="145" t="s">
        <v>76</v>
      </c>
      <c r="AY127" s="19" t="s">
        <v>328</v>
      </c>
      <c r="BE127" s="146">
        <f t="shared" si="14"/>
        <v>0</v>
      </c>
      <c r="BF127" s="146">
        <f t="shared" si="15"/>
        <v>0</v>
      </c>
      <c r="BG127" s="146">
        <f t="shared" si="16"/>
        <v>0</v>
      </c>
      <c r="BH127" s="146">
        <f t="shared" si="17"/>
        <v>0</v>
      </c>
      <c r="BI127" s="146">
        <f t="shared" si="18"/>
        <v>0</v>
      </c>
      <c r="BJ127" s="19" t="s">
        <v>76</v>
      </c>
      <c r="BK127" s="146">
        <f t="shared" si="19"/>
        <v>0</v>
      </c>
      <c r="BL127" s="19" t="s">
        <v>113</v>
      </c>
      <c r="BM127" s="145" t="s">
        <v>764</v>
      </c>
    </row>
    <row r="128" spans="2:65" s="1" customFormat="1" ht="16.5" customHeight="1">
      <c r="B128" s="133"/>
      <c r="C128" s="134" t="s">
        <v>616</v>
      </c>
      <c r="D128" s="134" t="s">
        <v>331</v>
      </c>
      <c r="E128" s="135" t="s">
        <v>5653</v>
      </c>
      <c r="F128" s="136" t="s">
        <v>5654</v>
      </c>
      <c r="G128" s="137" t="s">
        <v>367</v>
      </c>
      <c r="H128" s="138">
        <v>56</v>
      </c>
      <c r="I128" s="139"/>
      <c r="J128" s="140">
        <f t="shared" si="10"/>
        <v>0</v>
      </c>
      <c r="K128" s="136" t="s">
        <v>3</v>
      </c>
      <c r="L128" s="34"/>
      <c r="M128" s="141" t="s">
        <v>3</v>
      </c>
      <c r="N128" s="142" t="s">
        <v>40</v>
      </c>
      <c r="P128" s="143">
        <f t="shared" si="11"/>
        <v>0</v>
      </c>
      <c r="Q128" s="143">
        <v>0</v>
      </c>
      <c r="R128" s="143">
        <f t="shared" si="12"/>
        <v>0</v>
      </c>
      <c r="S128" s="143">
        <v>0</v>
      </c>
      <c r="T128" s="144">
        <f t="shared" si="13"/>
        <v>0</v>
      </c>
      <c r="AR128" s="145" t="s">
        <v>113</v>
      </c>
      <c r="AT128" s="145" t="s">
        <v>331</v>
      </c>
      <c r="AU128" s="145" t="s">
        <v>76</v>
      </c>
      <c r="AY128" s="19" t="s">
        <v>328</v>
      </c>
      <c r="BE128" s="146">
        <f t="shared" si="14"/>
        <v>0</v>
      </c>
      <c r="BF128" s="146">
        <f t="shared" si="15"/>
        <v>0</v>
      </c>
      <c r="BG128" s="146">
        <f t="shared" si="16"/>
        <v>0</v>
      </c>
      <c r="BH128" s="146">
        <f t="shared" si="17"/>
        <v>0</v>
      </c>
      <c r="BI128" s="146">
        <f t="shared" si="18"/>
        <v>0</v>
      </c>
      <c r="BJ128" s="19" t="s">
        <v>76</v>
      </c>
      <c r="BK128" s="146">
        <f t="shared" si="19"/>
        <v>0</v>
      </c>
      <c r="BL128" s="19" t="s">
        <v>113</v>
      </c>
      <c r="BM128" s="145" t="s">
        <v>773</v>
      </c>
    </row>
    <row r="129" spans="2:65" s="1" customFormat="1" ht="16.5" customHeight="1">
      <c r="B129" s="133"/>
      <c r="C129" s="134" t="s">
        <v>621</v>
      </c>
      <c r="D129" s="134" t="s">
        <v>331</v>
      </c>
      <c r="E129" s="135" t="s">
        <v>5655</v>
      </c>
      <c r="F129" s="136" t="s">
        <v>5656</v>
      </c>
      <c r="G129" s="137" t="s">
        <v>367</v>
      </c>
      <c r="H129" s="138">
        <v>3</v>
      </c>
      <c r="I129" s="139"/>
      <c r="J129" s="140">
        <f t="shared" si="10"/>
        <v>0</v>
      </c>
      <c r="K129" s="136" t="s">
        <v>3</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783</v>
      </c>
    </row>
    <row r="130" spans="2:65" s="1" customFormat="1" ht="24.2" customHeight="1">
      <c r="B130" s="133"/>
      <c r="C130" s="134" t="s">
        <v>626</v>
      </c>
      <c r="D130" s="134" t="s">
        <v>331</v>
      </c>
      <c r="E130" s="135" t="s">
        <v>5657</v>
      </c>
      <c r="F130" s="136" t="s">
        <v>5658</v>
      </c>
      <c r="G130" s="137" t="s">
        <v>1373</v>
      </c>
      <c r="H130" s="138">
        <v>40</v>
      </c>
      <c r="I130" s="139"/>
      <c r="J130" s="140">
        <f t="shared" si="10"/>
        <v>0</v>
      </c>
      <c r="K130" s="136" t="s">
        <v>3</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792</v>
      </c>
    </row>
    <row r="131" spans="2:65" s="1" customFormat="1" ht="16.5" customHeight="1">
      <c r="B131" s="133"/>
      <c r="C131" s="134" t="s">
        <v>631</v>
      </c>
      <c r="D131" s="134" t="s">
        <v>331</v>
      </c>
      <c r="E131" s="135" t="s">
        <v>5659</v>
      </c>
      <c r="F131" s="136" t="s">
        <v>5660</v>
      </c>
      <c r="G131" s="137" t="s">
        <v>476</v>
      </c>
      <c r="H131" s="138">
        <v>40</v>
      </c>
      <c r="I131" s="139"/>
      <c r="J131" s="140">
        <f t="shared" si="10"/>
        <v>0</v>
      </c>
      <c r="K131" s="136" t="s">
        <v>3</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800</v>
      </c>
    </row>
    <row r="132" spans="2:65" s="1" customFormat="1" ht="16.5" customHeight="1">
      <c r="B132" s="133"/>
      <c r="C132" s="134" t="s">
        <v>638</v>
      </c>
      <c r="D132" s="134" t="s">
        <v>331</v>
      </c>
      <c r="E132" s="135" t="s">
        <v>5661</v>
      </c>
      <c r="F132" s="136" t="s">
        <v>5662</v>
      </c>
      <c r="G132" s="137" t="s">
        <v>476</v>
      </c>
      <c r="H132" s="138">
        <v>950</v>
      </c>
      <c r="I132" s="139"/>
      <c r="J132" s="140">
        <f t="shared" si="10"/>
        <v>0</v>
      </c>
      <c r="K132" s="136" t="s">
        <v>3</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808</v>
      </c>
    </row>
    <row r="133" spans="2:65" s="1" customFormat="1" ht="16.5" customHeight="1">
      <c r="B133" s="133"/>
      <c r="C133" s="134" t="s">
        <v>643</v>
      </c>
      <c r="D133" s="134" t="s">
        <v>331</v>
      </c>
      <c r="E133" s="135" t="s">
        <v>5663</v>
      </c>
      <c r="F133" s="136" t="s">
        <v>5664</v>
      </c>
      <c r="G133" s="137" t="s">
        <v>367</v>
      </c>
      <c r="H133" s="138">
        <v>24</v>
      </c>
      <c r="I133" s="139"/>
      <c r="J133" s="140">
        <f t="shared" si="10"/>
        <v>0</v>
      </c>
      <c r="K133" s="136" t="s">
        <v>3</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816</v>
      </c>
    </row>
    <row r="134" spans="2:65" s="1" customFormat="1" ht="16.5" customHeight="1">
      <c r="B134" s="133"/>
      <c r="C134" s="134" t="s">
        <v>649</v>
      </c>
      <c r="D134" s="134" t="s">
        <v>331</v>
      </c>
      <c r="E134" s="135" t="s">
        <v>5665</v>
      </c>
      <c r="F134" s="136" t="s">
        <v>5666</v>
      </c>
      <c r="G134" s="137" t="s">
        <v>1373</v>
      </c>
      <c r="H134" s="138">
        <v>5</v>
      </c>
      <c r="I134" s="139"/>
      <c r="J134" s="140">
        <f t="shared" si="10"/>
        <v>0</v>
      </c>
      <c r="K134" s="136" t="s">
        <v>3</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825</v>
      </c>
    </row>
    <row r="135" spans="2:65" s="1" customFormat="1" ht="21.75" customHeight="1">
      <c r="B135" s="133"/>
      <c r="C135" s="134" t="s">
        <v>654</v>
      </c>
      <c r="D135" s="134" t="s">
        <v>331</v>
      </c>
      <c r="E135" s="135" t="s">
        <v>5667</v>
      </c>
      <c r="F135" s="136" t="s">
        <v>5668</v>
      </c>
      <c r="G135" s="137" t="s">
        <v>1373</v>
      </c>
      <c r="H135" s="138">
        <v>4</v>
      </c>
      <c r="I135" s="139"/>
      <c r="J135" s="140">
        <f t="shared" si="10"/>
        <v>0</v>
      </c>
      <c r="K135" s="136" t="s">
        <v>3</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835</v>
      </c>
    </row>
    <row r="136" spans="2:65" s="1" customFormat="1" ht="21.75" customHeight="1">
      <c r="B136" s="133"/>
      <c r="C136" s="134" t="s">
        <v>661</v>
      </c>
      <c r="D136" s="134" t="s">
        <v>331</v>
      </c>
      <c r="E136" s="135" t="s">
        <v>5669</v>
      </c>
      <c r="F136" s="136" t="s">
        <v>5670</v>
      </c>
      <c r="G136" s="137" t="s">
        <v>367</v>
      </c>
      <c r="H136" s="138">
        <v>28</v>
      </c>
      <c r="I136" s="139"/>
      <c r="J136" s="140">
        <f t="shared" si="10"/>
        <v>0</v>
      </c>
      <c r="K136" s="136" t="s">
        <v>3</v>
      </c>
      <c r="L136" s="34"/>
      <c r="M136" s="189" t="s">
        <v>3</v>
      </c>
      <c r="N136" s="190" t="s">
        <v>40</v>
      </c>
      <c r="O136" s="154"/>
      <c r="P136" s="191">
        <f t="shared" si="11"/>
        <v>0</v>
      </c>
      <c r="Q136" s="191">
        <v>0</v>
      </c>
      <c r="R136" s="191">
        <f t="shared" si="12"/>
        <v>0</v>
      </c>
      <c r="S136" s="191">
        <v>0</v>
      </c>
      <c r="T136" s="192">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845</v>
      </c>
    </row>
    <row r="137" spans="2:65" s="1" customFormat="1" ht="6.95" customHeight="1">
      <c r="B137" s="43"/>
      <c r="C137" s="44"/>
      <c r="D137" s="44"/>
      <c r="E137" s="44"/>
      <c r="F137" s="44"/>
      <c r="G137" s="44"/>
      <c r="H137" s="44"/>
      <c r="I137" s="44"/>
      <c r="J137" s="44"/>
      <c r="K137" s="44"/>
      <c r="L137" s="34"/>
    </row>
  </sheetData>
  <autoFilter ref="C93:K136"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157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5494</v>
      </c>
      <c r="L12" s="34"/>
    </row>
    <row r="13" spans="2:46" s="1" customFormat="1" ht="16.5" customHeight="1">
      <c r="B13" s="34"/>
      <c r="E13" s="353" t="s">
        <v>5671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ROUND((SUM(BE96:BE135)),  2)</f>
        <v>0</v>
      </c>
      <c r="I37" s="95">
        <v>0.21</v>
      </c>
      <c r="J37" s="84">
        <f>ROUND(((SUM(BE96:BE135))*I37),  2)</f>
        <v>0</v>
      </c>
      <c r="L37" s="34"/>
    </row>
    <row r="38" spans="2:12" s="1" customFormat="1" ht="14.45" customHeight="1">
      <c r="B38" s="34"/>
      <c r="E38" s="29" t="s">
        <v>41</v>
      </c>
      <c r="F38" s="84">
        <f>ROUND((SUM(BF96:BF135)),  2)</f>
        <v>0</v>
      </c>
      <c r="I38" s="95">
        <v>0.12</v>
      </c>
      <c r="J38" s="84">
        <f>ROUND(((SUM(BF96:BF135))*I38),  2)</f>
        <v>0</v>
      </c>
      <c r="L38" s="34"/>
    </row>
    <row r="39" spans="2:12" s="1" customFormat="1" ht="14.45" hidden="1" customHeight="1">
      <c r="B39" s="34"/>
      <c r="E39" s="29" t="s">
        <v>42</v>
      </c>
      <c r="F39" s="84">
        <f>ROUND((SUM(BG96:BG135)),  2)</f>
        <v>0</v>
      </c>
      <c r="I39" s="95">
        <v>0.21</v>
      </c>
      <c r="J39" s="84">
        <f>0</f>
        <v>0</v>
      </c>
      <c r="L39" s="34"/>
    </row>
    <row r="40" spans="2:12" s="1" customFormat="1" ht="14.45" hidden="1" customHeight="1">
      <c r="B40" s="34"/>
      <c r="E40" s="29" t="s">
        <v>43</v>
      </c>
      <c r="F40" s="84">
        <f>ROUND((SUM(BH96:BH135)),  2)</f>
        <v>0</v>
      </c>
      <c r="I40" s="95">
        <v>0.12</v>
      </c>
      <c r="J40" s="84">
        <f>0</f>
        <v>0</v>
      </c>
      <c r="L40" s="34"/>
    </row>
    <row r="41" spans="2:12" s="1" customFormat="1" ht="14.45" hidden="1" customHeight="1">
      <c r="B41" s="34"/>
      <c r="E41" s="29" t="s">
        <v>44</v>
      </c>
      <c r="F41" s="84">
        <f>ROUND((SUM(BI96:BI135)),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5494</v>
      </c>
      <c r="L57" s="34"/>
    </row>
    <row r="58" spans="2:12" s="1" customFormat="1" ht="16.5" customHeight="1">
      <c r="B58" s="34"/>
      <c r="E58" s="353" t="str">
        <f>E13</f>
        <v>53 - CCTV</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5496</v>
      </c>
      <c r="E68" s="107"/>
      <c r="F68" s="107"/>
      <c r="G68" s="107"/>
      <c r="H68" s="107"/>
      <c r="I68" s="107"/>
      <c r="J68" s="108">
        <f>J97</f>
        <v>0</v>
      </c>
      <c r="L68" s="105"/>
    </row>
    <row r="69" spans="2:47" s="9" customFormat="1" ht="19.899999999999999" customHeight="1">
      <c r="B69" s="109"/>
      <c r="D69" s="110" t="s">
        <v>5672</v>
      </c>
      <c r="E69" s="111"/>
      <c r="F69" s="111"/>
      <c r="G69" s="111"/>
      <c r="H69" s="111"/>
      <c r="I69" s="111"/>
      <c r="J69" s="112">
        <f>J98</f>
        <v>0</v>
      </c>
      <c r="L69" s="109"/>
    </row>
    <row r="70" spans="2:47" s="9" customFormat="1" ht="19.899999999999999" customHeight="1">
      <c r="B70" s="109"/>
      <c r="D70" s="110" t="s">
        <v>5673</v>
      </c>
      <c r="E70" s="111"/>
      <c r="F70" s="111"/>
      <c r="G70" s="111"/>
      <c r="H70" s="111"/>
      <c r="I70" s="111"/>
      <c r="J70" s="112">
        <f>J107</f>
        <v>0</v>
      </c>
      <c r="L70" s="109"/>
    </row>
    <row r="71" spans="2:47" s="9" customFormat="1" ht="19.899999999999999" customHeight="1">
      <c r="B71" s="109"/>
      <c r="D71" s="110" t="s">
        <v>5674</v>
      </c>
      <c r="E71" s="111"/>
      <c r="F71" s="111"/>
      <c r="G71" s="111"/>
      <c r="H71" s="111"/>
      <c r="I71" s="111"/>
      <c r="J71" s="112">
        <f>J114</f>
        <v>0</v>
      </c>
      <c r="L71" s="109"/>
    </row>
    <row r="72" spans="2:47" s="8" customFormat="1" ht="24.95" customHeight="1">
      <c r="B72" s="105"/>
      <c r="D72" s="106" t="s">
        <v>5675</v>
      </c>
      <c r="E72" s="107"/>
      <c r="F72" s="107"/>
      <c r="G72" s="107"/>
      <c r="H72" s="107"/>
      <c r="I72" s="107"/>
      <c r="J72" s="108">
        <f>J124</f>
        <v>0</v>
      </c>
      <c r="L72" s="105"/>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72" t="str">
        <f>E7</f>
        <v>Revitalizace multimodálního uzlu ve Dvoře Králové nad Labem - etapa I-VI.</v>
      </c>
      <c r="F82" s="373"/>
      <c r="G82" s="373"/>
      <c r="H82" s="373"/>
      <c r="L82" s="34"/>
    </row>
    <row r="83" spans="2:63" ht="12" customHeight="1">
      <c r="B83" s="22"/>
      <c r="C83" s="29" t="s">
        <v>301</v>
      </c>
      <c r="L83" s="22"/>
    </row>
    <row r="84" spans="2:63" ht="23.25" customHeight="1">
      <c r="B84" s="22"/>
      <c r="E84" s="372" t="s">
        <v>302</v>
      </c>
      <c r="F84" s="335"/>
      <c r="G84" s="335"/>
      <c r="H84" s="335"/>
      <c r="L84" s="22"/>
    </row>
    <row r="85" spans="2:63" ht="12" customHeight="1">
      <c r="B85" s="22"/>
      <c r="C85" s="29" t="s">
        <v>303</v>
      </c>
      <c r="L85" s="22"/>
    </row>
    <row r="86" spans="2:63" s="1" customFormat="1" ht="16.5" customHeight="1">
      <c r="B86" s="34"/>
      <c r="E86" s="365" t="s">
        <v>1828</v>
      </c>
      <c r="F86" s="374"/>
      <c r="G86" s="374"/>
      <c r="H86" s="374"/>
      <c r="L86" s="34"/>
    </row>
    <row r="87" spans="2:63" s="1" customFormat="1" ht="12" customHeight="1">
      <c r="B87" s="34"/>
      <c r="C87" s="29" t="s">
        <v>5494</v>
      </c>
      <c r="L87" s="34"/>
    </row>
    <row r="88" spans="2:63" s="1" customFormat="1" ht="16.5" customHeight="1">
      <c r="B88" s="34"/>
      <c r="E88" s="353" t="str">
        <f>E13</f>
        <v>53 - CCTV</v>
      </c>
      <c r="F88" s="374"/>
      <c r="G88" s="374"/>
      <c r="H88" s="374"/>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 xml:space="preserve"> </v>
      </c>
      <c r="L92" s="34"/>
    </row>
    <row r="93" spans="2:63" s="1" customFormat="1" ht="15.2" customHeight="1">
      <c r="B93" s="34"/>
      <c r="C93" s="29" t="s">
        <v>28</v>
      </c>
      <c r="F93" s="27" t="str">
        <f>IF(E22="","",E22)</f>
        <v>Vyplň údaj</v>
      </c>
      <c r="I93" s="29" t="s">
        <v>32</v>
      </c>
      <c r="J93" s="32" t="str">
        <f>E28</f>
        <v xml:space="preserve"> </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P97+P124</f>
        <v>0</v>
      </c>
      <c r="Q96" s="52"/>
      <c r="R96" s="118">
        <f>R97+R124</f>
        <v>0</v>
      </c>
      <c r="S96" s="52"/>
      <c r="T96" s="119">
        <f>T97+T124</f>
        <v>0</v>
      </c>
      <c r="AT96" s="19" t="s">
        <v>68</v>
      </c>
      <c r="AU96" s="19" t="s">
        <v>310</v>
      </c>
      <c r="BK96" s="120">
        <f>BK97+BK124</f>
        <v>0</v>
      </c>
    </row>
    <row r="97" spans="2:65" s="11" customFormat="1" ht="25.9" customHeight="1">
      <c r="B97" s="121"/>
      <c r="D97" s="122" t="s">
        <v>68</v>
      </c>
      <c r="E97" s="123" t="s">
        <v>1322</v>
      </c>
      <c r="F97" s="123" t="s">
        <v>5502</v>
      </c>
      <c r="I97" s="124"/>
      <c r="J97" s="125">
        <f>BK97</f>
        <v>0</v>
      </c>
      <c r="L97" s="121"/>
      <c r="M97" s="126"/>
      <c r="P97" s="127">
        <f>P98+P107+P114</f>
        <v>0</v>
      </c>
      <c r="R97" s="127">
        <f>R98+R107+R114</f>
        <v>0</v>
      </c>
      <c r="T97" s="128">
        <f>T98+T107+T114</f>
        <v>0</v>
      </c>
      <c r="AR97" s="122" t="s">
        <v>76</v>
      </c>
      <c r="AT97" s="129" t="s">
        <v>68</v>
      </c>
      <c r="AU97" s="129" t="s">
        <v>69</v>
      </c>
      <c r="AY97" s="122" t="s">
        <v>328</v>
      </c>
      <c r="BK97" s="130">
        <f>BK98+BK107+BK114</f>
        <v>0</v>
      </c>
    </row>
    <row r="98" spans="2:65" s="11" customFormat="1" ht="22.9" customHeight="1">
      <c r="B98" s="121"/>
      <c r="D98" s="122" t="s">
        <v>68</v>
      </c>
      <c r="E98" s="131" t="s">
        <v>1363</v>
      </c>
      <c r="F98" s="131" t="s">
        <v>5676</v>
      </c>
      <c r="I98" s="124"/>
      <c r="J98" s="132">
        <f>BK98</f>
        <v>0</v>
      </c>
      <c r="L98" s="121"/>
      <c r="M98" s="126"/>
      <c r="P98" s="127">
        <f>SUM(P99:P106)</f>
        <v>0</v>
      </c>
      <c r="R98" s="127">
        <f>SUM(R99:R106)</f>
        <v>0</v>
      </c>
      <c r="T98" s="128">
        <f>SUM(T99:T106)</f>
        <v>0</v>
      </c>
      <c r="AR98" s="122" t="s">
        <v>76</v>
      </c>
      <c r="AT98" s="129" t="s">
        <v>68</v>
      </c>
      <c r="AU98" s="129" t="s">
        <v>76</v>
      </c>
      <c r="AY98" s="122" t="s">
        <v>328</v>
      </c>
      <c r="BK98" s="130">
        <f>SUM(BK99:BK106)</f>
        <v>0</v>
      </c>
    </row>
    <row r="99" spans="2:65" s="1" customFormat="1" ht="24.2" customHeight="1">
      <c r="B99" s="133"/>
      <c r="C99" s="134" t="s">
        <v>76</v>
      </c>
      <c r="D99" s="134" t="s">
        <v>331</v>
      </c>
      <c r="E99" s="135" t="s">
        <v>5677</v>
      </c>
      <c r="F99" s="136" t="s">
        <v>5678</v>
      </c>
      <c r="G99" s="137" t="s">
        <v>367</v>
      </c>
      <c r="H99" s="138">
        <v>6</v>
      </c>
      <c r="I99" s="139"/>
      <c r="J99" s="140">
        <f t="shared" ref="J99:J106" si="0">ROUND(I99*H99,2)</f>
        <v>0</v>
      </c>
      <c r="K99" s="136" t="s">
        <v>2897</v>
      </c>
      <c r="L99" s="34"/>
      <c r="M99" s="141" t="s">
        <v>3</v>
      </c>
      <c r="N99" s="142" t="s">
        <v>40</v>
      </c>
      <c r="P99" s="143">
        <f t="shared" ref="P99:P106" si="1">O99*H99</f>
        <v>0</v>
      </c>
      <c r="Q99" s="143">
        <v>0</v>
      </c>
      <c r="R99" s="143">
        <f t="shared" ref="R99:R106" si="2">Q99*H99</f>
        <v>0</v>
      </c>
      <c r="S99" s="143">
        <v>0</v>
      </c>
      <c r="T99" s="144">
        <f t="shared" ref="T99:T106" si="3">S99*H99</f>
        <v>0</v>
      </c>
      <c r="AR99" s="145" t="s">
        <v>113</v>
      </c>
      <c r="AT99" s="145" t="s">
        <v>331</v>
      </c>
      <c r="AU99" s="145" t="s">
        <v>79</v>
      </c>
      <c r="AY99" s="19" t="s">
        <v>328</v>
      </c>
      <c r="BE99" s="146">
        <f t="shared" ref="BE99:BE106" si="4">IF(N99="základní",J99,0)</f>
        <v>0</v>
      </c>
      <c r="BF99" s="146">
        <f t="shared" ref="BF99:BF106" si="5">IF(N99="snížená",J99,0)</f>
        <v>0</v>
      </c>
      <c r="BG99" s="146">
        <f t="shared" ref="BG99:BG106" si="6">IF(N99="zákl. přenesená",J99,0)</f>
        <v>0</v>
      </c>
      <c r="BH99" s="146">
        <f t="shared" ref="BH99:BH106" si="7">IF(N99="sníž. přenesená",J99,0)</f>
        <v>0</v>
      </c>
      <c r="BI99" s="146">
        <f t="shared" ref="BI99:BI106" si="8">IF(N99="nulová",J99,0)</f>
        <v>0</v>
      </c>
      <c r="BJ99" s="19" t="s">
        <v>76</v>
      </c>
      <c r="BK99" s="146">
        <f t="shared" ref="BK99:BK106" si="9">ROUND(I99*H99,2)</f>
        <v>0</v>
      </c>
      <c r="BL99" s="19" t="s">
        <v>113</v>
      </c>
      <c r="BM99" s="145" t="s">
        <v>79</v>
      </c>
    </row>
    <row r="100" spans="2:65" s="1" customFormat="1" ht="16.5" customHeight="1">
      <c r="B100" s="133"/>
      <c r="C100" s="134" t="s">
        <v>79</v>
      </c>
      <c r="D100" s="134" t="s">
        <v>331</v>
      </c>
      <c r="E100" s="135" t="s">
        <v>5679</v>
      </c>
      <c r="F100" s="136" t="s">
        <v>5680</v>
      </c>
      <c r="G100" s="137" t="s">
        <v>367</v>
      </c>
      <c r="H100" s="138">
        <v>6</v>
      </c>
      <c r="I100" s="139"/>
      <c r="J100" s="140">
        <f t="shared" si="0"/>
        <v>0</v>
      </c>
      <c r="K100" s="136" t="s">
        <v>2897</v>
      </c>
      <c r="L100" s="34"/>
      <c r="M100" s="141" t="s">
        <v>3</v>
      </c>
      <c r="N100" s="142" t="s">
        <v>40</v>
      </c>
      <c r="P100" s="143">
        <f t="shared" si="1"/>
        <v>0</v>
      </c>
      <c r="Q100" s="143">
        <v>0</v>
      </c>
      <c r="R100" s="143">
        <f t="shared" si="2"/>
        <v>0</v>
      </c>
      <c r="S100" s="143">
        <v>0</v>
      </c>
      <c r="T100" s="144">
        <f t="shared" si="3"/>
        <v>0</v>
      </c>
      <c r="AR100" s="145" t="s">
        <v>113</v>
      </c>
      <c r="AT100" s="145" t="s">
        <v>331</v>
      </c>
      <c r="AU100" s="145" t="s">
        <v>79</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113</v>
      </c>
    </row>
    <row r="101" spans="2:65" s="1" customFormat="1" ht="16.5" customHeight="1">
      <c r="B101" s="133"/>
      <c r="C101" s="134" t="s">
        <v>87</v>
      </c>
      <c r="D101" s="134" t="s">
        <v>331</v>
      </c>
      <c r="E101" s="135" t="s">
        <v>5681</v>
      </c>
      <c r="F101" s="136" t="s">
        <v>5682</v>
      </c>
      <c r="G101" s="137" t="s">
        <v>367</v>
      </c>
      <c r="H101" s="138">
        <v>7</v>
      </c>
      <c r="I101" s="139"/>
      <c r="J101" s="140">
        <f t="shared" si="0"/>
        <v>0</v>
      </c>
      <c r="K101" s="136" t="s">
        <v>2897</v>
      </c>
      <c r="L101" s="34"/>
      <c r="M101" s="141" t="s">
        <v>3</v>
      </c>
      <c r="N101" s="142" t="s">
        <v>40</v>
      </c>
      <c r="P101" s="143">
        <f t="shared" si="1"/>
        <v>0</v>
      </c>
      <c r="Q101" s="143">
        <v>0</v>
      </c>
      <c r="R101" s="143">
        <f t="shared" si="2"/>
        <v>0</v>
      </c>
      <c r="S101" s="143">
        <v>0</v>
      </c>
      <c r="T101" s="144">
        <f t="shared" si="3"/>
        <v>0</v>
      </c>
      <c r="AR101" s="145" t="s">
        <v>113</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150</v>
      </c>
    </row>
    <row r="102" spans="2:65" s="1" customFormat="1" ht="24.2" customHeight="1">
      <c r="B102" s="133"/>
      <c r="C102" s="134" t="s">
        <v>113</v>
      </c>
      <c r="D102" s="134" t="s">
        <v>331</v>
      </c>
      <c r="E102" s="135" t="s">
        <v>5683</v>
      </c>
      <c r="F102" s="136" t="s">
        <v>5684</v>
      </c>
      <c r="G102" s="137" t="s">
        <v>367</v>
      </c>
      <c r="H102" s="138">
        <v>1</v>
      </c>
      <c r="I102" s="139"/>
      <c r="J102" s="140">
        <f t="shared" si="0"/>
        <v>0</v>
      </c>
      <c r="K102" s="136" t="s">
        <v>2897</v>
      </c>
      <c r="L102" s="34"/>
      <c r="M102" s="141" t="s">
        <v>3</v>
      </c>
      <c r="N102" s="142" t="s">
        <v>40</v>
      </c>
      <c r="P102" s="143">
        <f t="shared" si="1"/>
        <v>0</v>
      </c>
      <c r="Q102" s="143">
        <v>0</v>
      </c>
      <c r="R102" s="143">
        <f t="shared" si="2"/>
        <v>0</v>
      </c>
      <c r="S102" s="143">
        <v>0</v>
      </c>
      <c r="T102" s="144">
        <f t="shared" si="3"/>
        <v>0</v>
      </c>
      <c r="AR102" s="145" t="s">
        <v>113</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171</v>
      </c>
    </row>
    <row r="103" spans="2:65" s="1" customFormat="1" ht="16.5" customHeight="1">
      <c r="B103" s="133"/>
      <c r="C103" s="134" t="s">
        <v>138</v>
      </c>
      <c r="D103" s="134" t="s">
        <v>331</v>
      </c>
      <c r="E103" s="135" t="s">
        <v>5685</v>
      </c>
      <c r="F103" s="136" t="s">
        <v>5686</v>
      </c>
      <c r="G103" s="137" t="s">
        <v>367</v>
      </c>
      <c r="H103" s="138">
        <v>2</v>
      </c>
      <c r="I103" s="139"/>
      <c r="J103" s="140">
        <f t="shared" si="0"/>
        <v>0</v>
      </c>
      <c r="K103" s="136" t="s">
        <v>2897</v>
      </c>
      <c r="L103" s="34"/>
      <c r="M103" s="141" t="s">
        <v>3</v>
      </c>
      <c r="N103" s="142" t="s">
        <v>40</v>
      </c>
      <c r="P103" s="143">
        <f t="shared" si="1"/>
        <v>0</v>
      </c>
      <c r="Q103" s="143">
        <v>0</v>
      </c>
      <c r="R103" s="143">
        <f t="shared" si="2"/>
        <v>0</v>
      </c>
      <c r="S103" s="143">
        <v>0</v>
      </c>
      <c r="T103" s="144">
        <f t="shared" si="3"/>
        <v>0</v>
      </c>
      <c r="AR103" s="145" t="s">
        <v>113</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235</v>
      </c>
    </row>
    <row r="104" spans="2:65" s="1" customFormat="1" ht="16.5" customHeight="1">
      <c r="B104" s="133"/>
      <c r="C104" s="134" t="s">
        <v>150</v>
      </c>
      <c r="D104" s="134" t="s">
        <v>331</v>
      </c>
      <c r="E104" s="135" t="s">
        <v>5687</v>
      </c>
      <c r="F104" s="136" t="s">
        <v>5688</v>
      </c>
      <c r="G104" s="137" t="s">
        <v>367</v>
      </c>
      <c r="H104" s="138">
        <v>7</v>
      </c>
      <c r="I104" s="139"/>
      <c r="J104" s="140">
        <f t="shared" si="0"/>
        <v>0</v>
      </c>
      <c r="K104" s="136" t="s">
        <v>2897</v>
      </c>
      <c r="L104" s="34"/>
      <c r="M104" s="141" t="s">
        <v>3</v>
      </c>
      <c r="N104" s="142" t="s">
        <v>40</v>
      </c>
      <c r="P104" s="143">
        <f t="shared" si="1"/>
        <v>0</v>
      </c>
      <c r="Q104" s="143">
        <v>0</v>
      </c>
      <c r="R104" s="143">
        <f t="shared" si="2"/>
        <v>0</v>
      </c>
      <c r="S104" s="143">
        <v>0</v>
      </c>
      <c r="T104" s="144">
        <f t="shared" si="3"/>
        <v>0</v>
      </c>
      <c r="AR104" s="145" t="s">
        <v>113</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9</v>
      </c>
    </row>
    <row r="105" spans="2:65" s="1" customFormat="1" ht="16.5" customHeight="1">
      <c r="B105" s="133"/>
      <c r="C105" s="134" t="s">
        <v>168</v>
      </c>
      <c r="D105" s="134" t="s">
        <v>331</v>
      </c>
      <c r="E105" s="135" t="s">
        <v>5689</v>
      </c>
      <c r="F105" s="136" t="s">
        <v>5690</v>
      </c>
      <c r="G105" s="137" t="s">
        <v>367</v>
      </c>
      <c r="H105" s="138">
        <v>1</v>
      </c>
      <c r="I105" s="139"/>
      <c r="J105" s="140">
        <f t="shared" si="0"/>
        <v>0</v>
      </c>
      <c r="K105" s="136" t="s">
        <v>2897</v>
      </c>
      <c r="L105" s="34"/>
      <c r="M105" s="141" t="s">
        <v>3</v>
      </c>
      <c r="N105" s="142" t="s">
        <v>40</v>
      </c>
      <c r="P105" s="143">
        <f t="shared" si="1"/>
        <v>0</v>
      </c>
      <c r="Q105" s="143">
        <v>0</v>
      </c>
      <c r="R105" s="143">
        <f t="shared" si="2"/>
        <v>0</v>
      </c>
      <c r="S105" s="143">
        <v>0</v>
      </c>
      <c r="T105" s="144">
        <f t="shared" si="3"/>
        <v>0</v>
      </c>
      <c r="AR105" s="145" t="s">
        <v>113</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512</v>
      </c>
    </row>
    <row r="106" spans="2:65" s="1" customFormat="1" ht="24.2" customHeight="1">
      <c r="B106" s="133"/>
      <c r="C106" s="134" t="s">
        <v>171</v>
      </c>
      <c r="D106" s="134" t="s">
        <v>331</v>
      </c>
      <c r="E106" s="135" t="s">
        <v>5691</v>
      </c>
      <c r="F106" s="136" t="s">
        <v>5692</v>
      </c>
      <c r="G106" s="137" t="s">
        <v>367</v>
      </c>
      <c r="H106" s="138">
        <v>1</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113</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532</v>
      </c>
    </row>
    <row r="107" spans="2:65" s="11" customFormat="1" ht="22.9" customHeight="1">
      <c r="B107" s="121"/>
      <c r="D107" s="122" t="s">
        <v>68</v>
      </c>
      <c r="E107" s="131" t="s">
        <v>5526</v>
      </c>
      <c r="F107" s="131" t="s">
        <v>5693</v>
      </c>
      <c r="I107" s="124"/>
      <c r="J107" s="132">
        <f>BK107</f>
        <v>0</v>
      </c>
      <c r="L107" s="121"/>
      <c r="M107" s="126"/>
      <c r="P107" s="127">
        <f>SUM(P108:P113)</f>
        <v>0</v>
      </c>
      <c r="R107" s="127">
        <f>SUM(R108:R113)</f>
        <v>0</v>
      </c>
      <c r="T107" s="128">
        <f>SUM(T108:T113)</f>
        <v>0</v>
      </c>
      <c r="AR107" s="122" t="s">
        <v>76</v>
      </c>
      <c r="AT107" s="129" t="s">
        <v>68</v>
      </c>
      <c r="AU107" s="129" t="s">
        <v>76</v>
      </c>
      <c r="AY107" s="122" t="s">
        <v>328</v>
      </c>
      <c r="BK107" s="130">
        <f>SUM(BK108:BK113)</f>
        <v>0</v>
      </c>
    </row>
    <row r="108" spans="2:65" s="1" customFormat="1" ht="16.5" customHeight="1">
      <c r="B108" s="133"/>
      <c r="C108" s="134" t="s">
        <v>183</v>
      </c>
      <c r="D108" s="134" t="s">
        <v>331</v>
      </c>
      <c r="E108" s="135" t="s">
        <v>5694</v>
      </c>
      <c r="F108" s="136" t="s">
        <v>5695</v>
      </c>
      <c r="G108" s="137" t="s">
        <v>367</v>
      </c>
      <c r="H108" s="138">
        <v>7</v>
      </c>
      <c r="I108" s="139"/>
      <c r="J108" s="140">
        <f t="shared" ref="J108:J113" si="10">ROUND(I108*H108,2)</f>
        <v>0</v>
      </c>
      <c r="K108" s="136" t="s">
        <v>2897</v>
      </c>
      <c r="L108" s="34"/>
      <c r="M108" s="141" t="s">
        <v>3</v>
      </c>
      <c r="N108" s="142" t="s">
        <v>40</v>
      </c>
      <c r="P108" s="143">
        <f t="shared" ref="P108:P113" si="11">O108*H108</f>
        <v>0</v>
      </c>
      <c r="Q108" s="143">
        <v>0</v>
      </c>
      <c r="R108" s="143">
        <f t="shared" ref="R108:R113" si="12">Q108*H108</f>
        <v>0</v>
      </c>
      <c r="S108" s="143">
        <v>0</v>
      </c>
      <c r="T108" s="144">
        <f t="shared" ref="T108:T113" si="13">S108*H108</f>
        <v>0</v>
      </c>
      <c r="AR108" s="145" t="s">
        <v>113</v>
      </c>
      <c r="AT108" s="145" t="s">
        <v>331</v>
      </c>
      <c r="AU108" s="145" t="s">
        <v>79</v>
      </c>
      <c r="AY108" s="19" t="s">
        <v>328</v>
      </c>
      <c r="BE108" s="146">
        <f t="shared" ref="BE108:BE113" si="14">IF(N108="základní",J108,0)</f>
        <v>0</v>
      </c>
      <c r="BF108" s="146">
        <f t="shared" ref="BF108:BF113" si="15">IF(N108="snížená",J108,0)</f>
        <v>0</v>
      </c>
      <c r="BG108" s="146">
        <f t="shared" ref="BG108:BG113" si="16">IF(N108="zákl. přenesená",J108,0)</f>
        <v>0</v>
      </c>
      <c r="BH108" s="146">
        <f t="shared" ref="BH108:BH113" si="17">IF(N108="sníž. přenesená",J108,0)</f>
        <v>0</v>
      </c>
      <c r="BI108" s="146">
        <f t="shared" ref="BI108:BI113" si="18">IF(N108="nulová",J108,0)</f>
        <v>0</v>
      </c>
      <c r="BJ108" s="19" t="s">
        <v>76</v>
      </c>
      <c r="BK108" s="146">
        <f t="shared" ref="BK108:BK113" si="19">ROUND(I108*H108,2)</f>
        <v>0</v>
      </c>
      <c r="BL108" s="19" t="s">
        <v>113</v>
      </c>
      <c r="BM108" s="145" t="s">
        <v>544</v>
      </c>
    </row>
    <row r="109" spans="2:65" s="1" customFormat="1" ht="16.5" customHeight="1">
      <c r="B109" s="133"/>
      <c r="C109" s="134" t="s">
        <v>235</v>
      </c>
      <c r="D109" s="134" t="s">
        <v>331</v>
      </c>
      <c r="E109" s="135" t="s">
        <v>5696</v>
      </c>
      <c r="F109" s="136" t="s">
        <v>5697</v>
      </c>
      <c r="G109" s="137" t="s">
        <v>367</v>
      </c>
      <c r="H109" s="138">
        <v>7</v>
      </c>
      <c r="I109" s="139"/>
      <c r="J109" s="140">
        <f t="shared" si="10"/>
        <v>0</v>
      </c>
      <c r="K109" s="136" t="s">
        <v>2897</v>
      </c>
      <c r="L109" s="34"/>
      <c r="M109" s="141" t="s">
        <v>3</v>
      </c>
      <c r="N109" s="142" t="s">
        <v>40</v>
      </c>
      <c r="P109" s="143">
        <f t="shared" si="11"/>
        <v>0</v>
      </c>
      <c r="Q109" s="143">
        <v>0</v>
      </c>
      <c r="R109" s="143">
        <f t="shared" si="12"/>
        <v>0</v>
      </c>
      <c r="S109" s="143">
        <v>0</v>
      </c>
      <c r="T109" s="144">
        <f t="shared" si="13"/>
        <v>0</v>
      </c>
      <c r="AR109" s="145" t="s">
        <v>113</v>
      </c>
      <c r="AT109" s="145" t="s">
        <v>331</v>
      </c>
      <c r="AU109" s="145" t="s">
        <v>79</v>
      </c>
      <c r="AY109" s="19" t="s">
        <v>328</v>
      </c>
      <c r="BE109" s="146">
        <f t="shared" si="14"/>
        <v>0</v>
      </c>
      <c r="BF109" s="146">
        <f t="shared" si="15"/>
        <v>0</v>
      </c>
      <c r="BG109" s="146">
        <f t="shared" si="16"/>
        <v>0</v>
      </c>
      <c r="BH109" s="146">
        <f t="shared" si="17"/>
        <v>0</v>
      </c>
      <c r="BI109" s="146">
        <f t="shared" si="18"/>
        <v>0</v>
      </c>
      <c r="BJ109" s="19" t="s">
        <v>76</v>
      </c>
      <c r="BK109" s="146">
        <f t="shared" si="19"/>
        <v>0</v>
      </c>
      <c r="BL109" s="19" t="s">
        <v>113</v>
      </c>
      <c r="BM109" s="145" t="s">
        <v>556</v>
      </c>
    </row>
    <row r="110" spans="2:65" s="1" customFormat="1" ht="24.2" customHeight="1">
      <c r="B110" s="133"/>
      <c r="C110" s="134" t="s">
        <v>239</v>
      </c>
      <c r="D110" s="134" t="s">
        <v>331</v>
      </c>
      <c r="E110" s="135" t="s">
        <v>5698</v>
      </c>
      <c r="F110" s="136" t="s">
        <v>5699</v>
      </c>
      <c r="G110" s="137" t="s">
        <v>367</v>
      </c>
      <c r="H110" s="138">
        <v>7</v>
      </c>
      <c r="I110" s="139"/>
      <c r="J110" s="140">
        <f t="shared" si="10"/>
        <v>0</v>
      </c>
      <c r="K110" s="136" t="s">
        <v>2897</v>
      </c>
      <c r="L110" s="34"/>
      <c r="M110" s="141" t="s">
        <v>3</v>
      </c>
      <c r="N110" s="142" t="s">
        <v>40</v>
      </c>
      <c r="P110" s="143">
        <f t="shared" si="11"/>
        <v>0</v>
      </c>
      <c r="Q110" s="143">
        <v>0</v>
      </c>
      <c r="R110" s="143">
        <f t="shared" si="12"/>
        <v>0</v>
      </c>
      <c r="S110" s="143">
        <v>0</v>
      </c>
      <c r="T110" s="144">
        <f t="shared" si="13"/>
        <v>0</v>
      </c>
      <c r="AR110" s="145" t="s">
        <v>113</v>
      </c>
      <c r="AT110" s="145" t="s">
        <v>331</v>
      </c>
      <c r="AU110" s="145" t="s">
        <v>79</v>
      </c>
      <c r="AY110" s="19" t="s">
        <v>328</v>
      </c>
      <c r="BE110" s="146">
        <f t="shared" si="14"/>
        <v>0</v>
      </c>
      <c r="BF110" s="146">
        <f t="shared" si="15"/>
        <v>0</v>
      </c>
      <c r="BG110" s="146">
        <f t="shared" si="16"/>
        <v>0</v>
      </c>
      <c r="BH110" s="146">
        <f t="shared" si="17"/>
        <v>0</v>
      </c>
      <c r="BI110" s="146">
        <f t="shared" si="18"/>
        <v>0</v>
      </c>
      <c r="BJ110" s="19" t="s">
        <v>76</v>
      </c>
      <c r="BK110" s="146">
        <f t="shared" si="19"/>
        <v>0</v>
      </c>
      <c r="BL110" s="19" t="s">
        <v>113</v>
      </c>
      <c r="BM110" s="145" t="s">
        <v>564</v>
      </c>
    </row>
    <row r="111" spans="2:65" s="1" customFormat="1" ht="16.5" customHeight="1">
      <c r="B111" s="133"/>
      <c r="C111" s="134" t="s">
        <v>9</v>
      </c>
      <c r="D111" s="134" t="s">
        <v>331</v>
      </c>
      <c r="E111" s="135" t="s">
        <v>5700</v>
      </c>
      <c r="F111" s="136" t="s">
        <v>5701</v>
      </c>
      <c r="G111" s="137" t="s">
        <v>367</v>
      </c>
      <c r="H111" s="138">
        <v>7</v>
      </c>
      <c r="I111" s="139"/>
      <c r="J111" s="140">
        <f t="shared" si="10"/>
        <v>0</v>
      </c>
      <c r="K111" s="136" t="s">
        <v>2897</v>
      </c>
      <c r="L111" s="34"/>
      <c r="M111" s="141" t="s">
        <v>3</v>
      </c>
      <c r="N111" s="142" t="s">
        <v>40</v>
      </c>
      <c r="P111" s="143">
        <f t="shared" si="11"/>
        <v>0</v>
      </c>
      <c r="Q111" s="143">
        <v>0</v>
      </c>
      <c r="R111" s="143">
        <f t="shared" si="12"/>
        <v>0</v>
      </c>
      <c r="S111" s="143">
        <v>0</v>
      </c>
      <c r="T111" s="144">
        <f t="shared" si="13"/>
        <v>0</v>
      </c>
      <c r="AR111" s="145" t="s">
        <v>113</v>
      </c>
      <c r="AT111" s="145" t="s">
        <v>331</v>
      </c>
      <c r="AU111" s="145" t="s">
        <v>79</v>
      </c>
      <c r="AY111" s="19" t="s">
        <v>328</v>
      </c>
      <c r="BE111" s="146">
        <f t="shared" si="14"/>
        <v>0</v>
      </c>
      <c r="BF111" s="146">
        <f t="shared" si="15"/>
        <v>0</v>
      </c>
      <c r="BG111" s="146">
        <f t="shared" si="16"/>
        <v>0</v>
      </c>
      <c r="BH111" s="146">
        <f t="shared" si="17"/>
        <v>0</v>
      </c>
      <c r="BI111" s="146">
        <f t="shared" si="18"/>
        <v>0</v>
      </c>
      <c r="BJ111" s="19" t="s">
        <v>76</v>
      </c>
      <c r="BK111" s="146">
        <f t="shared" si="19"/>
        <v>0</v>
      </c>
      <c r="BL111" s="19" t="s">
        <v>113</v>
      </c>
      <c r="BM111" s="145" t="s">
        <v>576</v>
      </c>
    </row>
    <row r="112" spans="2:65" s="1" customFormat="1" ht="24.2" customHeight="1">
      <c r="B112" s="133"/>
      <c r="C112" s="134" t="s">
        <v>505</v>
      </c>
      <c r="D112" s="134" t="s">
        <v>331</v>
      </c>
      <c r="E112" s="135" t="s">
        <v>5702</v>
      </c>
      <c r="F112" s="136" t="s">
        <v>5703</v>
      </c>
      <c r="G112" s="137" t="s">
        <v>367</v>
      </c>
      <c r="H112" s="138">
        <v>7</v>
      </c>
      <c r="I112" s="139"/>
      <c r="J112" s="140">
        <f t="shared" si="10"/>
        <v>0</v>
      </c>
      <c r="K112" s="136" t="s">
        <v>2897</v>
      </c>
      <c r="L112" s="34"/>
      <c r="M112" s="141" t="s">
        <v>3</v>
      </c>
      <c r="N112" s="142" t="s">
        <v>40</v>
      </c>
      <c r="P112" s="143">
        <f t="shared" si="11"/>
        <v>0</v>
      </c>
      <c r="Q112" s="143">
        <v>0</v>
      </c>
      <c r="R112" s="143">
        <f t="shared" si="12"/>
        <v>0</v>
      </c>
      <c r="S112" s="143">
        <v>0</v>
      </c>
      <c r="T112" s="144">
        <f t="shared" si="13"/>
        <v>0</v>
      </c>
      <c r="AR112" s="145" t="s">
        <v>113</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113</v>
      </c>
      <c r="BM112" s="145" t="s">
        <v>588</v>
      </c>
    </row>
    <row r="113" spans="2:65" s="1" customFormat="1" ht="16.5" customHeight="1">
      <c r="B113" s="133"/>
      <c r="C113" s="134" t="s">
        <v>512</v>
      </c>
      <c r="D113" s="134" t="s">
        <v>331</v>
      </c>
      <c r="E113" s="135" t="s">
        <v>5704</v>
      </c>
      <c r="F113" s="136" t="s">
        <v>5705</v>
      </c>
      <c r="G113" s="137" t="s">
        <v>367</v>
      </c>
      <c r="H113" s="138">
        <v>7</v>
      </c>
      <c r="I113" s="139"/>
      <c r="J113" s="140">
        <f t="shared" si="10"/>
        <v>0</v>
      </c>
      <c r="K113" s="136" t="s">
        <v>2897</v>
      </c>
      <c r="L113" s="34"/>
      <c r="M113" s="141" t="s">
        <v>3</v>
      </c>
      <c r="N113" s="142" t="s">
        <v>40</v>
      </c>
      <c r="P113" s="143">
        <f t="shared" si="11"/>
        <v>0</v>
      </c>
      <c r="Q113" s="143">
        <v>0</v>
      </c>
      <c r="R113" s="143">
        <f t="shared" si="12"/>
        <v>0</v>
      </c>
      <c r="S113" s="143">
        <v>0</v>
      </c>
      <c r="T113" s="144">
        <f t="shared" si="13"/>
        <v>0</v>
      </c>
      <c r="AR113" s="145" t="s">
        <v>113</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113</v>
      </c>
      <c r="BM113" s="145" t="s">
        <v>598</v>
      </c>
    </row>
    <row r="114" spans="2:65" s="11" customFormat="1" ht="22.9" customHeight="1">
      <c r="B114" s="121"/>
      <c r="D114" s="122" t="s">
        <v>68</v>
      </c>
      <c r="E114" s="131" t="s">
        <v>5534</v>
      </c>
      <c r="F114" s="131" t="s">
        <v>5549</v>
      </c>
      <c r="I114" s="124"/>
      <c r="J114" s="132">
        <f>BK114</f>
        <v>0</v>
      </c>
      <c r="L114" s="121"/>
      <c r="M114" s="126"/>
      <c r="P114" s="127">
        <f>SUM(P115:P123)</f>
        <v>0</v>
      </c>
      <c r="R114" s="127">
        <f>SUM(R115:R123)</f>
        <v>0</v>
      </c>
      <c r="T114" s="128">
        <f>SUM(T115:T123)</f>
        <v>0</v>
      </c>
      <c r="AR114" s="122" t="s">
        <v>76</v>
      </c>
      <c r="AT114" s="129" t="s">
        <v>68</v>
      </c>
      <c r="AU114" s="129" t="s">
        <v>76</v>
      </c>
      <c r="AY114" s="122" t="s">
        <v>328</v>
      </c>
      <c r="BK114" s="130">
        <f>SUM(BK115:BK123)</f>
        <v>0</v>
      </c>
    </row>
    <row r="115" spans="2:65" s="1" customFormat="1" ht="24.2" customHeight="1">
      <c r="B115" s="133"/>
      <c r="C115" s="134" t="s">
        <v>526</v>
      </c>
      <c r="D115" s="134" t="s">
        <v>331</v>
      </c>
      <c r="E115" s="135" t="s">
        <v>5706</v>
      </c>
      <c r="F115" s="136" t="s">
        <v>5707</v>
      </c>
      <c r="G115" s="137" t="s">
        <v>476</v>
      </c>
      <c r="H115" s="138">
        <v>560</v>
      </c>
      <c r="I115" s="139"/>
      <c r="J115" s="140">
        <f t="shared" ref="J115:J123" si="20">ROUND(I115*H115,2)</f>
        <v>0</v>
      </c>
      <c r="K115" s="136" t="s">
        <v>2897</v>
      </c>
      <c r="L115" s="34"/>
      <c r="M115" s="141" t="s">
        <v>3</v>
      </c>
      <c r="N115" s="142" t="s">
        <v>40</v>
      </c>
      <c r="P115" s="143">
        <f t="shared" ref="P115:P123" si="21">O115*H115</f>
        <v>0</v>
      </c>
      <c r="Q115" s="143">
        <v>0</v>
      </c>
      <c r="R115" s="143">
        <f t="shared" ref="R115:R123" si="22">Q115*H115</f>
        <v>0</v>
      </c>
      <c r="S115" s="143">
        <v>0</v>
      </c>
      <c r="T115" s="144">
        <f t="shared" ref="T115:T123" si="23">S115*H115</f>
        <v>0</v>
      </c>
      <c r="AR115" s="145" t="s">
        <v>113</v>
      </c>
      <c r="AT115" s="145" t="s">
        <v>331</v>
      </c>
      <c r="AU115" s="145" t="s">
        <v>79</v>
      </c>
      <c r="AY115" s="19" t="s">
        <v>328</v>
      </c>
      <c r="BE115" s="146">
        <f t="shared" ref="BE115:BE123" si="24">IF(N115="základní",J115,0)</f>
        <v>0</v>
      </c>
      <c r="BF115" s="146">
        <f t="shared" ref="BF115:BF123" si="25">IF(N115="snížená",J115,0)</f>
        <v>0</v>
      </c>
      <c r="BG115" s="146">
        <f t="shared" ref="BG115:BG123" si="26">IF(N115="zákl. přenesená",J115,0)</f>
        <v>0</v>
      </c>
      <c r="BH115" s="146">
        <f t="shared" ref="BH115:BH123" si="27">IF(N115="sníž. přenesená",J115,0)</f>
        <v>0</v>
      </c>
      <c r="BI115" s="146">
        <f t="shared" ref="BI115:BI123" si="28">IF(N115="nulová",J115,0)</f>
        <v>0</v>
      </c>
      <c r="BJ115" s="19" t="s">
        <v>76</v>
      </c>
      <c r="BK115" s="146">
        <f t="shared" ref="BK115:BK123" si="29">ROUND(I115*H115,2)</f>
        <v>0</v>
      </c>
      <c r="BL115" s="19" t="s">
        <v>113</v>
      </c>
      <c r="BM115" s="145" t="s">
        <v>610</v>
      </c>
    </row>
    <row r="116" spans="2:65" s="1" customFormat="1" ht="16.5" customHeight="1">
      <c r="B116" s="133"/>
      <c r="C116" s="134" t="s">
        <v>532</v>
      </c>
      <c r="D116" s="134" t="s">
        <v>331</v>
      </c>
      <c r="E116" s="135" t="s">
        <v>5614</v>
      </c>
      <c r="F116" s="136" t="s">
        <v>5615</v>
      </c>
      <c r="G116" s="137" t="s">
        <v>367</v>
      </c>
      <c r="H116" s="138">
        <v>56</v>
      </c>
      <c r="I116" s="139"/>
      <c r="J116" s="140">
        <f t="shared" si="20"/>
        <v>0</v>
      </c>
      <c r="K116" s="136" t="s">
        <v>2897</v>
      </c>
      <c r="L116" s="34"/>
      <c r="M116" s="141" t="s">
        <v>3</v>
      </c>
      <c r="N116" s="142" t="s">
        <v>40</v>
      </c>
      <c r="P116" s="143">
        <f t="shared" si="21"/>
        <v>0</v>
      </c>
      <c r="Q116" s="143">
        <v>0</v>
      </c>
      <c r="R116" s="143">
        <f t="shared" si="22"/>
        <v>0</v>
      </c>
      <c r="S116" s="143">
        <v>0</v>
      </c>
      <c r="T116" s="144">
        <f t="shared" si="23"/>
        <v>0</v>
      </c>
      <c r="AR116" s="145" t="s">
        <v>113</v>
      </c>
      <c r="AT116" s="145" t="s">
        <v>331</v>
      </c>
      <c r="AU116" s="145" t="s">
        <v>79</v>
      </c>
      <c r="AY116" s="19" t="s">
        <v>328</v>
      </c>
      <c r="BE116" s="146">
        <f t="shared" si="24"/>
        <v>0</v>
      </c>
      <c r="BF116" s="146">
        <f t="shared" si="25"/>
        <v>0</v>
      </c>
      <c r="BG116" s="146">
        <f t="shared" si="26"/>
        <v>0</v>
      </c>
      <c r="BH116" s="146">
        <f t="shared" si="27"/>
        <v>0</v>
      </c>
      <c r="BI116" s="146">
        <f t="shared" si="28"/>
        <v>0</v>
      </c>
      <c r="BJ116" s="19" t="s">
        <v>76</v>
      </c>
      <c r="BK116" s="146">
        <f t="shared" si="29"/>
        <v>0</v>
      </c>
      <c r="BL116" s="19" t="s">
        <v>113</v>
      </c>
      <c r="BM116" s="145" t="s">
        <v>621</v>
      </c>
    </row>
    <row r="117" spans="2:65" s="1" customFormat="1" ht="16.5" customHeight="1">
      <c r="B117" s="133"/>
      <c r="C117" s="134" t="s">
        <v>538</v>
      </c>
      <c r="D117" s="134" t="s">
        <v>331</v>
      </c>
      <c r="E117" s="135" t="s">
        <v>5616</v>
      </c>
      <c r="F117" s="136" t="s">
        <v>5617</v>
      </c>
      <c r="G117" s="137" t="s">
        <v>367</v>
      </c>
      <c r="H117" s="138">
        <v>56</v>
      </c>
      <c r="I117" s="139"/>
      <c r="J117" s="140">
        <f t="shared" si="20"/>
        <v>0</v>
      </c>
      <c r="K117" s="136" t="s">
        <v>2897</v>
      </c>
      <c r="L117" s="34"/>
      <c r="M117" s="141" t="s">
        <v>3</v>
      </c>
      <c r="N117" s="142" t="s">
        <v>40</v>
      </c>
      <c r="P117" s="143">
        <f t="shared" si="21"/>
        <v>0</v>
      </c>
      <c r="Q117" s="143">
        <v>0</v>
      </c>
      <c r="R117" s="143">
        <f t="shared" si="22"/>
        <v>0</v>
      </c>
      <c r="S117" s="143">
        <v>0</v>
      </c>
      <c r="T117" s="144">
        <f t="shared" si="23"/>
        <v>0</v>
      </c>
      <c r="AR117" s="145" t="s">
        <v>113</v>
      </c>
      <c r="AT117" s="145" t="s">
        <v>331</v>
      </c>
      <c r="AU117" s="145" t="s">
        <v>79</v>
      </c>
      <c r="AY117" s="19" t="s">
        <v>328</v>
      </c>
      <c r="BE117" s="146">
        <f t="shared" si="24"/>
        <v>0</v>
      </c>
      <c r="BF117" s="146">
        <f t="shared" si="25"/>
        <v>0</v>
      </c>
      <c r="BG117" s="146">
        <f t="shared" si="26"/>
        <v>0</v>
      </c>
      <c r="BH117" s="146">
        <f t="shared" si="27"/>
        <v>0</v>
      </c>
      <c r="BI117" s="146">
        <f t="shared" si="28"/>
        <v>0</v>
      </c>
      <c r="BJ117" s="19" t="s">
        <v>76</v>
      </c>
      <c r="BK117" s="146">
        <f t="shared" si="29"/>
        <v>0</v>
      </c>
      <c r="BL117" s="19" t="s">
        <v>113</v>
      </c>
      <c r="BM117" s="145" t="s">
        <v>631</v>
      </c>
    </row>
    <row r="118" spans="2:65" s="1" customFormat="1" ht="16.5" customHeight="1">
      <c r="B118" s="133"/>
      <c r="C118" s="134" t="s">
        <v>544</v>
      </c>
      <c r="D118" s="134" t="s">
        <v>331</v>
      </c>
      <c r="E118" s="135" t="s">
        <v>5618</v>
      </c>
      <c r="F118" s="136" t="s">
        <v>5619</v>
      </c>
      <c r="G118" s="137" t="s">
        <v>367</v>
      </c>
      <c r="H118" s="138">
        <v>28</v>
      </c>
      <c r="I118" s="139"/>
      <c r="J118" s="140">
        <f t="shared" si="20"/>
        <v>0</v>
      </c>
      <c r="K118" s="136" t="s">
        <v>2897</v>
      </c>
      <c r="L118" s="34"/>
      <c r="M118" s="141" t="s">
        <v>3</v>
      </c>
      <c r="N118" s="142" t="s">
        <v>40</v>
      </c>
      <c r="P118" s="143">
        <f t="shared" si="21"/>
        <v>0</v>
      </c>
      <c r="Q118" s="143">
        <v>0</v>
      </c>
      <c r="R118" s="143">
        <f t="shared" si="22"/>
        <v>0</v>
      </c>
      <c r="S118" s="143">
        <v>0</v>
      </c>
      <c r="T118" s="144">
        <f t="shared" si="23"/>
        <v>0</v>
      </c>
      <c r="AR118" s="145" t="s">
        <v>113</v>
      </c>
      <c r="AT118" s="145" t="s">
        <v>331</v>
      </c>
      <c r="AU118" s="145" t="s">
        <v>79</v>
      </c>
      <c r="AY118" s="19" t="s">
        <v>328</v>
      </c>
      <c r="BE118" s="146">
        <f t="shared" si="24"/>
        <v>0</v>
      </c>
      <c r="BF118" s="146">
        <f t="shared" si="25"/>
        <v>0</v>
      </c>
      <c r="BG118" s="146">
        <f t="shared" si="26"/>
        <v>0</v>
      </c>
      <c r="BH118" s="146">
        <f t="shared" si="27"/>
        <v>0</v>
      </c>
      <c r="BI118" s="146">
        <f t="shared" si="28"/>
        <v>0</v>
      </c>
      <c r="BJ118" s="19" t="s">
        <v>76</v>
      </c>
      <c r="BK118" s="146">
        <f t="shared" si="29"/>
        <v>0</v>
      </c>
      <c r="BL118" s="19" t="s">
        <v>113</v>
      </c>
      <c r="BM118" s="145" t="s">
        <v>643</v>
      </c>
    </row>
    <row r="119" spans="2:65" s="1" customFormat="1" ht="16.5" customHeight="1">
      <c r="B119" s="133"/>
      <c r="C119" s="134" t="s">
        <v>550</v>
      </c>
      <c r="D119" s="134" t="s">
        <v>331</v>
      </c>
      <c r="E119" s="135" t="s">
        <v>5708</v>
      </c>
      <c r="F119" s="136" t="s">
        <v>5709</v>
      </c>
      <c r="G119" s="137" t="s">
        <v>367</v>
      </c>
      <c r="H119" s="138">
        <v>14</v>
      </c>
      <c r="I119" s="139"/>
      <c r="J119" s="140">
        <f t="shared" si="20"/>
        <v>0</v>
      </c>
      <c r="K119" s="136" t="s">
        <v>2897</v>
      </c>
      <c r="L119" s="34"/>
      <c r="M119" s="141" t="s">
        <v>3</v>
      </c>
      <c r="N119" s="142" t="s">
        <v>40</v>
      </c>
      <c r="P119" s="143">
        <f t="shared" si="21"/>
        <v>0</v>
      </c>
      <c r="Q119" s="143">
        <v>0</v>
      </c>
      <c r="R119" s="143">
        <f t="shared" si="22"/>
        <v>0</v>
      </c>
      <c r="S119" s="143">
        <v>0</v>
      </c>
      <c r="T119" s="144">
        <f t="shared" si="23"/>
        <v>0</v>
      </c>
      <c r="AR119" s="145" t="s">
        <v>113</v>
      </c>
      <c r="AT119" s="145" t="s">
        <v>331</v>
      </c>
      <c r="AU119" s="145" t="s">
        <v>79</v>
      </c>
      <c r="AY119" s="19" t="s">
        <v>328</v>
      </c>
      <c r="BE119" s="146">
        <f t="shared" si="24"/>
        <v>0</v>
      </c>
      <c r="BF119" s="146">
        <f t="shared" si="25"/>
        <v>0</v>
      </c>
      <c r="BG119" s="146">
        <f t="shared" si="26"/>
        <v>0</v>
      </c>
      <c r="BH119" s="146">
        <f t="shared" si="27"/>
        <v>0</v>
      </c>
      <c r="BI119" s="146">
        <f t="shared" si="28"/>
        <v>0</v>
      </c>
      <c r="BJ119" s="19" t="s">
        <v>76</v>
      </c>
      <c r="BK119" s="146">
        <f t="shared" si="29"/>
        <v>0</v>
      </c>
      <c r="BL119" s="19" t="s">
        <v>113</v>
      </c>
      <c r="BM119" s="145" t="s">
        <v>654</v>
      </c>
    </row>
    <row r="120" spans="2:65" s="1" customFormat="1" ht="16.5" customHeight="1">
      <c r="B120" s="133"/>
      <c r="C120" s="134" t="s">
        <v>556</v>
      </c>
      <c r="D120" s="134" t="s">
        <v>331</v>
      </c>
      <c r="E120" s="135" t="s">
        <v>5710</v>
      </c>
      <c r="F120" s="136" t="s">
        <v>5711</v>
      </c>
      <c r="G120" s="137" t="s">
        <v>367</v>
      </c>
      <c r="H120" s="138">
        <v>7</v>
      </c>
      <c r="I120" s="139"/>
      <c r="J120" s="140">
        <f t="shared" si="20"/>
        <v>0</v>
      </c>
      <c r="K120" s="136" t="s">
        <v>2897</v>
      </c>
      <c r="L120" s="34"/>
      <c r="M120" s="141" t="s">
        <v>3</v>
      </c>
      <c r="N120" s="142" t="s">
        <v>40</v>
      </c>
      <c r="P120" s="143">
        <f t="shared" si="21"/>
        <v>0</v>
      </c>
      <c r="Q120" s="143">
        <v>0</v>
      </c>
      <c r="R120" s="143">
        <f t="shared" si="22"/>
        <v>0</v>
      </c>
      <c r="S120" s="143">
        <v>0</v>
      </c>
      <c r="T120" s="144">
        <f t="shared" si="23"/>
        <v>0</v>
      </c>
      <c r="AR120" s="145" t="s">
        <v>113</v>
      </c>
      <c r="AT120" s="145" t="s">
        <v>331</v>
      </c>
      <c r="AU120" s="145" t="s">
        <v>79</v>
      </c>
      <c r="AY120" s="19" t="s">
        <v>328</v>
      </c>
      <c r="BE120" s="146">
        <f t="shared" si="24"/>
        <v>0</v>
      </c>
      <c r="BF120" s="146">
        <f t="shared" si="25"/>
        <v>0</v>
      </c>
      <c r="BG120" s="146">
        <f t="shared" si="26"/>
        <v>0</v>
      </c>
      <c r="BH120" s="146">
        <f t="shared" si="27"/>
        <v>0</v>
      </c>
      <c r="BI120" s="146">
        <f t="shared" si="28"/>
        <v>0</v>
      </c>
      <c r="BJ120" s="19" t="s">
        <v>76</v>
      </c>
      <c r="BK120" s="146">
        <f t="shared" si="29"/>
        <v>0</v>
      </c>
      <c r="BL120" s="19" t="s">
        <v>113</v>
      </c>
      <c r="BM120" s="145" t="s">
        <v>666</v>
      </c>
    </row>
    <row r="121" spans="2:65" s="1" customFormat="1" ht="16.5" customHeight="1">
      <c r="B121" s="133"/>
      <c r="C121" s="134" t="s">
        <v>8</v>
      </c>
      <c r="D121" s="134" t="s">
        <v>331</v>
      </c>
      <c r="E121" s="135" t="s">
        <v>5712</v>
      </c>
      <c r="F121" s="136" t="s">
        <v>5713</v>
      </c>
      <c r="G121" s="137" t="s">
        <v>367</v>
      </c>
      <c r="H121" s="138">
        <v>6</v>
      </c>
      <c r="I121" s="139"/>
      <c r="J121" s="140">
        <f t="shared" si="20"/>
        <v>0</v>
      </c>
      <c r="K121" s="136" t="s">
        <v>2897</v>
      </c>
      <c r="L121" s="34"/>
      <c r="M121" s="141" t="s">
        <v>3</v>
      </c>
      <c r="N121" s="142" t="s">
        <v>40</v>
      </c>
      <c r="P121" s="143">
        <f t="shared" si="21"/>
        <v>0</v>
      </c>
      <c r="Q121" s="143">
        <v>0</v>
      </c>
      <c r="R121" s="143">
        <f t="shared" si="22"/>
        <v>0</v>
      </c>
      <c r="S121" s="143">
        <v>0</v>
      </c>
      <c r="T121" s="144">
        <f t="shared" si="23"/>
        <v>0</v>
      </c>
      <c r="AR121" s="145" t="s">
        <v>113</v>
      </c>
      <c r="AT121" s="145" t="s">
        <v>331</v>
      </c>
      <c r="AU121" s="145" t="s">
        <v>79</v>
      </c>
      <c r="AY121" s="19" t="s">
        <v>328</v>
      </c>
      <c r="BE121" s="146">
        <f t="shared" si="24"/>
        <v>0</v>
      </c>
      <c r="BF121" s="146">
        <f t="shared" si="25"/>
        <v>0</v>
      </c>
      <c r="BG121" s="146">
        <f t="shared" si="26"/>
        <v>0</v>
      </c>
      <c r="BH121" s="146">
        <f t="shared" si="27"/>
        <v>0</v>
      </c>
      <c r="BI121" s="146">
        <f t="shared" si="28"/>
        <v>0</v>
      </c>
      <c r="BJ121" s="19" t="s">
        <v>76</v>
      </c>
      <c r="BK121" s="146">
        <f t="shared" si="29"/>
        <v>0</v>
      </c>
      <c r="BL121" s="19" t="s">
        <v>113</v>
      </c>
      <c r="BM121" s="145" t="s">
        <v>676</v>
      </c>
    </row>
    <row r="122" spans="2:65" s="1" customFormat="1" ht="16.5" customHeight="1">
      <c r="B122" s="133"/>
      <c r="C122" s="134" t="s">
        <v>564</v>
      </c>
      <c r="D122" s="134" t="s">
        <v>331</v>
      </c>
      <c r="E122" s="135" t="s">
        <v>5714</v>
      </c>
      <c r="F122" s="136" t="s">
        <v>5715</v>
      </c>
      <c r="G122" s="137" t="s">
        <v>367</v>
      </c>
      <c r="H122" s="138">
        <v>3</v>
      </c>
      <c r="I122" s="139"/>
      <c r="J122" s="140">
        <f t="shared" si="20"/>
        <v>0</v>
      </c>
      <c r="K122" s="136" t="s">
        <v>2897</v>
      </c>
      <c r="L122" s="34"/>
      <c r="M122" s="141" t="s">
        <v>3</v>
      </c>
      <c r="N122" s="142" t="s">
        <v>40</v>
      </c>
      <c r="P122" s="143">
        <f t="shared" si="21"/>
        <v>0</v>
      </c>
      <c r="Q122" s="143">
        <v>0</v>
      </c>
      <c r="R122" s="143">
        <f t="shared" si="22"/>
        <v>0</v>
      </c>
      <c r="S122" s="143">
        <v>0</v>
      </c>
      <c r="T122" s="144">
        <f t="shared" si="23"/>
        <v>0</v>
      </c>
      <c r="AR122" s="145" t="s">
        <v>113</v>
      </c>
      <c r="AT122" s="145" t="s">
        <v>331</v>
      </c>
      <c r="AU122" s="145" t="s">
        <v>79</v>
      </c>
      <c r="AY122" s="19" t="s">
        <v>328</v>
      </c>
      <c r="BE122" s="146">
        <f t="shared" si="24"/>
        <v>0</v>
      </c>
      <c r="BF122" s="146">
        <f t="shared" si="25"/>
        <v>0</v>
      </c>
      <c r="BG122" s="146">
        <f t="shared" si="26"/>
        <v>0</v>
      </c>
      <c r="BH122" s="146">
        <f t="shared" si="27"/>
        <v>0</v>
      </c>
      <c r="BI122" s="146">
        <f t="shared" si="28"/>
        <v>0</v>
      </c>
      <c r="BJ122" s="19" t="s">
        <v>76</v>
      </c>
      <c r="BK122" s="146">
        <f t="shared" si="29"/>
        <v>0</v>
      </c>
      <c r="BL122" s="19" t="s">
        <v>113</v>
      </c>
      <c r="BM122" s="145" t="s">
        <v>110</v>
      </c>
    </row>
    <row r="123" spans="2:65" s="1" customFormat="1" ht="16.5" customHeight="1">
      <c r="B123" s="133"/>
      <c r="C123" s="134" t="s">
        <v>571</v>
      </c>
      <c r="D123" s="134" t="s">
        <v>331</v>
      </c>
      <c r="E123" s="135" t="s">
        <v>5632</v>
      </c>
      <c r="F123" s="136" t="s">
        <v>5633</v>
      </c>
      <c r="G123" s="137" t="s">
        <v>356</v>
      </c>
      <c r="H123" s="138">
        <v>1</v>
      </c>
      <c r="I123" s="139"/>
      <c r="J123" s="140">
        <f t="shared" si="20"/>
        <v>0</v>
      </c>
      <c r="K123" s="136" t="s">
        <v>2897</v>
      </c>
      <c r="L123" s="34"/>
      <c r="M123" s="141" t="s">
        <v>3</v>
      </c>
      <c r="N123" s="142" t="s">
        <v>40</v>
      </c>
      <c r="P123" s="143">
        <f t="shared" si="21"/>
        <v>0</v>
      </c>
      <c r="Q123" s="143">
        <v>0</v>
      </c>
      <c r="R123" s="143">
        <f t="shared" si="22"/>
        <v>0</v>
      </c>
      <c r="S123" s="143">
        <v>0</v>
      </c>
      <c r="T123" s="144">
        <f t="shared" si="23"/>
        <v>0</v>
      </c>
      <c r="AR123" s="145" t="s">
        <v>113</v>
      </c>
      <c r="AT123" s="145" t="s">
        <v>331</v>
      </c>
      <c r="AU123" s="145" t="s">
        <v>79</v>
      </c>
      <c r="AY123" s="19" t="s">
        <v>328</v>
      </c>
      <c r="BE123" s="146">
        <f t="shared" si="24"/>
        <v>0</v>
      </c>
      <c r="BF123" s="146">
        <f t="shared" si="25"/>
        <v>0</v>
      </c>
      <c r="BG123" s="146">
        <f t="shared" si="26"/>
        <v>0</v>
      </c>
      <c r="BH123" s="146">
        <f t="shared" si="27"/>
        <v>0</v>
      </c>
      <c r="BI123" s="146">
        <f t="shared" si="28"/>
        <v>0</v>
      </c>
      <c r="BJ123" s="19" t="s">
        <v>76</v>
      </c>
      <c r="BK123" s="146">
        <f t="shared" si="29"/>
        <v>0</v>
      </c>
      <c r="BL123" s="19" t="s">
        <v>113</v>
      </c>
      <c r="BM123" s="145" t="s">
        <v>696</v>
      </c>
    </row>
    <row r="124" spans="2:65" s="11" customFormat="1" ht="25.9" customHeight="1">
      <c r="B124" s="121"/>
      <c r="D124" s="122" t="s">
        <v>68</v>
      </c>
      <c r="E124" s="123" t="s">
        <v>5548</v>
      </c>
      <c r="F124" s="123" t="s">
        <v>5559</v>
      </c>
      <c r="I124" s="124"/>
      <c r="J124" s="125">
        <f>BK124</f>
        <v>0</v>
      </c>
      <c r="L124" s="121"/>
      <c r="M124" s="126"/>
      <c r="P124" s="127">
        <f>SUM(P125:P135)</f>
        <v>0</v>
      </c>
      <c r="R124" s="127">
        <f>SUM(R125:R135)</f>
        <v>0</v>
      </c>
      <c r="T124" s="128">
        <f>SUM(T125:T135)</f>
        <v>0</v>
      </c>
      <c r="AR124" s="122" t="s">
        <v>76</v>
      </c>
      <c r="AT124" s="129" t="s">
        <v>68</v>
      </c>
      <c r="AU124" s="129" t="s">
        <v>69</v>
      </c>
      <c r="AY124" s="122" t="s">
        <v>328</v>
      </c>
      <c r="BK124" s="130">
        <f>SUM(BK125:BK135)</f>
        <v>0</v>
      </c>
    </row>
    <row r="125" spans="2:65" s="1" customFormat="1" ht="16.5" customHeight="1">
      <c r="B125" s="133"/>
      <c r="C125" s="134" t="s">
        <v>576</v>
      </c>
      <c r="D125" s="134" t="s">
        <v>331</v>
      </c>
      <c r="E125" s="135" t="s">
        <v>5716</v>
      </c>
      <c r="F125" s="136" t="s">
        <v>5717</v>
      </c>
      <c r="G125" s="137" t="s">
        <v>367</v>
      </c>
      <c r="H125" s="138">
        <v>13</v>
      </c>
      <c r="I125" s="139"/>
      <c r="J125" s="140">
        <f t="shared" ref="J125:J135" si="30">ROUND(I125*H125,2)</f>
        <v>0</v>
      </c>
      <c r="K125" s="136" t="s">
        <v>2897</v>
      </c>
      <c r="L125" s="34"/>
      <c r="M125" s="141" t="s">
        <v>3</v>
      </c>
      <c r="N125" s="142" t="s">
        <v>40</v>
      </c>
      <c r="P125" s="143">
        <f t="shared" ref="P125:P135" si="31">O125*H125</f>
        <v>0</v>
      </c>
      <c r="Q125" s="143">
        <v>0</v>
      </c>
      <c r="R125" s="143">
        <f t="shared" ref="R125:R135" si="32">Q125*H125</f>
        <v>0</v>
      </c>
      <c r="S125" s="143">
        <v>0</v>
      </c>
      <c r="T125" s="144">
        <f t="shared" ref="T125:T135" si="33">S125*H125</f>
        <v>0</v>
      </c>
      <c r="AR125" s="145" t="s">
        <v>113</v>
      </c>
      <c r="AT125" s="145" t="s">
        <v>331</v>
      </c>
      <c r="AU125" s="145" t="s">
        <v>76</v>
      </c>
      <c r="AY125" s="19" t="s">
        <v>328</v>
      </c>
      <c r="BE125" s="146">
        <f t="shared" ref="BE125:BE135" si="34">IF(N125="základní",J125,0)</f>
        <v>0</v>
      </c>
      <c r="BF125" s="146">
        <f t="shared" ref="BF125:BF135" si="35">IF(N125="snížená",J125,0)</f>
        <v>0</v>
      </c>
      <c r="BG125" s="146">
        <f t="shared" ref="BG125:BG135" si="36">IF(N125="zákl. přenesená",J125,0)</f>
        <v>0</v>
      </c>
      <c r="BH125" s="146">
        <f t="shared" ref="BH125:BH135" si="37">IF(N125="sníž. přenesená",J125,0)</f>
        <v>0</v>
      </c>
      <c r="BI125" s="146">
        <f t="shared" ref="BI125:BI135" si="38">IF(N125="nulová",J125,0)</f>
        <v>0</v>
      </c>
      <c r="BJ125" s="19" t="s">
        <v>76</v>
      </c>
      <c r="BK125" s="146">
        <f t="shared" ref="BK125:BK135" si="39">ROUND(I125*H125,2)</f>
        <v>0</v>
      </c>
      <c r="BL125" s="19" t="s">
        <v>113</v>
      </c>
      <c r="BM125" s="145" t="s">
        <v>710</v>
      </c>
    </row>
    <row r="126" spans="2:65" s="1" customFormat="1" ht="16.5" customHeight="1">
      <c r="B126" s="133"/>
      <c r="C126" s="134" t="s">
        <v>473</v>
      </c>
      <c r="D126" s="134" t="s">
        <v>331</v>
      </c>
      <c r="E126" s="135" t="s">
        <v>5718</v>
      </c>
      <c r="F126" s="136" t="s">
        <v>5719</v>
      </c>
      <c r="G126" s="137" t="s">
        <v>367</v>
      </c>
      <c r="H126" s="138">
        <v>1</v>
      </c>
      <c r="I126" s="139"/>
      <c r="J126" s="140">
        <f t="shared" si="30"/>
        <v>0</v>
      </c>
      <c r="K126" s="136" t="s">
        <v>2897</v>
      </c>
      <c r="L126" s="34"/>
      <c r="M126" s="141" t="s">
        <v>3</v>
      </c>
      <c r="N126" s="142" t="s">
        <v>40</v>
      </c>
      <c r="P126" s="143">
        <f t="shared" si="31"/>
        <v>0</v>
      </c>
      <c r="Q126" s="143">
        <v>0</v>
      </c>
      <c r="R126" s="143">
        <f t="shared" si="32"/>
        <v>0</v>
      </c>
      <c r="S126" s="143">
        <v>0</v>
      </c>
      <c r="T126" s="144">
        <f t="shared" si="33"/>
        <v>0</v>
      </c>
      <c r="AR126" s="145" t="s">
        <v>113</v>
      </c>
      <c r="AT126" s="145" t="s">
        <v>331</v>
      </c>
      <c r="AU126" s="145" t="s">
        <v>76</v>
      </c>
      <c r="AY126" s="19" t="s">
        <v>328</v>
      </c>
      <c r="BE126" s="146">
        <f t="shared" si="34"/>
        <v>0</v>
      </c>
      <c r="BF126" s="146">
        <f t="shared" si="35"/>
        <v>0</v>
      </c>
      <c r="BG126" s="146">
        <f t="shared" si="36"/>
        <v>0</v>
      </c>
      <c r="BH126" s="146">
        <f t="shared" si="37"/>
        <v>0</v>
      </c>
      <c r="BI126" s="146">
        <f t="shared" si="38"/>
        <v>0</v>
      </c>
      <c r="BJ126" s="19" t="s">
        <v>76</v>
      </c>
      <c r="BK126" s="146">
        <f t="shared" si="39"/>
        <v>0</v>
      </c>
      <c r="BL126" s="19" t="s">
        <v>113</v>
      </c>
      <c r="BM126" s="145" t="s">
        <v>718</v>
      </c>
    </row>
    <row r="127" spans="2:65" s="1" customFormat="1" ht="16.5" customHeight="1">
      <c r="B127" s="133"/>
      <c r="C127" s="134" t="s">
        <v>588</v>
      </c>
      <c r="D127" s="134" t="s">
        <v>331</v>
      </c>
      <c r="E127" s="135" t="s">
        <v>5655</v>
      </c>
      <c r="F127" s="136" t="s">
        <v>5656</v>
      </c>
      <c r="G127" s="137" t="s">
        <v>367</v>
      </c>
      <c r="H127" s="138">
        <v>1</v>
      </c>
      <c r="I127" s="139"/>
      <c r="J127" s="140">
        <f t="shared" si="30"/>
        <v>0</v>
      </c>
      <c r="K127" s="136" t="s">
        <v>2897</v>
      </c>
      <c r="L127" s="34"/>
      <c r="M127" s="141" t="s">
        <v>3</v>
      </c>
      <c r="N127" s="142" t="s">
        <v>40</v>
      </c>
      <c r="P127" s="143">
        <f t="shared" si="31"/>
        <v>0</v>
      </c>
      <c r="Q127" s="143">
        <v>0</v>
      </c>
      <c r="R127" s="143">
        <f t="shared" si="32"/>
        <v>0</v>
      </c>
      <c r="S127" s="143">
        <v>0</v>
      </c>
      <c r="T127" s="144">
        <f t="shared" si="33"/>
        <v>0</v>
      </c>
      <c r="AR127" s="145" t="s">
        <v>113</v>
      </c>
      <c r="AT127" s="145" t="s">
        <v>331</v>
      </c>
      <c r="AU127" s="145" t="s">
        <v>76</v>
      </c>
      <c r="AY127" s="19" t="s">
        <v>328</v>
      </c>
      <c r="BE127" s="146">
        <f t="shared" si="34"/>
        <v>0</v>
      </c>
      <c r="BF127" s="146">
        <f t="shared" si="35"/>
        <v>0</v>
      </c>
      <c r="BG127" s="146">
        <f t="shared" si="36"/>
        <v>0</v>
      </c>
      <c r="BH127" s="146">
        <f t="shared" si="37"/>
        <v>0</v>
      </c>
      <c r="BI127" s="146">
        <f t="shared" si="38"/>
        <v>0</v>
      </c>
      <c r="BJ127" s="19" t="s">
        <v>76</v>
      </c>
      <c r="BK127" s="146">
        <f t="shared" si="39"/>
        <v>0</v>
      </c>
      <c r="BL127" s="19" t="s">
        <v>113</v>
      </c>
      <c r="BM127" s="145" t="s">
        <v>152</v>
      </c>
    </row>
    <row r="128" spans="2:65" s="1" customFormat="1" ht="16.5" customHeight="1">
      <c r="B128" s="133"/>
      <c r="C128" s="134" t="s">
        <v>593</v>
      </c>
      <c r="D128" s="134" t="s">
        <v>331</v>
      </c>
      <c r="E128" s="135" t="s">
        <v>5645</v>
      </c>
      <c r="F128" s="136" t="s">
        <v>5646</v>
      </c>
      <c r="G128" s="137" t="s">
        <v>367</v>
      </c>
      <c r="H128" s="138">
        <v>56</v>
      </c>
      <c r="I128" s="139"/>
      <c r="J128" s="140">
        <f t="shared" si="30"/>
        <v>0</v>
      </c>
      <c r="K128" s="136" t="s">
        <v>2897</v>
      </c>
      <c r="L128" s="34"/>
      <c r="M128" s="141" t="s">
        <v>3</v>
      </c>
      <c r="N128" s="142" t="s">
        <v>40</v>
      </c>
      <c r="P128" s="143">
        <f t="shared" si="31"/>
        <v>0</v>
      </c>
      <c r="Q128" s="143">
        <v>0</v>
      </c>
      <c r="R128" s="143">
        <f t="shared" si="32"/>
        <v>0</v>
      </c>
      <c r="S128" s="143">
        <v>0</v>
      </c>
      <c r="T128" s="144">
        <f t="shared" si="33"/>
        <v>0</v>
      </c>
      <c r="AR128" s="145" t="s">
        <v>113</v>
      </c>
      <c r="AT128" s="145" t="s">
        <v>331</v>
      </c>
      <c r="AU128" s="145" t="s">
        <v>76</v>
      </c>
      <c r="AY128" s="19" t="s">
        <v>328</v>
      </c>
      <c r="BE128" s="146">
        <f t="shared" si="34"/>
        <v>0</v>
      </c>
      <c r="BF128" s="146">
        <f t="shared" si="35"/>
        <v>0</v>
      </c>
      <c r="BG128" s="146">
        <f t="shared" si="36"/>
        <v>0</v>
      </c>
      <c r="BH128" s="146">
        <f t="shared" si="37"/>
        <v>0</v>
      </c>
      <c r="BI128" s="146">
        <f t="shared" si="38"/>
        <v>0</v>
      </c>
      <c r="BJ128" s="19" t="s">
        <v>76</v>
      </c>
      <c r="BK128" s="146">
        <f t="shared" si="39"/>
        <v>0</v>
      </c>
      <c r="BL128" s="19" t="s">
        <v>113</v>
      </c>
      <c r="BM128" s="145" t="s">
        <v>158</v>
      </c>
    </row>
    <row r="129" spans="2:65" s="1" customFormat="1" ht="16.5" customHeight="1">
      <c r="B129" s="133"/>
      <c r="C129" s="134" t="s">
        <v>598</v>
      </c>
      <c r="D129" s="134" t="s">
        <v>331</v>
      </c>
      <c r="E129" s="135" t="s">
        <v>5659</v>
      </c>
      <c r="F129" s="136" t="s">
        <v>5660</v>
      </c>
      <c r="G129" s="137" t="s">
        <v>476</v>
      </c>
      <c r="H129" s="138">
        <v>560</v>
      </c>
      <c r="I129" s="139"/>
      <c r="J129" s="140">
        <f t="shared" si="30"/>
        <v>0</v>
      </c>
      <c r="K129" s="136" t="s">
        <v>2897</v>
      </c>
      <c r="L129" s="34"/>
      <c r="M129" s="141" t="s">
        <v>3</v>
      </c>
      <c r="N129" s="142" t="s">
        <v>40</v>
      </c>
      <c r="P129" s="143">
        <f t="shared" si="31"/>
        <v>0</v>
      </c>
      <c r="Q129" s="143">
        <v>0</v>
      </c>
      <c r="R129" s="143">
        <f t="shared" si="32"/>
        <v>0</v>
      </c>
      <c r="S129" s="143">
        <v>0</v>
      </c>
      <c r="T129" s="144">
        <f t="shared" si="33"/>
        <v>0</v>
      </c>
      <c r="AR129" s="145" t="s">
        <v>113</v>
      </c>
      <c r="AT129" s="145" t="s">
        <v>331</v>
      </c>
      <c r="AU129" s="145" t="s">
        <v>76</v>
      </c>
      <c r="AY129" s="19" t="s">
        <v>328</v>
      </c>
      <c r="BE129" s="146">
        <f t="shared" si="34"/>
        <v>0</v>
      </c>
      <c r="BF129" s="146">
        <f t="shared" si="35"/>
        <v>0</v>
      </c>
      <c r="BG129" s="146">
        <f t="shared" si="36"/>
        <v>0</v>
      </c>
      <c r="BH129" s="146">
        <f t="shared" si="37"/>
        <v>0</v>
      </c>
      <c r="BI129" s="146">
        <f t="shared" si="38"/>
        <v>0</v>
      </c>
      <c r="BJ129" s="19" t="s">
        <v>76</v>
      </c>
      <c r="BK129" s="146">
        <f t="shared" si="39"/>
        <v>0</v>
      </c>
      <c r="BL129" s="19" t="s">
        <v>113</v>
      </c>
      <c r="BM129" s="145" t="s">
        <v>747</v>
      </c>
    </row>
    <row r="130" spans="2:65" s="1" customFormat="1" ht="16.5" customHeight="1">
      <c r="B130" s="133"/>
      <c r="C130" s="134" t="s">
        <v>605</v>
      </c>
      <c r="D130" s="134" t="s">
        <v>331</v>
      </c>
      <c r="E130" s="135" t="s">
        <v>5663</v>
      </c>
      <c r="F130" s="136" t="s">
        <v>5664</v>
      </c>
      <c r="G130" s="137" t="s">
        <v>367</v>
      </c>
      <c r="H130" s="138">
        <v>28</v>
      </c>
      <c r="I130" s="139"/>
      <c r="J130" s="140">
        <f t="shared" si="30"/>
        <v>0</v>
      </c>
      <c r="K130" s="136" t="s">
        <v>2897</v>
      </c>
      <c r="L130" s="34"/>
      <c r="M130" s="141" t="s">
        <v>3</v>
      </c>
      <c r="N130" s="142" t="s">
        <v>40</v>
      </c>
      <c r="P130" s="143">
        <f t="shared" si="31"/>
        <v>0</v>
      </c>
      <c r="Q130" s="143">
        <v>0</v>
      </c>
      <c r="R130" s="143">
        <f t="shared" si="32"/>
        <v>0</v>
      </c>
      <c r="S130" s="143">
        <v>0</v>
      </c>
      <c r="T130" s="144">
        <f t="shared" si="33"/>
        <v>0</v>
      </c>
      <c r="AR130" s="145" t="s">
        <v>113</v>
      </c>
      <c r="AT130" s="145" t="s">
        <v>331</v>
      </c>
      <c r="AU130" s="145" t="s">
        <v>76</v>
      </c>
      <c r="AY130" s="19" t="s">
        <v>328</v>
      </c>
      <c r="BE130" s="146">
        <f t="shared" si="34"/>
        <v>0</v>
      </c>
      <c r="BF130" s="146">
        <f t="shared" si="35"/>
        <v>0</v>
      </c>
      <c r="BG130" s="146">
        <f t="shared" si="36"/>
        <v>0</v>
      </c>
      <c r="BH130" s="146">
        <f t="shared" si="37"/>
        <v>0</v>
      </c>
      <c r="BI130" s="146">
        <f t="shared" si="38"/>
        <v>0</v>
      </c>
      <c r="BJ130" s="19" t="s">
        <v>76</v>
      </c>
      <c r="BK130" s="146">
        <f t="shared" si="39"/>
        <v>0</v>
      </c>
      <c r="BL130" s="19" t="s">
        <v>113</v>
      </c>
      <c r="BM130" s="145" t="s">
        <v>756</v>
      </c>
    </row>
    <row r="131" spans="2:65" s="1" customFormat="1" ht="16.5" customHeight="1">
      <c r="B131" s="133"/>
      <c r="C131" s="134" t="s">
        <v>610</v>
      </c>
      <c r="D131" s="134" t="s">
        <v>331</v>
      </c>
      <c r="E131" s="135" t="s">
        <v>5665</v>
      </c>
      <c r="F131" s="136" t="s">
        <v>5666</v>
      </c>
      <c r="G131" s="137" t="s">
        <v>1373</v>
      </c>
      <c r="H131" s="138">
        <v>5</v>
      </c>
      <c r="I131" s="139"/>
      <c r="J131" s="140">
        <f t="shared" si="30"/>
        <v>0</v>
      </c>
      <c r="K131" s="136" t="s">
        <v>2897</v>
      </c>
      <c r="L131" s="34"/>
      <c r="M131" s="141" t="s">
        <v>3</v>
      </c>
      <c r="N131" s="142" t="s">
        <v>40</v>
      </c>
      <c r="P131" s="143">
        <f t="shared" si="31"/>
        <v>0</v>
      </c>
      <c r="Q131" s="143">
        <v>0</v>
      </c>
      <c r="R131" s="143">
        <f t="shared" si="32"/>
        <v>0</v>
      </c>
      <c r="S131" s="143">
        <v>0</v>
      </c>
      <c r="T131" s="144">
        <f t="shared" si="33"/>
        <v>0</v>
      </c>
      <c r="AR131" s="145" t="s">
        <v>113</v>
      </c>
      <c r="AT131" s="145" t="s">
        <v>331</v>
      </c>
      <c r="AU131" s="145" t="s">
        <v>76</v>
      </c>
      <c r="AY131" s="19" t="s">
        <v>328</v>
      </c>
      <c r="BE131" s="146">
        <f t="shared" si="34"/>
        <v>0</v>
      </c>
      <c r="BF131" s="146">
        <f t="shared" si="35"/>
        <v>0</v>
      </c>
      <c r="BG131" s="146">
        <f t="shared" si="36"/>
        <v>0</v>
      </c>
      <c r="BH131" s="146">
        <f t="shared" si="37"/>
        <v>0</v>
      </c>
      <c r="BI131" s="146">
        <f t="shared" si="38"/>
        <v>0</v>
      </c>
      <c r="BJ131" s="19" t="s">
        <v>76</v>
      </c>
      <c r="BK131" s="146">
        <f t="shared" si="39"/>
        <v>0</v>
      </c>
      <c r="BL131" s="19" t="s">
        <v>113</v>
      </c>
      <c r="BM131" s="145" t="s">
        <v>764</v>
      </c>
    </row>
    <row r="132" spans="2:65" s="1" customFormat="1" ht="16.5" customHeight="1">
      <c r="B132" s="133"/>
      <c r="C132" s="134" t="s">
        <v>616</v>
      </c>
      <c r="D132" s="134" t="s">
        <v>331</v>
      </c>
      <c r="E132" s="135" t="s">
        <v>5720</v>
      </c>
      <c r="F132" s="136" t="s">
        <v>5721</v>
      </c>
      <c r="G132" s="137" t="s">
        <v>1373</v>
      </c>
      <c r="H132" s="138">
        <v>12</v>
      </c>
      <c r="I132" s="139"/>
      <c r="J132" s="140">
        <f t="shared" si="30"/>
        <v>0</v>
      </c>
      <c r="K132" s="136" t="s">
        <v>2897</v>
      </c>
      <c r="L132" s="34"/>
      <c r="M132" s="141" t="s">
        <v>3</v>
      </c>
      <c r="N132" s="142" t="s">
        <v>40</v>
      </c>
      <c r="P132" s="143">
        <f t="shared" si="31"/>
        <v>0</v>
      </c>
      <c r="Q132" s="143">
        <v>0</v>
      </c>
      <c r="R132" s="143">
        <f t="shared" si="32"/>
        <v>0</v>
      </c>
      <c r="S132" s="143">
        <v>0</v>
      </c>
      <c r="T132" s="144">
        <f t="shared" si="33"/>
        <v>0</v>
      </c>
      <c r="AR132" s="145" t="s">
        <v>113</v>
      </c>
      <c r="AT132" s="145" t="s">
        <v>331</v>
      </c>
      <c r="AU132" s="145" t="s">
        <v>76</v>
      </c>
      <c r="AY132" s="19" t="s">
        <v>328</v>
      </c>
      <c r="BE132" s="146">
        <f t="shared" si="34"/>
        <v>0</v>
      </c>
      <c r="BF132" s="146">
        <f t="shared" si="35"/>
        <v>0</v>
      </c>
      <c r="BG132" s="146">
        <f t="shared" si="36"/>
        <v>0</v>
      </c>
      <c r="BH132" s="146">
        <f t="shared" si="37"/>
        <v>0</v>
      </c>
      <c r="BI132" s="146">
        <f t="shared" si="38"/>
        <v>0</v>
      </c>
      <c r="BJ132" s="19" t="s">
        <v>76</v>
      </c>
      <c r="BK132" s="146">
        <f t="shared" si="39"/>
        <v>0</v>
      </c>
      <c r="BL132" s="19" t="s">
        <v>113</v>
      </c>
      <c r="BM132" s="145" t="s">
        <v>773</v>
      </c>
    </row>
    <row r="133" spans="2:65" s="1" customFormat="1" ht="16.5" customHeight="1">
      <c r="B133" s="133"/>
      <c r="C133" s="134" t="s">
        <v>621</v>
      </c>
      <c r="D133" s="134" t="s">
        <v>331</v>
      </c>
      <c r="E133" s="135" t="s">
        <v>5722</v>
      </c>
      <c r="F133" s="136" t="s">
        <v>5723</v>
      </c>
      <c r="G133" s="137" t="s">
        <v>356</v>
      </c>
      <c r="H133" s="138">
        <v>7</v>
      </c>
      <c r="I133" s="139"/>
      <c r="J133" s="140">
        <f t="shared" si="30"/>
        <v>0</v>
      </c>
      <c r="K133" s="136" t="s">
        <v>2897</v>
      </c>
      <c r="L133" s="34"/>
      <c r="M133" s="141" t="s">
        <v>3</v>
      </c>
      <c r="N133" s="142" t="s">
        <v>40</v>
      </c>
      <c r="P133" s="143">
        <f t="shared" si="31"/>
        <v>0</v>
      </c>
      <c r="Q133" s="143">
        <v>0</v>
      </c>
      <c r="R133" s="143">
        <f t="shared" si="32"/>
        <v>0</v>
      </c>
      <c r="S133" s="143">
        <v>0</v>
      </c>
      <c r="T133" s="144">
        <f t="shared" si="33"/>
        <v>0</v>
      </c>
      <c r="AR133" s="145" t="s">
        <v>113</v>
      </c>
      <c r="AT133" s="145" t="s">
        <v>331</v>
      </c>
      <c r="AU133" s="145" t="s">
        <v>76</v>
      </c>
      <c r="AY133" s="19" t="s">
        <v>328</v>
      </c>
      <c r="BE133" s="146">
        <f t="shared" si="34"/>
        <v>0</v>
      </c>
      <c r="BF133" s="146">
        <f t="shared" si="35"/>
        <v>0</v>
      </c>
      <c r="BG133" s="146">
        <f t="shared" si="36"/>
        <v>0</v>
      </c>
      <c r="BH133" s="146">
        <f t="shared" si="37"/>
        <v>0</v>
      </c>
      <c r="BI133" s="146">
        <f t="shared" si="38"/>
        <v>0</v>
      </c>
      <c r="BJ133" s="19" t="s">
        <v>76</v>
      </c>
      <c r="BK133" s="146">
        <f t="shared" si="39"/>
        <v>0</v>
      </c>
      <c r="BL133" s="19" t="s">
        <v>113</v>
      </c>
      <c r="BM133" s="145" t="s">
        <v>783</v>
      </c>
    </row>
    <row r="134" spans="2:65" s="1" customFormat="1" ht="16.5" customHeight="1">
      <c r="B134" s="133"/>
      <c r="C134" s="134" t="s">
        <v>626</v>
      </c>
      <c r="D134" s="134" t="s">
        <v>331</v>
      </c>
      <c r="E134" s="135" t="s">
        <v>5724</v>
      </c>
      <c r="F134" s="136" t="s">
        <v>5725</v>
      </c>
      <c r="G134" s="137" t="s">
        <v>367</v>
      </c>
      <c r="H134" s="138">
        <v>2</v>
      </c>
      <c r="I134" s="139"/>
      <c r="J134" s="140">
        <f t="shared" si="30"/>
        <v>0</v>
      </c>
      <c r="K134" s="136" t="s">
        <v>2897</v>
      </c>
      <c r="L134" s="34"/>
      <c r="M134" s="141" t="s">
        <v>3</v>
      </c>
      <c r="N134" s="142" t="s">
        <v>40</v>
      </c>
      <c r="P134" s="143">
        <f t="shared" si="31"/>
        <v>0</v>
      </c>
      <c r="Q134" s="143">
        <v>0</v>
      </c>
      <c r="R134" s="143">
        <f t="shared" si="32"/>
        <v>0</v>
      </c>
      <c r="S134" s="143">
        <v>0</v>
      </c>
      <c r="T134" s="144">
        <f t="shared" si="33"/>
        <v>0</v>
      </c>
      <c r="AR134" s="145" t="s">
        <v>113</v>
      </c>
      <c r="AT134" s="145" t="s">
        <v>331</v>
      </c>
      <c r="AU134" s="145" t="s">
        <v>76</v>
      </c>
      <c r="AY134" s="19" t="s">
        <v>328</v>
      </c>
      <c r="BE134" s="146">
        <f t="shared" si="34"/>
        <v>0</v>
      </c>
      <c r="BF134" s="146">
        <f t="shared" si="35"/>
        <v>0</v>
      </c>
      <c r="BG134" s="146">
        <f t="shared" si="36"/>
        <v>0</v>
      </c>
      <c r="BH134" s="146">
        <f t="shared" si="37"/>
        <v>0</v>
      </c>
      <c r="BI134" s="146">
        <f t="shared" si="38"/>
        <v>0</v>
      </c>
      <c r="BJ134" s="19" t="s">
        <v>76</v>
      </c>
      <c r="BK134" s="146">
        <f t="shared" si="39"/>
        <v>0</v>
      </c>
      <c r="BL134" s="19" t="s">
        <v>113</v>
      </c>
      <c r="BM134" s="145" t="s">
        <v>792</v>
      </c>
    </row>
    <row r="135" spans="2:65" s="1" customFormat="1" ht="16.5" customHeight="1">
      <c r="B135" s="133"/>
      <c r="C135" s="134" t="s">
        <v>631</v>
      </c>
      <c r="D135" s="134" t="s">
        <v>331</v>
      </c>
      <c r="E135" s="135" t="s">
        <v>5726</v>
      </c>
      <c r="F135" s="136" t="s">
        <v>5727</v>
      </c>
      <c r="G135" s="137" t="s">
        <v>367</v>
      </c>
      <c r="H135" s="138">
        <v>12</v>
      </c>
      <c r="I135" s="139"/>
      <c r="J135" s="140">
        <f t="shared" si="30"/>
        <v>0</v>
      </c>
      <c r="K135" s="136" t="s">
        <v>2897</v>
      </c>
      <c r="L135" s="34"/>
      <c r="M135" s="189" t="s">
        <v>3</v>
      </c>
      <c r="N135" s="190" t="s">
        <v>40</v>
      </c>
      <c r="O135" s="154"/>
      <c r="P135" s="191">
        <f t="shared" si="31"/>
        <v>0</v>
      </c>
      <c r="Q135" s="191">
        <v>0</v>
      </c>
      <c r="R135" s="191">
        <f t="shared" si="32"/>
        <v>0</v>
      </c>
      <c r="S135" s="191">
        <v>0</v>
      </c>
      <c r="T135" s="192">
        <f t="shared" si="33"/>
        <v>0</v>
      </c>
      <c r="AR135" s="145" t="s">
        <v>113</v>
      </c>
      <c r="AT135" s="145" t="s">
        <v>331</v>
      </c>
      <c r="AU135" s="145" t="s">
        <v>76</v>
      </c>
      <c r="AY135" s="19" t="s">
        <v>328</v>
      </c>
      <c r="BE135" s="146">
        <f t="shared" si="34"/>
        <v>0</v>
      </c>
      <c r="BF135" s="146">
        <f t="shared" si="35"/>
        <v>0</v>
      </c>
      <c r="BG135" s="146">
        <f t="shared" si="36"/>
        <v>0</v>
      </c>
      <c r="BH135" s="146">
        <f t="shared" si="37"/>
        <v>0</v>
      </c>
      <c r="BI135" s="146">
        <f t="shared" si="38"/>
        <v>0</v>
      </c>
      <c r="BJ135" s="19" t="s">
        <v>76</v>
      </c>
      <c r="BK135" s="146">
        <f t="shared" si="39"/>
        <v>0</v>
      </c>
      <c r="BL135" s="19" t="s">
        <v>113</v>
      </c>
      <c r="BM135" s="145" t="s">
        <v>800</v>
      </c>
    </row>
    <row r="136" spans="2:65" s="1" customFormat="1" ht="6.95" customHeight="1">
      <c r="B136" s="43"/>
      <c r="C136" s="44"/>
      <c r="D136" s="44"/>
      <c r="E136" s="44"/>
      <c r="F136" s="44"/>
      <c r="G136" s="44"/>
      <c r="H136" s="44"/>
      <c r="I136" s="44"/>
      <c r="J136" s="44"/>
      <c r="K136" s="44"/>
      <c r="L136" s="34"/>
    </row>
  </sheetData>
  <autoFilter ref="C95:K135" xr:uid="{00000000-0009-0000-0000-000011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160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5494</v>
      </c>
      <c r="L12" s="34"/>
    </row>
    <row r="13" spans="2:46" s="1" customFormat="1" ht="16.5" customHeight="1">
      <c r="B13" s="34"/>
      <c r="E13" s="353" t="s">
        <v>5728</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ROUND((SUM(BE93:BE106)),  2)</f>
        <v>0</v>
      </c>
      <c r="I37" s="95">
        <v>0.21</v>
      </c>
      <c r="J37" s="84">
        <f>ROUND(((SUM(BE93:BE106))*I37),  2)</f>
        <v>0</v>
      </c>
      <c r="L37" s="34"/>
    </row>
    <row r="38" spans="2:12" s="1" customFormat="1" ht="14.45" customHeight="1">
      <c r="B38" s="34"/>
      <c r="E38" s="29" t="s">
        <v>41</v>
      </c>
      <c r="F38" s="84">
        <f>ROUND((SUM(BF93:BF106)),  2)</f>
        <v>0</v>
      </c>
      <c r="I38" s="95">
        <v>0.12</v>
      </c>
      <c r="J38" s="84">
        <f>ROUND(((SUM(BF93:BF106))*I38),  2)</f>
        <v>0</v>
      </c>
      <c r="L38" s="34"/>
    </row>
    <row r="39" spans="2:12" s="1" customFormat="1" ht="14.45" hidden="1" customHeight="1">
      <c r="B39" s="34"/>
      <c r="E39" s="29" t="s">
        <v>42</v>
      </c>
      <c r="F39" s="84">
        <f>ROUND((SUM(BG93:BG106)),  2)</f>
        <v>0</v>
      </c>
      <c r="I39" s="95">
        <v>0.21</v>
      </c>
      <c r="J39" s="84">
        <f>0</f>
        <v>0</v>
      </c>
      <c r="L39" s="34"/>
    </row>
    <row r="40" spans="2:12" s="1" customFormat="1" ht="14.45" hidden="1" customHeight="1">
      <c r="B40" s="34"/>
      <c r="E40" s="29" t="s">
        <v>43</v>
      </c>
      <c r="F40" s="84">
        <f>ROUND((SUM(BH93:BH106)),  2)</f>
        <v>0</v>
      </c>
      <c r="I40" s="95">
        <v>0.12</v>
      </c>
      <c r="J40" s="84">
        <f>0</f>
        <v>0</v>
      </c>
      <c r="L40" s="34"/>
    </row>
    <row r="41" spans="2:12" s="1" customFormat="1" ht="14.45" hidden="1" customHeight="1">
      <c r="B41" s="34"/>
      <c r="E41" s="29" t="s">
        <v>44</v>
      </c>
      <c r="F41" s="84">
        <f>ROUND((SUM(BI93:BI106)),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5494</v>
      </c>
      <c r="L57" s="34"/>
    </row>
    <row r="58" spans="2:12" s="1" customFormat="1" ht="16.5" customHeight="1">
      <c r="B58" s="34"/>
      <c r="E58" s="353" t="str">
        <f>E13</f>
        <v>54 - KT</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J93</f>
        <v>0</v>
      </c>
      <c r="L67" s="34"/>
      <c r="AU67" s="19" t="s">
        <v>310</v>
      </c>
    </row>
    <row r="68" spans="2:47" s="8" customFormat="1" ht="24.95" customHeight="1">
      <c r="B68" s="105"/>
      <c r="D68" s="106" t="s">
        <v>5496</v>
      </c>
      <c r="E68" s="107"/>
      <c r="F68" s="107"/>
      <c r="G68" s="107"/>
      <c r="H68" s="107"/>
      <c r="I68" s="107"/>
      <c r="J68" s="108">
        <f>J94</f>
        <v>0</v>
      </c>
      <c r="L68" s="105"/>
    </row>
    <row r="69" spans="2:47" s="8" customFormat="1" ht="24.95" customHeight="1">
      <c r="B69" s="105"/>
      <c r="D69" s="106" t="s">
        <v>5729</v>
      </c>
      <c r="E69" s="107"/>
      <c r="F69" s="107"/>
      <c r="G69" s="107"/>
      <c r="H69" s="107"/>
      <c r="I69" s="107"/>
      <c r="J69" s="108">
        <f>J102</f>
        <v>0</v>
      </c>
      <c r="L69" s="105"/>
    </row>
    <row r="70" spans="2:47" s="1" customFormat="1" ht="21.75" customHeight="1">
      <c r="B70" s="34"/>
      <c r="L70" s="34"/>
    </row>
    <row r="71" spans="2:47" s="1" customFormat="1" ht="6.95" customHeight="1">
      <c r="B71" s="43"/>
      <c r="C71" s="44"/>
      <c r="D71" s="44"/>
      <c r="E71" s="44"/>
      <c r="F71" s="44"/>
      <c r="G71" s="44"/>
      <c r="H71" s="44"/>
      <c r="I71" s="44"/>
      <c r="J71" s="44"/>
      <c r="K71" s="44"/>
      <c r="L71" s="34"/>
    </row>
    <row r="75" spans="2:47" s="1" customFormat="1" ht="6.95" customHeight="1">
      <c r="B75" s="45"/>
      <c r="C75" s="46"/>
      <c r="D75" s="46"/>
      <c r="E75" s="46"/>
      <c r="F75" s="46"/>
      <c r="G75" s="46"/>
      <c r="H75" s="46"/>
      <c r="I75" s="46"/>
      <c r="J75" s="46"/>
      <c r="K75" s="46"/>
      <c r="L75" s="34"/>
    </row>
    <row r="76" spans="2:47" s="1" customFormat="1" ht="24.95" customHeight="1">
      <c r="B76" s="34"/>
      <c r="C76" s="23" t="s">
        <v>314</v>
      </c>
      <c r="L76" s="34"/>
    </row>
    <row r="77" spans="2:47" s="1" customFormat="1" ht="6.95" customHeight="1">
      <c r="B77" s="34"/>
      <c r="L77" s="34"/>
    </row>
    <row r="78" spans="2:47" s="1" customFormat="1" ht="12" customHeight="1">
      <c r="B78" s="34"/>
      <c r="C78" s="29" t="s">
        <v>17</v>
      </c>
      <c r="L78" s="34"/>
    </row>
    <row r="79" spans="2:47" s="1" customFormat="1" ht="26.25" customHeight="1">
      <c r="B79" s="34"/>
      <c r="E79" s="372" t="str">
        <f>E7</f>
        <v>Revitalizace multimodálního uzlu ve Dvoře Králové nad Labem - etapa I-VI.</v>
      </c>
      <c r="F79" s="373"/>
      <c r="G79" s="373"/>
      <c r="H79" s="373"/>
      <c r="L79" s="34"/>
    </row>
    <row r="80" spans="2:47" ht="12" customHeight="1">
      <c r="B80" s="22"/>
      <c r="C80" s="29" t="s">
        <v>301</v>
      </c>
      <c r="L80" s="22"/>
    </row>
    <row r="81" spans="2:65" ht="23.25" customHeight="1">
      <c r="B81" s="22"/>
      <c r="E81" s="372" t="s">
        <v>302</v>
      </c>
      <c r="F81" s="335"/>
      <c r="G81" s="335"/>
      <c r="H81" s="335"/>
      <c r="L81" s="22"/>
    </row>
    <row r="82" spans="2:65" ht="12" customHeight="1">
      <c r="B82" s="22"/>
      <c r="C82" s="29" t="s">
        <v>303</v>
      </c>
      <c r="L82" s="22"/>
    </row>
    <row r="83" spans="2:65" s="1" customFormat="1" ht="16.5" customHeight="1">
      <c r="B83" s="34"/>
      <c r="E83" s="365" t="s">
        <v>1828</v>
      </c>
      <c r="F83" s="374"/>
      <c r="G83" s="374"/>
      <c r="H83" s="374"/>
      <c r="L83" s="34"/>
    </row>
    <row r="84" spans="2:65" s="1" customFormat="1" ht="12" customHeight="1">
      <c r="B84" s="34"/>
      <c r="C84" s="29" t="s">
        <v>5494</v>
      </c>
      <c r="L84" s="34"/>
    </row>
    <row r="85" spans="2:65" s="1" customFormat="1" ht="16.5" customHeight="1">
      <c r="B85" s="34"/>
      <c r="E85" s="353" t="str">
        <f>E13</f>
        <v>54 - KT</v>
      </c>
      <c r="F85" s="374"/>
      <c r="G85" s="374"/>
      <c r="H85" s="374"/>
      <c r="L85" s="34"/>
    </row>
    <row r="86" spans="2:65" s="1" customFormat="1" ht="6.95" customHeight="1">
      <c r="B86" s="34"/>
      <c r="L86" s="34"/>
    </row>
    <row r="87" spans="2:65" s="1" customFormat="1" ht="12" customHeight="1">
      <c r="B87" s="34"/>
      <c r="C87" s="29" t="s">
        <v>21</v>
      </c>
      <c r="F87" s="27" t="str">
        <f>F16</f>
        <v xml:space="preserve"> </v>
      </c>
      <c r="I87" s="29" t="s">
        <v>23</v>
      </c>
      <c r="J87" s="51" t="str">
        <f>IF(J16="","",J16)</f>
        <v>26. 8. 2025</v>
      </c>
      <c r="L87" s="34"/>
    </row>
    <row r="88" spans="2:65" s="1" customFormat="1" ht="6.95" customHeight="1">
      <c r="B88" s="34"/>
      <c r="L88" s="34"/>
    </row>
    <row r="89" spans="2:65" s="1" customFormat="1" ht="15.2" customHeight="1">
      <c r="B89" s="34"/>
      <c r="C89" s="29" t="s">
        <v>25</v>
      </c>
      <c r="F89" s="27" t="str">
        <f>E19</f>
        <v xml:space="preserve"> </v>
      </c>
      <c r="I89" s="29" t="s">
        <v>30</v>
      </c>
      <c r="J89" s="32" t="str">
        <f>E25</f>
        <v xml:space="preserve"> </v>
      </c>
      <c r="L89" s="34"/>
    </row>
    <row r="90" spans="2:65" s="1" customFormat="1" ht="15.2" customHeight="1">
      <c r="B90" s="34"/>
      <c r="C90" s="29" t="s">
        <v>28</v>
      </c>
      <c r="F90" s="27" t="str">
        <f>IF(E22="","",E22)</f>
        <v>Vyplň údaj</v>
      </c>
      <c r="I90" s="29" t="s">
        <v>32</v>
      </c>
      <c r="J90" s="32" t="str">
        <f>E28</f>
        <v xml:space="preserve"> </v>
      </c>
      <c r="L90" s="34"/>
    </row>
    <row r="91" spans="2:65" s="1" customFormat="1" ht="10.35" customHeight="1">
      <c r="B91" s="34"/>
      <c r="L91" s="34"/>
    </row>
    <row r="92" spans="2:65" s="10" customFormat="1" ht="29.25" customHeight="1">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 customHeight="1">
      <c r="B93" s="34"/>
      <c r="C93" s="63" t="s">
        <v>326</v>
      </c>
      <c r="J93" s="117">
        <f>BK93</f>
        <v>0</v>
      </c>
      <c r="L93" s="34"/>
      <c r="M93" s="61"/>
      <c r="N93" s="52"/>
      <c r="O93" s="52"/>
      <c r="P93" s="118">
        <f>P94+P102</f>
        <v>0</v>
      </c>
      <c r="Q93" s="52"/>
      <c r="R93" s="118">
        <f>R94+R102</f>
        <v>0</v>
      </c>
      <c r="S93" s="52"/>
      <c r="T93" s="119">
        <f>T94+T102</f>
        <v>0</v>
      </c>
      <c r="AT93" s="19" t="s">
        <v>68</v>
      </c>
      <c r="AU93" s="19" t="s">
        <v>310</v>
      </c>
      <c r="BK93" s="120">
        <f>BK94+BK102</f>
        <v>0</v>
      </c>
    </row>
    <row r="94" spans="2:65" s="11" customFormat="1" ht="25.9" customHeight="1">
      <c r="B94" s="121"/>
      <c r="D94" s="122" t="s">
        <v>68</v>
      </c>
      <c r="E94" s="123" t="s">
        <v>1322</v>
      </c>
      <c r="F94" s="123" t="s">
        <v>5502</v>
      </c>
      <c r="I94" s="124"/>
      <c r="J94" s="125">
        <f>BK94</f>
        <v>0</v>
      </c>
      <c r="L94" s="121"/>
      <c r="M94" s="126"/>
      <c r="P94" s="127">
        <f>SUM(P95:P101)</f>
        <v>0</v>
      </c>
      <c r="R94" s="127">
        <f>SUM(R95:R101)</f>
        <v>0</v>
      </c>
      <c r="T94" s="128">
        <f>SUM(T95:T101)</f>
        <v>0</v>
      </c>
      <c r="AR94" s="122" t="s">
        <v>76</v>
      </c>
      <c r="AT94" s="129" t="s">
        <v>68</v>
      </c>
      <c r="AU94" s="129" t="s">
        <v>69</v>
      </c>
      <c r="AY94" s="122" t="s">
        <v>328</v>
      </c>
      <c r="BK94" s="130">
        <f>SUM(BK95:BK101)</f>
        <v>0</v>
      </c>
    </row>
    <row r="95" spans="2:65" s="1" customFormat="1" ht="21.75" customHeight="1">
      <c r="B95" s="133"/>
      <c r="C95" s="134" t="s">
        <v>76</v>
      </c>
      <c r="D95" s="134" t="s">
        <v>331</v>
      </c>
      <c r="E95" s="135" t="s">
        <v>5730</v>
      </c>
      <c r="F95" s="136" t="s">
        <v>5731</v>
      </c>
      <c r="G95" s="137" t="s">
        <v>476</v>
      </c>
      <c r="H95" s="138">
        <v>320</v>
      </c>
      <c r="I95" s="139"/>
      <c r="J95" s="140">
        <f t="shared" ref="J95:J101" si="0">ROUND(I95*H95,2)</f>
        <v>0</v>
      </c>
      <c r="K95" s="136" t="s">
        <v>3</v>
      </c>
      <c r="L95" s="34"/>
      <c r="M95" s="141" t="s">
        <v>3</v>
      </c>
      <c r="N95" s="142" t="s">
        <v>40</v>
      </c>
      <c r="P95" s="143">
        <f t="shared" ref="P95:P101" si="1">O95*H95</f>
        <v>0</v>
      </c>
      <c r="Q95" s="143">
        <v>0</v>
      </c>
      <c r="R95" s="143">
        <f t="shared" ref="R95:R101" si="2">Q95*H95</f>
        <v>0</v>
      </c>
      <c r="S95" s="143">
        <v>0</v>
      </c>
      <c r="T95" s="144">
        <f t="shared" ref="T95:T101" si="3">S95*H95</f>
        <v>0</v>
      </c>
      <c r="AR95" s="145" t="s">
        <v>113</v>
      </c>
      <c r="AT95" s="145" t="s">
        <v>331</v>
      </c>
      <c r="AU95" s="145" t="s">
        <v>76</v>
      </c>
      <c r="AY95" s="19" t="s">
        <v>328</v>
      </c>
      <c r="BE95" s="146">
        <f t="shared" ref="BE95:BE101" si="4">IF(N95="základní",J95,0)</f>
        <v>0</v>
      </c>
      <c r="BF95" s="146">
        <f t="shared" ref="BF95:BF101" si="5">IF(N95="snížená",J95,0)</f>
        <v>0</v>
      </c>
      <c r="BG95" s="146">
        <f t="shared" ref="BG95:BG101" si="6">IF(N95="zákl. přenesená",J95,0)</f>
        <v>0</v>
      </c>
      <c r="BH95" s="146">
        <f t="shared" ref="BH95:BH101" si="7">IF(N95="sníž. přenesená",J95,0)</f>
        <v>0</v>
      </c>
      <c r="BI95" s="146">
        <f t="shared" ref="BI95:BI101" si="8">IF(N95="nulová",J95,0)</f>
        <v>0</v>
      </c>
      <c r="BJ95" s="19" t="s">
        <v>76</v>
      </c>
      <c r="BK95" s="146">
        <f t="shared" ref="BK95:BK101" si="9">ROUND(I95*H95,2)</f>
        <v>0</v>
      </c>
      <c r="BL95" s="19" t="s">
        <v>113</v>
      </c>
      <c r="BM95" s="145" t="s">
        <v>79</v>
      </c>
    </row>
    <row r="96" spans="2:65" s="1" customFormat="1" ht="24.2" customHeight="1">
      <c r="B96" s="133"/>
      <c r="C96" s="134" t="s">
        <v>79</v>
      </c>
      <c r="D96" s="134" t="s">
        <v>331</v>
      </c>
      <c r="E96" s="135" t="s">
        <v>5732</v>
      </c>
      <c r="F96" s="136" t="s">
        <v>5733</v>
      </c>
      <c r="G96" s="137" t="s">
        <v>476</v>
      </c>
      <c r="H96" s="138">
        <v>487</v>
      </c>
      <c r="I96" s="139"/>
      <c r="J96" s="140">
        <f t="shared" si="0"/>
        <v>0</v>
      </c>
      <c r="K96" s="136" t="s">
        <v>3</v>
      </c>
      <c r="L96" s="34"/>
      <c r="M96" s="141" t="s">
        <v>3</v>
      </c>
      <c r="N96" s="142" t="s">
        <v>40</v>
      </c>
      <c r="P96" s="143">
        <f t="shared" si="1"/>
        <v>0</v>
      </c>
      <c r="Q96" s="143">
        <v>0</v>
      </c>
      <c r="R96" s="143">
        <f t="shared" si="2"/>
        <v>0</v>
      </c>
      <c r="S96" s="143">
        <v>0</v>
      </c>
      <c r="T96" s="144">
        <f t="shared" si="3"/>
        <v>0</v>
      </c>
      <c r="AR96" s="145" t="s">
        <v>113</v>
      </c>
      <c r="AT96" s="145" t="s">
        <v>331</v>
      </c>
      <c r="AU96" s="145" t="s">
        <v>76</v>
      </c>
      <c r="AY96" s="19" t="s">
        <v>328</v>
      </c>
      <c r="BE96" s="146">
        <f t="shared" si="4"/>
        <v>0</v>
      </c>
      <c r="BF96" s="146">
        <f t="shared" si="5"/>
        <v>0</v>
      </c>
      <c r="BG96" s="146">
        <f t="shared" si="6"/>
        <v>0</v>
      </c>
      <c r="BH96" s="146">
        <f t="shared" si="7"/>
        <v>0</v>
      </c>
      <c r="BI96" s="146">
        <f t="shared" si="8"/>
        <v>0</v>
      </c>
      <c r="BJ96" s="19" t="s">
        <v>76</v>
      </c>
      <c r="BK96" s="146">
        <f t="shared" si="9"/>
        <v>0</v>
      </c>
      <c r="BL96" s="19" t="s">
        <v>113</v>
      </c>
      <c r="BM96" s="145" t="s">
        <v>113</v>
      </c>
    </row>
    <row r="97" spans="2:65" s="1" customFormat="1" ht="16.5" customHeight="1">
      <c r="B97" s="133"/>
      <c r="C97" s="134" t="s">
        <v>87</v>
      </c>
      <c r="D97" s="134" t="s">
        <v>331</v>
      </c>
      <c r="E97" s="135" t="s">
        <v>5734</v>
      </c>
      <c r="F97" s="136" t="s">
        <v>5735</v>
      </c>
      <c r="G97" s="137" t="s">
        <v>476</v>
      </c>
      <c r="H97" s="138">
        <v>96</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c r="B98" s="133"/>
      <c r="C98" s="134" t="s">
        <v>113</v>
      </c>
      <c r="D98" s="134" t="s">
        <v>331</v>
      </c>
      <c r="E98" s="135" t="s">
        <v>5736</v>
      </c>
      <c r="F98" s="136" t="s">
        <v>5737</v>
      </c>
      <c r="G98" s="137" t="s">
        <v>476</v>
      </c>
      <c r="H98" s="138">
        <v>10</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c r="B99" s="133"/>
      <c r="C99" s="134" t="s">
        <v>138</v>
      </c>
      <c r="D99" s="134" t="s">
        <v>331</v>
      </c>
      <c r="E99" s="135" t="s">
        <v>5738</v>
      </c>
      <c r="F99" s="136" t="s">
        <v>5739</v>
      </c>
      <c r="G99" s="137" t="s">
        <v>367</v>
      </c>
      <c r="H99" s="138">
        <v>1</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16.5" customHeight="1">
      <c r="B100" s="133"/>
      <c r="C100" s="134" t="s">
        <v>150</v>
      </c>
      <c r="D100" s="134" t="s">
        <v>331</v>
      </c>
      <c r="E100" s="135" t="s">
        <v>5740</v>
      </c>
      <c r="F100" s="136" t="s">
        <v>5741</v>
      </c>
      <c r="G100" s="137" t="s">
        <v>367</v>
      </c>
      <c r="H100" s="138">
        <v>7</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16.5" customHeight="1">
      <c r="B101" s="133"/>
      <c r="C101" s="134" t="s">
        <v>168</v>
      </c>
      <c r="D101" s="134" t="s">
        <v>331</v>
      </c>
      <c r="E101" s="135" t="s">
        <v>5632</v>
      </c>
      <c r="F101" s="136" t="s">
        <v>5633</v>
      </c>
      <c r="G101" s="137" t="s">
        <v>356</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1" customFormat="1" ht="25.9" customHeight="1">
      <c r="B102" s="121"/>
      <c r="D102" s="122" t="s">
        <v>68</v>
      </c>
      <c r="E102" s="123" t="s">
        <v>1363</v>
      </c>
      <c r="F102" s="123" t="s">
        <v>5559</v>
      </c>
      <c r="I102" s="124"/>
      <c r="J102" s="125">
        <f>BK102</f>
        <v>0</v>
      </c>
      <c r="L102" s="121"/>
      <c r="M102" s="126"/>
      <c r="P102" s="127">
        <f>SUM(P103:P106)</f>
        <v>0</v>
      </c>
      <c r="R102" s="127">
        <f>SUM(R103:R106)</f>
        <v>0</v>
      </c>
      <c r="T102" s="128">
        <f>SUM(T103:T106)</f>
        <v>0</v>
      </c>
      <c r="AR102" s="122" t="s">
        <v>76</v>
      </c>
      <c r="AT102" s="129" t="s">
        <v>68</v>
      </c>
      <c r="AU102" s="129" t="s">
        <v>69</v>
      </c>
      <c r="AY102" s="122" t="s">
        <v>328</v>
      </c>
      <c r="BK102" s="130">
        <f>SUM(BK103:BK106)</f>
        <v>0</v>
      </c>
    </row>
    <row r="103" spans="2:65" s="1" customFormat="1" ht="16.5" customHeight="1">
      <c r="B103" s="133"/>
      <c r="C103" s="134" t="s">
        <v>171</v>
      </c>
      <c r="D103" s="134" t="s">
        <v>331</v>
      </c>
      <c r="E103" s="135" t="s">
        <v>5742</v>
      </c>
      <c r="F103" s="136" t="s">
        <v>5743</v>
      </c>
      <c r="G103" s="137" t="s">
        <v>476</v>
      </c>
      <c r="H103" s="138">
        <v>10</v>
      </c>
      <c r="I103" s="139"/>
      <c r="J103" s="140">
        <f>ROUND(I103*H103,2)</f>
        <v>0</v>
      </c>
      <c r="K103" s="136" t="s">
        <v>3</v>
      </c>
      <c r="L103" s="34"/>
      <c r="M103" s="141" t="s">
        <v>3</v>
      </c>
      <c r="N103" s="142" t="s">
        <v>40</v>
      </c>
      <c r="P103" s="143">
        <f>O103*H103</f>
        <v>0</v>
      </c>
      <c r="Q103" s="143">
        <v>0</v>
      </c>
      <c r="R103" s="143">
        <f>Q103*H103</f>
        <v>0</v>
      </c>
      <c r="S103" s="143">
        <v>0</v>
      </c>
      <c r="T103" s="144">
        <f>S103*H103</f>
        <v>0</v>
      </c>
      <c r="AR103" s="145" t="s">
        <v>113</v>
      </c>
      <c r="AT103" s="145" t="s">
        <v>331</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532</v>
      </c>
    </row>
    <row r="104" spans="2:65" s="1" customFormat="1" ht="16.5" customHeight="1">
      <c r="B104" s="133"/>
      <c r="C104" s="134" t="s">
        <v>183</v>
      </c>
      <c r="D104" s="134" t="s">
        <v>331</v>
      </c>
      <c r="E104" s="135" t="s">
        <v>5744</v>
      </c>
      <c r="F104" s="136" t="s">
        <v>5745</v>
      </c>
      <c r="G104" s="137" t="s">
        <v>476</v>
      </c>
      <c r="H104" s="138">
        <v>487</v>
      </c>
      <c r="I104" s="139"/>
      <c r="J104" s="140">
        <f>ROUND(I104*H104,2)</f>
        <v>0</v>
      </c>
      <c r="K104" s="136" t="s">
        <v>3</v>
      </c>
      <c r="L104" s="34"/>
      <c r="M104" s="141" t="s">
        <v>3</v>
      </c>
      <c r="N104" s="142" t="s">
        <v>40</v>
      </c>
      <c r="P104" s="143">
        <f>O104*H104</f>
        <v>0</v>
      </c>
      <c r="Q104" s="143">
        <v>0</v>
      </c>
      <c r="R104" s="143">
        <f>Q104*H104</f>
        <v>0</v>
      </c>
      <c r="S104" s="143">
        <v>0</v>
      </c>
      <c r="T104" s="144">
        <f>S104*H104</f>
        <v>0</v>
      </c>
      <c r="AR104" s="145" t="s">
        <v>113</v>
      </c>
      <c r="AT104" s="145" t="s">
        <v>331</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544</v>
      </c>
    </row>
    <row r="105" spans="2:65" s="1" customFormat="1" ht="16.5" customHeight="1">
      <c r="B105" s="133"/>
      <c r="C105" s="134" t="s">
        <v>235</v>
      </c>
      <c r="D105" s="134" t="s">
        <v>331</v>
      </c>
      <c r="E105" s="135" t="s">
        <v>5746</v>
      </c>
      <c r="F105" s="136" t="s">
        <v>5747</v>
      </c>
      <c r="G105" s="137" t="s">
        <v>476</v>
      </c>
      <c r="H105" s="138">
        <v>170</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556</v>
      </c>
    </row>
    <row r="106" spans="2:65" s="1" customFormat="1" ht="16.5" customHeight="1">
      <c r="B106" s="133"/>
      <c r="C106" s="134" t="s">
        <v>239</v>
      </c>
      <c r="D106" s="134" t="s">
        <v>331</v>
      </c>
      <c r="E106" s="135" t="s">
        <v>5748</v>
      </c>
      <c r="F106" s="136" t="s">
        <v>5749</v>
      </c>
      <c r="G106" s="137" t="s">
        <v>476</v>
      </c>
      <c r="H106" s="138">
        <v>320</v>
      </c>
      <c r="I106" s="139"/>
      <c r="J106" s="140">
        <f>ROUND(I106*H106,2)</f>
        <v>0</v>
      </c>
      <c r="K106" s="136" t="s">
        <v>3</v>
      </c>
      <c r="L106" s="34"/>
      <c r="M106" s="189" t="s">
        <v>3</v>
      </c>
      <c r="N106" s="190" t="s">
        <v>40</v>
      </c>
      <c r="O106" s="154"/>
      <c r="P106" s="191">
        <f>O106*H106</f>
        <v>0</v>
      </c>
      <c r="Q106" s="191">
        <v>0</v>
      </c>
      <c r="R106" s="191">
        <f>Q106*H106</f>
        <v>0</v>
      </c>
      <c r="S106" s="191">
        <v>0</v>
      </c>
      <c r="T106" s="192">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564</v>
      </c>
    </row>
    <row r="107" spans="2:65" s="1" customFormat="1" ht="6.95" customHeight="1">
      <c r="B107" s="43"/>
      <c r="C107" s="44"/>
      <c r="D107" s="44"/>
      <c r="E107" s="44"/>
      <c r="F107" s="44"/>
      <c r="G107" s="44"/>
      <c r="H107" s="44"/>
      <c r="I107" s="44"/>
      <c r="J107" s="44"/>
      <c r="K107" s="44"/>
      <c r="L107" s="34"/>
    </row>
  </sheetData>
  <autoFilter ref="C92:K106" xr:uid="{00000000-0009-0000-0000-000012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97"/>
  <sheetViews>
    <sheetView showGridLines="0" topLeftCell="A38" workbookViewId="0">
      <selection activeCell="F94" sqref="F9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162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5494</v>
      </c>
      <c r="L12" s="34"/>
    </row>
    <row r="13" spans="2:46" s="1" customFormat="1" ht="16.5" customHeight="1">
      <c r="B13" s="34"/>
      <c r="E13" s="353" t="s">
        <v>5750</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ROUND(J91,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ROUND((SUM(BE91:BE96)),  2)</f>
        <v>0</v>
      </c>
      <c r="I37" s="95">
        <v>0.21</v>
      </c>
      <c r="J37" s="84">
        <f>ROUND(((SUM(BE91:BE96))*I37),  2)</f>
        <v>0</v>
      </c>
      <c r="L37" s="34"/>
    </row>
    <row r="38" spans="2:12" s="1" customFormat="1" ht="14.45" customHeight="1">
      <c r="B38" s="34"/>
      <c r="E38" s="29" t="s">
        <v>41</v>
      </c>
      <c r="F38" s="84">
        <f>ROUND((SUM(BF91:BF96)),  2)</f>
        <v>0</v>
      </c>
      <c r="I38" s="95">
        <v>0.12</v>
      </c>
      <c r="J38" s="84">
        <f>ROUND(((SUM(BF91:BF96))*I38),  2)</f>
        <v>0</v>
      </c>
      <c r="L38" s="34"/>
    </row>
    <row r="39" spans="2:12" s="1" customFormat="1" ht="14.45" hidden="1" customHeight="1">
      <c r="B39" s="34"/>
      <c r="E39" s="29" t="s">
        <v>42</v>
      </c>
      <c r="F39" s="84">
        <f>ROUND((SUM(BG91:BG96)),  2)</f>
        <v>0</v>
      </c>
      <c r="I39" s="95">
        <v>0.21</v>
      </c>
      <c r="J39" s="84">
        <f>0</f>
        <v>0</v>
      </c>
      <c r="L39" s="34"/>
    </row>
    <row r="40" spans="2:12" s="1" customFormat="1" ht="14.45" hidden="1" customHeight="1">
      <c r="B40" s="34"/>
      <c r="E40" s="29" t="s">
        <v>43</v>
      </c>
      <c r="F40" s="84">
        <f>ROUND((SUM(BH91:BH96)),  2)</f>
        <v>0</v>
      </c>
      <c r="I40" s="95">
        <v>0.12</v>
      </c>
      <c r="J40" s="84">
        <f>0</f>
        <v>0</v>
      </c>
      <c r="L40" s="34"/>
    </row>
    <row r="41" spans="2:12" s="1" customFormat="1" ht="14.45" hidden="1" customHeight="1">
      <c r="B41" s="34"/>
      <c r="E41" s="29" t="s">
        <v>44</v>
      </c>
      <c r="F41" s="84">
        <f>ROUND((SUM(BI91:BI96)),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5494</v>
      </c>
      <c r="L57" s="34"/>
    </row>
    <row r="58" spans="2:12" s="1" customFormat="1" ht="16.5" customHeight="1">
      <c r="B58" s="34"/>
      <c r="E58" s="353" t="str">
        <f>E13</f>
        <v>55 - VRN</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J91</f>
        <v>0</v>
      </c>
      <c r="L67" s="34"/>
      <c r="AU67" s="19" t="s">
        <v>310</v>
      </c>
    </row>
    <row r="68" spans="2:47" s="1" customFormat="1" ht="21.75" customHeight="1">
      <c r="B68" s="34"/>
      <c r="L68" s="34"/>
    </row>
    <row r="69" spans="2:47" s="1" customFormat="1" ht="6.95" customHeight="1">
      <c r="B69" s="43"/>
      <c r="C69" s="44"/>
      <c r="D69" s="44"/>
      <c r="E69" s="44"/>
      <c r="F69" s="44"/>
      <c r="G69" s="44"/>
      <c r="H69" s="44"/>
      <c r="I69" s="44"/>
      <c r="J69" s="44"/>
      <c r="K69" s="44"/>
      <c r="L69" s="34"/>
    </row>
    <row r="73" spans="2:47" s="1" customFormat="1" ht="6.95" customHeight="1">
      <c r="B73" s="45"/>
      <c r="C73" s="46"/>
      <c r="D73" s="46"/>
      <c r="E73" s="46"/>
      <c r="F73" s="46"/>
      <c r="G73" s="46"/>
      <c r="H73" s="46"/>
      <c r="I73" s="46"/>
      <c r="J73" s="46"/>
      <c r="K73" s="46"/>
      <c r="L73" s="34"/>
    </row>
    <row r="74" spans="2:47" s="1" customFormat="1" ht="24.95" customHeight="1">
      <c r="B74" s="34"/>
      <c r="C74" s="23" t="s">
        <v>314</v>
      </c>
      <c r="L74" s="34"/>
    </row>
    <row r="75" spans="2:47" s="1" customFormat="1" ht="6.95" customHeight="1">
      <c r="B75" s="34"/>
      <c r="L75" s="34"/>
    </row>
    <row r="76" spans="2:47" s="1" customFormat="1" ht="12" customHeight="1">
      <c r="B76" s="34"/>
      <c r="C76" s="29" t="s">
        <v>17</v>
      </c>
      <c r="L76" s="34"/>
    </row>
    <row r="77" spans="2:47" s="1" customFormat="1" ht="26.25" customHeight="1">
      <c r="B77" s="34"/>
      <c r="E77" s="372" t="str">
        <f>E7</f>
        <v>Revitalizace multimodálního uzlu ve Dvoře Králové nad Labem - etapa I-VI.</v>
      </c>
      <c r="F77" s="373"/>
      <c r="G77" s="373"/>
      <c r="H77" s="373"/>
      <c r="L77" s="34"/>
    </row>
    <row r="78" spans="2:47" ht="12" customHeight="1">
      <c r="B78" s="22"/>
      <c r="C78" s="29" t="s">
        <v>301</v>
      </c>
      <c r="L78" s="22"/>
    </row>
    <row r="79" spans="2:47" ht="23.25" customHeight="1">
      <c r="B79" s="22"/>
      <c r="E79" s="372" t="s">
        <v>302</v>
      </c>
      <c r="F79" s="335"/>
      <c r="G79" s="335"/>
      <c r="H79" s="335"/>
      <c r="L79" s="22"/>
    </row>
    <row r="80" spans="2:47" ht="12" customHeight="1">
      <c r="B80" s="22"/>
      <c r="C80" s="29" t="s">
        <v>303</v>
      </c>
      <c r="L80" s="22"/>
    </row>
    <row r="81" spans="2:65" s="1" customFormat="1" ht="16.5" customHeight="1">
      <c r="B81" s="34"/>
      <c r="E81" s="365" t="s">
        <v>1828</v>
      </c>
      <c r="F81" s="374"/>
      <c r="G81" s="374"/>
      <c r="H81" s="374"/>
      <c r="L81" s="34"/>
    </row>
    <row r="82" spans="2:65" s="1" customFormat="1" ht="12" customHeight="1">
      <c r="B82" s="34"/>
      <c r="C82" s="29" t="s">
        <v>5494</v>
      </c>
      <c r="L82" s="34"/>
    </row>
    <row r="83" spans="2:65" s="1" customFormat="1" ht="16.5" customHeight="1">
      <c r="B83" s="34"/>
      <c r="E83" s="353" t="str">
        <f>E13</f>
        <v>55 - VRN</v>
      </c>
      <c r="F83" s="374"/>
      <c r="G83" s="374"/>
      <c r="H83" s="374"/>
      <c r="L83" s="34"/>
    </row>
    <row r="84" spans="2:65" s="1" customFormat="1" ht="6.95" customHeight="1">
      <c r="B84" s="34"/>
      <c r="L84" s="34"/>
    </row>
    <row r="85" spans="2:65" s="1" customFormat="1" ht="12" customHeight="1">
      <c r="B85" s="34"/>
      <c r="C85" s="29" t="s">
        <v>21</v>
      </c>
      <c r="F85" s="27" t="str">
        <f>F16</f>
        <v xml:space="preserve"> </v>
      </c>
      <c r="I85" s="29" t="s">
        <v>23</v>
      </c>
      <c r="J85" s="51" t="str">
        <f>IF(J16="","",J16)</f>
        <v>26. 8. 2025</v>
      </c>
      <c r="L85" s="34"/>
    </row>
    <row r="86" spans="2:65" s="1" customFormat="1" ht="6.95" customHeight="1">
      <c r="B86" s="34"/>
      <c r="L86" s="34"/>
    </row>
    <row r="87" spans="2:65" s="1" customFormat="1" ht="15.2" customHeight="1">
      <c r="B87" s="34"/>
      <c r="C87" s="29" t="s">
        <v>25</v>
      </c>
      <c r="F87" s="27" t="str">
        <f>E19</f>
        <v xml:space="preserve"> </v>
      </c>
      <c r="I87" s="29" t="s">
        <v>30</v>
      </c>
      <c r="J87" s="32" t="str">
        <f>E25</f>
        <v xml:space="preserve"> </v>
      </c>
      <c r="L87" s="34"/>
    </row>
    <row r="88" spans="2:65" s="1" customFormat="1" ht="15.2" customHeight="1">
      <c r="B88" s="34"/>
      <c r="C88" s="29" t="s">
        <v>28</v>
      </c>
      <c r="F88" s="27" t="str">
        <f>IF(E22="","",E22)</f>
        <v>Vyplň údaj</v>
      </c>
      <c r="I88" s="29" t="s">
        <v>32</v>
      </c>
      <c r="J88" s="32" t="str">
        <f>E28</f>
        <v xml:space="preserve"> </v>
      </c>
      <c r="L88" s="34"/>
    </row>
    <row r="89" spans="2:65" s="1" customFormat="1" ht="10.35" customHeight="1">
      <c r="B89" s="34"/>
      <c r="L89" s="34"/>
    </row>
    <row r="90" spans="2:65" s="10" customFormat="1" ht="29.25" customHeight="1">
      <c r="B90" s="113"/>
      <c r="C90" s="114" t="s">
        <v>315</v>
      </c>
      <c r="D90" s="115" t="s">
        <v>54</v>
      </c>
      <c r="E90" s="115" t="s">
        <v>50</v>
      </c>
      <c r="F90" s="115" t="s">
        <v>51</v>
      </c>
      <c r="G90" s="115" t="s">
        <v>316</v>
      </c>
      <c r="H90" s="115" t="s">
        <v>317</v>
      </c>
      <c r="I90" s="115" t="s">
        <v>318</v>
      </c>
      <c r="J90" s="115" t="s">
        <v>309</v>
      </c>
      <c r="K90" s="116" t="s">
        <v>319</v>
      </c>
      <c r="L90" s="113"/>
      <c r="M90" s="58" t="s">
        <v>3</v>
      </c>
      <c r="N90" s="59" t="s">
        <v>39</v>
      </c>
      <c r="O90" s="59" t="s">
        <v>320</v>
      </c>
      <c r="P90" s="59" t="s">
        <v>321</v>
      </c>
      <c r="Q90" s="59" t="s">
        <v>322</v>
      </c>
      <c r="R90" s="59" t="s">
        <v>323</v>
      </c>
      <c r="S90" s="59" t="s">
        <v>324</v>
      </c>
      <c r="T90" s="60" t="s">
        <v>325</v>
      </c>
    </row>
    <row r="91" spans="2:65" s="1" customFormat="1" ht="22.9" customHeight="1">
      <c r="B91" s="34"/>
      <c r="C91" s="63" t="s">
        <v>326</v>
      </c>
      <c r="J91" s="117">
        <f>BK91</f>
        <v>0</v>
      </c>
      <c r="L91" s="34"/>
      <c r="M91" s="61"/>
      <c r="N91" s="52"/>
      <c r="O91" s="52"/>
      <c r="P91" s="118">
        <f>SUM(P92:P96)</f>
        <v>0</v>
      </c>
      <c r="Q91" s="52"/>
      <c r="R91" s="118">
        <f>SUM(R92:R96)</f>
        <v>0</v>
      </c>
      <c r="S91" s="52"/>
      <c r="T91" s="119">
        <f>SUM(T92:T96)</f>
        <v>0</v>
      </c>
      <c r="AT91" s="19" t="s">
        <v>68</v>
      </c>
      <c r="AU91" s="19" t="s">
        <v>310</v>
      </c>
      <c r="BK91" s="120">
        <f>SUM(BK92:BK96)</f>
        <v>0</v>
      </c>
    </row>
    <row r="92" spans="2:65" s="1" customFormat="1" ht="16.5" customHeight="1">
      <c r="B92" s="133"/>
      <c r="C92" s="134" t="s">
        <v>76</v>
      </c>
      <c r="D92" s="134" t="s">
        <v>331</v>
      </c>
      <c r="E92" s="135" t="s">
        <v>5751</v>
      </c>
      <c r="F92" s="136" t="s">
        <v>5752</v>
      </c>
      <c r="G92" s="137" t="s">
        <v>356</v>
      </c>
      <c r="H92" s="138">
        <v>1</v>
      </c>
      <c r="I92" s="139"/>
      <c r="J92" s="140">
        <f>ROUND(I92*H92,2)</f>
        <v>0</v>
      </c>
      <c r="K92" s="136" t="s">
        <v>3</v>
      </c>
      <c r="L92" s="34"/>
      <c r="M92" s="141" t="s">
        <v>3</v>
      </c>
      <c r="N92" s="142" t="s">
        <v>40</v>
      </c>
      <c r="P92" s="143">
        <f>O92*H92</f>
        <v>0</v>
      </c>
      <c r="Q92" s="143">
        <v>0</v>
      </c>
      <c r="R92" s="143">
        <f>Q92*H92</f>
        <v>0</v>
      </c>
      <c r="S92" s="143">
        <v>0</v>
      </c>
      <c r="T92" s="144">
        <f>S92*H92</f>
        <v>0</v>
      </c>
      <c r="AR92" s="145" t="s">
        <v>113</v>
      </c>
      <c r="AT92" s="145" t="s">
        <v>331</v>
      </c>
      <c r="AU92" s="145" t="s">
        <v>69</v>
      </c>
      <c r="AY92" s="19" t="s">
        <v>328</v>
      </c>
      <c r="BE92" s="146">
        <f>IF(N92="základní",J92,0)</f>
        <v>0</v>
      </c>
      <c r="BF92" s="146">
        <f>IF(N92="snížená",J92,0)</f>
        <v>0</v>
      </c>
      <c r="BG92" s="146">
        <f>IF(N92="zákl. přenesená",J92,0)</f>
        <v>0</v>
      </c>
      <c r="BH92" s="146">
        <f>IF(N92="sníž. přenesená",J92,0)</f>
        <v>0</v>
      </c>
      <c r="BI92" s="146">
        <f>IF(N92="nulová",J92,0)</f>
        <v>0</v>
      </c>
      <c r="BJ92" s="19" t="s">
        <v>76</v>
      </c>
      <c r="BK92" s="146">
        <f>ROUND(I92*H92,2)</f>
        <v>0</v>
      </c>
      <c r="BL92" s="19" t="s">
        <v>113</v>
      </c>
      <c r="BM92" s="145" t="s">
        <v>79</v>
      </c>
    </row>
    <row r="93" spans="2:65" s="1" customFormat="1" ht="16.5" customHeight="1">
      <c r="B93" s="133"/>
      <c r="C93" s="134" t="s">
        <v>79</v>
      </c>
      <c r="D93" s="134" t="s">
        <v>331</v>
      </c>
      <c r="E93" s="135" t="s">
        <v>5753</v>
      </c>
      <c r="F93" s="136" t="s">
        <v>5754</v>
      </c>
      <c r="G93" s="137" t="s">
        <v>356</v>
      </c>
      <c r="H93" s="138">
        <v>1</v>
      </c>
      <c r="I93" s="139"/>
      <c r="J93" s="140">
        <f>ROUND(I93*H93,2)</f>
        <v>0</v>
      </c>
      <c r="K93" s="136" t="s">
        <v>3</v>
      </c>
      <c r="L93" s="34"/>
      <c r="M93" s="141" t="s">
        <v>3</v>
      </c>
      <c r="N93" s="142" t="s">
        <v>40</v>
      </c>
      <c r="P93" s="143">
        <f>O93*H93</f>
        <v>0</v>
      </c>
      <c r="Q93" s="143">
        <v>0</v>
      </c>
      <c r="R93" s="143">
        <f>Q93*H93</f>
        <v>0</v>
      </c>
      <c r="S93" s="143">
        <v>0</v>
      </c>
      <c r="T93" s="144">
        <f>S93*H93</f>
        <v>0</v>
      </c>
      <c r="AR93" s="145" t="s">
        <v>113</v>
      </c>
      <c r="AT93" s="145" t="s">
        <v>331</v>
      </c>
      <c r="AU93" s="145" t="s">
        <v>69</v>
      </c>
      <c r="AY93" s="19" t="s">
        <v>328</v>
      </c>
      <c r="BE93" s="146">
        <f>IF(N93="základní",J93,0)</f>
        <v>0</v>
      </c>
      <c r="BF93" s="146">
        <f>IF(N93="snížená",J93,0)</f>
        <v>0</v>
      </c>
      <c r="BG93" s="146">
        <f>IF(N93="zákl. přenesená",J93,0)</f>
        <v>0</v>
      </c>
      <c r="BH93" s="146">
        <f>IF(N93="sníž. přenesená",J93,0)</f>
        <v>0</v>
      </c>
      <c r="BI93" s="146">
        <f>IF(N93="nulová",J93,0)</f>
        <v>0</v>
      </c>
      <c r="BJ93" s="19" t="s">
        <v>76</v>
      </c>
      <c r="BK93" s="146">
        <f>ROUND(I93*H93,2)</f>
        <v>0</v>
      </c>
      <c r="BL93" s="19" t="s">
        <v>113</v>
      </c>
      <c r="BM93" s="145" t="s">
        <v>113</v>
      </c>
    </row>
    <row r="94" spans="2:65" s="1" customFormat="1" ht="16.5" customHeight="1">
      <c r="B94" s="133"/>
      <c r="C94" s="134" t="s">
        <v>87</v>
      </c>
      <c r="D94" s="134" t="s">
        <v>331</v>
      </c>
      <c r="E94" s="135" t="s">
        <v>5755</v>
      </c>
      <c r="F94" s="136" t="s">
        <v>5756</v>
      </c>
      <c r="G94" s="137" t="s">
        <v>356</v>
      </c>
      <c r="H94" s="138">
        <v>1</v>
      </c>
      <c r="I94" s="139"/>
      <c r="J94" s="140">
        <f>ROUND(I94*H94,2)</f>
        <v>0</v>
      </c>
      <c r="K94" s="136" t="s">
        <v>3</v>
      </c>
      <c r="L94" s="34"/>
      <c r="M94" s="141" t="s">
        <v>3</v>
      </c>
      <c r="N94" s="142" t="s">
        <v>40</v>
      </c>
      <c r="P94" s="143">
        <f>O94*H94</f>
        <v>0</v>
      </c>
      <c r="Q94" s="143">
        <v>0</v>
      </c>
      <c r="R94" s="143">
        <f>Q94*H94</f>
        <v>0</v>
      </c>
      <c r="S94" s="143">
        <v>0</v>
      </c>
      <c r="T94" s="144">
        <f>S94*H94</f>
        <v>0</v>
      </c>
      <c r="AR94" s="145" t="s">
        <v>113</v>
      </c>
      <c r="AT94" s="145" t="s">
        <v>331</v>
      </c>
      <c r="AU94" s="145" t="s">
        <v>69</v>
      </c>
      <c r="AY94" s="19" t="s">
        <v>328</v>
      </c>
      <c r="BE94" s="146">
        <f>IF(N94="základní",J94,0)</f>
        <v>0</v>
      </c>
      <c r="BF94" s="146">
        <f>IF(N94="snížená",J94,0)</f>
        <v>0</v>
      </c>
      <c r="BG94" s="146">
        <f>IF(N94="zákl. přenesená",J94,0)</f>
        <v>0</v>
      </c>
      <c r="BH94" s="146">
        <f>IF(N94="sníž. přenesená",J94,0)</f>
        <v>0</v>
      </c>
      <c r="BI94" s="146">
        <f>IF(N94="nulová",J94,0)</f>
        <v>0</v>
      </c>
      <c r="BJ94" s="19" t="s">
        <v>76</v>
      </c>
      <c r="BK94" s="146">
        <f>ROUND(I94*H94,2)</f>
        <v>0</v>
      </c>
      <c r="BL94" s="19" t="s">
        <v>113</v>
      </c>
      <c r="BM94" s="145" t="s">
        <v>171</v>
      </c>
    </row>
    <row r="95" spans="2:65" s="1" customFormat="1" ht="37.9" customHeight="1">
      <c r="B95" s="133"/>
      <c r="C95" s="134" t="s">
        <v>113</v>
      </c>
      <c r="D95" s="134" t="s">
        <v>331</v>
      </c>
      <c r="E95" s="135" t="s">
        <v>5757</v>
      </c>
      <c r="F95" s="136" t="s">
        <v>5758</v>
      </c>
      <c r="G95" s="137" t="s">
        <v>356</v>
      </c>
      <c r="H95" s="138">
        <v>1</v>
      </c>
      <c r="I95" s="139"/>
      <c r="J95" s="140">
        <f>ROUND(I95*H95,2)</f>
        <v>0</v>
      </c>
      <c r="K95" s="136" t="s">
        <v>3</v>
      </c>
      <c r="L95" s="34"/>
      <c r="M95" s="141" t="s">
        <v>3</v>
      </c>
      <c r="N95" s="142" t="s">
        <v>40</v>
      </c>
      <c r="P95" s="143">
        <f>O95*H95</f>
        <v>0</v>
      </c>
      <c r="Q95" s="143">
        <v>0</v>
      </c>
      <c r="R95" s="143">
        <f>Q95*H95</f>
        <v>0</v>
      </c>
      <c r="S95" s="143">
        <v>0</v>
      </c>
      <c r="T95" s="144">
        <f>S95*H95</f>
        <v>0</v>
      </c>
      <c r="AR95" s="145" t="s">
        <v>113</v>
      </c>
      <c r="AT95" s="145" t="s">
        <v>331</v>
      </c>
      <c r="AU95" s="145" t="s">
        <v>69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113</v>
      </c>
      <c r="BM95" s="145" t="s">
        <v>235</v>
      </c>
    </row>
    <row r="96" spans="2:65" s="1" customFormat="1" ht="16.5" customHeight="1">
      <c r="B96" s="133"/>
      <c r="C96" s="134" t="s">
        <v>138</v>
      </c>
      <c r="D96" s="134" t="s">
        <v>331</v>
      </c>
      <c r="E96" s="135" t="s">
        <v>5759</v>
      </c>
      <c r="F96" s="136" t="s">
        <v>5760</v>
      </c>
      <c r="G96" s="137" t="s">
        <v>356</v>
      </c>
      <c r="H96" s="138">
        <v>1</v>
      </c>
      <c r="I96" s="139"/>
      <c r="J96" s="140">
        <f>ROUND(I96*H96,2)</f>
        <v>0</v>
      </c>
      <c r="K96" s="136" t="s">
        <v>3</v>
      </c>
      <c r="L96" s="34"/>
      <c r="M96" s="189" t="s">
        <v>3</v>
      </c>
      <c r="N96" s="190" t="s">
        <v>40</v>
      </c>
      <c r="O96" s="154"/>
      <c r="P96" s="191">
        <f>O96*H96</f>
        <v>0</v>
      </c>
      <c r="Q96" s="191">
        <v>0</v>
      </c>
      <c r="R96" s="191">
        <f>Q96*H96</f>
        <v>0</v>
      </c>
      <c r="S96" s="191">
        <v>0</v>
      </c>
      <c r="T96" s="192">
        <f>S96*H96</f>
        <v>0</v>
      </c>
      <c r="AR96" s="145" t="s">
        <v>113</v>
      </c>
      <c r="AT96" s="145" t="s">
        <v>331</v>
      </c>
      <c r="AU96" s="145" t="s">
        <v>69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9</v>
      </c>
    </row>
    <row r="97" spans="2:12" s="1" customFormat="1" ht="6.95" customHeight="1">
      <c r="B97" s="43"/>
      <c r="C97" s="44"/>
      <c r="D97" s="44"/>
      <c r="E97" s="44"/>
      <c r="F97" s="44"/>
      <c r="G97" s="44"/>
      <c r="H97" s="44"/>
      <c r="I97" s="44"/>
      <c r="J97" s="44"/>
      <c r="K97" s="44"/>
      <c r="L97" s="34"/>
    </row>
  </sheetData>
  <autoFilter ref="C90:K96" xr:uid="{00000000-0009-0000-0000-000013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99"/>
  <sheetViews>
    <sheetView showGridLines="0" topLeftCell="A87" workbookViewId="0">
      <selection activeCell="F102" sqref="F10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164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1829</v>
      </c>
      <c r="L12" s="34"/>
    </row>
    <row r="13" spans="2:46" s="1" customFormat="1" ht="16.5" customHeight="1">
      <c r="B13" s="34"/>
      <c r="E13" s="353" t="s">
        <v>5761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ROUND((SUM(BE97:BE198)),  2)</f>
        <v>0</v>
      </c>
      <c r="I37" s="95">
        <v>0.21</v>
      </c>
      <c r="J37" s="84">
        <f>ROUND(((SUM(BE97:BE198))*I37),  2)</f>
        <v>0</v>
      </c>
      <c r="L37" s="34"/>
    </row>
    <row r="38" spans="2:12" s="1" customFormat="1" ht="14.45" customHeight="1">
      <c r="B38" s="34"/>
      <c r="E38" s="29" t="s">
        <v>41</v>
      </c>
      <c r="F38" s="84">
        <f>ROUND((SUM(BF97:BF198)),  2)</f>
        <v>0</v>
      </c>
      <c r="I38" s="95">
        <v>0.12</v>
      </c>
      <c r="J38" s="84">
        <f>ROUND(((SUM(BF97:BF198))*I38),  2)</f>
        <v>0</v>
      </c>
      <c r="L38" s="34"/>
    </row>
    <row r="39" spans="2:12" s="1" customFormat="1" ht="14.45" hidden="1" customHeight="1">
      <c r="B39" s="34"/>
      <c r="E39" s="29" t="s">
        <v>42</v>
      </c>
      <c r="F39" s="84">
        <f>ROUND((SUM(BG97:BG198)),  2)</f>
        <v>0</v>
      </c>
      <c r="I39" s="95">
        <v>0.21</v>
      </c>
      <c r="J39" s="84">
        <f>0</f>
        <v>0</v>
      </c>
      <c r="L39" s="34"/>
    </row>
    <row r="40" spans="2:12" s="1" customFormat="1" ht="14.45" hidden="1" customHeight="1">
      <c r="B40" s="34"/>
      <c r="E40" s="29" t="s">
        <v>43</v>
      </c>
      <c r="F40" s="84">
        <f>ROUND((SUM(BH97:BH198)),  2)</f>
        <v>0</v>
      </c>
      <c r="I40" s="95">
        <v>0.12</v>
      </c>
      <c r="J40" s="84">
        <f>0</f>
        <v>0</v>
      </c>
      <c r="L40" s="34"/>
    </row>
    <row r="41" spans="2:12" s="1" customFormat="1" ht="14.45" hidden="1" customHeight="1">
      <c r="B41" s="34"/>
      <c r="E41" s="29" t="s">
        <v>44</v>
      </c>
      <c r="F41" s="84">
        <f>ROUND((SUM(BI97:BI198)),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1829</v>
      </c>
      <c r="L57" s="34"/>
    </row>
    <row r="58" spans="2:12" s="1" customFormat="1" ht="16.5" customHeight="1">
      <c r="B58" s="34"/>
      <c r="E58" s="353" t="str">
        <f>E13</f>
        <v>6 - ÚT - zdroj</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5762</v>
      </c>
      <c r="E68" s="107"/>
      <c r="F68" s="107"/>
      <c r="G68" s="107"/>
      <c r="H68" s="107"/>
      <c r="I68" s="107"/>
      <c r="J68" s="108">
        <f>J98</f>
        <v>0</v>
      </c>
      <c r="L68" s="105"/>
    </row>
    <row r="69" spans="2:47" s="8" customFormat="1" ht="24.95" customHeight="1">
      <c r="B69" s="105"/>
      <c r="D69" s="106" t="s">
        <v>5763</v>
      </c>
      <c r="E69" s="107"/>
      <c r="F69" s="107"/>
      <c r="G69" s="107"/>
      <c r="H69" s="107"/>
      <c r="I69" s="107"/>
      <c r="J69" s="108">
        <f>J121</f>
        <v>0</v>
      </c>
      <c r="L69" s="105"/>
    </row>
    <row r="70" spans="2:47" s="8" customFormat="1" ht="24.95" customHeight="1">
      <c r="B70" s="105"/>
      <c r="D70" s="106" t="s">
        <v>5764</v>
      </c>
      <c r="E70" s="107"/>
      <c r="F70" s="107"/>
      <c r="G70" s="107"/>
      <c r="H70" s="107"/>
      <c r="I70" s="107"/>
      <c r="J70" s="108">
        <f>J139</f>
        <v>0</v>
      </c>
      <c r="L70" s="105"/>
    </row>
    <row r="71" spans="2:47" s="8" customFormat="1" ht="24.95" customHeight="1">
      <c r="B71" s="105"/>
      <c r="D71" s="106" t="s">
        <v>5765</v>
      </c>
      <c r="E71" s="107"/>
      <c r="F71" s="107"/>
      <c r="G71" s="107"/>
      <c r="H71" s="107"/>
      <c r="I71" s="107"/>
      <c r="J71" s="108">
        <f>J170</f>
        <v>0</v>
      </c>
      <c r="L71" s="105"/>
    </row>
    <row r="72" spans="2:47" s="8" customFormat="1" ht="24.95" customHeight="1">
      <c r="B72" s="105"/>
      <c r="D72" s="106" t="s">
        <v>5766</v>
      </c>
      <c r="E72" s="107"/>
      <c r="F72" s="107"/>
      <c r="G72" s="107"/>
      <c r="H72" s="107"/>
      <c r="I72" s="107"/>
      <c r="J72" s="108">
        <f>J177</f>
        <v>0</v>
      </c>
      <c r="L72" s="105"/>
    </row>
    <row r="73" spans="2:47" s="8" customFormat="1" ht="24.95" customHeight="1">
      <c r="B73" s="105"/>
      <c r="D73" s="106" t="s">
        <v>5767</v>
      </c>
      <c r="E73" s="107"/>
      <c r="F73" s="107"/>
      <c r="G73" s="107"/>
      <c r="H73" s="107"/>
      <c r="I73" s="107"/>
      <c r="J73" s="108">
        <f>J180</f>
        <v>0</v>
      </c>
      <c r="L73" s="105"/>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302</v>
      </c>
      <c r="F85" s="335"/>
      <c r="G85" s="335"/>
      <c r="H85" s="335"/>
      <c r="L85" s="22"/>
    </row>
    <row r="86" spans="2:20" ht="12" customHeight="1">
      <c r="B86" s="22"/>
      <c r="C86" s="29" t="s">
        <v>303</v>
      </c>
      <c r="L86" s="22"/>
    </row>
    <row r="87" spans="2:20" s="1" customFormat="1" ht="16.5" customHeight="1">
      <c r="B87" s="34"/>
      <c r="E87" s="365" t="s">
        <v>1828</v>
      </c>
      <c r="F87" s="374"/>
      <c r="G87" s="374"/>
      <c r="H87" s="374"/>
      <c r="L87" s="34"/>
    </row>
    <row r="88" spans="2:20" s="1" customFormat="1" ht="12" customHeight="1">
      <c r="B88" s="34"/>
      <c r="C88" s="29" t="s">
        <v>1829</v>
      </c>
      <c r="L88" s="34"/>
    </row>
    <row r="89" spans="2:20" s="1" customFormat="1" ht="16.5" customHeight="1">
      <c r="B89" s="34"/>
      <c r="E89" s="353" t="str">
        <f>E13</f>
        <v>6 - ÚT - zdroj</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P98+P121+P139+P170+P177+P180</f>
        <v>0</v>
      </c>
      <c r="Q97" s="52"/>
      <c r="R97" s="118">
        <f>R98+R121+R139+R170+R177+R180</f>
        <v>0</v>
      </c>
      <c r="S97" s="52"/>
      <c r="T97" s="119">
        <f>T98+T121+T139+T170+T177+T180</f>
        <v>0</v>
      </c>
      <c r="AT97" s="19" t="s">
        <v>68</v>
      </c>
      <c r="AU97" s="19" t="s">
        <v>310</v>
      </c>
      <c r="BK97" s="120">
        <f>BK98+BK121+BK139+BK170+BK177+BK180</f>
        <v>0</v>
      </c>
    </row>
    <row r="98" spans="2:65" s="11" customFormat="1" ht="25.9" customHeight="1">
      <c r="B98" s="121"/>
      <c r="D98" s="122" t="s">
        <v>68</v>
      </c>
      <c r="E98" s="123" t="s">
        <v>1322</v>
      </c>
      <c r="F98" s="123" t="s">
        <v>5768</v>
      </c>
      <c r="I98" s="124"/>
      <c r="J98" s="125">
        <f>BK98</f>
        <v>0</v>
      </c>
      <c r="L98" s="121"/>
      <c r="M98" s="126"/>
      <c r="P98" s="127">
        <f>SUM(P99:P120)</f>
        <v>0</v>
      </c>
      <c r="R98" s="127">
        <f>SUM(R99:R120)</f>
        <v>0</v>
      </c>
      <c r="T98" s="128">
        <f>SUM(T99:T120)</f>
        <v>0</v>
      </c>
      <c r="AR98" s="122" t="s">
        <v>76</v>
      </c>
      <c r="AT98" s="129" t="s">
        <v>68</v>
      </c>
      <c r="AU98" s="129" t="s">
        <v>69</v>
      </c>
      <c r="AY98" s="122" t="s">
        <v>328</v>
      </c>
      <c r="BK98" s="130">
        <f>SUM(BK99:BK120)</f>
        <v>0</v>
      </c>
    </row>
    <row r="99" spans="2:65" s="1" customFormat="1" ht="142.15" customHeight="1">
      <c r="B99" s="133"/>
      <c r="C99" s="134" t="s">
        <v>76</v>
      </c>
      <c r="D99" s="134" t="s">
        <v>331</v>
      </c>
      <c r="E99" s="135" t="s">
        <v>5769</v>
      </c>
      <c r="F99" s="136" t="s">
        <v>5770</v>
      </c>
      <c r="G99" s="137" t="s">
        <v>367</v>
      </c>
      <c r="H99" s="138">
        <v>1</v>
      </c>
      <c r="I99" s="139"/>
      <c r="J99" s="140">
        <f t="shared" ref="J99:J108" si="0">ROUND(I99*H99,2)</f>
        <v>0</v>
      </c>
      <c r="K99" s="136" t="s">
        <v>3</v>
      </c>
      <c r="L99" s="34"/>
      <c r="M99" s="141" t="s">
        <v>3</v>
      </c>
      <c r="N99" s="142" t="s">
        <v>40</v>
      </c>
      <c r="P99" s="143">
        <f t="shared" ref="P99:P108" si="1">O99*H99</f>
        <v>0</v>
      </c>
      <c r="Q99" s="143">
        <v>0</v>
      </c>
      <c r="R99" s="143">
        <f t="shared" ref="R99:R108" si="2">Q99*H99</f>
        <v>0</v>
      </c>
      <c r="S99" s="143">
        <v>0</v>
      </c>
      <c r="T99" s="144">
        <f t="shared" ref="T99:T108" si="3">S99*H99</f>
        <v>0</v>
      </c>
      <c r="AR99" s="145" t="s">
        <v>113</v>
      </c>
      <c r="AT99" s="145" t="s">
        <v>331</v>
      </c>
      <c r="AU99" s="145" t="s">
        <v>76</v>
      </c>
      <c r="AY99" s="19" t="s">
        <v>328</v>
      </c>
      <c r="BE99" s="146">
        <f t="shared" ref="BE99:BE108" si="4">IF(N99="základní",J99,0)</f>
        <v>0</v>
      </c>
      <c r="BF99" s="146">
        <f t="shared" ref="BF99:BF108" si="5">IF(N99="snížená",J99,0)</f>
        <v>0</v>
      </c>
      <c r="BG99" s="146">
        <f t="shared" ref="BG99:BG108" si="6">IF(N99="zákl. přenesená",J99,0)</f>
        <v>0</v>
      </c>
      <c r="BH99" s="146">
        <f t="shared" ref="BH99:BH108" si="7">IF(N99="sníž. přenesená",J99,0)</f>
        <v>0</v>
      </c>
      <c r="BI99" s="146">
        <f t="shared" ref="BI99:BI108" si="8">IF(N99="nulová",J99,0)</f>
        <v>0</v>
      </c>
      <c r="BJ99" s="19" t="s">
        <v>76</v>
      </c>
      <c r="BK99" s="146">
        <f t="shared" ref="BK99:BK108" si="9">ROUND(I99*H99,2)</f>
        <v>0</v>
      </c>
      <c r="BL99" s="19" t="s">
        <v>113</v>
      </c>
      <c r="BM99" s="145" t="s">
        <v>79</v>
      </c>
    </row>
    <row r="100" spans="2:65" s="1" customFormat="1" ht="49.15" customHeight="1">
      <c r="B100" s="133"/>
      <c r="C100" s="134" t="s">
        <v>79</v>
      </c>
      <c r="D100" s="134" t="s">
        <v>331</v>
      </c>
      <c r="E100" s="135" t="s">
        <v>5771</v>
      </c>
      <c r="F100" s="136" t="s">
        <v>5772</v>
      </c>
      <c r="G100" s="137" t="s">
        <v>367</v>
      </c>
      <c r="H100" s="138">
        <v>1</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113</v>
      </c>
    </row>
    <row r="101" spans="2:65" s="1" customFormat="1" ht="37.9" customHeight="1">
      <c r="B101" s="133"/>
      <c r="C101" s="134" t="s">
        <v>87</v>
      </c>
      <c r="D101" s="134" t="s">
        <v>331</v>
      </c>
      <c r="E101" s="135" t="s">
        <v>5773</v>
      </c>
      <c r="F101" s="136" t="s">
        <v>5774</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150</v>
      </c>
    </row>
    <row r="102" spans="2:65" s="1" customFormat="1" ht="66.75" customHeight="1">
      <c r="B102" s="133"/>
      <c r="C102" s="134" t="s">
        <v>113</v>
      </c>
      <c r="D102" s="134" t="s">
        <v>331</v>
      </c>
      <c r="E102" s="135" t="s">
        <v>5775</v>
      </c>
      <c r="F102" s="136" t="s">
        <v>5776</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171</v>
      </c>
    </row>
    <row r="103" spans="2:65" s="1" customFormat="1" ht="44.25" customHeight="1">
      <c r="B103" s="133"/>
      <c r="C103" s="134" t="s">
        <v>138</v>
      </c>
      <c r="D103" s="134" t="s">
        <v>331</v>
      </c>
      <c r="E103" s="135" t="s">
        <v>5777</v>
      </c>
      <c r="F103" s="136" t="s">
        <v>5778</v>
      </c>
      <c r="G103" s="137" t="s">
        <v>367</v>
      </c>
      <c r="H103" s="138">
        <v>1</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235</v>
      </c>
    </row>
    <row r="104" spans="2:65" s="1" customFormat="1" ht="24.2" customHeight="1">
      <c r="B104" s="133"/>
      <c r="C104" s="134" t="s">
        <v>150</v>
      </c>
      <c r="D104" s="134" t="s">
        <v>331</v>
      </c>
      <c r="E104" s="135" t="s">
        <v>5779</v>
      </c>
      <c r="F104" s="136" t="s">
        <v>5780</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9</v>
      </c>
    </row>
    <row r="105" spans="2:65" s="1" customFormat="1" ht="24.2" customHeight="1">
      <c r="B105" s="133"/>
      <c r="C105" s="134" t="s">
        <v>168</v>
      </c>
      <c r="D105" s="134" t="s">
        <v>331</v>
      </c>
      <c r="E105" s="135" t="s">
        <v>5781</v>
      </c>
      <c r="F105" s="136" t="s">
        <v>5782</v>
      </c>
      <c r="G105" s="137" t="s">
        <v>356</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512</v>
      </c>
    </row>
    <row r="106" spans="2:65" s="1" customFormat="1" ht="62.65" customHeight="1">
      <c r="B106" s="133"/>
      <c r="C106" s="134" t="s">
        <v>171</v>
      </c>
      <c r="D106" s="134" t="s">
        <v>331</v>
      </c>
      <c r="E106" s="135" t="s">
        <v>5783</v>
      </c>
      <c r="F106" s="136" t="s">
        <v>5784</v>
      </c>
      <c r="G106" s="137" t="s">
        <v>334</v>
      </c>
      <c r="H106" s="138">
        <v>1</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532</v>
      </c>
    </row>
    <row r="107" spans="2:65" s="1" customFormat="1" ht="62.65" customHeight="1">
      <c r="B107" s="133"/>
      <c r="C107" s="134" t="s">
        <v>183</v>
      </c>
      <c r="D107" s="134" t="s">
        <v>331</v>
      </c>
      <c r="E107" s="135" t="s">
        <v>5785</v>
      </c>
      <c r="F107" s="136" t="s">
        <v>5786</v>
      </c>
      <c r="G107" s="137" t="s">
        <v>334</v>
      </c>
      <c r="H107" s="138">
        <v>1</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544</v>
      </c>
    </row>
    <row r="108" spans="2:65" s="1" customFormat="1" ht="37.9" customHeight="1">
      <c r="B108" s="133"/>
      <c r="C108" s="134" t="s">
        <v>235</v>
      </c>
      <c r="D108" s="134" t="s">
        <v>331</v>
      </c>
      <c r="E108" s="135" t="s">
        <v>5787</v>
      </c>
      <c r="F108" s="136" t="s">
        <v>5788</v>
      </c>
      <c r="G108" s="137" t="s">
        <v>334</v>
      </c>
      <c r="H108" s="138">
        <v>1</v>
      </c>
      <c r="I108" s="139"/>
      <c r="J108" s="140">
        <f t="shared" si="0"/>
        <v>0</v>
      </c>
      <c r="K108" s="136" t="s">
        <v>335</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556</v>
      </c>
    </row>
    <row r="109" spans="2:65" s="1" customFormat="1">
      <c r="B109" s="34"/>
      <c r="D109" s="147" t="s">
        <v>338</v>
      </c>
      <c r="F109" s="148" t="s">
        <v>5789</v>
      </c>
      <c r="I109" s="149"/>
      <c r="L109" s="34"/>
      <c r="M109" s="150"/>
      <c r="T109" s="55"/>
      <c r="AT109" s="19" t="s">
        <v>338</v>
      </c>
      <c r="AU109" s="19" t="s">
        <v>76</v>
      </c>
    </row>
    <row r="110" spans="2:65" s="1" customFormat="1" ht="76.349999999999994" customHeight="1">
      <c r="B110" s="133"/>
      <c r="C110" s="134" t="s">
        <v>239</v>
      </c>
      <c r="D110" s="134" t="s">
        <v>331</v>
      </c>
      <c r="E110" s="135" t="s">
        <v>5790</v>
      </c>
      <c r="F110" s="136" t="s">
        <v>5791</v>
      </c>
      <c r="G110" s="137" t="s">
        <v>367</v>
      </c>
      <c r="H110" s="138">
        <v>1</v>
      </c>
      <c r="I110" s="139"/>
      <c r="J110" s="140">
        <f t="shared" ref="J110:J116" si="10">ROUND(I110*H110,2)</f>
        <v>0</v>
      </c>
      <c r="K110" s="136" t="s">
        <v>3</v>
      </c>
      <c r="L110" s="34"/>
      <c r="M110" s="141" t="s">
        <v>3</v>
      </c>
      <c r="N110" s="142" t="s">
        <v>40</v>
      </c>
      <c r="P110" s="143">
        <f t="shared" ref="P110:P116" si="11">O110*H110</f>
        <v>0</v>
      </c>
      <c r="Q110" s="143">
        <v>0</v>
      </c>
      <c r="R110" s="143">
        <f t="shared" ref="R110:R116" si="12">Q110*H110</f>
        <v>0</v>
      </c>
      <c r="S110" s="143">
        <v>0</v>
      </c>
      <c r="T110" s="144">
        <f t="shared" ref="T110:T116" si="13">S110*H110</f>
        <v>0</v>
      </c>
      <c r="AR110" s="145" t="s">
        <v>113</v>
      </c>
      <c r="AT110" s="145" t="s">
        <v>331</v>
      </c>
      <c r="AU110" s="145" t="s">
        <v>76</v>
      </c>
      <c r="AY110" s="19" t="s">
        <v>328</v>
      </c>
      <c r="BE110" s="146">
        <f t="shared" ref="BE110:BE116" si="14">IF(N110="základní",J110,0)</f>
        <v>0</v>
      </c>
      <c r="BF110" s="146">
        <f t="shared" ref="BF110:BF116" si="15">IF(N110="snížená",J110,0)</f>
        <v>0</v>
      </c>
      <c r="BG110" s="146">
        <f t="shared" ref="BG110:BG116" si="16">IF(N110="zákl. přenesená",J110,0)</f>
        <v>0</v>
      </c>
      <c r="BH110" s="146">
        <f t="shared" ref="BH110:BH116" si="17">IF(N110="sníž. přenesená",J110,0)</f>
        <v>0</v>
      </c>
      <c r="BI110" s="146">
        <f t="shared" ref="BI110:BI116" si="18">IF(N110="nulová",J110,0)</f>
        <v>0</v>
      </c>
      <c r="BJ110" s="19" t="s">
        <v>76</v>
      </c>
      <c r="BK110" s="146">
        <f t="shared" ref="BK110:BK116" si="19">ROUND(I110*H110,2)</f>
        <v>0</v>
      </c>
      <c r="BL110" s="19" t="s">
        <v>113</v>
      </c>
      <c r="BM110" s="145" t="s">
        <v>564</v>
      </c>
    </row>
    <row r="111" spans="2:65" s="1" customFormat="1" ht="78" customHeight="1">
      <c r="B111" s="133"/>
      <c r="C111" s="134" t="s">
        <v>9</v>
      </c>
      <c r="D111" s="134" t="s">
        <v>331</v>
      </c>
      <c r="E111" s="135" t="s">
        <v>5792</v>
      </c>
      <c r="F111" s="136" t="s">
        <v>5793</v>
      </c>
      <c r="G111" s="137" t="s">
        <v>367</v>
      </c>
      <c r="H111" s="138">
        <v>2</v>
      </c>
      <c r="I111" s="139"/>
      <c r="J111" s="140">
        <f t="shared" si="10"/>
        <v>0</v>
      </c>
      <c r="K111" s="136" t="s">
        <v>3</v>
      </c>
      <c r="L111" s="34"/>
      <c r="M111" s="141" t="s">
        <v>3</v>
      </c>
      <c r="N111" s="142" t="s">
        <v>40</v>
      </c>
      <c r="P111" s="143">
        <f t="shared" si="11"/>
        <v>0</v>
      </c>
      <c r="Q111" s="143">
        <v>0</v>
      </c>
      <c r="R111" s="143">
        <f t="shared" si="12"/>
        <v>0</v>
      </c>
      <c r="S111" s="143">
        <v>0</v>
      </c>
      <c r="T111" s="144">
        <f t="shared" si="13"/>
        <v>0</v>
      </c>
      <c r="AR111" s="145" t="s">
        <v>113</v>
      </c>
      <c r="AT111" s="145" t="s">
        <v>331</v>
      </c>
      <c r="AU111" s="145" t="s">
        <v>76</v>
      </c>
      <c r="AY111" s="19" t="s">
        <v>328</v>
      </c>
      <c r="BE111" s="146">
        <f t="shared" si="14"/>
        <v>0</v>
      </c>
      <c r="BF111" s="146">
        <f t="shared" si="15"/>
        <v>0</v>
      </c>
      <c r="BG111" s="146">
        <f t="shared" si="16"/>
        <v>0</v>
      </c>
      <c r="BH111" s="146">
        <f t="shared" si="17"/>
        <v>0</v>
      </c>
      <c r="BI111" s="146">
        <f t="shared" si="18"/>
        <v>0</v>
      </c>
      <c r="BJ111" s="19" t="s">
        <v>76</v>
      </c>
      <c r="BK111" s="146">
        <f t="shared" si="19"/>
        <v>0</v>
      </c>
      <c r="BL111" s="19" t="s">
        <v>113</v>
      </c>
      <c r="BM111" s="145" t="s">
        <v>576</v>
      </c>
    </row>
    <row r="112" spans="2:65" s="1" customFormat="1" ht="66.75" customHeight="1">
      <c r="B112" s="133"/>
      <c r="C112" s="134" t="s">
        <v>505</v>
      </c>
      <c r="D112" s="134" t="s">
        <v>331</v>
      </c>
      <c r="E112" s="135" t="s">
        <v>5794</v>
      </c>
      <c r="F112" s="136" t="s">
        <v>5795</v>
      </c>
      <c r="G112" s="137" t="s">
        <v>367</v>
      </c>
      <c r="H112" s="138">
        <v>1</v>
      </c>
      <c r="I112" s="139"/>
      <c r="J112" s="140">
        <f t="shared" si="10"/>
        <v>0</v>
      </c>
      <c r="K112" s="136" t="s">
        <v>3</v>
      </c>
      <c r="L112" s="34"/>
      <c r="M112" s="141" t="s">
        <v>3</v>
      </c>
      <c r="N112" s="142" t="s">
        <v>40</v>
      </c>
      <c r="P112" s="143">
        <f t="shared" si="11"/>
        <v>0</v>
      </c>
      <c r="Q112" s="143">
        <v>0</v>
      </c>
      <c r="R112" s="143">
        <f t="shared" si="12"/>
        <v>0</v>
      </c>
      <c r="S112" s="143">
        <v>0</v>
      </c>
      <c r="T112" s="144">
        <f t="shared" si="13"/>
        <v>0</v>
      </c>
      <c r="AR112" s="145" t="s">
        <v>113</v>
      </c>
      <c r="AT112" s="145" t="s">
        <v>331</v>
      </c>
      <c r="AU112" s="145" t="s">
        <v>76</v>
      </c>
      <c r="AY112" s="19" t="s">
        <v>328</v>
      </c>
      <c r="BE112" s="146">
        <f t="shared" si="14"/>
        <v>0</v>
      </c>
      <c r="BF112" s="146">
        <f t="shared" si="15"/>
        <v>0</v>
      </c>
      <c r="BG112" s="146">
        <f t="shared" si="16"/>
        <v>0</v>
      </c>
      <c r="BH112" s="146">
        <f t="shared" si="17"/>
        <v>0</v>
      </c>
      <c r="BI112" s="146">
        <f t="shared" si="18"/>
        <v>0</v>
      </c>
      <c r="BJ112" s="19" t="s">
        <v>76</v>
      </c>
      <c r="BK112" s="146">
        <f t="shared" si="19"/>
        <v>0</v>
      </c>
      <c r="BL112" s="19" t="s">
        <v>113</v>
      </c>
      <c r="BM112" s="145" t="s">
        <v>588</v>
      </c>
    </row>
    <row r="113" spans="2:65" s="1" customFormat="1" ht="66.75" customHeight="1">
      <c r="B113" s="133"/>
      <c r="C113" s="134" t="s">
        <v>512</v>
      </c>
      <c r="D113" s="134" t="s">
        <v>331</v>
      </c>
      <c r="E113" s="135" t="s">
        <v>5796</v>
      </c>
      <c r="F113" s="136" t="s">
        <v>5797</v>
      </c>
      <c r="G113" s="137" t="s">
        <v>367</v>
      </c>
      <c r="H113" s="138">
        <v>1</v>
      </c>
      <c r="I113" s="139"/>
      <c r="J113" s="140">
        <f t="shared" si="10"/>
        <v>0</v>
      </c>
      <c r="K113" s="136" t="s">
        <v>3</v>
      </c>
      <c r="L113" s="34"/>
      <c r="M113" s="141" t="s">
        <v>3</v>
      </c>
      <c r="N113" s="142" t="s">
        <v>40</v>
      </c>
      <c r="P113" s="143">
        <f t="shared" si="11"/>
        <v>0</v>
      </c>
      <c r="Q113" s="143">
        <v>0</v>
      </c>
      <c r="R113" s="143">
        <f t="shared" si="12"/>
        <v>0</v>
      </c>
      <c r="S113" s="143">
        <v>0</v>
      </c>
      <c r="T113" s="144">
        <f t="shared" si="13"/>
        <v>0</v>
      </c>
      <c r="AR113" s="145" t="s">
        <v>113</v>
      </c>
      <c r="AT113" s="145" t="s">
        <v>331</v>
      </c>
      <c r="AU113" s="145" t="s">
        <v>76</v>
      </c>
      <c r="AY113" s="19" t="s">
        <v>328</v>
      </c>
      <c r="BE113" s="146">
        <f t="shared" si="14"/>
        <v>0</v>
      </c>
      <c r="BF113" s="146">
        <f t="shared" si="15"/>
        <v>0</v>
      </c>
      <c r="BG113" s="146">
        <f t="shared" si="16"/>
        <v>0</v>
      </c>
      <c r="BH113" s="146">
        <f t="shared" si="17"/>
        <v>0</v>
      </c>
      <c r="BI113" s="146">
        <f t="shared" si="18"/>
        <v>0</v>
      </c>
      <c r="BJ113" s="19" t="s">
        <v>76</v>
      </c>
      <c r="BK113" s="146">
        <f t="shared" si="19"/>
        <v>0</v>
      </c>
      <c r="BL113" s="19" t="s">
        <v>113</v>
      </c>
      <c r="BM113" s="145" t="s">
        <v>598</v>
      </c>
    </row>
    <row r="114" spans="2:65" s="1" customFormat="1" ht="66.75" customHeight="1">
      <c r="B114" s="133"/>
      <c r="C114" s="134" t="s">
        <v>526</v>
      </c>
      <c r="D114" s="134" t="s">
        <v>331</v>
      </c>
      <c r="E114" s="135" t="s">
        <v>5798</v>
      </c>
      <c r="F114" s="136" t="s">
        <v>5799</v>
      </c>
      <c r="G114" s="137" t="s">
        <v>367</v>
      </c>
      <c r="H114" s="138">
        <v>1</v>
      </c>
      <c r="I114" s="139"/>
      <c r="J114" s="140">
        <f t="shared" si="10"/>
        <v>0</v>
      </c>
      <c r="K114" s="136" t="s">
        <v>3</v>
      </c>
      <c r="L114" s="34"/>
      <c r="M114" s="141" t="s">
        <v>3</v>
      </c>
      <c r="N114" s="142" t="s">
        <v>40</v>
      </c>
      <c r="P114" s="143">
        <f t="shared" si="11"/>
        <v>0</v>
      </c>
      <c r="Q114" s="143">
        <v>0</v>
      </c>
      <c r="R114" s="143">
        <f t="shared" si="12"/>
        <v>0</v>
      </c>
      <c r="S114" s="143">
        <v>0</v>
      </c>
      <c r="T114" s="144">
        <f t="shared" si="13"/>
        <v>0</v>
      </c>
      <c r="AR114" s="145" t="s">
        <v>113</v>
      </c>
      <c r="AT114" s="145" t="s">
        <v>331</v>
      </c>
      <c r="AU114" s="145" t="s">
        <v>76</v>
      </c>
      <c r="AY114" s="19" t="s">
        <v>328</v>
      </c>
      <c r="BE114" s="146">
        <f t="shared" si="14"/>
        <v>0</v>
      </c>
      <c r="BF114" s="146">
        <f t="shared" si="15"/>
        <v>0</v>
      </c>
      <c r="BG114" s="146">
        <f t="shared" si="16"/>
        <v>0</v>
      </c>
      <c r="BH114" s="146">
        <f t="shared" si="17"/>
        <v>0</v>
      </c>
      <c r="BI114" s="146">
        <f t="shared" si="18"/>
        <v>0</v>
      </c>
      <c r="BJ114" s="19" t="s">
        <v>76</v>
      </c>
      <c r="BK114" s="146">
        <f t="shared" si="19"/>
        <v>0</v>
      </c>
      <c r="BL114" s="19" t="s">
        <v>113</v>
      </c>
      <c r="BM114" s="145" t="s">
        <v>610</v>
      </c>
    </row>
    <row r="115" spans="2:65" s="1" customFormat="1" ht="66.75" customHeight="1">
      <c r="B115" s="133"/>
      <c r="C115" s="134" t="s">
        <v>532</v>
      </c>
      <c r="D115" s="134" t="s">
        <v>331</v>
      </c>
      <c r="E115" s="135" t="s">
        <v>5800</v>
      </c>
      <c r="F115" s="136" t="s">
        <v>5801</v>
      </c>
      <c r="G115" s="137" t="s">
        <v>367</v>
      </c>
      <c r="H115" s="138">
        <v>1</v>
      </c>
      <c r="I115" s="139"/>
      <c r="J115" s="140">
        <f t="shared" si="10"/>
        <v>0</v>
      </c>
      <c r="K115" s="136" t="s">
        <v>3</v>
      </c>
      <c r="L115" s="34"/>
      <c r="M115" s="141" t="s">
        <v>3</v>
      </c>
      <c r="N115" s="142" t="s">
        <v>40</v>
      </c>
      <c r="P115" s="143">
        <f t="shared" si="11"/>
        <v>0</v>
      </c>
      <c r="Q115" s="143">
        <v>0</v>
      </c>
      <c r="R115" s="143">
        <f t="shared" si="12"/>
        <v>0</v>
      </c>
      <c r="S115" s="143">
        <v>0</v>
      </c>
      <c r="T115" s="144">
        <f t="shared" si="13"/>
        <v>0</v>
      </c>
      <c r="AR115" s="145" t="s">
        <v>113</v>
      </c>
      <c r="AT115" s="145" t="s">
        <v>331</v>
      </c>
      <c r="AU115" s="145" t="s">
        <v>76</v>
      </c>
      <c r="AY115" s="19" t="s">
        <v>328</v>
      </c>
      <c r="BE115" s="146">
        <f t="shared" si="14"/>
        <v>0</v>
      </c>
      <c r="BF115" s="146">
        <f t="shared" si="15"/>
        <v>0</v>
      </c>
      <c r="BG115" s="146">
        <f t="shared" si="16"/>
        <v>0</v>
      </c>
      <c r="BH115" s="146">
        <f t="shared" si="17"/>
        <v>0</v>
      </c>
      <c r="BI115" s="146">
        <f t="shared" si="18"/>
        <v>0</v>
      </c>
      <c r="BJ115" s="19" t="s">
        <v>76</v>
      </c>
      <c r="BK115" s="146">
        <f t="shared" si="19"/>
        <v>0</v>
      </c>
      <c r="BL115" s="19" t="s">
        <v>113</v>
      </c>
      <c r="BM115" s="145" t="s">
        <v>621</v>
      </c>
    </row>
    <row r="116" spans="2:65" s="1" customFormat="1" ht="24.2" customHeight="1">
      <c r="B116" s="133"/>
      <c r="C116" s="134" t="s">
        <v>538</v>
      </c>
      <c r="D116" s="134" t="s">
        <v>331</v>
      </c>
      <c r="E116" s="135" t="s">
        <v>5802</v>
      </c>
      <c r="F116" s="136" t="s">
        <v>5803</v>
      </c>
      <c r="G116" s="137" t="s">
        <v>476</v>
      </c>
      <c r="H116" s="138">
        <v>5</v>
      </c>
      <c r="I116" s="139"/>
      <c r="J116" s="140">
        <f t="shared" si="10"/>
        <v>0</v>
      </c>
      <c r="K116" s="136" t="s">
        <v>335</v>
      </c>
      <c r="L116" s="34"/>
      <c r="M116" s="141" t="s">
        <v>3</v>
      </c>
      <c r="N116" s="142" t="s">
        <v>40</v>
      </c>
      <c r="P116" s="143">
        <f t="shared" si="11"/>
        <v>0</v>
      </c>
      <c r="Q116" s="143">
        <v>0</v>
      </c>
      <c r="R116" s="143">
        <f t="shared" si="12"/>
        <v>0</v>
      </c>
      <c r="S116" s="143">
        <v>0</v>
      </c>
      <c r="T116" s="144">
        <f t="shared" si="13"/>
        <v>0</v>
      </c>
      <c r="AR116" s="145" t="s">
        <v>113</v>
      </c>
      <c r="AT116" s="145" t="s">
        <v>331</v>
      </c>
      <c r="AU116" s="145" t="s">
        <v>76</v>
      </c>
      <c r="AY116" s="19" t="s">
        <v>328</v>
      </c>
      <c r="BE116" s="146">
        <f t="shared" si="14"/>
        <v>0</v>
      </c>
      <c r="BF116" s="146">
        <f t="shared" si="15"/>
        <v>0</v>
      </c>
      <c r="BG116" s="146">
        <f t="shared" si="16"/>
        <v>0</v>
      </c>
      <c r="BH116" s="146">
        <f t="shared" si="17"/>
        <v>0</v>
      </c>
      <c r="BI116" s="146">
        <f t="shared" si="18"/>
        <v>0</v>
      </c>
      <c r="BJ116" s="19" t="s">
        <v>76</v>
      </c>
      <c r="BK116" s="146">
        <f t="shared" si="19"/>
        <v>0</v>
      </c>
      <c r="BL116" s="19" t="s">
        <v>113</v>
      </c>
      <c r="BM116" s="145" t="s">
        <v>631</v>
      </c>
    </row>
    <row r="117" spans="2:65" s="1" customFormat="1">
      <c r="B117" s="34"/>
      <c r="D117" s="147" t="s">
        <v>338</v>
      </c>
      <c r="F117" s="148" t="s">
        <v>5804</v>
      </c>
      <c r="I117" s="149"/>
      <c r="L117" s="34"/>
      <c r="M117" s="150"/>
      <c r="T117" s="55"/>
      <c r="AT117" s="19" t="s">
        <v>338</v>
      </c>
      <c r="AU117" s="19" t="s">
        <v>76</v>
      </c>
    </row>
    <row r="118" spans="2:65" s="1" customFormat="1" ht="24.2" customHeight="1">
      <c r="B118" s="133"/>
      <c r="C118" s="134" t="s">
        <v>544</v>
      </c>
      <c r="D118" s="134" t="s">
        <v>331</v>
      </c>
      <c r="E118" s="135" t="s">
        <v>5805</v>
      </c>
      <c r="F118" s="136" t="s">
        <v>5806</v>
      </c>
      <c r="G118" s="137" t="s">
        <v>5807</v>
      </c>
      <c r="H118" s="213"/>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643</v>
      </c>
    </row>
    <row r="119" spans="2:65" s="1" customFormat="1">
      <c r="B119" s="34"/>
      <c r="D119" s="147" t="s">
        <v>338</v>
      </c>
      <c r="F119" s="148" t="s">
        <v>5808</v>
      </c>
      <c r="I119" s="149"/>
      <c r="L119" s="34"/>
      <c r="M119" s="150"/>
      <c r="T119" s="55"/>
      <c r="AT119" s="19" t="s">
        <v>338</v>
      </c>
      <c r="AU119" s="19" t="s">
        <v>76</v>
      </c>
    </row>
    <row r="120" spans="2:65" s="1" customFormat="1" ht="62.65" customHeight="1">
      <c r="B120" s="133"/>
      <c r="C120" s="134" t="s">
        <v>550</v>
      </c>
      <c r="D120" s="134" t="s">
        <v>331</v>
      </c>
      <c r="E120" s="135" t="s">
        <v>5809</v>
      </c>
      <c r="F120" s="136" t="s">
        <v>5810</v>
      </c>
      <c r="G120" s="137" t="s">
        <v>367</v>
      </c>
      <c r="H120" s="138">
        <v>3</v>
      </c>
      <c r="I120" s="139"/>
      <c r="J120" s="140">
        <f>ROUND(I120*H120,2)</f>
        <v>0</v>
      </c>
      <c r="K120" s="136" t="s">
        <v>3</v>
      </c>
      <c r="L120" s="34"/>
      <c r="M120" s="141" t="s">
        <v>3</v>
      </c>
      <c r="N120" s="142" t="s">
        <v>40</v>
      </c>
      <c r="P120" s="143">
        <f>O120*H120</f>
        <v>0</v>
      </c>
      <c r="Q120" s="143">
        <v>0</v>
      </c>
      <c r="R120" s="143">
        <f>Q120*H120</f>
        <v>0</v>
      </c>
      <c r="S120" s="143">
        <v>0</v>
      </c>
      <c r="T120" s="144">
        <f>S120*H120</f>
        <v>0</v>
      </c>
      <c r="AR120" s="145" t="s">
        <v>113</v>
      </c>
      <c r="AT120" s="145" t="s">
        <v>331</v>
      </c>
      <c r="AU120" s="145" t="s">
        <v>76</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654</v>
      </c>
    </row>
    <row r="121" spans="2:65" s="11" customFormat="1" ht="25.9" customHeight="1">
      <c r="B121" s="121"/>
      <c r="D121" s="122" t="s">
        <v>68</v>
      </c>
      <c r="E121" s="123" t="s">
        <v>1363</v>
      </c>
      <c r="F121" s="123" t="s">
        <v>5811</v>
      </c>
      <c r="I121" s="124"/>
      <c r="J121" s="125">
        <f>BK121</f>
        <v>0</v>
      </c>
      <c r="L121" s="121"/>
      <c r="M121" s="126"/>
      <c r="P121" s="127">
        <f>SUM(P122:P138)</f>
        <v>0</v>
      </c>
      <c r="R121" s="127">
        <f>SUM(R122:R138)</f>
        <v>0</v>
      </c>
      <c r="T121" s="128">
        <f>SUM(T122:T138)</f>
        <v>0</v>
      </c>
      <c r="AR121" s="122" t="s">
        <v>76</v>
      </c>
      <c r="AT121" s="129" t="s">
        <v>68</v>
      </c>
      <c r="AU121" s="129" t="s">
        <v>69</v>
      </c>
      <c r="AY121" s="122" t="s">
        <v>328</v>
      </c>
      <c r="BK121" s="130">
        <f>SUM(BK122:BK138)</f>
        <v>0</v>
      </c>
    </row>
    <row r="122" spans="2:65" s="1" customFormat="1" ht="24.2" customHeight="1">
      <c r="B122" s="133"/>
      <c r="C122" s="134" t="s">
        <v>556</v>
      </c>
      <c r="D122" s="134" t="s">
        <v>331</v>
      </c>
      <c r="E122" s="135" t="s">
        <v>5812</v>
      </c>
      <c r="F122" s="136" t="s">
        <v>5813</v>
      </c>
      <c r="G122" s="137" t="s">
        <v>476</v>
      </c>
      <c r="H122" s="138">
        <v>60</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666</v>
      </c>
    </row>
    <row r="123" spans="2:65" s="1" customFormat="1">
      <c r="B123" s="34"/>
      <c r="D123" s="147" t="s">
        <v>338</v>
      </c>
      <c r="F123" s="148" t="s">
        <v>5814</v>
      </c>
      <c r="I123" s="149"/>
      <c r="L123" s="34"/>
      <c r="M123" s="150"/>
      <c r="T123" s="55"/>
      <c r="AT123" s="19" t="s">
        <v>338</v>
      </c>
      <c r="AU123" s="19" t="s">
        <v>76</v>
      </c>
    </row>
    <row r="124" spans="2:65" s="1" customFormat="1" ht="24.2" customHeight="1">
      <c r="B124" s="133"/>
      <c r="C124" s="134" t="s">
        <v>8</v>
      </c>
      <c r="D124" s="134" t="s">
        <v>331</v>
      </c>
      <c r="E124" s="135" t="s">
        <v>5815</v>
      </c>
      <c r="F124" s="136" t="s">
        <v>5816</v>
      </c>
      <c r="G124" s="137" t="s">
        <v>476</v>
      </c>
      <c r="H124" s="138">
        <v>20</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676</v>
      </c>
    </row>
    <row r="125" spans="2:65" s="1" customFormat="1">
      <c r="B125" s="34"/>
      <c r="D125" s="147" t="s">
        <v>338</v>
      </c>
      <c r="F125" s="148" t="s">
        <v>5817</v>
      </c>
      <c r="I125" s="149"/>
      <c r="L125" s="34"/>
      <c r="M125" s="150"/>
      <c r="T125" s="55"/>
      <c r="AT125" s="19" t="s">
        <v>338</v>
      </c>
      <c r="AU125" s="19" t="s">
        <v>76</v>
      </c>
    </row>
    <row r="126" spans="2:65" s="1" customFormat="1" ht="24.2" customHeight="1">
      <c r="B126" s="133"/>
      <c r="C126" s="134" t="s">
        <v>564</v>
      </c>
      <c r="D126" s="134" t="s">
        <v>331</v>
      </c>
      <c r="E126" s="135" t="s">
        <v>5818</v>
      </c>
      <c r="F126" s="136" t="s">
        <v>5819</v>
      </c>
      <c r="G126" s="137" t="s">
        <v>476</v>
      </c>
      <c r="H126" s="138">
        <v>25</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76</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110</v>
      </c>
    </row>
    <row r="127" spans="2:65" s="1" customFormat="1">
      <c r="B127" s="34"/>
      <c r="D127" s="147" t="s">
        <v>338</v>
      </c>
      <c r="F127" s="148" t="s">
        <v>5820</v>
      </c>
      <c r="I127" s="149"/>
      <c r="L127" s="34"/>
      <c r="M127" s="150"/>
      <c r="T127" s="55"/>
      <c r="AT127" s="19" t="s">
        <v>338</v>
      </c>
      <c r="AU127" s="19" t="s">
        <v>76</v>
      </c>
    </row>
    <row r="128" spans="2:65" s="1" customFormat="1" ht="33" customHeight="1">
      <c r="B128" s="133"/>
      <c r="C128" s="134" t="s">
        <v>571</v>
      </c>
      <c r="D128" s="134" t="s">
        <v>331</v>
      </c>
      <c r="E128" s="135" t="s">
        <v>5821</v>
      </c>
      <c r="F128" s="136" t="s">
        <v>5822</v>
      </c>
      <c r="G128" s="137" t="s">
        <v>367</v>
      </c>
      <c r="H128" s="138">
        <v>2</v>
      </c>
      <c r="I128" s="139"/>
      <c r="J128" s="140">
        <f>ROUND(I128*H128,2)</f>
        <v>0</v>
      </c>
      <c r="K128" s="136" t="s">
        <v>3</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696</v>
      </c>
    </row>
    <row r="129" spans="2:65" s="1" customFormat="1" ht="33" customHeight="1">
      <c r="B129" s="133"/>
      <c r="C129" s="134" t="s">
        <v>576</v>
      </c>
      <c r="D129" s="134" t="s">
        <v>331</v>
      </c>
      <c r="E129" s="135" t="s">
        <v>5823</v>
      </c>
      <c r="F129" s="136" t="s">
        <v>5824</v>
      </c>
      <c r="G129" s="137" t="s">
        <v>476</v>
      </c>
      <c r="H129" s="138">
        <v>25</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76</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710</v>
      </c>
    </row>
    <row r="130" spans="2:65" s="1" customFormat="1">
      <c r="B130" s="34"/>
      <c r="D130" s="147" t="s">
        <v>338</v>
      </c>
      <c r="F130" s="148" t="s">
        <v>5825</v>
      </c>
      <c r="I130" s="149"/>
      <c r="L130" s="34"/>
      <c r="M130" s="150"/>
      <c r="T130" s="55"/>
      <c r="AT130" s="19" t="s">
        <v>338</v>
      </c>
      <c r="AU130" s="19" t="s">
        <v>76</v>
      </c>
    </row>
    <row r="131" spans="2:65" s="1" customFormat="1" ht="33" customHeight="1">
      <c r="B131" s="133"/>
      <c r="C131" s="134" t="s">
        <v>473</v>
      </c>
      <c r="D131" s="134" t="s">
        <v>331</v>
      </c>
      <c r="E131" s="135" t="s">
        <v>5826</v>
      </c>
      <c r="F131" s="136" t="s">
        <v>5827</v>
      </c>
      <c r="G131" s="137" t="s">
        <v>476</v>
      </c>
      <c r="H131" s="138">
        <v>20</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76</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718</v>
      </c>
    </row>
    <row r="132" spans="2:65" s="1" customFormat="1">
      <c r="B132" s="34"/>
      <c r="D132" s="147" t="s">
        <v>338</v>
      </c>
      <c r="F132" s="148" t="s">
        <v>5828</v>
      </c>
      <c r="I132" s="149"/>
      <c r="L132" s="34"/>
      <c r="M132" s="150"/>
      <c r="T132" s="55"/>
      <c r="AT132" s="19" t="s">
        <v>338</v>
      </c>
      <c r="AU132" s="19" t="s">
        <v>76</v>
      </c>
    </row>
    <row r="133" spans="2:65" s="1" customFormat="1" ht="33" customHeight="1">
      <c r="B133" s="133"/>
      <c r="C133" s="134" t="s">
        <v>588</v>
      </c>
      <c r="D133" s="134" t="s">
        <v>331</v>
      </c>
      <c r="E133" s="135" t="s">
        <v>5829</v>
      </c>
      <c r="F133" s="136" t="s">
        <v>5830</v>
      </c>
      <c r="G133" s="137" t="s">
        <v>476</v>
      </c>
      <c r="H133" s="138">
        <v>60</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76</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152</v>
      </c>
    </row>
    <row r="134" spans="2:65" s="1" customFormat="1">
      <c r="B134" s="34"/>
      <c r="D134" s="147" t="s">
        <v>338</v>
      </c>
      <c r="F134" s="148" t="s">
        <v>5831</v>
      </c>
      <c r="I134" s="149"/>
      <c r="L134" s="34"/>
      <c r="M134" s="150"/>
      <c r="T134" s="55"/>
      <c r="AT134" s="19" t="s">
        <v>338</v>
      </c>
      <c r="AU134" s="19" t="s">
        <v>76</v>
      </c>
    </row>
    <row r="135" spans="2:65" s="1" customFormat="1" ht="24.2" customHeight="1">
      <c r="B135" s="133"/>
      <c r="C135" s="134" t="s">
        <v>593</v>
      </c>
      <c r="D135" s="134" t="s">
        <v>331</v>
      </c>
      <c r="E135" s="135" t="s">
        <v>5832</v>
      </c>
      <c r="F135" s="136" t="s">
        <v>5833</v>
      </c>
      <c r="G135" s="137" t="s">
        <v>574</v>
      </c>
      <c r="H135" s="138">
        <v>6</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76</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158</v>
      </c>
    </row>
    <row r="136" spans="2:65" s="1" customFormat="1">
      <c r="B136" s="34"/>
      <c r="D136" s="147" t="s">
        <v>338</v>
      </c>
      <c r="F136" s="148" t="s">
        <v>5834</v>
      </c>
      <c r="I136" s="149"/>
      <c r="L136" s="34"/>
      <c r="M136" s="150"/>
      <c r="T136" s="55"/>
      <c r="AT136" s="19" t="s">
        <v>338</v>
      </c>
      <c r="AU136" s="19" t="s">
        <v>76</v>
      </c>
    </row>
    <row r="137" spans="2:65" s="1" customFormat="1" ht="24.2" customHeight="1">
      <c r="B137" s="133"/>
      <c r="C137" s="134" t="s">
        <v>598</v>
      </c>
      <c r="D137" s="134" t="s">
        <v>331</v>
      </c>
      <c r="E137" s="135" t="s">
        <v>5835</v>
      </c>
      <c r="F137" s="136" t="s">
        <v>5836</v>
      </c>
      <c r="G137" s="137" t="s">
        <v>5807</v>
      </c>
      <c r="H137" s="213"/>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747</v>
      </c>
    </row>
    <row r="138" spans="2:65" s="1" customFormat="1">
      <c r="B138" s="34"/>
      <c r="D138" s="147" t="s">
        <v>338</v>
      </c>
      <c r="F138" s="148" t="s">
        <v>5837</v>
      </c>
      <c r="I138" s="149"/>
      <c r="L138" s="34"/>
      <c r="M138" s="150"/>
      <c r="T138" s="55"/>
      <c r="AT138" s="19" t="s">
        <v>338</v>
      </c>
      <c r="AU138" s="19" t="s">
        <v>76</v>
      </c>
    </row>
    <row r="139" spans="2:65" s="11" customFormat="1" ht="25.9" customHeight="1">
      <c r="B139" s="121"/>
      <c r="D139" s="122" t="s">
        <v>68</v>
      </c>
      <c r="E139" s="123" t="s">
        <v>5526</v>
      </c>
      <c r="F139" s="123" t="s">
        <v>5838</v>
      </c>
      <c r="I139" s="124"/>
      <c r="J139" s="125">
        <f>BK139</f>
        <v>0</v>
      </c>
      <c r="L139" s="121"/>
      <c r="M139" s="126"/>
      <c r="P139" s="127">
        <f>SUM(P140:P169)</f>
        <v>0</v>
      </c>
      <c r="R139" s="127">
        <f>SUM(R140:R169)</f>
        <v>0</v>
      </c>
      <c r="T139" s="128">
        <f>SUM(T140:T169)</f>
        <v>0</v>
      </c>
      <c r="AR139" s="122" t="s">
        <v>76</v>
      </c>
      <c r="AT139" s="129" t="s">
        <v>68</v>
      </c>
      <c r="AU139" s="129" t="s">
        <v>69</v>
      </c>
      <c r="AY139" s="122" t="s">
        <v>328</v>
      </c>
      <c r="BK139" s="130">
        <f>SUM(BK140:BK169)</f>
        <v>0</v>
      </c>
    </row>
    <row r="140" spans="2:65" s="1" customFormat="1" ht="37.9" customHeight="1">
      <c r="B140" s="133"/>
      <c r="C140" s="134" t="s">
        <v>605</v>
      </c>
      <c r="D140" s="134" t="s">
        <v>331</v>
      </c>
      <c r="E140" s="135" t="s">
        <v>5839</v>
      </c>
      <c r="F140" s="136" t="s">
        <v>5840</v>
      </c>
      <c r="G140" s="137" t="s">
        <v>367</v>
      </c>
      <c r="H140" s="138">
        <v>1</v>
      </c>
      <c r="I140" s="139"/>
      <c r="J140" s="140">
        <f t="shared" ref="J140:J145" si="20">ROUND(I140*H140,2)</f>
        <v>0</v>
      </c>
      <c r="K140" s="136" t="s">
        <v>3</v>
      </c>
      <c r="L140" s="34"/>
      <c r="M140" s="141" t="s">
        <v>3</v>
      </c>
      <c r="N140" s="142" t="s">
        <v>40</v>
      </c>
      <c r="P140" s="143">
        <f t="shared" ref="P140:P145" si="21">O140*H140</f>
        <v>0</v>
      </c>
      <c r="Q140" s="143">
        <v>0</v>
      </c>
      <c r="R140" s="143">
        <f t="shared" ref="R140:R145" si="22">Q140*H140</f>
        <v>0</v>
      </c>
      <c r="S140" s="143">
        <v>0</v>
      </c>
      <c r="T140" s="144">
        <f t="shared" ref="T140:T145" si="23">S140*H140</f>
        <v>0</v>
      </c>
      <c r="AR140" s="145" t="s">
        <v>113</v>
      </c>
      <c r="AT140" s="145" t="s">
        <v>331</v>
      </c>
      <c r="AU140" s="145" t="s">
        <v>76</v>
      </c>
      <c r="AY140" s="19" t="s">
        <v>328</v>
      </c>
      <c r="BE140" s="146">
        <f t="shared" ref="BE140:BE145" si="24">IF(N140="základní",J140,0)</f>
        <v>0</v>
      </c>
      <c r="BF140" s="146">
        <f t="shared" ref="BF140:BF145" si="25">IF(N140="snížená",J140,0)</f>
        <v>0</v>
      </c>
      <c r="BG140" s="146">
        <f t="shared" ref="BG140:BG145" si="26">IF(N140="zákl. přenesená",J140,0)</f>
        <v>0</v>
      </c>
      <c r="BH140" s="146">
        <f t="shared" ref="BH140:BH145" si="27">IF(N140="sníž. přenesená",J140,0)</f>
        <v>0</v>
      </c>
      <c r="BI140" s="146">
        <f t="shared" ref="BI140:BI145" si="28">IF(N140="nulová",J140,0)</f>
        <v>0</v>
      </c>
      <c r="BJ140" s="19" t="s">
        <v>76</v>
      </c>
      <c r="BK140" s="146">
        <f t="shared" ref="BK140:BK145" si="29">ROUND(I140*H140,2)</f>
        <v>0</v>
      </c>
      <c r="BL140" s="19" t="s">
        <v>113</v>
      </c>
      <c r="BM140" s="145" t="s">
        <v>756</v>
      </c>
    </row>
    <row r="141" spans="2:65" s="1" customFormat="1" ht="44.25" customHeight="1">
      <c r="B141" s="133"/>
      <c r="C141" s="134" t="s">
        <v>610</v>
      </c>
      <c r="D141" s="134" t="s">
        <v>331</v>
      </c>
      <c r="E141" s="135" t="s">
        <v>5841</v>
      </c>
      <c r="F141" s="136" t="s">
        <v>5842</v>
      </c>
      <c r="G141" s="137" t="s">
        <v>356</v>
      </c>
      <c r="H141" s="138">
        <v>1</v>
      </c>
      <c r="I141" s="139"/>
      <c r="J141" s="140">
        <f t="shared" si="20"/>
        <v>0</v>
      </c>
      <c r="K141" s="136" t="s">
        <v>3</v>
      </c>
      <c r="L141" s="34"/>
      <c r="M141" s="141" t="s">
        <v>3</v>
      </c>
      <c r="N141" s="142" t="s">
        <v>40</v>
      </c>
      <c r="P141" s="143">
        <f t="shared" si="21"/>
        <v>0</v>
      </c>
      <c r="Q141" s="143">
        <v>0</v>
      </c>
      <c r="R141" s="143">
        <f t="shared" si="22"/>
        <v>0</v>
      </c>
      <c r="S141" s="143">
        <v>0</v>
      </c>
      <c r="T141" s="144">
        <f t="shared" si="23"/>
        <v>0</v>
      </c>
      <c r="AR141" s="145" t="s">
        <v>113</v>
      </c>
      <c r="AT141" s="145" t="s">
        <v>331</v>
      </c>
      <c r="AU141" s="145" t="s">
        <v>76</v>
      </c>
      <c r="AY141" s="19" t="s">
        <v>328</v>
      </c>
      <c r="BE141" s="146">
        <f t="shared" si="24"/>
        <v>0</v>
      </c>
      <c r="BF141" s="146">
        <f t="shared" si="25"/>
        <v>0</v>
      </c>
      <c r="BG141" s="146">
        <f t="shared" si="26"/>
        <v>0</v>
      </c>
      <c r="BH141" s="146">
        <f t="shared" si="27"/>
        <v>0</v>
      </c>
      <c r="BI141" s="146">
        <f t="shared" si="28"/>
        <v>0</v>
      </c>
      <c r="BJ141" s="19" t="s">
        <v>76</v>
      </c>
      <c r="BK141" s="146">
        <f t="shared" si="29"/>
        <v>0</v>
      </c>
      <c r="BL141" s="19" t="s">
        <v>113</v>
      </c>
      <c r="BM141" s="145" t="s">
        <v>764</v>
      </c>
    </row>
    <row r="142" spans="2:65" s="1" customFormat="1" ht="33" customHeight="1">
      <c r="B142" s="133"/>
      <c r="C142" s="134" t="s">
        <v>616</v>
      </c>
      <c r="D142" s="134" t="s">
        <v>331</v>
      </c>
      <c r="E142" s="135" t="s">
        <v>5843</v>
      </c>
      <c r="F142" s="136" t="s">
        <v>5844</v>
      </c>
      <c r="G142" s="137" t="s">
        <v>367</v>
      </c>
      <c r="H142" s="138">
        <v>1</v>
      </c>
      <c r="I142" s="139"/>
      <c r="J142" s="140">
        <f t="shared" si="20"/>
        <v>0</v>
      </c>
      <c r="K142" s="136" t="s">
        <v>3</v>
      </c>
      <c r="L142" s="34"/>
      <c r="M142" s="141" t="s">
        <v>3</v>
      </c>
      <c r="N142" s="142" t="s">
        <v>40</v>
      </c>
      <c r="P142" s="143">
        <f t="shared" si="21"/>
        <v>0</v>
      </c>
      <c r="Q142" s="143">
        <v>0</v>
      </c>
      <c r="R142" s="143">
        <f t="shared" si="22"/>
        <v>0</v>
      </c>
      <c r="S142" s="143">
        <v>0</v>
      </c>
      <c r="T142" s="144">
        <f t="shared" si="23"/>
        <v>0</v>
      </c>
      <c r="AR142" s="145" t="s">
        <v>113</v>
      </c>
      <c r="AT142" s="145" t="s">
        <v>331</v>
      </c>
      <c r="AU142" s="145" t="s">
        <v>76</v>
      </c>
      <c r="AY142" s="19" t="s">
        <v>328</v>
      </c>
      <c r="BE142" s="146">
        <f t="shared" si="24"/>
        <v>0</v>
      </c>
      <c r="BF142" s="146">
        <f t="shared" si="25"/>
        <v>0</v>
      </c>
      <c r="BG142" s="146">
        <f t="shared" si="26"/>
        <v>0</v>
      </c>
      <c r="BH142" s="146">
        <f t="shared" si="27"/>
        <v>0</v>
      </c>
      <c r="BI142" s="146">
        <f t="shared" si="28"/>
        <v>0</v>
      </c>
      <c r="BJ142" s="19" t="s">
        <v>76</v>
      </c>
      <c r="BK142" s="146">
        <f t="shared" si="29"/>
        <v>0</v>
      </c>
      <c r="BL142" s="19" t="s">
        <v>113</v>
      </c>
      <c r="BM142" s="145" t="s">
        <v>773</v>
      </c>
    </row>
    <row r="143" spans="2:65" s="1" customFormat="1" ht="33" customHeight="1">
      <c r="B143" s="133"/>
      <c r="C143" s="134" t="s">
        <v>621</v>
      </c>
      <c r="D143" s="134" t="s">
        <v>331</v>
      </c>
      <c r="E143" s="135" t="s">
        <v>5845</v>
      </c>
      <c r="F143" s="136" t="s">
        <v>5846</v>
      </c>
      <c r="G143" s="137" t="s">
        <v>367</v>
      </c>
      <c r="H143" s="138">
        <v>3</v>
      </c>
      <c r="I143" s="139"/>
      <c r="J143" s="140">
        <f t="shared" si="20"/>
        <v>0</v>
      </c>
      <c r="K143" s="136" t="s">
        <v>3</v>
      </c>
      <c r="L143" s="34"/>
      <c r="M143" s="141" t="s">
        <v>3</v>
      </c>
      <c r="N143" s="142" t="s">
        <v>40</v>
      </c>
      <c r="P143" s="143">
        <f t="shared" si="21"/>
        <v>0</v>
      </c>
      <c r="Q143" s="143">
        <v>0</v>
      </c>
      <c r="R143" s="143">
        <f t="shared" si="22"/>
        <v>0</v>
      </c>
      <c r="S143" s="143">
        <v>0</v>
      </c>
      <c r="T143" s="144">
        <f t="shared" si="23"/>
        <v>0</v>
      </c>
      <c r="AR143" s="145" t="s">
        <v>113</v>
      </c>
      <c r="AT143" s="145" t="s">
        <v>331</v>
      </c>
      <c r="AU143" s="145" t="s">
        <v>76</v>
      </c>
      <c r="AY143" s="19" t="s">
        <v>328</v>
      </c>
      <c r="BE143" s="146">
        <f t="shared" si="24"/>
        <v>0</v>
      </c>
      <c r="BF143" s="146">
        <f t="shared" si="25"/>
        <v>0</v>
      </c>
      <c r="BG143" s="146">
        <f t="shared" si="26"/>
        <v>0</v>
      </c>
      <c r="BH143" s="146">
        <f t="shared" si="27"/>
        <v>0</v>
      </c>
      <c r="BI143" s="146">
        <f t="shared" si="28"/>
        <v>0</v>
      </c>
      <c r="BJ143" s="19" t="s">
        <v>76</v>
      </c>
      <c r="BK143" s="146">
        <f t="shared" si="29"/>
        <v>0</v>
      </c>
      <c r="BL143" s="19" t="s">
        <v>113</v>
      </c>
      <c r="BM143" s="145" t="s">
        <v>783</v>
      </c>
    </row>
    <row r="144" spans="2:65" s="1" customFormat="1" ht="33" customHeight="1">
      <c r="B144" s="133"/>
      <c r="C144" s="134" t="s">
        <v>626</v>
      </c>
      <c r="D144" s="134" t="s">
        <v>331</v>
      </c>
      <c r="E144" s="135" t="s">
        <v>5847</v>
      </c>
      <c r="F144" s="136" t="s">
        <v>5848</v>
      </c>
      <c r="G144" s="137" t="s">
        <v>367</v>
      </c>
      <c r="H144" s="138">
        <v>3</v>
      </c>
      <c r="I144" s="139"/>
      <c r="J144" s="140">
        <f t="shared" si="20"/>
        <v>0</v>
      </c>
      <c r="K144" s="136" t="s">
        <v>3</v>
      </c>
      <c r="L144" s="34"/>
      <c r="M144" s="141" t="s">
        <v>3</v>
      </c>
      <c r="N144" s="142" t="s">
        <v>40</v>
      </c>
      <c r="P144" s="143">
        <f t="shared" si="21"/>
        <v>0</v>
      </c>
      <c r="Q144" s="143">
        <v>0</v>
      </c>
      <c r="R144" s="143">
        <f t="shared" si="22"/>
        <v>0</v>
      </c>
      <c r="S144" s="143">
        <v>0</v>
      </c>
      <c r="T144" s="144">
        <f t="shared" si="23"/>
        <v>0</v>
      </c>
      <c r="AR144" s="145" t="s">
        <v>113</v>
      </c>
      <c r="AT144" s="145" t="s">
        <v>331</v>
      </c>
      <c r="AU144" s="145" t="s">
        <v>76</v>
      </c>
      <c r="AY144" s="19" t="s">
        <v>328</v>
      </c>
      <c r="BE144" s="146">
        <f t="shared" si="24"/>
        <v>0</v>
      </c>
      <c r="BF144" s="146">
        <f t="shared" si="25"/>
        <v>0</v>
      </c>
      <c r="BG144" s="146">
        <f t="shared" si="26"/>
        <v>0</v>
      </c>
      <c r="BH144" s="146">
        <f t="shared" si="27"/>
        <v>0</v>
      </c>
      <c r="BI144" s="146">
        <f t="shared" si="28"/>
        <v>0</v>
      </c>
      <c r="BJ144" s="19" t="s">
        <v>76</v>
      </c>
      <c r="BK144" s="146">
        <f t="shared" si="29"/>
        <v>0</v>
      </c>
      <c r="BL144" s="19" t="s">
        <v>113</v>
      </c>
      <c r="BM144" s="145" t="s">
        <v>792</v>
      </c>
    </row>
    <row r="145" spans="2:65" s="1" customFormat="1" ht="21.75" customHeight="1">
      <c r="B145" s="133"/>
      <c r="C145" s="134" t="s">
        <v>631</v>
      </c>
      <c r="D145" s="134" t="s">
        <v>331</v>
      </c>
      <c r="E145" s="135" t="s">
        <v>5849</v>
      </c>
      <c r="F145" s="136" t="s">
        <v>5850</v>
      </c>
      <c r="G145" s="137" t="s">
        <v>367</v>
      </c>
      <c r="H145" s="138">
        <v>7</v>
      </c>
      <c r="I145" s="139"/>
      <c r="J145" s="140">
        <f t="shared" si="20"/>
        <v>0</v>
      </c>
      <c r="K145" s="136" t="s">
        <v>335</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800</v>
      </c>
    </row>
    <row r="146" spans="2:65" s="1" customFormat="1">
      <c r="B146" s="34"/>
      <c r="D146" s="147" t="s">
        <v>338</v>
      </c>
      <c r="F146" s="148" t="s">
        <v>5851</v>
      </c>
      <c r="I146" s="149"/>
      <c r="L146" s="34"/>
      <c r="M146" s="150"/>
      <c r="T146" s="55"/>
      <c r="AT146" s="19" t="s">
        <v>338</v>
      </c>
      <c r="AU146" s="19" t="s">
        <v>76</v>
      </c>
    </row>
    <row r="147" spans="2:65" s="1" customFormat="1" ht="21.75" customHeight="1">
      <c r="B147" s="133"/>
      <c r="C147" s="134" t="s">
        <v>638</v>
      </c>
      <c r="D147" s="134" t="s">
        <v>331</v>
      </c>
      <c r="E147" s="135" t="s">
        <v>5852</v>
      </c>
      <c r="F147" s="136" t="s">
        <v>5853</v>
      </c>
      <c r="G147" s="137" t="s">
        <v>367</v>
      </c>
      <c r="H147" s="138">
        <v>7</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808</v>
      </c>
    </row>
    <row r="148" spans="2:65" s="1" customFormat="1">
      <c r="B148" s="34"/>
      <c r="D148" s="147" t="s">
        <v>338</v>
      </c>
      <c r="F148" s="148" t="s">
        <v>5854</v>
      </c>
      <c r="I148" s="149"/>
      <c r="L148" s="34"/>
      <c r="M148" s="150"/>
      <c r="T148" s="55"/>
      <c r="AT148" s="19" t="s">
        <v>338</v>
      </c>
      <c r="AU148" s="19" t="s">
        <v>76</v>
      </c>
    </row>
    <row r="149" spans="2:65" s="1" customFormat="1" ht="24.2" customHeight="1">
      <c r="B149" s="133"/>
      <c r="C149" s="134" t="s">
        <v>643</v>
      </c>
      <c r="D149" s="134" t="s">
        <v>331</v>
      </c>
      <c r="E149" s="135" t="s">
        <v>5855</v>
      </c>
      <c r="F149" s="136" t="s">
        <v>5856</v>
      </c>
      <c r="G149" s="137" t="s">
        <v>367</v>
      </c>
      <c r="H149" s="138">
        <v>9</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816</v>
      </c>
    </row>
    <row r="150" spans="2:65" s="1" customFormat="1">
      <c r="B150" s="34"/>
      <c r="D150" s="147" t="s">
        <v>338</v>
      </c>
      <c r="F150" s="148" t="s">
        <v>5857</v>
      </c>
      <c r="I150" s="149"/>
      <c r="L150" s="34"/>
      <c r="M150" s="150"/>
      <c r="T150" s="55"/>
      <c r="AT150" s="19" t="s">
        <v>338</v>
      </c>
      <c r="AU150" s="19" t="s">
        <v>76</v>
      </c>
    </row>
    <row r="151" spans="2:65" s="1" customFormat="1" ht="44.25" customHeight="1">
      <c r="B151" s="133"/>
      <c r="C151" s="134" t="s">
        <v>649</v>
      </c>
      <c r="D151" s="134" t="s">
        <v>331</v>
      </c>
      <c r="E151" s="135" t="s">
        <v>5858</v>
      </c>
      <c r="F151" s="136" t="s">
        <v>5859</v>
      </c>
      <c r="G151" s="137" t="s">
        <v>367</v>
      </c>
      <c r="H151" s="138">
        <v>4</v>
      </c>
      <c r="I151" s="139"/>
      <c r="J151" s="140">
        <f>ROUND(I151*H151,2)</f>
        <v>0</v>
      </c>
      <c r="K151" s="136" t="s">
        <v>3</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825</v>
      </c>
    </row>
    <row r="152" spans="2:65" s="1" customFormat="1" ht="24.2" customHeight="1">
      <c r="B152" s="133"/>
      <c r="C152" s="134" t="s">
        <v>654</v>
      </c>
      <c r="D152" s="134" t="s">
        <v>331</v>
      </c>
      <c r="E152" s="135" t="s">
        <v>5860</v>
      </c>
      <c r="F152" s="136" t="s">
        <v>5861</v>
      </c>
      <c r="G152" s="137" t="s">
        <v>367</v>
      </c>
      <c r="H152" s="138">
        <v>19</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835</v>
      </c>
    </row>
    <row r="153" spans="2:65" s="1" customFormat="1">
      <c r="B153" s="34"/>
      <c r="D153" s="147" t="s">
        <v>338</v>
      </c>
      <c r="F153" s="148" t="s">
        <v>5862</v>
      </c>
      <c r="I153" s="149"/>
      <c r="L153" s="34"/>
      <c r="M153" s="150"/>
      <c r="T153" s="55"/>
      <c r="AT153" s="19" t="s">
        <v>338</v>
      </c>
      <c r="AU153" s="19" t="s">
        <v>76</v>
      </c>
    </row>
    <row r="154" spans="2:65" s="1" customFormat="1" ht="24.2" customHeight="1">
      <c r="B154" s="133"/>
      <c r="C154" s="134" t="s">
        <v>661</v>
      </c>
      <c r="D154" s="134" t="s">
        <v>331</v>
      </c>
      <c r="E154" s="135" t="s">
        <v>5863</v>
      </c>
      <c r="F154" s="136" t="s">
        <v>5864</v>
      </c>
      <c r="G154" s="137" t="s">
        <v>367</v>
      </c>
      <c r="H154" s="138">
        <v>11</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76</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845</v>
      </c>
    </row>
    <row r="155" spans="2:65" s="1" customFormat="1">
      <c r="B155" s="34"/>
      <c r="D155" s="147" t="s">
        <v>338</v>
      </c>
      <c r="F155" s="148" t="s">
        <v>5865</v>
      </c>
      <c r="I155" s="149"/>
      <c r="L155" s="34"/>
      <c r="M155" s="150"/>
      <c r="T155" s="55"/>
      <c r="AT155" s="19" t="s">
        <v>338</v>
      </c>
      <c r="AU155" s="19" t="s">
        <v>76</v>
      </c>
    </row>
    <row r="156" spans="2:65" s="1" customFormat="1" ht="24.2" customHeight="1">
      <c r="B156" s="133"/>
      <c r="C156" s="134" t="s">
        <v>666</v>
      </c>
      <c r="D156" s="134" t="s">
        <v>331</v>
      </c>
      <c r="E156" s="135" t="s">
        <v>5866</v>
      </c>
      <c r="F156" s="136" t="s">
        <v>5867</v>
      </c>
      <c r="G156" s="137" t="s">
        <v>367</v>
      </c>
      <c r="H156" s="138">
        <v>3</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857</v>
      </c>
    </row>
    <row r="157" spans="2:65" s="1" customFormat="1">
      <c r="B157" s="34"/>
      <c r="D157" s="147" t="s">
        <v>338</v>
      </c>
      <c r="F157" s="148" t="s">
        <v>5868</v>
      </c>
      <c r="I157" s="149"/>
      <c r="L157" s="34"/>
      <c r="M157" s="150"/>
      <c r="T157" s="55"/>
      <c r="AT157" s="19" t="s">
        <v>338</v>
      </c>
      <c r="AU157" s="19" t="s">
        <v>76</v>
      </c>
    </row>
    <row r="158" spans="2:65" s="1" customFormat="1" ht="24.2" customHeight="1">
      <c r="B158" s="133"/>
      <c r="C158" s="134" t="s">
        <v>671</v>
      </c>
      <c r="D158" s="134" t="s">
        <v>331</v>
      </c>
      <c r="E158" s="135" t="s">
        <v>5869</v>
      </c>
      <c r="F158" s="136" t="s">
        <v>5870</v>
      </c>
      <c r="G158" s="137" t="s">
        <v>367</v>
      </c>
      <c r="H158" s="138">
        <v>1</v>
      </c>
      <c r="I158" s="139"/>
      <c r="J158" s="140">
        <f>ROUND(I158*H158,2)</f>
        <v>0</v>
      </c>
      <c r="K158" s="136" t="s">
        <v>335</v>
      </c>
      <c r="L158" s="34"/>
      <c r="M158" s="141" t="s">
        <v>3</v>
      </c>
      <c r="N158" s="142" t="s">
        <v>40</v>
      </c>
      <c r="P158" s="143">
        <f>O158*H158</f>
        <v>0</v>
      </c>
      <c r="Q158" s="143">
        <v>0</v>
      </c>
      <c r="R158" s="143">
        <f>Q158*H158</f>
        <v>0</v>
      </c>
      <c r="S158" s="143">
        <v>0</v>
      </c>
      <c r="T158" s="144">
        <f>S158*H158</f>
        <v>0</v>
      </c>
      <c r="AR158" s="145" t="s">
        <v>113</v>
      </c>
      <c r="AT158" s="145" t="s">
        <v>331</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177</v>
      </c>
    </row>
    <row r="159" spans="2:65" s="1" customFormat="1">
      <c r="B159" s="34"/>
      <c r="D159" s="147" t="s">
        <v>338</v>
      </c>
      <c r="F159" s="148" t="s">
        <v>5871</v>
      </c>
      <c r="I159" s="149"/>
      <c r="L159" s="34"/>
      <c r="M159" s="150"/>
      <c r="T159" s="55"/>
      <c r="AT159" s="19" t="s">
        <v>338</v>
      </c>
      <c r="AU159" s="19" t="s">
        <v>76</v>
      </c>
    </row>
    <row r="160" spans="2:65" s="1" customFormat="1" ht="24.2" customHeight="1">
      <c r="B160" s="133"/>
      <c r="C160" s="134" t="s">
        <v>676</v>
      </c>
      <c r="D160" s="134" t="s">
        <v>331</v>
      </c>
      <c r="E160" s="135" t="s">
        <v>5872</v>
      </c>
      <c r="F160" s="136" t="s">
        <v>5873</v>
      </c>
      <c r="G160" s="137" t="s">
        <v>367</v>
      </c>
      <c r="H160" s="138">
        <v>1</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874</v>
      </c>
    </row>
    <row r="161" spans="2:65" s="1" customFormat="1">
      <c r="B161" s="34"/>
      <c r="D161" s="147" t="s">
        <v>338</v>
      </c>
      <c r="F161" s="148" t="s">
        <v>5874</v>
      </c>
      <c r="I161" s="149"/>
      <c r="L161" s="34"/>
      <c r="M161" s="150"/>
      <c r="T161" s="55"/>
      <c r="AT161" s="19" t="s">
        <v>338</v>
      </c>
      <c r="AU161" s="19" t="s">
        <v>76</v>
      </c>
    </row>
    <row r="162" spans="2:65" s="1" customFormat="1" ht="24.2" customHeight="1">
      <c r="B162" s="133"/>
      <c r="C162" s="134" t="s">
        <v>682</v>
      </c>
      <c r="D162" s="134" t="s">
        <v>331</v>
      </c>
      <c r="E162" s="135" t="s">
        <v>5875</v>
      </c>
      <c r="F162" s="136" t="s">
        <v>5876</v>
      </c>
      <c r="G162" s="137" t="s">
        <v>367</v>
      </c>
      <c r="H162" s="138">
        <v>3</v>
      </c>
      <c r="I162" s="139"/>
      <c r="J162" s="140">
        <f>ROUND(I162*H162,2)</f>
        <v>0</v>
      </c>
      <c r="K162" s="136" t="s">
        <v>335</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891</v>
      </c>
    </row>
    <row r="163" spans="2:65" s="1" customFormat="1">
      <c r="B163" s="34"/>
      <c r="D163" s="147" t="s">
        <v>338</v>
      </c>
      <c r="F163" s="148" t="s">
        <v>5877</v>
      </c>
      <c r="I163" s="149"/>
      <c r="L163" s="34"/>
      <c r="M163" s="150"/>
      <c r="T163" s="55"/>
      <c r="AT163" s="19" t="s">
        <v>338</v>
      </c>
      <c r="AU163" s="19" t="s">
        <v>76</v>
      </c>
    </row>
    <row r="164" spans="2:65" s="1" customFormat="1" ht="24.2" customHeight="1">
      <c r="B164" s="133"/>
      <c r="C164" s="134" t="s">
        <v>110</v>
      </c>
      <c r="D164" s="134" t="s">
        <v>331</v>
      </c>
      <c r="E164" s="135" t="s">
        <v>5878</v>
      </c>
      <c r="F164" s="136" t="s">
        <v>5879</v>
      </c>
      <c r="G164" s="137" t="s">
        <v>367</v>
      </c>
      <c r="H164" s="138">
        <v>6</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903</v>
      </c>
    </row>
    <row r="165" spans="2:65" s="1" customFormat="1">
      <c r="B165" s="34"/>
      <c r="D165" s="147" t="s">
        <v>338</v>
      </c>
      <c r="F165" s="148" t="s">
        <v>5880</v>
      </c>
      <c r="I165" s="149"/>
      <c r="L165" s="34"/>
      <c r="M165" s="150"/>
      <c r="T165" s="55"/>
      <c r="AT165" s="19" t="s">
        <v>338</v>
      </c>
      <c r="AU165" s="19" t="s">
        <v>76</v>
      </c>
    </row>
    <row r="166" spans="2:65" s="1" customFormat="1" ht="24.2" customHeight="1">
      <c r="B166" s="133"/>
      <c r="C166" s="134" t="s">
        <v>125</v>
      </c>
      <c r="D166" s="134" t="s">
        <v>331</v>
      </c>
      <c r="E166" s="135" t="s">
        <v>5881</v>
      </c>
      <c r="F166" s="136" t="s">
        <v>5882</v>
      </c>
      <c r="G166" s="137" t="s">
        <v>367</v>
      </c>
      <c r="H166" s="138">
        <v>2</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917</v>
      </c>
    </row>
    <row r="167" spans="2:65" s="1" customFormat="1">
      <c r="B167" s="34"/>
      <c r="D167" s="147" t="s">
        <v>338</v>
      </c>
      <c r="F167" s="148" t="s">
        <v>5883</v>
      </c>
      <c r="I167" s="149"/>
      <c r="L167" s="34"/>
      <c r="M167" s="150"/>
      <c r="T167" s="55"/>
      <c r="AT167" s="19" t="s">
        <v>338</v>
      </c>
      <c r="AU167" s="19" t="s">
        <v>76</v>
      </c>
    </row>
    <row r="168" spans="2:65" s="1" customFormat="1" ht="24.2" customHeight="1">
      <c r="B168" s="133"/>
      <c r="C168" s="134" t="s">
        <v>696</v>
      </c>
      <c r="D168" s="134" t="s">
        <v>331</v>
      </c>
      <c r="E168" s="135" t="s">
        <v>5884</v>
      </c>
      <c r="F168" s="136" t="s">
        <v>5885</v>
      </c>
      <c r="G168" s="137" t="s">
        <v>5807</v>
      </c>
      <c r="H168" s="213"/>
      <c r="I168" s="139"/>
      <c r="J168" s="140">
        <f>ROUND(I168*H168,2)</f>
        <v>0</v>
      </c>
      <c r="K168" s="136" t="s">
        <v>335</v>
      </c>
      <c r="L168" s="34"/>
      <c r="M168" s="141" t="s">
        <v>3</v>
      </c>
      <c r="N168" s="142" t="s">
        <v>40</v>
      </c>
      <c r="P168" s="143">
        <f>O168*H168</f>
        <v>0</v>
      </c>
      <c r="Q168" s="143">
        <v>0</v>
      </c>
      <c r="R168" s="143">
        <f>Q168*H168</f>
        <v>0</v>
      </c>
      <c r="S168" s="143">
        <v>0</v>
      </c>
      <c r="T168" s="144">
        <f>S168*H168</f>
        <v>0</v>
      </c>
      <c r="AR168" s="145" t="s">
        <v>113</v>
      </c>
      <c r="AT168" s="145" t="s">
        <v>331</v>
      </c>
      <c r="AU168" s="145" t="s">
        <v>76</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934</v>
      </c>
    </row>
    <row r="169" spans="2:65" s="1" customFormat="1">
      <c r="B169" s="34"/>
      <c r="D169" s="147" t="s">
        <v>338</v>
      </c>
      <c r="F169" s="148" t="s">
        <v>5886</v>
      </c>
      <c r="I169" s="149"/>
      <c r="L169" s="34"/>
      <c r="M169" s="150"/>
      <c r="T169" s="55"/>
      <c r="AT169" s="19" t="s">
        <v>338</v>
      </c>
      <c r="AU169" s="19" t="s">
        <v>76</v>
      </c>
    </row>
    <row r="170" spans="2:65" s="11" customFormat="1" ht="25.9" customHeight="1">
      <c r="B170" s="121"/>
      <c r="D170" s="122" t="s">
        <v>68</v>
      </c>
      <c r="E170" s="123" t="s">
        <v>5534</v>
      </c>
      <c r="F170" s="123" t="s">
        <v>5887</v>
      </c>
      <c r="I170" s="124"/>
      <c r="J170" s="125">
        <f>BK170</f>
        <v>0</v>
      </c>
      <c r="L170" s="121"/>
      <c r="M170" s="126"/>
      <c r="P170" s="127">
        <f>SUM(P171:P176)</f>
        <v>0</v>
      </c>
      <c r="R170" s="127">
        <f>SUM(R171:R176)</f>
        <v>0</v>
      </c>
      <c r="T170" s="128">
        <f>SUM(T171:T176)</f>
        <v>0</v>
      </c>
      <c r="AR170" s="122" t="s">
        <v>76</v>
      </c>
      <c r="AT170" s="129" t="s">
        <v>68</v>
      </c>
      <c r="AU170" s="129" t="s">
        <v>69</v>
      </c>
      <c r="AY170" s="122" t="s">
        <v>328</v>
      </c>
      <c r="BK170" s="130">
        <f>SUM(BK171:BK176)</f>
        <v>0</v>
      </c>
    </row>
    <row r="171" spans="2:65" s="1" customFormat="1" ht="24.2" customHeight="1">
      <c r="B171" s="133"/>
      <c r="C171" s="134" t="s">
        <v>703</v>
      </c>
      <c r="D171" s="134" t="s">
        <v>331</v>
      </c>
      <c r="E171" s="135" t="s">
        <v>5888</v>
      </c>
      <c r="F171" s="136" t="s">
        <v>5889</v>
      </c>
      <c r="G171" s="137" t="s">
        <v>476</v>
      </c>
      <c r="H171" s="138">
        <v>50</v>
      </c>
      <c r="I171" s="139"/>
      <c r="J171" s="140">
        <f>ROUND(I171*H171,2)</f>
        <v>0</v>
      </c>
      <c r="K171" s="136" t="s">
        <v>3</v>
      </c>
      <c r="L171" s="34"/>
      <c r="M171" s="141" t="s">
        <v>3</v>
      </c>
      <c r="N171" s="142" t="s">
        <v>40</v>
      </c>
      <c r="P171" s="143">
        <f>O171*H171</f>
        <v>0</v>
      </c>
      <c r="Q171" s="143">
        <v>0</v>
      </c>
      <c r="R171" s="143">
        <f>Q171*H171</f>
        <v>0</v>
      </c>
      <c r="S171" s="143">
        <v>0</v>
      </c>
      <c r="T171" s="144">
        <f>S171*H171</f>
        <v>0</v>
      </c>
      <c r="AR171" s="145" t="s">
        <v>113</v>
      </c>
      <c r="AT171" s="145" t="s">
        <v>331</v>
      </c>
      <c r="AU171" s="145" t="s">
        <v>76</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1534</v>
      </c>
    </row>
    <row r="172" spans="2:65" s="1" customFormat="1" ht="24.2" customHeight="1">
      <c r="B172" s="133"/>
      <c r="C172" s="134" t="s">
        <v>710</v>
      </c>
      <c r="D172" s="134" t="s">
        <v>331</v>
      </c>
      <c r="E172" s="135" t="s">
        <v>5890</v>
      </c>
      <c r="F172" s="136" t="s">
        <v>5891</v>
      </c>
      <c r="G172" s="137" t="s">
        <v>476</v>
      </c>
      <c r="H172" s="138">
        <v>20</v>
      </c>
      <c r="I172" s="139"/>
      <c r="J172" s="140">
        <f>ROUND(I172*H172,2)</f>
        <v>0</v>
      </c>
      <c r="K172" s="136" t="s">
        <v>3</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1327</v>
      </c>
    </row>
    <row r="173" spans="2:65" s="1" customFormat="1" ht="24.2" customHeight="1">
      <c r="B173" s="133"/>
      <c r="C173" s="134" t="s">
        <v>713</v>
      </c>
      <c r="D173" s="134" t="s">
        <v>331</v>
      </c>
      <c r="E173" s="135" t="s">
        <v>5892</v>
      </c>
      <c r="F173" s="136" t="s">
        <v>5893</v>
      </c>
      <c r="G173" s="137" t="s">
        <v>476</v>
      </c>
      <c r="H173" s="138">
        <v>25</v>
      </c>
      <c r="I173" s="139"/>
      <c r="J173" s="140">
        <f>ROUND(I173*H173,2)</f>
        <v>0</v>
      </c>
      <c r="K173" s="136" t="s">
        <v>3</v>
      </c>
      <c r="L173" s="34"/>
      <c r="M173" s="141" t="s">
        <v>3</v>
      </c>
      <c r="N173" s="142" t="s">
        <v>40</v>
      </c>
      <c r="P173" s="143">
        <f>O173*H173</f>
        <v>0</v>
      </c>
      <c r="Q173" s="143">
        <v>0</v>
      </c>
      <c r="R173" s="143">
        <f>Q173*H173</f>
        <v>0</v>
      </c>
      <c r="S173" s="143">
        <v>0</v>
      </c>
      <c r="T173" s="144">
        <f>S173*H173</f>
        <v>0</v>
      </c>
      <c r="AR173" s="145" t="s">
        <v>113</v>
      </c>
      <c r="AT173" s="145" t="s">
        <v>331</v>
      </c>
      <c r="AU173" s="145" t="s">
        <v>76</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1330</v>
      </c>
    </row>
    <row r="174" spans="2:65" s="1" customFormat="1" ht="37.9" customHeight="1">
      <c r="B174" s="133"/>
      <c r="C174" s="134" t="s">
        <v>718</v>
      </c>
      <c r="D174" s="134" t="s">
        <v>331</v>
      </c>
      <c r="E174" s="135" t="s">
        <v>5894</v>
      </c>
      <c r="F174" s="136" t="s">
        <v>5895</v>
      </c>
      <c r="G174" s="137" t="s">
        <v>476</v>
      </c>
      <c r="H174" s="138">
        <v>10</v>
      </c>
      <c r="I174" s="139"/>
      <c r="J174" s="140">
        <f>ROUND(I174*H174,2)</f>
        <v>0</v>
      </c>
      <c r="K174" s="136" t="s">
        <v>3</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1333</v>
      </c>
    </row>
    <row r="175" spans="2:65" s="1" customFormat="1" ht="24.2" customHeight="1">
      <c r="B175" s="133"/>
      <c r="C175" s="134" t="s">
        <v>148</v>
      </c>
      <c r="D175" s="134" t="s">
        <v>331</v>
      </c>
      <c r="E175" s="135" t="s">
        <v>5835</v>
      </c>
      <c r="F175" s="136" t="s">
        <v>5836</v>
      </c>
      <c r="G175" s="137" t="s">
        <v>5807</v>
      </c>
      <c r="H175" s="213"/>
      <c r="I175" s="139"/>
      <c r="J175" s="140">
        <f>ROUND(I175*H175,2)</f>
        <v>0</v>
      </c>
      <c r="K175" s="136" t="s">
        <v>335</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1336</v>
      </c>
    </row>
    <row r="176" spans="2:65" s="1" customFormat="1">
      <c r="B176" s="34"/>
      <c r="D176" s="147" t="s">
        <v>338</v>
      </c>
      <c r="F176" s="148" t="s">
        <v>5837</v>
      </c>
      <c r="I176" s="149"/>
      <c r="L176" s="34"/>
      <c r="M176" s="150"/>
      <c r="T176" s="55"/>
      <c r="AT176" s="19" t="s">
        <v>338</v>
      </c>
      <c r="AU176" s="19" t="s">
        <v>76</v>
      </c>
    </row>
    <row r="177" spans="2:65" s="11" customFormat="1" ht="25.9" customHeight="1">
      <c r="B177" s="121"/>
      <c r="D177" s="122" t="s">
        <v>68</v>
      </c>
      <c r="E177" s="123" t="s">
        <v>5548</v>
      </c>
      <c r="F177" s="123" t="s">
        <v>5896</v>
      </c>
      <c r="I177" s="124"/>
      <c r="J177" s="125">
        <f>BK177</f>
        <v>0</v>
      </c>
      <c r="L177" s="121"/>
      <c r="M177" s="126"/>
      <c r="P177" s="127">
        <f>SUM(P178:P179)</f>
        <v>0</v>
      </c>
      <c r="R177" s="127">
        <f>SUM(R178:R179)</f>
        <v>0</v>
      </c>
      <c r="T177" s="128">
        <f>SUM(T178:T179)</f>
        <v>0</v>
      </c>
      <c r="AR177" s="122" t="s">
        <v>76</v>
      </c>
      <c r="AT177" s="129" t="s">
        <v>68</v>
      </c>
      <c r="AU177" s="129" t="s">
        <v>69</v>
      </c>
      <c r="AY177" s="122" t="s">
        <v>328</v>
      </c>
      <c r="BK177" s="130">
        <f>SUM(BK178:BK179)</f>
        <v>0</v>
      </c>
    </row>
    <row r="178" spans="2:65" s="1" customFormat="1" ht="24.2" customHeight="1">
      <c r="B178" s="133"/>
      <c r="C178" s="134" t="s">
        <v>152</v>
      </c>
      <c r="D178" s="134" t="s">
        <v>331</v>
      </c>
      <c r="E178" s="135" t="s">
        <v>5897</v>
      </c>
      <c r="F178" s="136" t="s">
        <v>5898</v>
      </c>
      <c r="G178" s="137" t="s">
        <v>574</v>
      </c>
      <c r="H178" s="138">
        <v>1</v>
      </c>
      <c r="I178" s="139"/>
      <c r="J178" s="140">
        <f>ROUND(I178*H178,2)</f>
        <v>0</v>
      </c>
      <c r="K178" s="136" t="s">
        <v>335</v>
      </c>
      <c r="L178" s="34"/>
      <c r="M178" s="141" t="s">
        <v>3</v>
      </c>
      <c r="N178" s="142" t="s">
        <v>40</v>
      </c>
      <c r="P178" s="143">
        <f>O178*H178</f>
        <v>0</v>
      </c>
      <c r="Q178" s="143">
        <v>0</v>
      </c>
      <c r="R178" s="143">
        <f>Q178*H178</f>
        <v>0</v>
      </c>
      <c r="S178" s="143">
        <v>0</v>
      </c>
      <c r="T178" s="144">
        <f>S178*H178</f>
        <v>0</v>
      </c>
      <c r="AR178" s="145" t="s">
        <v>113</v>
      </c>
      <c r="AT178" s="145" t="s">
        <v>331</v>
      </c>
      <c r="AU178" s="145" t="s">
        <v>76</v>
      </c>
      <c r="AY178" s="19" t="s">
        <v>328</v>
      </c>
      <c r="BE178" s="146">
        <f>IF(N178="základní",J178,0)</f>
        <v>0</v>
      </c>
      <c r="BF178" s="146">
        <f>IF(N178="snížená",J178,0)</f>
        <v>0</v>
      </c>
      <c r="BG178" s="146">
        <f>IF(N178="zákl. přenesená",J178,0)</f>
        <v>0</v>
      </c>
      <c r="BH178" s="146">
        <f>IF(N178="sníž. přenesená",J178,0)</f>
        <v>0</v>
      </c>
      <c r="BI178" s="146">
        <f>IF(N178="nulová",J178,0)</f>
        <v>0</v>
      </c>
      <c r="BJ178" s="19" t="s">
        <v>76</v>
      </c>
      <c r="BK178" s="146">
        <f>ROUND(I178*H178,2)</f>
        <v>0</v>
      </c>
      <c r="BL178" s="19" t="s">
        <v>113</v>
      </c>
      <c r="BM178" s="145" t="s">
        <v>1339</v>
      </c>
    </row>
    <row r="179" spans="2:65" s="1" customFormat="1">
      <c r="B179" s="34"/>
      <c r="D179" s="147" t="s">
        <v>338</v>
      </c>
      <c r="F179" s="148" t="s">
        <v>5899</v>
      </c>
      <c r="I179" s="149"/>
      <c r="L179" s="34"/>
      <c r="M179" s="150"/>
      <c r="T179" s="55"/>
      <c r="AT179" s="19" t="s">
        <v>338</v>
      </c>
      <c r="AU179" s="19" t="s">
        <v>76</v>
      </c>
    </row>
    <row r="180" spans="2:65" s="11" customFormat="1" ht="25.9" customHeight="1">
      <c r="B180" s="121"/>
      <c r="D180" s="122" t="s">
        <v>68</v>
      </c>
      <c r="E180" s="123" t="s">
        <v>5558</v>
      </c>
      <c r="F180" s="123" t="s">
        <v>1221</v>
      </c>
      <c r="I180" s="124"/>
      <c r="J180" s="125">
        <f>BK180</f>
        <v>0</v>
      </c>
      <c r="L180" s="121"/>
      <c r="M180" s="126"/>
      <c r="P180" s="127">
        <f>SUM(P181:P198)</f>
        <v>0</v>
      </c>
      <c r="R180" s="127">
        <f>SUM(R181:R198)</f>
        <v>0</v>
      </c>
      <c r="T180" s="128">
        <f>SUM(T181:T198)</f>
        <v>0</v>
      </c>
      <c r="AR180" s="122" t="s">
        <v>76</v>
      </c>
      <c r="AT180" s="129" t="s">
        <v>68</v>
      </c>
      <c r="AU180" s="129" t="s">
        <v>69</v>
      </c>
      <c r="AY180" s="122" t="s">
        <v>328</v>
      </c>
      <c r="BK180" s="130">
        <f>SUM(BK181:BK198)</f>
        <v>0</v>
      </c>
    </row>
    <row r="181" spans="2:65" s="1" customFormat="1" ht="16.5" customHeight="1">
      <c r="B181" s="133"/>
      <c r="C181" s="134" t="s">
        <v>155</v>
      </c>
      <c r="D181" s="134" t="s">
        <v>331</v>
      </c>
      <c r="E181" s="135" t="s">
        <v>5900</v>
      </c>
      <c r="F181" s="136" t="s">
        <v>5901</v>
      </c>
      <c r="G181" s="137" t="s">
        <v>476</v>
      </c>
      <c r="H181" s="138">
        <v>213</v>
      </c>
      <c r="I181" s="139"/>
      <c r="J181" s="140">
        <f>ROUND(I181*H181,2)</f>
        <v>0</v>
      </c>
      <c r="K181" s="136" t="s">
        <v>335</v>
      </c>
      <c r="L181" s="34"/>
      <c r="M181" s="141" t="s">
        <v>3</v>
      </c>
      <c r="N181" s="142" t="s">
        <v>40</v>
      </c>
      <c r="P181" s="143">
        <f>O181*H181</f>
        <v>0</v>
      </c>
      <c r="Q181" s="143">
        <v>0</v>
      </c>
      <c r="R181" s="143">
        <f>Q181*H181</f>
        <v>0</v>
      </c>
      <c r="S181" s="143">
        <v>0</v>
      </c>
      <c r="T181" s="144">
        <f>S181*H181</f>
        <v>0</v>
      </c>
      <c r="AR181" s="145" t="s">
        <v>113</v>
      </c>
      <c r="AT181" s="145" t="s">
        <v>331</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1342</v>
      </c>
    </row>
    <row r="182" spans="2:65" s="1" customFormat="1">
      <c r="B182" s="34"/>
      <c r="D182" s="147" t="s">
        <v>338</v>
      </c>
      <c r="F182" s="148" t="s">
        <v>5902</v>
      </c>
      <c r="I182" s="149"/>
      <c r="L182" s="34"/>
      <c r="M182" s="150"/>
      <c r="T182" s="55"/>
      <c r="AT182" s="19" t="s">
        <v>338</v>
      </c>
      <c r="AU182" s="19" t="s">
        <v>76</v>
      </c>
    </row>
    <row r="183" spans="2:65" s="1" customFormat="1" ht="37.9" customHeight="1">
      <c r="B183" s="133"/>
      <c r="C183" s="134" t="s">
        <v>158</v>
      </c>
      <c r="D183" s="134" t="s">
        <v>331</v>
      </c>
      <c r="E183" s="135" t="s">
        <v>5903</v>
      </c>
      <c r="F183" s="136" t="s">
        <v>5904</v>
      </c>
      <c r="G183" s="137" t="s">
        <v>476</v>
      </c>
      <c r="H183" s="138">
        <v>2417</v>
      </c>
      <c r="I183" s="139"/>
      <c r="J183" s="140">
        <f t="shared" ref="J183:J196" si="30">ROUND(I183*H183,2)</f>
        <v>0</v>
      </c>
      <c r="K183" s="136" t="s">
        <v>3</v>
      </c>
      <c r="L183" s="34"/>
      <c r="M183" s="141" t="s">
        <v>3</v>
      </c>
      <c r="N183" s="142" t="s">
        <v>40</v>
      </c>
      <c r="P183" s="143">
        <f t="shared" ref="P183:P196" si="31">O183*H183</f>
        <v>0</v>
      </c>
      <c r="Q183" s="143">
        <v>0</v>
      </c>
      <c r="R183" s="143">
        <f t="shared" ref="R183:R196" si="32">Q183*H183</f>
        <v>0</v>
      </c>
      <c r="S183" s="143">
        <v>0</v>
      </c>
      <c r="T183" s="144">
        <f t="shared" ref="T183:T196" si="33">S183*H183</f>
        <v>0</v>
      </c>
      <c r="AR183" s="145" t="s">
        <v>113</v>
      </c>
      <c r="AT183" s="145" t="s">
        <v>331</v>
      </c>
      <c r="AU183" s="145" t="s">
        <v>76</v>
      </c>
      <c r="AY183" s="19" t="s">
        <v>328</v>
      </c>
      <c r="BE183" s="146">
        <f t="shared" ref="BE183:BE196" si="34">IF(N183="základní",J183,0)</f>
        <v>0</v>
      </c>
      <c r="BF183" s="146">
        <f t="shared" ref="BF183:BF196" si="35">IF(N183="snížená",J183,0)</f>
        <v>0</v>
      </c>
      <c r="BG183" s="146">
        <f t="shared" ref="BG183:BG196" si="36">IF(N183="zákl. přenesená",J183,0)</f>
        <v>0</v>
      </c>
      <c r="BH183" s="146">
        <f t="shared" ref="BH183:BH196" si="37">IF(N183="sníž. přenesená",J183,0)</f>
        <v>0</v>
      </c>
      <c r="BI183" s="146">
        <f t="shared" ref="BI183:BI196" si="38">IF(N183="nulová",J183,0)</f>
        <v>0</v>
      </c>
      <c r="BJ183" s="19" t="s">
        <v>76</v>
      </c>
      <c r="BK183" s="146">
        <f t="shared" ref="BK183:BK196" si="39">ROUND(I183*H183,2)</f>
        <v>0</v>
      </c>
      <c r="BL183" s="19" t="s">
        <v>113</v>
      </c>
      <c r="BM183" s="145" t="s">
        <v>570</v>
      </c>
    </row>
    <row r="184" spans="2:65" s="1" customFormat="1" ht="55.5" customHeight="1">
      <c r="B184" s="133"/>
      <c r="C184" s="134" t="s">
        <v>161</v>
      </c>
      <c r="D184" s="134" t="s">
        <v>331</v>
      </c>
      <c r="E184" s="135" t="s">
        <v>5905</v>
      </c>
      <c r="F184" s="136" t="s">
        <v>5906</v>
      </c>
      <c r="G184" s="137" t="s">
        <v>476</v>
      </c>
      <c r="H184" s="138">
        <v>2417</v>
      </c>
      <c r="I184" s="139"/>
      <c r="J184" s="140">
        <f t="shared" si="30"/>
        <v>0</v>
      </c>
      <c r="K184" s="136" t="s">
        <v>3</v>
      </c>
      <c r="L184" s="34"/>
      <c r="M184" s="141" t="s">
        <v>3</v>
      </c>
      <c r="N184" s="142" t="s">
        <v>40</v>
      </c>
      <c r="P184" s="143">
        <f t="shared" si="31"/>
        <v>0</v>
      </c>
      <c r="Q184" s="143">
        <v>0</v>
      </c>
      <c r="R184" s="143">
        <f t="shared" si="32"/>
        <v>0</v>
      </c>
      <c r="S184" s="143">
        <v>0</v>
      </c>
      <c r="T184" s="144">
        <f t="shared" si="33"/>
        <v>0</v>
      </c>
      <c r="AR184" s="145" t="s">
        <v>113</v>
      </c>
      <c r="AT184" s="145" t="s">
        <v>331</v>
      </c>
      <c r="AU184" s="145" t="s">
        <v>76</v>
      </c>
      <c r="AY184" s="19" t="s">
        <v>328</v>
      </c>
      <c r="BE184" s="146">
        <f t="shared" si="34"/>
        <v>0</v>
      </c>
      <c r="BF184" s="146">
        <f t="shared" si="35"/>
        <v>0</v>
      </c>
      <c r="BG184" s="146">
        <f t="shared" si="36"/>
        <v>0</v>
      </c>
      <c r="BH184" s="146">
        <f t="shared" si="37"/>
        <v>0</v>
      </c>
      <c r="BI184" s="146">
        <f t="shared" si="38"/>
        <v>0</v>
      </c>
      <c r="BJ184" s="19" t="s">
        <v>76</v>
      </c>
      <c r="BK184" s="146">
        <f t="shared" si="39"/>
        <v>0</v>
      </c>
      <c r="BL184" s="19" t="s">
        <v>113</v>
      </c>
      <c r="BM184" s="145" t="s">
        <v>1347</v>
      </c>
    </row>
    <row r="185" spans="2:65" s="1" customFormat="1" ht="33" customHeight="1">
      <c r="B185" s="133"/>
      <c r="C185" s="134" t="s">
        <v>747</v>
      </c>
      <c r="D185" s="134" t="s">
        <v>331</v>
      </c>
      <c r="E185" s="135" t="s">
        <v>5907</v>
      </c>
      <c r="F185" s="136" t="s">
        <v>5908</v>
      </c>
      <c r="G185" s="137" t="s">
        <v>1373</v>
      </c>
      <c r="H185" s="138">
        <v>1</v>
      </c>
      <c r="I185" s="139"/>
      <c r="J185" s="140">
        <f t="shared" si="30"/>
        <v>0</v>
      </c>
      <c r="K185" s="136" t="s">
        <v>3</v>
      </c>
      <c r="L185" s="34"/>
      <c r="M185" s="141" t="s">
        <v>3</v>
      </c>
      <c r="N185" s="142" t="s">
        <v>40</v>
      </c>
      <c r="P185" s="143">
        <f t="shared" si="31"/>
        <v>0</v>
      </c>
      <c r="Q185" s="143">
        <v>0</v>
      </c>
      <c r="R185" s="143">
        <f t="shared" si="32"/>
        <v>0</v>
      </c>
      <c r="S185" s="143">
        <v>0</v>
      </c>
      <c r="T185" s="144">
        <f t="shared" si="33"/>
        <v>0</v>
      </c>
      <c r="AR185" s="145" t="s">
        <v>113</v>
      </c>
      <c r="AT185" s="145" t="s">
        <v>331</v>
      </c>
      <c r="AU185" s="145" t="s">
        <v>76</v>
      </c>
      <c r="AY185" s="19" t="s">
        <v>328</v>
      </c>
      <c r="BE185" s="146">
        <f t="shared" si="34"/>
        <v>0</v>
      </c>
      <c r="BF185" s="146">
        <f t="shared" si="35"/>
        <v>0</v>
      </c>
      <c r="BG185" s="146">
        <f t="shared" si="36"/>
        <v>0</v>
      </c>
      <c r="BH185" s="146">
        <f t="shared" si="37"/>
        <v>0</v>
      </c>
      <c r="BI185" s="146">
        <f t="shared" si="38"/>
        <v>0</v>
      </c>
      <c r="BJ185" s="19" t="s">
        <v>76</v>
      </c>
      <c r="BK185" s="146">
        <f t="shared" si="39"/>
        <v>0</v>
      </c>
      <c r="BL185" s="19" t="s">
        <v>113</v>
      </c>
      <c r="BM185" s="145" t="s">
        <v>1350</v>
      </c>
    </row>
    <row r="186" spans="2:65" s="1" customFormat="1" ht="44.25" customHeight="1">
      <c r="B186" s="133"/>
      <c r="C186" s="134" t="s">
        <v>751</v>
      </c>
      <c r="D186" s="134" t="s">
        <v>331</v>
      </c>
      <c r="E186" s="135" t="s">
        <v>5909</v>
      </c>
      <c r="F186" s="136" t="s">
        <v>5910</v>
      </c>
      <c r="G186" s="137" t="s">
        <v>1373</v>
      </c>
      <c r="H186" s="138">
        <v>24</v>
      </c>
      <c r="I186" s="139"/>
      <c r="J186" s="140">
        <f t="shared" si="30"/>
        <v>0</v>
      </c>
      <c r="K186" s="136" t="s">
        <v>3</v>
      </c>
      <c r="L186" s="34"/>
      <c r="M186" s="141" t="s">
        <v>3</v>
      </c>
      <c r="N186" s="142" t="s">
        <v>40</v>
      </c>
      <c r="P186" s="143">
        <f t="shared" si="31"/>
        <v>0</v>
      </c>
      <c r="Q186" s="143">
        <v>0</v>
      </c>
      <c r="R186" s="143">
        <f t="shared" si="32"/>
        <v>0</v>
      </c>
      <c r="S186" s="143">
        <v>0</v>
      </c>
      <c r="T186" s="144">
        <f t="shared" si="33"/>
        <v>0</v>
      </c>
      <c r="AR186" s="145" t="s">
        <v>113</v>
      </c>
      <c r="AT186" s="145" t="s">
        <v>331</v>
      </c>
      <c r="AU186" s="145" t="s">
        <v>76</v>
      </c>
      <c r="AY186" s="19" t="s">
        <v>328</v>
      </c>
      <c r="BE186" s="146">
        <f t="shared" si="34"/>
        <v>0</v>
      </c>
      <c r="BF186" s="146">
        <f t="shared" si="35"/>
        <v>0</v>
      </c>
      <c r="BG186" s="146">
        <f t="shared" si="36"/>
        <v>0</v>
      </c>
      <c r="BH186" s="146">
        <f t="shared" si="37"/>
        <v>0</v>
      </c>
      <c r="BI186" s="146">
        <f t="shared" si="38"/>
        <v>0</v>
      </c>
      <c r="BJ186" s="19" t="s">
        <v>76</v>
      </c>
      <c r="BK186" s="146">
        <f t="shared" si="39"/>
        <v>0</v>
      </c>
      <c r="BL186" s="19" t="s">
        <v>113</v>
      </c>
      <c r="BM186" s="145" t="s">
        <v>1353</v>
      </c>
    </row>
    <row r="187" spans="2:65" s="1" customFormat="1" ht="37.9" customHeight="1">
      <c r="B187" s="133"/>
      <c r="C187" s="134" t="s">
        <v>756</v>
      </c>
      <c r="D187" s="134" t="s">
        <v>331</v>
      </c>
      <c r="E187" s="135" t="s">
        <v>5911</v>
      </c>
      <c r="F187" s="136" t="s">
        <v>5912</v>
      </c>
      <c r="G187" s="137" t="s">
        <v>1373</v>
      </c>
      <c r="H187" s="138">
        <v>24</v>
      </c>
      <c r="I187" s="139"/>
      <c r="J187" s="140">
        <f t="shared" si="30"/>
        <v>0</v>
      </c>
      <c r="K187" s="136" t="s">
        <v>3</v>
      </c>
      <c r="L187" s="34"/>
      <c r="M187" s="141" t="s">
        <v>3</v>
      </c>
      <c r="N187" s="142" t="s">
        <v>40</v>
      </c>
      <c r="P187" s="143">
        <f t="shared" si="31"/>
        <v>0</v>
      </c>
      <c r="Q187" s="143">
        <v>0</v>
      </c>
      <c r="R187" s="143">
        <f t="shared" si="32"/>
        <v>0</v>
      </c>
      <c r="S187" s="143">
        <v>0</v>
      </c>
      <c r="T187" s="144">
        <f t="shared" si="33"/>
        <v>0</v>
      </c>
      <c r="AR187" s="145" t="s">
        <v>113</v>
      </c>
      <c r="AT187" s="145" t="s">
        <v>331</v>
      </c>
      <c r="AU187" s="145" t="s">
        <v>76</v>
      </c>
      <c r="AY187" s="19" t="s">
        <v>328</v>
      </c>
      <c r="BE187" s="146">
        <f t="shared" si="34"/>
        <v>0</v>
      </c>
      <c r="BF187" s="146">
        <f t="shared" si="35"/>
        <v>0</v>
      </c>
      <c r="BG187" s="146">
        <f t="shared" si="36"/>
        <v>0</v>
      </c>
      <c r="BH187" s="146">
        <f t="shared" si="37"/>
        <v>0</v>
      </c>
      <c r="BI187" s="146">
        <f t="shared" si="38"/>
        <v>0</v>
      </c>
      <c r="BJ187" s="19" t="s">
        <v>76</v>
      </c>
      <c r="BK187" s="146">
        <f t="shared" si="39"/>
        <v>0</v>
      </c>
      <c r="BL187" s="19" t="s">
        <v>113</v>
      </c>
      <c r="BM187" s="145" t="s">
        <v>1356</v>
      </c>
    </row>
    <row r="188" spans="2:65" s="1" customFormat="1" ht="37.9" customHeight="1">
      <c r="B188" s="133"/>
      <c r="C188" s="134" t="s">
        <v>760</v>
      </c>
      <c r="D188" s="134" t="s">
        <v>331</v>
      </c>
      <c r="E188" s="135" t="s">
        <v>5913</v>
      </c>
      <c r="F188" s="136" t="s">
        <v>5914</v>
      </c>
      <c r="G188" s="137" t="s">
        <v>1373</v>
      </c>
      <c r="H188" s="138">
        <v>2</v>
      </c>
      <c r="I188" s="139"/>
      <c r="J188" s="140">
        <f t="shared" si="30"/>
        <v>0</v>
      </c>
      <c r="K188" s="136" t="s">
        <v>3</v>
      </c>
      <c r="L188" s="34"/>
      <c r="M188" s="141" t="s">
        <v>3</v>
      </c>
      <c r="N188" s="142" t="s">
        <v>40</v>
      </c>
      <c r="P188" s="143">
        <f t="shared" si="31"/>
        <v>0</v>
      </c>
      <c r="Q188" s="143">
        <v>0</v>
      </c>
      <c r="R188" s="143">
        <f t="shared" si="32"/>
        <v>0</v>
      </c>
      <c r="S188" s="143">
        <v>0</v>
      </c>
      <c r="T188" s="144">
        <f t="shared" si="33"/>
        <v>0</v>
      </c>
      <c r="AR188" s="145" t="s">
        <v>113</v>
      </c>
      <c r="AT188" s="145" t="s">
        <v>331</v>
      </c>
      <c r="AU188" s="145" t="s">
        <v>76</v>
      </c>
      <c r="AY188" s="19" t="s">
        <v>328</v>
      </c>
      <c r="BE188" s="146">
        <f t="shared" si="34"/>
        <v>0</v>
      </c>
      <c r="BF188" s="146">
        <f t="shared" si="35"/>
        <v>0</v>
      </c>
      <c r="BG188" s="146">
        <f t="shared" si="36"/>
        <v>0</v>
      </c>
      <c r="BH188" s="146">
        <f t="shared" si="37"/>
        <v>0</v>
      </c>
      <c r="BI188" s="146">
        <f t="shared" si="38"/>
        <v>0</v>
      </c>
      <c r="BJ188" s="19" t="s">
        <v>76</v>
      </c>
      <c r="BK188" s="146">
        <f t="shared" si="39"/>
        <v>0</v>
      </c>
      <c r="BL188" s="19" t="s">
        <v>113</v>
      </c>
      <c r="BM188" s="145" t="s">
        <v>1359</v>
      </c>
    </row>
    <row r="189" spans="2:65" s="1" customFormat="1" ht="44.25" customHeight="1">
      <c r="B189" s="133"/>
      <c r="C189" s="134" t="s">
        <v>764</v>
      </c>
      <c r="D189" s="134" t="s">
        <v>331</v>
      </c>
      <c r="E189" s="135" t="s">
        <v>5915</v>
      </c>
      <c r="F189" s="136" t="s">
        <v>5916</v>
      </c>
      <c r="G189" s="137" t="s">
        <v>1373</v>
      </c>
      <c r="H189" s="138">
        <v>1</v>
      </c>
      <c r="I189" s="139"/>
      <c r="J189" s="140">
        <f t="shared" si="30"/>
        <v>0</v>
      </c>
      <c r="K189" s="136" t="s">
        <v>3</v>
      </c>
      <c r="L189" s="34"/>
      <c r="M189" s="141" t="s">
        <v>3</v>
      </c>
      <c r="N189" s="142" t="s">
        <v>40</v>
      </c>
      <c r="P189" s="143">
        <f t="shared" si="31"/>
        <v>0</v>
      </c>
      <c r="Q189" s="143">
        <v>0</v>
      </c>
      <c r="R189" s="143">
        <f t="shared" si="32"/>
        <v>0</v>
      </c>
      <c r="S189" s="143">
        <v>0</v>
      </c>
      <c r="T189" s="144">
        <f t="shared" si="33"/>
        <v>0</v>
      </c>
      <c r="AR189" s="145" t="s">
        <v>113</v>
      </c>
      <c r="AT189" s="145" t="s">
        <v>331</v>
      </c>
      <c r="AU189" s="145" t="s">
        <v>76</v>
      </c>
      <c r="AY189" s="19" t="s">
        <v>328</v>
      </c>
      <c r="BE189" s="146">
        <f t="shared" si="34"/>
        <v>0</v>
      </c>
      <c r="BF189" s="146">
        <f t="shared" si="35"/>
        <v>0</v>
      </c>
      <c r="BG189" s="146">
        <f t="shared" si="36"/>
        <v>0</v>
      </c>
      <c r="BH189" s="146">
        <f t="shared" si="37"/>
        <v>0</v>
      </c>
      <c r="BI189" s="146">
        <f t="shared" si="38"/>
        <v>0</v>
      </c>
      <c r="BJ189" s="19" t="s">
        <v>76</v>
      </c>
      <c r="BK189" s="146">
        <f t="shared" si="39"/>
        <v>0</v>
      </c>
      <c r="BL189" s="19" t="s">
        <v>113</v>
      </c>
      <c r="BM189" s="145" t="s">
        <v>1362</v>
      </c>
    </row>
    <row r="190" spans="2:65" s="1" customFormat="1" ht="37.9" customHeight="1">
      <c r="B190" s="133"/>
      <c r="C190" s="134" t="s">
        <v>165</v>
      </c>
      <c r="D190" s="134" t="s">
        <v>331</v>
      </c>
      <c r="E190" s="135" t="s">
        <v>5917</v>
      </c>
      <c r="F190" s="136" t="s">
        <v>5918</v>
      </c>
      <c r="G190" s="137" t="s">
        <v>1373</v>
      </c>
      <c r="H190" s="138">
        <v>1</v>
      </c>
      <c r="I190" s="139"/>
      <c r="J190" s="140">
        <f t="shared" si="30"/>
        <v>0</v>
      </c>
      <c r="K190" s="136" t="s">
        <v>3</v>
      </c>
      <c r="L190" s="34"/>
      <c r="M190" s="141" t="s">
        <v>3</v>
      </c>
      <c r="N190" s="142" t="s">
        <v>40</v>
      </c>
      <c r="P190" s="143">
        <f t="shared" si="31"/>
        <v>0</v>
      </c>
      <c r="Q190" s="143">
        <v>0</v>
      </c>
      <c r="R190" s="143">
        <f t="shared" si="32"/>
        <v>0</v>
      </c>
      <c r="S190" s="143">
        <v>0</v>
      </c>
      <c r="T190" s="144">
        <f t="shared" si="33"/>
        <v>0</v>
      </c>
      <c r="AR190" s="145" t="s">
        <v>113</v>
      </c>
      <c r="AT190" s="145" t="s">
        <v>331</v>
      </c>
      <c r="AU190" s="145" t="s">
        <v>76</v>
      </c>
      <c r="AY190" s="19" t="s">
        <v>328</v>
      </c>
      <c r="BE190" s="146">
        <f t="shared" si="34"/>
        <v>0</v>
      </c>
      <c r="BF190" s="146">
        <f t="shared" si="35"/>
        <v>0</v>
      </c>
      <c r="BG190" s="146">
        <f t="shared" si="36"/>
        <v>0</v>
      </c>
      <c r="BH190" s="146">
        <f t="shared" si="37"/>
        <v>0</v>
      </c>
      <c r="BI190" s="146">
        <f t="shared" si="38"/>
        <v>0</v>
      </c>
      <c r="BJ190" s="19" t="s">
        <v>76</v>
      </c>
      <c r="BK190" s="146">
        <f t="shared" si="39"/>
        <v>0</v>
      </c>
      <c r="BL190" s="19" t="s">
        <v>113</v>
      </c>
      <c r="BM190" s="145" t="s">
        <v>1568</v>
      </c>
    </row>
    <row r="191" spans="2:65" s="1" customFormat="1" ht="37.9" customHeight="1">
      <c r="B191" s="133"/>
      <c r="C191" s="134" t="s">
        <v>773</v>
      </c>
      <c r="D191" s="134" t="s">
        <v>331</v>
      </c>
      <c r="E191" s="135" t="s">
        <v>5919</v>
      </c>
      <c r="F191" s="136" t="s">
        <v>5920</v>
      </c>
      <c r="G191" s="137" t="s">
        <v>1373</v>
      </c>
      <c r="H191" s="138">
        <v>1</v>
      </c>
      <c r="I191" s="139"/>
      <c r="J191" s="140">
        <f t="shared" si="30"/>
        <v>0</v>
      </c>
      <c r="K191" s="136" t="s">
        <v>3</v>
      </c>
      <c r="L191" s="34"/>
      <c r="M191" s="141" t="s">
        <v>3</v>
      </c>
      <c r="N191" s="142" t="s">
        <v>40</v>
      </c>
      <c r="P191" s="143">
        <f t="shared" si="31"/>
        <v>0</v>
      </c>
      <c r="Q191" s="143">
        <v>0</v>
      </c>
      <c r="R191" s="143">
        <f t="shared" si="32"/>
        <v>0</v>
      </c>
      <c r="S191" s="143">
        <v>0</v>
      </c>
      <c r="T191" s="144">
        <f t="shared" si="33"/>
        <v>0</v>
      </c>
      <c r="AR191" s="145" t="s">
        <v>113</v>
      </c>
      <c r="AT191" s="145" t="s">
        <v>331</v>
      </c>
      <c r="AU191" s="145" t="s">
        <v>76</v>
      </c>
      <c r="AY191" s="19" t="s">
        <v>328</v>
      </c>
      <c r="BE191" s="146">
        <f t="shared" si="34"/>
        <v>0</v>
      </c>
      <c r="BF191" s="146">
        <f t="shared" si="35"/>
        <v>0</v>
      </c>
      <c r="BG191" s="146">
        <f t="shared" si="36"/>
        <v>0</v>
      </c>
      <c r="BH191" s="146">
        <f t="shared" si="37"/>
        <v>0</v>
      </c>
      <c r="BI191" s="146">
        <f t="shared" si="38"/>
        <v>0</v>
      </c>
      <c r="BJ191" s="19" t="s">
        <v>76</v>
      </c>
      <c r="BK191" s="146">
        <f t="shared" si="39"/>
        <v>0</v>
      </c>
      <c r="BL191" s="19" t="s">
        <v>113</v>
      </c>
      <c r="BM191" s="145" t="s">
        <v>1367</v>
      </c>
    </row>
    <row r="192" spans="2:65" s="1" customFormat="1" ht="44.25" customHeight="1">
      <c r="B192" s="133"/>
      <c r="C192" s="134" t="s">
        <v>778</v>
      </c>
      <c r="D192" s="134" t="s">
        <v>331</v>
      </c>
      <c r="E192" s="135" t="s">
        <v>5921</v>
      </c>
      <c r="F192" s="136" t="s">
        <v>5922</v>
      </c>
      <c r="G192" s="137" t="s">
        <v>1373</v>
      </c>
      <c r="H192" s="138">
        <v>1</v>
      </c>
      <c r="I192" s="139"/>
      <c r="J192" s="140">
        <f t="shared" si="30"/>
        <v>0</v>
      </c>
      <c r="K192" s="136" t="s">
        <v>3</v>
      </c>
      <c r="L192" s="34"/>
      <c r="M192" s="141" t="s">
        <v>3</v>
      </c>
      <c r="N192" s="142" t="s">
        <v>40</v>
      </c>
      <c r="P192" s="143">
        <f t="shared" si="31"/>
        <v>0</v>
      </c>
      <c r="Q192" s="143">
        <v>0</v>
      </c>
      <c r="R192" s="143">
        <f t="shared" si="32"/>
        <v>0</v>
      </c>
      <c r="S192" s="143">
        <v>0</v>
      </c>
      <c r="T192" s="144">
        <f t="shared" si="33"/>
        <v>0</v>
      </c>
      <c r="AR192" s="145" t="s">
        <v>113</v>
      </c>
      <c r="AT192" s="145" t="s">
        <v>331</v>
      </c>
      <c r="AU192" s="145" t="s">
        <v>76</v>
      </c>
      <c r="AY192" s="19" t="s">
        <v>328</v>
      </c>
      <c r="BE192" s="146">
        <f t="shared" si="34"/>
        <v>0</v>
      </c>
      <c r="BF192" s="146">
        <f t="shared" si="35"/>
        <v>0</v>
      </c>
      <c r="BG192" s="146">
        <f t="shared" si="36"/>
        <v>0</v>
      </c>
      <c r="BH192" s="146">
        <f t="shared" si="37"/>
        <v>0</v>
      </c>
      <c r="BI192" s="146">
        <f t="shared" si="38"/>
        <v>0</v>
      </c>
      <c r="BJ192" s="19" t="s">
        <v>76</v>
      </c>
      <c r="BK192" s="146">
        <f t="shared" si="39"/>
        <v>0</v>
      </c>
      <c r="BL192" s="19" t="s">
        <v>113</v>
      </c>
      <c r="BM192" s="145" t="s">
        <v>1370</v>
      </c>
    </row>
    <row r="193" spans="2:65" s="1" customFormat="1" ht="24.2" customHeight="1">
      <c r="B193" s="133"/>
      <c r="C193" s="134" t="s">
        <v>783</v>
      </c>
      <c r="D193" s="134" t="s">
        <v>331</v>
      </c>
      <c r="E193" s="135" t="s">
        <v>5923</v>
      </c>
      <c r="F193" s="136" t="s">
        <v>5924</v>
      </c>
      <c r="G193" s="137" t="s">
        <v>491</v>
      </c>
      <c r="H193" s="138">
        <v>2.5</v>
      </c>
      <c r="I193" s="139"/>
      <c r="J193" s="140">
        <f t="shared" si="30"/>
        <v>0</v>
      </c>
      <c r="K193" s="136" t="s">
        <v>3</v>
      </c>
      <c r="L193" s="34"/>
      <c r="M193" s="141" t="s">
        <v>3</v>
      </c>
      <c r="N193" s="142" t="s">
        <v>40</v>
      </c>
      <c r="P193" s="143">
        <f t="shared" si="31"/>
        <v>0</v>
      </c>
      <c r="Q193" s="143">
        <v>0</v>
      </c>
      <c r="R193" s="143">
        <f t="shared" si="32"/>
        <v>0</v>
      </c>
      <c r="S193" s="143">
        <v>0</v>
      </c>
      <c r="T193" s="144">
        <f t="shared" si="33"/>
        <v>0</v>
      </c>
      <c r="AR193" s="145" t="s">
        <v>113</v>
      </c>
      <c r="AT193" s="145" t="s">
        <v>331</v>
      </c>
      <c r="AU193" s="145" t="s">
        <v>76</v>
      </c>
      <c r="AY193" s="19" t="s">
        <v>328</v>
      </c>
      <c r="BE193" s="146">
        <f t="shared" si="34"/>
        <v>0</v>
      </c>
      <c r="BF193" s="146">
        <f t="shared" si="35"/>
        <v>0</v>
      </c>
      <c r="BG193" s="146">
        <f t="shared" si="36"/>
        <v>0</v>
      </c>
      <c r="BH193" s="146">
        <f t="shared" si="37"/>
        <v>0</v>
      </c>
      <c r="BI193" s="146">
        <f t="shared" si="38"/>
        <v>0</v>
      </c>
      <c r="BJ193" s="19" t="s">
        <v>76</v>
      </c>
      <c r="BK193" s="146">
        <f t="shared" si="39"/>
        <v>0</v>
      </c>
      <c r="BL193" s="19" t="s">
        <v>113</v>
      </c>
      <c r="BM193" s="145" t="s">
        <v>1575</v>
      </c>
    </row>
    <row r="194" spans="2:65" s="1" customFormat="1" ht="24.2" customHeight="1">
      <c r="B194" s="133"/>
      <c r="C194" s="134" t="s">
        <v>788</v>
      </c>
      <c r="D194" s="134" t="s">
        <v>331</v>
      </c>
      <c r="E194" s="135" t="s">
        <v>5925</v>
      </c>
      <c r="F194" s="136" t="s">
        <v>5926</v>
      </c>
      <c r="G194" s="137" t="s">
        <v>439</v>
      </c>
      <c r="H194" s="138">
        <v>10</v>
      </c>
      <c r="I194" s="139"/>
      <c r="J194" s="140">
        <f t="shared" si="30"/>
        <v>0</v>
      </c>
      <c r="K194" s="136" t="s">
        <v>3</v>
      </c>
      <c r="L194" s="34"/>
      <c r="M194" s="141" t="s">
        <v>3</v>
      </c>
      <c r="N194" s="142" t="s">
        <v>40</v>
      </c>
      <c r="P194" s="143">
        <f t="shared" si="31"/>
        <v>0</v>
      </c>
      <c r="Q194" s="143">
        <v>0</v>
      </c>
      <c r="R194" s="143">
        <f t="shared" si="32"/>
        <v>0</v>
      </c>
      <c r="S194" s="143">
        <v>0</v>
      </c>
      <c r="T194" s="144">
        <f t="shared" si="33"/>
        <v>0</v>
      </c>
      <c r="AR194" s="145" t="s">
        <v>113</v>
      </c>
      <c r="AT194" s="145" t="s">
        <v>331</v>
      </c>
      <c r="AU194" s="145" t="s">
        <v>76</v>
      </c>
      <c r="AY194" s="19" t="s">
        <v>328</v>
      </c>
      <c r="BE194" s="146">
        <f t="shared" si="34"/>
        <v>0</v>
      </c>
      <c r="BF194" s="146">
        <f t="shared" si="35"/>
        <v>0</v>
      </c>
      <c r="BG194" s="146">
        <f t="shared" si="36"/>
        <v>0</v>
      </c>
      <c r="BH194" s="146">
        <f t="shared" si="37"/>
        <v>0</v>
      </c>
      <c r="BI194" s="146">
        <f t="shared" si="38"/>
        <v>0</v>
      </c>
      <c r="BJ194" s="19" t="s">
        <v>76</v>
      </c>
      <c r="BK194" s="146">
        <f t="shared" si="39"/>
        <v>0</v>
      </c>
      <c r="BL194" s="19" t="s">
        <v>113</v>
      </c>
      <c r="BM194" s="145" t="s">
        <v>1374</v>
      </c>
    </row>
    <row r="195" spans="2:65" s="1" customFormat="1" ht="16.5" customHeight="1">
      <c r="B195" s="133"/>
      <c r="C195" s="134" t="s">
        <v>792</v>
      </c>
      <c r="D195" s="134" t="s">
        <v>331</v>
      </c>
      <c r="E195" s="135" t="s">
        <v>5927</v>
      </c>
      <c r="F195" s="136" t="s">
        <v>5928</v>
      </c>
      <c r="G195" s="137" t="s">
        <v>356</v>
      </c>
      <c r="H195" s="138">
        <v>1</v>
      </c>
      <c r="I195" s="139"/>
      <c r="J195" s="140">
        <f t="shared" si="30"/>
        <v>0</v>
      </c>
      <c r="K195" s="136" t="s">
        <v>3</v>
      </c>
      <c r="L195" s="34"/>
      <c r="M195" s="141" t="s">
        <v>3</v>
      </c>
      <c r="N195" s="142" t="s">
        <v>40</v>
      </c>
      <c r="P195" s="143">
        <f t="shared" si="31"/>
        <v>0</v>
      </c>
      <c r="Q195" s="143">
        <v>0</v>
      </c>
      <c r="R195" s="143">
        <f t="shared" si="32"/>
        <v>0</v>
      </c>
      <c r="S195" s="143">
        <v>0</v>
      </c>
      <c r="T195" s="144">
        <f t="shared" si="33"/>
        <v>0</v>
      </c>
      <c r="AR195" s="145" t="s">
        <v>113</v>
      </c>
      <c r="AT195" s="145" t="s">
        <v>331</v>
      </c>
      <c r="AU195" s="145" t="s">
        <v>76</v>
      </c>
      <c r="AY195" s="19" t="s">
        <v>328</v>
      </c>
      <c r="BE195" s="146">
        <f t="shared" si="34"/>
        <v>0</v>
      </c>
      <c r="BF195" s="146">
        <f t="shared" si="35"/>
        <v>0</v>
      </c>
      <c r="BG195" s="146">
        <f t="shared" si="36"/>
        <v>0</v>
      </c>
      <c r="BH195" s="146">
        <f t="shared" si="37"/>
        <v>0</v>
      </c>
      <c r="BI195" s="146">
        <f t="shared" si="38"/>
        <v>0</v>
      </c>
      <c r="BJ195" s="19" t="s">
        <v>76</v>
      </c>
      <c r="BK195" s="146">
        <f t="shared" si="39"/>
        <v>0</v>
      </c>
      <c r="BL195" s="19" t="s">
        <v>113</v>
      </c>
      <c r="BM195" s="145" t="s">
        <v>1377</v>
      </c>
    </row>
    <row r="196" spans="2:65" s="1" customFormat="1" ht="24.2" customHeight="1">
      <c r="B196" s="133"/>
      <c r="C196" s="134" t="s">
        <v>796</v>
      </c>
      <c r="D196" s="134" t="s">
        <v>331</v>
      </c>
      <c r="E196" s="135" t="s">
        <v>5929</v>
      </c>
      <c r="F196" s="136" t="s">
        <v>5930</v>
      </c>
      <c r="G196" s="137" t="s">
        <v>367</v>
      </c>
      <c r="H196" s="138">
        <v>14</v>
      </c>
      <c r="I196" s="139"/>
      <c r="J196" s="140">
        <f t="shared" si="30"/>
        <v>0</v>
      </c>
      <c r="K196" s="136" t="s">
        <v>335</v>
      </c>
      <c r="L196" s="34"/>
      <c r="M196" s="141" t="s">
        <v>3</v>
      </c>
      <c r="N196" s="142" t="s">
        <v>40</v>
      </c>
      <c r="P196" s="143">
        <f t="shared" si="31"/>
        <v>0</v>
      </c>
      <c r="Q196" s="143">
        <v>0</v>
      </c>
      <c r="R196" s="143">
        <f t="shared" si="32"/>
        <v>0</v>
      </c>
      <c r="S196" s="143">
        <v>0</v>
      </c>
      <c r="T196" s="144">
        <f t="shared" si="33"/>
        <v>0</v>
      </c>
      <c r="AR196" s="145" t="s">
        <v>113</v>
      </c>
      <c r="AT196" s="145" t="s">
        <v>331</v>
      </c>
      <c r="AU196" s="145" t="s">
        <v>76</v>
      </c>
      <c r="AY196" s="19" t="s">
        <v>328</v>
      </c>
      <c r="BE196" s="146">
        <f t="shared" si="34"/>
        <v>0</v>
      </c>
      <c r="BF196" s="146">
        <f t="shared" si="35"/>
        <v>0</v>
      </c>
      <c r="BG196" s="146">
        <f t="shared" si="36"/>
        <v>0</v>
      </c>
      <c r="BH196" s="146">
        <f t="shared" si="37"/>
        <v>0</v>
      </c>
      <c r="BI196" s="146">
        <f t="shared" si="38"/>
        <v>0</v>
      </c>
      <c r="BJ196" s="19" t="s">
        <v>76</v>
      </c>
      <c r="BK196" s="146">
        <f t="shared" si="39"/>
        <v>0</v>
      </c>
      <c r="BL196" s="19" t="s">
        <v>113</v>
      </c>
      <c r="BM196" s="145" t="s">
        <v>1584</v>
      </c>
    </row>
    <row r="197" spans="2:65" s="1" customFormat="1">
      <c r="B197" s="34"/>
      <c r="D197" s="147" t="s">
        <v>338</v>
      </c>
      <c r="F197" s="148" t="s">
        <v>5931</v>
      </c>
      <c r="I197" s="149"/>
      <c r="L197" s="34"/>
      <c r="M197" s="150"/>
      <c r="T197" s="55"/>
      <c r="AT197" s="19" t="s">
        <v>338</v>
      </c>
      <c r="AU197" s="19" t="s">
        <v>76</v>
      </c>
    </row>
    <row r="198" spans="2:65" s="1" customFormat="1" ht="49.15" customHeight="1">
      <c r="B198" s="133"/>
      <c r="C198" s="134" t="s">
        <v>800</v>
      </c>
      <c r="D198" s="134" t="s">
        <v>331</v>
      </c>
      <c r="E198" s="135" t="s">
        <v>5932</v>
      </c>
      <c r="F198" s="136" t="s">
        <v>5933</v>
      </c>
      <c r="G198" s="137" t="s">
        <v>356</v>
      </c>
      <c r="H198" s="138">
        <v>1</v>
      </c>
      <c r="I198" s="139"/>
      <c r="J198" s="140">
        <f>ROUND(I198*H198,2)</f>
        <v>0</v>
      </c>
      <c r="K198" s="136" t="s">
        <v>3</v>
      </c>
      <c r="L198" s="34"/>
      <c r="M198" s="189" t="s">
        <v>3</v>
      </c>
      <c r="N198" s="190" t="s">
        <v>40</v>
      </c>
      <c r="O198" s="154"/>
      <c r="P198" s="191">
        <f>O198*H198</f>
        <v>0</v>
      </c>
      <c r="Q198" s="191">
        <v>0</v>
      </c>
      <c r="R198" s="191">
        <f>Q198*H198</f>
        <v>0</v>
      </c>
      <c r="S198" s="191">
        <v>0</v>
      </c>
      <c r="T198" s="192">
        <f>S198*H198</f>
        <v>0</v>
      </c>
      <c r="AR198" s="145" t="s">
        <v>113</v>
      </c>
      <c r="AT198" s="145" t="s">
        <v>331</v>
      </c>
      <c r="AU198" s="145" t="s">
        <v>76</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1380</v>
      </c>
    </row>
    <row r="199" spans="2:65" s="1" customFormat="1" ht="6.95" customHeight="1">
      <c r="B199" s="43"/>
      <c r="C199" s="44"/>
      <c r="D199" s="44"/>
      <c r="E199" s="44"/>
      <c r="F199" s="44"/>
      <c r="G199" s="44"/>
      <c r="H199" s="44"/>
      <c r="I199" s="44"/>
      <c r="J199" s="44"/>
      <c r="K199" s="44"/>
      <c r="L199" s="34"/>
    </row>
  </sheetData>
  <autoFilter ref="C96:K198" xr:uid="{00000000-0009-0000-0000-00001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9" r:id="rId1" xr:uid="{00000000-0004-0000-1400-000000000000}"/>
    <hyperlink ref="F117" r:id="rId2" xr:uid="{00000000-0004-0000-1400-000001000000}"/>
    <hyperlink ref="F119" r:id="rId3" xr:uid="{00000000-0004-0000-1400-000002000000}"/>
    <hyperlink ref="F123" r:id="rId4" xr:uid="{00000000-0004-0000-1400-000003000000}"/>
    <hyperlink ref="F125" r:id="rId5" xr:uid="{00000000-0004-0000-1400-000004000000}"/>
    <hyperlink ref="F127" r:id="rId6" xr:uid="{00000000-0004-0000-1400-000005000000}"/>
    <hyperlink ref="F130" r:id="rId7" xr:uid="{00000000-0004-0000-1400-000006000000}"/>
    <hyperlink ref="F132" r:id="rId8" xr:uid="{00000000-0004-0000-1400-000007000000}"/>
    <hyperlink ref="F134" r:id="rId9" xr:uid="{00000000-0004-0000-1400-000008000000}"/>
    <hyperlink ref="F136" r:id="rId10" xr:uid="{00000000-0004-0000-1400-000009000000}"/>
    <hyperlink ref="F138" r:id="rId11" xr:uid="{00000000-0004-0000-1400-00000A000000}"/>
    <hyperlink ref="F146" r:id="rId12" xr:uid="{00000000-0004-0000-1400-00000B000000}"/>
    <hyperlink ref="F148" r:id="rId13" xr:uid="{00000000-0004-0000-1400-00000C000000}"/>
    <hyperlink ref="F150" r:id="rId14" xr:uid="{00000000-0004-0000-1400-00000D000000}"/>
    <hyperlink ref="F153" r:id="rId15" xr:uid="{00000000-0004-0000-1400-00000E000000}"/>
    <hyperlink ref="F155" r:id="rId16" xr:uid="{00000000-0004-0000-1400-00000F000000}"/>
    <hyperlink ref="F157" r:id="rId17" xr:uid="{00000000-0004-0000-1400-000010000000}"/>
    <hyperlink ref="F159" r:id="rId18" xr:uid="{00000000-0004-0000-1400-000011000000}"/>
    <hyperlink ref="F161" r:id="rId19" xr:uid="{00000000-0004-0000-1400-000012000000}"/>
    <hyperlink ref="F163" r:id="rId20" xr:uid="{00000000-0004-0000-1400-000013000000}"/>
    <hyperlink ref="F165" r:id="rId21" xr:uid="{00000000-0004-0000-1400-000014000000}"/>
    <hyperlink ref="F167" r:id="rId22" xr:uid="{00000000-0004-0000-1400-000015000000}"/>
    <hyperlink ref="F169" r:id="rId23" xr:uid="{00000000-0004-0000-1400-000016000000}"/>
    <hyperlink ref="F176" r:id="rId24" xr:uid="{00000000-0004-0000-1400-000017000000}"/>
    <hyperlink ref="F179" r:id="rId25" xr:uid="{00000000-0004-0000-1400-000018000000}"/>
    <hyperlink ref="F182" r:id="rId26" xr:uid="{00000000-0004-0000-1400-000019000000}"/>
    <hyperlink ref="F197" r:id="rId27" xr:uid="{00000000-0004-0000-14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167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1829</v>
      </c>
      <c r="L12" s="34"/>
    </row>
    <row r="13" spans="2:46" s="1" customFormat="1" ht="16.5" customHeight="1">
      <c r="B13" s="34"/>
      <c r="E13" s="353" t="s">
        <v>5934</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ROUND((SUM(BE95:BE135)),  2)</f>
        <v>0</v>
      </c>
      <c r="I37" s="95">
        <v>0.21</v>
      </c>
      <c r="J37" s="84">
        <f>ROUND(((SUM(BE95:BE135))*I37),  2)</f>
        <v>0</v>
      </c>
      <c r="L37" s="34"/>
    </row>
    <row r="38" spans="2:12" s="1" customFormat="1" ht="14.45" customHeight="1">
      <c r="B38" s="34"/>
      <c r="E38" s="29" t="s">
        <v>41</v>
      </c>
      <c r="F38" s="84">
        <f>ROUND((SUM(BF95:BF135)),  2)</f>
        <v>0</v>
      </c>
      <c r="I38" s="95">
        <v>0.12</v>
      </c>
      <c r="J38" s="84">
        <f>ROUND(((SUM(BF95:BF135))*I38),  2)</f>
        <v>0</v>
      </c>
      <c r="L38" s="34"/>
    </row>
    <row r="39" spans="2:12" s="1" customFormat="1" ht="14.45" hidden="1" customHeight="1">
      <c r="B39" s="34"/>
      <c r="E39" s="29" t="s">
        <v>42</v>
      </c>
      <c r="F39" s="84">
        <f>ROUND((SUM(BG95:BG135)),  2)</f>
        <v>0</v>
      </c>
      <c r="I39" s="95">
        <v>0.21</v>
      </c>
      <c r="J39" s="84">
        <f>0</f>
        <v>0</v>
      </c>
      <c r="L39" s="34"/>
    </row>
    <row r="40" spans="2:12" s="1" customFormat="1" ht="14.45" hidden="1" customHeight="1">
      <c r="B40" s="34"/>
      <c r="E40" s="29" t="s">
        <v>43</v>
      </c>
      <c r="F40" s="84">
        <f>ROUND((SUM(BH95:BH135)),  2)</f>
        <v>0</v>
      </c>
      <c r="I40" s="95">
        <v>0.12</v>
      </c>
      <c r="J40" s="84">
        <f>0</f>
        <v>0</v>
      </c>
      <c r="L40" s="34"/>
    </row>
    <row r="41" spans="2:12" s="1" customFormat="1" ht="14.45" hidden="1" customHeight="1">
      <c r="B41" s="34"/>
      <c r="E41" s="29" t="s">
        <v>44</v>
      </c>
      <c r="F41" s="84">
        <f>ROUND((SUM(BI95:BI135)),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1829</v>
      </c>
      <c r="L57" s="34"/>
    </row>
    <row r="58" spans="2:12" s="1" customFormat="1" ht="16.5" customHeight="1">
      <c r="B58" s="34"/>
      <c r="E58" s="353" t="str">
        <f>E13</f>
        <v>61 - ÚT - otopná soustava</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5935</v>
      </c>
      <c r="E68" s="107"/>
      <c r="F68" s="107"/>
      <c r="G68" s="107"/>
      <c r="H68" s="107"/>
      <c r="I68" s="107"/>
      <c r="J68" s="108">
        <f>J96</f>
        <v>0</v>
      </c>
      <c r="L68" s="105"/>
    </row>
    <row r="69" spans="2:47" s="8" customFormat="1" ht="24.95" customHeight="1">
      <c r="B69" s="105"/>
      <c r="D69" s="106" t="s">
        <v>5936</v>
      </c>
      <c r="E69" s="107"/>
      <c r="F69" s="107"/>
      <c r="G69" s="107"/>
      <c r="H69" s="107"/>
      <c r="I69" s="107"/>
      <c r="J69" s="108">
        <f>J103</f>
        <v>0</v>
      </c>
      <c r="L69" s="105"/>
    </row>
    <row r="70" spans="2:47" s="8" customFormat="1" ht="24.95" customHeight="1">
      <c r="B70" s="105"/>
      <c r="D70" s="106" t="s">
        <v>5937</v>
      </c>
      <c r="E70" s="107"/>
      <c r="F70" s="107"/>
      <c r="G70" s="107"/>
      <c r="H70" s="107"/>
      <c r="I70" s="107"/>
      <c r="J70" s="108">
        <f>J112</f>
        <v>0</v>
      </c>
      <c r="L70" s="105"/>
    </row>
    <row r="71" spans="2:47" s="8" customFormat="1" ht="24.95" customHeight="1">
      <c r="B71" s="105"/>
      <c r="D71" s="106" t="s">
        <v>5938</v>
      </c>
      <c r="E71" s="107"/>
      <c r="F71" s="107"/>
      <c r="G71" s="107"/>
      <c r="H71" s="107"/>
      <c r="I71" s="107"/>
      <c r="J71" s="108">
        <f>J116</f>
        <v>0</v>
      </c>
      <c r="L71" s="105"/>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72" t="str">
        <f>E7</f>
        <v>Revitalizace multimodálního uzlu ve Dvoře Králové nad Labem - etapa I-VI.</v>
      </c>
      <c r="F81" s="373"/>
      <c r="G81" s="373"/>
      <c r="H81" s="373"/>
      <c r="L81" s="34"/>
    </row>
    <row r="82" spans="2:63" ht="12" customHeight="1">
      <c r="B82" s="22"/>
      <c r="C82" s="29" t="s">
        <v>301</v>
      </c>
      <c r="L82" s="22"/>
    </row>
    <row r="83" spans="2:63" ht="23.25" customHeight="1">
      <c r="B83" s="22"/>
      <c r="E83" s="372" t="s">
        <v>302</v>
      </c>
      <c r="F83" s="335"/>
      <c r="G83" s="335"/>
      <c r="H83" s="335"/>
      <c r="L83" s="22"/>
    </row>
    <row r="84" spans="2:63" ht="12" customHeight="1">
      <c r="B84" s="22"/>
      <c r="C84" s="29" t="s">
        <v>303</v>
      </c>
      <c r="L84" s="22"/>
    </row>
    <row r="85" spans="2:63" s="1" customFormat="1" ht="16.5" customHeight="1">
      <c r="B85" s="34"/>
      <c r="E85" s="365" t="s">
        <v>1828</v>
      </c>
      <c r="F85" s="374"/>
      <c r="G85" s="374"/>
      <c r="H85" s="374"/>
      <c r="L85" s="34"/>
    </row>
    <row r="86" spans="2:63" s="1" customFormat="1" ht="12" customHeight="1">
      <c r="B86" s="34"/>
      <c r="C86" s="29" t="s">
        <v>1829</v>
      </c>
      <c r="L86" s="34"/>
    </row>
    <row r="87" spans="2:63" s="1" customFormat="1" ht="16.5" customHeight="1">
      <c r="B87" s="34"/>
      <c r="E87" s="353" t="str">
        <f>E13</f>
        <v>61 - ÚT - otopná soustava</v>
      </c>
      <c r="F87" s="374"/>
      <c r="G87" s="374"/>
      <c r="H87" s="374"/>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 xml:space="preserve"> </v>
      </c>
      <c r="I91" s="29" t="s">
        <v>30</v>
      </c>
      <c r="J91" s="32" t="str">
        <f>E25</f>
        <v xml:space="preserve"> </v>
      </c>
      <c r="L91" s="34"/>
    </row>
    <row r="92" spans="2:63" s="1" customFormat="1" ht="15.2" customHeight="1">
      <c r="B92" s="34"/>
      <c r="C92" s="29" t="s">
        <v>28</v>
      </c>
      <c r="F92" s="27" t="str">
        <f>IF(E22="","",E22)</f>
        <v>Vyplň údaj</v>
      </c>
      <c r="I92" s="29" t="s">
        <v>32</v>
      </c>
      <c r="J92" s="32" t="str">
        <f>E28</f>
        <v xml:space="preserve"> </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P96+P103+P112+P116</f>
        <v>0</v>
      </c>
      <c r="Q95" s="52"/>
      <c r="R95" s="118">
        <f>R96+R103+R112+R116</f>
        <v>0</v>
      </c>
      <c r="S95" s="52"/>
      <c r="T95" s="119">
        <f>T96+T103+T112+T116</f>
        <v>0</v>
      </c>
      <c r="AT95" s="19" t="s">
        <v>68</v>
      </c>
      <c r="AU95" s="19" t="s">
        <v>310</v>
      </c>
      <c r="BK95" s="120">
        <f>BK96+BK103+BK112+BK116</f>
        <v>0</v>
      </c>
    </row>
    <row r="96" spans="2:63" s="11" customFormat="1" ht="25.9" customHeight="1">
      <c r="B96" s="121"/>
      <c r="D96" s="122" t="s">
        <v>68</v>
      </c>
      <c r="E96" s="123" t="s">
        <v>5939</v>
      </c>
      <c r="F96" s="123" t="s">
        <v>5940</v>
      </c>
      <c r="I96" s="124"/>
      <c r="J96" s="125">
        <f>BK96</f>
        <v>0</v>
      </c>
      <c r="L96" s="121"/>
      <c r="M96" s="126"/>
      <c r="P96" s="127">
        <f>SUM(P97:P102)</f>
        <v>0</v>
      </c>
      <c r="R96" s="127">
        <f>SUM(R97:R102)</f>
        <v>0</v>
      </c>
      <c r="T96" s="128">
        <f>SUM(T97:T102)</f>
        <v>0</v>
      </c>
      <c r="AR96" s="122" t="s">
        <v>76</v>
      </c>
      <c r="AT96" s="129" t="s">
        <v>68</v>
      </c>
      <c r="AU96" s="129" t="s">
        <v>69</v>
      </c>
      <c r="AY96" s="122" t="s">
        <v>328</v>
      </c>
      <c r="BK96" s="130">
        <f>SUM(BK97:BK102)</f>
        <v>0</v>
      </c>
    </row>
    <row r="97" spans="2:65" s="1" customFormat="1" ht="44.25" customHeight="1">
      <c r="B97" s="133"/>
      <c r="C97" s="134" t="s">
        <v>76</v>
      </c>
      <c r="D97" s="134" t="s">
        <v>331</v>
      </c>
      <c r="E97" s="135" t="s">
        <v>5941</v>
      </c>
      <c r="F97" s="136" t="s">
        <v>5942</v>
      </c>
      <c r="G97" s="137" t="s">
        <v>367</v>
      </c>
      <c r="H97" s="138">
        <v>1</v>
      </c>
      <c r="I97" s="139"/>
      <c r="J97" s="140">
        <f>ROUND(I97*H97,2)</f>
        <v>0</v>
      </c>
      <c r="K97" s="136" t="s">
        <v>3</v>
      </c>
      <c r="L97" s="34"/>
      <c r="M97" s="141" t="s">
        <v>3</v>
      </c>
      <c r="N97" s="142" t="s">
        <v>40</v>
      </c>
      <c r="P97" s="143">
        <f>O97*H97</f>
        <v>0</v>
      </c>
      <c r="Q97" s="143">
        <v>0</v>
      </c>
      <c r="R97" s="143">
        <f>Q97*H97</f>
        <v>0</v>
      </c>
      <c r="S97" s="143">
        <v>0</v>
      </c>
      <c r="T97" s="144">
        <f>S97*H97</f>
        <v>0</v>
      </c>
      <c r="AR97" s="145" t="s">
        <v>113</v>
      </c>
      <c r="AT97" s="145" t="s">
        <v>331</v>
      </c>
      <c r="AU97" s="145" t="s">
        <v>76</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79</v>
      </c>
    </row>
    <row r="98" spans="2:65" s="1" customFormat="1" ht="24.2" customHeight="1">
      <c r="B98" s="133"/>
      <c r="C98" s="134" t="s">
        <v>79</v>
      </c>
      <c r="D98" s="134" t="s">
        <v>331</v>
      </c>
      <c r="E98" s="135" t="s">
        <v>5943</v>
      </c>
      <c r="F98" s="136" t="s">
        <v>5944</v>
      </c>
      <c r="G98" s="137" t="s">
        <v>4368</v>
      </c>
      <c r="H98" s="138">
        <v>1</v>
      </c>
      <c r="I98" s="139"/>
      <c r="J98" s="140">
        <f>ROUND(I98*H98,2)</f>
        <v>0</v>
      </c>
      <c r="K98" s="136" t="s">
        <v>3</v>
      </c>
      <c r="L98" s="34"/>
      <c r="M98" s="141" t="s">
        <v>3</v>
      </c>
      <c r="N98" s="142" t="s">
        <v>40</v>
      </c>
      <c r="P98" s="143">
        <f>O98*H98</f>
        <v>0</v>
      </c>
      <c r="Q98" s="143">
        <v>0</v>
      </c>
      <c r="R98" s="143">
        <f>Q98*H98</f>
        <v>0</v>
      </c>
      <c r="S98" s="143">
        <v>0</v>
      </c>
      <c r="T98" s="144">
        <f>S98*H98</f>
        <v>0</v>
      </c>
      <c r="AR98" s="145" t="s">
        <v>113</v>
      </c>
      <c r="AT98" s="145" t="s">
        <v>331</v>
      </c>
      <c r="AU98" s="145" t="s">
        <v>76</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113</v>
      </c>
    </row>
    <row r="99" spans="2:65" s="1" customFormat="1" ht="24.2" customHeight="1">
      <c r="B99" s="133"/>
      <c r="C99" s="134" t="s">
        <v>87</v>
      </c>
      <c r="D99" s="134" t="s">
        <v>331</v>
      </c>
      <c r="E99" s="135" t="s">
        <v>5945</v>
      </c>
      <c r="F99" s="136" t="s">
        <v>5946</v>
      </c>
      <c r="G99" s="137" t="s">
        <v>574</v>
      </c>
      <c r="H99" s="138">
        <v>1</v>
      </c>
      <c r="I99" s="139"/>
      <c r="J99" s="140">
        <f>ROUND(I99*H99,2)</f>
        <v>0</v>
      </c>
      <c r="K99" s="136" t="s">
        <v>335</v>
      </c>
      <c r="L99" s="34"/>
      <c r="M99" s="141" t="s">
        <v>3</v>
      </c>
      <c r="N99" s="142" t="s">
        <v>40</v>
      </c>
      <c r="P99" s="143">
        <f>O99*H99</f>
        <v>0</v>
      </c>
      <c r="Q99" s="143">
        <v>0</v>
      </c>
      <c r="R99" s="143">
        <f>Q99*H99</f>
        <v>0</v>
      </c>
      <c r="S99" s="143">
        <v>0</v>
      </c>
      <c r="T99" s="144">
        <f>S99*H99</f>
        <v>0</v>
      </c>
      <c r="AR99" s="145" t="s">
        <v>113</v>
      </c>
      <c r="AT99" s="145" t="s">
        <v>331</v>
      </c>
      <c r="AU99" s="145" t="s">
        <v>76</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113</v>
      </c>
      <c r="BM99" s="145" t="s">
        <v>150</v>
      </c>
    </row>
    <row r="100" spans="2:65" s="1" customFormat="1">
      <c r="B100" s="34"/>
      <c r="D100" s="147" t="s">
        <v>338</v>
      </c>
      <c r="F100" s="148" t="s">
        <v>5947</v>
      </c>
      <c r="I100" s="149"/>
      <c r="L100" s="34"/>
      <c r="M100" s="150"/>
      <c r="T100" s="55"/>
      <c r="AT100" s="19" t="s">
        <v>338</v>
      </c>
      <c r="AU100" s="19" t="s">
        <v>76</v>
      </c>
    </row>
    <row r="101" spans="2:65" s="1" customFormat="1" ht="24.2" customHeight="1">
      <c r="B101" s="133"/>
      <c r="C101" s="134" t="s">
        <v>113</v>
      </c>
      <c r="D101" s="134" t="s">
        <v>331</v>
      </c>
      <c r="E101" s="135" t="s">
        <v>5948</v>
      </c>
      <c r="F101" s="136" t="s">
        <v>5949</v>
      </c>
      <c r="G101" s="137" t="s">
        <v>5807</v>
      </c>
      <c r="H101" s="213"/>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171</v>
      </c>
    </row>
    <row r="102" spans="2:65" s="1" customFormat="1">
      <c r="B102" s="34"/>
      <c r="D102" s="147" t="s">
        <v>338</v>
      </c>
      <c r="F102" s="148" t="s">
        <v>5950</v>
      </c>
      <c r="I102" s="149"/>
      <c r="L102" s="34"/>
      <c r="M102" s="150"/>
      <c r="T102" s="55"/>
      <c r="AT102" s="19" t="s">
        <v>338</v>
      </c>
      <c r="AU102" s="19" t="s">
        <v>76</v>
      </c>
    </row>
    <row r="103" spans="2:65" s="11" customFormat="1" ht="25.9" customHeight="1">
      <c r="B103" s="121"/>
      <c r="D103" s="122" t="s">
        <v>68</v>
      </c>
      <c r="E103" s="123" t="s">
        <v>1322</v>
      </c>
      <c r="F103" s="123" t="s">
        <v>5811</v>
      </c>
      <c r="I103" s="124"/>
      <c r="J103" s="125">
        <f>BK103</f>
        <v>0</v>
      </c>
      <c r="L103" s="121"/>
      <c r="M103" s="126"/>
      <c r="P103" s="127">
        <f>SUM(P104:P111)</f>
        <v>0</v>
      </c>
      <c r="R103" s="127">
        <f>SUM(R104:R111)</f>
        <v>0</v>
      </c>
      <c r="T103" s="128">
        <f>SUM(T104:T111)</f>
        <v>0</v>
      </c>
      <c r="AR103" s="122" t="s">
        <v>76</v>
      </c>
      <c r="AT103" s="129" t="s">
        <v>68</v>
      </c>
      <c r="AU103" s="129" t="s">
        <v>69</v>
      </c>
      <c r="AY103" s="122" t="s">
        <v>328</v>
      </c>
      <c r="BK103" s="130">
        <f>SUM(BK104:BK111)</f>
        <v>0</v>
      </c>
    </row>
    <row r="104" spans="2:65" s="1" customFormat="1" ht="24.2" customHeight="1">
      <c r="B104" s="133"/>
      <c r="C104" s="134" t="s">
        <v>138</v>
      </c>
      <c r="D104" s="134" t="s">
        <v>331</v>
      </c>
      <c r="E104" s="135" t="s">
        <v>5815</v>
      </c>
      <c r="F104" s="136" t="s">
        <v>5816</v>
      </c>
      <c r="G104" s="137" t="s">
        <v>476</v>
      </c>
      <c r="H104" s="138">
        <v>108</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235</v>
      </c>
    </row>
    <row r="105" spans="2:65" s="1" customFormat="1">
      <c r="B105" s="34"/>
      <c r="D105" s="147" t="s">
        <v>338</v>
      </c>
      <c r="F105" s="148" t="s">
        <v>5817</v>
      </c>
      <c r="I105" s="149"/>
      <c r="L105" s="34"/>
      <c r="M105" s="150"/>
      <c r="T105" s="55"/>
      <c r="AT105" s="19" t="s">
        <v>338</v>
      </c>
      <c r="AU105" s="19" t="s">
        <v>76</v>
      </c>
    </row>
    <row r="106" spans="2:65" s="1" customFormat="1" ht="33" customHeight="1">
      <c r="B106" s="133"/>
      <c r="C106" s="134" t="s">
        <v>150</v>
      </c>
      <c r="D106" s="134" t="s">
        <v>331</v>
      </c>
      <c r="E106" s="135" t="s">
        <v>5823</v>
      </c>
      <c r="F106" s="136" t="s">
        <v>5827</v>
      </c>
      <c r="G106" s="137" t="s">
        <v>476</v>
      </c>
      <c r="H106" s="138">
        <v>10</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v>
      </c>
    </row>
    <row r="107" spans="2:65" s="1" customFormat="1">
      <c r="B107" s="34"/>
      <c r="D107" s="147" t="s">
        <v>338</v>
      </c>
      <c r="F107" s="148" t="s">
        <v>5825</v>
      </c>
      <c r="I107" s="149"/>
      <c r="L107" s="34"/>
      <c r="M107" s="150"/>
      <c r="T107" s="55"/>
      <c r="AT107" s="19" t="s">
        <v>338</v>
      </c>
      <c r="AU107" s="19" t="s">
        <v>76</v>
      </c>
    </row>
    <row r="108" spans="2:65" s="1" customFormat="1" ht="24.2" customHeight="1">
      <c r="B108" s="133"/>
      <c r="C108" s="134" t="s">
        <v>168</v>
      </c>
      <c r="D108" s="134" t="s">
        <v>331</v>
      </c>
      <c r="E108" s="135" t="s">
        <v>5951</v>
      </c>
      <c r="F108" s="136" t="s">
        <v>5952</v>
      </c>
      <c r="G108" s="137" t="s">
        <v>574</v>
      </c>
      <c r="H108" s="138">
        <v>6</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512</v>
      </c>
    </row>
    <row r="109" spans="2:65" s="1" customFormat="1">
      <c r="B109" s="34"/>
      <c r="D109" s="147" t="s">
        <v>338</v>
      </c>
      <c r="F109" s="148" t="s">
        <v>5953</v>
      </c>
      <c r="I109" s="149"/>
      <c r="L109" s="34"/>
      <c r="M109" s="150"/>
      <c r="T109" s="55"/>
      <c r="AT109" s="19" t="s">
        <v>338</v>
      </c>
      <c r="AU109" s="19" t="s">
        <v>76</v>
      </c>
    </row>
    <row r="110" spans="2:65" s="1" customFormat="1" ht="24.2" customHeight="1">
      <c r="B110" s="133"/>
      <c r="C110" s="134" t="s">
        <v>171</v>
      </c>
      <c r="D110" s="134" t="s">
        <v>331</v>
      </c>
      <c r="E110" s="135" t="s">
        <v>5835</v>
      </c>
      <c r="F110" s="136" t="s">
        <v>5836</v>
      </c>
      <c r="G110" s="137" t="s">
        <v>5807</v>
      </c>
      <c r="H110" s="213"/>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532</v>
      </c>
    </row>
    <row r="111" spans="2:65" s="1" customFormat="1">
      <c r="B111" s="34"/>
      <c r="D111" s="147" t="s">
        <v>338</v>
      </c>
      <c r="F111" s="148" t="s">
        <v>5837</v>
      </c>
      <c r="I111" s="149"/>
      <c r="L111" s="34"/>
      <c r="M111" s="150"/>
      <c r="T111" s="55"/>
      <c r="AT111" s="19" t="s">
        <v>338</v>
      </c>
      <c r="AU111" s="19" t="s">
        <v>76</v>
      </c>
    </row>
    <row r="112" spans="2:65" s="11" customFormat="1" ht="25.9" customHeight="1">
      <c r="B112" s="121"/>
      <c r="D112" s="122" t="s">
        <v>68</v>
      </c>
      <c r="E112" s="123" t="s">
        <v>1363</v>
      </c>
      <c r="F112" s="123" t="s">
        <v>5887</v>
      </c>
      <c r="I112" s="124"/>
      <c r="J112" s="125">
        <f>BK112</f>
        <v>0</v>
      </c>
      <c r="L112" s="121"/>
      <c r="M112" s="126"/>
      <c r="P112" s="127">
        <f>SUM(P113:P115)</f>
        <v>0</v>
      </c>
      <c r="R112" s="127">
        <f>SUM(R113:R115)</f>
        <v>0</v>
      </c>
      <c r="T112" s="128">
        <f>SUM(T113:T115)</f>
        <v>0</v>
      </c>
      <c r="AR112" s="122" t="s">
        <v>76</v>
      </c>
      <c r="AT112" s="129" t="s">
        <v>68</v>
      </c>
      <c r="AU112" s="129" t="s">
        <v>69</v>
      </c>
      <c r="AY112" s="122" t="s">
        <v>328</v>
      </c>
      <c r="BK112" s="130">
        <f>SUM(BK113:BK115)</f>
        <v>0</v>
      </c>
    </row>
    <row r="113" spans="2:65" s="1" customFormat="1" ht="24.2" customHeight="1">
      <c r="B113" s="133"/>
      <c r="C113" s="134" t="s">
        <v>183</v>
      </c>
      <c r="D113" s="134" t="s">
        <v>331</v>
      </c>
      <c r="E113" s="135" t="s">
        <v>5890</v>
      </c>
      <c r="F113" s="136" t="s">
        <v>5891</v>
      </c>
      <c r="G113" s="137" t="s">
        <v>476</v>
      </c>
      <c r="H113" s="138">
        <v>96</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544</v>
      </c>
    </row>
    <row r="114" spans="2:65" s="1" customFormat="1" ht="37.9" customHeight="1">
      <c r="B114" s="133"/>
      <c r="C114" s="134" t="s">
        <v>235</v>
      </c>
      <c r="D114" s="134" t="s">
        <v>331</v>
      </c>
      <c r="E114" s="135" t="s">
        <v>5954</v>
      </c>
      <c r="F114" s="136" t="s">
        <v>5955</v>
      </c>
      <c r="G114" s="137" t="s">
        <v>476</v>
      </c>
      <c r="H114" s="138">
        <v>11</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76</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556</v>
      </c>
    </row>
    <row r="115" spans="2:65" s="1" customFormat="1">
      <c r="B115" s="34"/>
      <c r="D115" s="147" t="s">
        <v>338</v>
      </c>
      <c r="F115" s="148" t="s">
        <v>5956</v>
      </c>
      <c r="I115" s="149"/>
      <c r="L115" s="34"/>
      <c r="M115" s="150"/>
      <c r="T115" s="55"/>
      <c r="AT115" s="19" t="s">
        <v>338</v>
      </c>
      <c r="AU115" s="19" t="s">
        <v>76</v>
      </c>
    </row>
    <row r="116" spans="2:65" s="11" customFormat="1" ht="25.9" customHeight="1">
      <c r="B116" s="121"/>
      <c r="D116" s="122" t="s">
        <v>68</v>
      </c>
      <c r="E116" s="123" t="s">
        <v>5526</v>
      </c>
      <c r="F116" s="123" t="s">
        <v>5957</v>
      </c>
      <c r="I116" s="124"/>
      <c r="J116" s="125">
        <f>BK116</f>
        <v>0</v>
      </c>
      <c r="L116" s="121"/>
      <c r="M116" s="126"/>
      <c r="P116" s="127">
        <f>SUM(P117:P135)</f>
        <v>0</v>
      </c>
      <c r="R116" s="127">
        <f>SUM(R117:R135)</f>
        <v>0</v>
      </c>
      <c r="T116" s="128">
        <f>SUM(T117:T135)</f>
        <v>0</v>
      </c>
      <c r="AR116" s="122" t="s">
        <v>76</v>
      </c>
      <c r="AT116" s="129" t="s">
        <v>68</v>
      </c>
      <c r="AU116" s="129" t="s">
        <v>69</v>
      </c>
      <c r="AY116" s="122" t="s">
        <v>328</v>
      </c>
      <c r="BK116" s="130">
        <f>SUM(BK117:BK135)</f>
        <v>0</v>
      </c>
    </row>
    <row r="117" spans="2:65" s="1" customFormat="1" ht="44.25" customHeight="1">
      <c r="B117" s="133"/>
      <c r="C117" s="134" t="s">
        <v>239</v>
      </c>
      <c r="D117" s="134" t="s">
        <v>331</v>
      </c>
      <c r="E117" s="135" t="s">
        <v>5958</v>
      </c>
      <c r="F117" s="136" t="s">
        <v>5959</v>
      </c>
      <c r="G117" s="137" t="s">
        <v>476</v>
      </c>
      <c r="H117" s="138">
        <v>2215</v>
      </c>
      <c r="I117" s="139"/>
      <c r="J117" s="140">
        <f>ROUND(I117*H117,2)</f>
        <v>0</v>
      </c>
      <c r="K117" s="136" t="s">
        <v>3</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564</v>
      </c>
    </row>
    <row r="118" spans="2:65" s="1" customFormat="1" ht="66.75" customHeight="1">
      <c r="B118" s="133"/>
      <c r="C118" s="134" t="s">
        <v>9</v>
      </c>
      <c r="D118" s="134" t="s">
        <v>331</v>
      </c>
      <c r="E118" s="135" t="s">
        <v>5960</v>
      </c>
      <c r="F118" s="136" t="s">
        <v>5961</v>
      </c>
      <c r="G118" s="137" t="s">
        <v>476</v>
      </c>
      <c r="H118" s="138">
        <v>97</v>
      </c>
      <c r="I118" s="139"/>
      <c r="J118" s="140">
        <f>ROUND(I118*H118,2)</f>
        <v>0</v>
      </c>
      <c r="K118" s="136" t="s">
        <v>3</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576</v>
      </c>
    </row>
    <row r="119" spans="2:65" s="1" customFormat="1" ht="24.2" customHeight="1">
      <c r="B119" s="133"/>
      <c r="C119" s="134" t="s">
        <v>505</v>
      </c>
      <c r="D119" s="134" t="s">
        <v>331</v>
      </c>
      <c r="E119" s="135" t="s">
        <v>5962</v>
      </c>
      <c r="F119" s="136" t="s">
        <v>5963</v>
      </c>
      <c r="G119" s="137" t="s">
        <v>476</v>
      </c>
      <c r="H119" s="138">
        <v>455</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76</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588</v>
      </c>
    </row>
    <row r="120" spans="2:65" s="1" customFormat="1">
      <c r="B120" s="34"/>
      <c r="D120" s="147" t="s">
        <v>338</v>
      </c>
      <c r="F120" s="148" t="s">
        <v>5964</v>
      </c>
      <c r="I120" s="149"/>
      <c r="L120" s="34"/>
      <c r="M120" s="150"/>
      <c r="T120" s="55"/>
      <c r="AT120" s="19" t="s">
        <v>338</v>
      </c>
      <c r="AU120" s="19" t="s">
        <v>76</v>
      </c>
    </row>
    <row r="121" spans="2:65" s="1" customFormat="1" ht="24.2" customHeight="1">
      <c r="B121" s="133"/>
      <c r="C121" s="134" t="s">
        <v>512</v>
      </c>
      <c r="D121" s="134" t="s">
        <v>331</v>
      </c>
      <c r="E121" s="135" t="s">
        <v>5965</v>
      </c>
      <c r="F121" s="136" t="s">
        <v>5966</v>
      </c>
      <c r="G121" s="137" t="s">
        <v>476</v>
      </c>
      <c r="H121" s="138">
        <v>14</v>
      </c>
      <c r="I121" s="139"/>
      <c r="J121" s="140">
        <f>ROUND(I121*H121,2)</f>
        <v>0</v>
      </c>
      <c r="K121" s="136" t="s">
        <v>3</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598</v>
      </c>
    </row>
    <row r="122" spans="2:65" s="1" customFormat="1" ht="37.9" customHeight="1">
      <c r="B122" s="133"/>
      <c r="C122" s="134" t="s">
        <v>526</v>
      </c>
      <c r="D122" s="134" t="s">
        <v>331</v>
      </c>
      <c r="E122" s="135" t="s">
        <v>5967</v>
      </c>
      <c r="F122" s="136" t="s">
        <v>5968</v>
      </c>
      <c r="G122" s="137" t="s">
        <v>367</v>
      </c>
      <c r="H122" s="138">
        <v>8</v>
      </c>
      <c r="I122" s="139"/>
      <c r="J122" s="140">
        <f>ROUND(I122*H122,2)</f>
        <v>0</v>
      </c>
      <c r="K122" s="136" t="s">
        <v>3</v>
      </c>
      <c r="L122" s="34"/>
      <c r="M122" s="141" t="s">
        <v>3</v>
      </c>
      <c r="N122" s="142" t="s">
        <v>40</v>
      </c>
      <c r="P122" s="143">
        <f>O122*H122</f>
        <v>0</v>
      </c>
      <c r="Q122" s="143">
        <v>0</v>
      </c>
      <c r="R122" s="143">
        <f>Q122*H122</f>
        <v>0</v>
      </c>
      <c r="S122" s="143">
        <v>0</v>
      </c>
      <c r="T122" s="144">
        <f>S122*H122</f>
        <v>0</v>
      </c>
      <c r="AR122" s="145" t="s">
        <v>113</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610</v>
      </c>
    </row>
    <row r="123" spans="2:65" s="1" customFormat="1" ht="33" customHeight="1">
      <c r="B123" s="133"/>
      <c r="C123" s="134" t="s">
        <v>532</v>
      </c>
      <c r="D123" s="134" t="s">
        <v>331</v>
      </c>
      <c r="E123" s="135" t="s">
        <v>5969</v>
      </c>
      <c r="F123" s="136" t="s">
        <v>5970</v>
      </c>
      <c r="G123" s="137" t="s">
        <v>367</v>
      </c>
      <c r="H123" s="138">
        <v>46</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621</v>
      </c>
    </row>
    <row r="124" spans="2:65" s="1" customFormat="1">
      <c r="B124" s="34"/>
      <c r="D124" s="147" t="s">
        <v>338</v>
      </c>
      <c r="F124" s="148" t="s">
        <v>5971</v>
      </c>
      <c r="I124" s="149"/>
      <c r="L124" s="34"/>
      <c r="M124" s="150"/>
      <c r="T124" s="55"/>
      <c r="AT124" s="19" t="s">
        <v>338</v>
      </c>
      <c r="AU124" s="19" t="s">
        <v>76</v>
      </c>
    </row>
    <row r="125" spans="2:65" s="1" customFormat="1" ht="55.5" customHeight="1">
      <c r="B125" s="133"/>
      <c r="C125" s="134" t="s">
        <v>538</v>
      </c>
      <c r="D125" s="134" t="s">
        <v>331</v>
      </c>
      <c r="E125" s="135" t="s">
        <v>5972</v>
      </c>
      <c r="F125" s="136" t="s">
        <v>5973</v>
      </c>
      <c r="G125" s="137" t="s">
        <v>439</v>
      </c>
      <c r="H125" s="138">
        <v>380</v>
      </c>
      <c r="I125" s="139"/>
      <c r="J125" s="140">
        <f t="shared" ref="J125:J134" si="0">ROUND(I125*H125,2)</f>
        <v>0</v>
      </c>
      <c r="K125" s="136" t="s">
        <v>3</v>
      </c>
      <c r="L125" s="34"/>
      <c r="M125" s="141" t="s">
        <v>3</v>
      </c>
      <c r="N125" s="142" t="s">
        <v>40</v>
      </c>
      <c r="P125" s="143">
        <f t="shared" ref="P125:P134" si="1">O125*H125</f>
        <v>0</v>
      </c>
      <c r="Q125" s="143">
        <v>0</v>
      </c>
      <c r="R125" s="143">
        <f t="shared" ref="R125:R134" si="2">Q125*H125</f>
        <v>0</v>
      </c>
      <c r="S125" s="143">
        <v>0</v>
      </c>
      <c r="T125" s="144">
        <f t="shared" ref="T125:T134" si="3">S125*H125</f>
        <v>0</v>
      </c>
      <c r="AR125" s="145" t="s">
        <v>113</v>
      </c>
      <c r="AT125" s="145" t="s">
        <v>331</v>
      </c>
      <c r="AU125" s="145" t="s">
        <v>76</v>
      </c>
      <c r="AY125" s="19" t="s">
        <v>328</v>
      </c>
      <c r="BE125" s="146">
        <f t="shared" ref="BE125:BE134" si="4">IF(N125="základní",J125,0)</f>
        <v>0</v>
      </c>
      <c r="BF125" s="146">
        <f t="shared" ref="BF125:BF134" si="5">IF(N125="snížená",J125,0)</f>
        <v>0</v>
      </c>
      <c r="BG125" s="146">
        <f t="shared" ref="BG125:BG134" si="6">IF(N125="zákl. přenesená",J125,0)</f>
        <v>0</v>
      </c>
      <c r="BH125" s="146">
        <f t="shared" ref="BH125:BH134" si="7">IF(N125="sníž. přenesená",J125,0)</f>
        <v>0</v>
      </c>
      <c r="BI125" s="146">
        <f t="shared" ref="BI125:BI134" si="8">IF(N125="nulová",J125,0)</f>
        <v>0</v>
      </c>
      <c r="BJ125" s="19" t="s">
        <v>76</v>
      </c>
      <c r="BK125" s="146">
        <f t="shared" ref="BK125:BK134" si="9">ROUND(I125*H125,2)</f>
        <v>0</v>
      </c>
      <c r="BL125" s="19" t="s">
        <v>113</v>
      </c>
      <c r="BM125" s="145" t="s">
        <v>631</v>
      </c>
    </row>
    <row r="126" spans="2:65" s="1" customFormat="1" ht="101.25" customHeight="1">
      <c r="B126" s="133"/>
      <c r="C126" s="134" t="s">
        <v>544</v>
      </c>
      <c r="D126" s="134" t="s">
        <v>331</v>
      </c>
      <c r="E126" s="135" t="s">
        <v>5974</v>
      </c>
      <c r="F126" s="136" t="s">
        <v>5975</v>
      </c>
      <c r="G126" s="137" t="s">
        <v>367</v>
      </c>
      <c r="H126" s="138">
        <v>1</v>
      </c>
      <c r="I126" s="139"/>
      <c r="J126" s="140">
        <f t="shared" si="0"/>
        <v>0</v>
      </c>
      <c r="K126" s="136" t="s">
        <v>3</v>
      </c>
      <c r="L126" s="34"/>
      <c r="M126" s="141" t="s">
        <v>3</v>
      </c>
      <c r="N126" s="142" t="s">
        <v>40</v>
      </c>
      <c r="P126" s="143">
        <f t="shared" si="1"/>
        <v>0</v>
      </c>
      <c r="Q126" s="143">
        <v>0</v>
      </c>
      <c r="R126" s="143">
        <f t="shared" si="2"/>
        <v>0</v>
      </c>
      <c r="S126" s="143">
        <v>0</v>
      </c>
      <c r="T126" s="144">
        <f t="shared" si="3"/>
        <v>0</v>
      </c>
      <c r="AR126" s="145" t="s">
        <v>113</v>
      </c>
      <c r="AT126" s="145" t="s">
        <v>331</v>
      </c>
      <c r="AU126" s="145" t="s">
        <v>76</v>
      </c>
      <c r="AY126" s="19" t="s">
        <v>328</v>
      </c>
      <c r="BE126" s="146">
        <f t="shared" si="4"/>
        <v>0</v>
      </c>
      <c r="BF126" s="146">
        <f t="shared" si="5"/>
        <v>0</v>
      </c>
      <c r="BG126" s="146">
        <f t="shared" si="6"/>
        <v>0</v>
      </c>
      <c r="BH126" s="146">
        <f t="shared" si="7"/>
        <v>0</v>
      </c>
      <c r="BI126" s="146">
        <f t="shared" si="8"/>
        <v>0</v>
      </c>
      <c r="BJ126" s="19" t="s">
        <v>76</v>
      </c>
      <c r="BK126" s="146">
        <f t="shared" si="9"/>
        <v>0</v>
      </c>
      <c r="BL126" s="19" t="s">
        <v>113</v>
      </c>
      <c r="BM126" s="145" t="s">
        <v>643</v>
      </c>
    </row>
    <row r="127" spans="2:65" s="1" customFormat="1" ht="101.25" customHeight="1">
      <c r="B127" s="133"/>
      <c r="C127" s="134" t="s">
        <v>550</v>
      </c>
      <c r="D127" s="134" t="s">
        <v>331</v>
      </c>
      <c r="E127" s="135" t="s">
        <v>5976</v>
      </c>
      <c r="F127" s="136" t="s">
        <v>5977</v>
      </c>
      <c r="G127" s="137" t="s">
        <v>367</v>
      </c>
      <c r="H127" s="138">
        <v>1</v>
      </c>
      <c r="I127" s="139"/>
      <c r="J127" s="140">
        <f t="shared" si="0"/>
        <v>0</v>
      </c>
      <c r="K127" s="136" t="s">
        <v>3</v>
      </c>
      <c r="L127" s="34"/>
      <c r="M127" s="141" t="s">
        <v>3</v>
      </c>
      <c r="N127" s="142" t="s">
        <v>40</v>
      </c>
      <c r="P127" s="143">
        <f t="shared" si="1"/>
        <v>0</v>
      </c>
      <c r="Q127" s="143">
        <v>0</v>
      </c>
      <c r="R127" s="143">
        <f t="shared" si="2"/>
        <v>0</v>
      </c>
      <c r="S127" s="143">
        <v>0</v>
      </c>
      <c r="T127" s="144">
        <f t="shared" si="3"/>
        <v>0</v>
      </c>
      <c r="AR127" s="145" t="s">
        <v>113</v>
      </c>
      <c r="AT127" s="145" t="s">
        <v>331</v>
      </c>
      <c r="AU127" s="145" t="s">
        <v>76</v>
      </c>
      <c r="AY127" s="19" t="s">
        <v>328</v>
      </c>
      <c r="BE127" s="146">
        <f t="shared" si="4"/>
        <v>0</v>
      </c>
      <c r="BF127" s="146">
        <f t="shared" si="5"/>
        <v>0</v>
      </c>
      <c r="BG127" s="146">
        <f t="shared" si="6"/>
        <v>0</v>
      </c>
      <c r="BH127" s="146">
        <f t="shared" si="7"/>
        <v>0</v>
      </c>
      <c r="BI127" s="146">
        <f t="shared" si="8"/>
        <v>0</v>
      </c>
      <c r="BJ127" s="19" t="s">
        <v>76</v>
      </c>
      <c r="BK127" s="146">
        <f t="shared" si="9"/>
        <v>0</v>
      </c>
      <c r="BL127" s="19" t="s">
        <v>113</v>
      </c>
      <c r="BM127" s="145" t="s">
        <v>654</v>
      </c>
    </row>
    <row r="128" spans="2:65" s="1" customFormat="1" ht="101.25" customHeight="1">
      <c r="B128" s="133"/>
      <c r="C128" s="134" t="s">
        <v>556</v>
      </c>
      <c r="D128" s="134" t="s">
        <v>331</v>
      </c>
      <c r="E128" s="135" t="s">
        <v>5978</v>
      </c>
      <c r="F128" s="136" t="s">
        <v>5979</v>
      </c>
      <c r="G128" s="137" t="s">
        <v>367</v>
      </c>
      <c r="H128" s="138">
        <v>1</v>
      </c>
      <c r="I128" s="139"/>
      <c r="J128" s="140">
        <f t="shared" si="0"/>
        <v>0</v>
      </c>
      <c r="K128" s="136" t="s">
        <v>3</v>
      </c>
      <c r="L128" s="34"/>
      <c r="M128" s="141" t="s">
        <v>3</v>
      </c>
      <c r="N128" s="142" t="s">
        <v>40</v>
      </c>
      <c r="P128" s="143">
        <f t="shared" si="1"/>
        <v>0</v>
      </c>
      <c r="Q128" s="143">
        <v>0</v>
      </c>
      <c r="R128" s="143">
        <f t="shared" si="2"/>
        <v>0</v>
      </c>
      <c r="S128" s="143">
        <v>0</v>
      </c>
      <c r="T128" s="144">
        <f t="shared" si="3"/>
        <v>0</v>
      </c>
      <c r="AR128" s="145" t="s">
        <v>113</v>
      </c>
      <c r="AT128" s="145" t="s">
        <v>331</v>
      </c>
      <c r="AU128" s="145" t="s">
        <v>76</v>
      </c>
      <c r="AY128" s="19" t="s">
        <v>328</v>
      </c>
      <c r="BE128" s="146">
        <f t="shared" si="4"/>
        <v>0</v>
      </c>
      <c r="BF128" s="146">
        <f t="shared" si="5"/>
        <v>0</v>
      </c>
      <c r="BG128" s="146">
        <f t="shared" si="6"/>
        <v>0</v>
      </c>
      <c r="BH128" s="146">
        <f t="shared" si="7"/>
        <v>0</v>
      </c>
      <c r="BI128" s="146">
        <f t="shared" si="8"/>
        <v>0</v>
      </c>
      <c r="BJ128" s="19" t="s">
        <v>76</v>
      </c>
      <c r="BK128" s="146">
        <f t="shared" si="9"/>
        <v>0</v>
      </c>
      <c r="BL128" s="19" t="s">
        <v>113</v>
      </c>
      <c r="BM128" s="145" t="s">
        <v>666</v>
      </c>
    </row>
    <row r="129" spans="2:65" s="1" customFormat="1" ht="24.2" customHeight="1">
      <c r="B129" s="133"/>
      <c r="C129" s="134" t="s">
        <v>8</v>
      </c>
      <c r="D129" s="134" t="s">
        <v>331</v>
      </c>
      <c r="E129" s="135" t="s">
        <v>5980</v>
      </c>
      <c r="F129" s="136" t="s">
        <v>5981</v>
      </c>
      <c r="G129" s="137" t="s">
        <v>439</v>
      </c>
      <c r="H129" s="138">
        <v>3</v>
      </c>
      <c r="I129" s="139"/>
      <c r="J129" s="140">
        <f t="shared" si="0"/>
        <v>0</v>
      </c>
      <c r="K129" s="136" t="s">
        <v>3</v>
      </c>
      <c r="L129" s="34"/>
      <c r="M129" s="141" t="s">
        <v>3</v>
      </c>
      <c r="N129" s="142" t="s">
        <v>40</v>
      </c>
      <c r="P129" s="143">
        <f t="shared" si="1"/>
        <v>0</v>
      </c>
      <c r="Q129" s="143">
        <v>0</v>
      </c>
      <c r="R129" s="143">
        <f t="shared" si="2"/>
        <v>0</v>
      </c>
      <c r="S129" s="143">
        <v>0</v>
      </c>
      <c r="T129" s="144">
        <f t="shared" si="3"/>
        <v>0</v>
      </c>
      <c r="AR129" s="145" t="s">
        <v>113</v>
      </c>
      <c r="AT129" s="145" t="s">
        <v>331</v>
      </c>
      <c r="AU129" s="145" t="s">
        <v>76</v>
      </c>
      <c r="AY129" s="19" t="s">
        <v>328</v>
      </c>
      <c r="BE129" s="146">
        <f t="shared" si="4"/>
        <v>0</v>
      </c>
      <c r="BF129" s="146">
        <f t="shared" si="5"/>
        <v>0</v>
      </c>
      <c r="BG129" s="146">
        <f t="shared" si="6"/>
        <v>0</v>
      </c>
      <c r="BH129" s="146">
        <f t="shared" si="7"/>
        <v>0</v>
      </c>
      <c r="BI129" s="146">
        <f t="shared" si="8"/>
        <v>0</v>
      </c>
      <c r="BJ129" s="19" t="s">
        <v>76</v>
      </c>
      <c r="BK129" s="146">
        <f t="shared" si="9"/>
        <v>0</v>
      </c>
      <c r="BL129" s="19" t="s">
        <v>113</v>
      </c>
      <c r="BM129" s="145" t="s">
        <v>676</v>
      </c>
    </row>
    <row r="130" spans="2:65" s="1" customFormat="1" ht="76.349999999999994" customHeight="1">
      <c r="B130" s="133"/>
      <c r="C130" s="134" t="s">
        <v>564</v>
      </c>
      <c r="D130" s="134" t="s">
        <v>331</v>
      </c>
      <c r="E130" s="135" t="s">
        <v>5982</v>
      </c>
      <c r="F130" s="136" t="s">
        <v>5983</v>
      </c>
      <c r="G130" s="137" t="s">
        <v>367</v>
      </c>
      <c r="H130" s="138">
        <v>23</v>
      </c>
      <c r="I130" s="139"/>
      <c r="J130" s="140">
        <f t="shared" si="0"/>
        <v>0</v>
      </c>
      <c r="K130" s="136" t="s">
        <v>3</v>
      </c>
      <c r="L130" s="34"/>
      <c r="M130" s="141" t="s">
        <v>3</v>
      </c>
      <c r="N130" s="142" t="s">
        <v>40</v>
      </c>
      <c r="P130" s="143">
        <f t="shared" si="1"/>
        <v>0</v>
      </c>
      <c r="Q130" s="143">
        <v>0</v>
      </c>
      <c r="R130" s="143">
        <f t="shared" si="2"/>
        <v>0</v>
      </c>
      <c r="S130" s="143">
        <v>0</v>
      </c>
      <c r="T130" s="144">
        <f t="shared" si="3"/>
        <v>0</v>
      </c>
      <c r="AR130" s="145" t="s">
        <v>113</v>
      </c>
      <c r="AT130" s="145" t="s">
        <v>331</v>
      </c>
      <c r="AU130" s="145" t="s">
        <v>76</v>
      </c>
      <c r="AY130" s="19" t="s">
        <v>328</v>
      </c>
      <c r="BE130" s="146">
        <f t="shared" si="4"/>
        <v>0</v>
      </c>
      <c r="BF130" s="146">
        <f t="shared" si="5"/>
        <v>0</v>
      </c>
      <c r="BG130" s="146">
        <f t="shared" si="6"/>
        <v>0</v>
      </c>
      <c r="BH130" s="146">
        <f t="shared" si="7"/>
        <v>0</v>
      </c>
      <c r="BI130" s="146">
        <f t="shared" si="8"/>
        <v>0</v>
      </c>
      <c r="BJ130" s="19" t="s">
        <v>76</v>
      </c>
      <c r="BK130" s="146">
        <f t="shared" si="9"/>
        <v>0</v>
      </c>
      <c r="BL130" s="19" t="s">
        <v>113</v>
      </c>
      <c r="BM130" s="145" t="s">
        <v>110</v>
      </c>
    </row>
    <row r="131" spans="2:65" s="1" customFormat="1" ht="44.25" customHeight="1">
      <c r="B131" s="133"/>
      <c r="C131" s="134" t="s">
        <v>571</v>
      </c>
      <c r="D131" s="134" t="s">
        <v>331</v>
      </c>
      <c r="E131" s="135" t="s">
        <v>5984</v>
      </c>
      <c r="F131" s="136" t="s">
        <v>5985</v>
      </c>
      <c r="G131" s="137" t="s">
        <v>367</v>
      </c>
      <c r="H131" s="138">
        <v>10</v>
      </c>
      <c r="I131" s="139"/>
      <c r="J131" s="140">
        <f t="shared" si="0"/>
        <v>0</v>
      </c>
      <c r="K131" s="136" t="s">
        <v>3</v>
      </c>
      <c r="L131" s="34"/>
      <c r="M131" s="141" t="s">
        <v>3</v>
      </c>
      <c r="N131" s="142" t="s">
        <v>40</v>
      </c>
      <c r="P131" s="143">
        <f t="shared" si="1"/>
        <v>0</v>
      </c>
      <c r="Q131" s="143">
        <v>0</v>
      </c>
      <c r="R131" s="143">
        <f t="shared" si="2"/>
        <v>0</v>
      </c>
      <c r="S131" s="143">
        <v>0</v>
      </c>
      <c r="T131" s="144">
        <f t="shared" si="3"/>
        <v>0</v>
      </c>
      <c r="AR131" s="145" t="s">
        <v>113</v>
      </c>
      <c r="AT131" s="145" t="s">
        <v>331</v>
      </c>
      <c r="AU131" s="145" t="s">
        <v>76</v>
      </c>
      <c r="AY131" s="19" t="s">
        <v>328</v>
      </c>
      <c r="BE131" s="146">
        <f t="shared" si="4"/>
        <v>0</v>
      </c>
      <c r="BF131" s="146">
        <f t="shared" si="5"/>
        <v>0</v>
      </c>
      <c r="BG131" s="146">
        <f t="shared" si="6"/>
        <v>0</v>
      </c>
      <c r="BH131" s="146">
        <f t="shared" si="7"/>
        <v>0</v>
      </c>
      <c r="BI131" s="146">
        <f t="shared" si="8"/>
        <v>0</v>
      </c>
      <c r="BJ131" s="19" t="s">
        <v>76</v>
      </c>
      <c r="BK131" s="146">
        <f t="shared" si="9"/>
        <v>0</v>
      </c>
      <c r="BL131" s="19" t="s">
        <v>113</v>
      </c>
      <c r="BM131" s="145" t="s">
        <v>696</v>
      </c>
    </row>
    <row r="132" spans="2:65" s="1" customFormat="1" ht="66.75" customHeight="1">
      <c r="B132" s="133"/>
      <c r="C132" s="134" t="s">
        <v>576</v>
      </c>
      <c r="D132" s="134" t="s">
        <v>331</v>
      </c>
      <c r="E132" s="135" t="s">
        <v>5986</v>
      </c>
      <c r="F132" s="136" t="s">
        <v>5987</v>
      </c>
      <c r="G132" s="137" t="s">
        <v>367</v>
      </c>
      <c r="H132" s="138">
        <v>3</v>
      </c>
      <c r="I132" s="139"/>
      <c r="J132" s="140">
        <f t="shared" si="0"/>
        <v>0</v>
      </c>
      <c r="K132" s="136" t="s">
        <v>3</v>
      </c>
      <c r="L132" s="34"/>
      <c r="M132" s="141" t="s">
        <v>3</v>
      </c>
      <c r="N132" s="142" t="s">
        <v>40</v>
      </c>
      <c r="P132" s="143">
        <f t="shared" si="1"/>
        <v>0</v>
      </c>
      <c r="Q132" s="143">
        <v>0</v>
      </c>
      <c r="R132" s="143">
        <f t="shared" si="2"/>
        <v>0</v>
      </c>
      <c r="S132" s="143">
        <v>0</v>
      </c>
      <c r="T132" s="144">
        <f t="shared" si="3"/>
        <v>0</v>
      </c>
      <c r="AR132" s="145" t="s">
        <v>113</v>
      </c>
      <c r="AT132" s="145" t="s">
        <v>331</v>
      </c>
      <c r="AU132" s="145" t="s">
        <v>76</v>
      </c>
      <c r="AY132" s="19" t="s">
        <v>328</v>
      </c>
      <c r="BE132" s="146">
        <f t="shared" si="4"/>
        <v>0</v>
      </c>
      <c r="BF132" s="146">
        <f t="shared" si="5"/>
        <v>0</v>
      </c>
      <c r="BG132" s="146">
        <f t="shared" si="6"/>
        <v>0</v>
      </c>
      <c r="BH132" s="146">
        <f t="shared" si="7"/>
        <v>0</v>
      </c>
      <c r="BI132" s="146">
        <f t="shared" si="8"/>
        <v>0</v>
      </c>
      <c r="BJ132" s="19" t="s">
        <v>76</v>
      </c>
      <c r="BK132" s="146">
        <f t="shared" si="9"/>
        <v>0</v>
      </c>
      <c r="BL132" s="19" t="s">
        <v>113</v>
      </c>
      <c r="BM132" s="145" t="s">
        <v>710</v>
      </c>
    </row>
    <row r="133" spans="2:65" s="1" customFormat="1" ht="49.15" customHeight="1">
      <c r="B133" s="133"/>
      <c r="C133" s="134" t="s">
        <v>473</v>
      </c>
      <c r="D133" s="134" t="s">
        <v>331</v>
      </c>
      <c r="E133" s="135" t="s">
        <v>5988</v>
      </c>
      <c r="F133" s="136" t="s">
        <v>5989</v>
      </c>
      <c r="G133" s="137" t="s">
        <v>356</v>
      </c>
      <c r="H133" s="138">
        <v>1</v>
      </c>
      <c r="I133" s="139"/>
      <c r="J133" s="140">
        <f t="shared" si="0"/>
        <v>0</v>
      </c>
      <c r="K133" s="136" t="s">
        <v>3</v>
      </c>
      <c r="L133" s="34"/>
      <c r="M133" s="141" t="s">
        <v>3</v>
      </c>
      <c r="N133" s="142" t="s">
        <v>40</v>
      </c>
      <c r="P133" s="143">
        <f t="shared" si="1"/>
        <v>0</v>
      </c>
      <c r="Q133" s="143">
        <v>0</v>
      </c>
      <c r="R133" s="143">
        <f t="shared" si="2"/>
        <v>0</v>
      </c>
      <c r="S133" s="143">
        <v>0</v>
      </c>
      <c r="T133" s="144">
        <f t="shared" si="3"/>
        <v>0</v>
      </c>
      <c r="AR133" s="145" t="s">
        <v>113</v>
      </c>
      <c r="AT133" s="145" t="s">
        <v>331</v>
      </c>
      <c r="AU133" s="145" t="s">
        <v>76</v>
      </c>
      <c r="AY133" s="19" t="s">
        <v>328</v>
      </c>
      <c r="BE133" s="146">
        <f t="shared" si="4"/>
        <v>0</v>
      </c>
      <c r="BF133" s="146">
        <f t="shared" si="5"/>
        <v>0</v>
      </c>
      <c r="BG133" s="146">
        <f t="shared" si="6"/>
        <v>0</v>
      </c>
      <c r="BH133" s="146">
        <f t="shared" si="7"/>
        <v>0</v>
      </c>
      <c r="BI133" s="146">
        <f t="shared" si="8"/>
        <v>0</v>
      </c>
      <c r="BJ133" s="19" t="s">
        <v>76</v>
      </c>
      <c r="BK133" s="146">
        <f t="shared" si="9"/>
        <v>0</v>
      </c>
      <c r="BL133" s="19" t="s">
        <v>113</v>
      </c>
      <c r="BM133" s="145" t="s">
        <v>718</v>
      </c>
    </row>
    <row r="134" spans="2:65" s="1" customFormat="1" ht="24.2" customHeight="1">
      <c r="B134" s="133"/>
      <c r="C134" s="134" t="s">
        <v>588</v>
      </c>
      <c r="D134" s="134" t="s">
        <v>331</v>
      </c>
      <c r="E134" s="135" t="s">
        <v>5990</v>
      </c>
      <c r="F134" s="136" t="s">
        <v>5991</v>
      </c>
      <c r="G134" s="137" t="s">
        <v>5807</v>
      </c>
      <c r="H134" s="213"/>
      <c r="I134" s="139"/>
      <c r="J134" s="140">
        <f t="shared" si="0"/>
        <v>0</v>
      </c>
      <c r="K134" s="136" t="s">
        <v>335</v>
      </c>
      <c r="L134" s="34"/>
      <c r="M134" s="141" t="s">
        <v>3</v>
      </c>
      <c r="N134" s="142" t="s">
        <v>40</v>
      </c>
      <c r="P134" s="143">
        <f t="shared" si="1"/>
        <v>0</v>
      </c>
      <c r="Q134" s="143">
        <v>0</v>
      </c>
      <c r="R134" s="143">
        <f t="shared" si="2"/>
        <v>0</v>
      </c>
      <c r="S134" s="143">
        <v>0</v>
      </c>
      <c r="T134" s="144">
        <f t="shared" si="3"/>
        <v>0</v>
      </c>
      <c r="AR134" s="145" t="s">
        <v>113</v>
      </c>
      <c r="AT134" s="145" t="s">
        <v>331</v>
      </c>
      <c r="AU134" s="145" t="s">
        <v>76</v>
      </c>
      <c r="AY134" s="19" t="s">
        <v>328</v>
      </c>
      <c r="BE134" s="146">
        <f t="shared" si="4"/>
        <v>0</v>
      </c>
      <c r="BF134" s="146">
        <f t="shared" si="5"/>
        <v>0</v>
      </c>
      <c r="BG134" s="146">
        <f t="shared" si="6"/>
        <v>0</v>
      </c>
      <c r="BH134" s="146">
        <f t="shared" si="7"/>
        <v>0</v>
      </c>
      <c r="BI134" s="146">
        <f t="shared" si="8"/>
        <v>0</v>
      </c>
      <c r="BJ134" s="19" t="s">
        <v>76</v>
      </c>
      <c r="BK134" s="146">
        <f t="shared" si="9"/>
        <v>0</v>
      </c>
      <c r="BL134" s="19" t="s">
        <v>113</v>
      </c>
      <c r="BM134" s="145" t="s">
        <v>152</v>
      </c>
    </row>
    <row r="135" spans="2:65" s="1" customFormat="1">
      <c r="B135" s="34"/>
      <c r="D135" s="147" t="s">
        <v>338</v>
      </c>
      <c r="F135" s="148" t="s">
        <v>5992</v>
      </c>
      <c r="I135" s="149"/>
      <c r="L135" s="34"/>
      <c r="M135" s="153"/>
      <c r="N135" s="154"/>
      <c r="O135" s="154"/>
      <c r="P135" s="154"/>
      <c r="Q135" s="154"/>
      <c r="R135" s="154"/>
      <c r="S135" s="154"/>
      <c r="T135" s="155"/>
      <c r="AT135" s="19" t="s">
        <v>338</v>
      </c>
      <c r="AU135" s="19" t="s">
        <v>76</v>
      </c>
    </row>
    <row r="136" spans="2:65" s="1" customFormat="1" ht="6.95" customHeight="1">
      <c r="B136" s="43"/>
      <c r="C136" s="44"/>
      <c r="D136" s="44"/>
      <c r="E136" s="44"/>
      <c r="F136" s="44"/>
      <c r="G136" s="44"/>
      <c r="H136" s="44"/>
      <c r="I136" s="44"/>
      <c r="J136" s="44"/>
      <c r="K136" s="44"/>
      <c r="L136" s="34"/>
    </row>
  </sheetData>
  <autoFilter ref="C94:K135" xr:uid="{00000000-0009-0000-0000-000015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1500-000000000000}"/>
    <hyperlink ref="F102" r:id="rId2" xr:uid="{00000000-0004-0000-1500-000001000000}"/>
    <hyperlink ref="F105" r:id="rId3" xr:uid="{00000000-0004-0000-1500-000002000000}"/>
    <hyperlink ref="F107" r:id="rId4" xr:uid="{00000000-0004-0000-1500-000003000000}"/>
    <hyperlink ref="F109" r:id="rId5" xr:uid="{00000000-0004-0000-1500-000004000000}"/>
    <hyperlink ref="F111" r:id="rId6" xr:uid="{00000000-0004-0000-1500-000005000000}"/>
    <hyperlink ref="F115" r:id="rId7" xr:uid="{00000000-0004-0000-1500-000006000000}"/>
    <hyperlink ref="F120" r:id="rId8" xr:uid="{00000000-0004-0000-1500-000007000000}"/>
    <hyperlink ref="F124" r:id="rId9" xr:uid="{00000000-0004-0000-1500-000008000000}"/>
    <hyperlink ref="F135" r:id="rId10" xr:uid="{00000000-0004-0000-15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23"/>
  <sheetViews>
    <sheetView showGridLines="0" topLeftCell="A96" workbookViewId="0">
      <selection activeCell="Y80" sqref="Y8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170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1829</v>
      </c>
      <c r="L12" s="34"/>
    </row>
    <row r="13" spans="2:46" s="1" customFormat="1" ht="16.5" customHeight="1">
      <c r="B13" s="34"/>
      <c r="E13" s="353" t="s">
        <v>5993</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ROUND((SUM(BE94:BE122)),  2)</f>
        <v>0</v>
      </c>
      <c r="I37" s="95">
        <v>0.21</v>
      </c>
      <c r="J37" s="84">
        <f>ROUND(((SUM(BE94:BE122))*I37),  2)</f>
        <v>0</v>
      </c>
      <c r="L37" s="34"/>
    </row>
    <row r="38" spans="2:12" s="1" customFormat="1" ht="14.45" customHeight="1">
      <c r="B38" s="34"/>
      <c r="E38" s="29" t="s">
        <v>41</v>
      </c>
      <c r="F38" s="84">
        <f>ROUND((SUM(BF94:BF122)),  2)</f>
        <v>0</v>
      </c>
      <c r="I38" s="95">
        <v>0.12</v>
      </c>
      <c r="J38" s="84">
        <f>ROUND(((SUM(BF94:BF122))*I38),  2)</f>
        <v>0</v>
      </c>
      <c r="L38" s="34"/>
    </row>
    <row r="39" spans="2:12" s="1" customFormat="1" ht="14.45" hidden="1" customHeight="1">
      <c r="B39" s="34"/>
      <c r="E39" s="29" t="s">
        <v>42</v>
      </c>
      <c r="F39" s="84">
        <f>ROUND((SUM(BG94:BG122)),  2)</f>
        <v>0</v>
      </c>
      <c r="I39" s="95">
        <v>0.21</v>
      </c>
      <c r="J39" s="84">
        <f>0</f>
        <v>0</v>
      </c>
      <c r="L39" s="34"/>
    </row>
    <row r="40" spans="2:12" s="1" customFormat="1" ht="14.45" hidden="1" customHeight="1">
      <c r="B40" s="34"/>
      <c r="E40" s="29" t="s">
        <v>43</v>
      </c>
      <c r="F40" s="84">
        <f>ROUND((SUM(BH94:BH122)),  2)</f>
        <v>0</v>
      </c>
      <c r="I40" s="95">
        <v>0.12</v>
      </c>
      <c r="J40" s="84">
        <f>0</f>
        <v>0</v>
      </c>
      <c r="L40" s="34"/>
    </row>
    <row r="41" spans="2:12" s="1" customFormat="1" ht="14.45" hidden="1" customHeight="1">
      <c r="B41" s="34"/>
      <c r="E41" s="29" t="s">
        <v>44</v>
      </c>
      <c r="F41" s="84">
        <f>ROUND((SUM(BI94:BI122)),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1829</v>
      </c>
      <c r="L57" s="34"/>
    </row>
    <row r="58" spans="2:12" s="1" customFormat="1" ht="16.5" customHeight="1">
      <c r="B58" s="34"/>
      <c r="E58" s="353" t="str">
        <f>E13</f>
        <v xml:space="preserve">7 - FVE </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5994</v>
      </c>
      <c r="E68" s="107"/>
      <c r="F68" s="107"/>
      <c r="G68" s="107"/>
      <c r="H68" s="107"/>
      <c r="I68" s="107"/>
      <c r="J68" s="108">
        <f>J95</f>
        <v>0</v>
      </c>
      <c r="L68" s="105"/>
    </row>
    <row r="69" spans="2:47" s="8" customFormat="1" ht="24.95" customHeight="1">
      <c r="B69" s="105"/>
      <c r="D69" s="106" t="s">
        <v>5995</v>
      </c>
      <c r="E69" s="107"/>
      <c r="F69" s="107"/>
      <c r="G69" s="107"/>
      <c r="H69" s="107"/>
      <c r="I69" s="107"/>
      <c r="J69" s="108">
        <f>J115</f>
        <v>0</v>
      </c>
      <c r="L69" s="105"/>
    </row>
    <row r="70" spans="2:47" s="8" customFormat="1" ht="24.95" customHeight="1">
      <c r="B70" s="105"/>
      <c r="D70" s="106" t="s">
        <v>5996</v>
      </c>
      <c r="E70" s="107"/>
      <c r="F70" s="107"/>
      <c r="G70" s="107"/>
      <c r="H70" s="107"/>
      <c r="I70" s="107"/>
      <c r="J70" s="108">
        <f>J120</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ht="23.25" customHeight="1">
      <c r="B82" s="22"/>
      <c r="E82" s="372" t="s">
        <v>302</v>
      </c>
      <c r="F82" s="335"/>
      <c r="G82" s="335"/>
      <c r="H82" s="335"/>
      <c r="L82" s="22"/>
    </row>
    <row r="83" spans="2:65" ht="12" customHeight="1">
      <c r="B83" s="22"/>
      <c r="C83" s="29" t="s">
        <v>303</v>
      </c>
      <c r="L83" s="22"/>
    </row>
    <row r="84" spans="2:65" s="1" customFormat="1" ht="16.5" customHeight="1">
      <c r="B84" s="34"/>
      <c r="E84" s="365" t="s">
        <v>1828</v>
      </c>
      <c r="F84" s="374"/>
      <c r="G84" s="374"/>
      <c r="H84" s="374"/>
      <c r="L84" s="34"/>
    </row>
    <row r="85" spans="2:65" s="1" customFormat="1" ht="12" customHeight="1">
      <c r="B85" s="34"/>
      <c r="C85" s="29" t="s">
        <v>1829</v>
      </c>
      <c r="L85" s="34"/>
    </row>
    <row r="86" spans="2:65" s="1" customFormat="1" ht="16.5" customHeight="1">
      <c r="B86" s="34"/>
      <c r="E86" s="353" t="str">
        <f>E13</f>
        <v xml:space="preserve">7 - FVE </v>
      </c>
      <c r="F86" s="374"/>
      <c r="G86" s="374"/>
      <c r="H86" s="374"/>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P95+P115+P120</f>
        <v>0</v>
      </c>
      <c r="Q94" s="52"/>
      <c r="R94" s="118">
        <f>R95+R115+R120</f>
        <v>0</v>
      </c>
      <c r="S94" s="52"/>
      <c r="T94" s="119">
        <f>T95+T115+T120</f>
        <v>0</v>
      </c>
      <c r="AT94" s="19" t="s">
        <v>68</v>
      </c>
      <c r="AU94" s="19" t="s">
        <v>310</v>
      </c>
      <c r="BK94" s="120">
        <f>BK95+BK115+BK120</f>
        <v>0</v>
      </c>
    </row>
    <row r="95" spans="2:65" s="11" customFormat="1" ht="25.9" customHeight="1">
      <c r="B95" s="121"/>
      <c r="D95" s="122" t="s">
        <v>68</v>
      </c>
      <c r="E95" s="123" t="s">
        <v>5997</v>
      </c>
      <c r="F95" s="123" t="s">
        <v>5998</v>
      </c>
      <c r="I95" s="124"/>
      <c r="J95" s="125">
        <f>BK95</f>
        <v>0</v>
      </c>
      <c r="L95" s="121"/>
      <c r="M95" s="126"/>
      <c r="P95" s="127">
        <f>SUM(P96:P114)</f>
        <v>0</v>
      </c>
      <c r="R95" s="127">
        <f>SUM(R96:R114)</f>
        <v>0</v>
      </c>
      <c r="T95" s="128">
        <f>SUM(T96:T114)</f>
        <v>0</v>
      </c>
      <c r="AR95" s="122" t="s">
        <v>113</v>
      </c>
      <c r="AT95" s="129" t="s">
        <v>68</v>
      </c>
      <c r="AU95" s="129" t="s">
        <v>69</v>
      </c>
      <c r="AY95" s="122" t="s">
        <v>328</v>
      </c>
      <c r="BK95" s="130">
        <f>SUM(BK96:BK114)</f>
        <v>0</v>
      </c>
    </row>
    <row r="96" spans="2:65" s="1" customFormat="1" ht="16.5" customHeight="1">
      <c r="B96" s="133"/>
      <c r="C96" s="134" t="s">
        <v>76</v>
      </c>
      <c r="D96" s="134" t="s">
        <v>331</v>
      </c>
      <c r="E96" s="135" t="s">
        <v>5999</v>
      </c>
      <c r="F96" s="136" t="s">
        <v>6000</v>
      </c>
      <c r="G96" s="137" t="s">
        <v>367</v>
      </c>
      <c r="H96" s="138">
        <v>33</v>
      </c>
      <c r="I96" s="139"/>
      <c r="J96" s="140">
        <f t="shared" ref="J96:J114" si="0">ROUND(I96*H96,2)</f>
        <v>0</v>
      </c>
      <c r="K96" s="136" t="s">
        <v>2309</v>
      </c>
      <c r="L96" s="34"/>
      <c r="M96" s="141" t="s">
        <v>3</v>
      </c>
      <c r="N96" s="142" t="s">
        <v>40</v>
      </c>
      <c r="P96" s="143">
        <f t="shared" ref="P96:P114" si="1">O96*H96</f>
        <v>0</v>
      </c>
      <c r="Q96" s="143">
        <v>0</v>
      </c>
      <c r="R96" s="143">
        <f t="shared" ref="R96:R114" si="2">Q96*H96</f>
        <v>0</v>
      </c>
      <c r="S96" s="143">
        <v>0</v>
      </c>
      <c r="T96" s="144">
        <f t="shared" ref="T96:T114" si="3">S96*H96</f>
        <v>0</v>
      </c>
      <c r="AR96" s="145" t="s">
        <v>1224</v>
      </c>
      <c r="AT96" s="145" t="s">
        <v>331</v>
      </c>
      <c r="AU96" s="145" t="s">
        <v>76</v>
      </c>
      <c r="AY96" s="19" t="s">
        <v>328</v>
      </c>
      <c r="BE96" s="146">
        <f t="shared" ref="BE96:BE114" si="4">IF(N96="základní",J96,0)</f>
        <v>0</v>
      </c>
      <c r="BF96" s="146">
        <f t="shared" ref="BF96:BF114" si="5">IF(N96="snížená",J96,0)</f>
        <v>0</v>
      </c>
      <c r="BG96" s="146">
        <f t="shared" ref="BG96:BG114" si="6">IF(N96="zákl. přenesená",J96,0)</f>
        <v>0</v>
      </c>
      <c r="BH96" s="146">
        <f t="shared" ref="BH96:BH114" si="7">IF(N96="sníž. přenesená",J96,0)</f>
        <v>0</v>
      </c>
      <c r="BI96" s="146">
        <f t="shared" ref="BI96:BI114" si="8">IF(N96="nulová",J96,0)</f>
        <v>0</v>
      </c>
      <c r="BJ96" s="19" t="s">
        <v>76</v>
      </c>
      <c r="BK96" s="146">
        <f t="shared" ref="BK96:BK114" si="9">ROUND(I96*H96,2)</f>
        <v>0</v>
      </c>
      <c r="BL96" s="19" t="s">
        <v>1224</v>
      </c>
      <c r="BM96" s="145" t="s">
        <v>6001</v>
      </c>
    </row>
    <row r="97" spans="2:65" s="1" customFormat="1" ht="21.75" customHeight="1">
      <c r="B97" s="133"/>
      <c r="C97" s="134" t="s">
        <v>79</v>
      </c>
      <c r="D97" s="134" t="s">
        <v>331</v>
      </c>
      <c r="E97" s="135" t="s">
        <v>6002</v>
      </c>
      <c r="F97" s="136" t="s">
        <v>6003</v>
      </c>
      <c r="G97" s="137" t="s">
        <v>356</v>
      </c>
      <c r="H97" s="138">
        <v>1</v>
      </c>
      <c r="I97" s="139"/>
      <c r="J97" s="140">
        <f t="shared" si="0"/>
        <v>0</v>
      </c>
      <c r="K97" s="136" t="s">
        <v>2309</v>
      </c>
      <c r="L97" s="34"/>
      <c r="M97" s="141" t="s">
        <v>3</v>
      </c>
      <c r="N97" s="142" t="s">
        <v>40</v>
      </c>
      <c r="P97" s="143">
        <f t="shared" si="1"/>
        <v>0</v>
      </c>
      <c r="Q97" s="143">
        <v>0</v>
      </c>
      <c r="R97" s="143">
        <f t="shared" si="2"/>
        <v>0</v>
      </c>
      <c r="S97" s="143">
        <v>0</v>
      </c>
      <c r="T97" s="144">
        <f t="shared" si="3"/>
        <v>0</v>
      </c>
      <c r="AR97" s="145" t="s">
        <v>1224</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1224</v>
      </c>
      <c r="BM97" s="145" t="s">
        <v>6004</v>
      </c>
    </row>
    <row r="98" spans="2:65" s="1" customFormat="1" ht="16.5" customHeight="1">
      <c r="B98" s="133"/>
      <c r="C98" s="134" t="s">
        <v>87</v>
      </c>
      <c r="D98" s="134" t="s">
        <v>331</v>
      </c>
      <c r="E98" s="135" t="s">
        <v>6005</v>
      </c>
      <c r="F98" s="136" t="s">
        <v>6006</v>
      </c>
      <c r="G98" s="137" t="s">
        <v>356</v>
      </c>
      <c r="H98" s="138">
        <v>1</v>
      </c>
      <c r="I98" s="139"/>
      <c r="J98" s="140">
        <f t="shared" si="0"/>
        <v>0</v>
      </c>
      <c r="K98" s="136" t="s">
        <v>2309</v>
      </c>
      <c r="L98" s="34"/>
      <c r="M98" s="141" t="s">
        <v>3</v>
      </c>
      <c r="N98" s="142" t="s">
        <v>40</v>
      </c>
      <c r="P98" s="143">
        <f t="shared" si="1"/>
        <v>0</v>
      </c>
      <c r="Q98" s="143">
        <v>0</v>
      </c>
      <c r="R98" s="143">
        <f t="shared" si="2"/>
        <v>0</v>
      </c>
      <c r="S98" s="143">
        <v>0</v>
      </c>
      <c r="T98" s="144">
        <f t="shared" si="3"/>
        <v>0</v>
      </c>
      <c r="AR98" s="145" t="s">
        <v>1224</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1224</v>
      </c>
      <c r="BM98" s="145" t="s">
        <v>6007</v>
      </c>
    </row>
    <row r="99" spans="2:65" s="1" customFormat="1" ht="24.2" customHeight="1">
      <c r="B99" s="133"/>
      <c r="C99" s="134" t="s">
        <v>113</v>
      </c>
      <c r="D99" s="134" t="s">
        <v>331</v>
      </c>
      <c r="E99" s="135" t="s">
        <v>6008</v>
      </c>
      <c r="F99" s="136" t="s">
        <v>6009</v>
      </c>
      <c r="G99" s="137" t="s">
        <v>367</v>
      </c>
      <c r="H99" s="138">
        <v>33</v>
      </c>
      <c r="I99" s="139"/>
      <c r="J99" s="140">
        <f t="shared" si="0"/>
        <v>0</v>
      </c>
      <c r="K99" s="136" t="s">
        <v>2309</v>
      </c>
      <c r="L99" s="34"/>
      <c r="M99" s="141" t="s">
        <v>3</v>
      </c>
      <c r="N99" s="142" t="s">
        <v>40</v>
      </c>
      <c r="P99" s="143">
        <f t="shared" si="1"/>
        <v>0</v>
      </c>
      <c r="Q99" s="143">
        <v>0</v>
      </c>
      <c r="R99" s="143">
        <f t="shared" si="2"/>
        <v>0</v>
      </c>
      <c r="S99" s="143">
        <v>0</v>
      </c>
      <c r="T99" s="144">
        <f t="shared" si="3"/>
        <v>0</v>
      </c>
      <c r="AR99" s="145" t="s">
        <v>1224</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1224</v>
      </c>
      <c r="BM99" s="145" t="s">
        <v>6010</v>
      </c>
    </row>
    <row r="100" spans="2:65" s="1" customFormat="1" ht="16.5" customHeight="1">
      <c r="B100" s="133"/>
      <c r="C100" s="134" t="s">
        <v>138</v>
      </c>
      <c r="D100" s="134" t="s">
        <v>331</v>
      </c>
      <c r="E100" s="135" t="s">
        <v>6011</v>
      </c>
      <c r="F100" s="136" t="s">
        <v>6012</v>
      </c>
      <c r="G100" s="137" t="s">
        <v>367</v>
      </c>
      <c r="H100" s="138">
        <v>33</v>
      </c>
      <c r="I100" s="139"/>
      <c r="J100" s="140">
        <f t="shared" si="0"/>
        <v>0</v>
      </c>
      <c r="K100" s="136" t="s">
        <v>2309</v>
      </c>
      <c r="L100" s="34"/>
      <c r="M100" s="141" t="s">
        <v>3</v>
      </c>
      <c r="N100" s="142" t="s">
        <v>40</v>
      </c>
      <c r="P100" s="143">
        <f t="shared" si="1"/>
        <v>0</v>
      </c>
      <c r="Q100" s="143">
        <v>0</v>
      </c>
      <c r="R100" s="143">
        <f t="shared" si="2"/>
        <v>0</v>
      </c>
      <c r="S100" s="143">
        <v>0</v>
      </c>
      <c r="T100" s="144">
        <f t="shared" si="3"/>
        <v>0</v>
      </c>
      <c r="AR100" s="145" t="s">
        <v>1224</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1224</v>
      </c>
      <c r="BM100" s="145" t="s">
        <v>6013</v>
      </c>
    </row>
    <row r="101" spans="2:65" s="1" customFormat="1" ht="16.5" customHeight="1">
      <c r="B101" s="133"/>
      <c r="C101" s="134" t="s">
        <v>150</v>
      </c>
      <c r="D101" s="134" t="s">
        <v>331</v>
      </c>
      <c r="E101" s="135" t="s">
        <v>6014</v>
      </c>
      <c r="F101" s="136" t="s">
        <v>6015</v>
      </c>
      <c r="G101" s="137" t="s">
        <v>356</v>
      </c>
      <c r="H101" s="138">
        <v>1</v>
      </c>
      <c r="I101" s="139"/>
      <c r="J101" s="140">
        <f t="shared" si="0"/>
        <v>0</v>
      </c>
      <c r="K101" s="136" t="s">
        <v>2309</v>
      </c>
      <c r="L101" s="34"/>
      <c r="M101" s="141" t="s">
        <v>3</v>
      </c>
      <c r="N101" s="142" t="s">
        <v>40</v>
      </c>
      <c r="P101" s="143">
        <f t="shared" si="1"/>
        <v>0</v>
      </c>
      <c r="Q101" s="143">
        <v>0</v>
      </c>
      <c r="R101" s="143">
        <f t="shared" si="2"/>
        <v>0</v>
      </c>
      <c r="S101" s="143">
        <v>0</v>
      </c>
      <c r="T101" s="144">
        <f t="shared" si="3"/>
        <v>0</v>
      </c>
      <c r="AR101" s="145" t="s">
        <v>1224</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1224</v>
      </c>
      <c r="BM101" s="145" t="s">
        <v>6016</v>
      </c>
    </row>
    <row r="102" spans="2:65" s="1" customFormat="1" ht="24.2" customHeight="1">
      <c r="B102" s="133"/>
      <c r="C102" s="134" t="s">
        <v>168</v>
      </c>
      <c r="D102" s="134" t="s">
        <v>331</v>
      </c>
      <c r="E102" s="135" t="s">
        <v>6017</v>
      </c>
      <c r="F102" s="136" t="s">
        <v>6018</v>
      </c>
      <c r="G102" s="137" t="s">
        <v>476</v>
      </c>
      <c r="H102" s="138">
        <v>140</v>
      </c>
      <c r="I102" s="139"/>
      <c r="J102" s="140">
        <f t="shared" si="0"/>
        <v>0</v>
      </c>
      <c r="K102" s="136" t="s">
        <v>2309</v>
      </c>
      <c r="L102" s="34"/>
      <c r="M102" s="141" t="s">
        <v>3</v>
      </c>
      <c r="N102" s="142" t="s">
        <v>40</v>
      </c>
      <c r="P102" s="143">
        <f t="shared" si="1"/>
        <v>0</v>
      </c>
      <c r="Q102" s="143">
        <v>0</v>
      </c>
      <c r="R102" s="143">
        <f t="shared" si="2"/>
        <v>0</v>
      </c>
      <c r="S102" s="143">
        <v>0</v>
      </c>
      <c r="T102" s="144">
        <f t="shared" si="3"/>
        <v>0</v>
      </c>
      <c r="AR102" s="145" t="s">
        <v>1224</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6019</v>
      </c>
    </row>
    <row r="103" spans="2:65" s="1" customFormat="1" ht="16.5" customHeight="1">
      <c r="B103" s="133"/>
      <c r="C103" s="134" t="s">
        <v>171</v>
      </c>
      <c r="D103" s="134" t="s">
        <v>331</v>
      </c>
      <c r="E103" s="135" t="s">
        <v>6020</v>
      </c>
      <c r="F103" s="136" t="s">
        <v>6021</v>
      </c>
      <c r="G103" s="137" t="s">
        <v>476</v>
      </c>
      <c r="H103" s="138">
        <v>30</v>
      </c>
      <c r="I103" s="139"/>
      <c r="J103" s="140">
        <f t="shared" si="0"/>
        <v>0</v>
      </c>
      <c r="K103" s="136" t="s">
        <v>2309</v>
      </c>
      <c r="L103" s="34"/>
      <c r="M103" s="141" t="s">
        <v>3</v>
      </c>
      <c r="N103" s="142" t="s">
        <v>40</v>
      </c>
      <c r="P103" s="143">
        <f t="shared" si="1"/>
        <v>0</v>
      </c>
      <c r="Q103" s="143">
        <v>0</v>
      </c>
      <c r="R103" s="143">
        <f t="shared" si="2"/>
        <v>0</v>
      </c>
      <c r="S103" s="143">
        <v>0</v>
      </c>
      <c r="T103" s="144">
        <f t="shared" si="3"/>
        <v>0</v>
      </c>
      <c r="AR103" s="145" t="s">
        <v>1224</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6022</v>
      </c>
    </row>
    <row r="104" spans="2:65" s="1" customFormat="1" ht="37.9" customHeight="1">
      <c r="B104" s="133"/>
      <c r="C104" s="134" t="s">
        <v>183</v>
      </c>
      <c r="D104" s="134" t="s">
        <v>331</v>
      </c>
      <c r="E104" s="135" t="s">
        <v>6023</v>
      </c>
      <c r="F104" s="136" t="s">
        <v>6024</v>
      </c>
      <c r="G104" s="137" t="s">
        <v>356</v>
      </c>
      <c r="H104" s="138">
        <v>1</v>
      </c>
      <c r="I104" s="139"/>
      <c r="J104" s="140">
        <f t="shared" si="0"/>
        <v>0</v>
      </c>
      <c r="K104" s="136" t="s">
        <v>2309</v>
      </c>
      <c r="L104" s="34"/>
      <c r="M104" s="141" t="s">
        <v>3</v>
      </c>
      <c r="N104" s="142" t="s">
        <v>40</v>
      </c>
      <c r="P104" s="143">
        <f t="shared" si="1"/>
        <v>0</v>
      </c>
      <c r="Q104" s="143">
        <v>0</v>
      </c>
      <c r="R104" s="143">
        <f t="shared" si="2"/>
        <v>0</v>
      </c>
      <c r="S104" s="143">
        <v>0</v>
      </c>
      <c r="T104" s="144">
        <f t="shared" si="3"/>
        <v>0</v>
      </c>
      <c r="AR104" s="145" t="s">
        <v>1224</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6025</v>
      </c>
    </row>
    <row r="105" spans="2:65" s="1" customFormat="1" ht="21.75" customHeight="1">
      <c r="B105" s="133"/>
      <c r="C105" s="134" t="s">
        <v>235</v>
      </c>
      <c r="D105" s="134" t="s">
        <v>331</v>
      </c>
      <c r="E105" s="135" t="s">
        <v>6026</v>
      </c>
      <c r="F105" s="136" t="s">
        <v>6027</v>
      </c>
      <c r="G105" s="137" t="s">
        <v>476</v>
      </c>
      <c r="H105" s="138">
        <v>160</v>
      </c>
      <c r="I105" s="139"/>
      <c r="J105" s="140">
        <f t="shared" si="0"/>
        <v>0</v>
      </c>
      <c r="K105" s="136" t="s">
        <v>2309</v>
      </c>
      <c r="L105" s="34"/>
      <c r="M105" s="141" t="s">
        <v>3</v>
      </c>
      <c r="N105" s="142" t="s">
        <v>40</v>
      </c>
      <c r="P105" s="143">
        <f t="shared" si="1"/>
        <v>0</v>
      </c>
      <c r="Q105" s="143">
        <v>0</v>
      </c>
      <c r="R105" s="143">
        <f t="shared" si="2"/>
        <v>0</v>
      </c>
      <c r="S105" s="143">
        <v>0</v>
      </c>
      <c r="T105" s="144">
        <f t="shared" si="3"/>
        <v>0</v>
      </c>
      <c r="AR105" s="145" t="s">
        <v>1224</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6028</v>
      </c>
    </row>
    <row r="106" spans="2:65" s="1" customFormat="1" ht="16.5" customHeight="1">
      <c r="B106" s="133"/>
      <c r="C106" s="134" t="s">
        <v>239</v>
      </c>
      <c r="D106" s="134" t="s">
        <v>331</v>
      </c>
      <c r="E106" s="135" t="s">
        <v>6029</v>
      </c>
      <c r="F106" s="136" t="s">
        <v>6030</v>
      </c>
      <c r="G106" s="137" t="s">
        <v>356</v>
      </c>
      <c r="H106" s="138">
        <v>1</v>
      </c>
      <c r="I106" s="139"/>
      <c r="J106" s="140">
        <f t="shared" si="0"/>
        <v>0</v>
      </c>
      <c r="K106" s="136" t="s">
        <v>2309</v>
      </c>
      <c r="L106" s="34"/>
      <c r="M106" s="141" t="s">
        <v>3</v>
      </c>
      <c r="N106" s="142" t="s">
        <v>40</v>
      </c>
      <c r="P106" s="143">
        <f t="shared" si="1"/>
        <v>0</v>
      </c>
      <c r="Q106" s="143">
        <v>0</v>
      </c>
      <c r="R106" s="143">
        <f t="shared" si="2"/>
        <v>0</v>
      </c>
      <c r="S106" s="143">
        <v>0</v>
      </c>
      <c r="T106" s="144">
        <f t="shared" si="3"/>
        <v>0</v>
      </c>
      <c r="AR106" s="145" t="s">
        <v>1224</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6031</v>
      </c>
    </row>
    <row r="107" spans="2:65" s="1" customFormat="1" ht="24.2" customHeight="1">
      <c r="B107" s="133"/>
      <c r="C107" s="134" t="s">
        <v>9</v>
      </c>
      <c r="D107" s="134" t="s">
        <v>331</v>
      </c>
      <c r="E107" s="135" t="s">
        <v>6032</v>
      </c>
      <c r="F107" s="136" t="s">
        <v>6033</v>
      </c>
      <c r="G107" s="137" t="s">
        <v>476</v>
      </c>
      <c r="H107" s="138">
        <v>180</v>
      </c>
      <c r="I107" s="139"/>
      <c r="J107" s="140">
        <f t="shared" si="0"/>
        <v>0</v>
      </c>
      <c r="K107" s="136" t="s">
        <v>2309</v>
      </c>
      <c r="L107" s="34"/>
      <c r="M107" s="141" t="s">
        <v>3</v>
      </c>
      <c r="N107" s="142" t="s">
        <v>40</v>
      </c>
      <c r="P107" s="143">
        <f t="shared" si="1"/>
        <v>0</v>
      </c>
      <c r="Q107" s="143">
        <v>0</v>
      </c>
      <c r="R107" s="143">
        <f t="shared" si="2"/>
        <v>0</v>
      </c>
      <c r="S107" s="143">
        <v>0</v>
      </c>
      <c r="T107" s="144">
        <f t="shared" si="3"/>
        <v>0</v>
      </c>
      <c r="AR107" s="145" t="s">
        <v>1224</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6034</v>
      </c>
    </row>
    <row r="108" spans="2:65" s="1" customFormat="1" ht="16.5" customHeight="1">
      <c r="B108" s="133"/>
      <c r="C108" s="134" t="s">
        <v>505</v>
      </c>
      <c r="D108" s="134" t="s">
        <v>331</v>
      </c>
      <c r="E108" s="135" t="s">
        <v>6035</v>
      </c>
      <c r="F108" s="136" t="s">
        <v>6036</v>
      </c>
      <c r="G108" s="137" t="s">
        <v>476</v>
      </c>
      <c r="H108" s="138">
        <v>60</v>
      </c>
      <c r="I108" s="139"/>
      <c r="J108" s="140">
        <f t="shared" si="0"/>
        <v>0</v>
      </c>
      <c r="K108" s="136" t="s">
        <v>2309</v>
      </c>
      <c r="L108" s="34"/>
      <c r="M108" s="141" t="s">
        <v>3</v>
      </c>
      <c r="N108" s="142" t="s">
        <v>40</v>
      </c>
      <c r="P108" s="143">
        <f t="shared" si="1"/>
        <v>0</v>
      </c>
      <c r="Q108" s="143">
        <v>0</v>
      </c>
      <c r="R108" s="143">
        <f t="shared" si="2"/>
        <v>0</v>
      </c>
      <c r="S108" s="143">
        <v>0</v>
      </c>
      <c r="T108" s="144">
        <f t="shared" si="3"/>
        <v>0</v>
      </c>
      <c r="AR108" s="145" t="s">
        <v>1224</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6037</v>
      </c>
    </row>
    <row r="109" spans="2:65" s="1" customFormat="1" ht="21.75" customHeight="1">
      <c r="B109" s="133"/>
      <c r="C109" s="134" t="s">
        <v>512</v>
      </c>
      <c r="D109" s="134" t="s">
        <v>331</v>
      </c>
      <c r="E109" s="135" t="s">
        <v>6038</v>
      </c>
      <c r="F109" s="136" t="s">
        <v>6039</v>
      </c>
      <c r="G109" s="137" t="s">
        <v>476</v>
      </c>
      <c r="H109" s="138">
        <v>25</v>
      </c>
      <c r="I109" s="139"/>
      <c r="J109" s="140">
        <f t="shared" si="0"/>
        <v>0</v>
      </c>
      <c r="K109" s="136" t="s">
        <v>2309</v>
      </c>
      <c r="L109" s="34"/>
      <c r="M109" s="141" t="s">
        <v>3</v>
      </c>
      <c r="N109" s="142" t="s">
        <v>40</v>
      </c>
      <c r="P109" s="143">
        <f t="shared" si="1"/>
        <v>0</v>
      </c>
      <c r="Q109" s="143">
        <v>0</v>
      </c>
      <c r="R109" s="143">
        <f t="shared" si="2"/>
        <v>0</v>
      </c>
      <c r="S109" s="143">
        <v>0</v>
      </c>
      <c r="T109" s="144">
        <f t="shared" si="3"/>
        <v>0</v>
      </c>
      <c r="AR109" s="145" t="s">
        <v>1224</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1224</v>
      </c>
      <c r="BM109" s="145" t="s">
        <v>6040</v>
      </c>
    </row>
    <row r="110" spans="2:65" s="1" customFormat="1" ht="16.5" customHeight="1">
      <c r="B110" s="133"/>
      <c r="C110" s="134" t="s">
        <v>526</v>
      </c>
      <c r="D110" s="134" t="s">
        <v>331</v>
      </c>
      <c r="E110" s="135" t="s">
        <v>6041</v>
      </c>
      <c r="F110" s="136" t="s">
        <v>6042</v>
      </c>
      <c r="G110" s="137" t="s">
        <v>367</v>
      </c>
      <c r="H110" s="138">
        <v>1</v>
      </c>
      <c r="I110" s="139"/>
      <c r="J110" s="140">
        <f t="shared" si="0"/>
        <v>0</v>
      </c>
      <c r="K110" s="136" t="s">
        <v>2309</v>
      </c>
      <c r="L110" s="34"/>
      <c r="M110" s="141" t="s">
        <v>3</v>
      </c>
      <c r="N110" s="142" t="s">
        <v>40</v>
      </c>
      <c r="P110" s="143">
        <f t="shared" si="1"/>
        <v>0</v>
      </c>
      <c r="Q110" s="143">
        <v>0</v>
      </c>
      <c r="R110" s="143">
        <f t="shared" si="2"/>
        <v>0</v>
      </c>
      <c r="S110" s="143">
        <v>0</v>
      </c>
      <c r="T110" s="144">
        <f t="shared" si="3"/>
        <v>0</v>
      </c>
      <c r="AR110" s="145" t="s">
        <v>1224</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1224</v>
      </c>
      <c r="BM110" s="145" t="s">
        <v>6043</v>
      </c>
    </row>
    <row r="111" spans="2:65" s="1" customFormat="1" ht="24.2" customHeight="1">
      <c r="B111" s="133"/>
      <c r="C111" s="134" t="s">
        <v>532</v>
      </c>
      <c r="D111" s="134" t="s">
        <v>331</v>
      </c>
      <c r="E111" s="135" t="s">
        <v>6044</v>
      </c>
      <c r="F111" s="136" t="s">
        <v>6045</v>
      </c>
      <c r="G111" s="137" t="s">
        <v>476</v>
      </c>
      <c r="H111" s="138">
        <v>30</v>
      </c>
      <c r="I111" s="139"/>
      <c r="J111" s="140">
        <f t="shared" si="0"/>
        <v>0</v>
      </c>
      <c r="K111" s="136" t="s">
        <v>2309</v>
      </c>
      <c r="L111" s="34"/>
      <c r="M111" s="141" t="s">
        <v>3</v>
      </c>
      <c r="N111" s="142" t="s">
        <v>40</v>
      </c>
      <c r="P111" s="143">
        <f t="shared" si="1"/>
        <v>0</v>
      </c>
      <c r="Q111" s="143">
        <v>0</v>
      </c>
      <c r="R111" s="143">
        <f t="shared" si="2"/>
        <v>0</v>
      </c>
      <c r="S111" s="143">
        <v>0</v>
      </c>
      <c r="T111" s="144">
        <f t="shared" si="3"/>
        <v>0</v>
      </c>
      <c r="AR111" s="145" t="s">
        <v>1224</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1224</v>
      </c>
      <c r="BM111" s="145" t="s">
        <v>6046</v>
      </c>
    </row>
    <row r="112" spans="2:65" s="1" customFormat="1" ht="16.5" customHeight="1">
      <c r="B112" s="133"/>
      <c r="C112" s="134" t="s">
        <v>538</v>
      </c>
      <c r="D112" s="134" t="s">
        <v>331</v>
      </c>
      <c r="E112" s="135" t="s">
        <v>6047</v>
      </c>
      <c r="F112" s="136" t="s">
        <v>6048</v>
      </c>
      <c r="G112" s="137" t="s">
        <v>367</v>
      </c>
      <c r="H112" s="138">
        <v>1</v>
      </c>
      <c r="I112" s="139"/>
      <c r="J112" s="140">
        <f t="shared" si="0"/>
        <v>0</v>
      </c>
      <c r="K112" s="136" t="s">
        <v>2309</v>
      </c>
      <c r="L112" s="34"/>
      <c r="M112" s="141" t="s">
        <v>3</v>
      </c>
      <c r="N112" s="142" t="s">
        <v>40</v>
      </c>
      <c r="P112" s="143">
        <f t="shared" si="1"/>
        <v>0</v>
      </c>
      <c r="Q112" s="143">
        <v>0</v>
      </c>
      <c r="R112" s="143">
        <f t="shared" si="2"/>
        <v>0</v>
      </c>
      <c r="S112" s="143">
        <v>0</v>
      </c>
      <c r="T112" s="144">
        <f t="shared" si="3"/>
        <v>0</v>
      </c>
      <c r="AR112" s="145" t="s">
        <v>1224</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1224</v>
      </c>
      <c r="BM112" s="145" t="s">
        <v>6049</v>
      </c>
    </row>
    <row r="113" spans="2:65" s="1" customFormat="1" ht="24.2" customHeight="1">
      <c r="B113" s="133"/>
      <c r="C113" s="134" t="s">
        <v>544</v>
      </c>
      <c r="D113" s="134" t="s">
        <v>331</v>
      </c>
      <c r="E113" s="135" t="s">
        <v>6050</v>
      </c>
      <c r="F113" s="136" t="s">
        <v>6051</v>
      </c>
      <c r="G113" s="137" t="s">
        <v>476</v>
      </c>
      <c r="H113" s="138">
        <v>14</v>
      </c>
      <c r="I113" s="139"/>
      <c r="J113" s="140">
        <f t="shared" si="0"/>
        <v>0</v>
      </c>
      <c r="K113" s="136" t="s">
        <v>2309</v>
      </c>
      <c r="L113" s="34"/>
      <c r="M113" s="141" t="s">
        <v>3</v>
      </c>
      <c r="N113" s="142" t="s">
        <v>40</v>
      </c>
      <c r="P113" s="143">
        <f t="shared" si="1"/>
        <v>0</v>
      </c>
      <c r="Q113" s="143">
        <v>0</v>
      </c>
      <c r="R113" s="143">
        <f t="shared" si="2"/>
        <v>0</v>
      </c>
      <c r="S113" s="143">
        <v>0</v>
      </c>
      <c r="T113" s="144">
        <f t="shared" si="3"/>
        <v>0</v>
      </c>
      <c r="AR113" s="145" t="s">
        <v>1224</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1224</v>
      </c>
      <c r="BM113" s="145" t="s">
        <v>6052</v>
      </c>
    </row>
    <row r="114" spans="2:65" s="1" customFormat="1" ht="24.2" customHeight="1">
      <c r="B114" s="133"/>
      <c r="C114" s="134" t="s">
        <v>550</v>
      </c>
      <c r="D114" s="134" t="s">
        <v>331</v>
      </c>
      <c r="E114" s="135" t="s">
        <v>6053</v>
      </c>
      <c r="F114" s="136" t="s">
        <v>6054</v>
      </c>
      <c r="G114" s="137" t="s">
        <v>356</v>
      </c>
      <c r="H114" s="138">
        <v>1</v>
      </c>
      <c r="I114" s="139"/>
      <c r="J114" s="140">
        <f t="shared" si="0"/>
        <v>0</v>
      </c>
      <c r="K114" s="136" t="s">
        <v>2309</v>
      </c>
      <c r="L114" s="34"/>
      <c r="M114" s="141" t="s">
        <v>3</v>
      </c>
      <c r="N114" s="142" t="s">
        <v>40</v>
      </c>
      <c r="P114" s="143">
        <f t="shared" si="1"/>
        <v>0</v>
      </c>
      <c r="Q114" s="143">
        <v>0</v>
      </c>
      <c r="R114" s="143">
        <f t="shared" si="2"/>
        <v>0</v>
      </c>
      <c r="S114" s="143">
        <v>0</v>
      </c>
      <c r="T114" s="144">
        <f t="shared" si="3"/>
        <v>0</v>
      </c>
      <c r="AR114" s="145" t="s">
        <v>1224</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1224</v>
      </c>
      <c r="BM114" s="145" t="s">
        <v>6055</v>
      </c>
    </row>
    <row r="115" spans="2:65" s="11" customFormat="1" ht="25.9" customHeight="1">
      <c r="B115" s="121"/>
      <c r="D115" s="122" t="s">
        <v>68</v>
      </c>
      <c r="E115" s="123" t="s">
        <v>6056</v>
      </c>
      <c r="F115" s="123" t="s">
        <v>6057</v>
      </c>
      <c r="I115" s="124"/>
      <c r="J115" s="125">
        <f>BK115</f>
        <v>0</v>
      </c>
      <c r="L115" s="121"/>
      <c r="M115" s="126"/>
      <c r="P115" s="127">
        <f>SUM(P116:P119)</f>
        <v>0</v>
      </c>
      <c r="R115" s="127">
        <f>SUM(R116:R119)</f>
        <v>0</v>
      </c>
      <c r="T115" s="128">
        <f>SUM(T116:T119)</f>
        <v>0</v>
      </c>
      <c r="AR115" s="122" t="s">
        <v>113</v>
      </c>
      <c r="AT115" s="129" t="s">
        <v>68</v>
      </c>
      <c r="AU115" s="129" t="s">
        <v>69</v>
      </c>
      <c r="AY115" s="122" t="s">
        <v>328</v>
      </c>
      <c r="BK115" s="130">
        <f>SUM(BK116:BK119)</f>
        <v>0</v>
      </c>
    </row>
    <row r="116" spans="2:65" s="1" customFormat="1" ht="37.9" customHeight="1">
      <c r="B116" s="133"/>
      <c r="C116" s="134" t="s">
        <v>556</v>
      </c>
      <c r="D116" s="134" t="s">
        <v>331</v>
      </c>
      <c r="E116" s="135" t="s">
        <v>6058</v>
      </c>
      <c r="F116" s="136" t="s">
        <v>6059</v>
      </c>
      <c r="G116" s="137" t="s">
        <v>356</v>
      </c>
      <c r="H116" s="138">
        <v>1</v>
      </c>
      <c r="I116" s="139"/>
      <c r="J116" s="140">
        <f>ROUND(I116*H116,2)</f>
        <v>0</v>
      </c>
      <c r="K116" s="136" t="s">
        <v>2309</v>
      </c>
      <c r="L116" s="34"/>
      <c r="M116" s="141" t="s">
        <v>3</v>
      </c>
      <c r="N116" s="142" t="s">
        <v>40</v>
      </c>
      <c r="P116" s="143">
        <f>O116*H116</f>
        <v>0</v>
      </c>
      <c r="Q116" s="143">
        <v>0</v>
      </c>
      <c r="R116" s="143">
        <f>Q116*H116</f>
        <v>0</v>
      </c>
      <c r="S116" s="143">
        <v>0</v>
      </c>
      <c r="T116" s="144">
        <f>S116*H116</f>
        <v>0</v>
      </c>
      <c r="AR116" s="145" t="s">
        <v>1224</v>
      </c>
      <c r="AT116" s="145" t="s">
        <v>331</v>
      </c>
      <c r="AU116" s="145" t="s">
        <v>76</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1224</v>
      </c>
      <c r="BM116" s="145" t="s">
        <v>6060</v>
      </c>
    </row>
    <row r="117" spans="2:65" s="1" customFormat="1" ht="16.5" customHeight="1">
      <c r="B117" s="133"/>
      <c r="C117" s="134" t="s">
        <v>8</v>
      </c>
      <c r="D117" s="134" t="s">
        <v>331</v>
      </c>
      <c r="E117" s="135" t="s">
        <v>6061</v>
      </c>
      <c r="F117" s="136" t="s">
        <v>6062</v>
      </c>
      <c r="G117" s="137" t="s">
        <v>574</v>
      </c>
      <c r="H117" s="138">
        <v>1</v>
      </c>
      <c r="I117" s="139"/>
      <c r="J117" s="140">
        <f>ROUND(I117*H117,2)</f>
        <v>0</v>
      </c>
      <c r="K117" s="136" t="s">
        <v>2309</v>
      </c>
      <c r="L117" s="34"/>
      <c r="M117" s="141" t="s">
        <v>3</v>
      </c>
      <c r="N117" s="142" t="s">
        <v>40</v>
      </c>
      <c r="P117" s="143">
        <f>O117*H117</f>
        <v>0</v>
      </c>
      <c r="Q117" s="143">
        <v>0</v>
      </c>
      <c r="R117" s="143">
        <f>Q117*H117</f>
        <v>0</v>
      </c>
      <c r="S117" s="143">
        <v>0</v>
      </c>
      <c r="T117" s="144">
        <f>S117*H117</f>
        <v>0</v>
      </c>
      <c r="AR117" s="145" t="s">
        <v>1224</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1224</v>
      </c>
      <c r="BM117" s="145" t="s">
        <v>6063</v>
      </c>
    </row>
    <row r="118" spans="2:65" s="1" customFormat="1" ht="24.2" customHeight="1">
      <c r="B118" s="133"/>
      <c r="C118" s="134" t="s">
        <v>564</v>
      </c>
      <c r="D118" s="134" t="s">
        <v>331</v>
      </c>
      <c r="E118" s="135" t="s">
        <v>6064</v>
      </c>
      <c r="F118" s="136" t="s">
        <v>6065</v>
      </c>
      <c r="G118" s="137" t="s">
        <v>356</v>
      </c>
      <c r="H118" s="138">
        <v>1</v>
      </c>
      <c r="I118" s="139"/>
      <c r="J118" s="140">
        <f>ROUND(I118*H118,2)</f>
        <v>0</v>
      </c>
      <c r="K118" s="136" t="s">
        <v>2309</v>
      </c>
      <c r="L118" s="34"/>
      <c r="M118" s="141" t="s">
        <v>3</v>
      </c>
      <c r="N118" s="142" t="s">
        <v>40</v>
      </c>
      <c r="P118" s="143">
        <f>O118*H118</f>
        <v>0</v>
      </c>
      <c r="Q118" s="143">
        <v>0</v>
      </c>
      <c r="R118" s="143">
        <f>Q118*H118</f>
        <v>0</v>
      </c>
      <c r="S118" s="143">
        <v>0</v>
      </c>
      <c r="T118" s="144">
        <f>S118*H118</f>
        <v>0</v>
      </c>
      <c r="AR118" s="145" t="s">
        <v>1224</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1224</v>
      </c>
      <c r="BM118" s="145" t="s">
        <v>6066</v>
      </c>
    </row>
    <row r="119" spans="2:65" s="1" customFormat="1" ht="16.5" customHeight="1">
      <c r="B119" s="133"/>
      <c r="C119" s="134" t="s">
        <v>571</v>
      </c>
      <c r="D119" s="134" t="s">
        <v>331</v>
      </c>
      <c r="E119" s="135" t="s">
        <v>6067</v>
      </c>
      <c r="F119" s="136" t="s">
        <v>6068</v>
      </c>
      <c r="G119" s="137" t="s">
        <v>356</v>
      </c>
      <c r="H119" s="138">
        <v>1</v>
      </c>
      <c r="I119" s="139"/>
      <c r="J119" s="140">
        <f>ROUND(I119*H119,2)</f>
        <v>0</v>
      </c>
      <c r="K119" s="136" t="s">
        <v>2309</v>
      </c>
      <c r="L119" s="34"/>
      <c r="M119" s="141" t="s">
        <v>3</v>
      </c>
      <c r="N119" s="142" t="s">
        <v>40</v>
      </c>
      <c r="P119" s="143">
        <f>O119*H119</f>
        <v>0</v>
      </c>
      <c r="Q119" s="143">
        <v>0</v>
      </c>
      <c r="R119" s="143">
        <f>Q119*H119</f>
        <v>0</v>
      </c>
      <c r="S119" s="143">
        <v>0</v>
      </c>
      <c r="T119" s="144">
        <f>S119*H119</f>
        <v>0</v>
      </c>
      <c r="AR119" s="145" t="s">
        <v>1224</v>
      </c>
      <c r="AT119" s="145" t="s">
        <v>331</v>
      </c>
      <c r="AU119" s="145" t="s">
        <v>76</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1224</v>
      </c>
      <c r="BM119" s="145" t="s">
        <v>6069</v>
      </c>
    </row>
    <row r="120" spans="2:65" s="11" customFormat="1" ht="25.9" customHeight="1">
      <c r="B120" s="121"/>
      <c r="D120" s="122" t="s">
        <v>68</v>
      </c>
      <c r="E120" s="123" t="s">
        <v>6070</v>
      </c>
      <c r="F120" s="123" t="s">
        <v>120</v>
      </c>
      <c r="I120" s="124"/>
      <c r="J120" s="125">
        <f>BK120</f>
        <v>0</v>
      </c>
      <c r="L120" s="121"/>
      <c r="M120" s="126"/>
      <c r="P120" s="127">
        <f>SUM(P121:P122)</f>
        <v>0</v>
      </c>
      <c r="R120" s="127">
        <f>SUM(R121:R122)</f>
        <v>0</v>
      </c>
      <c r="T120" s="128">
        <f>SUM(T121:T122)</f>
        <v>0</v>
      </c>
      <c r="AR120" s="122" t="s">
        <v>113</v>
      </c>
      <c r="AT120" s="129" t="s">
        <v>68</v>
      </c>
      <c r="AU120" s="129" t="s">
        <v>69</v>
      </c>
      <c r="AY120" s="122" t="s">
        <v>328</v>
      </c>
      <c r="BK120" s="130">
        <f>SUM(BK121:BK122)</f>
        <v>0</v>
      </c>
    </row>
    <row r="121" spans="2:65" s="1" customFormat="1" ht="24.2" customHeight="1">
      <c r="B121" s="133"/>
      <c r="C121" s="134" t="s">
        <v>576</v>
      </c>
      <c r="D121" s="134" t="s">
        <v>331</v>
      </c>
      <c r="E121" s="135" t="s">
        <v>6071</v>
      </c>
      <c r="F121" s="136" t="s">
        <v>6072</v>
      </c>
      <c r="G121" s="137" t="s">
        <v>6073</v>
      </c>
      <c r="H121" s="138">
        <v>1</v>
      </c>
      <c r="I121" s="139"/>
      <c r="J121" s="140">
        <f>ROUND(I121*H121,2)</f>
        <v>0</v>
      </c>
      <c r="K121" s="136" t="s">
        <v>2309</v>
      </c>
      <c r="L121" s="34"/>
      <c r="M121" s="141" t="s">
        <v>3</v>
      </c>
      <c r="N121" s="142" t="s">
        <v>40</v>
      </c>
      <c r="P121" s="143">
        <f>O121*H121</f>
        <v>0</v>
      </c>
      <c r="Q121" s="143">
        <v>0</v>
      </c>
      <c r="R121" s="143">
        <f>Q121*H121</f>
        <v>0</v>
      </c>
      <c r="S121" s="143">
        <v>0</v>
      </c>
      <c r="T121" s="144">
        <f>S121*H121</f>
        <v>0</v>
      </c>
      <c r="AR121" s="145" t="s">
        <v>1224</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1224</v>
      </c>
      <c r="BM121" s="145" t="s">
        <v>6074</v>
      </c>
    </row>
    <row r="122" spans="2:65" s="1" customFormat="1" ht="24.2" customHeight="1">
      <c r="B122" s="133"/>
      <c r="C122" s="134" t="s">
        <v>473</v>
      </c>
      <c r="D122" s="134" t="s">
        <v>331</v>
      </c>
      <c r="E122" s="135" t="s">
        <v>6075</v>
      </c>
      <c r="F122" s="136" t="s">
        <v>6076</v>
      </c>
      <c r="G122" s="137" t="s">
        <v>6073</v>
      </c>
      <c r="H122" s="138">
        <v>1</v>
      </c>
      <c r="I122" s="139"/>
      <c r="J122" s="140">
        <f>ROUND(I122*H122,2)</f>
        <v>0</v>
      </c>
      <c r="K122" s="136" t="s">
        <v>2309</v>
      </c>
      <c r="L122" s="34"/>
      <c r="M122" s="189" t="s">
        <v>3</v>
      </c>
      <c r="N122" s="190" t="s">
        <v>40</v>
      </c>
      <c r="O122" s="154"/>
      <c r="P122" s="191">
        <f>O122*H122</f>
        <v>0</v>
      </c>
      <c r="Q122" s="191">
        <v>0</v>
      </c>
      <c r="R122" s="191">
        <f>Q122*H122</f>
        <v>0</v>
      </c>
      <c r="S122" s="191">
        <v>0</v>
      </c>
      <c r="T122" s="192">
        <f>S122*H122</f>
        <v>0</v>
      </c>
      <c r="AR122" s="145" t="s">
        <v>1224</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1224</v>
      </c>
      <c r="BM122" s="145" t="s">
        <v>6077</v>
      </c>
    </row>
    <row r="123" spans="2:65" s="1" customFormat="1" ht="6.95" customHeight="1">
      <c r="B123" s="43"/>
      <c r="C123" s="44"/>
      <c r="D123" s="44"/>
      <c r="E123" s="44"/>
      <c r="F123" s="44"/>
      <c r="G123" s="44"/>
      <c r="H123" s="44"/>
      <c r="I123" s="44"/>
      <c r="J123" s="44"/>
      <c r="K123" s="44"/>
      <c r="L123" s="34"/>
    </row>
  </sheetData>
  <autoFilter ref="C93:K122" xr:uid="{00000000-0009-0000-0000-000016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176</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5494</v>
      </c>
      <c r="L12" s="34"/>
    </row>
    <row r="13" spans="2:46" s="1" customFormat="1" ht="16.5" customHeight="1">
      <c r="B13" s="34"/>
      <c r="E13" s="353" t="s">
        <v>6078</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ROUND((SUM(BE98:BE132)),  2)</f>
        <v>0</v>
      </c>
      <c r="I37" s="95">
        <v>0.21</v>
      </c>
      <c r="J37" s="84">
        <f>ROUND(((SUM(BE98:BE132))*I37),  2)</f>
        <v>0</v>
      </c>
      <c r="L37" s="34"/>
    </row>
    <row r="38" spans="2:12" s="1" customFormat="1" ht="14.45" customHeight="1">
      <c r="B38" s="34"/>
      <c r="E38" s="29" t="s">
        <v>41</v>
      </c>
      <c r="F38" s="84">
        <f>ROUND((SUM(BF98:BF132)),  2)</f>
        <v>0</v>
      </c>
      <c r="I38" s="95">
        <v>0.12</v>
      </c>
      <c r="J38" s="84">
        <f>ROUND(((SUM(BF98:BF132))*I38),  2)</f>
        <v>0</v>
      </c>
      <c r="L38" s="34"/>
    </row>
    <row r="39" spans="2:12" s="1" customFormat="1" ht="14.45" hidden="1" customHeight="1">
      <c r="B39" s="34"/>
      <c r="E39" s="29" t="s">
        <v>42</v>
      </c>
      <c r="F39" s="84">
        <f>ROUND((SUM(BG98:BG132)),  2)</f>
        <v>0</v>
      </c>
      <c r="I39" s="95">
        <v>0.21</v>
      </c>
      <c r="J39" s="84">
        <f>0</f>
        <v>0</v>
      </c>
      <c r="L39" s="34"/>
    </row>
    <row r="40" spans="2:12" s="1" customFormat="1" ht="14.45" hidden="1" customHeight="1">
      <c r="B40" s="34"/>
      <c r="E40" s="29" t="s">
        <v>43</v>
      </c>
      <c r="F40" s="84">
        <f>ROUND((SUM(BH98:BH132)),  2)</f>
        <v>0</v>
      </c>
      <c r="I40" s="95">
        <v>0.12</v>
      </c>
      <c r="J40" s="84">
        <f>0</f>
        <v>0</v>
      </c>
      <c r="L40" s="34"/>
    </row>
    <row r="41" spans="2:12" s="1" customFormat="1" ht="14.45" hidden="1" customHeight="1">
      <c r="B41" s="34"/>
      <c r="E41" s="29" t="s">
        <v>44</v>
      </c>
      <c r="F41" s="84">
        <f>ROUND((SUM(BI98:BI132)),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5494</v>
      </c>
      <c r="L57" s="34"/>
    </row>
    <row r="58" spans="2:12" s="1" customFormat="1" ht="16.5" customHeight="1">
      <c r="B58" s="34"/>
      <c r="E58" s="353" t="str">
        <f>E13</f>
        <v>81 - Kanalizace</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6079</v>
      </c>
      <c r="E68" s="107"/>
      <c r="F68" s="107"/>
      <c r="G68" s="107"/>
      <c r="H68" s="107"/>
      <c r="I68" s="107"/>
      <c r="J68" s="108">
        <f>J99</f>
        <v>0</v>
      </c>
      <c r="L68" s="105"/>
    </row>
    <row r="69" spans="2:47" s="9" customFormat="1" ht="19.899999999999999" customHeight="1">
      <c r="B69" s="109"/>
      <c r="D69" s="110" t="s">
        <v>6080</v>
      </c>
      <c r="E69" s="111"/>
      <c r="F69" s="111"/>
      <c r="G69" s="111"/>
      <c r="H69" s="111"/>
      <c r="I69" s="111"/>
      <c r="J69" s="112">
        <f>J100</f>
        <v>0</v>
      </c>
      <c r="L69" s="109"/>
    </row>
    <row r="70" spans="2:47" s="9" customFormat="1" ht="19.899999999999999" customHeight="1">
      <c r="B70" s="109"/>
      <c r="D70" s="110" t="s">
        <v>6081</v>
      </c>
      <c r="E70" s="111"/>
      <c r="F70" s="111"/>
      <c r="G70" s="111"/>
      <c r="H70" s="111"/>
      <c r="I70" s="111"/>
      <c r="J70" s="112">
        <f>J107</f>
        <v>0</v>
      </c>
      <c r="L70" s="109"/>
    </row>
    <row r="71" spans="2:47" s="9" customFormat="1" ht="19.899999999999999" customHeight="1">
      <c r="B71" s="109"/>
      <c r="D71" s="110" t="s">
        <v>6082</v>
      </c>
      <c r="E71" s="111"/>
      <c r="F71" s="111"/>
      <c r="G71" s="111"/>
      <c r="H71" s="111"/>
      <c r="I71" s="111"/>
      <c r="J71" s="112">
        <f>J110</f>
        <v>0</v>
      </c>
      <c r="L71" s="109"/>
    </row>
    <row r="72" spans="2:47" s="9" customFormat="1" ht="19.899999999999999" customHeight="1">
      <c r="B72" s="109"/>
      <c r="D72" s="110" t="s">
        <v>6083</v>
      </c>
      <c r="E72" s="111"/>
      <c r="F72" s="111"/>
      <c r="G72" s="111"/>
      <c r="H72" s="111"/>
      <c r="I72" s="111"/>
      <c r="J72" s="112">
        <f>J120</f>
        <v>0</v>
      </c>
      <c r="L72" s="109"/>
    </row>
    <row r="73" spans="2:47" s="9" customFormat="1" ht="19.899999999999999" customHeight="1">
      <c r="B73" s="109"/>
      <c r="D73" s="110" t="s">
        <v>6084</v>
      </c>
      <c r="E73" s="111"/>
      <c r="F73" s="111"/>
      <c r="G73" s="111"/>
      <c r="H73" s="111"/>
      <c r="I73" s="111"/>
      <c r="J73" s="112">
        <f>J125</f>
        <v>0</v>
      </c>
      <c r="L73" s="109"/>
    </row>
    <row r="74" spans="2:47" s="9" customFormat="1" ht="19.899999999999999" customHeight="1">
      <c r="B74" s="109"/>
      <c r="D74" s="110" t="s">
        <v>6085</v>
      </c>
      <c r="E74" s="111"/>
      <c r="F74" s="111"/>
      <c r="G74" s="111"/>
      <c r="H74" s="111"/>
      <c r="I74" s="111"/>
      <c r="J74" s="112">
        <f>J131</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302</v>
      </c>
      <c r="F86" s="335"/>
      <c r="G86" s="335"/>
      <c r="H86" s="335"/>
      <c r="L86" s="22"/>
    </row>
    <row r="87" spans="2:12" ht="12" customHeight="1">
      <c r="B87" s="22"/>
      <c r="C87" s="29" t="s">
        <v>303</v>
      </c>
      <c r="L87" s="22"/>
    </row>
    <row r="88" spans="2:12" s="1" customFormat="1" ht="16.5" customHeight="1">
      <c r="B88" s="34"/>
      <c r="E88" s="365" t="s">
        <v>1828</v>
      </c>
      <c r="F88" s="374"/>
      <c r="G88" s="374"/>
      <c r="H88" s="374"/>
      <c r="L88" s="34"/>
    </row>
    <row r="89" spans="2:12" s="1" customFormat="1" ht="12" customHeight="1">
      <c r="B89" s="34"/>
      <c r="C89" s="29" t="s">
        <v>5494</v>
      </c>
      <c r="L89" s="34"/>
    </row>
    <row r="90" spans="2:12" s="1" customFormat="1" ht="16.5" customHeight="1">
      <c r="B90" s="34"/>
      <c r="E90" s="353" t="str">
        <f>E13</f>
        <v>81 - Kanalizace</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0</v>
      </c>
      <c r="S98" s="52"/>
      <c r="T98" s="119">
        <f>T99</f>
        <v>0</v>
      </c>
      <c r="AT98" s="19" t="s">
        <v>68</v>
      </c>
      <c r="AU98" s="19" t="s">
        <v>310</v>
      </c>
      <c r="BK98" s="120">
        <f>BK99</f>
        <v>0</v>
      </c>
    </row>
    <row r="99" spans="2:65" s="11" customFormat="1" ht="25.9" customHeight="1">
      <c r="B99" s="121"/>
      <c r="D99" s="122" t="s">
        <v>68</v>
      </c>
      <c r="E99" s="123" t="s">
        <v>1220</v>
      </c>
      <c r="F99" s="123" t="s">
        <v>6086</v>
      </c>
      <c r="I99" s="124"/>
      <c r="J99" s="125">
        <f>BK99</f>
        <v>0</v>
      </c>
      <c r="L99" s="121"/>
      <c r="M99" s="126"/>
      <c r="P99" s="127">
        <f>P100+P107+P110+P120+P125+P131</f>
        <v>0</v>
      </c>
      <c r="R99" s="127">
        <f>R100+R107+R110+R120+R125+R131</f>
        <v>0</v>
      </c>
      <c r="T99" s="128">
        <f>T100+T107+T110+T120+T125+T131</f>
        <v>0</v>
      </c>
      <c r="AR99" s="122" t="s">
        <v>113</v>
      </c>
      <c r="AT99" s="129" t="s">
        <v>68</v>
      </c>
      <c r="AU99" s="129" t="s">
        <v>69</v>
      </c>
      <c r="AY99" s="122" t="s">
        <v>328</v>
      </c>
      <c r="BK99" s="130">
        <f>BK100+BK107+BK110+BK120+BK125+BK131</f>
        <v>0</v>
      </c>
    </row>
    <row r="100" spans="2:65" s="11" customFormat="1" ht="22.9" customHeight="1">
      <c r="B100" s="121"/>
      <c r="D100" s="122" t="s">
        <v>68</v>
      </c>
      <c r="E100" s="131" t="s">
        <v>239</v>
      </c>
      <c r="F100" s="131" t="s">
        <v>6087</v>
      </c>
      <c r="I100" s="124"/>
      <c r="J100" s="132">
        <f>BK100</f>
        <v>0</v>
      </c>
      <c r="L100" s="121"/>
      <c r="M100" s="126"/>
      <c r="P100" s="127">
        <f>SUM(P101:P106)</f>
        <v>0</v>
      </c>
      <c r="R100" s="127">
        <f>SUM(R101:R106)</f>
        <v>0</v>
      </c>
      <c r="T100" s="128">
        <f>SUM(T101:T106)</f>
        <v>0</v>
      </c>
      <c r="AR100" s="122" t="s">
        <v>113</v>
      </c>
      <c r="AT100" s="129" t="s">
        <v>68</v>
      </c>
      <c r="AU100" s="129" t="s">
        <v>76</v>
      </c>
      <c r="AY100" s="122" t="s">
        <v>328</v>
      </c>
      <c r="BK100" s="130">
        <f>SUM(BK101:BK106)</f>
        <v>0</v>
      </c>
    </row>
    <row r="101" spans="2:65" s="1" customFormat="1" ht="16.5" customHeight="1">
      <c r="B101" s="133"/>
      <c r="C101" s="134" t="s">
        <v>76</v>
      </c>
      <c r="D101" s="134" t="s">
        <v>331</v>
      </c>
      <c r="E101" s="135" t="s">
        <v>6088</v>
      </c>
      <c r="F101" s="136" t="s">
        <v>6089</v>
      </c>
      <c r="G101" s="137" t="s">
        <v>476</v>
      </c>
      <c r="H101" s="138">
        <v>24</v>
      </c>
      <c r="I101" s="139"/>
      <c r="J101" s="140">
        <f t="shared" ref="J101:J106" si="0">ROUND(I101*H101,2)</f>
        <v>0</v>
      </c>
      <c r="K101" s="136" t="s">
        <v>3</v>
      </c>
      <c r="L101" s="34"/>
      <c r="M101" s="141" t="s">
        <v>3</v>
      </c>
      <c r="N101" s="142" t="s">
        <v>40</v>
      </c>
      <c r="P101" s="143">
        <f t="shared" ref="P101:P106" si="1">O101*H101</f>
        <v>0</v>
      </c>
      <c r="Q101" s="143">
        <v>0</v>
      </c>
      <c r="R101" s="143">
        <f t="shared" ref="R101:R106" si="2">Q101*H101</f>
        <v>0</v>
      </c>
      <c r="S101" s="143">
        <v>0</v>
      </c>
      <c r="T101" s="144">
        <f t="shared" ref="T101:T106" si="3">S101*H101</f>
        <v>0</v>
      </c>
      <c r="AR101" s="145" t="s">
        <v>1224</v>
      </c>
      <c r="AT101" s="145" t="s">
        <v>331</v>
      </c>
      <c r="AU101" s="145" t="s">
        <v>79</v>
      </c>
      <c r="AY101" s="19" t="s">
        <v>328</v>
      </c>
      <c r="BE101" s="146">
        <f t="shared" ref="BE101:BE106" si="4">IF(N101="základní",J101,0)</f>
        <v>0</v>
      </c>
      <c r="BF101" s="146">
        <f t="shared" ref="BF101:BF106" si="5">IF(N101="snížená",J101,0)</f>
        <v>0</v>
      </c>
      <c r="BG101" s="146">
        <f t="shared" ref="BG101:BG106" si="6">IF(N101="zákl. přenesená",J101,0)</f>
        <v>0</v>
      </c>
      <c r="BH101" s="146">
        <f t="shared" ref="BH101:BH106" si="7">IF(N101="sníž. přenesená",J101,0)</f>
        <v>0</v>
      </c>
      <c r="BI101" s="146">
        <f t="shared" ref="BI101:BI106" si="8">IF(N101="nulová",J101,0)</f>
        <v>0</v>
      </c>
      <c r="BJ101" s="19" t="s">
        <v>76</v>
      </c>
      <c r="BK101" s="146">
        <f t="shared" ref="BK101:BK106" si="9">ROUND(I101*H101,2)</f>
        <v>0</v>
      </c>
      <c r="BL101" s="19" t="s">
        <v>1224</v>
      </c>
      <c r="BM101" s="145" t="s">
        <v>6090</v>
      </c>
    </row>
    <row r="102" spans="2:65" s="1" customFormat="1" ht="16.5" customHeight="1">
      <c r="B102" s="133"/>
      <c r="C102" s="134" t="s">
        <v>79</v>
      </c>
      <c r="D102" s="134" t="s">
        <v>331</v>
      </c>
      <c r="E102" s="135" t="s">
        <v>6091</v>
      </c>
      <c r="F102" s="136" t="s">
        <v>6092</v>
      </c>
      <c r="G102" s="137" t="s">
        <v>476</v>
      </c>
      <c r="H102" s="138">
        <v>29</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1224</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6093</v>
      </c>
    </row>
    <row r="103" spans="2:65" s="1" customFormat="1" ht="16.5" customHeight="1">
      <c r="B103" s="133"/>
      <c r="C103" s="134" t="s">
        <v>87</v>
      </c>
      <c r="D103" s="134" t="s">
        <v>331</v>
      </c>
      <c r="E103" s="135" t="s">
        <v>6094</v>
      </c>
      <c r="F103" s="136" t="s">
        <v>6095</v>
      </c>
      <c r="G103" s="137" t="s">
        <v>476</v>
      </c>
      <c r="H103" s="138">
        <v>22</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1224</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6096</v>
      </c>
    </row>
    <row r="104" spans="2:65" s="1" customFormat="1" ht="16.5" customHeight="1">
      <c r="B104" s="133"/>
      <c r="C104" s="134" t="s">
        <v>113</v>
      </c>
      <c r="D104" s="134" t="s">
        <v>331</v>
      </c>
      <c r="E104" s="135" t="s">
        <v>6097</v>
      </c>
      <c r="F104" s="136" t="s">
        <v>6098</v>
      </c>
      <c r="G104" s="137" t="s">
        <v>476</v>
      </c>
      <c r="H104" s="138">
        <v>17</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6099</v>
      </c>
    </row>
    <row r="105" spans="2:65" s="1" customFormat="1" ht="16.5" customHeight="1">
      <c r="B105" s="133"/>
      <c r="C105" s="134" t="s">
        <v>138</v>
      </c>
      <c r="D105" s="134" t="s">
        <v>331</v>
      </c>
      <c r="E105" s="135" t="s">
        <v>6100</v>
      </c>
      <c r="F105" s="136" t="s">
        <v>6101</v>
      </c>
      <c r="G105" s="137" t="s">
        <v>476</v>
      </c>
      <c r="H105" s="138">
        <v>4</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6102</v>
      </c>
    </row>
    <row r="106" spans="2:65" s="1" customFormat="1" ht="16.5" customHeight="1">
      <c r="B106" s="133"/>
      <c r="C106" s="134" t="s">
        <v>150</v>
      </c>
      <c r="D106" s="134" t="s">
        <v>331</v>
      </c>
      <c r="E106" s="135" t="s">
        <v>6103</v>
      </c>
      <c r="F106" s="136" t="s">
        <v>6104</v>
      </c>
      <c r="G106" s="137" t="s">
        <v>476</v>
      </c>
      <c r="H106" s="138">
        <v>17</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6105</v>
      </c>
    </row>
    <row r="107" spans="2:65" s="11" customFormat="1" ht="22.9" customHeight="1">
      <c r="B107" s="121"/>
      <c r="D107" s="122" t="s">
        <v>68</v>
      </c>
      <c r="E107" s="131" t="s">
        <v>9</v>
      </c>
      <c r="F107" s="131" t="s">
        <v>6106</v>
      </c>
      <c r="I107" s="124"/>
      <c r="J107" s="132">
        <f>BK107</f>
        <v>0</v>
      </c>
      <c r="L107" s="121"/>
      <c r="M107" s="126"/>
      <c r="P107" s="127">
        <f>SUM(P108:P109)</f>
        <v>0</v>
      </c>
      <c r="R107" s="127">
        <f>SUM(R108:R109)</f>
        <v>0</v>
      </c>
      <c r="T107" s="128">
        <f>SUM(T108:T109)</f>
        <v>0</v>
      </c>
      <c r="AR107" s="122" t="s">
        <v>113</v>
      </c>
      <c r="AT107" s="129" t="s">
        <v>68</v>
      </c>
      <c r="AU107" s="129" t="s">
        <v>76</v>
      </c>
      <c r="AY107" s="122" t="s">
        <v>328</v>
      </c>
      <c r="BK107" s="130">
        <f>SUM(BK108:BK109)</f>
        <v>0</v>
      </c>
    </row>
    <row r="108" spans="2:65" s="1" customFormat="1" ht="21.75" customHeight="1">
      <c r="B108" s="133"/>
      <c r="C108" s="134" t="s">
        <v>168</v>
      </c>
      <c r="D108" s="134" t="s">
        <v>331</v>
      </c>
      <c r="E108" s="135" t="s">
        <v>6107</v>
      </c>
      <c r="F108" s="136" t="s">
        <v>6108</v>
      </c>
      <c r="G108" s="137" t="s">
        <v>476</v>
      </c>
      <c r="H108" s="138">
        <v>76</v>
      </c>
      <c r="I108" s="139"/>
      <c r="J108" s="140">
        <f>ROUND(I108*H108,2)</f>
        <v>0</v>
      </c>
      <c r="K108" s="136" t="s">
        <v>3</v>
      </c>
      <c r="L108" s="34"/>
      <c r="M108" s="141" t="s">
        <v>3</v>
      </c>
      <c r="N108" s="142" t="s">
        <v>40</v>
      </c>
      <c r="P108" s="143">
        <f>O108*H108</f>
        <v>0</v>
      </c>
      <c r="Q108" s="143">
        <v>0</v>
      </c>
      <c r="R108" s="143">
        <f>Q108*H108</f>
        <v>0</v>
      </c>
      <c r="S108" s="143">
        <v>0</v>
      </c>
      <c r="T108" s="144">
        <f>S108*H108</f>
        <v>0</v>
      </c>
      <c r="AR108" s="145" t="s">
        <v>1224</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1224</v>
      </c>
      <c r="BM108" s="145" t="s">
        <v>6109</v>
      </c>
    </row>
    <row r="109" spans="2:65" s="1" customFormat="1" ht="16.5" customHeight="1">
      <c r="B109" s="133"/>
      <c r="C109" s="134" t="s">
        <v>171</v>
      </c>
      <c r="D109" s="134" t="s">
        <v>331</v>
      </c>
      <c r="E109" s="135" t="s">
        <v>6110</v>
      </c>
      <c r="F109" s="136" t="s">
        <v>6111</v>
      </c>
      <c r="G109" s="137" t="s">
        <v>476</v>
      </c>
      <c r="H109" s="138">
        <v>76</v>
      </c>
      <c r="I109" s="139"/>
      <c r="J109" s="140">
        <f>ROUND(I109*H109,2)</f>
        <v>0</v>
      </c>
      <c r="K109" s="136" t="s">
        <v>3</v>
      </c>
      <c r="L109" s="34"/>
      <c r="M109" s="141" t="s">
        <v>3</v>
      </c>
      <c r="N109" s="142" t="s">
        <v>40</v>
      </c>
      <c r="P109" s="143">
        <f>O109*H109</f>
        <v>0</v>
      </c>
      <c r="Q109" s="143">
        <v>0</v>
      </c>
      <c r="R109" s="143">
        <f>Q109*H109</f>
        <v>0</v>
      </c>
      <c r="S109" s="143">
        <v>0</v>
      </c>
      <c r="T109" s="144">
        <f>S109*H109</f>
        <v>0</v>
      </c>
      <c r="AR109" s="145" t="s">
        <v>1224</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1224</v>
      </c>
      <c r="BM109" s="145" t="s">
        <v>6112</v>
      </c>
    </row>
    <row r="110" spans="2:65" s="11" customFormat="1" ht="22.9" customHeight="1">
      <c r="B110" s="121"/>
      <c r="D110" s="122" t="s">
        <v>68</v>
      </c>
      <c r="E110" s="131" t="s">
        <v>505</v>
      </c>
      <c r="F110" s="131" t="s">
        <v>6113</v>
      </c>
      <c r="I110" s="124"/>
      <c r="J110" s="132">
        <f>BK110</f>
        <v>0</v>
      </c>
      <c r="L110" s="121"/>
      <c r="M110" s="126"/>
      <c r="P110" s="127">
        <f>SUM(P111:P119)</f>
        <v>0</v>
      </c>
      <c r="R110" s="127">
        <f>SUM(R111:R119)</f>
        <v>0</v>
      </c>
      <c r="T110" s="128">
        <f>SUM(T111:T119)</f>
        <v>0</v>
      </c>
      <c r="AR110" s="122" t="s">
        <v>113</v>
      </c>
      <c r="AT110" s="129" t="s">
        <v>68</v>
      </c>
      <c r="AU110" s="129" t="s">
        <v>76</v>
      </c>
      <c r="AY110" s="122" t="s">
        <v>328</v>
      </c>
      <c r="BK110" s="130">
        <f>SUM(BK111:BK119)</f>
        <v>0</v>
      </c>
    </row>
    <row r="111" spans="2:65" s="1" customFormat="1" ht="16.5" customHeight="1">
      <c r="B111" s="133"/>
      <c r="C111" s="134" t="s">
        <v>183</v>
      </c>
      <c r="D111" s="134" t="s">
        <v>331</v>
      </c>
      <c r="E111" s="135" t="s">
        <v>6114</v>
      </c>
      <c r="F111" s="136" t="s">
        <v>6115</v>
      </c>
      <c r="G111" s="137" t="s">
        <v>476</v>
      </c>
      <c r="H111" s="138">
        <v>2</v>
      </c>
      <c r="I111" s="139"/>
      <c r="J111" s="140">
        <f t="shared" ref="J111:J119" si="10">ROUND(I111*H111,2)</f>
        <v>0</v>
      </c>
      <c r="K111" s="136" t="s">
        <v>3</v>
      </c>
      <c r="L111" s="34"/>
      <c r="M111" s="141" t="s">
        <v>3</v>
      </c>
      <c r="N111" s="142" t="s">
        <v>40</v>
      </c>
      <c r="P111" s="143">
        <f t="shared" ref="P111:P119" si="11">O111*H111</f>
        <v>0</v>
      </c>
      <c r="Q111" s="143">
        <v>0</v>
      </c>
      <c r="R111" s="143">
        <f t="shared" ref="R111:R119" si="12">Q111*H111</f>
        <v>0</v>
      </c>
      <c r="S111" s="143">
        <v>0</v>
      </c>
      <c r="T111" s="144">
        <f t="shared" ref="T111:T119" si="13">S111*H111</f>
        <v>0</v>
      </c>
      <c r="AR111" s="145" t="s">
        <v>1224</v>
      </c>
      <c r="AT111" s="145" t="s">
        <v>331</v>
      </c>
      <c r="AU111" s="145" t="s">
        <v>79</v>
      </c>
      <c r="AY111" s="19" t="s">
        <v>328</v>
      </c>
      <c r="BE111" s="146">
        <f t="shared" ref="BE111:BE119" si="14">IF(N111="základní",J111,0)</f>
        <v>0</v>
      </c>
      <c r="BF111" s="146">
        <f t="shared" ref="BF111:BF119" si="15">IF(N111="snížená",J111,0)</f>
        <v>0</v>
      </c>
      <c r="BG111" s="146">
        <f t="shared" ref="BG111:BG119" si="16">IF(N111="zákl. přenesená",J111,0)</f>
        <v>0</v>
      </c>
      <c r="BH111" s="146">
        <f t="shared" ref="BH111:BH119" si="17">IF(N111="sníž. přenesená",J111,0)</f>
        <v>0</v>
      </c>
      <c r="BI111" s="146">
        <f t="shared" ref="BI111:BI119" si="18">IF(N111="nulová",J111,0)</f>
        <v>0</v>
      </c>
      <c r="BJ111" s="19" t="s">
        <v>76</v>
      </c>
      <c r="BK111" s="146">
        <f t="shared" ref="BK111:BK119" si="19">ROUND(I111*H111,2)</f>
        <v>0</v>
      </c>
      <c r="BL111" s="19" t="s">
        <v>1224</v>
      </c>
      <c r="BM111" s="145" t="s">
        <v>6116</v>
      </c>
    </row>
    <row r="112" spans="2:65" s="1" customFormat="1" ht="16.5" customHeight="1">
      <c r="B112" s="133"/>
      <c r="C112" s="134" t="s">
        <v>235</v>
      </c>
      <c r="D112" s="134" t="s">
        <v>331</v>
      </c>
      <c r="E112" s="135" t="s">
        <v>6117</v>
      </c>
      <c r="F112" s="136" t="s">
        <v>6118</v>
      </c>
      <c r="G112" s="137" t="s">
        <v>476</v>
      </c>
      <c r="H112" s="138">
        <v>43</v>
      </c>
      <c r="I112" s="139"/>
      <c r="J112" s="140">
        <f t="shared" si="10"/>
        <v>0</v>
      </c>
      <c r="K112" s="136" t="s">
        <v>3</v>
      </c>
      <c r="L112" s="34"/>
      <c r="M112" s="141" t="s">
        <v>3</v>
      </c>
      <c r="N112" s="142" t="s">
        <v>40</v>
      </c>
      <c r="P112" s="143">
        <f t="shared" si="11"/>
        <v>0</v>
      </c>
      <c r="Q112" s="143">
        <v>0</v>
      </c>
      <c r="R112" s="143">
        <f t="shared" si="12"/>
        <v>0</v>
      </c>
      <c r="S112" s="143">
        <v>0</v>
      </c>
      <c r="T112" s="144">
        <f t="shared" si="13"/>
        <v>0</v>
      </c>
      <c r="AR112" s="145" t="s">
        <v>1224</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1224</v>
      </c>
      <c r="BM112" s="145" t="s">
        <v>6119</v>
      </c>
    </row>
    <row r="113" spans="2:65" s="1" customFormat="1" ht="16.5" customHeight="1">
      <c r="B113" s="133"/>
      <c r="C113" s="134" t="s">
        <v>239</v>
      </c>
      <c r="D113" s="134" t="s">
        <v>331</v>
      </c>
      <c r="E113" s="135" t="s">
        <v>6120</v>
      </c>
      <c r="F113" s="136" t="s">
        <v>6121</v>
      </c>
      <c r="G113" s="137" t="s">
        <v>476</v>
      </c>
      <c r="H113" s="138">
        <v>20</v>
      </c>
      <c r="I113" s="139"/>
      <c r="J113" s="140">
        <f t="shared" si="10"/>
        <v>0</v>
      </c>
      <c r="K113" s="136" t="s">
        <v>3</v>
      </c>
      <c r="L113" s="34"/>
      <c r="M113" s="141" t="s">
        <v>3</v>
      </c>
      <c r="N113" s="142" t="s">
        <v>40</v>
      </c>
      <c r="P113" s="143">
        <f t="shared" si="11"/>
        <v>0</v>
      </c>
      <c r="Q113" s="143">
        <v>0</v>
      </c>
      <c r="R113" s="143">
        <f t="shared" si="12"/>
        <v>0</v>
      </c>
      <c r="S113" s="143">
        <v>0</v>
      </c>
      <c r="T113" s="144">
        <f t="shared" si="13"/>
        <v>0</v>
      </c>
      <c r="AR113" s="145" t="s">
        <v>1224</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1224</v>
      </c>
      <c r="BM113" s="145" t="s">
        <v>6122</v>
      </c>
    </row>
    <row r="114" spans="2:65" s="1" customFormat="1" ht="16.5" customHeight="1">
      <c r="B114" s="133"/>
      <c r="C114" s="134" t="s">
        <v>9</v>
      </c>
      <c r="D114" s="134" t="s">
        <v>331</v>
      </c>
      <c r="E114" s="135" t="s">
        <v>6123</v>
      </c>
      <c r="F114" s="136" t="s">
        <v>6124</v>
      </c>
      <c r="G114" s="137" t="s">
        <v>491</v>
      </c>
      <c r="H114" s="138">
        <v>33</v>
      </c>
      <c r="I114" s="139"/>
      <c r="J114" s="140">
        <f t="shared" si="10"/>
        <v>0</v>
      </c>
      <c r="K114" s="136" t="s">
        <v>3</v>
      </c>
      <c r="L114" s="34"/>
      <c r="M114" s="141" t="s">
        <v>3</v>
      </c>
      <c r="N114" s="142" t="s">
        <v>40</v>
      </c>
      <c r="P114" s="143">
        <f t="shared" si="11"/>
        <v>0</v>
      </c>
      <c r="Q114" s="143">
        <v>0</v>
      </c>
      <c r="R114" s="143">
        <f t="shared" si="12"/>
        <v>0</v>
      </c>
      <c r="S114" s="143">
        <v>0</v>
      </c>
      <c r="T114" s="144">
        <f t="shared" si="13"/>
        <v>0</v>
      </c>
      <c r="AR114" s="145" t="s">
        <v>1224</v>
      </c>
      <c r="AT114" s="145" t="s">
        <v>331</v>
      </c>
      <c r="AU114" s="145" t="s">
        <v>79</v>
      </c>
      <c r="AY114" s="19" t="s">
        <v>328</v>
      </c>
      <c r="BE114" s="146">
        <f t="shared" si="14"/>
        <v>0</v>
      </c>
      <c r="BF114" s="146">
        <f t="shared" si="15"/>
        <v>0</v>
      </c>
      <c r="BG114" s="146">
        <f t="shared" si="16"/>
        <v>0</v>
      </c>
      <c r="BH114" s="146">
        <f t="shared" si="17"/>
        <v>0</v>
      </c>
      <c r="BI114" s="146">
        <f t="shared" si="18"/>
        <v>0</v>
      </c>
      <c r="BJ114" s="19" t="s">
        <v>76</v>
      </c>
      <c r="BK114" s="146">
        <f t="shared" si="19"/>
        <v>0</v>
      </c>
      <c r="BL114" s="19" t="s">
        <v>1224</v>
      </c>
      <c r="BM114" s="145" t="s">
        <v>6125</v>
      </c>
    </row>
    <row r="115" spans="2:65" s="1" customFormat="1" ht="24.2" customHeight="1">
      <c r="B115" s="133"/>
      <c r="C115" s="134" t="s">
        <v>505</v>
      </c>
      <c r="D115" s="134" t="s">
        <v>331</v>
      </c>
      <c r="E115" s="135" t="s">
        <v>6126</v>
      </c>
      <c r="F115" s="136" t="s">
        <v>6127</v>
      </c>
      <c r="G115" s="137" t="s">
        <v>439</v>
      </c>
      <c r="H115" s="138">
        <v>110</v>
      </c>
      <c r="I115" s="139"/>
      <c r="J115" s="140">
        <f t="shared" si="10"/>
        <v>0</v>
      </c>
      <c r="K115" s="136" t="s">
        <v>3</v>
      </c>
      <c r="L115" s="34"/>
      <c r="M115" s="141" t="s">
        <v>3</v>
      </c>
      <c r="N115" s="142" t="s">
        <v>40</v>
      </c>
      <c r="P115" s="143">
        <f t="shared" si="11"/>
        <v>0</v>
      </c>
      <c r="Q115" s="143">
        <v>0</v>
      </c>
      <c r="R115" s="143">
        <f t="shared" si="12"/>
        <v>0</v>
      </c>
      <c r="S115" s="143">
        <v>0</v>
      </c>
      <c r="T115" s="144">
        <f t="shared" si="13"/>
        <v>0</v>
      </c>
      <c r="AR115" s="145" t="s">
        <v>1224</v>
      </c>
      <c r="AT115" s="145" t="s">
        <v>331</v>
      </c>
      <c r="AU115" s="145" t="s">
        <v>79</v>
      </c>
      <c r="AY115" s="19" t="s">
        <v>328</v>
      </c>
      <c r="BE115" s="146">
        <f t="shared" si="14"/>
        <v>0</v>
      </c>
      <c r="BF115" s="146">
        <f t="shared" si="15"/>
        <v>0</v>
      </c>
      <c r="BG115" s="146">
        <f t="shared" si="16"/>
        <v>0</v>
      </c>
      <c r="BH115" s="146">
        <f t="shared" si="17"/>
        <v>0</v>
      </c>
      <c r="BI115" s="146">
        <f t="shared" si="18"/>
        <v>0</v>
      </c>
      <c r="BJ115" s="19" t="s">
        <v>76</v>
      </c>
      <c r="BK115" s="146">
        <f t="shared" si="19"/>
        <v>0</v>
      </c>
      <c r="BL115" s="19" t="s">
        <v>1224</v>
      </c>
      <c r="BM115" s="145" t="s">
        <v>6128</v>
      </c>
    </row>
    <row r="116" spans="2:65" s="1" customFormat="1" ht="16.5" customHeight="1">
      <c r="B116" s="133"/>
      <c r="C116" s="134" t="s">
        <v>512</v>
      </c>
      <c r="D116" s="134" t="s">
        <v>331</v>
      </c>
      <c r="E116" s="135" t="s">
        <v>6129</v>
      </c>
      <c r="F116" s="136" t="s">
        <v>6130</v>
      </c>
      <c r="G116" s="137" t="s">
        <v>491</v>
      </c>
      <c r="H116" s="138">
        <v>12</v>
      </c>
      <c r="I116" s="139"/>
      <c r="J116" s="140">
        <f t="shared" si="10"/>
        <v>0</v>
      </c>
      <c r="K116" s="136" t="s">
        <v>3</v>
      </c>
      <c r="L116" s="34"/>
      <c r="M116" s="141" t="s">
        <v>3</v>
      </c>
      <c r="N116" s="142" t="s">
        <v>40</v>
      </c>
      <c r="P116" s="143">
        <f t="shared" si="11"/>
        <v>0</v>
      </c>
      <c r="Q116" s="143">
        <v>0</v>
      </c>
      <c r="R116" s="143">
        <f t="shared" si="12"/>
        <v>0</v>
      </c>
      <c r="S116" s="143">
        <v>0</v>
      </c>
      <c r="T116" s="144">
        <f t="shared" si="13"/>
        <v>0</v>
      </c>
      <c r="AR116" s="145" t="s">
        <v>1224</v>
      </c>
      <c r="AT116" s="145" t="s">
        <v>331</v>
      </c>
      <c r="AU116" s="145" t="s">
        <v>79</v>
      </c>
      <c r="AY116" s="19" t="s">
        <v>328</v>
      </c>
      <c r="BE116" s="146">
        <f t="shared" si="14"/>
        <v>0</v>
      </c>
      <c r="BF116" s="146">
        <f t="shared" si="15"/>
        <v>0</v>
      </c>
      <c r="BG116" s="146">
        <f t="shared" si="16"/>
        <v>0</v>
      </c>
      <c r="BH116" s="146">
        <f t="shared" si="17"/>
        <v>0</v>
      </c>
      <c r="BI116" s="146">
        <f t="shared" si="18"/>
        <v>0</v>
      </c>
      <c r="BJ116" s="19" t="s">
        <v>76</v>
      </c>
      <c r="BK116" s="146">
        <f t="shared" si="19"/>
        <v>0</v>
      </c>
      <c r="BL116" s="19" t="s">
        <v>1224</v>
      </c>
      <c r="BM116" s="145" t="s">
        <v>6131</v>
      </c>
    </row>
    <row r="117" spans="2:65" s="1" customFormat="1" ht="16.5" customHeight="1">
      <c r="B117" s="133"/>
      <c r="C117" s="134" t="s">
        <v>526</v>
      </c>
      <c r="D117" s="134" t="s">
        <v>331</v>
      </c>
      <c r="E117" s="135" t="s">
        <v>6132</v>
      </c>
      <c r="F117" s="136" t="s">
        <v>6133</v>
      </c>
      <c r="G117" s="137" t="s">
        <v>491</v>
      </c>
      <c r="H117" s="138">
        <v>4</v>
      </c>
      <c r="I117" s="139"/>
      <c r="J117" s="140">
        <f t="shared" si="10"/>
        <v>0</v>
      </c>
      <c r="K117" s="136" t="s">
        <v>3</v>
      </c>
      <c r="L117" s="34"/>
      <c r="M117" s="141" t="s">
        <v>3</v>
      </c>
      <c r="N117" s="142" t="s">
        <v>40</v>
      </c>
      <c r="P117" s="143">
        <f t="shared" si="11"/>
        <v>0</v>
      </c>
      <c r="Q117" s="143">
        <v>0</v>
      </c>
      <c r="R117" s="143">
        <f t="shared" si="12"/>
        <v>0</v>
      </c>
      <c r="S117" s="143">
        <v>0</v>
      </c>
      <c r="T117" s="144">
        <f t="shared" si="13"/>
        <v>0</v>
      </c>
      <c r="AR117" s="145" t="s">
        <v>1224</v>
      </c>
      <c r="AT117" s="145" t="s">
        <v>331</v>
      </c>
      <c r="AU117" s="145" t="s">
        <v>79</v>
      </c>
      <c r="AY117" s="19" t="s">
        <v>328</v>
      </c>
      <c r="BE117" s="146">
        <f t="shared" si="14"/>
        <v>0</v>
      </c>
      <c r="BF117" s="146">
        <f t="shared" si="15"/>
        <v>0</v>
      </c>
      <c r="BG117" s="146">
        <f t="shared" si="16"/>
        <v>0</v>
      </c>
      <c r="BH117" s="146">
        <f t="shared" si="17"/>
        <v>0</v>
      </c>
      <c r="BI117" s="146">
        <f t="shared" si="18"/>
        <v>0</v>
      </c>
      <c r="BJ117" s="19" t="s">
        <v>76</v>
      </c>
      <c r="BK117" s="146">
        <f t="shared" si="19"/>
        <v>0</v>
      </c>
      <c r="BL117" s="19" t="s">
        <v>1224</v>
      </c>
      <c r="BM117" s="145" t="s">
        <v>6134</v>
      </c>
    </row>
    <row r="118" spans="2:65" s="1" customFormat="1" ht="16.5" customHeight="1">
      <c r="B118" s="133"/>
      <c r="C118" s="134" t="s">
        <v>532</v>
      </c>
      <c r="D118" s="134" t="s">
        <v>331</v>
      </c>
      <c r="E118" s="135" t="s">
        <v>6135</v>
      </c>
      <c r="F118" s="136" t="s">
        <v>6136</v>
      </c>
      <c r="G118" s="137" t="s">
        <v>491</v>
      </c>
      <c r="H118" s="138">
        <v>17</v>
      </c>
      <c r="I118" s="139"/>
      <c r="J118" s="140">
        <f t="shared" si="10"/>
        <v>0</v>
      </c>
      <c r="K118" s="136" t="s">
        <v>3</v>
      </c>
      <c r="L118" s="34"/>
      <c r="M118" s="141" t="s">
        <v>3</v>
      </c>
      <c r="N118" s="142" t="s">
        <v>40</v>
      </c>
      <c r="P118" s="143">
        <f t="shared" si="11"/>
        <v>0</v>
      </c>
      <c r="Q118" s="143">
        <v>0</v>
      </c>
      <c r="R118" s="143">
        <f t="shared" si="12"/>
        <v>0</v>
      </c>
      <c r="S118" s="143">
        <v>0</v>
      </c>
      <c r="T118" s="144">
        <f t="shared" si="13"/>
        <v>0</v>
      </c>
      <c r="AR118" s="145" t="s">
        <v>1224</v>
      </c>
      <c r="AT118" s="145" t="s">
        <v>331</v>
      </c>
      <c r="AU118" s="145" t="s">
        <v>79</v>
      </c>
      <c r="AY118" s="19" t="s">
        <v>328</v>
      </c>
      <c r="BE118" s="146">
        <f t="shared" si="14"/>
        <v>0</v>
      </c>
      <c r="BF118" s="146">
        <f t="shared" si="15"/>
        <v>0</v>
      </c>
      <c r="BG118" s="146">
        <f t="shared" si="16"/>
        <v>0</v>
      </c>
      <c r="BH118" s="146">
        <f t="shared" si="17"/>
        <v>0</v>
      </c>
      <c r="BI118" s="146">
        <f t="shared" si="18"/>
        <v>0</v>
      </c>
      <c r="BJ118" s="19" t="s">
        <v>76</v>
      </c>
      <c r="BK118" s="146">
        <f t="shared" si="19"/>
        <v>0</v>
      </c>
      <c r="BL118" s="19" t="s">
        <v>1224</v>
      </c>
      <c r="BM118" s="145" t="s">
        <v>6137</v>
      </c>
    </row>
    <row r="119" spans="2:65" s="1" customFormat="1" ht="16.5" customHeight="1">
      <c r="B119" s="133"/>
      <c r="C119" s="134" t="s">
        <v>538</v>
      </c>
      <c r="D119" s="134" t="s">
        <v>331</v>
      </c>
      <c r="E119" s="135" t="s">
        <v>6138</v>
      </c>
      <c r="F119" s="136" t="s">
        <v>6139</v>
      </c>
      <c r="G119" s="137" t="s">
        <v>491</v>
      </c>
      <c r="H119" s="138">
        <v>16</v>
      </c>
      <c r="I119" s="139"/>
      <c r="J119" s="140">
        <f t="shared" si="10"/>
        <v>0</v>
      </c>
      <c r="K119" s="136" t="s">
        <v>3</v>
      </c>
      <c r="L119" s="34"/>
      <c r="M119" s="141" t="s">
        <v>3</v>
      </c>
      <c r="N119" s="142" t="s">
        <v>40</v>
      </c>
      <c r="P119" s="143">
        <f t="shared" si="11"/>
        <v>0</v>
      </c>
      <c r="Q119" s="143">
        <v>0</v>
      </c>
      <c r="R119" s="143">
        <f t="shared" si="12"/>
        <v>0</v>
      </c>
      <c r="S119" s="143">
        <v>0</v>
      </c>
      <c r="T119" s="144">
        <f t="shared" si="13"/>
        <v>0</v>
      </c>
      <c r="AR119" s="145" t="s">
        <v>1224</v>
      </c>
      <c r="AT119" s="145" t="s">
        <v>331</v>
      </c>
      <c r="AU119" s="145" t="s">
        <v>79</v>
      </c>
      <c r="AY119" s="19" t="s">
        <v>328</v>
      </c>
      <c r="BE119" s="146">
        <f t="shared" si="14"/>
        <v>0</v>
      </c>
      <c r="BF119" s="146">
        <f t="shared" si="15"/>
        <v>0</v>
      </c>
      <c r="BG119" s="146">
        <f t="shared" si="16"/>
        <v>0</v>
      </c>
      <c r="BH119" s="146">
        <f t="shared" si="17"/>
        <v>0</v>
      </c>
      <c r="BI119" s="146">
        <f t="shared" si="18"/>
        <v>0</v>
      </c>
      <c r="BJ119" s="19" t="s">
        <v>76</v>
      </c>
      <c r="BK119" s="146">
        <f t="shared" si="19"/>
        <v>0</v>
      </c>
      <c r="BL119" s="19" t="s">
        <v>1224</v>
      </c>
      <c r="BM119" s="145" t="s">
        <v>6140</v>
      </c>
    </row>
    <row r="120" spans="2:65" s="11" customFormat="1" ht="22.9" customHeight="1">
      <c r="B120" s="121"/>
      <c r="D120" s="122" t="s">
        <v>68</v>
      </c>
      <c r="E120" s="131" t="s">
        <v>512</v>
      </c>
      <c r="F120" s="131" t="s">
        <v>6141</v>
      </c>
      <c r="I120" s="124"/>
      <c r="J120" s="132">
        <f>BK120</f>
        <v>0</v>
      </c>
      <c r="L120" s="121"/>
      <c r="M120" s="126"/>
      <c r="P120" s="127">
        <f>SUM(P121:P124)</f>
        <v>0</v>
      </c>
      <c r="R120" s="127">
        <f>SUM(R121:R124)</f>
        <v>0</v>
      </c>
      <c r="T120" s="128">
        <f>SUM(T121:T124)</f>
        <v>0</v>
      </c>
      <c r="AR120" s="122" t="s">
        <v>113</v>
      </c>
      <c r="AT120" s="129" t="s">
        <v>68</v>
      </c>
      <c r="AU120" s="129" t="s">
        <v>76</v>
      </c>
      <c r="AY120" s="122" t="s">
        <v>328</v>
      </c>
      <c r="BK120" s="130">
        <f>SUM(BK121:BK124)</f>
        <v>0</v>
      </c>
    </row>
    <row r="121" spans="2:65" s="1" customFormat="1" ht="16.5" customHeight="1">
      <c r="B121" s="133"/>
      <c r="C121" s="134" t="s">
        <v>544</v>
      </c>
      <c r="D121" s="134" t="s">
        <v>331</v>
      </c>
      <c r="E121" s="135" t="s">
        <v>6142</v>
      </c>
      <c r="F121" s="136" t="s">
        <v>6143</v>
      </c>
      <c r="G121" s="137" t="s">
        <v>367</v>
      </c>
      <c r="H121" s="138">
        <v>5</v>
      </c>
      <c r="I121" s="139"/>
      <c r="J121" s="140">
        <f>ROUND(I121*H121,2)</f>
        <v>0</v>
      </c>
      <c r="K121" s="136" t="s">
        <v>3</v>
      </c>
      <c r="L121" s="34"/>
      <c r="M121" s="141" t="s">
        <v>3</v>
      </c>
      <c r="N121" s="142" t="s">
        <v>40</v>
      </c>
      <c r="P121" s="143">
        <f>O121*H121</f>
        <v>0</v>
      </c>
      <c r="Q121" s="143">
        <v>0</v>
      </c>
      <c r="R121" s="143">
        <f>Q121*H121</f>
        <v>0</v>
      </c>
      <c r="S121" s="143">
        <v>0</v>
      </c>
      <c r="T121" s="144">
        <f>S121*H121</f>
        <v>0</v>
      </c>
      <c r="AR121" s="145" t="s">
        <v>1224</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1224</v>
      </c>
      <c r="BM121" s="145" t="s">
        <v>6144</v>
      </c>
    </row>
    <row r="122" spans="2:65" s="1" customFormat="1" ht="24.2" customHeight="1">
      <c r="B122" s="133"/>
      <c r="C122" s="134" t="s">
        <v>550</v>
      </c>
      <c r="D122" s="134" t="s">
        <v>331</v>
      </c>
      <c r="E122" s="135" t="s">
        <v>6145</v>
      </c>
      <c r="F122" s="136" t="s">
        <v>6146</v>
      </c>
      <c r="G122" s="137" t="s">
        <v>367</v>
      </c>
      <c r="H122" s="138">
        <v>12</v>
      </c>
      <c r="I122" s="139"/>
      <c r="J122" s="140">
        <f>ROUND(I122*H122,2)</f>
        <v>0</v>
      </c>
      <c r="K122" s="136" t="s">
        <v>3</v>
      </c>
      <c r="L122" s="34"/>
      <c r="M122" s="141" t="s">
        <v>3</v>
      </c>
      <c r="N122" s="142" t="s">
        <v>40</v>
      </c>
      <c r="P122" s="143">
        <f>O122*H122</f>
        <v>0</v>
      </c>
      <c r="Q122" s="143">
        <v>0</v>
      </c>
      <c r="R122" s="143">
        <f>Q122*H122</f>
        <v>0</v>
      </c>
      <c r="S122" s="143">
        <v>0</v>
      </c>
      <c r="T122" s="144">
        <f>S122*H122</f>
        <v>0</v>
      </c>
      <c r="AR122" s="145" t="s">
        <v>1224</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1224</v>
      </c>
      <c r="BM122" s="145" t="s">
        <v>6147</v>
      </c>
    </row>
    <row r="123" spans="2:65" s="1" customFormat="1" ht="16.5" customHeight="1">
      <c r="B123" s="133"/>
      <c r="C123" s="134" t="s">
        <v>556</v>
      </c>
      <c r="D123" s="134" t="s">
        <v>331</v>
      </c>
      <c r="E123" s="135" t="s">
        <v>6148</v>
      </c>
      <c r="F123" s="136" t="s">
        <v>6149</v>
      </c>
      <c r="G123" s="137" t="s">
        <v>367</v>
      </c>
      <c r="H123" s="138">
        <v>5</v>
      </c>
      <c r="I123" s="139"/>
      <c r="J123" s="140">
        <f>ROUND(I123*H123,2)</f>
        <v>0</v>
      </c>
      <c r="K123" s="136" t="s">
        <v>3</v>
      </c>
      <c r="L123" s="34"/>
      <c r="M123" s="141" t="s">
        <v>3</v>
      </c>
      <c r="N123" s="142" t="s">
        <v>40</v>
      </c>
      <c r="P123" s="143">
        <f>O123*H123</f>
        <v>0</v>
      </c>
      <c r="Q123" s="143">
        <v>0</v>
      </c>
      <c r="R123" s="143">
        <f>Q123*H123</f>
        <v>0</v>
      </c>
      <c r="S123" s="143">
        <v>0</v>
      </c>
      <c r="T123" s="144">
        <f>S123*H123</f>
        <v>0</v>
      </c>
      <c r="AR123" s="145" t="s">
        <v>1224</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1224</v>
      </c>
      <c r="BM123" s="145" t="s">
        <v>6150</v>
      </c>
    </row>
    <row r="124" spans="2:65" s="1" customFormat="1" ht="16.5" customHeight="1">
      <c r="B124" s="133"/>
      <c r="C124" s="134" t="s">
        <v>8</v>
      </c>
      <c r="D124" s="134" t="s">
        <v>331</v>
      </c>
      <c r="E124" s="135" t="s">
        <v>6151</v>
      </c>
      <c r="F124" s="136" t="s">
        <v>6152</v>
      </c>
      <c r="G124" s="137" t="s">
        <v>367</v>
      </c>
      <c r="H124" s="138">
        <v>1</v>
      </c>
      <c r="I124" s="139"/>
      <c r="J124" s="140">
        <f>ROUND(I124*H124,2)</f>
        <v>0</v>
      </c>
      <c r="K124" s="136" t="s">
        <v>3</v>
      </c>
      <c r="L124" s="34"/>
      <c r="M124" s="141" t="s">
        <v>3</v>
      </c>
      <c r="N124" s="142" t="s">
        <v>40</v>
      </c>
      <c r="P124" s="143">
        <f>O124*H124</f>
        <v>0</v>
      </c>
      <c r="Q124" s="143">
        <v>0</v>
      </c>
      <c r="R124" s="143">
        <f>Q124*H124</f>
        <v>0</v>
      </c>
      <c r="S124" s="143">
        <v>0</v>
      </c>
      <c r="T124" s="144">
        <f>S124*H124</f>
        <v>0</v>
      </c>
      <c r="AR124" s="145" t="s">
        <v>1224</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1224</v>
      </c>
      <c r="BM124" s="145" t="s">
        <v>6153</v>
      </c>
    </row>
    <row r="125" spans="2:65" s="11" customFormat="1" ht="22.9" customHeight="1">
      <c r="B125" s="121"/>
      <c r="D125" s="122" t="s">
        <v>68</v>
      </c>
      <c r="E125" s="131" t="s">
        <v>526</v>
      </c>
      <c r="F125" s="131" t="s">
        <v>6154</v>
      </c>
      <c r="I125" s="124"/>
      <c r="J125" s="132">
        <f>BK125</f>
        <v>0</v>
      </c>
      <c r="L125" s="121"/>
      <c r="M125" s="126"/>
      <c r="P125" s="127">
        <f>SUM(P126:P130)</f>
        <v>0</v>
      </c>
      <c r="R125" s="127">
        <f>SUM(R126:R130)</f>
        <v>0</v>
      </c>
      <c r="T125" s="128">
        <f>SUM(T126:T130)</f>
        <v>0</v>
      </c>
      <c r="AR125" s="122" t="s">
        <v>113</v>
      </c>
      <c r="AT125" s="129" t="s">
        <v>68</v>
      </c>
      <c r="AU125" s="129" t="s">
        <v>76</v>
      </c>
      <c r="AY125" s="122" t="s">
        <v>328</v>
      </c>
      <c r="BK125" s="130">
        <f>SUM(BK126:BK130)</f>
        <v>0</v>
      </c>
    </row>
    <row r="126" spans="2:65" s="1" customFormat="1" ht="16.5" customHeight="1">
      <c r="B126" s="133"/>
      <c r="C126" s="134" t="s">
        <v>564</v>
      </c>
      <c r="D126" s="134" t="s">
        <v>331</v>
      </c>
      <c r="E126" s="135" t="s">
        <v>6155</v>
      </c>
      <c r="F126" s="136" t="s">
        <v>6156</v>
      </c>
      <c r="G126" s="137" t="s">
        <v>356</v>
      </c>
      <c r="H126" s="138">
        <v>1</v>
      </c>
      <c r="I126" s="139"/>
      <c r="J126" s="140">
        <f>ROUND(I126*H126,2)</f>
        <v>0</v>
      </c>
      <c r="K126" s="136" t="s">
        <v>3</v>
      </c>
      <c r="L126" s="34"/>
      <c r="M126" s="141" t="s">
        <v>3</v>
      </c>
      <c r="N126" s="142" t="s">
        <v>40</v>
      </c>
      <c r="P126" s="143">
        <f>O126*H126</f>
        <v>0</v>
      </c>
      <c r="Q126" s="143">
        <v>0</v>
      </c>
      <c r="R126" s="143">
        <f>Q126*H126</f>
        <v>0</v>
      </c>
      <c r="S126" s="143">
        <v>0</v>
      </c>
      <c r="T126" s="144">
        <f>S126*H126</f>
        <v>0</v>
      </c>
      <c r="AR126" s="145" t="s">
        <v>1224</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1224</v>
      </c>
      <c r="BM126" s="145" t="s">
        <v>6157</v>
      </c>
    </row>
    <row r="127" spans="2:65" s="1" customFormat="1" ht="16.5" customHeight="1">
      <c r="B127" s="133"/>
      <c r="C127" s="134" t="s">
        <v>571</v>
      </c>
      <c r="D127" s="134" t="s">
        <v>331</v>
      </c>
      <c r="E127" s="135" t="s">
        <v>6158</v>
      </c>
      <c r="F127" s="136" t="s">
        <v>6159</v>
      </c>
      <c r="G127" s="137" t="s">
        <v>356</v>
      </c>
      <c r="H127" s="138">
        <v>2</v>
      </c>
      <c r="I127" s="139"/>
      <c r="J127" s="140">
        <f>ROUND(I127*H127,2)</f>
        <v>0</v>
      </c>
      <c r="K127" s="136" t="s">
        <v>3</v>
      </c>
      <c r="L127" s="34"/>
      <c r="M127" s="141" t="s">
        <v>3</v>
      </c>
      <c r="N127" s="142" t="s">
        <v>40</v>
      </c>
      <c r="P127" s="143">
        <f>O127*H127</f>
        <v>0</v>
      </c>
      <c r="Q127" s="143">
        <v>0</v>
      </c>
      <c r="R127" s="143">
        <f>Q127*H127</f>
        <v>0</v>
      </c>
      <c r="S127" s="143">
        <v>0</v>
      </c>
      <c r="T127" s="144">
        <f>S127*H127</f>
        <v>0</v>
      </c>
      <c r="AR127" s="145" t="s">
        <v>1224</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1224</v>
      </c>
      <c r="BM127" s="145" t="s">
        <v>6160</v>
      </c>
    </row>
    <row r="128" spans="2:65" s="1" customFormat="1" ht="16.5" customHeight="1">
      <c r="B128" s="133"/>
      <c r="C128" s="134" t="s">
        <v>576</v>
      </c>
      <c r="D128" s="134" t="s">
        <v>331</v>
      </c>
      <c r="E128" s="135" t="s">
        <v>6161</v>
      </c>
      <c r="F128" s="136" t="s">
        <v>6162</v>
      </c>
      <c r="G128" s="137" t="s">
        <v>367</v>
      </c>
      <c r="H128" s="138">
        <v>4</v>
      </c>
      <c r="I128" s="139"/>
      <c r="J128" s="140">
        <f>ROUND(I128*H128,2)</f>
        <v>0</v>
      </c>
      <c r="K128" s="136" t="s">
        <v>3</v>
      </c>
      <c r="L128" s="34"/>
      <c r="M128" s="141" t="s">
        <v>3</v>
      </c>
      <c r="N128" s="142" t="s">
        <v>40</v>
      </c>
      <c r="P128" s="143">
        <f>O128*H128</f>
        <v>0</v>
      </c>
      <c r="Q128" s="143">
        <v>0</v>
      </c>
      <c r="R128" s="143">
        <f>Q128*H128</f>
        <v>0</v>
      </c>
      <c r="S128" s="143">
        <v>0</v>
      </c>
      <c r="T128" s="144">
        <f>S128*H128</f>
        <v>0</v>
      </c>
      <c r="AR128" s="145" t="s">
        <v>1224</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1224</v>
      </c>
      <c r="BM128" s="145" t="s">
        <v>6163</v>
      </c>
    </row>
    <row r="129" spans="2:65" s="1" customFormat="1" ht="16.5" customHeight="1">
      <c r="B129" s="133"/>
      <c r="C129" s="134" t="s">
        <v>473</v>
      </c>
      <c r="D129" s="134" t="s">
        <v>331</v>
      </c>
      <c r="E129" s="135" t="s">
        <v>6164</v>
      </c>
      <c r="F129" s="136" t="s">
        <v>6165</v>
      </c>
      <c r="G129" s="137" t="s">
        <v>356</v>
      </c>
      <c r="H129" s="138">
        <v>2</v>
      </c>
      <c r="I129" s="139"/>
      <c r="J129" s="140">
        <f>ROUND(I129*H129,2)</f>
        <v>0</v>
      </c>
      <c r="K129" s="136" t="s">
        <v>3</v>
      </c>
      <c r="L129" s="34"/>
      <c r="M129" s="141" t="s">
        <v>3</v>
      </c>
      <c r="N129" s="142" t="s">
        <v>40</v>
      </c>
      <c r="P129" s="143">
        <f>O129*H129</f>
        <v>0</v>
      </c>
      <c r="Q129" s="143">
        <v>0</v>
      </c>
      <c r="R129" s="143">
        <f>Q129*H129</f>
        <v>0</v>
      </c>
      <c r="S129" s="143">
        <v>0</v>
      </c>
      <c r="T129" s="144">
        <f>S129*H129</f>
        <v>0</v>
      </c>
      <c r="AR129" s="145" t="s">
        <v>1224</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1224</v>
      </c>
      <c r="BM129" s="145" t="s">
        <v>6166</v>
      </c>
    </row>
    <row r="130" spans="2:65" s="1" customFormat="1" ht="21.75" customHeight="1">
      <c r="B130" s="133"/>
      <c r="C130" s="134" t="s">
        <v>588</v>
      </c>
      <c r="D130" s="134" t="s">
        <v>331</v>
      </c>
      <c r="E130" s="135" t="s">
        <v>6167</v>
      </c>
      <c r="F130" s="136" t="s">
        <v>6168</v>
      </c>
      <c r="G130" s="137" t="s">
        <v>356</v>
      </c>
      <c r="H130" s="138">
        <v>1</v>
      </c>
      <c r="I130" s="139"/>
      <c r="J130" s="140">
        <f>ROUND(I130*H130,2)</f>
        <v>0</v>
      </c>
      <c r="K130" s="136" t="s">
        <v>3</v>
      </c>
      <c r="L130" s="34"/>
      <c r="M130" s="141" t="s">
        <v>3</v>
      </c>
      <c r="N130" s="142" t="s">
        <v>40</v>
      </c>
      <c r="P130" s="143">
        <f>O130*H130</f>
        <v>0</v>
      </c>
      <c r="Q130" s="143">
        <v>0</v>
      </c>
      <c r="R130" s="143">
        <f>Q130*H130</f>
        <v>0</v>
      </c>
      <c r="S130" s="143">
        <v>0</v>
      </c>
      <c r="T130" s="144">
        <f>S130*H130</f>
        <v>0</v>
      </c>
      <c r="AR130" s="145" t="s">
        <v>1224</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1224</v>
      </c>
      <c r="BM130" s="145" t="s">
        <v>6169</v>
      </c>
    </row>
    <row r="131" spans="2:65" s="11" customFormat="1" ht="22.9" customHeight="1">
      <c r="B131" s="121"/>
      <c r="D131" s="122" t="s">
        <v>68</v>
      </c>
      <c r="E131" s="131" t="s">
        <v>532</v>
      </c>
      <c r="F131" s="131" t="s">
        <v>6170</v>
      </c>
      <c r="I131" s="124"/>
      <c r="J131" s="132">
        <f>BK131</f>
        <v>0</v>
      </c>
      <c r="L131" s="121"/>
      <c r="M131" s="126"/>
      <c r="P131" s="127">
        <f>P132</f>
        <v>0</v>
      </c>
      <c r="R131" s="127">
        <f>R132</f>
        <v>0</v>
      </c>
      <c r="T131" s="128">
        <f>T132</f>
        <v>0</v>
      </c>
      <c r="AR131" s="122" t="s">
        <v>113</v>
      </c>
      <c r="AT131" s="129" t="s">
        <v>68</v>
      </c>
      <c r="AU131" s="129" t="s">
        <v>76</v>
      </c>
      <c r="AY131" s="122" t="s">
        <v>328</v>
      </c>
      <c r="BK131" s="130">
        <f>BK132</f>
        <v>0</v>
      </c>
    </row>
    <row r="132" spans="2:65" s="1" customFormat="1" ht="16.5" customHeight="1">
      <c r="B132" s="133"/>
      <c r="C132" s="134" t="s">
        <v>593</v>
      </c>
      <c r="D132" s="134" t="s">
        <v>331</v>
      </c>
      <c r="E132" s="135" t="s">
        <v>6171</v>
      </c>
      <c r="F132" s="136" t="s">
        <v>6172</v>
      </c>
      <c r="G132" s="137" t="s">
        <v>356</v>
      </c>
      <c r="H132" s="138">
        <v>1</v>
      </c>
      <c r="I132" s="139"/>
      <c r="J132" s="140">
        <f>ROUND(I132*H132,2)</f>
        <v>0</v>
      </c>
      <c r="K132" s="136" t="s">
        <v>3</v>
      </c>
      <c r="L132" s="34"/>
      <c r="M132" s="189" t="s">
        <v>3</v>
      </c>
      <c r="N132" s="190" t="s">
        <v>40</v>
      </c>
      <c r="O132" s="154"/>
      <c r="P132" s="191">
        <f>O132*H132</f>
        <v>0</v>
      </c>
      <c r="Q132" s="191">
        <v>0</v>
      </c>
      <c r="R132" s="191">
        <f>Q132*H132</f>
        <v>0</v>
      </c>
      <c r="S132" s="191">
        <v>0</v>
      </c>
      <c r="T132" s="192">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6173</v>
      </c>
    </row>
    <row r="133" spans="2:65" s="1" customFormat="1" ht="6.95" customHeight="1">
      <c r="B133" s="43"/>
      <c r="C133" s="44"/>
      <c r="D133" s="44"/>
      <c r="E133" s="44"/>
      <c r="F133" s="44"/>
      <c r="G133" s="44"/>
      <c r="H133" s="44"/>
      <c r="I133" s="44"/>
      <c r="J133" s="44"/>
      <c r="K133" s="44"/>
      <c r="L133" s="34"/>
    </row>
  </sheetData>
  <autoFilter ref="C97:K132" xr:uid="{00000000-0009-0000-0000-00001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179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5494</v>
      </c>
      <c r="L12" s="34"/>
    </row>
    <row r="13" spans="2:46" s="1" customFormat="1" ht="16.5" customHeight="1">
      <c r="B13" s="34"/>
      <c r="E13" s="353" t="s">
        <v>6174</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ROUND((SUM(BE96:BE135)),  2)</f>
        <v>0</v>
      </c>
      <c r="I37" s="95">
        <v>0.21</v>
      </c>
      <c r="J37" s="84">
        <f>ROUND(((SUM(BE96:BE135))*I37),  2)</f>
        <v>0</v>
      </c>
      <c r="L37" s="34"/>
    </row>
    <row r="38" spans="2:12" s="1" customFormat="1" ht="14.45" customHeight="1">
      <c r="B38" s="34"/>
      <c r="E38" s="29" t="s">
        <v>41</v>
      </c>
      <c r="F38" s="84">
        <f>ROUND((SUM(BF96:BF135)),  2)</f>
        <v>0</v>
      </c>
      <c r="I38" s="95">
        <v>0.12</v>
      </c>
      <c r="J38" s="84">
        <f>ROUND(((SUM(BF96:BF135))*I38),  2)</f>
        <v>0</v>
      </c>
      <c r="L38" s="34"/>
    </row>
    <row r="39" spans="2:12" s="1" customFormat="1" ht="14.45" hidden="1" customHeight="1">
      <c r="B39" s="34"/>
      <c r="E39" s="29" t="s">
        <v>42</v>
      </c>
      <c r="F39" s="84">
        <f>ROUND((SUM(BG96:BG135)),  2)</f>
        <v>0</v>
      </c>
      <c r="I39" s="95">
        <v>0.21</v>
      </c>
      <c r="J39" s="84">
        <f>0</f>
        <v>0</v>
      </c>
      <c r="L39" s="34"/>
    </row>
    <row r="40" spans="2:12" s="1" customFormat="1" ht="14.45" hidden="1" customHeight="1">
      <c r="B40" s="34"/>
      <c r="E40" s="29" t="s">
        <v>43</v>
      </c>
      <c r="F40" s="84">
        <f>ROUND((SUM(BH96:BH135)),  2)</f>
        <v>0</v>
      </c>
      <c r="I40" s="95">
        <v>0.12</v>
      </c>
      <c r="J40" s="84">
        <f>0</f>
        <v>0</v>
      </c>
      <c r="L40" s="34"/>
    </row>
    <row r="41" spans="2:12" s="1" customFormat="1" ht="14.45" hidden="1" customHeight="1">
      <c r="B41" s="34"/>
      <c r="E41" s="29" t="s">
        <v>44</v>
      </c>
      <c r="F41" s="84">
        <f>ROUND((SUM(BI96:BI135)),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5494</v>
      </c>
      <c r="L57" s="34"/>
    </row>
    <row r="58" spans="2:12" s="1" customFormat="1" ht="16.5" customHeight="1">
      <c r="B58" s="34"/>
      <c r="E58" s="353" t="str">
        <f>E13</f>
        <v>82 - Vodovod</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6175</v>
      </c>
      <c r="E68" s="107"/>
      <c r="F68" s="107"/>
      <c r="G68" s="107"/>
      <c r="H68" s="107"/>
      <c r="I68" s="107"/>
      <c r="J68" s="108">
        <f>J97</f>
        <v>0</v>
      </c>
      <c r="L68" s="105"/>
    </row>
    <row r="69" spans="2:47" s="9" customFormat="1" ht="19.899999999999999" customHeight="1">
      <c r="B69" s="109"/>
      <c r="D69" s="110" t="s">
        <v>6176</v>
      </c>
      <c r="E69" s="111"/>
      <c r="F69" s="111"/>
      <c r="G69" s="111"/>
      <c r="H69" s="111"/>
      <c r="I69" s="111"/>
      <c r="J69" s="112">
        <f>J98</f>
        <v>0</v>
      </c>
      <c r="L69" s="109"/>
    </row>
    <row r="70" spans="2:47" s="9" customFormat="1" ht="19.899999999999999" customHeight="1">
      <c r="B70" s="109"/>
      <c r="D70" s="110" t="s">
        <v>6177</v>
      </c>
      <c r="E70" s="111"/>
      <c r="F70" s="111"/>
      <c r="G70" s="111"/>
      <c r="H70" s="111"/>
      <c r="I70" s="111"/>
      <c r="J70" s="112">
        <f>J119</f>
        <v>0</v>
      </c>
      <c r="L70" s="109"/>
    </row>
    <row r="71" spans="2:47" s="9" customFormat="1" ht="19.899999999999999" customHeight="1">
      <c r="B71" s="109"/>
      <c r="D71" s="110" t="s">
        <v>6178</v>
      </c>
      <c r="E71" s="111"/>
      <c r="F71" s="111"/>
      <c r="G71" s="111"/>
      <c r="H71" s="111"/>
      <c r="I71" s="111"/>
      <c r="J71" s="112">
        <f>J129</f>
        <v>0</v>
      </c>
      <c r="L71" s="109"/>
    </row>
    <row r="72" spans="2:47" s="9" customFormat="1" ht="19.899999999999999" customHeight="1">
      <c r="B72" s="109"/>
      <c r="D72" s="110" t="s">
        <v>6179</v>
      </c>
      <c r="E72" s="111"/>
      <c r="F72" s="111"/>
      <c r="G72" s="111"/>
      <c r="H72" s="111"/>
      <c r="I72" s="111"/>
      <c r="J72" s="112">
        <f>J133</f>
        <v>0</v>
      </c>
      <c r="L72" s="109"/>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72" t="str">
        <f>E7</f>
        <v>Revitalizace multimodálního uzlu ve Dvoře Králové nad Labem - etapa I-VI.</v>
      </c>
      <c r="F82" s="373"/>
      <c r="G82" s="373"/>
      <c r="H82" s="373"/>
      <c r="L82" s="34"/>
    </row>
    <row r="83" spans="2:63" ht="12" customHeight="1">
      <c r="B83" s="22"/>
      <c r="C83" s="29" t="s">
        <v>301</v>
      </c>
      <c r="L83" s="22"/>
    </row>
    <row r="84" spans="2:63" ht="23.25" customHeight="1">
      <c r="B84" s="22"/>
      <c r="E84" s="372" t="s">
        <v>302</v>
      </c>
      <c r="F84" s="335"/>
      <c r="G84" s="335"/>
      <c r="H84" s="335"/>
      <c r="L84" s="22"/>
    </row>
    <row r="85" spans="2:63" ht="12" customHeight="1">
      <c r="B85" s="22"/>
      <c r="C85" s="29" t="s">
        <v>303</v>
      </c>
      <c r="L85" s="22"/>
    </row>
    <row r="86" spans="2:63" s="1" customFormat="1" ht="16.5" customHeight="1">
      <c r="B86" s="34"/>
      <c r="E86" s="365" t="s">
        <v>1828</v>
      </c>
      <c r="F86" s="374"/>
      <c r="G86" s="374"/>
      <c r="H86" s="374"/>
      <c r="L86" s="34"/>
    </row>
    <row r="87" spans="2:63" s="1" customFormat="1" ht="12" customHeight="1">
      <c r="B87" s="34"/>
      <c r="C87" s="29" t="s">
        <v>5494</v>
      </c>
      <c r="L87" s="34"/>
    </row>
    <row r="88" spans="2:63" s="1" customFormat="1" ht="16.5" customHeight="1">
      <c r="B88" s="34"/>
      <c r="E88" s="353" t="str">
        <f>E13</f>
        <v>82 - Vodovod</v>
      </c>
      <c r="F88" s="374"/>
      <c r="G88" s="374"/>
      <c r="H88" s="374"/>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 xml:space="preserve"> </v>
      </c>
      <c r="L92" s="34"/>
    </row>
    <row r="93" spans="2:63" s="1" customFormat="1" ht="15.2" customHeight="1">
      <c r="B93" s="34"/>
      <c r="C93" s="29" t="s">
        <v>28</v>
      </c>
      <c r="F93" s="27" t="str">
        <f>IF(E22="","",E22)</f>
        <v>Vyplň údaj</v>
      </c>
      <c r="I93" s="29" t="s">
        <v>32</v>
      </c>
      <c r="J93" s="32" t="str">
        <f>E28</f>
        <v xml:space="preserve"> </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f>
        <v>0</v>
      </c>
      <c r="Q96" s="52"/>
      <c r="R96" s="118">
        <f>R97</f>
        <v>0</v>
      </c>
      <c r="S96" s="52"/>
      <c r="T96" s="119">
        <f>T97</f>
        <v>0</v>
      </c>
      <c r="AT96" s="19" t="s">
        <v>68</v>
      </c>
      <c r="AU96" s="19" t="s">
        <v>310</v>
      </c>
      <c r="BK96" s="120">
        <f>BK97</f>
        <v>0</v>
      </c>
    </row>
    <row r="97" spans="2:65" s="11" customFormat="1" ht="25.9" customHeight="1">
      <c r="B97" s="121"/>
      <c r="D97" s="122" t="s">
        <v>68</v>
      </c>
      <c r="E97" s="123" t="s">
        <v>1220</v>
      </c>
      <c r="F97" s="123" t="s">
        <v>178</v>
      </c>
      <c r="I97" s="124"/>
      <c r="J97" s="125">
        <f>BK97</f>
        <v>0</v>
      </c>
      <c r="L97" s="121"/>
      <c r="M97" s="126"/>
      <c r="P97" s="127">
        <f>P98+P119+P129+P133</f>
        <v>0</v>
      </c>
      <c r="R97" s="127">
        <f>R98+R119+R129+R133</f>
        <v>0</v>
      </c>
      <c r="T97" s="128">
        <f>T98+T119+T129+T133</f>
        <v>0</v>
      </c>
      <c r="AR97" s="122" t="s">
        <v>113</v>
      </c>
      <c r="AT97" s="129" t="s">
        <v>68</v>
      </c>
      <c r="AU97" s="129" t="s">
        <v>69</v>
      </c>
      <c r="AY97" s="122" t="s">
        <v>328</v>
      </c>
      <c r="BK97" s="130">
        <f>BK98+BK119+BK129+BK133</f>
        <v>0</v>
      </c>
    </row>
    <row r="98" spans="2:65" s="11" customFormat="1" ht="22.9" customHeight="1">
      <c r="B98" s="121"/>
      <c r="D98" s="122" t="s">
        <v>68</v>
      </c>
      <c r="E98" s="131" t="s">
        <v>76</v>
      </c>
      <c r="F98" s="131" t="s">
        <v>6180</v>
      </c>
      <c r="I98" s="124"/>
      <c r="J98" s="132">
        <f>BK98</f>
        <v>0</v>
      </c>
      <c r="L98" s="121"/>
      <c r="M98" s="126"/>
      <c r="P98" s="127">
        <f>SUM(P99:P118)</f>
        <v>0</v>
      </c>
      <c r="R98" s="127">
        <f>SUM(R99:R118)</f>
        <v>0</v>
      </c>
      <c r="T98" s="128">
        <f>SUM(T99:T118)</f>
        <v>0</v>
      </c>
      <c r="AR98" s="122" t="s">
        <v>113</v>
      </c>
      <c r="AT98" s="129" t="s">
        <v>68</v>
      </c>
      <c r="AU98" s="129" t="s">
        <v>76</v>
      </c>
      <c r="AY98" s="122" t="s">
        <v>328</v>
      </c>
      <c r="BK98" s="130">
        <f>SUM(BK99:BK118)</f>
        <v>0</v>
      </c>
    </row>
    <row r="99" spans="2:65" s="1" customFormat="1" ht="16.5" customHeight="1">
      <c r="B99" s="133"/>
      <c r="C99" s="134" t="s">
        <v>76</v>
      </c>
      <c r="D99" s="134" t="s">
        <v>331</v>
      </c>
      <c r="E99" s="135" t="s">
        <v>6181</v>
      </c>
      <c r="F99" s="136" t="s">
        <v>6182</v>
      </c>
      <c r="G99" s="137" t="s">
        <v>476</v>
      </c>
      <c r="H99" s="138">
        <v>49</v>
      </c>
      <c r="I99" s="139"/>
      <c r="J99" s="140">
        <f t="shared" ref="J99:J118" si="0">ROUND(I99*H99,2)</f>
        <v>0</v>
      </c>
      <c r="K99" s="136" t="s">
        <v>3</v>
      </c>
      <c r="L99" s="34"/>
      <c r="M99" s="141" t="s">
        <v>3</v>
      </c>
      <c r="N99" s="142" t="s">
        <v>40</v>
      </c>
      <c r="P99" s="143">
        <f t="shared" ref="P99:P118" si="1">O99*H99</f>
        <v>0</v>
      </c>
      <c r="Q99" s="143">
        <v>0</v>
      </c>
      <c r="R99" s="143">
        <f t="shared" ref="R99:R118" si="2">Q99*H99</f>
        <v>0</v>
      </c>
      <c r="S99" s="143">
        <v>0</v>
      </c>
      <c r="T99" s="144">
        <f t="shared" ref="T99:T118" si="3">S99*H99</f>
        <v>0</v>
      </c>
      <c r="AR99" s="145" t="s">
        <v>1224</v>
      </c>
      <c r="AT99" s="145" t="s">
        <v>331</v>
      </c>
      <c r="AU99" s="145" t="s">
        <v>79</v>
      </c>
      <c r="AY99" s="19" t="s">
        <v>328</v>
      </c>
      <c r="BE99" s="146">
        <f t="shared" ref="BE99:BE118" si="4">IF(N99="základní",J99,0)</f>
        <v>0</v>
      </c>
      <c r="BF99" s="146">
        <f t="shared" ref="BF99:BF118" si="5">IF(N99="snížená",J99,0)</f>
        <v>0</v>
      </c>
      <c r="BG99" s="146">
        <f t="shared" ref="BG99:BG118" si="6">IF(N99="zákl. přenesená",J99,0)</f>
        <v>0</v>
      </c>
      <c r="BH99" s="146">
        <f t="shared" ref="BH99:BH118" si="7">IF(N99="sníž. přenesená",J99,0)</f>
        <v>0</v>
      </c>
      <c r="BI99" s="146">
        <f t="shared" ref="BI99:BI118" si="8">IF(N99="nulová",J99,0)</f>
        <v>0</v>
      </c>
      <c r="BJ99" s="19" t="s">
        <v>76</v>
      </c>
      <c r="BK99" s="146">
        <f t="shared" ref="BK99:BK118" si="9">ROUND(I99*H99,2)</f>
        <v>0</v>
      </c>
      <c r="BL99" s="19" t="s">
        <v>1224</v>
      </c>
      <c r="BM99" s="145" t="s">
        <v>6183</v>
      </c>
    </row>
    <row r="100" spans="2:65" s="1" customFormat="1" ht="16.5" customHeight="1">
      <c r="B100" s="133"/>
      <c r="C100" s="134" t="s">
        <v>79</v>
      </c>
      <c r="D100" s="134" t="s">
        <v>331</v>
      </c>
      <c r="E100" s="135" t="s">
        <v>6184</v>
      </c>
      <c r="F100" s="136" t="s">
        <v>6185</v>
      </c>
      <c r="G100" s="137" t="s">
        <v>476</v>
      </c>
      <c r="H100" s="138">
        <v>41</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1224</v>
      </c>
      <c r="AT100" s="145" t="s">
        <v>331</v>
      </c>
      <c r="AU100" s="145" t="s">
        <v>79</v>
      </c>
      <c r="AY100" s="19" t="s">
        <v>328</v>
      </c>
      <c r="BE100" s="146">
        <f t="shared" si="4"/>
        <v>0</v>
      </c>
      <c r="BF100" s="146">
        <f t="shared" si="5"/>
        <v>0</v>
      </c>
      <c r="BG100" s="146">
        <f t="shared" si="6"/>
        <v>0</v>
      </c>
      <c r="BH100" s="146">
        <f t="shared" si="7"/>
        <v>0</v>
      </c>
      <c r="BI100" s="146">
        <f t="shared" si="8"/>
        <v>0</v>
      </c>
      <c r="BJ100" s="19" t="s">
        <v>76</v>
      </c>
      <c r="BK100" s="146">
        <f t="shared" si="9"/>
        <v>0</v>
      </c>
      <c r="BL100" s="19" t="s">
        <v>1224</v>
      </c>
      <c r="BM100" s="145" t="s">
        <v>6186</v>
      </c>
    </row>
    <row r="101" spans="2:65" s="1" customFormat="1" ht="16.5" customHeight="1">
      <c r="B101" s="133"/>
      <c r="C101" s="134" t="s">
        <v>87</v>
      </c>
      <c r="D101" s="134" t="s">
        <v>331</v>
      </c>
      <c r="E101" s="135" t="s">
        <v>6187</v>
      </c>
      <c r="F101" s="136" t="s">
        <v>6188</v>
      </c>
      <c r="G101" s="137" t="s">
        <v>476</v>
      </c>
      <c r="H101" s="138">
        <v>54</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1224</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1224</v>
      </c>
      <c r="BM101" s="145" t="s">
        <v>6189</v>
      </c>
    </row>
    <row r="102" spans="2:65" s="1" customFormat="1" ht="16.5" customHeight="1">
      <c r="B102" s="133"/>
      <c r="C102" s="134" t="s">
        <v>113</v>
      </c>
      <c r="D102" s="134" t="s">
        <v>331</v>
      </c>
      <c r="E102" s="135" t="s">
        <v>6190</v>
      </c>
      <c r="F102" s="136" t="s">
        <v>6191</v>
      </c>
      <c r="G102" s="137" t="s">
        <v>476</v>
      </c>
      <c r="H102" s="138">
        <v>35</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1224</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6192</v>
      </c>
    </row>
    <row r="103" spans="2:65" s="1" customFormat="1" ht="16.5" customHeight="1">
      <c r="B103" s="133"/>
      <c r="C103" s="134" t="s">
        <v>138</v>
      </c>
      <c r="D103" s="134" t="s">
        <v>331</v>
      </c>
      <c r="E103" s="135" t="s">
        <v>6193</v>
      </c>
      <c r="F103" s="136" t="s">
        <v>6194</v>
      </c>
      <c r="G103" s="137" t="s">
        <v>476</v>
      </c>
      <c r="H103" s="138">
        <v>36</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1224</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6195</v>
      </c>
    </row>
    <row r="104" spans="2:65" s="1" customFormat="1" ht="16.5" customHeight="1">
      <c r="B104" s="133"/>
      <c r="C104" s="134" t="s">
        <v>150</v>
      </c>
      <c r="D104" s="134" t="s">
        <v>331</v>
      </c>
      <c r="E104" s="135" t="s">
        <v>6196</v>
      </c>
      <c r="F104" s="136" t="s">
        <v>6197</v>
      </c>
      <c r="G104" s="137" t="s">
        <v>476</v>
      </c>
      <c r="H104" s="138">
        <v>20</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6198</v>
      </c>
    </row>
    <row r="105" spans="2:65" s="1" customFormat="1" ht="16.5" customHeight="1">
      <c r="B105" s="133"/>
      <c r="C105" s="134" t="s">
        <v>168</v>
      </c>
      <c r="D105" s="134" t="s">
        <v>331</v>
      </c>
      <c r="E105" s="135" t="s">
        <v>6199</v>
      </c>
      <c r="F105" s="136" t="s">
        <v>6200</v>
      </c>
      <c r="G105" s="137" t="s">
        <v>476</v>
      </c>
      <c r="H105" s="138">
        <v>29</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6201</v>
      </c>
    </row>
    <row r="106" spans="2:65" s="1" customFormat="1" ht="24.2" customHeight="1">
      <c r="B106" s="133"/>
      <c r="C106" s="134" t="s">
        <v>171</v>
      </c>
      <c r="D106" s="134" t="s">
        <v>331</v>
      </c>
      <c r="E106" s="135" t="s">
        <v>6202</v>
      </c>
      <c r="F106" s="136" t="s">
        <v>6203</v>
      </c>
      <c r="G106" s="137" t="s">
        <v>476</v>
      </c>
      <c r="H106" s="138">
        <v>49</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6204</v>
      </c>
    </row>
    <row r="107" spans="2:65" s="1" customFormat="1" ht="24.2" customHeight="1">
      <c r="B107" s="133"/>
      <c r="C107" s="134" t="s">
        <v>183</v>
      </c>
      <c r="D107" s="134" t="s">
        <v>331</v>
      </c>
      <c r="E107" s="135" t="s">
        <v>6205</v>
      </c>
      <c r="F107" s="136" t="s">
        <v>6206</v>
      </c>
      <c r="G107" s="137" t="s">
        <v>476</v>
      </c>
      <c r="H107" s="138">
        <v>35</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1224</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6207</v>
      </c>
    </row>
    <row r="108" spans="2:65" s="1" customFormat="1" ht="24.2" customHeight="1">
      <c r="B108" s="133"/>
      <c r="C108" s="134" t="s">
        <v>235</v>
      </c>
      <c r="D108" s="134" t="s">
        <v>331</v>
      </c>
      <c r="E108" s="135" t="s">
        <v>6208</v>
      </c>
      <c r="F108" s="136" t="s">
        <v>6209</v>
      </c>
      <c r="G108" s="137" t="s">
        <v>476</v>
      </c>
      <c r="H108" s="138">
        <v>95</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1224</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6210</v>
      </c>
    </row>
    <row r="109" spans="2:65" s="1" customFormat="1" ht="24.2" customHeight="1">
      <c r="B109" s="133"/>
      <c r="C109" s="134" t="s">
        <v>239</v>
      </c>
      <c r="D109" s="134" t="s">
        <v>331</v>
      </c>
      <c r="E109" s="135" t="s">
        <v>6211</v>
      </c>
      <c r="F109" s="136" t="s">
        <v>6212</v>
      </c>
      <c r="G109" s="137" t="s">
        <v>476</v>
      </c>
      <c r="H109" s="138">
        <v>36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1224</v>
      </c>
      <c r="AT109" s="145" t="s">
        <v>331</v>
      </c>
      <c r="AU109" s="145" t="s">
        <v>79</v>
      </c>
      <c r="AY109" s="19" t="s">
        <v>328</v>
      </c>
      <c r="BE109" s="146">
        <f t="shared" si="4"/>
        <v>0</v>
      </c>
      <c r="BF109" s="146">
        <f t="shared" si="5"/>
        <v>0</v>
      </c>
      <c r="BG109" s="146">
        <f t="shared" si="6"/>
        <v>0</v>
      </c>
      <c r="BH109" s="146">
        <f t="shared" si="7"/>
        <v>0</v>
      </c>
      <c r="BI109" s="146">
        <f t="shared" si="8"/>
        <v>0</v>
      </c>
      <c r="BJ109" s="19" t="s">
        <v>76</v>
      </c>
      <c r="BK109" s="146">
        <f t="shared" si="9"/>
        <v>0</v>
      </c>
      <c r="BL109" s="19" t="s">
        <v>1224</v>
      </c>
      <c r="BM109" s="145" t="s">
        <v>6213</v>
      </c>
    </row>
    <row r="110" spans="2:65" s="1" customFormat="1" ht="24.2" customHeight="1">
      <c r="B110" s="133"/>
      <c r="C110" s="134" t="s">
        <v>9</v>
      </c>
      <c r="D110" s="134" t="s">
        <v>331</v>
      </c>
      <c r="E110" s="135" t="s">
        <v>6214</v>
      </c>
      <c r="F110" s="136" t="s">
        <v>6215</v>
      </c>
      <c r="G110" s="137" t="s">
        <v>476</v>
      </c>
      <c r="H110" s="138">
        <v>20</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1224</v>
      </c>
      <c r="AT110" s="145" t="s">
        <v>331</v>
      </c>
      <c r="AU110" s="145" t="s">
        <v>79</v>
      </c>
      <c r="AY110" s="19" t="s">
        <v>328</v>
      </c>
      <c r="BE110" s="146">
        <f t="shared" si="4"/>
        <v>0</v>
      </c>
      <c r="BF110" s="146">
        <f t="shared" si="5"/>
        <v>0</v>
      </c>
      <c r="BG110" s="146">
        <f t="shared" si="6"/>
        <v>0</v>
      </c>
      <c r="BH110" s="146">
        <f t="shared" si="7"/>
        <v>0</v>
      </c>
      <c r="BI110" s="146">
        <f t="shared" si="8"/>
        <v>0</v>
      </c>
      <c r="BJ110" s="19" t="s">
        <v>76</v>
      </c>
      <c r="BK110" s="146">
        <f t="shared" si="9"/>
        <v>0</v>
      </c>
      <c r="BL110" s="19" t="s">
        <v>1224</v>
      </c>
      <c r="BM110" s="145" t="s">
        <v>6216</v>
      </c>
    </row>
    <row r="111" spans="2:65" s="1" customFormat="1" ht="24.2" customHeight="1">
      <c r="B111" s="133"/>
      <c r="C111" s="134" t="s">
        <v>505</v>
      </c>
      <c r="D111" s="134" t="s">
        <v>331</v>
      </c>
      <c r="E111" s="135" t="s">
        <v>6217</v>
      </c>
      <c r="F111" s="136" t="s">
        <v>6218</v>
      </c>
      <c r="G111" s="137" t="s">
        <v>476</v>
      </c>
      <c r="H111" s="138">
        <v>29</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1224</v>
      </c>
      <c r="AT111" s="145" t="s">
        <v>331</v>
      </c>
      <c r="AU111" s="145" t="s">
        <v>79</v>
      </c>
      <c r="AY111" s="19" t="s">
        <v>328</v>
      </c>
      <c r="BE111" s="146">
        <f t="shared" si="4"/>
        <v>0</v>
      </c>
      <c r="BF111" s="146">
        <f t="shared" si="5"/>
        <v>0</v>
      </c>
      <c r="BG111" s="146">
        <f t="shared" si="6"/>
        <v>0</v>
      </c>
      <c r="BH111" s="146">
        <f t="shared" si="7"/>
        <v>0</v>
      </c>
      <c r="BI111" s="146">
        <f t="shared" si="8"/>
        <v>0</v>
      </c>
      <c r="BJ111" s="19" t="s">
        <v>76</v>
      </c>
      <c r="BK111" s="146">
        <f t="shared" si="9"/>
        <v>0</v>
      </c>
      <c r="BL111" s="19" t="s">
        <v>1224</v>
      </c>
      <c r="BM111" s="145" t="s">
        <v>6219</v>
      </c>
    </row>
    <row r="112" spans="2:65" s="1" customFormat="1" ht="16.5" customHeight="1">
      <c r="B112" s="133"/>
      <c r="C112" s="134" t="s">
        <v>512</v>
      </c>
      <c r="D112" s="134" t="s">
        <v>331</v>
      </c>
      <c r="E112" s="135" t="s">
        <v>6220</v>
      </c>
      <c r="F112" s="136" t="s">
        <v>6221</v>
      </c>
      <c r="G112" s="137" t="s">
        <v>476</v>
      </c>
      <c r="H112" s="138">
        <v>14</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1224</v>
      </c>
      <c r="AT112" s="145" t="s">
        <v>331</v>
      </c>
      <c r="AU112" s="145" t="s">
        <v>79</v>
      </c>
      <c r="AY112" s="19" t="s">
        <v>328</v>
      </c>
      <c r="BE112" s="146">
        <f t="shared" si="4"/>
        <v>0</v>
      </c>
      <c r="BF112" s="146">
        <f t="shared" si="5"/>
        <v>0</v>
      </c>
      <c r="BG112" s="146">
        <f t="shared" si="6"/>
        <v>0</v>
      </c>
      <c r="BH112" s="146">
        <f t="shared" si="7"/>
        <v>0</v>
      </c>
      <c r="BI112" s="146">
        <f t="shared" si="8"/>
        <v>0</v>
      </c>
      <c r="BJ112" s="19" t="s">
        <v>76</v>
      </c>
      <c r="BK112" s="146">
        <f t="shared" si="9"/>
        <v>0</v>
      </c>
      <c r="BL112" s="19" t="s">
        <v>1224</v>
      </c>
      <c r="BM112" s="145" t="s">
        <v>6222</v>
      </c>
    </row>
    <row r="113" spans="2:65" s="1" customFormat="1" ht="16.5" customHeight="1">
      <c r="B113" s="133"/>
      <c r="C113" s="134" t="s">
        <v>526</v>
      </c>
      <c r="D113" s="134" t="s">
        <v>331</v>
      </c>
      <c r="E113" s="135" t="s">
        <v>6223</v>
      </c>
      <c r="F113" s="136" t="s">
        <v>6224</v>
      </c>
      <c r="G113" s="137" t="s">
        <v>491</v>
      </c>
      <c r="H113" s="138">
        <v>8</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1224</v>
      </c>
      <c r="AT113" s="145" t="s">
        <v>331</v>
      </c>
      <c r="AU113" s="145" t="s">
        <v>79</v>
      </c>
      <c r="AY113" s="19" t="s">
        <v>328</v>
      </c>
      <c r="BE113" s="146">
        <f t="shared" si="4"/>
        <v>0</v>
      </c>
      <c r="BF113" s="146">
        <f t="shared" si="5"/>
        <v>0</v>
      </c>
      <c r="BG113" s="146">
        <f t="shared" si="6"/>
        <v>0</v>
      </c>
      <c r="BH113" s="146">
        <f t="shared" si="7"/>
        <v>0</v>
      </c>
      <c r="BI113" s="146">
        <f t="shared" si="8"/>
        <v>0</v>
      </c>
      <c r="BJ113" s="19" t="s">
        <v>76</v>
      </c>
      <c r="BK113" s="146">
        <f t="shared" si="9"/>
        <v>0</v>
      </c>
      <c r="BL113" s="19" t="s">
        <v>1224</v>
      </c>
      <c r="BM113" s="145" t="s">
        <v>6225</v>
      </c>
    </row>
    <row r="114" spans="2:65" s="1" customFormat="1" ht="24.2" customHeight="1">
      <c r="B114" s="133"/>
      <c r="C114" s="134" t="s">
        <v>532</v>
      </c>
      <c r="D114" s="134" t="s">
        <v>331</v>
      </c>
      <c r="E114" s="135" t="s">
        <v>6126</v>
      </c>
      <c r="F114" s="136" t="s">
        <v>6127</v>
      </c>
      <c r="G114" s="137" t="s">
        <v>439</v>
      </c>
      <c r="H114" s="138">
        <v>22</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1224</v>
      </c>
      <c r="AT114" s="145" t="s">
        <v>331</v>
      </c>
      <c r="AU114" s="145" t="s">
        <v>79</v>
      </c>
      <c r="AY114" s="19" t="s">
        <v>328</v>
      </c>
      <c r="BE114" s="146">
        <f t="shared" si="4"/>
        <v>0</v>
      </c>
      <c r="BF114" s="146">
        <f t="shared" si="5"/>
        <v>0</v>
      </c>
      <c r="BG114" s="146">
        <f t="shared" si="6"/>
        <v>0</v>
      </c>
      <c r="BH114" s="146">
        <f t="shared" si="7"/>
        <v>0</v>
      </c>
      <c r="BI114" s="146">
        <f t="shared" si="8"/>
        <v>0</v>
      </c>
      <c r="BJ114" s="19" t="s">
        <v>76</v>
      </c>
      <c r="BK114" s="146">
        <f t="shared" si="9"/>
        <v>0</v>
      </c>
      <c r="BL114" s="19" t="s">
        <v>1224</v>
      </c>
      <c r="BM114" s="145" t="s">
        <v>6226</v>
      </c>
    </row>
    <row r="115" spans="2:65" s="1" customFormat="1" ht="16.5" customHeight="1">
      <c r="B115" s="133"/>
      <c r="C115" s="134" t="s">
        <v>538</v>
      </c>
      <c r="D115" s="134" t="s">
        <v>331</v>
      </c>
      <c r="E115" s="135" t="s">
        <v>6129</v>
      </c>
      <c r="F115" s="136" t="s">
        <v>6130</v>
      </c>
      <c r="G115" s="137" t="s">
        <v>491</v>
      </c>
      <c r="H115" s="138">
        <v>3</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1224</v>
      </c>
      <c r="AT115" s="145" t="s">
        <v>331</v>
      </c>
      <c r="AU115" s="145" t="s">
        <v>79</v>
      </c>
      <c r="AY115" s="19" t="s">
        <v>328</v>
      </c>
      <c r="BE115" s="146">
        <f t="shared" si="4"/>
        <v>0</v>
      </c>
      <c r="BF115" s="146">
        <f t="shared" si="5"/>
        <v>0</v>
      </c>
      <c r="BG115" s="146">
        <f t="shared" si="6"/>
        <v>0</v>
      </c>
      <c r="BH115" s="146">
        <f t="shared" si="7"/>
        <v>0</v>
      </c>
      <c r="BI115" s="146">
        <f t="shared" si="8"/>
        <v>0</v>
      </c>
      <c r="BJ115" s="19" t="s">
        <v>76</v>
      </c>
      <c r="BK115" s="146">
        <f t="shared" si="9"/>
        <v>0</v>
      </c>
      <c r="BL115" s="19" t="s">
        <v>1224</v>
      </c>
      <c r="BM115" s="145" t="s">
        <v>6227</v>
      </c>
    </row>
    <row r="116" spans="2:65" s="1" customFormat="1" ht="16.5" customHeight="1">
      <c r="B116" s="133"/>
      <c r="C116" s="134" t="s">
        <v>544</v>
      </c>
      <c r="D116" s="134" t="s">
        <v>331</v>
      </c>
      <c r="E116" s="135" t="s">
        <v>6132</v>
      </c>
      <c r="F116" s="136" t="s">
        <v>6133</v>
      </c>
      <c r="G116" s="137" t="s">
        <v>491</v>
      </c>
      <c r="H116" s="138">
        <v>1</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1224</v>
      </c>
      <c r="AT116" s="145" t="s">
        <v>331</v>
      </c>
      <c r="AU116" s="145" t="s">
        <v>79</v>
      </c>
      <c r="AY116" s="19" t="s">
        <v>328</v>
      </c>
      <c r="BE116" s="146">
        <f t="shared" si="4"/>
        <v>0</v>
      </c>
      <c r="BF116" s="146">
        <f t="shared" si="5"/>
        <v>0</v>
      </c>
      <c r="BG116" s="146">
        <f t="shared" si="6"/>
        <v>0</v>
      </c>
      <c r="BH116" s="146">
        <f t="shared" si="7"/>
        <v>0</v>
      </c>
      <c r="BI116" s="146">
        <f t="shared" si="8"/>
        <v>0</v>
      </c>
      <c r="BJ116" s="19" t="s">
        <v>76</v>
      </c>
      <c r="BK116" s="146">
        <f t="shared" si="9"/>
        <v>0</v>
      </c>
      <c r="BL116" s="19" t="s">
        <v>1224</v>
      </c>
      <c r="BM116" s="145" t="s">
        <v>6228</v>
      </c>
    </row>
    <row r="117" spans="2:65" s="1" customFormat="1" ht="16.5" customHeight="1">
      <c r="B117" s="133"/>
      <c r="C117" s="134" t="s">
        <v>550</v>
      </c>
      <c r="D117" s="134" t="s">
        <v>331</v>
      </c>
      <c r="E117" s="135" t="s">
        <v>6135</v>
      </c>
      <c r="F117" s="136" t="s">
        <v>6136</v>
      </c>
      <c r="G117" s="137" t="s">
        <v>491</v>
      </c>
      <c r="H117" s="138">
        <v>5</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1224</v>
      </c>
      <c r="AT117" s="145" t="s">
        <v>331</v>
      </c>
      <c r="AU117" s="145" t="s">
        <v>79</v>
      </c>
      <c r="AY117" s="19" t="s">
        <v>328</v>
      </c>
      <c r="BE117" s="146">
        <f t="shared" si="4"/>
        <v>0</v>
      </c>
      <c r="BF117" s="146">
        <f t="shared" si="5"/>
        <v>0</v>
      </c>
      <c r="BG117" s="146">
        <f t="shared" si="6"/>
        <v>0</v>
      </c>
      <c r="BH117" s="146">
        <f t="shared" si="7"/>
        <v>0</v>
      </c>
      <c r="BI117" s="146">
        <f t="shared" si="8"/>
        <v>0</v>
      </c>
      <c r="BJ117" s="19" t="s">
        <v>76</v>
      </c>
      <c r="BK117" s="146">
        <f t="shared" si="9"/>
        <v>0</v>
      </c>
      <c r="BL117" s="19" t="s">
        <v>1224</v>
      </c>
      <c r="BM117" s="145" t="s">
        <v>6229</v>
      </c>
    </row>
    <row r="118" spans="2:65" s="1" customFormat="1" ht="16.5" customHeight="1">
      <c r="B118" s="133"/>
      <c r="C118" s="134" t="s">
        <v>556</v>
      </c>
      <c r="D118" s="134" t="s">
        <v>331</v>
      </c>
      <c r="E118" s="135" t="s">
        <v>6138</v>
      </c>
      <c r="F118" s="136" t="s">
        <v>6139</v>
      </c>
      <c r="G118" s="137" t="s">
        <v>491</v>
      </c>
      <c r="H118" s="138">
        <v>3</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1224</v>
      </c>
      <c r="AT118" s="145" t="s">
        <v>331</v>
      </c>
      <c r="AU118" s="145" t="s">
        <v>79</v>
      </c>
      <c r="AY118" s="19" t="s">
        <v>328</v>
      </c>
      <c r="BE118" s="146">
        <f t="shared" si="4"/>
        <v>0</v>
      </c>
      <c r="BF118" s="146">
        <f t="shared" si="5"/>
        <v>0</v>
      </c>
      <c r="BG118" s="146">
        <f t="shared" si="6"/>
        <v>0</v>
      </c>
      <c r="BH118" s="146">
        <f t="shared" si="7"/>
        <v>0</v>
      </c>
      <c r="BI118" s="146">
        <f t="shared" si="8"/>
        <v>0</v>
      </c>
      <c r="BJ118" s="19" t="s">
        <v>76</v>
      </c>
      <c r="BK118" s="146">
        <f t="shared" si="9"/>
        <v>0</v>
      </c>
      <c r="BL118" s="19" t="s">
        <v>1224</v>
      </c>
      <c r="BM118" s="145" t="s">
        <v>6230</v>
      </c>
    </row>
    <row r="119" spans="2:65" s="11" customFormat="1" ht="22.9" customHeight="1">
      <c r="B119" s="121"/>
      <c r="D119" s="122" t="s">
        <v>68</v>
      </c>
      <c r="E119" s="131" t="s">
        <v>79</v>
      </c>
      <c r="F119" s="131" t="s">
        <v>6141</v>
      </c>
      <c r="I119" s="124"/>
      <c r="J119" s="132">
        <f>BK119</f>
        <v>0</v>
      </c>
      <c r="L119" s="121"/>
      <c r="M119" s="126"/>
      <c r="P119" s="127">
        <f>SUM(P120:P128)</f>
        <v>0</v>
      </c>
      <c r="R119" s="127">
        <f>SUM(R120:R128)</f>
        <v>0</v>
      </c>
      <c r="T119" s="128">
        <f>SUM(T120:T128)</f>
        <v>0</v>
      </c>
      <c r="AR119" s="122" t="s">
        <v>113</v>
      </c>
      <c r="AT119" s="129" t="s">
        <v>68</v>
      </c>
      <c r="AU119" s="129" t="s">
        <v>76</v>
      </c>
      <c r="AY119" s="122" t="s">
        <v>328</v>
      </c>
      <c r="BK119" s="130">
        <f>SUM(BK120:BK128)</f>
        <v>0</v>
      </c>
    </row>
    <row r="120" spans="2:65" s="1" customFormat="1" ht="16.5" customHeight="1">
      <c r="B120" s="133"/>
      <c r="C120" s="134" t="s">
        <v>8</v>
      </c>
      <c r="D120" s="134" t="s">
        <v>331</v>
      </c>
      <c r="E120" s="135" t="s">
        <v>6231</v>
      </c>
      <c r="F120" s="136" t="s">
        <v>6232</v>
      </c>
      <c r="G120" s="137" t="s">
        <v>367</v>
      </c>
      <c r="H120" s="138">
        <v>6</v>
      </c>
      <c r="I120" s="139"/>
      <c r="J120" s="140">
        <f t="shared" ref="J120:J128" si="10">ROUND(I120*H120,2)</f>
        <v>0</v>
      </c>
      <c r="K120" s="136" t="s">
        <v>3</v>
      </c>
      <c r="L120" s="34"/>
      <c r="M120" s="141" t="s">
        <v>3</v>
      </c>
      <c r="N120" s="142" t="s">
        <v>40</v>
      </c>
      <c r="P120" s="143">
        <f t="shared" ref="P120:P128" si="11">O120*H120</f>
        <v>0</v>
      </c>
      <c r="Q120" s="143">
        <v>0</v>
      </c>
      <c r="R120" s="143">
        <f t="shared" ref="R120:R128" si="12">Q120*H120</f>
        <v>0</v>
      </c>
      <c r="S120" s="143">
        <v>0</v>
      </c>
      <c r="T120" s="144">
        <f t="shared" ref="T120:T128" si="13">S120*H120</f>
        <v>0</v>
      </c>
      <c r="AR120" s="145" t="s">
        <v>1224</v>
      </c>
      <c r="AT120" s="145" t="s">
        <v>331</v>
      </c>
      <c r="AU120" s="145" t="s">
        <v>79</v>
      </c>
      <c r="AY120" s="19" t="s">
        <v>328</v>
      </c>
      <c r="BE120" s="146">
        <f t="shared" ref="BE120:BE128" si="14">IF(N120="základní",J120,0)</f>
        <v>0</v>
      </c>
      <c r="BF120" s="146">
        <f t="shared" ref="BF120:BF128" si="15">IF(N120="snížená",J120,0)</f>
        <v>0</v>
      </c>
      <c r="BG120" s="146">
        <f t="shared" ref="BG120:BG128" si="16">IF(N120="zákl. přenesená",J120,0)</f>
        <v>0</v>
      </c>
      <c r="BH120" s="146">
        <f t="shared" ref="BH120:BH128" si="17">IF(N120="sníž. přenesená",J120,0)</f>
        <v>0</v>
      </c>
      <c r="BI120" s="146">
        <f t="shared" ref="BI120:BI128" si="18">IF(N120="nulová",J120,0)</f>
        <v>0</v>
      </c>
      <c r="BJ120" s="19" t="s">
        <v>76</v>
      </c>
      <c r="BK120" s="146">
        <f t="shared" ref="BK120:BK128" si="19">ROUND(I120*H120,2)</f>
        <v>0</v>
      </c>
      <c r="BL120" s="19" t="s">
        <v>1224</v>
      </c>
      <c r="BM120" s="145" t="s">
        <v>6233</v>
      </c>
    </row>
    <row r="121" spans="2:65" s="1" customFormat="1" ht="16.5" customHeight="1">
      <c r="B121" s="133"/>
      <c r="C121" s="134" t="s">
        <v>564</v>
      </c>
      <c r="D121" s="134" t="s">
        <v>331</v>
      </c>
      <c r="E121" s="135" t="s">
        <v>6234</v>
      </c>
      <c r="F121" s="136" t="s">
        <v>6235</v>
      </c>
      <c r="G121" s="137" t="s">
        <v>367</v>
      </c>
      <c r="H121" s="138">
        <v>12</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1224</v>
      </c>
      <c r="AT121" s="145" t="s">
        <v>331</v>
      </c>
      <c r="AU121" s="145" t="s">
        <v>79</v>
      </c>
      <c r="AY121" s="19" t="s">
        <v>328</v>
      </c>
      <c r="BE121" s="146">
        <f t="shared" si="14"/>
        <v>0</v>
      </c>
      <c r="BF121" s="146">
        <f t="shared" si="15"/>
        <v>0</v>
      </c>
      <c r="BG121" s="146">
        <f t="shared" si="16"/>
        <v>0</v>
      </c>
      <c r="BH121" s="146">
        <f t="shared" si="17"/>
        <v>0</v>
      </c>
      <c r="BI121" s="146">
        <f t="shared" si="18"/>
        <v>0</v>
      </c>
      <c r="BJ121" s="19" t="s">
        <v>76</v>
      </c>
      <c r="BK121" s="146">
        <f t="shared" si="19"/>
        <v>0</v>
      </c>
      <c r="BL121" s="19" t="s">
        <v>1224</v>
      </c>
      <c r="BM121" s="145" t="s">
        <v>6236</v>
      </c>
    </row>
    <row r="122" spans="2:65" s="1" customFormat="1" ht="16.5" customHeight="1">
      <c r="B122" s="133"/>
      <c r="C122" s="134" t="s">
        <v>571</v>
      </c>
      <c r="D122" s="134" t="s">
        <v>331</v>
      </c>
      <c r="E122" s="135" t="s">
        <v>6237</v>
      </c>
      <c r="F122" s="136" t="s">
        <v>6238</v>
      </c>
      <c r="G122" s="137" t="s">
        <v>367</v>
      </c>
      <c r="H122" s="138">
        <v>4</v>
      </c>
      <c r="I122" s="139"/>
      <c r="J122" s="140">
        <f t="shared" si="10"/>
        <v>0</v>
      </c>
      <c r="K122" s="136" t="s">
        <v>3</v>
      </c>
      <c r="L122" s="34"/>
      <c r="M122" s="141" t="s">
        <v>3</v>
      </c>
      <c r="N122" s="142" t="s">
        <v>40</v>
      </c>
      <c r="P122" s="143">
        <f t="shared" si="11"/>
        <v>0</v>
      </c>
      <c r="Q122" s="143">
        <v>0</v>
      </c>
      <c r="R122" s="143">
        <f t="shared" si="12"/>
        <v>0</v>
      </c>
      <c r="S122" s="143">
        <v>0</v>
      </c>
      <c r="T122" s="144">
        <f t="shared" si="13"/>
        <v>0</v>
      </c>
      <c r="AR122" s="145" t="s">
        <v>1224</v>
      </c>
      <c r="AT122" s="145" t="s">
        <v>331</v>
      </c>
      <c r="AU122" s="145" t="s">
        <v>79</v>
      </c>
      <c r="AY122" s="19" t="s">
        <v>328</v>
      </c>
      <c r="BE122" s="146">
        <f t="shared" si="14"/>
        <v>0</v>
      </c>
      <c r="BF122" s="146">
        <f t="shared" si="15"/>
        <v>0</v>
      </c>
      <c r="BG122" s="146">
        <f t="shared" si="16"/>
        <v>0</v>
      </c>
      <c r="BH122" s="146">
        <f t="shared" si="17"/>
        <v>0</v>
      </c>
      <c r="BI122" s="146">
        <f t="shared" si="18"/>
        <v>0</v>
      </c>
      <c r="BJ122" s="19" t="s">
        <v>76</v>
      </c>
      <c r="BK122" s="146">
        <f t="shared" si="19"/>
        <v>0</v>
      </c>
      <c r="BL122" s="19" t="s">
        <v>1224</v>
      </c>
      <c r="BM122" s="145" t="s">
        <v>6239</v>
      </c>
    </row>
    <row r="123" spans="2:65" s="1" customFormat="1" ht="16.5" customHeight="1">
      <c r="B123" s="133"/>
      <c r="C123" s="134" t="s">
        <v>576</v>
      </c>
      <c r="D123" s="134" t="s">
        <v>331</v>
      </c>
      <c r="E123" s="135" t="s">
        <v>6240</v>
      </c>
      <c r="F123" s="136" t="s">
        <v>6241</v>
      </c>
      <c r="G123" s="137" t="s">
        <v>367</v>
      </c>
      <c r="H123" s="138">
        <v>2</v>
      </c>
      <c r="I123" s="139"/>
      <c r="J123" s="140">
        <f t="shared" si="10"/>
        <v>0</v>
      </c>
      <c r="K123" s="136" t="s">
        <v>3</v>
      </c>
      <c r="L123" s="34"/>
      <c r="M123" s="141" t="s">
        <v>3</v>
      </c>
      <c r="N123" s="142" t="s">
        <v>40</v>
      </c>
      <c r="P123" s="143">
        <f t="shared" si="11"/>
        <v>0</v>
      </c>
      <c r="Q123" s="143">
        <v>0</v>
      </c>
      <c r="R123" s="143">
        <f t="shared" si="12"/>
        <v>0</v>
      </c>
      <c r="S123" s="143">
        <v>0</v>
      </c>
      <c r="T123" s="144">
        <f t="shared" si="13"/>
        <v>0</v>
      </c>
      <c r="AR123" s="145" t="s">
        <v>1224</v>
      </c>
      <c r="AT123" s="145" t="s">
        <v>331</v>
      </c>
      <c r="AU123" s="145" t="s">
        <v>79</v>
      </c>
      <c r="AY123" s="19" t="s">
        <v>328</v>
      </c>
      <c r="BE123" s="146">
        <f t="shared" si="14"/>
        <v>0</v>
      </c>
      <c r="BF123" s="146">
        <f t="shared" si="15"/>
        <v>0</v>
      </c>
      <c r="BG123" s="146">
        <f t="shared" si="16"/>
        <v>0</v>
      </c>
      <c r="BH123" s="146">
        <f t="shared" si="17"/>
        <v>0</v>
      </c>
      <c r="BI123" s="146">
        <f t="shared" si="18"/>
        <v>0</v>
      </c>
      <c r="BJ123" s="19" t="s">
        <v>76</v>
      </c>
      <c r="BK123" s="146">
        <f t="shared" si="19"/>
        <v>0</v>
      </c>
      <c r="BL123" s="19" t="s">
        <v>1224</v>
      </c>
      <c r="BM123" s="145" t="s">
        <v>6242</v>
      </c>
    </row>
    <row r="124" spans="2:65" s="1" customFormat="1" ht="16.5" customHeight="1">
      <c r="B124" s="133"/>
      <c r="C124" s="134" t="s">
        <v>473</v>
      </c>
      <c r="D124" s="134" t="s">
        <v>331</v>
      </c>
      <c r="E124" s="135" t="s">
        <v>6243</v>
      </c>
      <c r="F124" s="136" t="s">
        <v>6244</v>
      </c>
      <c r="G124" s="137" t="s">
        <v>367</v>
      </c>
      <c r="H124" s="138">
        <v>1</v>
      </c>
      <c r="I124" s="139"/>
      <c r="J124" s="140">
        <f t="shared" si="10"/>
        <v>0</v>
      </c>
      <c r="K124" s="136" t="s">
        <v>3</v>
      </c>
      <c r="L124" s="34"/>
      <c r="M124" s="141" t="s">
        <v>3</v>
      </c>
      <c r="N124" s="142" t="s">
        <v>40</v>
      </c>
      <c r="P124" s="143">
        <f t="shared" si="11"/>
        <v>0</v>
      </c>
      <c r="Q124" s="143">
        <v>0</v>
      </c>
      <c r="R124" s="143">
        <f t="shared" si="12"/>
        <v>0</v>
      </c>
      <c r="S124" s="143">
        <v>0</v>
      </c>
      <c r="T124" s="144">
        <f t="shared" si="13"/>
        <v>0</v>
      </c>
      <c r="AR124" s="145" t="s">
        <v>1224</v>
      </c>
      <c r="AT124" s="145" t="s">
        <v>331</v>
      </c>
      <c r="AU124" s="145" t="s">
        <v>79</v>
      </c>
      <c r="AY124" s="19" t="s">
        <v>328</v>
      </c>
      <c r="BE124" s="146">
        <f t="shared" si="14"/>
        <v>0</v>
      </c>
      <c r="BF124" s="146">
        <f t="shared" si="15"/>
        <v>0</v>
      </c>
      <c r="BG124" s="146">
        <f t="shared" si="16"/>
        <v>0</v>
      </c>
      <c r="BH124" s="146">
        <f t="shared" si="17"/>
        <v>0</v>
      </c>
      <c r="BI124" s="146">
        <f t="shared" si="18"/>
        <v>0</v>
      </c>
      <c r="BJ124" s="19" t="s">
        <v>76</v>
      </c>
      <c r="BK124" s="146">
        <f t="shared" si="19"/>
        <v>0</v>
      </c>
      <c r="BL124" s="19" t="s">
        <v>1224</v>
      </c>
      <c r="BM124" s="145" t="s">
        <v>6245</v>
      </c>
    </row>
    <row r="125" spans="2:65" s="1" customFormat="1" ht="16.5" customHeight="1">
      <c r="B125" s="133"/>
      <c r="C125" s="134" t="s">
        <v>588</v>
      </c>
      <c r="D125" s="134" t="s">
        <v>331</v>
      </c>
      <c r="E125" s="135" t="s">
        <v>6246</v>
      </c>
      <c r="F125" s="136" t="s">
        <v>6247</v>
      </c>
      <c r="G125" s="137" t="s">
        <v>367</v>
      </c>
      <c r="H125" s="138">
        <v>2</v>
      </c>
      <c r="I125" s="139"/>
      <c r="J125" s="140">
        <f t="shared" si="10"/>
        <v>0</v>
      </c>
      <c r="K125" s="136" t="s">
        <v>3</v>
      </c>
      <c r="L125" s="34"/>
      <c r="M125" s="141" t="s">
        <v>3</v>
      </c>
      <c r="N125" s="142" t="s">
        <v>40</v>
      </c>
      <c r="P125" s="143">
        <f t="shared" si="11"/>
        <v>0</v>
      </c>
      <c r="Q125" s="143">
        <v>0</v>
      </c>
      <c r="R125" s="143">
        <f t="shared" si="12"/>
        <v>0</v>
      </c>
      <c r="S125" s="143">
        <v>0</v>
      </c>
      <c r="T125" s="144">
        <f t="shared" si="13"/>
        <v>0</v>
      </c>
      <c r="AR125" s="145" t="s">
        <v>1224</v>
      </c>
      <c r="AT125" s="145" t="s">
        <v>331</v>
      </c>
      <c r="AU125" s="145" t="s">
        <v>79</v>
      </c>
      <c r="AY125" s="19" t="s">
        <v>328</v>
      </c>
      <c r="BE125" s="146">
        <f t="shared" si="14"/>
        <v>0</v>
      </c>
      <c r="BF125" s="146">
        <f t="shared" si="15"/>
        <v>0</v>
      </c>
      <c r="BG125" s="146">
        <f t="shared" si="16"/>
        <v>0</v>
      </c>
      <c r="BH125" s="146">
        <f t="shared" si="17"/>
        <v>0</v>
      </c>
      <c r="BI125" s="146">
        <f t="shared" si="18"/>
        <v>0</v>
      </c>
      <c r="BJ125" s="19" t="s">
        <v>76</v>
      </c>
      <c r="BK125" s="146">
        <f t="shared" si="19"/>
        <v>0</v>
      </c>
      <c r="BL125" s="19" t="s">
        <v>1224</v>
      </c>
      <c r="BM125" s="145" t="s">
        <v>6248</v>
      </c>
    </row>
    <row r="126" spans="2:65" s="1" customFormat="1" ht="16.5" customHeight="1">
      <c r="B126" s="133"/>
      <c r="C126" s="134" t="s">
        <v>593</v>
      </c>
      <c r="D126" s="134" t="s">
        <v>331</v>
      </c>
      <c r="E126" s="135" t="s">
        <v>6249</v>
      </c>
      <c r="F126" s="136" t="s">
        <v>6250</v>
      </c>
      <c r="G126" s="137" t="s">
        <v>367</v>
      </c>
      <c r="H126" s="138">
        <v>1</v>
      </c>
      <c r="I126" s="139"/>
      <c r="J126" s="140">
        <f t="shared" si="10"/>
        <v>0</v>
      </c>
      <c r="K126" s="136" t="s">
        <v>3</v>
      </c>
      <c r="L126" s="34"/>
      <c r="M126" s="141" t="s">
        <v>3</v>
      </c>
      <c r="N126" s="142" t="s">
        <v>40</v>
      </c>
      <c r="P126" s="143">
        <f t="shared" si="11"/>
        <v>0</v>
      </c>
      <c r="Q126" s="143">
        <v>0</v>
      </c>
      <c r="R126" s="143">
        <f t="shared" si="12"/>
        <v>0</v>
      </c>
      <c r="S126" s="143">
        <v>0</v>
      </c>
      <c r="T126" s="144">
        <f t="shared" si="13"/>
        <v>0</v>
      </c>
      <c r="AR126" s="145" t="s">
        <v>1224</v>
      </c>
      <c r="AT126" s="145" t="s">
        <v>331</v>
      </c>
      <c r="AU126" s="145" t="s">
        <v>79</v>
      </c>
      <c r="AY126" s="19" t="s">
        <v>328</v>
      </c>
      <c r="BE126" s="146">
        <f t="shared" si="14"/>
        <v>0</v>
      </c>
      <c r="BF126" s="146">
        <f t="shared" si="15"/>
        <v>0</v>
      </c>
      <c r="BG126" s="146">
        <f t="shared" si="16"/>
        <v>0</v>
      </c>
      <c r="BH126" s="146">
        <f t="shared" si="17"/>
        <v>0</v>
      </c>
      <c r="BI126" s="146">
        <f t="shared" si="18"/>
        <v>0</v>
      </c>
      <c r="BJ126" s="19" t="s">
        <v>76</v>
      </c>
      <c r="BK126" s="146">
        <f t="shared" si="19"/>
        <v>0</v>
      </c>
      <c r="BL126" s="19" t="s">
        <v>1224</v>
      </c>
      <c r="BM126" s="145" t="s">
        <v>6251</v>
      </c>
    </row>
    <row r="127" spans="2:65" s="1" customFormat="1" ht="16.5" customHeight="1">
      <c r="B127" s="133"/>
      <c r="C127" s="134" t="s">
        <v>598</v>
      </c>
      <c r="D127" s="134" t="s">
        <v>331</v>
      </c>
      <c r="E127" s="135" t="s">
        <v>6252</v>
      </c>
      <c r="F127" s="136" t="s">
        <v>6253</v>
      </c>
      <c r="G127" s="137" t="s">
        <v>367</v>
      </c>
      <c r="H127" s="138">
        <v>1</v>
      </c>
      <c r="I127" s="139"/>
      <c r="J127" s="140">
        <f t="shared" si="10"/>
        <v>0</v>
      </c>
      <c r="K127" s="136" t="s">
        <v>3</v>
      </c>
      <c r="L127" s="34"/>
      <c r="M127" s="141" t="s">
        <v>3</v>
      </c>
      <c r="N127" s="142" t="s">
        <v>40</v>
      </c>
      <c r="P127" s="143">
        <f t="shared" si="11"/>
        <v>0</v>
      </c>
      <c r="Q127" s="143">
        <v>0</v>
      </c>
      <c r="R127" s="143">
        <f t="shared" si="12"/>
        <v>0</v>
      </c>
      <c r="S127" s="143">
        <v>0</v>
      </c>
      <c r="T127" s="144">
        <f t="shared" si="13"/>
        <v>0</v>
      </c>
      <c r="AR127" s="145" t="s">
        <v>1224</v>
      </c>
      <c r="AT127" s="145" t="s">
        <v>331</v>
      </c>
      <c r="AU127" s="145" t="s">
        <v>79</v>
      </c>
      <c r="AY127" s="19" t="s">
        <v>328</v>
      </c>
      <c r="BE127" s="146">
        <f t="shared" si="14"/>
        <v>0</v>
      </c>
      <c r="BF127" s="146">
        <f t="shared" si="15"/>
        <v>0</v>
      </c>
      <c r="BG127" s="146">
        <f t="shared" si="16"/>
        <v>0</v>
      </c>
      <c r="BH127" s="146">
        <f t="shared" si="17"/>
        <v>0</v>
      </c>
      <c r="BI127" s="146">
        <f t="shared" si="18"/>
        <v>0</v>
      </c>
      <c r="BJ127" s="19" t="s">
        <v>76</v>
      </c>
      <c r="BK127" s="146">
        <f t="shared" si="19"/>
        <v>0</v>
      </c>
      <c r="BL127" s="19" t="s">
        <v>1224</v>
      </c>
      <c r="BM127" s="145" t="s">
        <v>6254</v>
      </c>
    </row>
    <row r="128" spans="2:65" s="1" customFormat="1" ht="16.5" customHeight="1">
      <c r="B128" s="133"/>
      <c r="C128" s="134" t="s">
        <v>605</v>
      </c>
      <c r="D128" s="134" t="s">
        <v>331</v>
      </c>
      <c r="E128" s="135" t="s">
        <v>6255</v>
      </c>
      <c r="F128" s="136" t="s">
        <v>6256</v>
      </c>
      <c r="G128" s="137" t="s">
        <v>356</v>
      </c>
      <c r="H128" s="138">
        <v>1</v>
      </c>
      <c r="I128" s="139"/>
      <c r="J128" s="140">
        <f t="shared" si="10"/>
        <v>0</v>
      </c>
      <c r="K128" s="136" t="s">
        <v>3</v>
      </c>
      <c r="L128" s="34"/>
      <c r="M128" s="141" t="s">
        <v>3</v>
      </c>
      <c r="N128" s="142" t="s">
        <v>40</v>
      </c>
      <c r="P128" s="143">
        <f t="shared" si="11"/>
        <v>0</v>
      </c>
      <c r="Q128" s="143">
        <v>0</v>
      </c>
      <c r="R128" s="143">
        <f t="shared" si="12"/>
        <v>0</v>
      </c>
      <c r="S128" s="143">
        <v>0</v>
      </c>
      <c r="T128" s="144">
        <f t="shared" si="13"/>
        <v>0</v>
      </c>
      <c r="AR128" s="145" t="s">
        <v>1224</v>
      </c>
      <c r="AT128" s="145" t="s">
        <v>331</v>
      </c>
      <c r="AU128" s="145" t="s">
        <v>79</v>
      </c>
      <c r="AY128" s="19" t="s">
        <v>328</v>
      </c>
      <c r="BE128" s="146">
        <f t="shared" si="14"/>
        <v>0</v>
      </c>
      <c r="BF128" s="146">
        <f t="shared" si="15"/>
        <v>0</v>
      </c>
      <c r="BG128" s="146">
        <f t="shared" si="16"/>
        <v>0</v>
      </c>
      <c r="BH128" s="146">
        <f t="shared" si="17"/>
        <v>0</v>
      </c>
      <c r="BI128" s="146">
        <f t="shared" si="18"/>
        <v>0</v>
      </c>
      <c r="BJ128" s="19" t="s">
        <v>76</v>
      </c>
      <c r="BK128" s="146">
        <f t="shared" si="19"/>
        <v>0</v>
      </c>
      <c r="BL128" s="19" t="s">
        <v>1224</v>
      </c>
      <c r="BM128" s="145" t="s">
        <v>6257</v>
      </c>
    </row>
    <row r="129" spans="2:65" s="11" customFormat="1" ht="22.9" customHeight="1">
      <c r="B129" s="121"/>
      <c r="D129" s="122" t="s">
        <v>68</v>
      </c>
      <c r="E129" s="131" t="s">
        <v>87</v>
      </c>
      <c r="F129" s="131" t="s">
        <v>6154</v>
      </c>
      <c r="I129" s="124"/>
      <c r="J129" s="132">
        <f>BK129</f>
        <v>0</v>
      </c>
      <c r="L129" s="121"/>
      <c r="M129" s="126"/>
      <c r="P129" s="127">
        <f>SUM(P130:P132)</f>
        <v>0</v>
      </c>
      <c r="R129" s="127">
        <f>SUM(R130:R132)</f>
        <v>0</v>
      </c>
      <c r="T129" s="128">
        <f>SUM(T130:T132)</f>
        <v>0</v>
      </c>
      <c r="AR129" s="122" t="s">
        <v>113</v>
      </c>
      <c r="AT129" s="129" t="s">
        <v>68</v>
      </c>
      <c r="AU129" s="129" t="s">
        <v>76</v>
      </c>
      <c r="AY129" s="122" t="s">
        <v>328</v>
      </c>
      <c r="BK129" s="130">
        <f>SUM(BK130:BK132)</f>
        <v>0</v>
      </c>
    </row>
    <row r="130" spans="2:65" s="1" customFormat="1" ht="16.5" customHeight="1">
      <c r="B130" s="133"/>
      <c r="C130" s="134" t="s">
        <v>610</v>
      </c>
      <c r="D130" s="134" t="s">
        <v>331</v>
      </c>
      <c r="E130" s="135" t="s">
        <v>6258</v>
      </c>
      <c r="F130" s="136" t="s">
        <v>6259</v>
      </c>
      <c r="G130" s="137" t="s">
        <v>356</v>
      </c>
      <c r="H130" s="138">
        <v>1</v>
      </c>
      <c r="I130" s="139"/>
      <c r="J130" s="140">
        <f>ROUND(I130*H130,2)</f>
        <v>0</v>
      </c>
      <c r="K130" s="136" t="s">
        <v>3</v>
      </c>
      <c r="L130" s="34"/>
      <c r="M130" s="141" t="s">
        <v>3</v>
      </c>
      <c r="N130" s="142" t="s">
        <v>40</v>
      </c>
      <c r="P130" s="143">
        <f>O130*H130</f>
        <v>0</v>
      </c>
      <c r="Q130" s="143">
        <v>0</v>
      </c>
      <c r="R130" s="143">
        <f>Q130*H130</f>
        <v>0</v>
      </c>
      <c r="S130" s="143">
        <v>0</v>
      </c>
      <c r="T130" s="144">
        <f>S130*H130</f>
        <v>0</v>
      </c>
      <c r="AR130" s="145" t="s">
        <v>1224</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1224</v>
      </c>
      <c r="BM130" s="145" t="s">
        <v>6260</v>
      </c>
    </row>
    <row r="131" spans="2:65" s="1" customFormat="1" ht="16.5" customHeight="1">
      <c r="B131" s="133"/>
      <c r="C131" s="134" t="s">
        <v>616</v>
      </c>
      <c r="D131" s="134" t="s">
        <v>331</v>
      </c>
      <c r="E131" s="135" t="s">
        <v>6261</v>
      </c>
      <c r="F131" s="136" t="s">
        <v>6262</v>
      </c>
      <c r="G131" s="137" t="s">
        <v>356</v>
      </c>
      <c r="H131" s="138">
        <v>1</v>
      </c>
      <c r="I131" s="139"/>
      <c r="J131" s="140">
        <f>ROUND(I131*H131,2)</f>
        <v>0</v>
      </c>
      <c r="K131" s="136" t="s">
        <v>3</v>
      </c>
      <c r="L131" s="34"/>
      <c r="M131" s="141" t="s">
        <v>3</v>
      </c>
      <c r="N131" s="142" t="s">
        <v>40</v>
      </c>
      <c r="P131" s="143">
        <f>O131*H131</f>
        <v>0</v>
      </c>
      <c r="Q131" s="143">
        <v>0</v>
      </c>
      <c r="R131" s="143">
        <f>Q131*H131</f>
        <v>0</v>
      </c>
      <c r="S131" s="143">
        <v>0</v>
      </c>
      <c r="T131" s="144">
        <f>S131*H131</f>
        <v>0</v>
      </c>
      <c r="AR131" s="145" t="s">
        <v>1224</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1224</v>
      </c>
      <c r="BM131" s="145" t="s">
        <v>6263</v>
      </c>
    </row>
    <row r="132" spans="2:65" s="1" customFormat="1" ht="16.5" customHeight="1">
      <c r="B132" s="133"/>
      <c r="C132" s="134" t="s">
        <v>621</v>
      </c>
      <c r="D132" s="134" t="s">
        <v>331</v>
      </c>
      <c r="E132" s="135" t="s">
        <v>6155</v>
      </c>
      <c r="F132" s="136" t="s">
        <v>6156</v>
      </c>
      <c r="G132" s="137" t="s">
        <v>356</v>
      </c>
      <c r="H132" s="138">
        <v>1</v>
      </c>
      <c r="I132" s="139"/>
      <c r="J132" s="140">
        <f>ROUND(I132*H132,2)</f>
        <v>0</v>
      </c>
      <c r="K132" s="136" t="s">
        <v>3</v>
      </c>
      <c r="L132" s="34"/>
      <c r="M132" s="141" t="s">
        <v>3</v>
      </c>
      <c r="N132" s="142" t="s">
        <v>40</v>
      </c>
      <c r="P132" s="143">
        <f>O132*H132</f>
        <v>0</v>
      </c>
      <c r="Q132" s="143">
        <v>0</v>
      </c>
      <c r="R132" s="143">
        <f>Q132*H132</f>
        <v>0</v>
      </c>
      <c r="S132" s="143">
        <v>0</v>
      </c>
      <c r="T132" s="144">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6264</v>
      </c>
    </row>
    <row r="133" spans="2:65" s="11" customFormat="1" ht="22.9" customHeight="1">
      <c r="B133" s="121"/>
      <c r="D133" s="122" t="s">
        <v>68</v>
      </c>
      <c r="E133" s="131" t="s">
        <v>113</v>
      </c>
      <c r="F133" s="131" t="s">
        <v>6170</v>
      </c>
      <c r="I133" s="124"/>
      <c r="J133" s="132">
        <f>BK133</f>
        <v>0</v>
      </c>
      <c r="L133" s="121"/>
      <c r="M133" s="126"/>
      <c r="P133" s="127">
        <f>SUM(P134:P135)</f>
        <v>0</v>
      </c>
      <c r="R133" s="127">
        <f>SUM(R134:R135)</f>
        <v>0</v>
      </c>
      <c r="T133" s="128">
        <f>SUM(T134:T135)</f>
        <v>0</v>
      </c>
      <c r="AR133" s="122" t="s">
        <v>113</v>
      </c>
      <c r="AT133" s="129" t="s">
        <v>68</v>
      </c>
      <c r="AU133" s="129" t="s">
        <v>76</v>
      </c>
      <c r="AY133" s="122" t="s">
        <v>328</v>
      </c>
      <c r="BK133" s="130">
        <f>SUM(BK134:BK135)</f>
        <v>0</v>
      </c>
    </row>
    <row r="134" spans="2:65" s="1" customFormat="1" ht="16.5" customHeight="1">
      <c r="B134" s="133"/>
      <c r="C134" s="134" t="s">
        <v>626</v>
      </c>
      <c r="D134" s="134" t="s">
        <v>331</v>
      </c>
      <c r="E134" s="135" t="s">
        <v>6265</v>
      </c>
      <c r="F134" s="136" t="s">
        <v>6266</v>
      </c>
      <c r="G134" s="137" t="s">
        <v>356</v>
      </c>
      <c r="H134" s="138">
        <v>1</v>
      </c>
      <c r="I134" s="139"/>
      <c r="J134" s="140">
        <f>ROUND(I134*H134,2)</f>
        <v>0</v>
      </c>
      <c r="K134" s="136" t="s">
        <v>3</v>
      </c>
      <c r="L134" s="34"/>
      <c r="M134" s="141" t="s">
        <v>3</v>
      </c>
      <c r="N134" s="142" t="s">
        <v>40</v>
      </c>
      <c r="P134" s="143">
        <f>O134*H134</f>
        <v>0</v>
      </c>
      <c r="Q134" s="143">
        <v>0</v>
      </c>
      <c r="R134" s="143">
        <f>Q134*H134</f>
        <v>0</v>
      </c>
      <c r="S134" s="143">
        <v>0</v>
      </c>
      <c r="T134" s="144">
        <f>S134*H134</f>
        <v>0</v>
      </c>
      <c r="AR134" s="145" t="s">
        <v>1224</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1224</v>
      </c>
      <c r="BM134" s="145" t="s">
        <v>6267</v>
      </c>
    </row>
    <row r="135" spans="2:65" s="1" customFormat="1" ht="16.5" customHeight="1">
      <c r="B135" s="133"/>
      <c r="C135" s="134" t="s">
        <v>631</v>
      </c>
      <c r="D135" s="134" t="s">
        <v>331</v>
      </c>
      <c r="E135" s="135" t="s">
        <v>6268</v>
      </c>
      <c r="F135" s="136" t="s">
        <v>6269</v>
      </c>
      <c r="G135" s="137" t="s">
        <v>356</v>
      </c>
      <c r="H135" s="138">
        <v>1</v>
      </c>
      <c r="I135" s="139"/>
      <c r="J135" s="140">
        <f>ROUND(I135*H135,2)</f>
        <v>0</v>
      </c>
      <c r="K135" s="136" t="s">
        <v>3</v>
      </c>
      <c r="L135" s="34"/>
      <c r="M135" s="189" t="s">
        <v>3</v>
      </c>
      <c r="N135" s="190" t="s">
        <v>40</v>
      </c>
      <c r="O135" s="154"/>
      <c r="P135" s="191">
        <f>O135*H135</f>
        <v>0</v>
      </c>
      <c r="Q135" s="191">
        <v>0</v>
      </c>
      <c r="R135" s="191">
        <f>Q135*H135</f>
        <v>0</v>
      </c>
      <c r="S135" s="191">
        <v>0</v>
      </c>
      <c r="T135" s="192">
        <f>S135*H135</f>
        <v>0</v>
      </c>
      <c r="AR135" s="145" t="s">
        <v>1224</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1224</v>
      </c>
      <c r="BM135" s="145" t="s">
        <v>6270</v>
      </c>
    </row>
    <row r="136" spans="2:65" s="1" customFormat="1" ht="6.95" customHeight="1">
      <c r="B136" s="43"/>
      <c r="C136" s="44"/>
      <c r="D136" s="44"/>
      <c r="E136" s="44"/>
      <c r="F136" s="44"/>
      <c r="G136" s="44"/>
      <c r="H136" s="44"/>
      <c r="I136" s="44"/>
      <c r="J136" s="44"/>
      <c r="K136" s="44"/>
      <c r="L136" s="34"/>
    </row>
  </sheetData>
  <autoFilter ref="C95:K135" xr:uid="{00000000-0009-0000-0000-00001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54"/>
  <sheetViews>
    <sheetView showGridLines="0" topLeftCell="A102" workbookViewId="0">
      <selection activeCell="V109" sqref="V10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182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5494</v>
      </c>
      <c r="L12" s="34"/>
    </row>
    <row r="13" spans="2:46" s="1" customFormat="1" ht="16.5" customHeight="1">
      <c r="B13" s="34"/>
      <c r="E13" s="353" t="s">
        <v>6271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ROUND((SUM(BE100:BE153)),  2)</f>
        <v>0</v>
      </c>
      <c r="I37" s="95">
        <v>0.21</v>
      </c>
      <c r="J37" s="84">
        <f>ROUND(((SUM(BE100:BE153))*I37),  2)</f>
        <v>0</v>
      </c>
      <c r="L37" s="34"/>
    </row>
    <row r="38" spans="2:12" s="1" customFormat="1" ht="14.45" customHeight="1">
      <c r="B38" s="34"/>
      <c r="E38" s="29" t="s">
        <v>41</v>
      </c>
      <c r="F38" s="84">
        <f>ROUND((SUM(BF100:BF153)),  2)</f>
        <v>0</v>
      </c>
      <c r="I38" s="95">
        <v>0.12</v>
      </c>
      <c r="J38" s="84">
        <f>ROUND(((SUM(BF100:BF153))*I38),  2)</f>
        <v>0</v>
      </c>
      <c r="L38" s="34"/>
    </row>
    <row r="39" spans="2:12" s="1" customFormat="1" ht="14.45" hidden="1" customHeight="1">
      <c r="B39" s="34"/>
      <c r="E39" s="29" t="s">
        <v>42</v>
      </c>
      <c r="F39" s="84">
        <f>ROUND((SUM(BG100:BG153)),  2)</f>
        <v>0</v>
      </c>
      <c r="I39" s="95">
        <v>0.21</v>
      </c>
      <c r="J39" s="84">
        <f>0</f>
        <v>0</v>
      </c>
      <c r="L39" s="34"/>
    </row>
    <row r="40" spans="2:12" s="1" customFormat="1" ht="14.45" hidden="1" customHeight="1">
      <c r="B40" s="34"/>
      <c r="E40" s="29" t="s">
        <v>43</v>
      </c>
      <c r="F40" s="84">
        <f>ROUND((SUM(BH100:BH153)),  2)</f>
        <v>0</v>
      </c>
      <c r="I40" s="95">
        <v>0.12</v>
      </c>
      <c r="J40" s="84">
        <f>0</f>
        <v>0</v>
      </c>
      <c r="L40" s="34"/>
    </row>
    <row r="41" spans="2:12" s="1" customFormat="1" ht="14.45" hidden="1" customHeight="1">
      <c r="B41" s="34"/>
      <c r="E41" s="29" t="s">
        <v>44</v>
      </c>
      <c r="F41" s="84">
        <f>ROUND((SUM(BI100:BI153)),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5494</v>
      </c>
      <c r="L57" s="34"/>
    </row>
    <row r="58" spans="2:12" s="1" customFormat="1" ht="16.5" customHeight="1">
      <c r="B58" s="34"/>
      <c r="E58" s="353" t="str">
        <f>E13</f>
        <v>83 - Zařizovací předměty</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1218</v>
      </c>
      <c r="E68" s="107"/>
      <c r="F68" s="107"/>
      <c r="G68" s="107"/>
      <c r="H68" s="107"/>
      <c r="I68" s="107"/>
      <c r="J68" s="108">
        <f>J101</f>
        <v>0</v>
      </c>
      <c r="L68" s="105"/>
    </row>
    <row r="69" spans="2:47" s="9" customFormat="1" ht="19.899999999999999" customHeight="1">
      <c r="B69" s="109"/>
      <c r="D69" s="110" t="s">
        <v>6272</v>
      </c>
      <c r="E69" s="111"/>
      <c r="F69" s="111"/>
      <c r="G69" s="111"/>
      <c r="H69" s="111"/>
      <c r="I69" s="111"/>
      <c r="J69" s="112">
        <f>J102</f>
        <v>0</v>
      </c>
      <c r="L69" s="109"/>
    </row>
    <row r="70" spans="2:47" s="9" customFormat="1" ht="19.899999999999999" customHeight="1">
      <c r="B70" s="109"/>
      <c r="D70" s="110" t="s">
        <v>6273</v>
      </c>
      <c r="E70" s="111"/>
      <c r="F70" s="111"/>
      <c r="G70" s="111"/>
      <c r="H70" s="111"/>
      <c r="I70" s="111"/>
      <c r="J70" s="112">
        <f>J109</f>
        <v>0</v>
      </c>
      <c r="L70" s="109"/>
    </row>
    <row r="71" spans="2:47" s="9" customFormat="1" ht="19.899999999999999" customHeight="1">
      <c r="B71" s="109"/>
      <c r="D71" s="110" t="s">
        <v>6274</v>
      </c>
      <c r="E71" s="111"/>
      <c r="F71" s="111"/>
      <c r="G71" s="111"/>
      <c r="H71" s="111"/>
      <c r="I71" s="111"/>
      <c r="J71" s="112">
        <f>J116</f>
        <v>0</v>
      </c>
      <c r="L71" s="109"/>
    </row>
    <row r="72" spans="2:47" s="9" customFormat="1" ht="19.899999999999999" customHeight="1">
      <c r="B72" s="109"/>
      <c r="D72" s="110" t="s">
        <v>6275</v>
      </c>
      <c r="E72" s="111"/>
      <c r="F72" s="111"/>
      <c r="G72" s="111"/>
      <c r="H72" s="111"/>
      <c r="I72" s="111"/>
      <c r="J72" s="112">
        <f>J124</f>
        <v>0</v>
      </c>
      <c r="L72" s="109"/>
    </row>
    <row r="73" spans="2:47" s="9" customFormat="1" ht="19.899999999999999" customHeight="1">
      <c r="B73" s="109"/>
      <c r="D73" s="110" t="s">
        <v>6276</v>
      </c>
      <c r="E73" s="111"/>
      <c r="F73" s="111"/>
      <c r="G73" s="111"/>
      <c r="H73" s="111"/>
      <c r="I73" s="111"/>
      <c r="J73" s="112">
        <f>J131</f>
        <v>0</v>
      </c>
      <c r="L73" s="109"/>
    </row>
    <row r="74" spans="2:47" s="9" customFormat="1" ht="19.899999999999999" customHeight="1">
      <c r="B74" s="109"/>
      <c r="D74" s="110" t="s">
        <v>6277</v>
      </c>
      <c r="E74" s="111"/>
      <c r="F74" s="111"/>
      <c r="G74" s="111"/>
      <c r="H74" s="111"/>
      <c r="I74" s="111"/>
      <c r="J74" s="112">
        <f>J136</f>
        <v>0</v>
      </c>
      <c r="L74" s="109"/>
    </row>
    <row r="75" spans="2:47" s="9" customFormat="1" ht="19.899999999999999" customHeight="1">
      <c r="B75" s="109"/>
      <c r="D75" s="110" t="s">
        <v>6278</v>
      </c>
      <c r="E75" s="111"/>
      <c r="F75" s="111"/>
      <c r="G75" s="111"/>
      <c r="H75" s="111"/>
      <c r="I75" s="111"/>
      <c r="J75" s="112">
        <f>J139</f>
        <v>0</v>
      </c>
      <c r="L75" s="109"/>
    </row>
    <row r="76" spans="2:47" s="9" customFormat="1" ht="19.899999999999999" customHeight="1">
      <c r="B76" s="109"/>
      <c r="D76" s="110" t="s">
        <v>6279</v>
      </c>
      <c r="E76" s="111"/>
      <c r="F76" s="111"/>
      <c r="G76" s="111"/>
      <c r="H76" s="111"/>
      <c r="I76" s="111"/>
      <c r="J76" s="112">
        <f>J146</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72" t="str">
        <f>E7</f>
        <v>Revitalizace multimodálního uzlu ve Dvoře Králové nad Labem - etapa I-VI.</v>
      </c>
      <c r="F86" s="373"/>
      <c r="G86" s="373"/>
      <c r="H86" s="373"/>
      <c r="L86" s="34"/>
    </row>
    <row r="87" spans="2:12" ht="12" customHeight="1">
      <c r="B87" s="22"/>
      <c r="C87" s="29" t="s">
        <v>301</v>
      </c>
      <c r="L87" s="22"/>
    </row>
    <row r="88" spans="2:12" ht="23.25" customHeight="1">
      <c r="B88" s="22"/>
      <c r="E88" s="372" t="s">
        <v>302</v>
      </c>
      <c r="F88" s="335"/>
      <c r="G88" s="335"/>
      <c r="H88" s="335"/>
      <c r="L88" s="22"/>
    </row>
    <row r="89" spans="2:12" ht="12" customHeight="1">
      <c r="B89" s="22"/>
      <c r="C89" s="29" t="s">
        <v>303</v>
      </c>
      <c r="L89" s="22"/>
    </row>
    <row r="90" spans="2:12" s="1" customFormat="1" ht="16.5" customHeight="1">
      <c r="B90" s="34"/>
      <c r="E90" s="365" t="s">
        <v>1828</v>
      </c>
      <c r="F90" s="374"/>
      <c r="G90" s="374"/>
      <c r="H90" s="374"/>
      <c r="L90" s="34"/>
    </row>
    <row r="91" spans="2:12" s="1" customFormat="1" ht="12" customHeight="1">
      <c r="B91" s="34"/>
      <c r="C91" s="29" t="s">
        <v>5494</v>
      </c>
      <c r="L91" s="34"/>
    </row>
    <row r="92" spans="2:12" s="1" customFormat="1" ht="16.5" customHeight="1">
      <c r="B92" s="34"/>
      <c r="E92" s="353" t="str">
        <f>E13</f>
        <v>83 - Zařizovací předměty</v>
      </c>
      <c r="F92" s="374"/>
      <c r="G92" s="374"/>
      <c r="H92" s="374"/>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 xml:space="preserve"> </v>
      </c>
      <c r="I96" s="29" t="s">
        <v>30</v>
      </c>
      <c r="J96" s="32" t="str">
        <f>E25</f>
        <v xml:space="preserve"> </v>
      </c>
      <c r="L96" s="34"/>
    </row>
    <row r="97" spans="2:65" s="1" customFormat="1" ht="15.2" customHeight="1">
      <c r="B97" s="34"/>
      <c r="C97" s="29" t="s">
        <v>28</v>
      </c>
      <c r="F97" s="27" t="str">
        <f>IF(E22="","",E22)</f>
        <v>Vyplň údaj</v>
      </c>
      <c r="I97" s="29" t="s">
        <v>32</v>
      </c>
      <c r="J97" s="32" t="str">
        <f>E28</f>
        <v xml:space="preserve"> </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f>
        <v>0</v>
      </c>
      <c r="Q100" s="52"/>
      <c r="R100" s="118">
        <f>R101</f>
        <v>0</v>
      </c>
      <c r="S100" s="52"/>
      <c r="T100" s="119">
        <f>T101</f>
        <v>0</v>
      </c>
      <c r="AT100" s="19" t="s">
        <v>68</v>
      </c>
      <c r="AU100" s="19" t="s">
        <v>310</v>
      </c>
      <c r="BK100" s="120">
        <f>BK101</f>
        <v>0</v>
      </c>
    </row>
    <row r="101" spans="2:65" s="11" customFormat="1" ht="25.9" customHeight="1">
      <c r="B101" s="121"/>
      <c r="D101" s="122" t="s">
        <v>68</v>
      </c>
      <c r="E101" s="123" t="s">
        <v>1220</v>
      </c>
      <c r="F101" s="123" t="s">
        <v>1221</v>
      </c>
      <c r="I101" s="124"/>
      <c r="J101" s="125">
        <f>BK101</f>
        <v>0</v>
      </c>
      <c r="L101" s="121"/>
      <c r="M101" s="126"/>
      <c r="P101" s="127">
        <f>P102+P109+P116+P124+P131+P136+P139+P146</f>
        <v>0</v>
      </c>
      <c r="R101" s="127">
        <f>R102+R109+R116+R124+R131+R136+R139+R146</f>
        <v>0</v>
      </c>
      <c r="T101" s="128">
        <f>T102+T109+T116+T124+T131+T136+T139+T146</f>
        <v>0</v>
      </c>
      <c r="AR101" s="122" t="s">
        <v>113</v>
      </c>
      <c r="AT101" s="129" t="s">
        <v>68</v>
      </c>
      <c r="AU101" s="129" t="s">
        <v>69</v>
      </c>
      <c r="AY101" s="122" t="s">
        <v>328</v>
      </c>
      <c r="BK101" s="130">
        <f>BK102+BK109+BK116+BK124+BK131+BK136+BK139+BK146</f>
        <v>0</v>
      </c>
    </row>
    <row r="102" spans="2:65" s="11" customFormat="1" ht="22.9" customHeight="1">
      <c r="B102" s="121"/>
      <c r="D102" s="122" t="s">
        <v>68</v>
      </c>
      <c r="E102" s="131" t="s">
        <v>76</v>
      </c>
      <c r="F102" s="131" t="s">
        <v>6280</v>
      </c>
      <c r="I102" s="124"/>
      <c r="J102" s="132">
        <f>BK102</f>
        <v>0</v>
      </c>
      <c r="L102" s="121"/>
      <c r="M102" s="126"/>
      <c r="P102" s="127">
        <f>SUM(P103:P108)</f>
        <v>0</v>
      </c>
      <c r="R102" s="127">
        <f>SUM(R103:R108)</f>
        <v>0</v>
      </c>
      <c r="T102" s="128">
        <f>SUM(T103:T108)</f>
        <v>0</v>
      </c>
      <c r="AR102" s="122" t="s">
        <v>113</v>
      </c>
      <c r="AT102" s="129" t="s">
        <v>68</v>
      </c>
      <c r="AU102" s="129" t="s">
        <v>76</v>
      </c>
      <c r="AY102" s="122" t="s">
        <v>328</v>
      </c>
      <c r="BK102" s="130">
        <f>SUM(BK103:BK108)</f>
        <v>0</v>
      </c>
    </row>
    <row r="103" spans="2:65" s="1" customFormat="1" ht="21.75" customHeight="1">
      <c r="B103" s="133"/>
      <c r="C103" s="134" t="s">
        <v>76</v>
      </c>
      <c r="D103" s="134" t="s">
        <v>331</v>
      </c>
      <c r="E103" s="135" t="s">
        <v>6281</v>
      </c>
      <c r="F103" s="136" t="s">
        <v>6282</v>
      </c>
      <c r="G103" s="137" t="s">
        <v>367</v>
      </c>
      <c r="H103" s="138">
        <v>8</v>
      </c>
      <c r="I103" s="139"/>
      <c r="J103" s="140">
        <f t="shared" ref="J103:J108" si="0">ROUND(I103*H103,2)</f>
        <v>0</v>
      </c>
      <c r="K103" s="136" t="s">
        <v>2897</v>
      </c>
      <c r="L103" s="34"/>
      <c r="M103" s="141" t="s">
        <v>3</v>
      </c>
      <c r="N103" s="142" t="s">
        <v>40</v>
      </c>
      <c r="P103" s="143">
        <f t="shared" ref="P103:P108" si="1">O103*H103</f>
        <v>0</v>
      </c>
      <c r="Q103" s="143">
        <v>0</v>
      </c>
      <c r="R103" s="143">
        <f t="shared" ref="R103:R108" si="2">Q103*H103</f>
        <v>0</v>
      </c>
      <c r="S103" s="143">
        <v>0</v>
      </c>
      <c r="T103" s="144">
        <f t="shared" ref="T103:T108" si="3">S103*H103</f>
        <v>0</v>
      </c>
      <c r="AR103" s="145" t="s">
        <v>1224</v>
      </c>
      <c r="AT103" s="145" t="s">
        <v>331</v>
      </c>
      <c r="AU103" s="145" t="s">
        <v>79</v>
      </c>
      <c r="AY103" s="19" t="s">
        <v>328</v>
      </c>
      <c r="BE103" s="146">
        <f t="shared" ref="BE103:BE108" si="4">IF(N103="základní",J103,0)</f>
        <v>0</v>
      </c>
      <c r="BF103" s="146">
        <f t="shared" ref="BF103:BF108" si="5">IF(N103="snížená",J103,0)</f>
        <v>0</v>
      </c>
      <c r="BG103" s="146">
        <f t="shared" ref="BG103:BG108" si="6">IF(N103="zákl. přenesená",J103,0)</f>
        <v>0</v>
      </c>
      <c r="BH103" s="146">
        <f t="shared" ref="BH103:BH108" si="7">IF(N103="sníž. přenesená",J103,0)</f>
        <v>0</v>
      </c>
      <c r="BI103" s="146">
        <f t="shared" ref="BI103:BI108" si="8">IF(N103="nulová",J103,0)</f>
        <v>0</v>
      </c>
      <c r="BJ103" s="19" t="s">
        <v>76</v>
      </c>
      <c r="BK103" s="146">
        <f t="shared" ref="BK103:BK108" si="9">ROUND(I103*H103,2)</f>
        <v>0</v>
      </c>
      <c r="BL103" s="19" t="s">
        <v>1224</v>
      </c>
      <c r="BM103" s="145" t="s">
        <v>6283</v>
      </c>
    </row>
    <row r="104" spans="2:65" s="1" customFormat="1" ht="16.5" customHeight="1">
      <c r="B104" s="133"/>
      <c r="C104" s="134" t="s">
        <v>79</v>
      </c>
      <c r="D104" s="134" t="s">
        <v>331</v>
      </c>
      <c r="E104" s="135" t="s">
        <v>6284</v>
      </c>
      <c r="F104" s="136" t="s">
        <v>6285</v>
      </c>
      <c r="G104" s="137" t="s">
        <v>367</v>
      </c>
      <c r="H104" s="138">
        <v>8</v>
      </c>
      <c r="I104" s="139"/>
      <c r="J104" s="140">
        <f t="shared" si="0"/>
        <v>0</v>
      </c>
      <c r="K104" s="136" t="s">
        <v>2897</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6286</v>
      </c>
    </row>
    <row r="105" spans="2:65" s="1" customFormat="1" ht="16.5" customHeight="1">
      <c r="B105" s="133"/>
      <c r="C105" s="134" t="s">
        <v>87</v>
      </c>
      <c r="D105" s="134" t="s">
        <v>331</v>
      </c>
      <c r="E105" s="135" t="s">
        <v>6287</v>
      </c>
      <c r="F105" s="136" t="s">
        <v>6288</v>
      </c>
      <c r="G105" s="137" t="s">
        <v>367</v>
      </c>
      <c r="H105" s="138">
        <v>8</v>
      </c>
      <c r="I105" s="139"/>
      <c r="J105" s="140">
        <f t="shared" si="0"/>
        <v>0</v>
      </c>
      <c r="K105" s="136" t="s">
        <v>2897</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6289</v>
      </c>
    </row>
    <row r="106" spans="2:65" s="1" customFormat="1" ht="16.5" customHeight="1">
      <c r="B106" s="133"/>
      <c r="C106" s="134" t="s">
        <v>113</v>
      </c>
      <c r="D106" s="134" t="s">
        <v>331</v>
      </c>
      <c r="E106" s="135" t="s">
        <v>6290</v>
      </c>
      <c r="F106" s="136" t="s">
        <v>6291</v>
      </c>
      <c r="G106" s="137" t="s">
        <v>367</v>
      </c>
      <c r="H106" s="138">
        <v>8</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6292</v>
      </c>
    </row>
    <row r="107" spans="2:65" s="1" customFormat="1" ht="16.5" customHeight="1">
      <c r="B107" s="133"/>
      <c r="C107" s="134" t="s">
        <v>138</v>
      </c>
      <c r="D107" s="134" t="s">
        <v>331</v>
      </c>
      <c r="E107" s="135" t="s">
        <v>6293</v>
      </c>
      <c r="F107" s="136" t="s">
        <v>6294</v>
      </c>
      <c r="G107" s="137" t="s">
        <v>367</v>
      </c>
      <c r="H107" s="138">
        <v>8</v>
      </c>
      <c r="I107" s="139"/>
      <c r="J107" s="140">
        <f t="shared" si="0"/>
        <v>0</v>
      </c>
      <c r="K107" s="136" t="s">
        <v>2897</v>
      </c>
      <c r="L107" s="34"/>
      <c r="M107" s="141" t="s">
        <v>3</v>
      </c>
      <c r="N107" s="142" t="s">
        <v>40</v>
      </c>
      <c r="P107" s="143">
        <f t="shared" si="1"/>
        <v>0</v>
      </c>
      <c r="Q107" s="143">
        <v>0</v>
      </c>
      <c r="R107" s="143">
        <f t="shared" si="2"/>
        <v>0</v>
      </c>
      <c r="S107" s="143">
        <v>0</v>
      </c>
      <c r="T107" s="144">
        <f t="shared" si="3"/>
        <v>0</v>
      </c>
      <c r="AR107" s="145" t="s">
        <v>1224</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6295</v>
      </c>
    </row>
    <row r="108" spans="2:65" s="1" customFormat="1" ht="16.5" customHeight="1">
      <c r="B108" s="133"/>
      <c r="C108" s="134" t="s">
        <v>150</v>
      </c>
      <c r="D108" s="134" t="s">
        <v>331</v>
      </c>
      <c r="E108" s="135" t="s">
        <v>6296</v>
      </c>
      <c r="F108" s="136" t="s">
        <v>6297</v>
      </c>
      <c r="G108" s="137" t="s">
        <v>367</v>
      </c>
      <c r="H108" s="138">
        <v>8</v>
      </c>
      <c r="I108" s="139"/>
      <c r="J108" s="140">
        <f t="shared" si="0"/>
        <v>0</v>
      </c>
      <c r="K108" s="136" t="s">
        <v>2897</v>
      </c>
      <c r="L108" s="34"/>
      <c r="M108" s="141" t="s">
        <v>3</v>
      </c>
      <c r="N108" s="142" t="s">
        <v>40</v>
      </c>
      <c r="P108" s="143">
        <f t="shared" si="1"/>
        <v>0</v>
      </c>
      <c r="Q108" s="143">
        <v>0</v>
      </c>
      <c r="R108" s="143">
        <f t="shared" si="2"/>
        <v>0</v>
      </c>
      <c r="S108" s="143">
        <v>0</v>
      </c>
      <c r="T108" s="144">
        <f t="shared" si="3"/>
        <v>0</v>
      </c>
      <c r="AR108" s="145" t="s">
        <v>1224</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6298</v>
      </c>
    </row>
    <row r="109" spans="2:65" s="11" customFormat="1" ht="22.9" customHeight="1">
      <c r="B109" s="121"/>
      <c r="D109" s="122" t="s">
        <v>68</v>
      </c>
      <c r="E109" s="131" t="s">
        <v>79</v>
      </c>
      <c r="F109" s="131" t="s">
        <v>6299</v>
      </c>
      <c r="I109" s="124"/>
      <c r="J109" s="132">
        <f>BK109</f>
        <v>0</v>
      </c>
      <c r="L109" s="121"/>
      <c r="M109" s="126"/>
      <c r="P109" s="127">
        <f>SUM(P110:P115)</f>
        <v>0</v>
      </c>
      <c r="R109" s="127">
        <f>SUM(R110:R115)</f>
        <v>0</v>
      </c>
      <c r="T109" s="128">
        <f>SUM(T110:T115)</f>
        <v>0</v>
      </c>
      <c r="AR109" s="122" t="s">
        <v>113</v>
      </c>
      <c r="AT109" s="129" t="s">
        <v>68</v>
      </c>
      <c r="AU109" s="129" t="s">
        <v>76</v>
      </c>
      <c r="AY109" s="122" t="s">
        <v>328</v>
      </c>
      <c r="BK109" s="130">
        <f>SUM(BK110:BK115)</f>
        <v>0</v>
      </c>
    </row>
    <row r="110" spans="2:65" s="1" customFormat="1" ht="21.75" customHeight="1">
      <c r="B110" s="133"/>
      <c r="C110" s="134" t="s">
        <v>168</v>
      </c>
      <c r="D110" s="134" t="s">
        <v>331</v>
      </c>
      <c r="E110" s="135" t="s">
        <v>6281</v>
      </c>
      <c r="F110" s="136" t="s">
        <v>6282</v>
      </c>
      <c r="G110" s="137" t="s">
        <v>367</v>
      </c>
      <c r="H110" s="138">
        <v>2</v>
      </c>
      <c r="I110" s="139"/>
      <c r="J110" s="140">
        <f t="shared" ref="J110:J115" si="10">ROUND(I110*H110,2)</f>
        <v>0</v>
      </c>
      <c r="K110" s="136" t="s">
        <v>2897</v>
      </c>
      <c r="L110" s="34"/>
      <c r="M110" s="141" t="s">
        <v>3</v>
      </c>
      <c r="N110" s="142" t="s">
        <v>40</v>
      </c>
      <c r="P110" s="143">
        <f t="shared" ref="P110:P115" si="11">O110*H110</f>
        <v>0</v>
      </c>
      <c r="Q110" s="143">
        <v>0</v>
      </c>
      <c r="R110" s="143">
        <f t="shared" ref="R110:R115" si="12">Q110*H110</f>
        <v>0</v>
      </c>
      <c r="S110" s="143">
        <v>0</v>
      </c>
      <c r="T110" s="144">
        <f t="shared" ref="T110:T115" si="13">S110*H110</f>
        <v>0</v>
      </c>
      <c r="AR110" s="145" t="s">
        <v>1224</v>
      </c>
      <c r="AT110" s="145" t="s">
        <v>331</v>
      </c>
      <c r="AU110" s="145" t="s">
        <v>79</v>
      </c>
      <c r="AY110" s="19" t="s">
        <v>328</v>
      </c>
      <c r="BE110" s="146">
        <f t="shared" ref="BE110:BE115" si="14">IF(N110="základní",J110,0)</f>
        <v>0</v>
      </c>
      <c r="BF110" s="146">
        <f t="shared" ref="BF110:BF115" si="15">IF(N110="snížená",J110,0)</f>
        <v>0</v>
      </c>
      <c r="BG110" s="146">
        <f t="shared" ref="BG110:BG115" si="16">IF(N110="zákl. přenesená",J110,0)</f>
        <v>0</v>
      </c>
      <c r="BH110" s="146">
        <f t="shared" ref="BH110:BH115" si="17">IF(N110="sníž. přenesená",J110,0)</f>
        <v>0</v>
      </c>
      <c r="BI110" s="146">
        <f t="shared" ref="BI110:BI115" si="18">IF(N110="nulová",J110,0)</f>
        <v>0</v>
      </c>
      <c r="BJ110" s="19" t="s">
        <v>76</v>
      </c>
      <c r="BK110" s="146">
        <f t="shared" ref="BK110:BK115" si="19">ROUND(I110*H110,2)</f>
        <v>0</v>
      </c>
      <c r="BL110" s="19" t="s">
        <v>1224</v>
      </c>
      <c r="BM110" s="145" t="s">
        <v>6300</v>
      </c>
    </row>
    <row r="111" spans="2:65" s="1" customFormat="1" ht="16.5" customHeight="1">
      <c r="B111" s="133"/>
      <c r="C111" s="134" t="s">
        <v>171</v>
      </c>
      <c r="D111" s="134" t="s">
        <v>331</v>
      </c>
      <c r="E111" s="135" t="s">
        <v>6284</v>
      </c>
      <c r="F111" s="136" t="s">
        <v>6285</v>
      </c>
      <c r="G111" s="137" t="s">
        <v>367</v>
      </c>
      <c r="H111" s="138">
        <v>2</v>
      </c>
      <c r="I111" s="139"/>
      <c r="J111" s="140">
        <f t="shared" si="10"/>
        <v>0</v>
      </c>
      <c r="K111" s="136" t="s">
        <v>2897</v>
      </c>
      <c r="L111" s="34"/>
      <c r="M111" s="141" t="s">
        <v>3</v>
      </c>
      <c r="N111" s="142" t="s">
        <v>40</v>
      </c>
      <c r="P111" s="143">
        <f t="shared" si="11"/>
        <v>0</v>
      </c>
      <c r="Q111" s="143">
        <v>0</v>
      </c>
      <c r="R111" s="143">
        <f t="shared" si="12"/>
        <v>0</v>
      </c>
      <c r="S111" s="143">
        <v>0</v>
      </c>
      <c r="T111" s="144">
        <f t="shared" si="13"/>
        <v>0</v>
      </c>
      <c r="AR111" s="145" t="s">
        <v>1224</v>
      </c>
      <c r="AT111" s="145" t="s">
        <v>331</v>
      </c>
      <c r="AU111" s="145" t="s">
        <v>79</v>
      </c>
      <c r="AY111" s="19" t="s">
        <v>328</v>
      </c>
      <c r="BE111" s="146">
        <f t="shared" si="14"/>
        <v>0</v>
      </c>
      <c r="BF111" s="146">
        <f t="shared" si="15"/>
        <v>0</v>
      </c>
      <c r="BG111" s="146">
        <f t="shared" si="16"/>
        <v>0</v>
      </c>
      <c r="BH111" s="146">
        <f t="shared" si="17"/>
        <v>0</v>
      </c>
      <c r="BI111" s="146">
        <f t="shared" si="18"/>
        <v>0</v>
      </c>
      <c r="BJ111" s="19" t="s">
        <v>76</v>
      </c>
      <c r="BK111" s="146">
        <f t="shared" si="19"/>
        <v>0</v>
      </c>
      <c r="BL111" s="19" t="s">
        <v>1224</v>
      </c>
      <c r="BM111" s="145" t="s">
        <v>6301</v>
      </c>
    </row>
    <row r="112" spans="2:65" s="1" customFormat="1" ht="16.5" customHeight="1">
      <c r="B112" s="133"/>
      <c r="C112" s="134" t="s">
        <v>183</v>
      </c>
      <c r="D112" s="134" t="s">
        <v>331</v>
      </c>
      <c r="E112" s="135" t="s">
        <v>6287</v>
      </c>
      <c r="F112" s="136" t="s">
        <v>6288</v>
      </c>
      <c r="G112" s="137" t="s">
        <v>367</v>
      </c>
      <c r="H112" s="138">
        <v>2</v>
      </c>
      <c r="I112" s="139"/>
      <c r="J112" s="140">
        <f t="shared" si="10"/>
        <v>0</v>
      </c>
      <c r="K112" s="136" t="s">
        <v>2897</v>
      </c>
      <c r="L112" s="34"/>
      <c r="M112" s="141" t="s">
        <v>3</v>
      </c>
      <c r="N112" s="142" t="s">
        <v>40</v>
      </c>
      <c r="P112" s="143">
        <f t="shared" si="11"/>
        <v>0</v>
      </c>
      <c r="Q112" s="143">
        <v>0</v>
      </c>
      <c r="R112" s="143">
        <f t="shared" si="12"/>
        <v>0</v>
      </c>
      <c r="S112" s="143">
        <v>0</v>
      </c>
      <c r="T112" s="144">
        <f t="shared" si="13"/>
        <v>0</v>
      </c>
      <c r="AR112" s="145" t="s">
        <v>1224</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1224</v>
      </c>
      <c r="BM112" s="145" t="s">
        <v>6302</v>
      </c>
    </row>
    <row r="113" spans="2:65" s="1" customFormat="1" ht="16.5" customHeight="1">
      <c r="B113" s="133"/>
      <c r="C113" s="134" t="s">
        <v>235</v>
      </c>
      <c r="D113" s="134" t="s">
        <v>331</v>
      </c>
      <c r="E113" s="135" t="s">
        <v>6290</v>
      </c>
      <c r="F113" s="136" t="s">
        <v>6291</v>
      </c>
      <c r="G113" s="137" t="s">
        <v>367</v>
      </c>
      <c r="H113" s="138">
        <v>2</v>
      </c>
      <c r="I113" s="139"/>
      <c r="J113" s="140">
        <f t="shared" si="10"/>
        <v>0</v>
      </c>
      <c r="K113" s="136" t="s">
        <v>2897</v>
      </c>
      <c r="L113" s="34"/>
      <c r="M113" s="141" t="s">
        <v>3</v>
      </c>
      <c r="N113" s="142" t="s">
        <v>40</v>
      </c>
      <c r="P113" s="143">
        <f t="shared" si="11"/>
        <v>0</v>
      </c>
      <c r="Q113" s="143">
        <v>0</v>
      </c>
      <c r="R113" s="143">
        <f t="shared" si="12"/>
        <v>0</v>
      </c>
      <c r="S113" s="143">
        <v>0</v>
      </c>
      <c r="T113" s="144">
        <f t="shared" si="13"/>
        <v>0</v>
      </c>
      <c r="AR113" s="145" t="s">
        <v>1224</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1224</v>
      </c>
      <c r="BM113" s="145" t="s">
        <v>6303</v>
      </c>
    </row>
    <row r="114" spans="2:65" s="1" customFormat="1" ht="16.5" customHeight="1">
      <c r="B114" s="133"/>
      <c r="C114" s="134" t="s">
        <v>239</v>
      </c>
      <c r="D114" s="134" t="s">
        <v>331</v>
      </c>
      <c r="E114" s="135" t="s">
        <v>6293</v>
      </c>
      <c r="F114" s="136" t="s">
        <v>6294</v>
      </c>
      <c r="G114" s="137" t="s">
        <v>367</v>
      </c>
      <c r="H114" s="138">
        <v>2</v>
      </c>
      <c r="I114" s="139"/>
      <c r="J114" s="140">
        <f t="shared" si="10"/>
        <v>0</v>
      </c>
      <c r="K114" s="136" t="s">
        <v>2897</v>
      </c>
      <c r="L114" s="34"/>
      <c r="M114" s="141" t="s">
        <v>3</v>
      </c>
      <c r="N114" s="142" t="s">
        <v>40</v>
      </c>
      <c r="P114" s="143">
        <f t="shared" si="11"/>
        <v>0</v>
      </c>
      <c r="Q114" s="143">
        <v>0</v>
      </c>
      <c r="R114" s="143">
        <f t="shared" si="12"/>
        <v>0</v>
      </c>
      <c r="S114" s="143">
        <v>0</v>
      </c>
      <c r="T114" s="144">
        <f t="shared" si="13"/>
        <v>0</v>
      </c>
      <c r="AR114" s="145" t="s">
        <v>1224</v>
      </c>
      <c r="AT114" s="145" t="s">
        <v>331</v>
      </c>
      <c r="AU114" s="145" t="s">
        <v>79</v>
      </c>
      <c r="AY114" s="19" t="s">
        <v>328</v>
      </c>
      <c r="BE114" s="146">
        <f t="shared" si="14"/>
        <v>0</v>
      </c>
      <c r="BF114" s="146">
        <f t="shared" si="15"/>
        <v>0</v>
      </c>
      <c r="BG114" s="146">
        <f t="shared" si="16"/>
        <v>0</v>
      </c>
      <c r="BH114" s="146">
        <f t="shared" si="17"/>
        <v>0</v>
      </c>
      <c r="BI114" s="146">
        <f t="shared" si="18"/>
        <v>0</v>
      </c>
      <c r="BJ114" s="19" t="s">
        <v>76</v>
      </c>
      <c r="BK114" s="146">
        <f t="shared" si="19"/>
        <v>0</v>
      </c>
      <c r="BL114" s="19" t="s">
        <v>1224</v>
      </c>
      <c r="BM114" s="145" t="s">
        <v>6304</v>
      </c>
    </row>
    <row r="115" spans="2:65" s="1" customFormat="1" ht="16.5" customHeight="1">
      <c r="B115" s="133"/>
      <c r="C115" s="134" t="s">
        <v>9</v>
      </c>
      <c r="D115" s="134" t="s">
        <v>331</v>
      </c>
      <c r="E115" s="135" t="s">
        <v>6296</v>
      </c>
      <c r="F115" s="136" t="s">
        <v>6297</v>
      </c>
      <c r="G115" s="137" t="s">
        <v>367</v>
      </c>
      <c r="H115" s="138">
        <v>2</v>
      </c>
      <c r="I115" s="139"/>
      <c r="J115" s="140">
        <f t="shared" si="10"/>
        <v>0</v>
      </c>
      <c r="K115" s="136" t="s">
        <v>2897</v>
      </c>
      <c r="L115" s="34"/>
      <c r="M115" s="141" t="s">
        <v>3</v>
      </c>
      <c r="N115" s="142" t="s">
        <v>40</v>
      </c>
      <c r="P115" s="143">
        <f t="shared" si="11"/>
        <v>0</v>
      </c>
      <c r="Q115" s="143">
        <v>0</v>
      </c>
      <c r="R115" s="143">
        <f t="shared" si="12"/>
        <v>0</v>
      </c>
      <c r="S115" s="143">
        <v>0</v>
      </c>
      <c r="T115" s="144">
        <f t="shared" si="13"/>
        <v>0</v>
      </c>
      <c r="AR115" s="145" t="s">
        <v>1224</v>
      </c>
      <c r="AT115" s="145" t="s">
        <v>331</v>
      </c>
      <c r="AU115" s="145" t="s">
        <v>79</v>
      </c>
      <c r="AY115" s="19" t="s">
        <v>328</v>
      </c>
      <c r="BE115" s="146">
        <f t="shared" si="14"/>
        <v>0</v>
      </c>
      <c r="BF115" s="146">
        <f t="shared" si="15"/>
        <v>0</v>
      </c>
      <c r="BG115" s="146">
        <f t="shared" si="16"/>
        <v>0</v>
      </c>
      <c r="BH115" s="146">
        <f t="shared" si="17"/>
        <v>0</v>
      </c>
      <c r="BI115" s="146">
        <f t="shared" si="18"/>
        <v>0</v>
      </c>
      <c r="BJ115" s="19" t="s">
        <v>76</v>
      </c>
      <c r="BK115" s="146">
        <f t="shared" si="19"/>
        <v>0</v>
      </c>
      <c r="BL115" s="19" t="s">
        <v>1224</v>
      </c>
      <c r="BM115" s="145" t="s">
        <v>6305</v>
      </c>
    </row>
    <row r="116" spans="2:65" s="11" customFormat="1" ht="22.9" customHeight="1">
      <c r="B116" s="121"/>
      <c r="D116" s="122" t="s">
        <v>68</v>
      </c>
      <c r="E116" s="131" t="s">
        <v>87</v>
      </c>
      <c r="F116" s="131" t="s">
        <v>6306</v>
      </c>
      <c r="I116" s="124"/>
      <c r="J116" s="132">
        <f>BK116</f>
        <v>0</v>
      </c>
      <c r="L116" s="121"/>
      <c r="M116" s="126"/>
      <c r="P116" s="127">
        <f>SUM(P117:P122)</f>
        <v>0</v>
      </c>
      <c r="R116" s="127">
        <f>SUM(R117:R122)</f>
        <v>0</v>
      </c>
      <c r="T116" s="128">
        <f>SUM(T117:T122)</f>
        <v>0</v>
      </c>
      <c r="AR116" s="122" t="s">
        <v>113</v>
      </c>
      <c r="AT116" s="129" t="s">
        <v>68</v>
      </c>
      <c r="AU116" s="129" t="s">
        <v>76</v>
      </c>
      <c r="AY116" s="122" t="s">
        <v>328</v>
      </c>
      <c r="BK116" s="130">
        <f>SUM(BK117:BK122)</f>
        <v>0</v>
      </c>
    </row>
    <row r="117" spans="2:65" s="1" customFormat="1" ht="16.5" customHeight="1">
      <c r="B117" s="133"/>
      <c r="C117" s="134" t="s">
        <v>505</v>
      </c>
      <c r="D117" s="134" t="s">
        <v>331</v>
      </c>
      <c r="E117" s="135" t="s">
        <v>6307</v>
      </c>
      <c r="F117" s="136" t="s">
        <v>6308</v>
      </c>
      <c r="G117" s="137" t="s">
        <v>367</v>
      </c>
      <c r="H117" s="138">
        <v>13</v>
      </c>
      <c r="I117" s="139"/>
      <c r="J117" s="140">
        <f t="shared" ref="J117:J122" si="20">ROUND(I117*H117,2)</f>
        <v>0</v>
      </c>
      <c r="K117" s="136" t="s">
        <v>2897</v>
      </c>
      <c r="L117" s="34"/>
      <c r="M117" s="141" t="s">
        <v>3</v>
      </c>
      <c r="N117" s="142" t="s">
        <v>40</v>
      </c>
      <c r="P117" s="143">
        <f t="shared" ref="P117:P122" si="21">O117*H117</f>
        <v>0</v>
      </c>
      <c r="Q117" s="143">
        <v>0</v>
      </c>
      <c r="R117" s="143">
        <f t="shared" ref="R117:R122" si="22">Q117*H117</f>
        <v>0</v>
      </c>
      <c r="S117" s="143">
        <v>0</v>
      </c>
      <c r="T117" s="144">
        <f t="shared" ref="T117:T122" si="23">S117*H117</f>
        <v>0</v>
      </c>
      <c r="AR117" s="145" t="s">
        <v>1224</v>
      </c>
      <c r="AT117" s="145" t="s">
        <v>331</v>
      </c>
      <c r="AU117" s="145" t="s">
        <v>79</v>
      </c>
      <c r="AY117" s="19" t="s">
        <v>328</v>
      </c>
      <c r="BE117" s="146">
        <f t="shared" ref="BE117:BE122" si="24">IF(N117="základní",J117,0)</f>
        <v>0</v>
      </c>
      <c r="BF117" s="146">
        <f t="shared" ref="BF117:BF122" si="25">IF(N117="snížená",J117,0)</f>
        <v>0</v>
      </c>
      <c r="BG117" s="146">
        <f t="shared" ref="BG117:BG122" si="26">IF(N117="zákl. přenesená",J117,0)</f>
        <v>0</v>
      </c>
      <c r="BH117" s="146">
        <f t="shared" ref="BH117:BH122" si="27">IF(N117="sníž. přenesená",J117,0)</f>
        <v>0</v>
      </c>
      <c r="BI117" s="146">
        <f t="shared" ref="BI117:BI122" si="28">IF(N117="nulová",J117,0)</f>
        <v>0</v>
      </c>
      <c r="BJ117" s="19" t="s">
        <v>76</v>
      </c>
      <c r="BK117" s="146">
        <f t="shared" ref="BK117:BK122" si="29">ROUND(I117*H117,2)</f>
        <v>0</v>
      </c>
      <c r="BL117" s="19" t="s">
        <v>1224</v>
      </c>
      <c r="BM117" s="145" t="s">
        <v>6309</v>
      </c>
    </row>
    <row r="118" spans="2:65" s="1" customFormat="1" ht="16.5" customHeight="1">
      <c r="B118" s="133"/>
      <c r="C118" s="134" t="s">
        <v>512</v>
      </c>
      <c r="D118" s="134" t="s">
        <v>331</v>
      </c>
      <c r="E118" s="135" t="s">
        <v>6310</v>
      </c>
      <c r="F118" s="136" t="s">
        <v>6311</v>
      </c>
      <c r="G118" s="137" t="s">
        <v>367</v>
      </c>
      <c r="H118" s="138">
        <v>13</v>
      </c>
      <c r="I118" s="139"/>
      <c r="J118" s="140">
        <f t="shared" si="20"/>
        <v>0</v>
      </c>
      <c r="K118" s="136" t="s">
        <v>2897</v>
      </c>
      <c r="L118" s="34"/>
      <c r="M118" s="141" t="s">
        <v>3</v>
      </c>
      <c r="N118" s="142" t="s">
        <v>40</v>
      </c>
      <c r="P118" s="143">
        <f t="shared" si="21"/>
        <v>0</v>
      </c>
      <c r="Q118" s="143">
        <v>0</v>
      </c>
      <c r="R118" s="143">
        <f t="shared" si="22"/>
        <v>0</v>
      </c>
      <c r="S118" s="143">
        <v>0</v>
      </c>
      <c r="T118" s="144">
        <f t="shared" si="23"/>
        <v>0</v>
      </c>
      <c r="AR118" s="145" t="s">
        <v>1224</v>
      </c>
      <c r="AT118" s="145" t="s">
        <v>331</v>
      </c>
      <c r="AU118" s="145" t="s">
        <v>79</v>
      </c>
      <c r="AY118" s="19" t="s">
        <v>328</v>
      </c>
      <c r="BE118" s="146">
        <f t="shared" si="24"/>
        <v>0</v>
      </c>
      <c r="BF118" s="146">
        <f t="shared" si="25"/>
        <v>0</v>
      </c>
      <c r="BG118" s="146">
        <f t="shared" si="26"/>
        <v>0</v>
      </c>
      <c r="BH118" s="146">
        <f t="shared" si="27"/>
        <v>0</v>
      </c>
      <c r="BI118" s="146">
        <f t="shared" si="28"/>
        <v>0</v>
      </c>
      <c r="BJ118" s="19" t="s">
        <v>76</v>
      </c>
      <c r="BK118" s="146">
        <f t="shared" si="29"/>
        <v>0</v>
      </c>
      <c r="BL118" s="19" t="s">
        <v>1224</v>
      </c>
      <c r="BM118" s="145" t="s">
        <v>6312</v>
      </c>
    </row>
    <row r="119" spans="2:65" s="1" customFormat="1" ht="16.5" customHeight="1">
      <c r="B119" s="133"/>
      <c r="C119" s="134" t="s">
        <v>526</v>
      </c>
      <c r="D119" s="134" t="s">
        <v>331</v>
      </c>
      <c r="E119" s="135" t="s">
        <v>6313</v>
      </c>
      <c r="F119" s="136" t="s">
        <v>6314</v>
      </c>
      <c r="G119" s="137" t="s">
        <v>367</v>
      </c>
      <c r="H119" s="138">
        <v>13</v>
      </c>
      <c r="I119" s="139"/>
      <c r="J119" s="140">
        <f t="shared" si="20"/>
        <v>0</v>
      </c>
      <c r="K119" s="136" t="s">
        <v>2897</v>
      </c>
      <c r="L119" s="34"/>
      <c r="M119" s="141" t="s">
        <v>3</v>
      </c>
      <c r="N119" s="142" t="s">
        <v>40</v>
      </c>
      <c r="P119" s="143">
        <f t="shared" si="21"/>
        <v>0</v>
      </c>
      <c r="Q119" s="143">
        <v>0</v>
      </c>
      <c r="R119" s="143">
        <f t="shared" si="22"/>
        <v>0</v>
      </c>
      <c r="S119" s="143">
        <v>0</v>
      </c>
      <c r="T119" s="144">
        <f t="shared" si="23"/>
        <v>0</v>
      </c>
      <c r="AR119" s="145" t="s">
        <v>1224</v>
      </c>
      <c r="AT119" s="145" t="s">
        <v>331</v>
      </c>
      <c r="AU119" s="145" t="s">
        <v>79</v>
      </c>
      <c r="AY119" s="19" t="s">
        <v>328</v>
      </c>
      <c r="BE119" s="146">
        <f t="shared" si="24"/>
        <v>0</v>
      </c>
      <c r="BF119" s="146">
        <f t="shared" si="25"/>
        <v>0</v>
      </c>
      <c r="BG119" s="146">
        <f t="shared" si="26"/>
        <v>0</v>
      </c>
      <c r="BH119" s="146">
        <f t="shared" si="27"/>
        <v>0</v>
      </c>
      <c r="BI119" s="146">
        <f t="shared" si="28"/>
        <v>0</v>
      </c>
      <c r="BJ119" s="19" t="s">
        <v>76</v>
      </c>
      <c r="BK119" s="146">
        <f t="shared" si="29"/>
        <v>0</v>
      </c>
      <c r="BL119" s="19" t="s">
        <v>1224</v>
      </c>
      <c r="BM119" s="145" t="s">
        <v>6315</v>
      </c>
    </row>
    <row r="120" spans="2:65" s="1" customFormat="1" ht="16.5" customHeight="1">
      <c r="B120" s="133"/>
      <c r="C120" s="134" t="s">
        <v>532</v>
      </c>
      <c r="D120" s="134" t="s">
        <v>331</v>
      </c>
      <c r="E120" s="135" t="s">
        <v>6316</v>
      </c>
      <c r="F120" s="136" t="s">
        <v>6317</v>
      </c>
      <c r="G120" s="137" t="s">
        <v>367</v>
      </c>
      <c r="H120" s="138">
        <v>13</v>
      </c>
      <c r="I120" s="139"/>
      <c r="J120" s="140">
        <f t="shared" si="20"/>
        <v>0</v>
      </c>
      <c r="K120" s="136" t="s">
        <v>2897</v>
      </c>
      <c r="L120" s="34"/>
      <c r="M120" s="141" t="s">
        <v>3</v>
      </c>
      <c r="N120" s="142" t="s">
        <v>40</v>
      </c>
      <c r="P120" s="143">
        <f t="shared" si="21"/>
        <v>0</v>
      </c>
      <c r="Q120" s="143">
        <v>0</v>
      </c>
      <c r="R120" s="143">
        <f t="shared" si="22"/>
        <v>0</v>
      </c>
      <c r="S120" s="143">
        <v>0</v>
      </c>
      <c r="T120" s="144">
        <f t="shared" si="23"/>
        <v>0</v>
      </c>
      <c r="AR120" s="145" t="s">
        <v>1224</v>
      </c>
      <c r="AT120" s="145" t="s">
        <v>331</v>
      </c>
      <c r="AU120" s="145" t="s">
        <v>79</v>
      </c>
      <c r="AY120" s="19" t="s">
        <v>328</v>
      </c>
      <c r="BE120" s="146">
        <f t="shared" si="24"/>
        <v>0</v>
      </c>
      <c r="BF120" s="146">
        <f t="shared" si="25"/>
        <v>0</v>
      </c>
      <c r="BG120" s="146">
        <f t="shared" si="26"/>
        <v>0</v>
      </c>
      <c r="BH120" s="146">
        <f t="shared" si="27"/>
        <v>0</v>
      </c>
      <c r="BI120" s="146">
        <f t="shared" si="28"/>
        <v>0</v>
      </c>
      <c r="BJ120" s="19" t="s">
        <v>76</v>
      </c>
      <c r="BK120" s="146">
        <f t="shared" si="29"/>
        <v>0</v>
      </c>
      <c r="BL120" s="19" t="s">
        <v>1224</v>
      </c>
      <c r="BM120" s="145" t="s">
        <v>6318</v>
      </c>
    </row>
    <row r="121" spans="2:65" s="1" customFormat="1" ht="16.5" customHeight="1">
      <c r="B121" s="133"/>
      <c r="C121" s="134" t="s">
        <v>538</v>
      </c>
      <c r="D121" s="134" t="s">
        <v>331</v>
      </c>
      <c r="E121" s="135" t="s">
        <v>6319</v>
      </c>
      <c r="F121" s="136" t="s">
        <v>6320</v>
      </c>
      <c r="G121" s="137" t="s">
        <v>367</v>
      </c>
      <c r="H121" s="138">
        <v>13</v>
      </c>
      <c r="I121" s="139"/>
      <c r="J121" s="140">
        <f t="shared" si="20"/>
        <v>0</v>
      </c>
      <c r="K121" s="136" t="s">
        <v>2897</v>
      </c>
      <c r="L121" s="34"/>
      <c r="M121" s="141" t="s">
        <v>3</v>
      </c>
      <c r="N121" s="142" t="s">
        <v>40</v>
      </c>
      <c r="P121" s="143">
        <f t="shared" si="21"/>
        <v>0</v>
      </c>
      <c r="Q121" s="143">
        <v>0</v>
      </c>
      <c r="R121" s="143">
        <f t="shared" si="22"/>
        <v>0</v>
      </c>
      <c r="S121" s="143">
        <v>0</v>
      </c>
      <c r="T121" s="144">
        <f t="shared" si="23"/>
        <v>0</v>
      </c>
      <c r="AR121" s="145" t="s">
        <v>1224</v>
      </c>
      <c r="AT121" s="145" t="s">
        <v>331</v>
      </c>
      <c r="AU121" s="145" t="s">
        <v>79</v>
      </c>
      <c r="AY121" s="19" t="s">
        <v>328</v>
      </c>
      <c r="BE121" s="146">
        <f t="shared" si="24"/>
        <v>0</v>
      </c>
      <c r="BF121" s="146">
        <f t="shared" si="25"/>
        <v>0</v>
      </c>
      <c r="BG121" s="146">
        <f t="shared" si="26"/>
        <v>0</v>
      </c>
      <c r="BH121" s="146">
        <f t="shared" si="27"/>
        <v>0</v>
      </c>
      <c r="BI121" s="146">
        <f t="shared" si="28"/>
        <v>0</v>
      </c>
      <c r="BJ121" s="19" t="s">
        <v>76</v>
      </c>
      <c r="BK121" s="146">
        <f t="shared" si="29"/>
        <v>0</v>
      </c>
      <c r="BL121" s="19" t="s">
        <v>1224</v>
      </c>
      <c r="BM121" s="145" t="s">
        <v>6321</v>
      </c>
    </row>
    <row r="122" spans="2:65" s="1" customFormat="1" ht="16.5" customHeight="1">
      <c r="B122" s="133"/>
      <c r="C122" s="134" t="s">
        <v>544</v>
      </c>
      <c r="D122" s="134" t="s">
        <v>331</v>
      </c>
      <c r="E122" s="135" t="s">
        <v>6322</v>
      </c>
      <c r="F122" s="136" t="s">
        <v>6323</v>
      </c>
      <c r="G122" s="137" t="s">
        <v>367</v>
      </c>
      <c r="H122" s="138">
        <v>13</v>
      </c>
      <c r="I122" s="139"/>
      <c r="J122" s="140">
        <f t="shared" si="20"/>
        <v>0</v>
      </c>
      <c r="K122" s="136" t="s">
        <v>2897</v>
      </c>
      <c r="L122" s="34"/>
      <c r="M122" s="141" t="s">
        <v>3</v>
      </c>
      <c r="N122" s="142" t="s">
        <v>40</v>
      </c>
      <c r="P122" s="143">
        <f t="shared" si="21"/>
        <v>0</v>
      </c>
      <c r="Q122" s="143">
        <v>0</v>
      </c>
      <c r="R122" s="143">
        <f t="shared" si="22"/>
        <v>0</v>
      </c>
      <c r="S122" s="143">
        <v>0</v>
      </c>
      <c r="T122" s="144">
        <f t="shared" si="23"/>
        <v>0</v>
      </c>
      <c r="AR122" s="145" t="s">
        <v>1224</v>
      </c>
      <c r="AT122" s="145" t="s">
        <v>331</v>
      </c>
      <c r="AU122" s="145" t="s">
        <v>79</v>
      </c>
      <c r="AY122" s="19" t="s">
        <v>328</v>
      </c>
      <c r="BE122" s="146">
        <f t="shared" si="24"/>
        <v>0</v>
      </c>
      <c r="BF122" s="146">
        <f t="shared" si="25"/>
        <v>0</v>
      </c>
      <c r="BG122" s="146">
        <f t="shared" si="26"/>
        <v>0</v>
      </c>
      <c r="BH122" s="146">
        <f t="shared" si="27"/>
        <v>0</v>
      </c>
      <c r="BI122" s="146">
        <f t="shared" si="28"/>
        <v>0</v>
      </c>
      <c r="BJ122" s="19" t="s">
        <v>76</v>
      </c>
      <c r="BK122" s="146">
        <f t="shared" si="29"/>
        <v>0</v>
      </c>
      <c r="BL122" s="19" t="s">
        <v>1224</v>
      </c>
      <c r="BM122" s="145" t="s">
        <v>6324</v>
      </c>
    </row>
    <row r="123" spans="2:65" s="1" customFormat="1" ht="16.5" customHeight="1">
      <c r="B123" s="133"/>
      <c r="C123" s="134">
        <v>44</v>
      </c>
      <c r="D123" s="134" t="s">
        <v>331</v>
      </c>
      <c r="E123" s="135" t="s">
        <v>6322</v>
      </c>
      <c r="F123" s="136" t="s">
        <v>10535</v>
      </c>
      <c r="G123" s="137" t="s">
        <v>367</v>
      </c>
      <c r="H123" s="138">
        <v>13</v>
      </c>
      <c r="I123" s="139"/>
      <c r="J123" s="140">
        <f t="shared" ref="J123" si="30">ROUND(I123*H123,2)</f>
        <v>0</v>
      </c>
      <c r="K123" s="136" t="s">
        <v>2897</v>
      </c>
      <c r="L123" s="34"/>
      <c r="M123" s="141"/>
      <c r="N123" s="142"/>
      <c r="P123" s="143"/>
      <c r="Q123" s="143"/>
      <c r="R123" s="143"/>
      <c r="S123" s="143"/>
      <c r="T123" s="144"/>
      <c r="AR123" s="145"/>
      <c r="AT123" s="145"/>
      <c r="AU123" s="145"/>
      <c r="AY123" s="19"/>
      <c r="BE123" s="146"/>
      <c r="BF123" s="146"/>
      <c r="BG123" s="146"/>
      <c r="BH123" s="146"/>
      <c r="BI123" s="146"/>
      <c r="BJ123" s="19"/>
      <c r="BK123" s="146"/>
      <c r="BL123" s="19"/>
      <c r="BM123" s="145"/>
    </row>
    <row r="124" spans="2:65" s="11" customFormat="1" ht="22.9" customHeight="1">
      <c r="B124" s="121"/>
      <c r="D124" s="122" t="s">
        <v>68</v>
      </c>
      <c r="E124" s="131" t="s">
        <v>113</v>
      </c>
      <c r="F124" s="131" t="s">
        <v>6325</v>
      </c>
      <c r="I124" s="124"/>
      <c r="J124" s="132">
        <f>BK124</f>
        <v>0</v>
      </c>
      <c r="L124" s="121"/>
      <c r="M124" s="126"/>
      <c r="P124" s="127">
        <f>SUM(P125:P130)</f>
        <v>0</v>
      </c>
      <c r="R124" s="127">
        <f>SUM(R125:R130)</f>
        <v>0</v>
      </c>
      <c r="T124" s="128">
        <f>SUM(T125:T130)</f>
        <v>0</v>
      </c>
      <c r="AR124" s="122" t="s">
        <v>113</v>
      </c>
      <c r="AT124" s="129" t="s">
        <v>68</v>
      </c>
      <c r="AU124" s="129" t="s">
        <v>76</v>
      </c>
      <c r="AY124" s="122" t="s">
        <v>328</v>
      </c>
      <c r="BK124" s="130">
        <f>SUM(BK125:BK130)</f>
        <v>0</v>
      </c>
    </row>
    <row r="125" spans="2:65" s="1" customFormat="1" ht="16.5" customHeight="1">
      <c r="B125" s="133"/>
      <c r="C125" s="134" t="s">
        <v>550</v>
      </c>
      <c r="D125" s="134" t="s">
        <v>331</v>
      </c>
      <c r="E125" s="135" t="s">
        <v>6307</v>
      </c>
      <c r="F125" s="136" t="s">
        <v>6308</v>
      </c>
      <c r="G125" s="137" t="s">
        <v>367</v>
      </c>
      <c r="H125" s="138">
        <v>2</v>
      </c>
      <c r="I125" s="139"/>
      <c r="J125" s="140">
        <f t="shared" ref="J125:J130" si="31">ROUND(I125*H125,2)</f>
        <v>0</v>
      </c>
      <c r="K125" s="136" t="s">
        <v>2897</v>
      </c>
      <c r="L125" s="34"/>
      <c r="M125" s="141" t="s">
        <v>3</v>
      </c>
      <c r="N125" s="142" t="s">
        <v>40</v>
      </c>
      <c r="P125" s="143">
        <f t="shared" ref="P125:P130" si="32">O125*H125</f>
        <v>0</v>
      </c>
      <c r="Q125" s="143">
        <v>0</v>
      </c>
      <c r="R125" s="143">
        <f t="shared" ref="R125:R130" si="33">Q125*H125</f>
        <v>0</v>
      </c>
      <c r="S125" s="143">
        <v>0</v>
      </c>
      <c r="T125" s="144">
        <f t="shared" ref="T125:T130" si="34">S125*H125</f>
        <v>0</v>
      </c>
      <c r="AR125" s="145" t="s">
        <v>1224</v>
      </c>
      <c r="AT125" s="145" t="s">
        <v>331</v>
      </c>
      <c r="AU125" s="145" t="s">
        <v>79</v>
      </c>
      <c r="AY125" s="19" t="s">
        <v>328</v>
      </c>
      <c r="BE125" s="146">
        <f t="shared" ref="BE125:BE130" si="35">IF(N125="základní",J125,0)</f>
        <v>0</v>
      </c>
      <c r="BF125" s="146">
        <f t="shared" ref="BF125:BF130" si="36">IF(N125="snížená",J125,0)</f>
        <v>0</v>
      </c>
      <c r="BG125" s="146">
        <f t="shared" ref="BG125:BG130" si="37">IF(N125="zákl. přenesená",J125,0)</f>
        <v>0</v>
      </c>
      <c r="BH125" s="146">
        <f t="shared" ref="BH125:BH130" si="38">IF(N125="sníž. přenesená",J125,0)</f>
        <v>0</v>
      </c>
      <c r="BI125" s="146">
        <f t="shared" ref="BI125:BI130" si="39">IF(N125="nulová",J125,0)</f>
        <v>0</v>
      </c>
      <c r="BJ125" s="19" t="s">
        <v>76</v>
      </c>
      <c r="BK125" s="146">
        <f t="shared" ref="BK125:BK130" si="40">ROUND(I125*H125,2)</f>
        <v>0</v>
      </c>
      <c r="BL125" s="19" t="s">
        <v>1224</v>
      </c>
      <c r="BM125" s="145" t="s">
        <v>6326</v>
      </c>
    </row>
    <row r="126" spans="2:65" s="1" customFormat="1" ht="16.5" customHeight="1">
      <c r="B126" s="133"/>
      <c r="C126" s="134" t="s">
        <v>556</v>
      </c>
      <c r="D126" s="134" t="s">
        <v>331</v>
      </c>
      <c r="E126" s="135" t="s">
        <v>6327</v>
      </c>
      <c r="F126" s="136" t="s">
        <v>6328</v>
      </c>
      <c r="G126" s="137" t="s">
        <v>367</v>
      </c>
      <c r="H126" s="138">
        <v>2</v>
      </c>
      <c r="I126" s="139"/>
      <c r="J126" s="140">
        <f t="shared" si="31"/>
        <v>0</v>
      </c>
      <c r="K126" s="136" t="s">
        <v>2897</v>
      </c>
      <c r="L126" s="34"/>
      <c r="M126" s="141" t="s">
        <v>3</v>
      </c>
      <c r="N126" s="142" t="s">
        <v>40</v>
      </c>
      <c r="P126" s="143">
        <f t="shared" si="32"/>
        <v>0</v>
      </c>
      <c r="Q126" s="143">
        <v>0</v>
      </c>
      <c r="R126" s="143">
        <f t="shared" si="33"/>
        <v>0</v>
      </c>
      <c r="S126" s="143">
        <v>0</v>
      </c>
      <c r="T126" s="144">
        <f t="shared" si="34"/>
        <v>0</v>
      </c>
      <c r="AR126" s="145" t="s">
        <v>1224</v>
      </c>
      <c r="AT126" s="145" t="s">
        <v>331</v>
      </c>
      <c r="AU126" s="145" t="s">
        <v>79</v>
      </c>
      <c r="AY126" s="19" t="s">
        <v>328</v>
      </c>
      <c r="BE126" s="146">
        <f t="shared" si="35"/>
        <v>0</v>
      </c>
      <c r="BF126" s="146">
        <f t="shared" si="36"/>
        <v>0</v>
      </c>
      <c r="BG126" s="146">
        <f t="shared" si="37"/>
        <v>0</v>
      </c>
      <c r="BH126" s="146">
        <f t="shared" si="38"/>
        <v>0</v>
      </c>
      <c r="BI126" s="146">
        <f t="shared" si="39"/>
        <v>0</v>
      </c>
      <c r="BJ126" s="19" t="s">
        <v>76</v>
      </c>
      <c r="BK126" s="146">
        <f t="shared" si="40"/>
        <v>0</v>
      </c>
      <c r="BL126" s="19" t="s">
        <v>1224</v>
      </c>
      <c r="BM126" s="145" t="s">
        <v>6329</v>
      </c>
    </row>
    <row r="127" spans="2:65" s="1" customFormat="1" ht="16.5" customHeight="1">
      <c r="B127" s="133"/>
      <c r="C127" s="134" t="s">
        <v>8</v>
      </c>
      <c r="D127" s="134" t="s">
        <v>331</v>
      </c>
      <c r="E127" s="135" t="s">
        <v>6313</v>
      </c>
      <c r="F127" s="136" t="s">
        <v>6314</v>
      </c>
      <c r="G127" s="137" t="s">
        <v>367</v>
      </c>
      <c r="H127" s="138">
        <v>2</v>
      </c>
      <c r="I127" s="139"/>
      <c r="J127" s="140">
        <f t="shared" si="31"/>
        <v>0</v>
      </c>
      <c r="K127" s="136" t="s">
        <v>2897</v>
      </c>
      <c r="L127" s="34"/>
      <c r="M127" s="141" t="s">
        <v>3</v>
      </c>
      <c r="N127" s="142" t="s">
        <v>40</v>
      </c>
      <c r="P127" s="143">
        <f t="shared" si="32"/>
        <v>0</v>
      </c>
      <c r="Q127" s="143">
        <v>0</v>
      </c>
      <c r="R127" s="143">
        <f t="shared" si="33"/>
        <v>0</v>
      </c>
      <c r="S127" s="143">
        <v>0</v>
      </c>
      <c r="T127" s="144">
        <f t="shared" si="34"/>
        <v>0</v>
      </c>
      <c r="AR127" s="145" t="s">
        <v>1224</v>
      </c>
      <c r="AT127" s="145" t="s">
        <v>331</v>
      </c>
      <c r="AU127" s="145" t="s">
        <v>79</v>
      </c>
      <c r="AY127" s="19" t="s">
        <v>328</v>
      </c>
      <c r="BE127" s="146">
        <f t="shared" si="35"/>
        <v>0</v>
      </c>
      <c r="BF127" s="146">
        <f t="shared" si="36"/>
        <v>0</v>
      </c>
      <c r="BG127" s="146">
        <f t="shared" si="37"/>
        <v>0</v>
      </c>
      <c r="BH127" s="146">
        <f t="shared" si="38"/>
        <v>0</v>
      </c>
      <c r="BI127" s="146">
        <f t="shared" si="39"/>
        <v>0</v>
      </c>
      <c r="BJ127" s="19" t="s">
        <v>76</v>
      </c>
      <c r="BK127" s="146">
        <f t="shared" si="40"/>
        <v>0</v>
      </c>
      <c r="BL127" s="19" t="s">
        <v>1224</v>
      </c>
      <c r="BM127" s="145" t="s">
        <v>6330</v>
      </c>
    </row>
    <row r="128" spans="2:65" s="1" customFormat="1" ht="16.5" customHeight="1">
      <c r="B128" s="133"/>
      <c r="C128" s="134" t="s">
        <v>564</v>
      </c>
      <c r="D128" s="134" t="s">
        <v>331</v>
      </c>
      <c r="E128" s="135" t="s">
        <v>6316</v>
      </c>
      <c r="F128" s="136" t="s">
        <v>6317</v>
      </c>
      <c r="G128" s="137" t="s">
        <v>367</v>
      </c>
      <c r="H128" s="138">
        <v>2</v>
      </c>
      <c r="I128" s="139"/>
      <c r="J128" s="140">
        <f t="shared" si="31"/>
        <v>0</v>
      </c>
      <c r="K128" s="136" t="s">
        <v>2897</v>
      </c>
      <c r="L128" s="34"/>
      <c r="M128" s="141" t="s">
        <v>3</v>
      </c>
      <c r="N128" s="142" t="s">
        <v>40</v>
      </c>
      <c r="P128" s="143">
        <f t="shared" si="32"/>
        <v>0</v>
      </c>
      <c r="Q128" s="143">
        <v>0</v>
      </c>
      <c r="R128" s="143">
        <f t="shared" si="33"/>
        <v>0</v>
      </c>
      <c r="S128" s="143">
        <v>0</v>
      </c>
      <c r="T128" s="144">
        <f t="shared" si="34"/>
        <v>0</v>
      </c>
      <c r="AR128" s="145" t="s">
        <v>1224</v>
      </c>
      <c r="AT128" s="145" t="s">
        <v>331</v>
      </c>
      <c r="AU128" s="145" t="s">
        <v>79</v>
      </c>
      <c r="AY128" s="19" t="s">
        <v>328</v>
      </c>
      <c r="BE128" s="146">
        <f t="shared" si="35"/>
        <v>0</v>
      </c>
      <c r="BF128" s="146">
        <f t="shared" si="36"/>
        <v>0</v>
      </c>
      <c r="BG128" s="146">
        <f t="shared" si="37"/>
        <v>0</v>
      </c>
      <c r="BH128" s="146">
        <f t="shared" si="38"/>
        <v>0</v>
      </c>
      <c r="BI128" s="146">
        <f t="shared" si="39"/>
        <v>0</v>
      </c>
      <c r="BJ128" s="19" t="s">
        <v>76</v>
      </c>
      <c r="BK128" s="146">
        <f t="shared" si="40"/>
        <v>0</v>
      </c>
      <c r="BL128" s="19" t="s">
        <v>1224</v>
      </c>
      <c r="BM128" s="145" t="s">
        <v>6331</v>
      </c>
    </row>
    <row r="129" spans="2:65" s="1" customFormat="1" ht="16.5" customHeight="1">
      <c r="B129" s="133"/>
      <c r="C129" s="134" t="s">
        <v>571</v>
      </c>
      <c r="D129" s="134" t="s">
        <v>331</v>
      </c>
      <c r="E129" s="135" t="s">
        <v>6319</v>
      </c>
      <c r="F129" s="136" t="s">
        <v>6320</v>
      </c>
      <c r="G129" s="137" t="s">
        <v>367</v>
      </c>
      <c r="H129" s="138">
        <v>2</v>
      </c>
      <c r="I129" s="139"/>
      <c r="J129" s="140">
        <f t="shared" si="31"/>
        <v>0</v>
      </c>
      <c r="K129" s="136" t="s">
        <v>2897</v>
      </c>
      <c r="L129" s="34"/>
      <c r="M129" s="141" t="s">
        <v>3</v>
      </c>
      <c r="N129" s="142" t="s">
        <v>40</v>
      </c>
      <c r="P129" s="143">
        <f t="shared" si="32"/>
        <v>0</v>
      </c>
      <c r="Q129" s="143">
        <v>0</v>
      </c>
      <c r="R129" s="143">
        <f t="shared" si="33"/>
        <v>0</v>
      </c>
      <c r="S129" s="143">
        <v>0</v>
      </c>
      <c r="T129" s="144">
        <f t="shared" si="34"/>
        <v>0</v>
      </c>
      <c r="AR129" s="145" t="s">
        <v>1224</v>
      </c>
      <c r="AT129" s="145" t="s">
        <v>331</v>
      </c>
      <c r="AU129" s="145" t="s">
        <v>79</v>
      </c>
      <c r="AY129" s="19" t="s">
        <v>328</v>
      </c>
      <c r="BE129" s="146">
        <f t="shared" si="35"/>
        <v>0</v>
      </c>
      <c r="BF129" s="146">
        <f t="shared" si="36"/>
        <v>0</v>
      </c>
      <c r="BG129" s="146">
        <f t="shared" si="37"/>
        <v>0</v>
      </c>
      <c r="BH129" s="146">
        <f t="shared" si="38"/>
        <v>0</v>
      </c>
      <c r="BI129" s="146">
        <f t="shared" si="39"/>
        <v>0</v>
      </c>
      <c r="BJ129" s="19" t="s">
        <v>76</v>
      </c>
      <c r="BK129" s="146">
        <f t="shared" si="40"/>
        <v>0</v>
      </c>
      <c r="BL129" s="19" t="s">
        <v>1224</v>
      </c>
      <c r="BM129" s="145" t="s">
        <v>6332</v>
      </c>
    </row>
    <row r="130" spans="2:65" s="1" customFormat="1" ht="16.5" customHeight="1">
      <c r="B130" s="133"/>
      <c r="C130" s="134" t="s">
        <v>576</v>
      </c>
      <c r="D130" s="134" t="s">
        <v>331</v>
      </c>
      <c r="E130" s="135" t="s">
        <v>6333</v>
      </c>
      <c r="F130" s="136" t="s">
        <v>6323</v>
      </c>
      <c r="G130" s="137" t="s">
        <v>367</v>
      </c>
      <c r="H130" s="138">
        <v>2</v>
      </c>
      <c r="I130" s="139"/>
      <c r="J130" s="140">
        <f t="shared" si="31"/>
        <v>0</v>
      </c>
      <c r="K130" s="136" t="s">
        <v>2897</v>
      </c>
      <c r="L130" s="34"/>
      <c r="M130" s="141" t="s">
        <v>3</v>
      </c>
      <c r="N130" s="142" t="s">
        <v>40</v>
      </c>
      <c r="P130" s="143">
        <f t="shared" si="32"/>
        <v>0</v>
      </c>
      <c r="Q130" s="143">
        <v>0</v>
      </c>
      <c r="R130" s="143">
        <f t="shared" si="33"/>
        <v>0</v>
      </c>
      <c r="S130" s="143">
        <v>0</v>
      </c>
      <c r="T130" s="144">
        <f t="shared" si="34"/>
        <v>0</v>
      </c>
      <c r="AR130" s="145" t="s">
        <v>1224</v>
      </c>
      <c r="AT130" s="145" t="s">
        <v>331</v>
      </c>
      <c r="AU130" s="145" t="s">
        <v>79</v>
      </c>
      <c r="AY130" s="19" t="s">
        <v>328</v>
      </c>
      <c r="BE130" s="146">
        <f t="shared" si="35"/>
        <v>0</v>
      </c>
      <c r="BF130" s="146">
        <f t="shared" si="36"/>
        <v>0</v>
      </c>
      <c r="BG130" s="146">
        <f t="shared" si="37"/>
        <v>0</v>
      </c>
      <c r="BH130" s="146">
        <f t="shared" si="38"/>
        <v>0</v>
      </c>
      <c r="BI130" s="146">
        <f t="shared" si="39"/>
        <v>0</v>
      </c>
      <c r="BJ130" s="19" t="s">
        <v>76</v>
      </c>
      <c r="BK130" s="146">
        <f t="shared" si="40"/>
        <v>0</v>
      </c>
      <c r="BL130" s="19" t="s">
        <v>1224</v>
      </c>
      <c r="BM130" s="145" t="s">
        <v>6334</v>
      </c>
    </row>
    <row r="131" spans="2:65" s="11" customFormat="1" ht="22.9" customHeight="1">
      <c r="B131" s="121"/>
      <c r="D131" s="122" t="s">
        <v>68</v>
      </c>
      <c r="E131" s="131" t="s">
        <v>138</v>
      </c>
      <c r="F131" s="131" t="s">
        <v>6335</v>
      </c>
      <c r="I131" s="124"/>
      <c r="J131" s="132">
        <f>BK131</f>
        <v>0</v>
      </c>
      <c r="L131" s="121"/>
      <c r="M131" s="126"/>
      <c r="P131" s="127">
        <f>SUM(P132:P135)</f>
        <v>0</v>
      </c>
      <c r="R131" s="127">
        <f>SUM(R132:R135)</f>
        <v>0</v>
      </c>
      <c r="T131" s="128">
        <f>SUM(T132:T135)</f>
        <v>0</v>
      </c>
      <c r="AR131" s="122" t="s">
        <v>113</v>
      </c>
      <c r="AT131" s="129" t="s">
        <v>68</v>
      </c>
      <c r="AU131" s="129" t="s">
        <v>76</v>
      </c>
      <c r="AY131" s="122" t="s">
        <v>328</v>
      </c>
      <c r="BK131" s="130">
        <f>SUM(BK132:BK135)</f>
        <v>0</v>
      </c>
    </row>
    <row r="132" spans="2:65" s="1" customFormat="1" ht="16.5" customHeight="1">
      <c r="B132" s="133"/>
      <c r="C132" s="134" t="s">
        <v>473</v>
      </c>
      <c r="D132" s="134" t="s">
        <v>331</v>
      </c>
      <c r="E132" s="135" t="s">
        <v>6336</v>
      </c>
      <c r="F132" s="136" t="s">
        <v>6337</v>
      </c>
      <c r="G132" s="137" t="s">
        <v>367</v>
      </c>
      <c r="H132" s="138">
        <v>1</v>
      </c>
      <c r="I132" s="139"/>
      <c r="J132" s="140">
        <f>ROUND(I132*H132,2)</f>
        <v>0</v>
      </c>
      <c r="K132" s="136" t="s">
        <v>2897</v>
      </c>
      <c r="L132" s="34"/>
      <c r="M132" s="141" t="s">
        <v>3</v>
      </c>
      <c r="N132" s="142" t="s">
        <v>40</v>
      </c>
      <c r="P132" s="143">
        <f>O132*H132</f>
        <v>0</v>
      </c>
      <c r="Q132" s="143">
        <v>0</v>
      </c>
      <c r="R132" s="143">
        <f>Q132*H132</f>
        <v>0</v>
      </c>
      <c r="S132" s="143">
        <v>0</v>
      </c>
      <c r="T132" s="144">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6338</v>
      </c>
    </row>
    <row r="133" spans="2:65" s="1" customFormat="1" ht="16.5" customHeight="1">
      <c r="B133" s="133"/>
      <c r="C133" s="134" t="s">
        <v>588</v>
      </c>
      <c r="D133" s="134" t="s">
        <v>331</v>
      </c>
      <c r="E133" s="135" t="s">
        <v>6339</v>
      </c>
      <c r="F133" s="136" t="s">
        <v>6340</v>
      </c>
      <c r="G133" s="137" t="s">
        <v>367</v>
      </c>
      <c r="H133" s="138">
        <v>1</v>
      </c>
      <c r="I133" s="139"/>
      <c r="J133" s="140">
        <f>ROUND(I133*H133,2)</f>
        <v>0</v>
      </c>
      <c r="K133" s="136" t="s">
        <v>2897</v>
      </c>
      <c r="L133" s="34"/>
      <c r="M133" s="141" t="s">
        <v>3</v>
      </c>
      <c r="N133" s="142" t="s">
        <v>40</v>
      </c>
      <c r="P133" s="143">
        <f>O133*H133</f>
        <v>0</v>
      </c>
      <c r="Q133" s="143">
        <v>0</v>
      </c>
      <c r="R133" s="143">
        <f>Q133*H133</f>
        <v>0</v>
      </c>
      <c r="S133" s="143">
        <v>0</v>
      </c>
      <c r="T133" s="144">
        <f>S133*H133</f>
        <v>0</v>
      </c>
      <c r="AR133" s="145" t="s">
        <v>1224</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1224</v>
      </c>
      <c r="BM133" s="145" t="s">
        <v>6341</v>
      </c>
    </row>
    <row r="134" spans="2:65" s="1" customFormat="1" ht="16.5" customHeight="1">
      <c r="B134" s="133"/>
      <c r="C134" s="134" t="s">
        <v>593</v>
      </c>
      <c r="D134" s="134" t="s">
        <v>331</v>
      </c>
      <c r="E134" s="135" t="s">
        <v>6342</v>
      </c>
      <c r="F134" s="136" t="s">
        <v>6343</v>
      </c>
      <c r="G134" s="137" t="s">
        <v>367</v>
      </c>
      <c r="H134" s="138">
        <v>1</v>
      </c>
      <c r="I134" s="139"/>
      <c r="J134" s="140">
        <f>ROUND(I134*H134,2)</f>
        <v>0</v>
      </c>
      <c r="K134" s="136" t="s">
        <v>2897</v>
      </c>
      <c r="L134" s="34"/>
      <c r="M134" s="141" t="s">
        <v>3</v>
      </c>
      <c r="N134" s="142" t="s">
        <v>40</v>
      </c>
      <c r="P134" s="143">
        <f>O134*H134</f>
        <v>0</v>
      </c>
      <c r="Q134" s="143">
        <v>0</v>
      </c>
      <c r="R134" s="143">
        <f>Q134*H134</f>
        <v>0</v>
      </c>
      <c r="S134" s="143">
        <v>0</v>
      </c>
      <c r="T134" s="144">
        <f>S134*H134</f>
        <v>0</v>
      </c>
      <c r="AR134" s="145" t="s">
        <v>1224</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1224</v>
      </c>
      <c r="BM134" s="145" t="s">
        <v>6344</v>
      </c>
    </row>
    <row r="135" spans="2:65" s="1" customFormat="1" ht="16.5" customHeight="1">
      <c r="B135" s="133"/>
      <c r="C135" s="134" t="s">
        <v>598</v>
      </c>
      <c r="D135" s="134" t="s">
        <v>331</v>
      </c>
      <c r="E135" s="135" t="s">
        <v>6345</v>
      </c>
      <c r="F135" s="136" t="s">
        <v>6346</v>
      </c>
      <c r="G135" s="137" t="s">
        <v>367</v>
      </c>
      <c r="H135" s="138">
        <v>1</v>
      </c>
      <c r="I135" s="139"/>
      <c r="J135" s="140">
        <f>ROUND(I135*H135,2)</f>
        <v>0</v>
      </c>
      <c r="K135" s="136" t="s">
        <v>2897</v>
      </c>
      <c r="L135" s="34"/>
      <c r="M135" s="141" t="s">
        <v>3</v>
      </c>
      <c r="N135" s="142" t="s">
        <v>40</v>
      </c>
      <c r="P135" s="143">
        <f>O135*H135</f>
        <v>0</v>
      </c>
      <c r="Q135" s="143">
        <v>0</v>
      </c>
      <c r="R135" s="143">
        <f>Q135*H135</f>
        <v>0</v>
      </c>
      <c r="S135" s="143">
        <v>0</v>
      </c>
      <c r="T135" s="144">
        <f>S135*H135</f>
        <v>0</v>
      </c>
      <c r="AR135" s="145" t="s">
        <v>1224</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1224</v>
      </c>
      <c r="BM135" s="145" t="s">
        <v>6347</v>
      </c>
    </row>
    <row r="136" spans="2:65" s="11" customFormat="1" ht="22.9" customHeight="1">
      <c r="B136" s="121"/>
      <c r="D136" s="122" t="s">
        <v>68</v>
      </c>
      <c r="E136" s="131" t="s">
        <v>150</v>
      </c>
      <c r="F136" s="131" t="s">
        <v>6348</v>
      </c>
      <c r="I136" s="124"/>
      <c r="J136" s="132">
        <f>BK136</f>
        <v>0</v>
      </c>
      <c r="L136" s="121"/>
      <c r="M136" s="126"/>
      <c r="P136" s="127">
        <f>SUM(P137:P138)</f>
        <v>0</v>
      </c>
      <c r="R136" s="127">
        <f>SUM(R137:R138)</f>
        <v>0</v>
      </c>
      <c r="T136" s="128">
        <f>SUM(T137:T138)</f>
        <v>0</v>
      </c>
      <c r="AR136" s="122" t="s">
        <v>113</v>
      </c>
      <c r="AT136" s="129" t="s">
        <v>68</v>
      </c>
      <c r="AU136" s="129" t="s">
        <v>76</v>
      </c>
      <c r="AY136" s="122" t="s">
        <v>328</v>
      </c>
      <c r="BK136" s="130">
        <f>SUM(BK137:BK138)</f>
        <v>0</v>
      </c>
    </row>
    <row r="137" spans="2:65" s="1" customFormat="1" ht="16.5" customHeight="1">
      <c r="B137" s="133"/>
      <c r="C137" s="134" t="s">
        <v>605</v>
      </c>
      <c r="D137" s="134" t="s">
        <v>331</v>
      </c>
      <c r="E137" s="135" t="s">
        <v>6349</v>
      </c>
      <c r="F137" s="136" t="s">
        <v>6350</v>
      </c>
      <c r="G137" s="137" t="s">
        <v>367</v>
      </c>
      <c r="H137" s="138">
        <v>3</v>
      </c>
      <c r="I137" s="139"/>
      <c r="J137" s="140">
        <f>ROUND(I137*H137,2)</f>
        <v>0</v>
      </c>
      <c r="K137" s="136" t="s">
        <v>2897</v>
      </c>
      <c r="L137" s="34"/>
      <c r="M137" s="141" t="s">
        <v>3</v>
      </c>
      <c r="N137" s="142" t="s">
        <v>40</v>
      </c>
      <c r="P137" s="143">
        <f>O137*H137</f>
        <v>0</v>
      </c>
      <c r="Q137" s="143">
        <v>0</v>
      </c>
      <c r="R137" s="143">
        <f>Q137*H137</f>
        <v>0</v>
      </c>
      <c r="S137" s="143">
        <v>0</v>
      </c>
      <c r="T137" s="144">
        <f>S137*H137</f>
        <v>0</v>
      </c>
      <c r="AR137" s="145" t="s">
        <v>1224</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1224</v>
      </c>
      <c r="BM137" s="145" t="s">
        <v>6351</v>
      </c>
    </row>
    <row r="138" spans="2:65" s="1" customFormat="1" ht="16.5" customHeight="1">
      <c r="B138" s="133"/>
      <c r="C138" s="134" t="s">
        <v>610</v>
      </c>
      <c r="D138" s="134" t="s">
        <v>331</v>
      </c>
      <c r="E138" s="135" t="s">
        <v>6352</v>
      </c>
      <c r="F138" s="136" t="s">
        <v>6353</v>
      </c>
      <c r="G138" s="137" t="s">
        <v>367</v>
      </c>
      <c r="H138" s="138">
        <v>3</v>
      </c>
      <c r="I138" s="139"/>
      <c r="J138" s="140">
        <f>ROUND(I138*H138,2)</f>
        <v>0</v>
      </c>
      <c r="K138" s="136" t="s">
        <v>2897</v>
      </c>
      <c r="L138" s="34"/>
      <c r="M138" s="141" t="s">
        <v>3</v>
      </c>
      <c r="N138" s="142" t="s">
        <v>40</v>
      </c>
      <c r="P138" s="143">
        <f>O138*H138</f>
        <v>0</v>
      </c>
      <c r="Q138" s="143">
        <v>0</v>
      </c>
      <c r="R138" s="143">
        <f>Q138*H138</f>
        <v>0</v>
      </c>
      <c r="S138" s="143">
        <v>0</v>
      </c>
      <c r="T138" s="144">
        <f>S138*H138</f>
        <v>0</v>
      </c>
      <c r="AR138" s="145" t="s">
        <v>1224</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1224</v>
      </c>
      <c r="BM138" s="145" t="s">
        <v>6354</v>
      </c>
    </row>
    <row r="139" spans="2:65" s="11" customFormat="1" ht="22.9" customHeight="1">
      <c r="B139" s="121"/>
      <c r="D139" s="122" t="s">
        <v>68</v>
      </c>
      <c r="E139" s="131" t="s">
        <v>168</v>
      </c>
      <c r="F139" s="131" t="s">
        <v>6355</v>
      </c>
      <c r="I139" s="124"/>
      <c r="J139" s="132">
        <f>BK139</f>
        <v>0</v>
      </c>
      <c r="L139" s="121"/>
      <c r="M139" s="126"/>
      <c r="P139" s="127">
        <f>SUM(P140:P145)</f>
        <v>0</v>
      </c>
      <c r="R139" s="127">
        <f>SUM(R140:R145)</f>
        <v>0</v>
      </c>
      <c r="T139" s="128">
        <f>SUM(T140:T145)</f>
        <v>0</v>
      </c>
      <c r="AR139" s="122" t="s">
        <v>113</v>
      </c>
      <c r="AT139" s="129" t="s">
        <v>68</v>
      </c>
      <c r="AU139" s="129" t="s">
        <v>76</v>
      </c>
      <c r="AY139" s="122" t="s">
        <v>328</v>
      </c>
      <c r="BK139" s="130">
        <f>SUM(BK140:BK145)</f>
        <v>0</v>
      </c>
    </row>
    <row r="140" spans="2:65" s="1" customFormat="1" ht="16.5" customHeight="1">
      <c r="B140" s="133"/>
      <c r="C140" s="134" t="s">
        <v>616</v>
      </c>
      <c r="D140" s="134" t="s">
        <v>331</v>
      </c>
      <c r="E140" s="135" t="s">
        <v>6356</v>
      </c>
      <c r="F140" s="136" t="s">
        <v>6357</v>
      </c>
      <c r="G140" s="137" t="s">
        <v>367</v>
      </c>
      <c r="H140" s="138">
        <v>1</v>
      </c>
      <c r="I140" s="139"/>
      <c r="J140" s="140">
        <f t="shared" ref="J140:J145" si="41">ROUND(I140*H140,2)</f>
        <v>0</v>
      </c>
      <c r="K140" s="136" t="s">
        <v>2897</v>
      </c>
      <c r="L140" s="34"/>
      <c r="M140" s="141" t="s">
        <v>3</v>
      </c>
      <c r="N140" s="142" t="s">
        <v>40</v>
      </c>
      <c r="P140" s="143">
        <f t="shared" ref="P140:P145" si="42">O140*H140</f>
        <v>0</v>
      </c>
      <c r="Q140" s="143">
        <v>0</v>
      </c>
      <c r="R140" s="143">
        <f t="shared" ref="R140:R145" si="43">Q140*H140</f>
        <v>0</v>
      </c>
      <c r="S140" s="143">
        <v>0</v>
      </c>
      <c r="T140" s="144">
        <f t="shared" ref="T140:T145" si="44">S140*H140</f>
        <v>0</v>
      </c>
      <c r="AR140" s="145" t="s">
        <v>1224</v>
      </c>
      <c r="AT140" s="145" t="s">
        <v>331</v>
      </c>
      <c r="AU140" s="145" t="s">
        <v>79</v>
      </c>
      <c r="AY140" s="19" t="s">
        <v>328</v>
      </c>
      <c r="BE140" s="146">
        <f t="shared" ref="BE140:BE145" si="45">IF(N140="základní",J140,0)</f>
        <v>0</v>
      </c>
      <c r="BF140" s="146">
        <f t="shared" ref="BF140:BF145" si="46">IF(N140="snížená",J140,0)</f>
        <v>0</v>
      </c>
      <c r="BG140" s="146">
        <f t="shared" ref="BG140:BG145" si="47">IF(N140="zákl. přenesená",J140,0)</f>
        <v>0</v>
      </c>
      <c r="BH140" s="146">
        <f t="shared" ref="BH140:BH145" si="48">IF(N140="sníž. přenesená",J140,0)</f>
        <v>0</v>
      </c>
      <c r="BI140" s="146">
        <f t="shared" ref="BI140:BI145" si="49">IF(N140="nulová",J140,0)</f>
        <v>0</v>
      </c>
      <c r="BJ140" s="19" t="s">
        <v>76</v>
      </c>
      <c r="BK140" s="146">
        <f t="shared" ref="BK140:BK145" si="50">ROUND(I140*H140,2)</f>
        <v>0</v>
      </c>
      <c r="BL140" s="19" t="s">
        <v>1224</v>
      </c>
      <c r="BM140" s="145" t="s">
        <v>6358</v>
      </c>
    </row>
    <row r="141" spans="2:65" s="1" customFormat="1" ht="16.5" customHeight="1">
      <c r="B141" s="133"/>
      <c r="C141" s="134" t="s">
        <v>621</v>
      </c>
      <c r="D141" s="134" t="s">
        <v>331</v>
      </c>
      <c r="E141" s="135" t="s">
        <v>6359</v>
      </c>
      <c r="F141" s="136" t="s">
        <v>6360</v>
      </c>
      <c r="G141" s="137" t="s">
        <v>367</v>
      </c>
      <c r="H141" s="138">
        <v>1</v>
      </c>
      <c r="I141" s="139"/>
      <c r="J141" s="140">
        <f t="shared" si="41"/>
        <v>0</v>
      </c>
      <c r="K141" s="136" t="s">
        <v>2897</v>
      </c>
      <c r="L141" s="34"/>
      <c r="M141" s="141" t="s">
        <v>3</v>
      </c>
      <c r="N141" s="142" t="s">
        <v>40</v>
      </c>
      <c r="P141" s="143">
        <f t="shared" si="42"/>
        <v>0</v>
      </c>
      <c r="Q141" s="143">
        <v>0</v>
      </c>
      <c r="R141" s="143">
        <f t="shared" si="43"/>
        <v>0</v>
      </c>
      <c r="S141" s="143">
        <v>0</v>
      </c>
      <c r="T141" s="144">
        <f t="shared" si="44"/>
        <v>0</v>
      </c>
      <c r="AR141" s="145" t="s">
        <v>1224</v>
      </c>
      <c r="AT141" s="145" t="s">
        <v>331</v>
      </c>
      <c r="AU141" s="145" t="s">
        <v>79</v>
      </c>
      <c r="AY141" s="19" t="s">
        <v>328</v>
      </c>
      <c r="BE141" s="146">
        <f t="shared" si="45"/>
        <v>0</v>
      </c>
      <c r="BF141" s="146">
        <f t="shared" si="46"/>
        <v>0</v>
      </c>
      <c r="BG141" s="146">
        <f t="shared" si="47"/>
        <v>0</v>
      </c>
      <c r="BH141" s="146">
        <f t="shared" si="48"/>
        <v>0</v>
      </c>
      <c r="BI141" s="146">
        <f t="shared" si="49"/>
        <v>0</v>
      </c>
      <c r="BJ141" s="19" t="s">
        <v>76</v>
      </c>
      <c r="BK141" s="146">
        <f t="shared" si="50"/>
        <v>0</v>
      </c>
      <c r="BL141" s="19" t="s">
        <v>1224</v>
      </c>
      <c r="BM141" s="145" t="s">
        <v>6361</v>
      </c>
    </row>
    <row r="142" spans="2:65" s="1" customFormat="1" ht="16.5" customHeight="1">
      <c r="B142" s="133"/>
      <c r="C142" s="134" t="s">
        <v>626</v>
      </c>
      <c r="D142" s="134" t="s">
        <v>331</v>
      </c>
      <c r="E142" s="135" t="s">
        <v>6362</v>
      </c>
      <c r="F142" s="136" t="s">
        <v>6363</v>
      </c>
      <c r="G142" s="137" t="s">
        <v>367</v>
      </c>
      <c r="H142" s="138">
        <v>1</v>
      </c>
      <c r="I142" s="139"/>
      <c r="J142" s="140">
        <f t="shared" si="41"/>
        <v>0</v>
      </c>
      <c r="K142" s="136" t="s">
        <v>2897</v>
      </c>
      <c r="L142" s="34"/>
      <c r="M142" s="141" t="s">
        <v>3</v>
      </c>
      <c r="N142" s="142" t="s">
        <v>40</v>
      </c>
      <c r="P142" s="143">
        <f t="shared" si="42"/>
        <v>0</v>
      </c>
      <c r="Q142" s="143">
        <v>0</v>
      </c>
      <c r="R142" s="143">
        <f t="shared" si="43"/>
        <v>0</v>
      </c>
      <c r="S142" s="143">
        <v>0</v>
      </c>
      <c r="T142" s="144">
        <f t="shared" si="44"/>
        <v>0</v>
      </c>
      <c r="AR142" s="145" t="s">
        <v>1224</v>
      </c>
      <c r="AT142" s="145" t="s">
        <v>331</v>
      </c>
      <c r="AU142" s="145" t="s">
        <v>79</v>
      </c>
      <c r="AY142" s="19" t="s">
        <v>328</v>
      </c>
      <c r="BE142" s="146">
        <f t="shared" si="45"/>
        <v>0</v>
      </c>
      <c r="BF142" s="146">
        <f t="shared" si="46"/>
        <v>0</v>
      </c>
      <c r="BG142" s="146">
        <f t="shared" si="47"/>
        <v>0</v>
      </c>
      <c r="BH142" s="146">
        <f t="shared" si="48"/>
        <v>0</v>
      </c>
      <c r="BI142" s="146">
        <f t="shared" si="49"/>
        <v>0</v>
      </c>
      <c r="BJ142" s="19" t="s">
        <v>76</v>
      </c>
      <c r="BK142" s="146">
        <f t="shared" si="50"/>
        <v>0</v>
      </c>
      <c r="BL142" s="19" t="s">
        <v>1224</v>
      </c>
      <c r="BM142" s="145" t="s">
        <v>6364</v>
      </c>
    </row>
    <row r="143" spans="2:65" s="1" customFormat="1" ht="16.5" customHeight="1">
      <c r="B143" s="133"/>
      <c r="C143" s="134" t="s">
        <v>631</v>
      </c>
      <c r="D143" s="134" t="s">
        <v>331</v>
      </c>
      <c r="E143" s="135" t="s">
        <v>6365</v>
      </c>
      <c r="F143" s="136" t="s">
        <v>6366</v>
      </c>
      <c r="G143" s="137" t="s">
        <v>367</v>
      </c>
      <c r="H143" s="138">
        <v>1</v>
      </c>
      <c r="I143" s="139"/>
      <c r="J143" s="140">
        <f t="shared" si="41"/>
        <v>0</v>
      </c>
      <c r="K143" s="136" t="s">
        <v>2897</v>
      </c>
      <c r="L143" s="34"/>
      <c r="M143" s="141" t="s">
        <v>3</v>
      </c>
      <c r="N143" s="142" t="s">
        <v>40</v>
      </c>
      <c r="P143" s="143">
        <f t="shared" si="42"/>
        <v>0</v>
      </c>
      <c r="Q143" s="143">
        <v>0</v>
      </c>
      <c r="R143" s="143">
        <f t="shared" si="43"/>
        <v>0</v>
      </c>
      <c r="S143" s="143">
        <v>0</v>
      </c>
      <c r="T143" s="144">
        <f t="shared" si="44"/>
        <v>0</v>
      </c>
      <c r="AR143" s="145" t="s">
        <v>1224</v>
      </c>
      <c r="AT143" s="145" t="s">
        <v>331</v>
      </c>
      <c r="AU143" s="145" t="s">
        <v>79</v>
      </c>
      <c r="AY143" s="19" t="s">
        <v>328</v>
      </c>
      <c r="BE143" s="146">
        <f t="shared" si="45"/>
        <v>0</v>
      </c>
      <c r="BF143" s="146">
        <f t="shared" si="46"/>
        <v>0</v>
      </c>
      <c r="BG143" s="146">
        <f t="shared" si="47"/>
        <v>0</v>
      </c>
      <c r="BH143" s="146">
        <f t="shared" si="48"/>
        <v>0</v>
      </c>
      <c r="BI143" s="146">
        <f t="shared" si="49"/>
        <v>0</v>
      </c>
      <c r="BJ143" s="19" t="s">
        <v>76</v>
      </c>
      <c r="BK143" s="146">
        <f t="shared" si="50"/>
        <v>0</v>
      </c>
      <c r="BL143" s="19" t="s">
        <v>1224</v>
      </c>
      <c r="BM143" s="145" t="s">
        <v>6367</v>
      </c>
    </row>
    <row r="144" spans="2:65" s="1" customFormat="1" ht="16.5" customHeight="1">
      <c r="B144" s="133"/>
      <c r="C144" s="134" t="s">
        <v>638</v>
      </c>
      <c r="D144" s="134" t="s">
        <v>331</v>
      </c>
      <c r="E144" s="135" t="s">
        <v>6368</v>
      </c>
      <c r="F144" s="136" t="s">
        <v>6369</v>
      </c>
      <c r="G144" s="137" t="s">
        <v>367</v>
      </c>
      <c r="H144" s="138">
        <v>1</v>
      </c>
      <c r="I144" s="139"/>
      <c r="J144" s="140">
        <f t="shared" si="41"/>
        <v>0</v>
      </c>
      <c r="K144" s="136" t="s">
        <v>2897</v>
      </c>
      <c r="L144" s="34"/>
      <c r="M144" s="141" t="s">
        <v>3</v>
      </c>
      <c r="N144" s="142" t="s">
        <v>40</v>
      </c>
      <c r="P144" s="143">
        <f t="shared" si="42"/>
        <v>0</v>
      </c>
      <c r="Q144" s="143">
        <v>0</v>
      </c>
      <c r="R144" s="143">
        <f t="shared" si="43"/>
        <v>0</v>
      </c>
      <c r="S144" s="143">
        <v>0</v>
      </c>
      <c r="T144" s="144">
        <f t="shared" si="44"/>
        <v>0</v>
      </c>
      <c r="AR144" s="145" t="s">
        <v>1224</v>
      </c>
      <c r="AT144" s="145" t="s">
        <v>331</v>
      </c>
      <c r="AU144" s="145" t="s">
        <v>79</v>
      </c>
      <c r="AY144" s="19" t="s">
        <v>328</v>
      </c>
      <c r="BE144" s="146">
        <f t="shared" si="45"/>
        <v>0</v>
      </c>
      <c r="BF144" s="146">
        <f t="shared" si="46"/>
        <v>0</v>
      </c>
      <c r="BG144" s="146">
        <f t="shared" si="47"/>
        <v>0</v>
      </c>
      <c r="BH144" s="146">
        <f t="shared" si="48"/>
        <v>0</v>
      </c>
      <c r="BI144" s="146">
        <f t="shared" si="49"/>
        <v>0</v>
      </c>
      <c r="BJ144" s="19" t="s">
        <v>76</v>
      </c>
      <c r="BK144" s="146">
        <f t="shared" si="50"/>
        <v>0</v>
      </c>
      <c r="BL144" s="19" t="s">
        <v>1224</v>
      </c>
      <c r="BM144" s="145" t="s">
        <v>6370</v>
      </c>
    </row>
    <row r="145" spans="2:65" s="1" customFormat="1" ht="16.5" customHeight="1">
      <c r="B145" s="133"/>
      <c r="C145" s="134" t="s">
        <v>643</v>
      </c>
      <c r="D145" s="134" t="s">
        <v>331</v>
      </c>
      <c r="E145" s="135" t="s">
        <v>6371</v>
      </c>
      <c r="F145" s="136" t="s">
        <v>6372</v>
      </c>
      <c r="G145" s="137" t="s">
        <v>367</v>
      </c>
      <c r="H145" s="138">
        <v>1</v>
      </c>
      <c r="I145" s="139"/>
      <c r="J145" s="140">
        <f t="shared" si="41"/>
        <v>0</v>
      </c>
      <c r="K145" s="136" t="s">
        <v>2897</v>
      </c>
      <c r="L145" s="34"/>
      <c r="M145" s="141" t="s">
        <v>3</v>
      </c>
      <c r="N145" s="142" t="s">
        <v>40</v>
      </c>
      <c r="P145" s="143">
        <f t="shared" si="42"/>
        <v>0</v>
      </c>
      <c r="Q145" s="143">
        <v>0</v>
      </c>
      <c r="R145" s="143">
        <f t="shared" si="43"/>
        <v>0</v>
      </c>
      <c r="S145" s="143">
        <v>0</v>
      </c>
      <c r="T145" s="144">
        <f t="shared" si="44"/>
        <v>0</v>
      </c>
      <c r="AR145" s="145" t="s">
        <v>1224</v>
      </c>
      <c r="AT145" s="145" t="s">
        <v>331</v>
      </c>
      <c r="AU145" s="145" t="s">
        <v>79</v>
      </c>
      <c r="AY145" s="19" t="s">
        <v>328</v>
      </c>
      <c r="BE145" s="146">
        <f t="shared" si="45"/>
        <v>0</v>
      </c>
      <c r="BF145" s="146">
        <f t="shared" si="46"/>
        <v>0</v>
      </c>
      <c r="BG145" s="146">
        <f t="shared" si="47"/>
        <v>0</v>
      </c>
      <c r="BH145" s="146">
        <f t="shared" si="48"/>
        <v>0</v>
      </c>
      <c r="BI145" s="146">
        <f t="shared" si="49"/>
        <v>0</v>
      </c>
      <c r="BJ145" s="19" t="s">
        <v>76</v>
      </c>
      <c r="BK145" s="146">
        <f t="shared" si="50"/>
        <v>0</v>
      </c>
      <c r="BL145" s="19" t="s">
        <v>1224</v>
      </c>
      <c r="BM145" s="145" t="s">
        <v>6373</v>
      </c>
    </row>
    <row r="146" spans="2:65" s="11" customFormat="1" ht="22.9" customHeight="1">
      <c r="B146" s="121"/>
      <c r="D146" s="122" t="s">
        <v>68</v>
      </c>
      <c r="E146" s="131" t="s">
        <v>171</v>
      </c>
      <c r="F146" s="131" t="s">
        <v>68</v>
      </c>
      <c r="I146" s="124"/>
      <c r="J146" s="132">
        <f>BK146</f>
        <v>0</v>
      </c>
      <c r="L146" s="121"/>
      <c r="M146" s="126"/>
      <c r="P146" s="127">
        <f>SUM(P147:P153)</f>
        <v>0</v>
      </c>
      <c r="R146" s="127">
        <f>SUM(R147:R153)</f>
        <v>0</v>
      </c>
      <c r="T146" s="128">
        <f>SUM(T147:T153)</f>
        <v>0</v>
      </c>
      <c r="AR146" s="122" t="s">
        <v>113</v>
      </c>
      <c r="AT146" s="129" t="s">
        <v>68</v>
      </c>
      <c r="AU146" s="129" t="s">
        <v>76</v>
      </c>
      <c r="AY146" s="122" t="s">
        <v>328</v>
      </c>
      <c r="BK146" s="130">
        <f>SUM(BK147:BK153)</f>
        <v>0</v>
      </c>
    </row>
    <row r="147" spans="2:65" s="1" customFormat="1" ht="16.5" customHeight="1">
      <c r="B147" s="133"/>
      <c r="C147" s="134" t="s">
        <v>649</v>
      </c>
      <c r="D147" s="134" t="s">
        <v>331</v>
      </c>
      <c r="E147" s="135" t="s">
        <v>6374</v>
      </c>
      <c r="F147" s="136" t="s">
        <v>6375</v>
      </c>
      <c r="G147" s="137" t="s">
        <v>367</v>
      </c>
      <c r="H147" s="138">
        <v>2</v>
      </c>
      <c r="I147" s="139"/>
      <c r="J147" s="140">
        <f t="shared" ref="J147:J153" si="51">ROUND(I147*H147,2)</f>
        <v>0</v>
      </c>
      <c r="K147" s="136" t="s">
        <v>2897</v>
      </c>
      <c r="L147" s="34"/>
      <c r="M147" s="141" t="s">
        <v>3</v>
      </c>
      <c r="N147" s="142" t="s">
        <v>40</v>
      </c>
      <c r="P147" s="143">
        <f t="shared" ref="P147:P153" si="52">O147*H147</f>
        <v>0</v>
      </c>
      <c r="Q147" s="143">
        <v>0</v>
      </c>
      <c r="R147" s="143">
        <f t="shared" ref="R147:R153" si="53">Q147*H147</f>
        <v>0</v>
      </c>
      <c r="S147" s="143">
        <v>0</v>
      </c>
      <c r="T147" s="144">
        <f t="shared" ref="T147:T153" si="54">S147*H147</f>
        <v>0</v>
      </c>
      <c r="AR147" s="145" t="s">
        <v>1224</v>
      </c>
      <c r="AT147" s="145" t="s">
        <v>331</v>
      </c>
      <c r="AU147" s="145" t="s">
        <v>79</v>
      </c>
      <c r="AY147" s="19" t="s">
        <v>328</v>
      </c>
      <c r="BE147" s="146">
        <f t="shared" ref="BE147:BE153" si="55">IF(N147="základní",J147,0)</f>
        <v>0</v>
      </c>
      <c r="BF147" s="146">
        <f t="shared" ref="BF147:BF153" si="56">IF(N147="snížená",J147,0)</f>
        <v>0</v>
      </c>
      <c r="BG147" s="146">
        <f t="shared" ref="BG147:BG153" si="57">IF(N147="zákl. přenesená",J147,0)</f>
        <v>0</v>
      </c>
      <c r="BH147" s="146">
        <f t="shared" ref="BH147:BH153" si="58">IF(N147="sníž. přenesená",J147,0)</f>
        <v>0</v>
      </c>
      <c r="BI147" s="146">
        <f t="shared" ref="BI147:BI153" si="59">IF(N147="nulová",J147,0)</f>
        <v>0</v>
      </c>
      <c r="BJ147" s="19" t="s">
        <v>76</v>
      </c>
      <c r="BK147" s="146">
        <f t="shared" ref="BK147:BK153" si="60">ROUND(I147*H147,2)</f>
        <v>0</v>
      </c>
      <c r="BL147" s="19" t="s">
        <v>1224</v>
      </c>
      <c r="BM147" s="145" t="s">
        <v>6376</v>
      </c>
    </row>
    <row r="148" spans="2:65" s="1" customFormat="1" ht="16.5" customHeight="1">
      <c r="B148" s="133"/>
      <c r="C148" s="134" t="s">
        <v>654</v>
      </c>
      <c r="D148" s="134" t="s">
        <v>331</v>
      </c>
      <c r="E148" s="135" t="s">
        <v>6377</v>
      </c>
      <c r="F148" s="136" t="s">
        <v>6378</v>
      </c>
      <c r="G148" s="137" t="s">
        <v>367</v>
      </c>
      <c r="H148" s="138">
        <v>2</v>
      </c>
      <c r="I148" s="139"/>
      <c r="J148" s="140">
        <f t="shared" si="51"/>
        <v>0</v>
      </c>
      <c r="K148" s="136" t="s">
        <v>2897</v>
      </c>
      <c r="L148" s="34"/>
      <c r="M148" s="141" t="s">
        <v>3</v>
      </c>
      <c r="N148" s="142" t="s">
        <v>40</v>
      </c>
      <c r="P148" s="143">
        <f t="shared" si="52"/>
        <v>0</v>
      </c>
      <c r="Q148" s="143">
        <v>0</v>
      </c>
      <c r="R148" s="143">
        <f t="shared" si="53"/>
        <v>0</v>
      </c>
      <c r="S148" s="143">
        <v>0</v>
      </c>
      <c r="T148" s="144">
        <f t="shared" si="54"/>
        <v>0</v>
      </c>
      <c r="AR148" s="145" t="s">
        <v>1224</v>
      </c>
      <c r="AT148" s="145" t="s">
        <v>331</v>
      </c>
      <c r="AU148" s="145" t="s">
        <v>79</v>
      </c>
      <c r="AY148" s="19" t="s">
        <v>328</v>
      </c>
      <c r="BE148" s="146">
        <f t="shared" si="55"/>
        <v>0</v>
      </c>
      <c r="BF148" s="146">
        <f t="shared" si="56"/>
        <v>0</v>
      </c>
      <c r="BG148" s="146">
        <f t="shared" si="57"/>
        <v>0</v>
      </c>
      <c r="BH148" s="146">
        <f t="shared" si="58"/>
        <v>0</v>
      </c>
      <c r="BI148" s="146">
        <f t="shared" si="59"/>
        <v>0</v>
      </c>
      <c r="BJ148" s="19" t="s">
        <v>76</v>
      </c>
      <c r="BK148" s="146">
        <f t="shared" si="60"/>
        <v>0</v>
      </c>
      <c r="BL148" s="19" t="s">
        <v>1224</v>
      </c>
      <c r="BM148" s="145" t="s">
        <v>6379</v>
      </c>
    </row>
    <row r="149" spans="2:65" s="1" customFormat="1" ht="16.5" customHeight="1">
      <c r="B149" s="133"/>
      <c r="C149" s="134" t="s">
        <v>661</v>
      </c>
      <c r="D149" s="134" t="s">
        <v>331</v>
      </c>
      <c r="E149" s="135" t="s">
        <v>6380</v>
      </c>
      <c r="F149" s="136" t="s">
        <v>6381</v>
      </c>
      <c r="G149" s="137" t="s">
        <v>367</v>
      </c>
      <c r="H149" s="138">
        <v>2</v>
      </c>
      <c r="I149" s="139"/>
      <c r="J149" s="140">
        <f t="shared" si="51"/>
        <v>0</v>
      </c>
      <c r="K149" s="136" t="s">
        <v>2897</v>
      </c>
      <c r="L149" s="34"/>
      <c r="M149" s="141" t="s">
        <v>3</v>
      </c>
      <c r="N149" s="142" t="s">
        <v>40</v>
      </c>
      <c r="P149" s="143">
        <f t="shared" si="52"/>
        <v>0</v>
      </c>
      <c r="Q149" s="143">
        <v>0</v>
      </c>
      <c r="R149" s="143">
        <f t="shared" si="53"/>
        <v>0</v>
      </c>
      <c r="S149" s="143">
        <v>0</v>
      </c>
      <c r="T149" s="144">
        <f t="shared" si="54"/>
        <v>0</v>
      </c>
      <c r="AR149" s="145" t="s">
        <v>1224</v>
      </c>
      <c r="AT149" s="145" t="s">
        <v>331</v>
      </c>
      <c r="AU149" s="145" t="s">
        <v>79</v>
      </c>
      <c r="AY149" s="19" t="s">
        <v>328</v>
      </c>
      <c r="BE149" s="146">
        <f t="shared" si="55"/>
        <v>0</v>
      </c>
      <c r="BF149" s="146">
        <f t="shared" si="56"/>
        <v>0</v>
      </c>
      <c r="BG149" s="146">
        <f t="shared" si="57"/>
        <v>0</v>
      </c>
      <c r="BH149" s="146">
        <f t="shared" si="58"/>
        <v>0</v>
      </c>
      <c r="BI149" s="146">
        <f t="shared" si="59"/>
        <v>0</v>
      </c>
      <c r="BJ149" s="19" t="s">
        <v>76</v>
      </c>
      <c r="BK149" s="146">
        <f t="shared" si="60"/>
        <v>0</v>
      </c>
      <c r="BL149" s="19" t="s">
        <v>1224</v>
      </c>
      <c r="BM149" s="145" t="s">
        <v>6382</v>
      </c>
    </row>
    <row r="150" spans="2:65" s="1" customFormat="1" ht="16.5" customHeight="1">
      <c r="B150" s="133"/>
      <c r="C150" s="134" t="s">
        <v>666</v>
      </c>
      <c r="D150" s="134" t="s">
        <v>331</v>
      </c>
      <c r="E150" s="135" t="s">
        <v>6383</v>
      </c>
      <c r="F150" s="136" t="s">
        <v>6384</v>
      </c>
      <c r="G150" s="137" t="s">
        <v>367</v>
      </c>
      <c r="H150" s="138">
        <v>2</v>
      </c>
      <c r="I150" s="139"/>
      <c r="J150" s="140">
        <f t="shared" si="51"/>
        <v>0</v>
      </c>
      <c r="K150" s="136" t="s">
        <v>2897</v>
      </c>
      <c r="L150" s="34"/>
      <c r="M150" s="141" t="s">
        <v>3</v>
      </c>
      <c r="N150" s="142" t="s">
        <v>40</v>
      </c>
      <c r="P150" s="143">
        <f t="shared" si="52"/>
        <v>0</v>
      </c>
      <c r="Q150" s="143">
        <v>0</v>
      </c>
      <c r="R150" s="143">
        <f t="shared" si="53"/>
        <v>0</v>
      </c>
      <c r="S150" s="143">
        <v>0</v>
      </c>
      <c r="T150" s="144">
        <f t="shared" si="54"/>
        <v>0</v>
      </c>
      <c r="AR150" s="145" t="s">
        <v>1224</v>
      </c>
      <c r="AT150" s="145" t="s">
        <v>331</v>
      </c>
      <c r="AU150" s="145" t="s">
        <v>79</v>
      </c>
      <c r="AY150" s="19" t="s">
        <v>328</v>
      </c>
      <c r="BE150" s="146">
        <f t="shared" si="55"/>
        <v>0</v>
      </c>
      <c r="BF150" s="146">
        <f t="shared" si="56"/>
        <v>0</v>
      </c>
      <c r="BG150" s="146">
        <f t="shared" si="57"/>
        <v>0</v>
      </c>
      <c r="BH150" s="146">
        <f t="shared" si="58"/>
        <v>0</v>
      </c>
      <c r="BI150" s="146">
        <f t="shared" si="59"/>
        <v>0</v>
      </c>
      <c r="BJ150" s="19" t="s">
        <v>76</v>
      </c>
      <c r="BK150" s="146">
        <f t="shared" si="60"/>
        <v>0</v>
      </c>
      <c r="BL150" s="19" t="s">
        <v>1224</v>
      </c>
      <c r="BM150" s="145" t="s">
        <v>6385</v>
      </c>
    </row>
    <row r="151" spans="2:65" s="1" customFormat="1" ht="16.5" customHeight="1">
      <c r="B151" s="133"/>
      <c r="C151" s="134" t="s">
        <v>671</v>
      </c>
      <c r="D151" s="134" t="s">
        <v>331</v>
      </c>
      <c r="E151" s="135" t="s">
        <v>6386</v>
      </c>
      <c r="F151" s="136" t="s">
        <v>6387</v>
      </c>
      <c r="G151" s="137" t="s">
        <v>367</v>
      </c>
      <c r="H151" s="138">
        <v>2</v>
      </c>
      <c r="I151" s="139"/>
      <c r="J151" s="140">
        <f t="shared" si="51"/>
        <v>0</v>
      </c>
      <c r="K151" s="136" t="s">
        <v>2897</v>
      </c>
      <c r="L151" s="34"/>
      <c r="M151" s="141" t="s">
        <v>3</v>
      </c>
      <c r="N151" s="142" t="s">
        <v>40</v>
      </c>
      <c r="P151" s="143">
        <f t="shared" si="52"/>
        <v>0</v>
      </c>
      <c r="Q151" s="143">
        <v>0</v>
      </c>
      <c r="R151" s="143">
        <f t="shared" si="53"/>
        <v>0</v>
      </c>
      <c r="S151" s="143">
        <v>0</v>
      </c>
      <c r="T151" s="144">
        <f t="shared" si="54"/>
        <v>0</v>
      </c>
      <c r="AR151" s="145" t="s">
        <v>1224</v>
      </c>
      <c r="AT151" s="145" t="s">
        <v>331</v>
      </c>
      <c r="AU151" s="145" t="s">
        <v>79</v>
      </c>
      <c r="AY151" s="19" t="s">
        <v>328</v>
      </c>
      <c r="BE151" s="146">
        <f t="shared" si="55"/>
        <v>0</v>
      </c>
      <c r="BF151" s="146">
        <f t="shared" si="56"/>
        <v>0</v>
      </c>
      <c r="BG151" s="146">
        <f t="shared" si="57"/>
        <v>0</v>
      </c>
      <c r="BH151" s="146">
        <f t="shared" si="58"/>
        <v>0</v>
      </c>
      <c r="BI151" s="146">
        <f t="shared" si="59"/>
        <v>0</v>
      </c>
      <c r="BJ151" s="19" t="s">
        <v>76</v>
      </c>
      <c r="BK151" s="146">
        <f t="shared" si="60"/>
        <v>0</v>
      </c>
      <c r="BL151" s="19" t="s">
        <v>1224</v>
      </c>
      <c r="BM151" s="145" t="s">
        <v>6388</v>
      </c>
    </row>
    <row r="152" spans="2:65" s="1" customFormat="1" ht="16.5" customHeight="1">
      <c r="B152" s="133"/>
      <c r="C152" s="134" t="s">
        <v>676</v>
      </c>
      <c r="D152" s="134" t="s">
        <v>331</v>
      </c>
      <c r="E152" s="135" t="s">
        <v>6389</v>
      </c>
      <c r="F152" s="136" t="s">
        <v>6390</v>
      </c>
      <c r="G152" s="137" t="s">
        <v>367</v>
      </c>
      <c r="H152" s="138">
        <v>2</v>
      </c>
      <c r="I152" s="139"/>
      <c r="J152" s="140">
        <f t="shared" si="51"/>
        <v>0</v>
      </c>
      <c r="K152" s="136" t="s">
        <v>2897</v>
      </c>
      <c r="L152" s="34"/>
      <c r="M152" s="141" t="s">
        <v>3</v>
      </c>
      <c r="N152" s="142" t="s">
        <v>40</v>
      </c>
      <c r="P152" s="143">
        <f t="shared" si="52"/>
        <v>0</v>
      </c>
      <c r="Q152" s="143">
        <v>0</v>
      </c>
      <c r="R152" s="143">
        <f t="shared" si="53"/>
        <v>0</v>
      </c>
      <c r="S152" s="143">
        <v>0</v>
      </c>
      <c r="T152" s="144">
        <f t="shared" si="54"/>
        <v>0</v>
      </c>
      <c r="AR152" s="145" t="s">
        <v>1224</v>
      </c>
      <c r="AT152" s="145" t="s">
        <v>331</v>
      </c>
      <c r="AU152" s="145" t="s">
        <v>79</v>
      </c>
      <c r="AY152" s="19" t="s">
        <v>328</v>
      </c>
      <c r="BE152" s="146">
        <f t="shared" si="55"/>
        <v>0</v>
      </c>
      <c r="BF152" s="146">
        <f t="shared" si="56"/>
        <v>0</v>
      </c>
      <c r="BG152" s="146">
        <f t="shared" si="57"/>
        <v>0</v>
      </c>
      <c r="BH152" s="146">
        <f t="shared" si="58"/>
        <v>0</v>
      </c>
      <c r="BI152" s="146">
        <f t="shared" si="59"/>
        <v>0</v>
      </c>
      <c r="BJ152" s="19" t="s">
        <v>76</v>
      </c>
      <c r="BK152" s="146">
        <f t="shared" si="60"/>
        <v>0</v>
      </c>
      <c r="BL152" s="19" t="s">
        <v>1224</v>
      </c>
      <c r="BM152" s="145" t="s">
        <v>6391</v>
      </c>
    </row>
    <row r="153" spans="2:65" s="1" customFormat="1" ht="21.75" customHeight="1">
      <c r="B153" s="133"/>
      <c r="C153" s="134" t="s">
        <v>682</v>
      </c>
      <c r="D153" s="134" t="s">
        <v>331</v>
      </c>
      <c r="E153" s="135" t="s">
        <v>6392</v>
      </c>
      <c r="F153" s="136" t="s">
        <v>6393</v>
      </c>
      <c r="G153" s="137" t="s">
        <v>367</v>
      </c>
      <c r="H153" s="138">
        <v>47</v>
      </c>
      <c r="I153" s="139"/>
      <c r="J153" s="140">
        <f t="shared" si="51"/>
        <v>0</v>
      </c>
      <c r="K153" s="136" t="s">
        <v>2897</v>
      </c>
      <c r="L153" s="34"/>
      <c r="M153" s="189" t="s">
        <v>3</v>
      </c>
      <c r="N153" s="190" t="s">
        <v>40</v>
      </c>
      <c r="O153" s="154"/>
      <c r="P153" s="191">
        <f t="shared" si="52"/>
        <v>0</v>
      </c>
      <c r="Q153" s="191">
        <v>0</v>
      </c>
      <c r="R153" s="191">
        <f t="shared" si="53"/>
        <v>0</v>
      </c>
      <c r="S153" s="191">
        <v>0</v>
      </c>
      <c r="T153" s="192">
        <f t="shared" si="54"/>
        <v>0</v>
      </c>
      <c r="AR153" s="145" t="s">
        <v>1224</v>
      </c>
      <c r="AT153" s="145" t="s">
        <v>331</v>
      </c>
      <c r="AU153" s="145" t="s">
        <v>79</v>
      </c>
      <c r="AY153" s="19" t="s">
        <v>328</v>
      </c>
      <c r="BE153" s="146">
        <f t="shared" si="55"/>
        <v>0</v>
      </c>
      <c r="BF153" s="146">
        <f t="shared" si="56"/>
        <v>0</v>
      </c>
      <c r="BG153" s="146">
        <f t="shared" si="57"/>
        <v>0</v>
      </c>
      <c r="BH153" s="146">
        <f t="shared" si="58"/>
        <v>0</v>
      </c>
      <c r="BI153" s="146">
        <f t="shared" si="59"/>
        <v>0</v>
      </c>
      <c r="BJ153" s="19" t="s">
        <v>76</v>
      </c>
      <c r="BK153" s="146">
        <f t="shared" si="60"/>
        <v>0</v>
      </c>
      <c r="BL153" s="19" t="s">
        <v>1224</v>
      </c>
      <c r="BM153" s="145" t="s">
        <v>6394</v>
      </c>
    </row>
    <row r="154" spans="2:65" s="1" customFormat="1" ht="6.95" customHeight="1">
      <c r="B154" s="43"/>
      <c r="C154" s="44"/>
      <c r="D154" s="44"/>
      <c r="E154" s="44"/>
      <c r="F154" s="44"/>
      <c r="G154" s="44"/>
      <c r="H154" s="44"/>
      <c r="I154" s="44"/>
      <c r="J154" s="44"/>
      <c r="K154" s="44"/>
      <c r="L154" s="34"/>
    </row>
  </sheetData>
  <autoFilter ref="C99:K153" xr:uid="{00000000-0009-0000-0000-00001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319"/>
  <sheetViews>
    <sheetView showGridLines="0" topLeftCell="A132" workbookViewId="0">
      <selection activeCell="AA140" sqref="AA14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185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1829</v>
      </c>
      <c r="L12" s="34"/>
    </row>
    <row r="13" spans="2:46" s="1" customFormat="1" ht="16.5" customHeight="1">
      <c r="B13" s="34"/>
      <c r="E13" s="353" t="s">
        <v>6395</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ROUND((SUM(BE98:BE318)),  2)</f>
        <v>0</v>
      </c>
      <c r="I37" s="95">
        <v>0.21</v>
      </c>
      <c r="J37" s="84">
        <f>ROUND(((SUM(BE98:BE318))*I37),  2)</f>
        <v>0</v>
      </c>
      <c r="L37" s="34"/>
    </row>
    <row r="38" spans="2:12" s="1" customFormat="1" ht="14.45" customHeight="1">
      <c r="B38" s="34"/>
      <c r="E38" s="29" t="s">
        <v>41</v>
      </c>
      <c r="F38" s="84">
        <f>ROUND((SUM(BF98:BF318)),  2)</f>
        <v>0</v>
      </c>
      <c r="I38" s="95">
        <v>0.12</v>
      </c>
      <c r="J38" s="84">
        <f>ROUND(((SUM(BF98:BF318))*I38),  2)</f>
        <v>0</v>
      </c>
      <c r="L38" s="34"/>
    </row>
    <row r="39" spans="2:12" s="1" customFormat="1" ht="14.45" hidden="1" customHeight="1">
      <c r="B39" s="34"/>
      <c r="E39" s="29" t="s">
        <v>42</v>
      </c>
      <c r="F39" s="84">
        <f>ROUND((SUM(BG98:BG318)),  2)</f>
        <v>0</v>
      </c>
      <c r="I39" s="95">
        <v>0.21</v>
      </c>
      <c r="J39" s="84">
        <f>0</f>
        <v>0</v>
      </c>
      <c r="L39" s="34"/>
    </row>
    <row r="40" spans="2:12" s="1" customFormat="1" ht="14.45" hidden="1" customHeight="1">
      <c r="B40" s="34"/>
      <c r="E40" s="29" t="s">
        <v>43</v>
      </c>
      <c r="F40" s="84">
        <f>ROUND((SUM(BH98:BH318)),  2)</f>
        <v>0</v>
      </c>
      <c r="I40" s="95">
        <v>0.12</v>
      </c>
      <c r="J40" s="84">
        <f>0</f>
        <v>0</v>
      </c>
      <c r="L40" s="34"/>
    </row>
    <row r="41" spans="2:12" s="1" customFormat="1" ht="14.45" hidden="1" customHeight="1">
      <c r="B41" s="34"/>
      <c r="E41" s="29" t="s">
        <v>44</v>
      </c>
      <c r="F41" s="84">
        <f>ROUND((SUM(BI98:BI318)),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1829</v>
      </c>
      <c r="L57" s="34"/>
    </row>
    <row r="58" spans="2:12" s="1" customFormat="1" ht="16.5" customHeight="1">
      <c r="B58" s="34"/>
      <c r="E58" s="353" t="str">
        <f>E13</f>
        <v>9 - elektro</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6396</v>
      </c>
      <c r="E68" s="107"/>
      <c r="F68" s="107"/>
      <c r="G68" s="107"/>
      <c r="H68" s="107"/>
      <c r="I68" s="107"/>
      <c r="J68" s="108">
        <f>J99</f>
        <v>0</v>
      </c>
      <c r="L68" s="105"/>
    </row>
    <row r="69" spans="2:47" s="9" customFormat="1" ht="19.899999999999999" customHeight="1">
      <c r="B69" s="109"/>
      <c r="D69" s="110" t="s">
        <v>6397</v>
      </c>
      <c r="E69" s="111"/>
      <c r="F69" s="111"/>
      <c r="G69" s="111"/>
      <c r="H69" s="111"/>
      <c r="I69" s="111"/>
      <c r="J69" s="112">
        <f>J100</f>
        <v>0</v>
      </c>
      <c r="L69" s="109"/>
    </row>
    <row r="70" spans="2:47" s="9" customFormat="1" ht="19.899999999999999" customHeight="1">
      <c r="B70" s="109"/>
      <c r="D70" s="110" t="s">
        <v>6398</v>
      </c>
      <c r="E70" s="111"/>
      <c r="F70" s="111"/>
      <c r="G70" s="111"/>
      <c r="H70" s="111"/>
      <c r="I70" s="111"/>
      <c r="J70" s="112">
        <f>J305</f>
        <v>0</v>
      </c>
      <c r="L70" s="109"/>
    </row>
    <row r="71" spans="2:47" s="8" customFormat="1" ht="24.95" customHeight="1">
      <c r="B71" s="105"/>
      <c r="D71" s="106" t="s">
        <v>6399</v>
      </c>
      <c r="E71" s="107"/>
      <c r="F71" s="107"/>
      <c r="G71" s="107"/>
      <c r="H71" s="107"/>
      <c r="I71" s="107"/>
      <c r="J71" s="108">
        <f>J309</f>
        <v>0</v>
      </c>
      <c r="L71" s="105"/>
    </row>
    <row r="72" spans="2:47" s="9" customFormat="1" ht="19.899999999999999" customHeight="1">
      <c r="B72" s="109"/>
      <c r="D72" s="110" t="s">
        <v>6400</v>
      </c>
      <c r="E72" s="111"/>
      <c r="F72" s="111"/>
      <c r="G72" s="111"/>
      <c r="H72" s="111"/>
      <c r="I72" s="111"/>
      <c r="J72" s="112">
        <f>J310</f>
        <v>0</v>
      </c>
      <c r="L72" s="109"/>
    </row>
    <row r="73" spans="2:47" s="8" customFormat="1" ht="24.95" customHeight="1">
      <c r="B73" s="105"/>
      <c r="D73" s="106" t="s">
        <v>6401</v>
      </c>
      <c r="E73" s="107"/>
      <c r="F73" s="107"/>
      <c r="G73" s="107"/>
      <c r="H73" s="107"/>
      <c r="I73" s="107"/>
      <c r="J73" s="108">
        <f>J313</f>
        <v>0</v>
      </c>
      <c r="L73" s="105"/>
    </row>
    <row r="74" spans="2:47" s="9" customFormat="1" ht="19.899999999999999" customHeight="1">
      <c r="B74" s="109"/>
      <c r="D74" s="110" t="s">
        <v>6402</v>
      </c>
      <c r="E74" s="111"/>
      <c r="F74" s="111"/>
      <c r="G74" s="111"/>
      <c r="H74" s="111"/>
      <c r="I74" s="111"/>
      <c r="J74" s="112">
        <f>J314</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302</v>
      </c>
      <c r="F86" s="335"/>
      <c r="G86" s="335"/>
      <c r="H86" s="335"/>
      <c r="L86" s="22"/>
    </row>
    <row r="87" spans="2:12" ht="12" customHeight="1">
      <c r="B87" s="22"/>
      <c r="C87" s="29" t="s">
        <v>303</v>
      </c>
      <c r="L87" s="22"/>
    </row>
    <row r="88" spans="2:12" s="1" customFormat="1" ht="16.5" customHeight="1">
      <c r="B88" s="34"/>
      <c r="E88" s="365" t="s">
        <v>1828</v>
      </c>
      <c r="F88" s="374"/>
      <c r="G88" s="374"/>
      <c r="H88" s="374"/>
      <c r="L88" s="34"/>
    </row>
    <row r="89" spans="2:12" s="1" customFormat="1" ht="12" customHeight="1">
      <c r="B89" s="34"/>
      <c r="C89" s="29" t="s">
        <v>1829</v>
      </c>
      <c r="L89" s="34"/>
    </row>
    <row r="90" spans="2:12" s="1" customFormat="1" ht="16.5" customHeight="1">
      <c r="B90" s="34"/>
      <c r="E90" s="353" t="str">
        <f>E13</f>
        <v>9 - elektro</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P99+P309+P313</f>
        <v>0</v>
      </c>
      <c r="Q98" s="52"/>
      <c r="R98" s="118">
        <f>R99+R309+R313</f>
        <v>0</v>
      </c>
      <c r="S98" s="52"/>
      <c r="T98" s="119">
        <f>T99+T309+T313</f>
        <v>0</v>
      </c>
      <c r="AT98" s="19" t="s">
        <v>68</v>
      </c>
      <c r="AU98" s="19" t="s">
        <v>310</v>
      </c>
      <c r="BK98" s="120">
        <f>BK99+BK309+BK313</f>
        <v>0</v>
      </c>
    </row>
    <row r="99" spans="2:65" s="11" customFormat="1" ht="25.9" customHeight="1">
      <c r="B99" s="121"/>
      <c r="D99" s="122" t="s">
        <v>68</v>
      </c>
      <c r="E99" s="123" t="s">
        <v>1199</v>
      </c>
      <c r="F99" s="123" t="s">
        <v>6403</v>
      </c>
      <c r="I99" s="124"/>
      <c r="J99" s="125">
        <f>BK99</f>
        <v>0</v>
      </c>
      <c r="L99" s="121"/>
      <c r="M99" s="126"/>
      <c r="P99" s="127">
        <f>P100+P305</f>
        <v>0</v>
      </c>
      <c r="R99" s="127">
        <f>R100+R305</f>
        <v>0</v>
      </c>
      <c r="T99" s="128">
        <f>T100+T305</f>
        <v>0</v>
      </c>
      <c r="AR99" s="122" t="s">
        <v>79</v>
      </c>
      <c r="AT99" s="129" t="s">
        <v>68</v>
      </c>
      <c r="AU99" s="129" t="s">
        <v>69</v>
      </c>
      <c r="AY99" s="122" t="s">
        <v>328</v>
      </c>
      <c r="BK99" s="130">
        <f>BK100+BK305</f>
        <v>0</v>
      </c>
    </row>
    <row r="100" spans="2:65" s="11" customFormat="1" ht="22.9" customHeight="1">
      <c r="B100" s="121"/>
      <c r="D100" s="122" t="s">
        <v>68</v>
      </c>
      <c r="E100" s="131" t="s">
        <v>6404</v>
      </c>
      <c r="F100" s="131" t="s">
        <v>6405</v>
      </c>
      <c r="I100" s="124"/>
      <c r="J100" s="132">
        <f>BK100</f>
        <v>0</v>
      </c>
      <c r="L100" s="121"/>
      <c r="M100" s="126"/>
      <c r="P100" s="127">
        <f>SUM(P101:P304)</f>
        <v>0</v>
      </c>
      <c r="R100" s="127">
        <f>SUM(R101:R304)</f>
        <v>0</v>
      </c>
      <c r="T100" s="128">
        <f>SUM(T101:T304)</f>
        <v>0</v>
      </c>
      <c r="AR100" s="122" t="s">
        <v>79</v>
      </c>
      <c r="AT100" s="129" t="s">
        <v>68</v>
      </c>
      <c r="AU100" s="129" t="s">
        <v>76</v>
      </c>
      <c r="AY100" s="122" t="s">
        <v>328</v>
      </c>
      <c r="BK100" s="130">
        <f>SUM(BK101:BK304)</f>
        <v>0</v>
      </c>
    </row>
    <row r="101" spans="2:65" s="1" customFormat="1" ht="37.9" customHeight="1">
      <c r="B101" s="133"/>
      <c r="C101" s="134" t="s">
        <v>76</v>
      </c>
      <c r="D101" s="134" t="s">
        <v>331</v>
      </c>
      <c r="E101" s="135" t="s">
        <v>6406</v>
      </c>
      <c r="F101" s="136" t="s">
        <v>6407</v>
      </c>
      <c r="G101" s="137" t="s">
        <v>476</v>
      </c>
      <c r="H101" s="138">
        <v>750</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532</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532</v>
      </c>
      <c r="BM101" s="145" t="s">
        <v>79</v>
      </c>
    </row>
    <row r="102" spans="2:65" s="1" customFormat="1">
      <c r="B102" s="34"/>
      <c r="D102" s="147" t="s">
        <v>338</v>
      </c>
      <c r="F102" s="148" t="s">
        <v>6408</v>
      </c>
      <c r="I102" s="149"/>
      <c r="L102" s="34"/>
      <c r="M102" s="150"/>
      <c r="T102" s="55"/>
      <c r="AT102" s="19" t="s">
        <v>338</v>
      </c>
      <c r="AU102" s="19" t="s">
        <v>79</v>
      </c>
    </row>
    <row r="103" spans="2:65" s="1" customFormat="1" ht="24.2" customHeight="1">
      <c r="B103" s="133"/>
      <c r="C103" s="176" t="s">
        <v>79</v>
      </c>
      <c r="D103" s="176" t="s">
        <v>539</v>
      </c>
      <c r="E103" s="177" t="s">
        <v>6409</v>
      </c>
      <c r="F103" s="178" t="s">
        <v>6410</v>
      </c>
      <c r="G103" s="179" t="s">
        <v>476</v>
      </c>
      <c r="H103" s="180">
        <v>787.5</v>
      </c>
      <c r="I103" s="181"/>
      <c r="J103" s="182">
        <f>ROUND(I103*H103,2)</f>
        <v>0</v>
      </c>
      <c r="K103" s="178" t="s">
        <v>335</v>
      </c>
      <c r="L103" s="183"/>
      <c r="M103" s="184" t="s">
        <v>3</v>
      </c>
      <c r="N103" s="185" t="s">
        <v>40</v>
      </c>
      <c r="P103" s="143">
        <f>O103*H103</f>
        <v>0</v>
      </c>
      <c r="Q103" s="143">
        <v>0</v>
      </c>
      <c r="R103" s="143">
        <f>Q103*H103</f>
        <v>0</v>
      </c>
      <c r="S103" s="143">
        <v>0</v>
      </c>
      <c r="T103" s="144">
        <f>S103*H103</f>
        <v>0</v>
      </c>
      <c r="AR103" s="145" t="s">
        <v>621</v>
      </c>
      <c r="AT103" s="145" t="s">
        <v>539</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532</v>
      </c>
      <c r="BM103" s="145" t="s">
        <v>113</v>
      </c>
    </row>
    <row r="104" spans="2:65" s="12" customFormat="1">
      <c r="B104" s="156"/>
      <c r="D104" s="151" t="s">
        <v>442</v>
      </c>
      <c r="E104" s="157" t="s">
        <v>3</v>
      </c>
      <c r="F104" s="158" t="s">
        <v>6411</v>
      </c>
      <c r="H104" s="159">
        <v>787.5</v>
      </c>
      <c r="I104" s="160"/>
      <c r="L104" s="156"/>
      <c r="M104" s="161"/>
      <c r="T104" s="162"/>
      <c r="AT104" s="157" t="s">
        <v>442</v>
      </c>
      <c r="AU104" s="157" t="s">
        <v>79</v>
      </c>
      <c r="AV104" s="12" t="s">
        <v>79</v>
      </c>
      <c r="AW104" s="12" t="s">
        <v>31</v>
      </c>
      <c r="AX104" s="12" t="s">
        <v>69</v>
      </c>
      <c r="AY104" s="157" t="s">
        <v>328</v>
      </c>
    </row>
    <row r="105" spans="2:65" s="13" customFormat="1">
      <c r="B105" s="163"/>
      <c r="D105" s="151" t="s">
        <v>442</v>
      </c>
      <c r="E105" s="164" t="s">
        <v>3</v>
      </c>
      <c r="F105" s="165" t="s">
        <v>452</v>
      </c>
      <c r="H105" s="166">
        <v>787.5</v>
      </c>
      <c r="I105" s="167"/>
      <c r="L105" s="163"/>
      <c r="M105" s="168"/>
      <c r="T105" s="169"/>
      <c r="AT105" s="164" t="s">
        <v>442</v>
      </c>
      <c r="AU105" s="164" t="s">
        <v>79</v>
      </c>
      <c r="AV105" s="13" t="s">
        <v>113</v>
      </c>
      <c r="AW105" s="13" t="s">
        <v>31</v>
      </c>
      <c r="AX105" s="13" t="s">
        <v>76</v>
      </c>
      <c r="AY105" s="164" t="s">
        <v>328</v>
      </c>
    </row>
    <row r="106" spans="2:65" s="1" customFormat="1" ht="44.25" customHeight="1">
      <c r="B106" s="133"/>
      <c r="C106" s="134" t="s">
        <v>87</v>
      </c>
      <c r="D106" s="134" t="s">
        <v>331</v>
      </c>
      <c r="E106" s="135" t="s">
        <v>6412</v>
      </c>
      <c r="F106" s="136" t="s">
        <v>6413</v>
      </c>
      <c r="G106" s="137" t="s">
        <v>476</v>
      </c>
      <c r="H106" s="138">
        <v>210</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532</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532</v>
      </c>
      <c r="BM106" s="145" t="s">
        <v>150</v>
      </c>
    </row>
    <row r="107" spans="2:65" s="1" customFormat="1">
      <c r="B107" s="34"/>
      <c r="D107" s="147" t="s">
        <v>338</v>
      </c>
      <c r="F107" s="148" t="s">
        <v>6414</v>
      </c>
      <c r="I107" s="149"/>
      <c r="L107" s="34"/>
      <c r="M107" s="150"/>
      <c r="T107" s="55"/>
      <c r="AT107" s="19" t="s">
        <v>338</v>
      </c>
      <c r="AU107" s="19" t="s">
        <v>79</v>
      </c>
    </row>
    <row r="108" spans="2:65" s="1" customFormat="1" ht="24.2" customHeight="1">
      <c r="B108" s="133"/>
      <c r="C108" s="176" t="s">
        <v>113</v>
      </c>
      <c r="D108" s="176" t="s">
        <v>539</v>
      </c>
      <c r="E108" s="177" t="s">
        <v>6415</v>
      </c>
      <c r="F108" s="178" t="s">
        <v>6416</v>
      </c>
      <c r="G108" s="179" t="s">
        <v>476</v>
      </c>
      <c r="H108" s="180">
        <v>160</v>
      </c>
      <c r="I108" s="181"/>
      <c r="J108" s="182">
        <f>ROUND(I108*H108,2)</f>
        <v>0</v>
      </c>
      <c r="K108" s="178" t="s">
        <v>335</v>
      </c>
      <c r="L108" s="183"/>
      <c r="M108" s="184" t="s">
        <v>3</v>
      </c>
      <c r="N108" s="185" t="s">
        <v>40</v>
      </c>
      <c r="P108" s="143">
        <f>O108*H108</f>
        <v>0</v>
      </c>
      <c r="Q108" s="143">
        <v>0</v>
      </c>
      <c r="R108" s="143">
        <f>Q108*H108</f>
        <v>0</v>
      </c>
      <c r="S108" s="143">
        <v>0</v>
      </c>
      <c r="T108" s="144">
        <f>S108*H108</f>
        <v>0</v>
      </c>
      <c r="AR108" s="145" t="s">
        <v>621</v>
      </c>
      <c r="AT108" s="145" t="s">
        <v>539</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532</v>
      </c>
      <c r="BM108" s="145" t="s">
        <v>171</v>
      </c>
    </row>
    <row r="109" spans="2:65" s="1" customFormat="1" ht="16.5" customHeight="1">
      <c r="B109" s="133"/>
      <c r="C109" s="176" t="s">
        <v>138</v>
      </c>
      <c r="D109" s="176" t="s">
        <v>539</v>
      </c>
      <c r="E109" s="177" t="s">
        <v>752</v>
      </c>
      <c r="F109" s="178" t="s">
        <v>6417</v>
      </c>
      <c r="G109" s="179" t="s">
        <v>476</v>
      </c>
      <c r="H109" s="180">
        <v>50</v>
      </c>
      <c r="I109" s="181"/>
      <c r="J109" s="182">
        <f>ROUND(I109*H109,2)</f>
        <v>0</v>
      </c>
      <c r="K109" s="178" t="s">
        <v>3</v>
      </c>
      <c r="L109" s="183"/>
      <c r="M109" s="184" t="s">
        <v>3</v>
      </c>
      <c r="N109" s="185" t="s">
        <v>40</v>
      </c>
      <c r="P109" s="143">
        <f>O109*H109</f>
        <v>0</v>
      </c>
      <c r="Q109" s="143">
        <v>0</v>
      </c>
      <c r="R109" s="143">
        <f>Q109*H109</f>
        <v>0</v>
      </c>
      <c r="S109" s="143">
        <v>0</v>
      </c>
      <c r="T109" s="144">
        <f>S109*H109</f>
        <v>0</v>
      </c>
      <c r="AR109" s="145" t="s">
        <v>621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532</v>
      </c>
      <c r="BM109" s="145" t="s">
        <v>235</v>
      </c>
    </row>
    <row r="110" spans="2:65" s="1" customFormat="1" ht="44.25" customHeight="1">
      <c r="B110" s="133"/>
      <c r="C110" s="134" t="s">
        <v>150</v>
      </c>
      <c r="D110" s="134" t="s">
        <v>331</v>
      </c>
      <c r="E110" s="135" t="s">
        <v>6412</v>
      </c>
      <c r="F110" s="136" t="s">
        <v>6413</v>
      </c>
      <c r="G110" s="137" t="s">
        <v>476</v>
      </c>
      <c r="H110" s="138">
        <v>115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532</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532</v>
      </c>
      <c r="BM110" s="145" t="s">
        <v>9</v>
      </c>
    </row>
    <row r="111" spans="2:65" s="1" customFormat="1">
      <c r="B111" s="34"/>
      <c r="D111" s="147" t="s">
        <v>338</v>
      </c>
      <c r="F111" s="148" t="s">
        <v>6414</v>
      </c>
      <c r="I111" s="149"/>
      <c r="L111" s="34"/>
      <c r="M111" s="150"/>
      <c r="T111" s="55"/>
      <c r="AT111" s="19" t="s">
        <v>338</v>
      </c>
      <c r="AU111" s="19" t="s">
        <v>79</v>
      </c>
    </row>
    <row r="112" spans="2:65" s="1" customFormat="1" ht="16.5" customHeight="1">
      <c r="B112" s="133"/>
      <c r="C112" s="176" t="s">
        <v>168</v>
      </c>
      <c r="D112" s="176" t="s">
        <v>539</v>
      </c>
      <c r="E112" s="177" t="s">
        <v>687</v>
      </c>
      <c r="F112" s="178" t="s">
        <v>6418</v>
      </c>
      <c r="G112" s="179" t="s">
        <v>476</v>
      </c>
      <c r="H112" s="180">
        <v>120.75</v>
      </c>
      <c r="I112" s="181"/>
      <c r="J112" s="182">
        <f>ROUND(I112*H112,2)</f>
        <v>0</v>
      </c>
      <c r="K112" s="178" t="s">
        <v>3</v>
      </c>
      <c r="L112" s="183"/>
      <c r="M112" s="184" t="s">
        <v>3</v>
      </c>
      <c r="N112" s="185" t="s">
        <v>40</v>
      </c>
      <c r="P112" s="143">
        <f>O112*H112</f>
        <v>0</v>
      </c>
      <c r="Q112" s="143">
        <v>0</v>
      </c>
      <c r="R112" s="143">
        <f>Q112*H112</f>
        <v>0</v>
      </c>
      <c r="S112" s="143">
        <v>0</v>
      </c>
      <c r="T112" s="144">
        <f>S112*H112</f>
        <v>0</v>
      </c>
      <c r="AR112" s="145" t="s">
        <v>621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532</v>
      </c>
      <c r="BM112" s="145" t="s">
        <v>512</v>
      </c>
    </row>
    <row r="113" spans="2:65" s="12" customFormat="1">
      <c r="B113" s="156"/>
      <c r="D113" s="151" t="s">
        <v>442</v>
      </c>
      <c r="E113" s="157" t="s">
        <v>3</v>
      </c>
      <c r="F113" s="158" t="s">
        <v>6419</v>
      </c>
      <c r="H113" s="159">
        <v>120.75</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120.75</v>
      </c>
      <c r="I114" s="167"/>
      <c r="L114" s="163"/>
      <c r="M114" s="168"/>
      <c r="T114" s="169"/>
      <c r="AT114" s="164" t="s">
        <v>442</v>
      </c>
      <c r="AU114" s="164" t="s">
        <v>79</v>
      </c>
      <c r="AV114" s="13" t="s">
        <v>113</v>
      </c>
      <c r="AW114" s="13" t="s">
        <v>31</v>
      </c>
      <c r="AX114" s="13" t="s">
        <v>76</v>
      </c>
      <c r="AY114" s="164" t="s">
        <v>328</v>
      </c>
    </row>
    <row r="115" spans="2:65" s="1" customFormat="1" ht="49.15" customHeight="1">
      <c r="B115" s="133"/>
      <c r="C115" s="134" t="s">
        <v>171</v>
      </c>
      <c r="D115" s="134" t="s">
        <v>331</v>
      </c>
      <c r="E115" s="135" t="s">
        <v>6420</v>
      </c>
      <c r="F115" s="136" t="s">
        <v>6421</v>
      </c>
      <c r="G115" s="137" t="s">
        <v>574</v>
      </c>
      <c r="H115" s="138">
        <v>370</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532</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532</v>
      </c>
      <c r="BM115" s="145" t="s">
        <v>532</v>
      </c>
    </row>
    <row r="116" spans="2:65" s="1" customFormat="1">
      <c r="B116" s="34"/>
      <c r="D116" s="147" t="s">
        <v>338</v>
      </c>
      <c r="F116" s="148" t="s">
        <v>6422</v>
      </c>
      <c r="I116" s="149"/>
      <c r="L116" s="34"/>
      <c r="M116" s="150"/>
      <c r="T116" s="55"/>
      <c r="AT116" s="19" t="s">
        <v>338</v>
      </c>
      <c r="AU116" s="19" t="s">
        <v>79</v>
      </c>
    </row>
    <row r="117" spans="2:65" s="1" customFormat="1" ht="21.75" customHeight="1">
      <c r="B117" s="133"/>
      <c r="C117" s="176" t="s">
        <v>183</v>
      </c>
      <c r="D117" s="176" t="s">
        <v>539</v>
      </c>
      <c r="E117" s="177" t="s">
        <v>6423</v>
      </c>
      <c r="F117" s="178" t="s">
        <v>6424</v>
      </c>
      <c r="G117" s="179" t="s">
        <v>574</v>
      </c>
      <c r="H117" s="180">
        <v>160</v>
      </c>
      <c r="I117" s="181"/>
      <c r="J117" s="182">
        <f>ROUND(I117*H117,2)</f>
        <v>0</v>
      </c>
      <c r="K117" s="178" t="s">
        <v>335</v>
      </c>
      <c r="L117" s="183"/>
      <c r="M117" s="184" t="s">
        <v>3</v>
      </c>
      <c r="N117" s="185" t="s">
        <v>40</v>
      </c>
      <c r="P117" s="143">
        <f>O117*H117</f>
        <v>0</v>
      </c>
      <c r="Q117" s="143">
        <v>0</v>
      </c>
      <c r="R117" s="143">
        <f>Q117*H117</f>
        <v>0</v>
      </c>
      <c r="S117" s="143">
        <v>0</v>
      </c>
      <c r="T117" s="144">
        <f>S117*H117</f>
        <v>0</v>
      </c>
      <c r="AR117" s="145" t="s">
        <v>621</v>
      </c>
      <c r="AT117" s="145" t="s">
        <v>539</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532</v>
      </c>
      <c r="BM117" s="145" t="s">
        <v>544</v>
      </c>
    </row>
    <row r="118" spans="2:65" s="1" customFormat="1" ht="24.2" customHeight="1">
      <c r="B118" s="133"/>
      <c r="C118" s="176" t="s">
        <v>235</v>
      </c>
      <c r="D118" s="176" t="s">
        <v>539</v>
      </c>
      <c r="E118" s="177" t="s">
        <v>6425</v>
      </c>
      <c r="F118" s="178" t="s">
        <v>6426</v>
      </c>
      <c r="G118" s="179" t="s">
        <v>574</v>
      </c>
      <c r="H118" s="180">
        <v>210</v>
      </c>
      <c r="I118" s="181"/>
      <c r="J118" s="182">
        <f>ROUND(I118*H118,2)</f>
        <v>0</v>
      </c>
      <c r="K118" s="178" t="s">
        <v>335</v>
      </c>
      <c r="L118" s="183"/>
      <c r="M118" s="184" t="s">
        <v>3</v>
      </c>
      <c r="N118" s="185" t="s">
        <v>40</v>
      </c>
      <c r="P118" s="143">
        <f>O118*H118</f>
        <v>0</v>
      </c>
      <c r="Q118" s="143">
        <v>0</v>
      </c>
      <c r="R118" s="143">
        <f>Q118*H118</f>
        <v>0</v>
      </c>
      <c r="S118" s="143">
        <v>0</v>
      </c>
      <c r="T118" s="144">
        <f>S118*H118</f>
        <v>0</v>
      </c>
      <c r="AR118" s="145" t="s">
        <v>621</v>
      </c>
      <c r="AT118" s="145" t="s">
        <v>539</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532</v>
      </c>
      <c r="BM118" s="145" t="s">
        <v>556</v>
      </c>
    </row>
    <row r="119" spans="2:65" s="1" customFormat="1" ht="44.25" customHeight="1">
      <c r="B119" s="133"/>
      <c r="C119" s="134" t="s">
        <v>239</v>
      </c>
      <c r="D119" s="134" t="s">
        <v>331</v>
      </c>
      <c r="E119" s="135" t="s">
        <v>6427</v>
      </c>
      <c r="F119" s="136" t="s">
        <v>6428</v>
      </c>
      <c r="G119" s="137" t="s">
        <v>476</v>
      </c>
      <c r="H119" s="138">
        <v>475</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532</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532</v>
      </c>
      <c r="BM119" s="145" t="s">
        <v>564</v>
      </c>
    </row>
    <row r="120" spans="2:65" s="1" customFormat="1">
      <c r="B120" s="34"/>
      <c r="D120" s="147" t="s">
        <v>338</v>
      </c>
      <c r="F120" s="148" t="s">
        <v>6429</v>
      </c>
      <c r="I120" s="149"/>
      <c r="L120" s="34"/>
      <c r="M120" s="150"/>
      <c r="T120" s="55"/>
      <c r="AT120" s="19" t="s">
        <v>338</v>
      </c>
      <c r="AU120" s="19" t="s">
        <v>79</v>
      </c>
    </row>
    <row r="121" spans="2:65" s="1" customFormat="1" ht="24.2" customHeight="1">
      <c r="B121" s="133"/>
      <c r="C121" s="176" t="s">
        <v>9</v>
      </c>
      <c r="D121" s="176" t="s">
        <v>539</v>
      </c>
      <c r="E121" s="177" t="s">
        <v>6430</v>
      </c>
      <c r="F121" s="178" t="s">
        <v>6431</v>
      </c>
      <c r="G121" s="179" t="s">
        <v>476</v>
      </c>
      <c r="H121" s="180">
        <v>135</v>
      </c>
      <c r="I121" s="181"/>
      <c r="J121" s="182">
        <f>ROUND(I121*H121,2)</f>
        <v>0</v>
      </c>
      <c r="K121" s="178" t="s">
        <v>335</v>
      </c>
      <c r="L121" s="183"/>
      <c r="M121" s="184" t="s">
        <v>3</v>
      </c>
      <c r="N121" s="185" t="s">
        <v>40</v>
      </c>
      <c r="P121" s="143">
        <f>O121*H121</f>
        <v>0</v>
      </c>
      <c r="Q121" s="143">
        <v>0</v>
      </c>
      <c r="R121" s="143">
        <f>Q121*H121</f>
        <v>0</v>
      </c>
      <c r="S121" s="143">
        <v>0</v>
      </c>
      <c r="T121" s="144">
        <f>S121*H121</f>
        <v>0</v>
      </c>
      <c r="AR121" s="145" t="s">
        <v>621</v>
      </c>
      <c r="AT121" s="145" t="s">
        <v>539</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532</v>
      </c>
      <c r="BM121" s="145" t="s">
        <v>576</v>
      </c>
    </row>
    <row r="122" spans="2:65" s="1" customFormat="1" ht="24.2" customHeight="1">
      <c r="B122" s="133"/>
      <c r="C122" s="176" t="s">
        <v>505</v>
      </c>
      <c r="D122" s="176" t="s">
        <v>539</v>
      </c>
      <c r="E122" s="177" t="s">
        <v>6432</v>
      </c>
      <c r="F122" s="178" t="s">
        <v>6433</v>
      </c>
      <c r="G122" s="179" t="s">
        <v>476</v>
      </c>
      <c r="H122" s="180">
        <v>160</v>
      </c>
      <c r="I122" s="181"/>
      <c r="J122" s="182">
        <f>ROUND(I122*H122,2)</f>
        <v>0</v>
      </c>
      <c r="K122" s="178" t="s">
        <v>335</v>
      </c>
      <c r="L122" s="183"/>
      <c r="M122" s="184" t="s">
        <v>3</v>
      </c>
      <c r="N122" s="185" t="s">
        <v>40</v>
      </c>
      <c r="P122" s="143">
        <f>O122*H122</f>
        <v>0</v>
      </c>
      <c r="Q122" s="143">
        <v>0</v>
      </c>
      <c r="R122" s="143">
        <f>Q122*H122</f>
        <v>0</v>
      </c>
      <c r="S122" s="143">
        <v>0</v>
      </c>
      <c r="T122" s="144">
        <f>S122*H122</f>
        <v>0</v>
      </c>
      <c r="AR122" s="145" t="s">
        <v>621</v>
      </c>
      <c r="AT122" s="145" t="s">
        <v>539</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532</v>
      </c>
      <c r="BM122" s="145" t="s">
        <v>588</v>
      </c>
    </row>
    <row r="123" spans="2:65" s="1" customFormat="1" ht="24.2" customHeight="1">
      <c r="B123" s="133"/>
      <c r="C123" s="176" t="s">
        <v>512</v>
      </c>
      <c r="D123" s="176" t="s">
        <v>539</v>
      </c>
      <c r="E123" s="177" t="s">
        <v>6434</v>
      </c>
      <c r="F123" s="178" t="s">
        <v>6435</v>
      </c>
      <c r="G123" s="179" t="s">
        <v>476</v>
      </c>
      <c r="H123" s="180">
        <v>180</v>
      </c>
      <c r="I123" s="181"/>
      <c r="J123" s="182">
        <f>ROUND(I123*H123,2)</f>
        <v>0</v>
      </c>
      <c r="K123" s="178" t="s">
        <v>335</v>
      </c>
      <c r="L123" s="183"/>
      <c r="M123" s="184" t="s">
        <v>3</v>
      </c>
      <c r="N123" s="185" t="s">
        <v>40</v>
      </c>
      <c r="P123" s="143">
        <f>O123*H123</f>
        <v>0</v>
      </c>
      <c r="Q123" s="143">
        <v>0</v>
      </c>
      <c r="R123" s="143">
        <f>Q123*H123</f>
        <v>0</v>
      </c>
      <c r="S123" s="143">
        <v>0</v>
      </c>
      <c r="T123" s="144">
        <f>S123*H123</f>
        <v>0</v>
      </c>
      <c r="AR123" s="145" t="s">
        <v>621</v>
      </c>
      <c r="AT123" s="145" t="s">
        <v>539</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532</v>
      </c>
      <c r="BM123" s="145" t="s">
        <v>598</v>
      </c>
    </row>
    <row r="124" spans="2:65" s="1" customFormat="1" ht="44.25" customHeight="1">
      <c r="B124" s="133"/>
      <c r="C124" s="134" t="s">
        <v>526</v>
      </c>
      <c r="D124" s="134" t="s">
        <v>331</v>
      </c>
      <c r="E124" s="135" t="s">
        <v>6436</v>
      </c>
      <c r="F124" s="136" t="s">
        <v>6437</v>
      </c>
      <c r="G124" s="137" t="s">
        <v>476</v>
      </c>
      <c r="H124" s="138">
        <v>365</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532</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532</v>
      </c>
      <c r="BM124" s="145" t="s">
        <v>610</v>
      </c>
    </row>
    <row r="125" spans="2:65" s="1" customFormat="1">
      <c r="B125" s="34"/>
      <c r="D125" s="147" t="s">
        <v>338</v>
      </c>
      <c r="F125" s="148" t="s">
        <v>6438</v>
      </c>
      <c r="I125" s="149"/>
      <c r="L125" s="34"/>
      <c r="M125" s="150"/>
      <c r="T125" s="55"/>
      <c r="AT125" s="19" t="s">
        <v>338</v>
      </c>
      <c r="AU125" s="19" t="s">
        <v>79</v>
      </c>
    </row>
    <row r="126" spans="2:65" s="1" customFormat="1" ht="24.2" customHeight="1">
      <c r="B126" s="133"/>
      <c r="C126" s="176" t="s">
        <v>532</v>
      </c>
      <c r="D126" s="176" t="s">
        <v>539</v>
      </c>
      <c r="E126" s="177" t="s">
        <v>6439</v>
      </c>
      <c r="F126" s="178" t="s">
        <v>6440</v>
      </c>
      <c r="G126" s="179" t="s">
        <v>476</v>
      </c>
      <c r="H126" s="180">
        <v>130</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621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532</v>
      </c>
      <c r="BM126" s="145" t="s">
        <v>621</v>
      </c>
    </row>
    <row r="127" spans="2:65" s="1" customFormat="1" ht="24.2" customHeight="1">
      <c r="B127" s="133"/>
      <c r="C127" s="176" t="s">
        <v>538</v>
      </c>
      <c r="D127" s="176" t="s">
        <v>539</v>
      </c>
      <c r="E127" s="177" t="s">
        <v>6441</v>
      </c>
      <c r="F127" s="178" t="s">
        <v>6442</v>
      </c>
      <c r="G127" s="179" t="s">
        <v>476</v>
      </c>
      <c r="H127" s="180">
        <v>235</v>
      </c>
      <c r="I127" s="181"/>
      <c r="J127" s="182">
        <f>ROUND(I127*H127,2)</f>
        <v>0</v>
      </c>
      <c r="K127" s="178" t="s">
        <v>335</v>
      </c>
      <c r="L127" s="183"/>
      <c r="M127" s="184" t="s">
        <v>3</v>
      </c>
      <c r="N127" s="185" t="s">
        <v>40</v>
      </c>
      <c r="P127" s="143">
        <f>O127*H127</f>
        <v>0</v>
      </c>
      <c r="Q127" s="143">
        <v>0</v>
      </c>
      <c r="R127" s="143">
        <f>Q127*H127</f>
        <v>0</v>
      </c>
      <c r="S127" s="143">
        <v>0</v>
      </c>
      <c r="T127" s="144">
        <f>S127*H127</f>
        <v>0</v>
      </c>
      <c r="AR127" s="145" t="s">
        <v>621</v>
      </c>
      <c r="AT127" s="145" t="s">
        <v>539</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532</v>
      </c>
      <c r="BM127" s="145" t="s">
        <v>631</v>
      </c>
    </row>
    <row r="128" spans="2:65" s="1" customFormat="1" ht="62.65" customHeight="1">
      <c r="B128" s="133"/>
      <c r="C128" s="134" t="s">
        <v>544</v>
      </c>
      <c r="D128" s="134" t="s">
        <v>331</v>
      </c>
      <c r="E128" s="135" t="s">
        <v>6443</v>
      </c>
      <c r="F128" s="136" t="s">
        <v>6444</v>
      </c>
      <c r="G128" s="137" t="s">
        <v>476</v>
      </c>
      <c r="H128" s="138">
        <v>80</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532</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532</v>
      </c>
      <c r="BM128" s="145" t="s">
        <v>643</v>
      </c>
    </row>
    <row r="129" spans="2:65" s="1" customFormat="1">
      <c r="B129" s="34"/>
      <c r="D129" s="147" t="s">
        <v>338</v>
      </c>
      <c r="F129" s="148" t="s">
        <v>6445</v>
      </c>
      <c r="I129" s="149"/>
      <c r="L129" s="34"/>
      <c r="M129" s="150"/>
      <c r="T129" s="55"/>
      <c r="AT129" s="19" t="s">
        <v>338</v>
      </c>
      <c r="AU129" s="19" t="s">
        <v>79</v>
      </c>
    </row>
    <row r="130" spans="2:65" s="1" customFormat="1" ht="24.2" customHeight="1">
      <c r="B130" s="133"/>
      <c r="C130" s="176" t="s">
        <v>550</v>
      </c>
      <c r="D130" s="176" t="s">
        <v>539</v>
      </c>
      <c r="E130" s="177" t="s">
        <v>6446</v>
      </c>
      <c r="F130" s="178" t="s">
        <v>6447</v>
      </c>
      <c r="G130" s="179" t="s">
        <v>476</v>
      </c>
      <c r="H130" s="180">
        <v>35</v>
      </c>
      <c r="I130" s="181"/>
      <c r="J130" s="182">
        <f>ROUND(I130*H130,2)</f>
        <v>0</v>
      </c>
      <c r="K130" s="178" t="s">
        <v>335</v>
      </c>
      <c r="L130" s="183"/>
      <c r="M130" s="184" t="s">
        <v>3</v>
      </c>
      <c r="N130" s="185" t="s">
        <v>40</v>
      </c>
      <c r="P130" s="143">
        <f>O130*H130</f>
        <v>0</v>
      </c>
      <c r="Q130" s="143">
        <v>0</v>
      </c>
      <c r="R130" s="143">
        <f>Q130*H130</f>
        <v>0</v>
      </c>
      <c r="S130" s="143">
        <v>0</v>
      </c>
      <c r="T130" s="144">
        <f>S130*H130</f>
        <v>0</v>
      </c>
      <c r="AR130" s="145" t="s">
        <v>621</v>
      </c>
      <c r="AT130" s="145" t="s">
        <v>539</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532</v>
      </c>
      <c r="BM130" s="145" t="s">
        <v>654</v>
      </c>
    </row>
    <row r="131" spans="2:65" s="1" customFormat="1" ht="24.2" customHeight="1">
      <c r="B131" s="133"/>
      <c r="C131" s="176" t="s">
        <v>556</v>
      </c>
      <c r="D131" s="176" t="s">
        <v>539</v>
      </c>
      <c r="E131" s="177" t="s">
        <v>6448</v>
      </c>
      <c r="F131" s="178" t="s">
        <v>6449</v>
      </c>
      <c r="G131" s="179" t="s">
        <v>476</v>
      </c>
      <c r="H131" s="180">
        <v>45</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621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532</v>
      </c>
      <c r="BM131" s="145" t="s">
        <v>666</v>
      </c>
    </row>
    <row r="132" spans="2:65" s="1" customFormat="1" ht="37.9" customHeight="1">
      <c r="B132" s="133"/>
      <c r="C132" s="134" t="s">
        <v>8</v>
      </c>
      <c r="D132" s="134" t="s">
        <v>331</v>
      </c>
      <c r="E132" s="135" t="s">
        <v>6450</v>
      </c>
      <c r="F132" s="136" t="s">
        <v>6451</v>
      </c>
      <c r="G132" s="137" t="s">
        <v>476</v>
      </c>
      <c r="H132" s="138">
        <v>40</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532</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532</v>
      </c>
      <c r="BM132" s="145" t="s">
        <v>676</v>
      </c>
    </row>
    <row r="133" spans="2:65" s="1" customFormat="1">
      <c r="B133" s="34"/>
      <c r="D133" s="147" t="s">
        <v>338</v>
      </c>
      <c r="F133" s="148" t="s">
        <v>6452</v>
      </c>
      <c r="I133" s="149"/>
      <c r="L133" s="34"/>
      <c r="M133" s="150"/>
      <c r="T133" s="55"/>
      <c r="AT133" s="19" t="s">
        <v>338</v>
      </c>
      <c r="AU133" s="19" t="s">
        <v>79</v>
      </c>
    </row>
    <row r="134" spans="2:65" s="1" customFormat="1" ht="24.2" customHeight="1">
      <c r="B134" s="133"/>
      <c r="C134" s="176" t="s">
        <v>564</v>
      </c>
      <c r="D134" s="176" t="s">
        <v>539</v>
      </c>
      <c r="E134" s="177" t="s">
        <v>6453</v>
      </c>
      <c r="F134" s="178" t="s">
        <v>6454</v>
      </c>
      <c r="G134" s="179" t="s">
        <v>476</v>
      </c>
      <c r="H134" s="180">
        <v>40</v>
      </c>
      <c r="I134" s="181"/>
      <c r="J134" s="182">
        <f>ROUND(I134*H134,2)</f>
        <v>0</v>
      </c>
      <c r="K134" s="178" t="s">
        <v>335</v>
      </c>
      <c r="L134" s="183"/>
      <c r="M134" s="184" t="s">
        <v>3</v>
      </c>
      <c r="N134" s="185" t="s">
        <v>40</v>
      </c>
      <c r="P134" s="143">
        <f>O134*H134</f>
        <v>0</v>
      </c>
      <c r="Q134" s="143">
        <v>0</v>
      </c>
      <c r="R134" s="143">
        <f>Q134*H134</f>
        <v>0</v>
      </c>
      <c r="S134" s="143">
        <v>0</v>
      </c>
      <c r="T134" s="144">
        <f>S134*H134</f>
        <v>0</v>
      </c>
      <c r="AR134" s="145" t="s">
        <v>621</v>
      </c>
      <c r="AT134" s="145" t="s">
        <v>539</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532</v>
      </c>
      <c r="BM134" s="145" t="s">
        <v>110</v>
      </c>
    </row>
    <row r="135" spans="2:65" s="1" customFormat="1" ht="37.9" customHeight="1">
      <c r="B135" s="133"/>
      <c r="C135" s="134" t="s">
        <v>576</v>
      </c>
      <c r="D135" s="134" t="s">
        <v>331</v>
      </c>
      <c r="E135" s="135" t="s">
        <v>6455</v>
      </c>
      <c r="F135" s="136" t="s">
        <v>6456</v>
      </c>
      <c r="G135" s="137" t="s">
        <v>476</v>
      </c>
      <c r="H135" s="138">
        <v>1450</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532</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532</v>
      </c>
      <c r="BM135" s="145" t="s">
        <v>710</v>
      </c>
    </row>
    <row r="136" spans="2:65" s="1" customFormat="1">
      <c r="B136" s="34"/>
      <c r="D136" s="147" t="s">
        <v>338</v>
      </c>
      <c r="F136" s="148" t="s">
        <v>6457</v>
      </c>
      <c r="I136" s="149"/>
      <c r="L136" s="34"/>
      <c r="M136" s="150"/>
      <c r="T136" s="55"/>
      <c r="AT136" s="19" t="s">
        <v>338</v>
      </c>
      <c r="AU136" s="19" t="s">
        <v>79</v>
      </c>
    </row>
    <row r="137" spans="2:65" s="1" customFormat="1" ht="24.2" customHeight="1">
      <c r="B137" s="133"/>
      <c r="C137" s="176" t="s">
        <v>473</v>
      </c>
      <c r="D137" s="176" t="s">
        <v>539</v>
      </c>
      <c r="E137" s="177" t="s">
        <v>6458</v>
      </c>
      <c r="F137" s="178" t="s">
        <v>6459</v>
      </c>
      <c r="G137" s="179" t="s">
        <v>476</v>
      </c>
      <c r="H137" s="180">
        <v>1450</v>
      </c>
      <c r="I137" s="181"/>
      <c r="J137" s="182">
        <f>ROUND(I137*H137,2)</f>
        <v>0</v>
      </c>
      <c r="K137" s="178" t="s">
        <v>335</v>
      </c>
      <c r="L137" s="183"/>
      <c r="M137" s="184" t="s">
        <v>3</v>
      </c>
      <c r="N137" s="185" t="s">
        <v>40</v>
      </c>
      <c r="P137" s="143">
        <f>O137*H137</f>
        <v>0</v>
      </c>
      <c r="Q137" s="143">
        <v>0</v>
      </c>
      <c r="R137" s="143">
        <f>Q137*H137</f>
        <v>0</v>
      </c>
      <c r="S137" s="143">
        <v>0</v>
      </c>
      <c r="T137" s="144">
        <f>S137*H137</f>
        <v>0</v>
      </c>
      <c r="AR137" s="145" t="s">
        <v>621</v>
      </c>
      <c r="AT137" s="145" t="s">
        <v>539</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532</v>
      </c>
      <c r="BM137" s="145" t="s">
        <v>718</v>
      </c>
    </row>
    <row r="138" spans="2:65" s="1" customFormat="1" ht="37.9" customHeight="1">
      <c r="B138" s="133"/>
      <c r="C138" s="134" t="s">
        <v>588</v>
      </c>
      <c r="D138" s="134" t="s">
        <v>331</v>
      </c>
      <c r="E138" s="135" t="s">
        <v>6460</v>
      </c>
      <c r="F138" s="136" t="s">
        <v>6461</v>
      </c>
      <c r="G138" s="137" t="s">
        <v>476</v>
      </c>
      <c r="H138" s="138">
        <v>2560</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532</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532</v>
      </c>
      <c r="BM138" s="145" t="s">
        <v>152</v>
      </c>
    </row>
    <row r="139" spans="2:65" s="1" customFormat="1">
      <c r="B139" s="34"/>
      <c r="D139" s="147" t="s">
        <v>338</v>
      </c>
      <c r="F139" s="148" t="s">
        <v>6462</v>
      </c>
      <c r="I139" s="149"/>
      <c r="L139" s="34"/>
      <c r="M139" s="150"/>
      <c r="T139" s="55"/>
      <c r="AT139" s="19" t="s">
        <v>338</v>
      </c>
      <c r="AU139" s="19" t="s">
        <v>79</v>
      </c>
    </row>
    <row r="140" spans="2:65" s="1" customFormat="1" ht="24.2" customHeight="1">
      <c r="B140" s="133"/>
      <c r="C140" s="176" t="s">
        <v>593</v>
      </c>
      <c r="D140" s="176" t="s">
        <v>539</v>
      </c>
      <c r="E140" s="177" t="s">
        <v>6463</v>
      </c>
      <c r="F140" s="178" t="s">
        <v>6464</v>
      </c>
      <c r="G140" s="179" t="s">
        <v>476</v>
      </c>
      <c r="H140" s="180">
        <v>2400</v>
      </c>
      <c r="I140" s="181"/>
      <c r="J140" s="182">
        <f>ROUND(I140*H140,2)</f>
        <v>0</v>
      </c>
      <c r="K140" s="178" t="s">
        <v>335</v>
      </c>
      <c r="L140" s="183"/>
      <c r="M140" s="184" t="s">
        <v>3</v>
      </c>
      <c r="N140" s="185" t="s">
        <v>40</v>
      </c>
      <c r="P140" s="143">
        <f>O140*H140</f>
        <v>0</v>
      </c>
      <c r="Q140" s="143">
        <v>0</v>
      </c>
      <c r="R140" s="143">
        <f>Q140*H140</f>
        <v>0</v>
      </c>
      <c r="S140" s="143">
        <v>0</v>
      </c>
      <c r="T140" s="144">
        <f>S140*H140</f>
        <v>0</v>
      </c>
      <c r="AR140" s="145" t="s">
        <v>621</v>
      </c>
      <c r="AT140" s="145" t="s">
        <v>539</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532</v>
      </c>
      <c r="BM140" s="145" t="s">
        <v>158</v>
      </c>
    </row>
    <row r="141" spans="2:65" s="1" customFormat="1" ht="24.2" customHeight="1">
      <c r="B141" s="133"/>
      <c r="C141" s="176" t="s">
        <v>598</v>
      </c>
      <c r="D141" s="176" t="s">
        <v>539</v>
      </c>
      <c r="E141" s="177" t="s">
        <v>6465</v>
      </c>
      <c r="F141" s="178" t="s">
        <v>6466</v>
      </c>
      <c r="G141" s="179" t="s">
        <v>476</v>
      </c>
      <c r="H141" s="180">
        <v>160</v>
      </c>
      <c r="I141" s="181"/>
      <c r="J141" s="182">
        <f>ROUND(I141*H141,2)</f>
        <v>0</v>
      </c>
      <c r="K141" s="178" t="s">
        <v>335</v>
      </c>
      <c r="L141" s="183"/>
      <c r="M141" s="184" t="s">
        <v>3</v>
      </c>
      <c r="N141" s="185" t="s">
        <v>40</v>
      </c>
      <c r="P141" s="143">
        <f>O141*H141</f>
        <v>0</v>
      </c>
      <c r="Q141" s="143">
        <v>0</v>
      </c>
      <c r="R141" s="143">
        <f>Q141*H141</f>
        <v>0</v>
      </c>
      <c r="S141" s="143">
        <v>0</v>
      </c>
      <c r="T141" s="144">
        <f>S141*H141</f>
        <v>0</v>
      </c>
      <c r="AR141" s="145" t="s">
        <v>621</v>
      </c>
      <c r="AT141" s="145" t="s">
        <v>539</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532</v>
      </c>
      <c r="BM141" s="145" t="s">
        <v>747</v>
      </c>
    </row>
    <row r="142" spans="2:65" s="1" customFormat="1" ht="37.9" customHeight="1">
      <c r="B142" s="133"/>
      <c r="C142" s="134" t="s">
        <v>605</v>
      </c>
      <c r="D142" s="134" t="s">
        <v>331</v>
      </c>
      <c r="E142" s="135" t="s">
        <v>6467</v>
      </c>
      <c r="F142" s="136" t="s">
        <v>6468</v>
      </c>
      <c r="G142" s="137" t="s">
        <v>476</v>
      </c>
      <c r="H142" s="138">
        <v>45</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532</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532</v>
      </c>
      <c r="BM142" s="145" t="s">
        <v>756</v>
      </c>
    </row>
    <row r="143" spans="2:65" s="1" customFormat="1">
      <c r="B143" s="34"/>
      <c r="D143" s="147" t="s">
        <v>338</v>
      </c>
      <c r="F143" s="148" t="s">
        <v>6469</v>
      </c>
      <c r="I143" s="149"/>
      <c r="L143" s="34"/>
      <c r="M143" s="150"/>
      <c r="T143" s="55"/>
      <c r="AT143" s="19" t="s">
        <v>338</v>
      </c>
      <c r="AU143" s="19" t="s">
        <v>79</v>
      </c>
    </row>
    <row r="144" spans="2:65" s="1" customFormat="1" ht="24.2" customHeight="1">
      <c r="B144" s="133"/>
      <c r="C144" s="176" t="s">
        <v>610</v>
      </c>
      <c r="D144" s="176" t="s">
        <v>539</v>
      </c>
      <c r="E144" s="177" t="s">
        <v>6470</v>
      </c>
      <c r="F144" s="178" t="s">
        <v>6471</v>
      </c>
      <c r="G144" s="179" t="s">
        <v>476</v>
      </c>
      <c r="H144" s="180">
        <v>45</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621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532</v>
      </c>
      <c r="BM144" s="145" t="s">
        <v>764</v>
      </c>
    </row>
    <row r="145" spans="2:65" s="1" customFormat="1" ht="37.9" customHeight="1">
      <c r="B145" s="133"/>
      <c r="C145" s="134" t="s">
        <v>616</v>
      </c>
      <c r="D145" s="134" t="s">
        <v>331</v>
      </c>
      <c r="E145" s="135" t="s">
        <v>6472</v>
      </c>
      <c r="F145" s="136" t="s">
        <v>6473</v>
      </c>
      <c r="G145" s="137" t="s">
        <v>476</v>
      </c>
      <c r="H145" s="138">
        <v>230</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532</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532</v>
      </c>
      <c r="BM145" s="145" t="s">
        <v>773</v>
      </c>
    </row>
    <row r="146" spans="2:65" s="1" customFormat="1">
      <c r="B146" s="34"/>
      <c r="D146" s="147" t="s">
        <v>338</v>
      </c>
      <c r="F146" s="148" t="s">
        <v>6474</v>
      </c>
      <c r="I146" s="149"/>
      <c r="L146" s="34"/>
      <c r="M146" s="150"/>
      <c r="T146" s="55"/>
      <c r="AT146" s="19" t="s">
        <v>338</v>
      </c>
      <c r="AU146" s="19" t="s">
        <v>79</v>
      </c>
    </row>
    <row r="147" spans="2:65" s="1" customFormat="1" ht="24.2" customHeight="1">
      <c r="B147" s="133"/>
      <c r="C147" s="176" t="s">
        <v>621</v>
      </c>
      <c r="D147" s="176" t="s">
        <v>539</v>
      </c>
      <c r="E147" s="177" t="s">
        <v>6475</v>
      </c>
      <c r="F147" s="178" t="s">
        <v>6476</v>
      </c>
      <c r="G147" s="179" t="s">
        <v>476</v>
      </c>
      <c r="H147" s="180">
        <v>90</v>
      </c>
      <c r="I147" s="181"/>
      <c r="J147" s="182">
        <f>ROUND(I147*H147,2)</f>
        <v>0</v>
      </c>
      <c r="K147" s="178" t="s">
        <v>335</v>
      </c>
      <c r="L147" s="183"/>
      <c r="M147" s="184" t="s">
        <v>3</v>
      </c>
      <c r="N147" s="185" t="s">
        <v>40</v>
      </c>
      <c r="P147" s="143">
        <f>O147*H147</f>
        <v>0</v>
      </c>
      <c r="Q147" s="143">
        <v>0</v>
      </c>
      <c r="R147" s="143">
        <f>Q147*H147</f>
        <v>0</v>
      </c>
      <c r="S147" s="143">
        <v>0</v>
      </c>
      <c r="T147" s="144">
        <f>S147*H147</f>
        <v>0</v>
      </c>
      <c r="AR147" s="145" t="s">
        <v>621</v>
      </c>
      <c r="AT147" s="145" t="s">
        <v>539</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532</v>
      </c>
      <c r="BM147" s="145" t="s">
        <v>783</v>
      </c>
    </row>
    <row r="148" spans="2:65" s="1" customFormat="1" ht="24.2" customHeight="1">
      <c r="B148" s="133"/>
      <c r="C148" s="176" t="s">
        <v>626</v>
      </c>
      <c r="D148" s="176" t="s">
        <v>539</v>
      </c>
      <c r="E148" s="177" t="s">
        <v>6477</v>
      </c>
      <c r="F148" s="178" t="s">
        <v>6478</v>
      </c>
      <c r="G148" s="179" t="s">
        <v>476</v>
      </c>
      <c r="H148" s="180">
        <v>140</v>
      </c>
      <c r="I148" s="181"/>
      <c r="J148" s="182">
        <f>ROUND(I148*H148,2)</f>
        <v>0</v>
      </c>
      <c r="K148" s="178" t="s">
        <v>335</v>
      </c>
      <c r="L148" s="183"/>
      <c r="M148" s="184" t="s">
        <v>3</v>
      </c>
      <c r="N148" s="185" t="s">
        <v>40</v>
      </c>
      <c r="P148" s="143">
        <f>O148*H148</f>
        <v>0</v>
      </c>
      <c r="Q148" s="143">
        <v>0</v>
      </c>
      <c r="R148" s="143">
        <f>Q148*H148</f>
        <v>0</v>
      </c>
      <c r="S148" s="143">
        <v>0</v>
      </c>
      <c r="T148" s="144">
        <f>S148*H148</f>
        <v>0</v>
      </c>
      <c r="AR148" s="145" t="s">
        <v>621</v>
      </c>
      <c r="AT148" s="145" t="s">
        <v>539</v>
      </c>
      <c r="AU148" s="145" t="s">
        <v>79</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532</v>
      </c>
      <c r="BM148" s="145" t="s">
        <v>792</v>
      </c>
    </row>
    <row r="149" spans="2:65" s="1" customFormat="1" ht="37.9" customHeight="1">
      <c r="B149" s="133"/>
      <c r="C149" s="134" t="s">
        <v>631</v>
      </c>
      <c r="D149" s="134" t="s">
        <v>331</v>
      </c>
      <c r="E149" s="135" t="s">
        <v>6479</v>
      </c>
      <c r="F149" s="136" t="s">
        <v>6480</v>
      </c>
      <c r="G149" s="137" t="s">
        <v>476</v>
      </c>
      <c r="H149" s="138">
        <v>130</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532</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532</v>
      </c>
      <c r="BM149" s="145" t="s">
        <v>800</v>
      </c>
    </row>
    <row r="150" spans="2:65" s="1" customFormat="1">
      <c r="B150" s="34"/>
      <c r="D150" s="147" t="s">
        <v>338</v>
      </c>
      <c r="F150" s="148" t="s">
        <v>6481</v>
      </c>
      <c r="I150" s="149"/>
      <c r="L150" s="34"/>
      <c r="M150" s="150"/>
      <c r="T150" s="55"/>
      <c r="AT150" s="19" t="s">
        <v>338</v>
      </c>
      <c r="AU150" s="19" t="s">
        <v>79</v>
      </c>
    </row>
    <row r="151" spans="2:65" s="1" customFormat="1" ht="24.2" customHeight="1">
      <c r="B151" s="133"/>
      <c r="C151" s="176" t="s">
        <v>638</v>
      </c>
      <c r="D151" s="176" t="s">
        <v>539</v>
      </c>
      <c r="E151" s="177" t="s">
        <v>6482</v>
      </c>
      <c r="F151" s="178" t="s">
        <v>6483</v>
      </c>
      <c r="G151" s="179" t="s">
        <v>476</v>
      </c>
      <c r="H151" s="180">
        <v>130</v>
      </c>
      <c r="I151" s="181"/>
      <c r="J151" s="182">
        <f>ROUND(I151*H151,2)</f>
        <v>0</v>
      </c>
      <c r="K151" s="178" t="s">
        <v>335</v>
      </c>
      <c r="L151" s="183"/>
      <c r="M151" s="184" t="s">
        <v>3</v>
      </c>
      <c r="N151" s="185" t="s">
        <v>40</v>
      </c>
      <c r="P151" s="143">
        <f>O151*H151</f>
        <v>0</v>
      </c>
      <c r="Q151" s="143">
        <v>0</v>
      </c>
      <c r="R151" s="143">
        <f>Q151*H151</f>
        <v>0</v>
      </c>
      <c r="S151" s="143">
        <v>0</v>
      </c>
      <c r="T151" s="144">
        <f>S151*H151</f>
        <v>0</v>
      </c>
      <c r="AR151" s="145" t="s">
        <v>621</v>
      </c>
      <c r="AT151" s="145" t="s">
        <v>539</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532</v>
      </c>
      <c r="BM151" s="145" t="s">
        <v>808</v>
      </c>
    </row>
    <row r="152" spans="2:65" s="1" customFormat="1" ht="37.9" customHeight="1">
      <c r="B152" s="133"/>
      <c r="C152" s="134" t="s">
        <v>643</v>
      </c>
      <c r="D152" s="134" t="s">
        <v>331</v>
      </c>
      <c r="E152" s="135" t="s">
        <v>6484</v>
      </c>
      <c r="F152" s="136" t="s">
        <v>6485</v>
      </c>
      <c r="G152" s="137" t="s">
        <v>476</v>
      </c>
      <c r="H152" s="138">
        <v>140</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532</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532</v>
      </c>
      <c r="BM152" s="145" t="s">
        <v>816</v>
      </c>
    </row>
    <row r="153" spans="2:65" s="1" customFormat="1">
      <c r="B153" s="34"/>
      <c r="D153" s="147" t="s">
        <v>338</v>
      </c>
      <c r="F153" s="148" t="s">
        <v>6486</v>
      </c>
      <c r="I153" s="149"/>
      <c r="L153" s="34"/>
      <c r="M153" s="150"/>
      <c r="T153" s="55"/>
      <c r="AT153" s="19" t="s">
        <v>338</v>
      </c>
      <c r="AU153" s="19" t="s">
        <v>79</v>
      </c>
    </row>
    <row r="154" spans="2:65" s="1" customFormat="1" ht="24.2" customHeight="1">
      <c r="B154" s="133"/>
      <c r="C154" s="176" t="s">
        <v>649</v>
      </c>
      <c r="D154" s="176" t="s">
        <v>539</v>
      </c>
      <c r="E154" s="177" t="s">
        <v>6487</v>
      </c>
      <c r="F154" s="178" t="s">
        <v>6488</v>
      </c>
      <c r="G154" s="179" t="s">
        <v>476</v>
      </c>
      <c r="H154" s="180">
        <v>140</v>
      </c>
      <c r="I154" s="181"/>
      <c r="J154" s="182">
        <f>ROUND(I154*H154,2)</f>
        <v>0</v>
      </c>
      <c r="K154" s="178" t="s">
        <v>335</v>
      </c>
      <c r="L154" s="183"/>
      <c r="M154" s="184" t="s">
        <v>3</v>
      </c>
      <c r="N154" s="185" t="s">
        <v>40</v>
      </c>
      <c r="P154" s="143">
        <f>O154*H154</f>
        <v>0</v>
      </c>
      <c r="Q154" s="143">
        <v>0</v>
      </c>
      <c r="R154" s="143">
        <f>Q154*H154</f>
        <v>0</v>
      </c>
      <c r="S154" s="143">
        <v>0</v>
      </c>
      <c r="T154" s="144">
        <f>S154*H154</f>
        <v>0</v>
      </c>
      <c r="AR154" s="145" t="s">
        <v>621</v>
      </c>
      <c r="AT154" s="145" t="s">
        <v>539</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532</v>
      </c>
      <c r="BM154" s="145" t="s">
        <v>825</v>
      </c>
    </row>
    <row r="155" spans="2:65" s="1" customFormat="1" ht="49.15" customHeight="1">
      <c r="B155" s="133"/>
      <c r="C155" s="134" t="s">
        <v>654</v>
      </c>
      <c r="D155" s="134" t="s">
        <v>331</v>
      </c>
      <c r="E155" s="135" t="s">
        <v>6489</v>
      </c>
      <c r="F155" s="136" t="s">
        <v>6490</v>
      </c>
      <c r="G155" s="137" t="s">
        <v>476</v>
      </c>
      <c r="H155" s="138">
        <v>775</v>
      </c>
      <c r="I155" s="139"/>
      <c r="J155" s="140">
        <f>ROUND(I155*H155,2)</f>
        <v>0</v>
      </c>
      <c r="K155" s="136" t="s">
        <v>335</v>
      </c>
      <c r="L155" s="34"/>
      <c r="M155" s="141" t="s">
        <v>3</v>
      </c>
      <c r="N155" s="142" t="s">
        <v>40</v>
      </c>
      <c r="P155" s="143">
        <f>O155*H155</f>
        <v>0</v>
      </c>
      <c r="Q155" s="143">
        <v>0</v>
      </c>
      <c r="R155" s="143">
        <f>Q155*H155</f>
        <v>0</v>
      </c>
      <c r="S155" s="143">
        <v>0</v>
      </c>
      <c r="T155" s="144">
        <f>S155*H155</f>
        <v>0</v>
      </c>
      <c r="AR155" s="145" t="s">
        <v>532</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532</v>
      </c>
      <c r="BM155" s="145" t="s">
        <v>835</v>
      </c>
    </row>
    <row r="156" spans="2:65" s="1" customFormat="1">
      <c r="B156" s="34"/>
      <c r="D156" s="147" t="s">
        <v>338</v>
      </c>
      <c r="F156" s="148" t="s">
        <v>6491</v>
      </c>
      <c r="I156" s="149"/>
      <c r="L156" s="34"/>
      <c r="M156" s="150"/>
      <c r="T156" s="55"/>
      <c r="AT156" s="19" t="s">
        <v>338</v>
      </c>
      <c r="AU156" s="19" t="s">
        <v>79</v>
      </c>
    </row>
    <row r="157" spans="2:65" s="1" customFormat="1" ht="37.9" customHeight="1">
      <c r="B157" s="133"/>
      <c r="C157" s="176" t="s">
        <v>661</v>
      </c>
      <c r="D157" s="176" t="s">
        <v>539</v>
      </c>
      <c r="E157" s="177" t="s">
        <v>6492</v>
      </c>
      <c r="F157" s="178" t="s">
        <v>6493</v>
      </c>
      <c r="G157" s="179" t="s">
        <v>476</v>
      </c>
      <c r="H157" s="180">
        <v>750</v>
      </c>
      <c r="I157" s="181"/>
      <c r="J157" s="182">
        <f>ROUND(I157*H157,2)</f>
        <v>0</v>
      </c>
      <c r="K157" s="178" t="s">
        <v>335</v>
      </c>
      <c r="L157" s="183"/>
      <c r="M157" s="184" t="s">
        <v>3</v>
      </c>
      <c r="N157" s="185" t="s">
        <v>40</v>
      </c>
      <c r="P157" s="143">
        <f>O157*H157</f>
        <v>0</v>
      </c>
      <c r="Q157" s="143">
        <v>0</v>
      </c>
      <c r="R157" s="143">
        <f>Q157*H157</f>
        <v>0</v>
      </c>
      <c r="S157" s="143">
        <v>0</v>
      </c>
      <c r="T157" s="144">
        <f>S157*H157</f>
        <v>0</v>
      </c>
      <c r="AR157" s="145" t="s">
        <v>621</v>
      </c>
      <c r="AT157" s="145" t="s">
        <v>539</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532</v>
      </c>
      <c r="BM157" s="145" t="s">
        <v>845</v>
      </c>
    </row>
    <row r="158" spans="2:65" s="1" customFormat="1" ht="49.15" customHeight="1">
      <c r="B158" s="133"/>
      <c r="C158" s="176" t="s">
        <v>666</v>
      </c>
      <c r="D158" s="176" t="s">
        <v>539</v>
      </c>
      <c r="E158" s="177" t="s">
        <v>6494</v>
      </c>
      <c r="F158" s="178" t="s">
        <v>6495</v>
      </c>
      <c r="G158" s="179" t="s">
        <v>476</v>
      </c>
      <c r="H158" s="180">
        <v>25</v>
      </c>
      <c r="I158" s="181"/>
      <c r="J158" s="182">
        <f>ROUND(I158*H158,2)</f>
        <v>0</v>
      </c>
      <c r="K158" s="178" t="s">
        <v>335</v>
      </c>
      <c r="L158" s="183"/>
      <c r="M158" s="184" t="s">
        <v>3</v>
      </c>
      <c r="N158" s="185" t="s">
        <v>40</v>
      </c>
      <c r="P158" s="143">
        <f>O158*H158</f>
        <v>0</v>
      </c>
      <c r="Q158" s="143">
        <v>0</v>
      </c>
      <c r="R158" s="143">
        <f>Q158*H158</f>
        <v>0</v>
      </c>
      <c r="S158" s="143">
        <v>0</v>
      </c>
      <c r="T158" s="144">
        <f>S158*H158</f>
        <v>0</v>
      </c>
      <c r="AR158" s="145" t="s">
        <v>621</v>
      </c>
      <c r="AT158" s="145" t="s">
        <v>539</v>
      </c>
      <c r="AU158" s="145" t="s">
        <v>79</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532</v>
      </c>
      <c r="BM158" s="145" t="s">
        <v>857</v>
      </c>
    </row>
    <row r="159" spans="2:65" s="1" customFormat="1" ht="49.15" customHeight="1">
      <c r="B159" s="133"/>
      <c r="C159" s="134" t="s">
        <v>671</v>
      </c>
      <c r="D159" s="134" t="s">
        <v>331</v>
      </c>
      <c r="E159" s="135" t="s">
        <v>6496</v>
      </c>
      <c r="F159" s="136" t="s">
        <v>6497</v>
      </c>
      <c r="G159" s="137" t="s">
        <v>476</v>
      </c>
      <c r="H159" s="138">
        <v>30</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532</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532</v>
      </c>
      <c r="BM159" s="145" t="s">
        <v>177</v>
      </c>
    </row>
    <row r="160" spans="2:65" s="1" customFormat="1">
      <c r="B160" s="34"/>
      <c r="D160" s="147" t="s">
        <v>338</v>
      </c>
      <c r="F160" s="148" t="s">
        <v>6498</v>
      </c>
      <c r="I160" s="149"/>
      <c r="L160" s="34"/>
      <c r="M160" s="150"/>
      <c r="T160" s="55"/>
      <c r="AT160" s="19" t="s">
        <v>338</v>
      </c>
      <c r="AU160" s="19" t="s">
        <v>79</v>
      </c>
    </row>
    <row r="161" spans="2:65" s="1" customFormat="1" ht="24.2" customHeight="1">
      <c r="B161" s="133"/>
      <c r="C161" s="176" t="s">
        <v>676</v>
      </c>
      <c r="D161" s="176" t="s">
        <v>539</v>
      </c>
      <c r="E161" s="177" t="s">
        <v>6499</v>
      </c>
      <c r="F161" s="178" t="s">
        <v>6500</v>
      </c>
      <c r="G161" s="179" t="s">
        <v>476</v>
      </c>
      <c r="H161" s="180">
        <v>30</v>
      </c>
      <c r="I161" s="181"/>
      <c r="J161" s="182">
        <f>ROUND(I161*H161,2)</f>
        <v>0</v>
      </c>
      <c r="K161" s="178" t="s">
        <v>335</v>
      </c>
      <c r="L161" s="183"/>
      <c r="M161" s="184" t="s">
        <v>3</v>
      </c>
      <c r="N161" s="185" t="s">
        <v>40</v>
      </c>
      <c r="P161" s="143">
        <f>O161*H161</f>
        <v>0</v>
      </c>
      <c r="Q161" s="143">
        <v>0</v>
      </c>
      <c r="R161" s="143">
        <f>Q161*H161</f>
        <v>0</v>
      </c>
      <c r="S161" s="143">
        <v>0</v>
      </c>
      <c r="T161" s="144">
        <f>S161*H161</f>
        <v>0</v>
      </c>
      <c r="AR161" s="145" t="s">
        <v>621</v>
      </c>
      <c r="AT161" s="145" t="s">
        <v>539</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532</v>
      </c>
      <c r="BM161" s="145" t="s">
        <v>874</v>
      </c>
    </row>
    <row r="162" spans="2:65" s="1" customFormat="1" ht="49.15" customHeight="1">
      <c r="B162" s="133"/>
      <c r="C162" s="134" t="s">
        <v>682</v>
      </c>
      <c r="D162" s="134" t="s">
        <v>331</v>
      </c>
      <c r="E162" s="135" t="s">
        <v>6501</v>
      </c>
      <c r="F162" s="136" t="s">
        <v>6502</v>
      </c>
      <c r="G162" s="137" t="s">
        <v>476</v>
      </c>
      <c r="H162" s="138">
        <v>45</v>
      </c>
      <c r="I162" s="139"/>
      <c r="J162" s="140">
        <f>ROUND(I162*H162,2)</f>
        <v>0</v>
      </c>
      <c r="K162" s="136" t="s">
        <v>335</v>
      </c>
      <c r="L162" s="34"/>
      <c r="M162" s="141" t="s">
        <v>3</v>
      </c>
      <c r="N162" s="142" t="s">
        <v>40</v>
      </c>
      <c r="P162" s="143">
        <f>O162*H162</f>
        <v>0</v>
      </c>
      <c r="Q162" s="143">
        <v>0</v>
      </c>
      <c r="R162" s="143">
        <f>Q162*H162</f>
        <v>0</v>
      </c>
      <c r="S162" s="143">
        <v>0</v>
      </c>
      <c r="T162" s="144">
        <f>S162*H162</f>
        <v>0</v>
      </c>
      <c r="AR162" s="145" t="s">
        <v>532</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532</v>
      </c>
      <c r="BM162" s="145" t="s">
        <v>891</v>
      </c>
    </row>
    <row r="163" spans="2:65" s="1" customFormat="1">
      <c r="B163" s="34"/>
      <c r="D163" s="147" t="s">
        <v>338</v>
      </c>
      <c r="F163" s="148" t="s">
        <v>6503</v>
      </c>
      <c r="I163" s="149"/>
      <c r="L163" s="34"/>
      <c r="M163" s="150"/>
      <c r="T163" s="55"/>
      <c r="AT163" s="19" t="s">
        <v>338</v>
      </c>
      <c r="AU163" s="19" t="s">
        <v>79</v>
      </c>
    </row>
    <row r="164" spans="2:65" s="1" customFormat="1" ht="24.2" customHeight="1">
      <c r="B164" s="133"/>
      <c r="C164" s="176" t="s">
        <v>110</v>
      </c>
      <c r="D164" s="176" t="s">
        <v>539</v>
      </c>
      <c r="E164" s="177" t="s">
        <v>6504</v>
      </c>
      <c r="F164" s="178" t="s">
        <v>6505</v>
      </c>
      <c r="G164" s="179" t="s">
        <v>476</v>
      </c>
      <c r="H164" s="180">
        <v>45</v>
      </c>
      <c r="I164" s="181"/>
      <c r="J164" s="182">
        <f>ROUND(I164*H164,2)</f>
        <v>0</v>
      </c>
      <c r="K164" s="178" t="s">
        <v>3</v>
      </c>
      <c r="L164" s="183"/>
      <c r="M164" s="184" t="s">
        <v>3</v>
      </c>
      <c r="N164" s="185" t="s">
        <v>40</v>
      </c>
      <c r="P164" s="143">
        <f>O164*H164</f>
        <v>0</v>
      </c>
      <c r="Q164" s="143">
        <v>0</v>
      </c>
      <c r="R164" s="143">
        <f>Q164*H164</f>
        <v>0</v>
      </c>
      <c r="S164" s="143">
        <v>0</v>
      </c>
      <c r="T164" s="144">
        <f>S164*H164</f>
        <v>0</v>
      </c>
      <c r="AR164" s="145" t="s">
        <v>621</v>
      </c>
      <c r="AT164" s="145" t="s">
        <v>539</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532</v>
      </c>
      <c r="BM164" s="145" t="s">
        <v>903</v>
      </c>
    </row>
    <row r="165" spans="2:65" s="1" customFormat="1" ht="49.15" customHeight="1">
      <c r="B165" s="133"/>
      <c r="C165" s="134" t="s">
        <v>125</v>
      </c>
      <c r="D165" s="134" t="s">
        <v>331</v>
      </c>
      <c r="E165" s="135" t="s">
        <v>6506</v>
      </c>
      <c r="F165" s="136" t="s">
        <v>6507</v>
      </c>
      <c r="G165" s="137" t="s">
        <v>476</v>
      </c>
      <c r="H165" s="138">
        <v>40</v>
      </c>
      <c r="I165" s="139"/>
      <c r="J165" s="140">
        <f>ROUND(I165*H165,2)</f>
        <v>0</v>
      </c>
      <c r="K165" s="136" t="s">
        <v>335</v>
      </c>
      <c r="L165" s="34"/>
      <c r="M165" s="141" t="s">
        <v>3</v>
      </c>
      <c r="N165" s="142" t="s">
        <v>40</v>
      </c>
      <c r="P165" s="143">
        <f>O165*H165</f>
        <v>0</v>
      </c>
      <c r="Q165" s="143">
        <v>0</v>
      </c>
      <c r="R165" s="143">
        <f>Q165*H165</f>
        <v>0</v>
      </c>
      <c r="S165" s="143">
        <v>0</v>
      </c>
      <c r="T165" s="144">
        <f>S165*H165</f>
        <v>0</v>
      </c>
      <c r="AR165" s="145" t="s">
        <v>532</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532</v>
      </c>
      <c r="BM165" s="145" t="s">
        <v>917</v>
      </c>
    </row>
    <row r="166" spans="2:65" s="1" customFormat="1">
      <c r="B166" s="34"/>
      <c r="D166" s="147" t="s">
        <v>338</v>
      </c>
      <c r="F166" s="148" t="s">
        <v>6508</v>
      </c>
      <c r="I166" s="149"/>
      <c r="L166" s="34"/>
      <c r="M166" s="150"/>
      <c r="T166" s="55"/>
      <c r="AT166" s="19" t="s">
        <v>338</v>
      </c>
      <c r="AU166" s="19" t="s">
        <v>79</v>
      </c>
    </row>
    <row r="167" spans="2:65" s="1" customFormat="1" ht="24.2" customHeight="1">
      <c r="B167" s="133"/>
      <c r="C167" s="176" t="s">
        <v>696</v>
      </c>
      <c r="D167" s="176" t="s">
        <v>539</v>
      </c>
      <c r="E167" s="177" t="s">
        <v>6509</v>
      </c>
      <c r="F167" s="178" t="s">
        <v>6510</v>
      </c>
      <c r="G167" s="179" t="s">
        <v>476</v>
      </c>
      <c r="H167" s="180">
        <v>46</v>
      </c>
      <c r="I167" s="181"/>
      <c r="J167" s="182">
        <f>ROUND(I167*H167,2)</f>
        <v>0</v>
      </c>
      <c r="K167" s="178" t="s">
        <v>335</v>
      </c>
      <c r="L167" s="183"/>
      <c r="M167" s="184" t="s">
        <v>3</v>
      </c>
      <c r="N167" s="185" t="s">
        <v>40</v>
      </c>
      <c r="P167" s="143">
        <f>O167*H167</f>
        <v>0</v>
      </c>
      <c r="Q167" s="143">
        <v>0</v>
      </c>
      <c r="R167" s="143">
        <f>Q167*H167</f>
        <v>0</v>
      </c>
      <c r="S167" s="143">
        <v>0</v>
      </c>
      <c r="T167" s="144">
        <f>S167*H167</f>
        <v>0</v>
      </c>
      <c r="AR167" s="145" t="s">
        <v>621</v>
      </c>
      <c r="AT167" s="145" t="s">
        <v>539</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532</v>
      </c>
      <c r="BM167" s="145" t="s">
        <v>934</v>
      </c>
    </row>
    <row r="168" spans="2:65" s="12" customFormat="1">
      <c r="B168" s="156"/>
      <c r="D168" s="151" t="s">
        <v>442</v>
      </c>
      <c r="E168" s="157" t="s">
        <v>3</v>
      </c>
      <c r="F168" s="158" t="s">
        <v>6511</v>
      </c>
      <c r="H168" s="159">
        <v>46</v>
      </c>
      <c r="I168" s="160"/>
      <c r="L168" s="156"/>
      <c r="M168" s="161"/>
      <c r="T168" s="162"/>
      <c r="AT168" s="157" t="s">
        <v>442</v>
      </c>
      <c r="AU168" s="157" t="s">
        <v>79</v>
      </c>
      <c r="AV168" s="12" t="s">
        <v>79</v>
      </c>
      <c r="AW168" s="12" t="s">
        <v>31</v>
      </c>
      <c r="AX168" s="12" t="s">
        <v>69</v>
      </c>
      <c r="AY168" s="157" t="s">
        <v>328</v>
      </c>
    </row>
    <row r="169" spans="2:65" s="13" customFormat="1">
      <c r="B169" s="163"/>
      <c r="D169" s="151" t="s">
        <v>442</v>
      </c>
      <c r="E169" s="164" t="s">
        <v>3</v>
      </c>
      <c r="F169" s="165" t="s">
        <v>452</v>
      </c>
      <c r="H169" s="166">
        <v>46</v>
      </c>
      <c r="I169" s="167"/>
      <c r="L169" s="163"/>
      <c r="M169" s="168"/>
      <c r="T169" s="169"/>
      <c r="AT169" s="164" t="s">
        <v>442</v>
      </c>
      <c r="AU169" s="164" t="s">
        <v>79</v>
      </c>
      <c r="AV169" s="13" t="s">
        <v>113</v>
      </c>
      <c r="AW169" s="13" t="s">
        <v>31</v>
      </c>
      <c r="AX169" s="13" t="s">
        <v>76</v>
      </c>
      <c r="AY169" s="164" t="s">
        <v>328</v>
      </c>
    </row>
    <row r="170" spans="2:65" s="1" customFormat="1" ht="49.15" customHeight="1">
      <c r="B170" s="133"/>
      <c r="C170" s="134" t="s">
        <v>703</v>
      </c>
      <c r="D170" s="134" t="s">
        <v>331</v>
      </c>
      <c r="E170" s="135" t="s">
        <v>6512</v>
      </c>
      <c r="F170" s="136" t="s">
        <v>6513</v>
      </c>
      <c r="G170" s="137" t="s">
        <v>476</v>
      </c>
      <c r="H170" s="138">
        <v>15</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532</v>
      </c>
      <c r="AT170" s="145" t="s">
        <v>331</v>
      </c>
      <c r="AU170" s="145" t="s">
        <v>79</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532</v>
      </c>
      <c r="BM170" s="145" t="s">
        <v>1534</v>
      </c>
    </row>
    <row r="171" spans="2:65" s="1" customFormat="1">
      <c r="B171" s="34"/>
      <c r="D171" s="147" t="s">
        <v>338</v>
      </c>
      <c r="F171" s="148" t="s">
        <v>6514</v>
      </c>
      <c r="I171" s="149"/>
      <c r="L171" s="34"/>
      <c r="M171" s="150"/>
      <c r="T171" s="55"/>
      <c r="AT171" s="19" t="s">
        <v>338</v>
      </c>
      <c r="AU171" s="19" t="s">
        <v>79</v>
      </c>
    </row>
    <row r="172" spans="2:65" s="1" customFormat="1" ht="37.9" customHeight="1">
      <c r="B172" s="133"/>
      <c r="C172" s="176" t="s">
        <v>710</v>
      </c>
      <c r="D172" s="176" t="s">
        <v>539</v>
      </c>
      <c r="E172" s="177" t="s">
        <v>6515</v>
      </c>
      <c r="F172" s="178" t="s">
        <v>6516</v>
      </c>
      <c r="G172" s="179" t="s">
        <v>476</v>
      </c>
      <c r="H172" s="180">
        <v>15</v>
      </c>
      <c r="I172" s="181"/>
      <c r="J172" s="182">
        <f>ROUND(I172*H172,2)</f>
        <v>0</v>
      </c>
      <c r="K172" s="178" t="s">
        <v>335</v>
      </c>
      <c r="L172" s="183"/>
      <c r="M172" s="184" t="s">
        <v>3</v>
      </c>
      <c r="N172" s="185" t="s">
        <v>40</v>
      </c>
      <c r="P172" s="143">
        <f>O172*H172</f>
        <v>0</v>
      </c>
      <c r="Q172" s="143">
        <v>0</v>
      </c>
      <c r="R172" s="143">
        <f>Q172*H172</f>
        <v>0</v>
      </c>
      <c r="S172" s="143">
        <v>0</v>
      </c>
      <c r="T172" s="144">
        <f>S172*H172</f>
        <v>0</v>
      </c>
      <c r="AR172" s="145" t="s">
        <v>621</v>
      </c>
      <c r="AT172" s="145" t="s">
        <v>539</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532</v>
      </c>
      <c r="BM172" s="145" t="s">
        <v>1327</v>
      </c>
    </row>
    <row r="173" spans="2:65" s="1" customFormat="1" ht="33" customHeight="1">
      <c r="B173" s="133"/>
      <c r="C173" s="134" t="s">
        <v>713</v>
      </c>
      <c r="D173" s="134" t="s">
        <v>331</v>
      </c>
      <c r="E173" s="135" t="s">
        <v>6517</v>
      </c>
      <c r="F173" s="136" t="s">
        <v>6518</v>
      </c>
      <c r="G173" s="137" t="s">
        <v>574</v>
      </c>
      <c r="H173" s="138">
        <v>300</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532</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532</v>
      </c>
      <c r="BM173" s="145" t="s">
        <v>1330</v>
      </c>
    </row>
    <row r="174" spans="2:65" s="1" customFormat="1">
      <c r="B174" s="34"/>
      <c r="D174" s="147" t="s">
        <v>338</v>
      </c>
      <c r="F174" s="148" t="s">
        <v>6519</v>
      </c>
      <c r="I174" s="149"/>
      <c r="L174" s="34"/>
      <c r="M174" s="150"/>
      <c r="T174" s="55"/>
      <c r="AT174" s="19" t="s">
        <v>338</v>
      </c>
      <c r="AU174" s="19" t="s">
        <v>79</v>
      </c>
    </row>
    <row r="175" spans="2:65" s="1" customFormat="1" ht="33" customHeight="1">
      <c r="B175" s="133"/>
      <c r="C175" s="134" t="s">
        <v>718</v>
      </c>
      <c r="D175" s="134" t="s">
        <v>331</v>
      </c>
      <c r="E175" s="135" t="s">
        <v>6520</v>
      </c>
      <c r="F175" s="136" t="s">
        <v>6521</v>
      </c>
      <c r="G175" s="137" t="s">
        <v>574</v>
      </c>
      <c r="H175" s="138">
        <v>40</v>
      </c>
      <c r="I175" s="139"/>
      <c r="J175" s="140">
        <f>ROUND(I175*H175,2)</f>
        <v>0</v>
      </c>
      <c r="K175" s="136" t="s">
        <v>335</v>
      </c>
      <c r="L175" s="34"/>
      <c r="M175" s="141" t="s">
        <v>3</v>
      </c>
      <c r="N175" s="142" t="s">
        <v>40</v>
      </c>
      <c r="P175" s="143">
        <f>O175*H175</f>
        <v>0</v>
      </c>
      <c r="Q175" s="143">
        <v>0</v>
      </c>
      <c r="R175" s="143">
        <f>Q175*H175</f>
        <v>0</v>
      </c>
      <c r="S175" s="143">
        <v>0</v>
      </c>
      <c r="T175" s="144">
        <f>S175*H175</f>
        <v>0</v>
      </c>
      <c r="AR175" s="145" t="s">
        <v>532</v>
      </c>
      <c r="AT175" s="145" t="s">
        <v>331</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532</v>
      </c>
      <c r="BM175" s="145" t="s">
        <v>1333</v>
      </c>
    </row>
    <row r="176" spans="2:65" s="1" customFormat="1">
      <c r="B176" s="34"/>
      <c r="D176" s="147" t="s">
        <v>338</v>
      </c>
      <c r="F176" s="148" t="s">
        <v>6522</v>
      </c>
      <c r="I176" s="149"/>
      <c r="L176" s="34"/>
      <c r="M176" s="150"/>
      <c r="T176" s="55"/>
      <c r="AT176" s="19" t="s">
        <v>338</v>
      </c>
      <c r="AU176" s="19" t="s">
        <v>79</v>
      </c>
    </row>
    <row r="177" spans="2:65" s="1" customFormat="1" ht="33" customHeight="1">
      <c r="B177" s="133"/>
      <c r="C177" s="134" t="s">
        <v>148</v>
      </c>
      <c r="D177" s="134" t="s">
        <v>331</v>
      </c>
      <c r="E177" s="135" t="s">
        <v>6523</v>
      </c>
      <c r="F177" s="136" t="s">
        <v>6524</v>
      </c>
      <c r="G177" s="137" t="s">
        <v>574</v>
      </c>
      <c r="H177" s="138">
        <v>30</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532</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532</v>
      </c>
      <c r="BM177" s="145" t="s">
        <v>1336</v>
      </c>
    </row>
    <row r="178" spans="2:65" s="1" customFormat="1">
      <c r="B178" s="34"/>
      <c r="D178" s="147" t="s">
        <v>338</v>
      </c>
      <c r="F178" s="148" t="s">
        <v>6525</v>
      </c>
      <c r="I178" s="149"/>
      <c r="L178" s="34"/>
      <c r="M178" s="150"/>
      <c r="T178" s="55"/>
      <c r="AT178" s="19" t="s">
        <v>338</v>
      </c>
      <c r="AU178" s="19" t="s">
        <v>79</v>
      </c>
    </row>
    <row r="179" spans="2:65" s="1" customFormat="1" ht="33" customHeight="1">
      <c r="B179" s="133"/>
      <c r="C179" s="134" t="s">
        <v>152</v>
      </c>
      <c r="D179" s="134" t="s">
        <v>331</v>
      </c>
      <c r="E179" s="135" t="s">
        <v>6526</v>
      </c>
      <c r="F179" s="136" t="s">
        <v>6527</v>
      </c>
      <c r="G179" s="137" t="s">
        <v>574</v>
      </c>
      <c r="H179" s="138">
        <v>30</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532</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532</v>
      </c>
      <c r="BM179" s="145" t="s">
        <v>1339</v>
      </c>
    </row>
    <row r="180" spans="2:65" s="1" customFormat="1">
      <c r="B180" s="34"/>
      <c r="D180" s="147" t="s">
        <v>338</v>
      </c>
      <c r="F180" s="148" t="s">
        <v>6528</v>
      </c>
      <c r="I180" s="149"/>
      <c r="L180" s="34"/>
      <c r="M180" s="150"/>
      <c r="T180" s="55"/>
      <c r="AT180" s="19" t="s">
        <v>338</v>
      </c>
      <c r="AU180" s="19" t="s">
        <v>79</v>
      </c>
    </row>
    <row r="181" spans="2:65" s="1" customFormat="1" ht="33" customHeight="1">
      <c r="B181" s="133"/>
      <c r="C181" s="134" t="s">
        <v>155</v>
      </c>
      <c r="D181" s="134" t="s">
        <v>331</v>
      </c>
      <c r="E181" s="135" t="s">
        <v>6529</v>
      </c>
      <c r="F181" s="136" t="s">
        <v>6530</v>
      </c>
      <c r="G181" s="137" t="s">
        <v>574</v>
      </c>
      <c r="H181" s="138">
        <v>10</v>
      </c>
      <c r="I181" s="139"/>
      <c r="J181" s="140">
        <f>ROUND(I181*H181,2)</f>
        <v>0</v>
      </c>
      <c r="K181" s="136" t="s">
        <v>335</v>
      </c>
      <c r="L181" s="34"/>
      <c r="M181" s="141" t="s">
        <v>3</v>
      </c>
      <c r="N181" s="142" t="s">
        <v>40</v>
      </c>
      <c r="P181" s="143">
        <f>O181*H181</f>
        <v>0</v>
      </c>
      <c r="Q181" s="143">
        <v>0</v>
      </c>
      <c r="R181" s="143">
        <f>Q181*H181</f>
        <v>0</v>
      </c>
      <c r="S181" s="143">
        <v>0</v>
      </c>
      <c r="T181" s="144">
        <f>S181*H181</f>
        <v>0</v>
      </c>
      <c r="AR181" s="145" t="s">
        <v>532</v>
      </c>
      <c r="AT181" s="145" t="s">
        <v>331</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532</v>
      </c>
      <c r="BM181" s="145" t="s">
        <v>1342</v>
      </c>
    </row>
    <row r="182" spans="2:65" s="1" customFormat="1">
      <c r="B182" s="34"/>
      <c r="D182" s="147" t="s">
        <v>338</v>
      </c>
      <c r="F182" s="148" t="s">
        <v>6531</v>
      </c>
      <c r="I182" s="149"/>
      <c r="L182" s="34"/>
      <c r="M182" s="150"/>
      <c r="T182" s="55"/>
      <c r="AT182" s="19" t="s">
        <v>338</v>
      </c>
      <c r="AU182" s="19" t="s">
        <v>79</v>
      </c>
    </row>
    <row r="183" spans="2:65" s="1" customFormat="1" ht="33" customHeight="1">
      <c r="B183" s="133"/>
      <c r="C183" s="134" t="s">
        <v>158</v>
      </c>
      <c r="D183" s="134" t="s">
        <v>331</v>
      </c>
      <c r="E183" s="135" t="s">
        <v>6532</v>
      </c>
      <c r="F183" s="136" t="s">
        <v>6533</v>
      </c>
      <c r="G183" s="137" t="s">
        <v>574</v>
      </c>
      <c r="H183" s="138">
        <v>10</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532</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532</v>
      </c>
      <c r="BM183" s="145" t="s">
        <v>570</v>
      </c>
    </row>
    <row r="184" spans="2:65" s="1" customFormat="1">
      <c r="B184" s="34"/>
      <c r="D184" s="147" t="s">
        <v>338</v>
      </c>
      <c r="F184" s="148" t="s">
        <v>6534</v>
      </c>
      <c r="I184" s="149"/>
      <c r="L184" s="34"/>
      <c r="M184" s="150"/>
      <c r="T184" s="55"/>
      <c r="AT184" s="19" t="s">
        <v>338</v>
      </c>
      <c r="AU184" s="19" t="s">
        <v>79</v>
      </c>
    </row>
    <row r="185" spans="2:65" s="1" customFormat="1" ht="33" customHeight="1">
      <c r="B185" s="133"/>
      <c r="C185" s="134" t="s">
        <v>161</v>
      </c>
      <c r="D185" s="134" t="s">
        <v>331</v>
      </c>
      <c r="E185" s="135" t="s">
        <v>6535</v>
      </c>
      <c r="F185" s="136" t="s">
        <v>6536</v>
      </c>
      <c r="G185" s="137" t="s">
        <v>574</v>
      </c>
      <c r="H185" s="138">
        <v>5</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532</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532</v>
      </c>
      <c r="BM185" s="145" t="s">
        <v>1347</v>
      </c>
    </row>
    <row r="186" spans="2:65" s="1" customFormat="1">
      <c r="B186" s="34"/>
      <c r="D186" s="147" t="s">
        <v>338</v>
      </c>
      <c r="F186" s="148" t="s">
        <v>6537</v>
      </c>
      <c r="I186" s="149"/>
      <c r="L186" s="34"/>
      <c r="M186" s="150"/>
      <c r="T186" s="55"/>
      <c r="AT186" s="19" t="s">
        <v>338</v>
      </c>
      <c r="AU186" s="19" t="s">
        <v>79</v>
      </c>
    </row>
    <row r="187" spans="2:65" s="1" customFormat="1" ht="16.5" customHeight="1">
      <c r="B187" s="133"/>
      <c r="C187" s="176" t="s">
        <v>747</v>
      </c>
      <c r="D187" s="176" t="s">
        <v>539</v>
      </c>
      <c r="E187" s="177" t="s">
        <v>6538</v>
      </c>
      <c r="F187" s="178" t="s">
        <v>6539</v>
      </c>
      <c r="G187" s="179" t="s">
        <v>367</v>
      </c>
      <c r="H187" s="180">
        <v>1</v>
      </c>
      <c r="I187" s="181"/>
      <c r="J187" s="182">
        <f t="shared" ref="J187:J192" si="0">ROUND(I187*H187,2)</f>
        <v>0</v>
      </c>
      <c r="K187" s="178" t="s">
        <v>3</v>
      </c>
      <c r="L187" s="183"/>
      <c r="M187" s="184" t="s">
        <v>3</v>
      </c>
      <c r="N187" s="185" t="s">
        <v>40</v>
      </c>
      <c r="P187" s="143">
        <f t="shared" ref="P187:P192" si="1">O187*H187</f>
        <v>0</v>
      </c>
      <c r="Q187" s="143">
        <v>0</v>
      </c>
      <c r="R187" s="143">
        <f t="shared" ref="R187:R192" si="2">Q187*H187</f>
        <v>0</v>
      </c>
      <c r="S187" s="143">
        <v>0</v>
      </c>
      <c r="T187" s="144">
        <f t="shared" ref="T187:T192" si="3">S187*H187</f>
        <v>0</v>
      </c>
      <c r="AR187" s="145" t="s">
        <v>621</v>
      </c>
      <c r="AT187" s="145" t="s">
        <v>539</v>
      </c>
      <c r="AU187" s="145" t="s">
        <v>79</v>
      </c>
      <c r="AY187" s="19" t="s">
        <v>328</v>
      </c>
      <c r="BE187" s="146">
        <f t="shared" ref="BE187:BE192" si="4">IF(N187="základní",J187,0)</f>
        <v>0</v>
      </c>
      <c r="BF187" s="146">
        <f t="shared" ref="BF187:BF192" si="5">IF(N187="snížená",J187,0)</f>
        <v>0</v>
      </c>
      <c r="BG187" s="146">
        <f t="shared" ref="BG187:BG192" si="6">IF(N187="zákl. přenesená",J187,0)</f>
        <v>0</v>
      </c>
      <c r="BH187" s="146">
        <f t="shared" ref="BH187:BH192" si="7">IF(N187="sníž. přenesená",J187,0)</f>
        <v>0</v>
      </c>
      <c r="BI187" s="146">
        <f t="shared" ref="BI187:BI192" si="8">IF(N187="nulová",J187,0)</f>
        <v>0</v>
      </c>
      <c r="BJ187" s="19" t="s">
        <v>76</v>
      </c>
      <c r="BK187" s="146">
        <f t="shared" ref="BK187:BK192" si="9">ROUND(I187*H187,2)</f>
        <v>0</v>
      </c>
      <c r="BL187" s="19" t="s">
        <v>532</v>
      </c>
      <c r="BM187" s="145" t="s">
        <v>1350</v>
      </c>
    </row>
    <row r="188" spans="2:65" s="1" customFormat="1" ht="37.9" customHeight="1">
      <c r="B188" s="133"/>
      <c r="C188" s="176" t="s">
        <v>751</v>
      </c>
      <c r="D188" s="176" t="s">
        <v>539</v>
      </c>
      <c r="E188" s="177" t="s">
        <v>6540</v>
      </c>
      <c r="F188" s="178" t="s">
        <v>6541</v>
      </c>
      <c r="G188" s="179" t="s">
        <v>367</v>
      </c>
      <c r="H188" s="180">
        <v>1</v>
      </c>
      <c r="I188" s="181"/>
      <c r="J188" s="182">
        <f t="shared" si="0"/>
        <v>0</v>
      </c>
      <c r="K188" s="178" t="s">
        <v>3</v>
      </c>
      <c r="L188" s="183"/>
      <c r="M188" s="184" t="s">
        <v>3</v>
      </c>
      <c r="N188" s="185" t="s">
        <v>40</v>
      </c>
      <c r="P188" s="143">
        <f t="shared" si="1"/>
        <v>0</v>
      </c>
      <c r="Q188" s="143">
        <v>0</v>
      </c>
      <c r="R188" s="143">
        <f t="shared" si="2"/>
        <v>0</v>
      </c>
      <c r="S188" s="143">
        <v>0</v>
      </c>
      <c r="T188" s="144">
        <f t="shared" si="3"/>
        <v>0</v>
      </c>
      <c r="AR188" s="145" t="s">
        <v>621</v>
      </c>
      <c r="AT188" s="145" t="s">
        <v>539</v>
      </c>
      <c r="AU188" s="145" t="s">
        <v>79</v>
      </c>
      <c r="AY188" s="19" t="s">
        <v>328</v>
      </c>
      <c r="BE188" s="146">
        <f t="shared" si="4"/>
        <v>0</v>
      </c>
      <c r="BF188" s="146">
        <f t="shared" si="5"/>
        <v>0</v>
      </c>
      <c r="BG188" s="146">
        <f t="shared" si="6"/>
        <v>0</v>
      </c>
      <c r="BH188" s="146">
        <f t="shared" si="7"/>
        <v>0</v>
      </c>
      <c r="BI188" s="146">
        <f t="shared" si="8"/>
        <v>0</v>
      </c>
      <c r="BJ188" s="19" t="s">
        <v>76</v>
      </c>
      <c r="BK188" s="146">
        <f t="shared" si="9"/>
        <v>0</v>
      </c>
      <c r="BL188" s="19" t="s">
        <v>532</v>
      </c>
      <c r="BM188" s="145" t="s">
        <v>1353</v>
      </c>
    </row>
    <row r="189" spans="2:65" s="1" customFormat="1" ht="37.9" customHeight="1">
      <c r="B189" s="133"/>
      <c r="C189" s="176" t="s">
        <v>756</v>
      </c>
      <c r="D189" s="176" t="s">
        <v>539</v>
      </c>
      <c r="E189" s="177" t="s">
        <v>6542</v>
      </c>
      <c r="F189" s="178" t="s">
        <v>6543</v>
      </c>
      <c r="G189" s="179" t="s">
        <v>367</v>
      </c>
      <c r="H189" s="180">
        <v>1</v>
      </c>
      <c r="I189" s="181"/>
      <c r="J189" s="182">
        <f t="shared" si="0"/>
        <v>0</v>
      </c>
      <c r="K189" s="178" t="s">
        <v>3</v>
      </c>
      <c r="L189" s="183"/>
      <c r="M189" s="184" t="s">
        <v>3</v>
      </c>
      <c r="N189" s="185" t="s">
        <v>40</v>
      </c>
      <c r="P189" s="143">
        <f t="shared" si="1"/>
        <v>0</v>
      </c>
      <c r="Q189" s="143">
        <v>0</v>
      </c>
      <c r="R189" s="143">
        <f t="shared" si="2"/>
        <v>0</v>
      </c>
      <c r="S189" s="143">
        <v>0</v>
      </c>
      <c r="T189" s="144">
        <f t="shared" si="3"/>
        <v>0</v>
      </c>
      <c r="AR189" s="145" t="s">
        <v>621</v>
      </c>
      <c r="AT189" s="145" t="s">
        <v>539</v>
      </c>
      <c r="AU189" s="145" t="s">
        <v>79</v>
      </c>
      <c r="AY189" s="19" t="s">
        <v>328</v>
      </c>
      <c r="BE189" s="146">
        <f t="shared" si="4"/>
        <v>0</v>
      </c>
      <c r="BF189" s="146">
        <f t="shared" si="5"/>
        <v>0</v>
      </c>
      <c r="BG189" s="146">
        <f t="shared" si="6"/>
        <v>0</v>
      </c>
      <c r="BH189" s="146">
        <f t="shared" si="7"/>
        <v>0</v>
      </c>
      <c r="BI189" s="146">
        <f t="shared" si="8"/>
        <v>0</v>
      </c>
      <c r="BJ189" s="19" t="s">
        <v>76</v>
      </c>
      <c r="BK189" s="146">
        <f t="shared" si="9"/>
        <v>0</v>
      </c>
      <c r="BL189" s="19" t="s">
        <v>532</v>
      </c>
      <c r="BM189" s="145" t="s">
        <v>1356</v>
      </c>
    </row>
    <row r="190" spans="2:65" s="1" customFormat="1" ht="37.9" customHeight="1">
      <c r="B190" s="133"/>
      <c r="C190" s="176" t="s">
        <v>760</v>
      </c>
      <c r="D190" s="176" t="s">
        <v>539</v>
      </c>
      <c r="E190" s="177" t="s">
        <v>6544</v>
      </c>
      <c r="F190" s="178" t="s">
        <v>6545</v>
      </c>
      <c r="G190" s="179" t="s">
        <v>367</v>
      </c>
      <c r="H190" s="180">
        <v>1</v>
      </c>
      <c r="I190" s="181"/>
      <c r="J190" s="182">
        <f t="shared" si="0"/>
        <v>0</v>
      </c>
      <c r="K190" s="178" t="s">
        <v>3</v>
      </c>
      <c r="L190" s="183"/>
      <c r="M190" s="184" t="s">
        <v>3</v>
      </c>
      <c r="N190" s="185" t="s">
        <v>40</v>
      </c>
      <c r="P190" s="143">
        <f t="shared" si="1"/>
        <v>0</v>
      </c>
      <c r="Q190" s="143">
        <v>0</v>
      </c>
      <c r="R190" s="143">
        <f t="shared" si="2"/>
        <v>0</v>
      </c>
      <c r="S190" s="143">
        <v>0</v>
      </c>
      <c r="T190" s="144">
        <f t="shared" si="3"/>
        <v>0</v>
      </c>
      <c r="AR190" s="145" t="s">
        <v>621</v>
      </c>
      <c r="AT190" s="145" t="s">
        <v>539</v>
      </c>
      <c r="AU190" s="145" t="s">
        <v>79</v>
      </c>
      <c r="AY190" s="19" t="s">
        <v>328</v>
      </c>
      <c r="BE190" s="146">
        <f t="shared" si="4"/>
        <v>0</v>
      </c>
      <c r="BF190" s="146">
        <f t="shared" si="5"/>
        <v>0</v>
      </c>
      <c r="BG190" s="146">
        <f t="shared" si="6"/>
        <v>0</v>
      </c>
      <c r="BH190" s="146">
        <f t="shared" si="7"/>
        <v>0</v>
      </c>
      <c r="BI190" s="146">
        <f t="shared" si="8"/>
        <v>0</v>
      </c>
      <c r="BJ190" s="19" t="s">
        <v>76</v>
      </c>
      <c r="BK190" s="146">
        <f t="shared" si="9"/>
        <v>0</v>
      </c>
      <c r="BL190" s="19" t="s">
        <v>532</v>
      </c>
      <c r="BM190" s="145" t="s">
        <v>1359</v>
      </c>
    </row>
    <row r="191" spans="2:65" s="1" customFormat="1" ht="24.2" customHeight="1">
      <c r="B191" s="133"/>
      <c r="C191" s="176" t="s">
        <v>764</v>
      </c>
      <c r="D191" s="176" t="s">
        <v>539</v>
      </c>
      <c r="E191" s="177" t="s">
        <v>6546</v>
      </c>
      <c r="F191" s="178" t="s">
        <v>6547</v>
      </c>
      <c r="G191" s="179" t="s">
        <v>367</v>
      </c>
      <c r="H191" s="180">
        <v>1</v>
      </c>
      <c r="I191" s="181"/>
      <c r="J191" s="182">
        <f t="shared" si="0"/>
        <v>0</v>
      </c>
      <c r="K191" s="178" t="s">
        <v>3</v>
      </c>
      <c r="L191" s="183"/>
      <c r="M191" s="184" t="s">
        <v>3</v>
      </c>
      <c r="N191" s="185" t="s">
        <v>40</v>
      </c>
      <c r="P191" s="143">
        <f t="shared" si="1"/>
        <v>0</v>
      </c>
      <c r="Q191" s="143">
        <v>0</v>
      </c>
      <c r="R191" s="143">
        <f t="shared" si="2"/>
        <v>0</v>
      </c>
      <c r="S191" s="143">
        <v>0</v>
      </c>
      <c r="T191" s="144">
        <f t="shared" si="3"/>
        <v>0</v>
      </c>
      <c r="AR191" s="145" t="s">
        <v>621</v>
      </c>
      <c r="AT191" s="145" t="s">
        <v>539</v>
      </c>
      <c r="AU191" s="145" t="s">
        <v>79</v>
      </c>
      <c r="AY191" s="19" t="s">
        <v>328</v>
      </c>
      <c r="BE191" s="146">
        <f t="shared" si="4"/>
        <v>0</v>
      </c>
      <c r="BF191" s="146">
        <f t="shared" si="5"/>
        <v>0</v>
      </c>
      <c r="BG191" s="146">
        <f t="shared" si="6"/>
        <v>0</v>
      </c>
      <c r="BH191" s="146">
        <f t="shared" si="7"/>
        <v>0</v>
      </c>
      <c r="BI191" s="146">
        <f t="shared" si="8"/>
        <v>0</v>
      </c>
      <c r="BJ191" s="19" t="s">
        <v>76</v>
      </c>
      <c r="BK191" s="146">
        <f t="shared" si="9"/>
        <v>0</v>
      </c>
      <c r="BL191" s="19" t="s">
        <v>532</v>
      </c>
      <c r="BM191" s="145" t="s">
        <v>1362</v>
      </c>
    </row>
    <row r="192" spans="2:65" s="1" customFormat="1" ht="33" customHeight="1">
      <c r="B192" s="133"/>
      <c r="C192" s="134" t="s">
        <v>165</v>
      </c>
      <c r="D192" s="134" t="s">
        <v>331</v>
      </c>
      <c r="E192" s="135" t="s">
        <v>6548</v>
      </c>
      <c r="F192" s="136" t="s">
        <v>6549</v>
      </c>
      <c r="G192" s="137" t="s">
        <v>574</v>
      </c>
      <c r="H192" s="138">
        <v>1</v>
      </c>
      <c r="I192" s="139"/>
      <c r="J192" s="140">
        <f t="shared" si="0"/>
        <v>0</v>
      </c>
      <c r="K192" s="136" t="s">
        <v>335</v>
      </c>
      <c r="L192" s="34"/>
      <c r="M192" s="141" t="s">
        <v>3</v>
      </c>
      <c r="N192" s="142" t="s">
        <v>40</v>
      </c>
      <c r="P192" s="143">
        <f t="shared" si="1"/>
        <v>0</v>
      </c>
      <c r="Q192" s="143">
        <v>0</v>
      </c>
      <c r="R192" s="143">
        <f t="shared" si="2"/>
        <v>0</v>
      </c>
      <c r="S192" s="143">
        <v>0</v>
      </c>
      <c r="T192" s="144">
        <f t="shared" si="3"/>
        <v>0</v>
      </c>
      <c r="AR192" s="145" t="s">
        <v>532</v>
      </c>
      <c r="AT192" s="145" t="s">
        <v>331</v>
      </c>
      <c r="AU192" s="145" t="s">
        <v>79</v>
      </c>
      <c r="AY192" s="19" t="s">
        <v>328</v>
      </c>
      <c r="BE192" s="146">
        <f t="shared" si="4"/>
        <v>0</v>
      </c>
      <c r="BF192" s="146">
        <f t="shared" si="5"/>
        <v>0</v>
      </c>
      <c r="BG192" s="146">
        <f t="shared" si="6"/>
        <v>0</v>
      </c>
      <c r="BH192" s="146">
        <f t="shared" si="7"/>
        <v>0</v>
      </c>
      <c r="BI192" s="146">
        <f t="shared" si="8"/>
        <v>0</v>
      </c>
      <c r="BJ192" s="19" t="s">
        <v>76</v>
      </c>
      <c r="BK192" s="146">
        <f t="shared" si="9"/>
        <v>0</v>
      </c>
      <c r="BL192" s="19" t="s">
        <v>532</v>
      </c>
      <c r="BM192" s="145" t="s">
        <v>1568</v>
      </c>
    </row>
    <row r="193" spans="2:65" s="1" customFormat="1">
      <c r="B193" s="34"/>
      <c r="D193" s="147" t="s">
        <v>338</v>
      </c>
      <c r="F193" s="148" t="s">
        <v>6550</v>
      </c>
      <c r="I193" s="149"/>
      <c r="L193" s="34"/>
      <c r="M193" s="150"/>
      <c r="T193" s="55"/>
      <c r="AT193" s="19" t="s">
        <v>338</v>
      </c>
      <c r="AU193" s="19" t="s">
        <v>79</v>
      </c>
    </row>
    <row r="194" spans="2:65" s="1" customFormat="1" ht="44.25" customHeight="1">
      <c r="B194" s="133"/>
      <c r="C194" s="134" t="s">
        <v>773</v>
      </c>
      <c r="D194" s="134" t="s">
        <v>331</v>
      </c>
      <c r="E194" s="135" t="s">
        <v>6551</v>
      </c>
      <c r="F194" s="136" t="s">
        <v>6552</v>
      </c>
      <c r="G194" s="137" t="s">
        <v>574</v>
      </c>
      <c r="H194" s="138">
        <v>1</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532</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532</v>
      </c>
      <c r="BM194" s="145" t="s">
        <v>1367</v>
      </c>
    </row>
    <row r="195" spans="2:65" s="1" customFormat="1">
      <c r="B195" s="34"/>
      <c r="D195" s="147" t="s">
        <v>338</v>
      </c>
      <c r="F195" s="148" t="s">
        <v>6553</v>
      </c>
      <c r="I195" s="149"/>
      <c r="L195" s="34"/>
      <c r="M195" s="150"/>
      <c r="T195" s="55"/>
      <c r="AT195" s="19" t="s">
        <v>338</v>
      </c>
      <c r="AU195" s="19" t="s">
        <v>79</v>
      </c>
    </row>
    <row r="196" spans="2:65" s="1" customFormat="1" ht="24.2" customHeight="1">
      <c r="B196" s="133"/>
      <c r="C196" s="176" t="s">
        <v>778</v>
      </c>
      <c r="D196" s="176" t="s">
        <v>539</v>
      </c>
      <c r="E196" s="177" t="s">
        <v>6554</v>
      </c>
      <c r="F196" s="178" t="s">
        <v>6555</v>
      </c>
      <c r="G196" s="179" t="s">
        <v>574</v>
      </c>
      <c r="H196" s="180">
        <v>1</v>
      </c>
      <c r="I196" s="181"/>
      <c r="J196" s="182">
        <f>ROUND(I196*H196,2)</f>
        <v>0</v>
      </c>
      <c r="K196" s="178" t="s">
        <v>335</v>
      </c>
      <c r="L196" s="183"/>
      <c r="M196" s="184" t="s">
        <v>3</v>
      </c>
      <c r="N196" s="185" t="s">
        <v>40</v>
      </c>
      <c r="P196" s="143">
        <f>O196*H196</f>
        <v>0</v>
      </c>
      <c r="Q196" s="143">
        <v>0</v>
      </c>
      <c r="R196" s="143">
        <f>Q196*H196</f>
        <v>0</v>
      </c>
      <c r="S196" s="143">
        <v>0</v>
      </c>
      <c r="T196" s="144">
        <f>S196*H196</f>
        <v>0</v>
      </c>
      <c r="AR196" s="145" t="s">
        <v>621</v>
      </c>
      <c r="AT196" s="145" t="s">
        <v>539</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532</v>
      </c>
      <c r="BM196" s="145" t="s">
        <v>1370</v>
      </c>
    </row>
    <row r="197" spans="2:65" s="1" customFormat="1" ht="49.15" customHeight="1">
      <c r="B197" s="133"/>
      <c r="C197" s="134" t="s">
        <v>783</v>
      </c>
      <c r="D197" s="134" t="s">
        <v>331</v>
      </c>
      <c r="E197" s="135" t="s">
        <v>6556</v>
      </c>
      <c r="F197" s="136" t="s">
        <v>6557</v>
      </c>
      <c r="G197" s="137" t="s">
        <v>574</v>
      </c>
      <c r="H197" s="138">
        <v>6</v>
      </c>
      <c r="I197" s="139"/>
      <c r="J197" s="140">
        <f>ROUND(I197*H197,2)</f>
        <v>0</v>
      </c>
      <c r="K197" s="136" t="s">
        <v>335</v>
      </c>
      <c r="L197" s="34"/>
      <c r="M197" s="141" t="s">
        <v>3</v>
      </c>
      <c r="N197" s="142" t="s">
        <v>40</v>
      </c>
      <c r="P197" s="143">
        <f>O197*H197</f>
        <v>0</v>
      </c>
      <c r="Q197" s="143">
        <v>0</v>
      </c>
      <c r="R197" s="143">
        <f>Q197*H197</f>
        <v>0</v>
      </c>
      <c r="S197" s="143">
        <v>0</v>
      </c>
      <c r="T197" s="144">
        <f>S197*H197</f>
        <v>0</v>
      </c>
      <c r="AR197" s="145" t="s">
        <v>532</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532</v>
      </c>
      <c r="BM197" s="145" t="s">
        <v>1575</v>
      </c>
    </row>
    <row r="198" spans="2:65" s="1" customFormat="1">
      <c r="B198" s="34"/>
      <c r="D198" s="147" t="s">
        <v>338</v>
      </c>
      <c r="F198" s="148" t="s">
        <v>6558</v>
      </c>
      <c r="I198" s="149"/>
      <c r="L198" s="34"/>
      <c r="M198" s="150"/>
      <c r="T198" s="55"/>
      <c r="AT198" s="19" t="s">
        <v>338</v>
      </c>
      <c r="AU198" s="19" t="s">
        <v>79</v>
      </c>
    </row>
    <row r="199" spans="2:65" s="1" customFormat="1" ht="24.2" customHeight="1">
      <c r="B199" s="133"/>
      <c r="C199" s="176" t="s">
        <v>788</v>
      </c>
      <c r="D199" s="176" t="s">
        <v>539</v>
      </c>
      <c r="E199" s="177" t="s">
        <v>6559</v>
      </c>
      <c r="F199" s="178" t="s">
        <v>6560</v>
      </c>
      <c r="G199" s="179" t="s">
        <v>574</v>
      </c>
      <c r="H199" s="180">
        <v>6</v>
      </c>
      <c r="I199" s="181"/>
      <c r="J199" s="182">
        <f>ROUND(I199*H199,2)</f>
        <v>0</v>
      </c>
      <c r="K199" s="178" t="s">
        <v>335</v>
      </c>
      <c r="L199" s="183"/>
      <c r="M199" s="184" t="s">
        <v>3</v>
      </c>
      <c r="N199" s="185" t="s">
        <v>40</v>
      </c>
      <c r="P199" s="143">
        <f>O199*H199</f>
        <v>0</v>
      </c>
      <c r="Q199" s="143">
        <v>0</v>
      </c>
      <c r="R199" s="143">
        <f>Q199*H199</f>
        <v>0</v>
      </c>
      <c r="S199" s="143">
        <v>0</v>
      </c>
      <c r="T199" s="144">
        <f>S199*H199</f>
        <v>0</v>
      </c>
      <c r="AR199" s="145" t="s">
        <v>621</v>
      </c>
      <c r="AT199" s="145" t="s">
        <v>539</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532</v>
      </c>
      <c r="BM199" s="145" t="s">
        <v>1374</v>
      </c>
    </row>
    <row r="200" spans="2:65" s="1" customFormat="1" ht="49.15" customHeight="1">
      <c r="B200" s="133"/>
      <c r="C200" s="134" t="s">
        <v>792</v>
      </c>
      <c r="D200" s="134" t="s">
        <v>331</v>
      </c>
      <c r="E200" s="135" t="s">
        <v>6561</v>
      </c>
      <c r="F200" s="136" t="s">
        <v>6562</v>
      </c>
      <c r="G200" s="137" t="s">
        <v>574</v>
      </c>
      <c r="H200" s="138">
        <v>2</v>
      </c>
      <c r="I200" s="139"/>
      <c r="J200" s="140">
        <f>ROUND(I200*H200,2)</f>
        <v>0</v>
      </c>
      <c r="K200" s="136" t="s">
        <v>335</v>
      </c>
      <c r="L200" s="34"/>
      <c r="M200" s="141" t="s">
        <v>3</v>
      </c>
      <c r="N200" s="142" t="s">
        <v>40</v>
      </c>
      <c r="P200" s="143">
        <f>O200*H200</f>
        <v>0</v>
      </c>
      <c r="Q200" s="143">
        <v>0</v>
      </c>
      <c r="R200" s="143">
        <f>Q200*H200</f>
        <v>0</v>
      </c>
      <c r="S200" s="143">
        <v>0</v>
      </c>
      <c r="T200" s="144">
        <f>S200*H200</f>
        <v>0</v>
      </c>
      <c r="AR200" s="145" t="s">
        <v>532</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532</v>
      </c>
      <c r="BM200" s="145" t="s">
        <v>1377</v>
      </c>
    </row>
    <row r="201" spans="2:65" s="1" customFormat="1">
      <c r="B201" s="34"/>
      <c r="D201" s="147" t="s">
        <v>338</v>
      </c>
      <c r="F201" s="148" t="s">
        <v>6563</v>
      </c>
      <c r="I201" s="149"/>
      <c r="L201" s="34"/>
      <c r="M201" s="150"/>
      <c r="T201" s="55"/>
      <c r="AT201" s="19" t="s">
        <v>338</v>
      </c>
      <c r="AU201" s="19" t="s">
        <v>79</v>
      </c>
    </row>
    <row r="202" spans="2:65" s="1" customFormat="1" ht="24.2" customHeight="1">
      <c r="B202" s="133"/>
      <c r="C202" s="176" t="s">
        <v>796</v>
      </c>
      <c r="D202" s="176" t="s">
        <v>539</v>
      </c>
      <c r="E202" s="177" t="s">
        <v>6564</v>
      </c>
      <c r="F202" s="178" t="s">
        <v>6565</v>
      </c>
      <c r="G202" s="179" t="s">
        <v>574</v>
      </c>
      <c r="H202" s="180">
        <v>2</v>
      </c>
      <c r="I202" s="181"/>
      <c r="J202" s="182">
        <f>ROUND(I202*H202,2)</f>
        <v>0</v>
      </c>
      <c r="K202" s="178" t="s">
        <v>335</v>
      </c>
      <c r="L202" s="183"/>
      <c r="M202" s="184" t="s">
        <v>3</v>
      </c>
      <c r="N202" s="185" t="s">
        <v>40</v>
      </c>
      <c r="P202" s="143">
        <f>O202*H202</f>
        <v>0</v>
      </c>
      <c r="Q202" s="143">
        <v>0</v>
      </c>
      <c r="R202" s="143">
        <f>Q202*H202</f>
        <v>0</v>
      </c>
      <c r="S202" s="143">
        <v>0</v>
      </c>
      <c r="T202" s="144">
        <f>S202*H202</f>
        <v>0</v>
      </c>
      <c r="AR202" s="145" t="s">
        <v>621</v>
      </c>
      <c r="AT202" s="145" t="s">
        <v>539</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532</v>
      </c>
      <c r="BM202" s="145" t="s">
        <v>1584</v>
      </c>
    </row>
    <row r="203" spans="2:65" s="1" customFormat="1" ht="55.5" customHeight="1">
      <c r="B203" s="133"/>
      <c r="C203" s="134" t="s">
        <v>800</v>
      </c>
      <c r="D203" s="134" t="s">
        <v>331</v>
      </c>
      <c r="E203" s="135" t="s">
        <v>6566</v>
      </c>
      <c r="F203" s="136" t="s">
        <v>6567</v>
      </c>
      <c r="G203" s="137" t="s">
        <v>574</v>
      </c>
      <c r="H203" s="138">
        <v>7</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532</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532</v>
      </c>
      <c r="BM203" s="145" t="s">
        <v>1380</v>
      </c>
    </row>
    <row r="204" spans="2:65" s="1" customFormat="1">
      <c r="B204" s="34"/>
      <c r="D204" s="147" t="s">
        <v>338</v>
      </c>
      <c r="F204" s="148" t="s">
        <v>6568</v>
      </c>
      <c r="I204" s="149"/>
      <c r="L204" s="34"/>
      <c r="M204" s="150"/>
      <c r="T204" s="55"/>
      <c r="AT204" s="19" t="s">
        <v>338</v>
      </c>
      <c r="AU204" s="19" t="s">
        <v>79</v>
      </c>
    </row>
    <row r="205" spans="2:65" s="1" customFormat="1" ht="16.5" customHeight="1">
      <c r="B205" s="133"/>
      <c r="C205" s="176" t="s">
        <v>804</v>
      </c>
      <c r="D205" s="176" t="s">
        <v>539</v>
      </c>
      <c r="E205" s="177" t="s">
        <v>6569</v>
      </c>
      <c r="F205" s="178" t="s">
        <v>6570</v>
      </c>
      <c r="G205" s="179" t="s">
        <v>367</v>
      </c>
      <c r="H205" s="180">
        <v>7</v>
      </c>
      <c r="I205" s="181"/>
      <c r="J205" s="182">
        <f>ROUND(I205*H205,2)</f>
        <v>0</v>
      </c>
      <c r="K205" s="178" t="s">
        <v>3</v>
      </c>
      <c r="L205" s="183"/>
      <c r="M205" s="184" t="s">
        <v>3</v>
      </c>
      <c r="N205" s="185" t="s">
        <v>40</v>
      </c>
      <c r="P205" s="143">
        <f>O205*H205</f>
        <v>0</v>
      </c>
      <c r="Q205" s="143">
        <v>0</v>
      </c>
      <c r="R205" s="143">
        <f>Q205*H205</f>
        <v>0</v>
      </c>
      <c r="S205" s="143">
        <v>0</v>
      </c>
      <c r="T205" s="144">
        <f>S205*H205</f>
        <v>0</v>
      </c>
      <c r="AR205" s="145" t="s">
        <v>621</v>
      </c>
      <c r="AT205" s="145" t="s">
        <v>539</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532</v>
      </c>
      <c r="BM205" s="145" t="s">
        <v>1384</v>
      </c>
    </row>
    <row r="206" spans="2:65" s="1" customFormat="1" ht="24.2" customHeight="1">
      <c r="B206" s="133"/>
      <c r="C206" s="134" t="s">
        <v>808</v>
      </c>
      <c r="D206" s="134" t="s">
        <v>331</v>
      </c>
      <c r="E206" s="135" t="s">
        <v>6571</v>
      </c>
      <c r="F206" s="136" t="s">
        <v>6572</v>
      </c>
      <c r="G206" s="137" t="s">
        <v>574</v>
      </c>
      <c r="H206" s="138">
        <v>28</v>
      </c>
      <c r="I206" s="139"/>
      <c r="J206" s="140">
        <f>ROUND(I206*H206,2)</f>
        <v>0</v>
      </c>
      <c r="K206" s="136" t="s">
        <v>335</v>
      </c>
      <c r="L206" s="34"/>
      <c r="M206" s="141" t="s">
        <v>3</v>
      </c>
      <c r="N206" s="142" t="s">
        <v>40</v>
      </c>
      <c r="P206" s="143">
        <f>O206*H206</f>
        <v>0</v>
      </c>
      <c r="Q206" s="143">
        <v>0</v>
      </c>
      <c r="R206" s="143">
        <f>Q206*H206</f>
        <v>0</v>
      </c>
      <c r="S206" s="143">
        <v>0</v>
      </c>
      <c r="T206" s="144">
        <f>S206*H206</f>
        <v>0</v>
      </c>
      <c r="AR206" s="145" t="s">
        <v>532</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532</v>
      </c>
      <c r="BM206" s="145" t="s">
        <v>1387</v>
      </c>
    </row>
    <row r="207" spans="2:65" s="1" customFormat="1">
      <c r="B207" s="34"/>
      <c r="D207" s="147" t="s">
        <v>338</v>
      </c>
      <c r="F207" s="148" t="s">
        <v>6573</v>
      </c>
      <c r="I207" s="149"/>
      <c r="L207" s="34"/>
      <c r="M207" s="150"/>
      <c r="T207" s="55"/>
      <c r="AT207" s="19" t="s">
        <v>338</v>
      </c>
      <c r="AU207" s="19" t="s">
        <v>79</v>
      </c>
    </row>
    <row r="208" spans="2:65" s="1" customFormat="1" ht="16.5" customHeight="1">
      <c r="B208" s="133"/>
      <c r="C208" s="176" t="s">
        <v>812</v>
      </c>
      <c r="D208" s="176" t="s">
        <v>539</v>
      </c>
      <c r="E208" s="177" t="s">
        <v>6574</v>
      </c>
      <c r="F208" s="178" t="s">
        <v>6575</v>
      </c>
      <c r="G208" s="179" t="s">
        <v>574</v>
      </c>
      <c r="H208" s="180">
        <v>28</v>
      </c>
      <c r="I208" s="181"/>
      <c r="J208" s="182">
        <f>ROUND(I208*H208,2)</f>
        <v>0</v>
      </c>
      <c r="K208" s="178" t="s">
        <v>335</v>
      </c>
      <c r="L208" s="183"/>
      <c r="M208" s="184" t="s">
        <v>3</v>
      </c>
      <c r="N208" s="185" t="s">
        <v>40</v>
      </c>
      <c r="P208" s="143">
        <f>O208*H208</f>
        <v>0</v>
      </c>
      <c r="Q208" s="143">
        <v>0</v>
      </c>
      <c r="R208" s="143">
        <f>Q208*H208</f>
        <v>0</v>
      </c>
      <c r="S208" s="143">
        <v>0</v>
      </c>
      <c r="T208" s="144">
        <f>S208*H208</f>
        <v>0</v>
      </c>
      <c r="AR208" s="145" t="s">
        <v>621</v>
      </c>
      <c r="AT208" s="145" t="s">
        <v>539</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532</v>
      </c>
      <c r="BM208" s="145" t="s">
        <v>1390</v>
      </c>
    </row>
    <row r="209" spans="2:65" s="1" customFormat="1" ht="37.9" customHeight="1">
      <c r="B209" s="133"/>
      <c r="C209" s="134" t="s">
        <v>816</v>
      </c>
      <c r="D209" s="134" t="s">
        <v>331</v>
      </c>
      <c r="E209" s="135" t="s">
        <v>6576</v>
      </c>
      <c r="F209" s="136" t="s">
        <v>6577</v>
      </c>
      <c r="G209" s="137" t="s">
        <v>574</v>
      </c>
      <c r="H209" s="138">
        <v>2</v>
      </c>
      <c r="I209" s="139"/>
      <c r="J209" s="140">
        <f>ROUND(I209*H209,2)</f>
        <v>0</v>
      </c>
      <c r="K209" s="136" t="s">
        <v>335</v>
      </c>
      <c r="L209" s="34"/>
      <c r="M209" s="141" t="s">
        <v>3</v>
      </c>
      <c r="N209" s="142" t="s">
        <v>40</v>
      </c>
      <c r="P209" s="143">
        <f>O209*H209</f>
        <v>0</v>
      </c>
      <c r="Q209" s="143">
        <v>0</v>
      </c>
      <c r="R209" s="143">
        <f>Q209*H209</f>
        <v>0</v>
      </c>
      <c r="S209" s="143">
        <v>0</v>
      </c>
      <c r="T209" s="144">
        <f>S209*H209</f>
        <v>0</v>
      </c>
      <c r="AR209" s="145" t="s">
        <v>532</v>
      </c>
      <c r="AT209" s="145" t="s">
        <v>331</v>
      </c>
      <c r="AU209" s="145" t="s">
        <v>79</v>
      </c>
      <c r="AY209" s="19" t="s">
        <v>328</v>
      </c>
      <c r="BE209" s="146">
        <f>IF(N209="základní",J209,0)</f>
        <v>0</v>
      </c>
      <c r="BF209" s="146">
        <f>IF(N209="snížená",J209,0)</f>
        <v>0</v>
      </c>
      <c r="BG209" s="146">
        <f>IF(N209="zákl. přenesená",J209,0)</f>
        <v>0</v>
      </c>
      <c r="BH209" s="146">
        <f>IF(N209="sníž. přenesená",J209,0)</f>
        <v>0</v>
      </c>
      <c r="BI209" s="146">
        <f>IF(N209="nulová",J209,0)</f>
        <v>0</v>
      </c>
      <c r="BJ209" s="19" t="s">
        <v>76</v>
      </c>
      <c r="BK209" s="146">
        <f>ROUND(I209*H209,2)</f>
        <v>0</v>
      </c>
      <c r="BL209" s="19" t="s">
        <v>532</v>
      </c>
      <c r="BM209" s="145" t="s">
        <v>1597</v>
      </c>
    </row>
    <row r="210" spans="2:65" s="1" customFormat="1">
      <c r="B210" s="34"/>
      <c r="D210" s="147" t="s">
        <v>338</v>
      </c>
      <c r="F210" s="148" t="s">
        <v>6578</v>
      </c>
      <c r="I210" s="149"/>
      <c r="L210" s="34"/>
      <c r="M210" s="150"/>
      <c r="T210" s="55"/>
      <c r="AT210" s="19" t="s">
        <v>338</v>
      </c>
      <c r="AU210" s="19" t="s">
        <v>79</v>
      </c>
    </row>
    <row r="211" spans="2:65" s="1" customFormat="1" ht="16.5" customHeight="1">
      <c r="B211" s="133"/>
      <c r="C211" s="176" t="s">
        <v>820</v>
      </c>
      <c r="D211" s="176" t="s">
        <v>539</v>
      </c>
      <c r="E211" s="177" t="s">
        <v>6579</v>
      </c>
      <c r="F211" s="178" t="s">
        <v>6580</v>
      </c>
      <c r="G211" s="179" t="s">
        <v>574</v>
      </c>
      <c r="H211" s="180">
        <v>1</v>
      </c>
      <c r="I211" s="181"/>
      <c r="J211" s="182">
        <f>ROUND(I211*H211,2)</f>
        <v>0</v>
      </c>
      <c r="K211" s="178" t="s">
        <v>3</v>
      </c>
      <c r="L211" s="183"/>
      <c r="M211" s="184" t="s">
        <v>3</v>
      </c>
      <c r="N211" s="185" t="s">
        <v>40</v>
      </c>
      <c r="P211" s="143">
        <f>O211*H211</f>
        <v>0</v>
      </c>
      <c r="Q211" s="143">
        <v>0</v>
      </c>
      <c r="R211" s="143">
        <f>Q211*H211</f>
        <v>0</v>
      </c>
      <c r="S211" s="143">
        <v>0</v>
      </c>
      <c r="T211" s="144">
        <f>S211*H211</f>
        <v>0</v>
      </c>
      <c r="AR211" s="145" t="s">
        <v>621</v>
      </c>
      <c r="AT211" s="145" t="s">
        <v>539</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532</v>
      </c>
      <c r="BM211" s="145" t="s">
        <v>1600</v>
      </c>
    </row>
    <row r="212" spans="2:65" s="1" customFormat="1" ht="16.5" customHeight="1">
      <c r="B212" s="133"/>
      <c r="C212" s="176" t="s">
        <v>825</v>
      </c>
      <c r="D212" s="176" t="s">
        <v>539</v>
      </c>
      <c r="E212" s="177" t="s">
        <v>6581</v>
      </c>
      <c r="F212" s="178" t="s">
        <v>6582</v>
      </c>
      <c r="G212" s="179" t="s">
        <v>574</v>
      </c>
      <c r="H212" s="180">
        <v>1</v>
      </c>
      <c r="I212" s="181"/>
      <c r="J212" s="182">
        <f>ROUND(I212*H212,2)</f>
        <v>0</v>
      </c>
      <c r="K212" s="178" t="s">
        <v>3</v>
      </c>
      <c r="L212" s="183"/>
      <c r="M212" s="184" t="s">
        <v>3</v>
      </c>
      <c r="N212" s="185" t="s">
        <v>40</v>
      </c>
      <c r="P212" s="143">
        <f>O212*H212</f>
        <v>0</v>
      </c>
      <c r="Q212" s="143">
        <v>0</v>
      </c>
      <c r="R212" s="143">
        <f>Q212*H212</f>
        <v>0</v>
      </c>
      <c r="S212" s="143">
        <v>0</v>
      </c>
      <c r="T212" s="144">
        <f>S212*H212</f>
        <v>0</v>
      </c>
      <c r="AR212" s="145" t="s">
        <v>621</v>
      </c>
      <c r="AT212" s="145" t="s">
        <v>539</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532</v>
      </c>
      <c r="BM212" s="145" t="s">
        <v>1603</v>
      </c>
    </row>
    <row r="213" spans="2:65" s="1" customFormat="1" ht="37.9" customHeight="1">
      <c r="B213" s="133"/>
      <c r="C213" s="134" t="s">
        <v>830</v>
      </c>
      <c r="D213" s="134" t="s">
        <v>331</v>
      </c>
      <c r="E213" s="135" t="s">
        <v>6583</v>
      </c>
      <c r="F213" s="136" t="s">
        <v>6584</v>
      </c>
      <c r="G213" s="137" t="s">
        <v>574</v>
      </c>
      <c r="H213" s="138">
        <v>87</v>
      </c>
      <c r="I213" s="139"/>
      <c r="J213" s="140">
        <f>ROUND(I213*H213,2)</f>
        <v>0</v>
      </c>
      <c r="K213" s="136" t="s">
        <v>335</v>
      </c>
      <c r="L213" s="34"/>
      <c r="M213" s="141" t="s">
        <v>3</v>
      </c>
      <c r="N213" s="142" t="s">
        <v>40</v>
      </c>
      <c r="P213" s="143">
        <f>O213*H213</f>
        <v>0</v>
      </c>
      <c r="Q213" s="143">
        <v>0</v>
      </c>
      <c r="R213" s="143">
        <f>Q213*H213</f>
        <v>0</v>
      </c>
      <c r="S213" s="143">
        <v>0</v>
      </c>
      <c r="T213" s="144">
        <f>S213*H213</f>
        <v>0</v>
      </c>
      <c r="AR213" s="145" t="s">
        <v>532</v>
      </c>
      <c r="AT213" s="145" t="s">
        <v>331</v>
      </c>
      <c r="AU213" s="145" t="s">
        <v>79</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532</v>
      </c>
      <c r="BM213" s="145" t="s">
        <v>1606</v>
      </c>
    </row>
    <row r="214" spans="2:65" s="1" customFormat="1">
      <c r="B214" s="34"/>
      <c r="D214" s="147" t="s">
        <v>338</v>
      </c>
      <c r="F214" s="148" t="s">
        <v>6585</v>
      </c>
      <c r="I214" s="149"/>
      <c r="L214" s="34"/>
      <c r="M214" s="150"/>
      <c r="T214" s="55"/>
      <c r="AT214" s="19" t="s">
        <v>338</v>
      </c>
      <c r="AU214" s="19" t="s">
        <v>79</v>
      </c>
    </row>
    <row r="215" spans="2:65" s="1" customFormat="1" ht="24.2" customHeight="1">
      <c r="B215" s="133"/>
      <c r="C215" s="176" t="s">
        <v>835</v>
      </c>
      <c r="D215" s="176" t="s">
        <v>539</v>
      </c>
      <c r="E215" s="177" t="s">
        <v>6586</v>
      </c>
      <c r="F215" s="178" t="s">
        <v>6587</v>
      </c>
      <c r="G215" s="179" t="s">
        <v>574</v>
      </c>
      <c r="H215" s="180">
        <v>76</v>
      </c>
      <c r="I215" s="181"/>
      <c r="J215" s="182">
        <f>ROUND(I215*H215,2)</f>
        <v>0</v>
      </c>
      <c r="K215" s="178" t="s">
        <v>335</v>
      </c>
      <c r="L215" s="183"/>
      <c r="M215" s="184" t="s">
        <v>3</v>
      </c>
      <c r="N215" s="185" t="s">
        <v>40</v>
      </c>
      <c r="P215" s="143">
        <f>O215*H215</f>
        <v>0</v>
      </c>
      <c r="Q215" s="143">
        <v>0</v>
      </c>
      <c r="R215" s="143">
        <f>Q215*H215</f>
        <v>0</v>
      </c>
      <c r="S215" s="143">
        <v>0</v>
      </c>
      <c r="T215" s="144">
        <f>S215*H215</f>
        <v>0</v>
      </c>
      <c r="AR215" s="145" t="s">
        <v>621</v>
      </c>
      <c r="AT215" s="145" t="s">
        <v>539</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532</v>
      </c>
      <c r="BM215" s="145" t="s">
        <v>1609</v>
      </c>
    </row>
    <row r="216" spans="2:65" s="1" customFormat="1" ht="21.75" customHeight="1">
      <c r="B216" s="133"/>
      <c r="C216" s="176" t="s">
        <v>840</v>
      </c>
      <c r="D216" s="176" t="s">
        <v>539</v>
      </c>
      <c r="E216" s="177" t="s">
        <v>6588</v>
      </c>
      <c r="F216" s="178" t="s">
        <v>6589</v>
      </c>
      <c r="G216" s="179" t="s">
        <v>574</v>
      </c>
      <c r="H216" s="180">
        <v>11</v>
      </c>
      <c r="I216" s="181"/>
      <c r="J216" s="182">
        <f>ROUND(I216*H216,2)</f>
        <v>0</v>
      </c>
      <c r="K216" s="178" t="s">
        <v>3</v>
      </c>
      <c r="L216" s="183"/>
      <c r="M216" s="184" t="s">
        <v>3</v>
      </c>
      <c r="N216" s="185" t="s">
        <v>40</v>
      </c>
      <c r="P216" s="143">
        <f>O216*H216</f>
        <v>0</v>
      </c>
      <c r="Q216" s="143">
        <v>0</v>
      </c>
      <c r="R216" s="143">
        <f>Q216*H216</f>
        <v>0</v>
      </c>
      <c r="S216" s="143">
        <v>0</v>
      </c>
      <c r="T216" s="144">
        <f>S216*H216</f>
        <v>0</v>
      </c>
      <c r="AR216" s="145" t="s">
        <v>621</v>
      </c>
      <c r="AT216" s="145" t="s">
        <v>539</v>
      </c>
      <c r="AU216" s="145" t="s">
        <v>79</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532</v>
      </c>
      <c r="BM216" s="145" t="s">
        <v>1613</v>
      </c>
    </row>
    <row r="217" spans="2:65" s="1" customFormat="1" ht="49.15" customHeight="1">
      <c r="B217" s="133"/>
      <c r="C217" s="134" t="s">
        <v>845</v>
      </c>
      <c r="D217" s="134" t="s">
        <v>331</v>
      </c>
      <c r="E217" s="135" t="s">
        <v>6590</v>
      </c>
      <c r="F217" s="136" t="s">
        <v>6591</v>
      </c>
      <c r="G217" s="137" t="s">
        <v>574</v>
      </c>
      <c r="H217" s="138">
        <v>11</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532</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1616</v>
      </c>
    </row>
    <row r="218" spans="2:65" s="1" customFormat="1">
      <c r="B218" s="34"/>
      <c r="D218" s="147" t="s">
        <v>338</v>
      </c>
      <c r="F218" s="148" t="s">
        <v>6592</v>
      </c>
      <c r="I218" s="149"/>
      <c r="L218" s="34"/>
      <c r="M218" s="150"/>
      <c r="T218" s="55"/>
      <c r="AT218" s="19" t="s">
        <v>338</v>
      </c>
      <c r="AU218" s="19" t="s">
        <v>79</v>
      </c>
    </row>
    <row r="219" spans="2:65" s="1" customFormat="1" ht="37.9" customHeight="1">
      <c r="B219" s="133"/>
      <c r="C219" s="176" t="s">
        <v>850</v>
      </c>
      <c r="D219" s="176" t="s">
        <v>539</v>
      </c>
      <c r="E219" s="177" t="s">
        <v>6593</v>
      </c>
      <c r="F219" s="178" t="s">
        <v>6594</v>
      </c>
      <c r="G219" s="179" t="s">
        <v>574</v>
      </c>
      <c r="H219" s="180">
        <v>11</v>
      </c>
      <c r="I219" s="181"/>
      <c r="J219" s="182">
        <f>ROUND(I219*H219,2)</f>
        <v>0</v>
      </c>
      <c r="K219" s="178" t="s">
        <v>335</v>
      </c>
      <c r="L219" s="183"/>
      <c r="M219" s="184" t="s">
        <v>3</v>
      </c>
      <c r="N219" s="185" t="s">
        <v>40</v>
      </c>
      <c r="P219" s="143">
        <f>O219*H219</f>
        <v>0</v>
      </c>
      <c r="Q219" s="143">
        <v>0</v>
      </c>
      <c r="R219" s="143">
        <f>Q219*H219</f>
        <v>0</v>
      </c>
      <c r="S219" s="143">
        <v>0</v>
      </c>
      <c r="T219" s="144">
        <f>S219*H219</f>
        <v>0</v>
      </c>
      <c r="AR219" s="145" t="s">
        <v>621</v>
      </c>
      <c r="AT219" s="145" t="s">
        <v>539</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532</v>
      </c>
      <c r="BM219" s="145" t="s">
        <v>1619</v>
      </c>
    </row>
    <row r="220" spans="2:65" s="1" customFormat="1" ht="24.2" customHeight="1">
      <c r="B220" s="133"/>
      <c r="C220" s="134" t="s">
        <v>857</v>
      </c>
      <c r="D220" s="134" t="s">
        <v>331</v>
      </c>
      <c r="E220" s="135" t="s">
        <v>6595</v>
      </c>
      <c r="F220" s="136" t="s">
        <v>6596</v>
      </c>
      <c r="G220" s="137" t="s">
        <v>574</v>
      </c>
      <c r="H220" s="138">
        <v>1</v>
      </c>
      <c r="I220" s="139"/>
      <c r="J220" s="140">
        <f>ROUND(I220*H220,2)</f>
        <v>0</v>
      </c>
      <c r="K220" s="136" t="s">
        <v>335</v>
      </c>
      <c r="L220" s="34"/>
      <c r="M220" s="141" t="s">
        <v>3</v>
      </c>
      <c r="N220" s="142" t="s">
        <v>40</v>
      </c>
      <c r="P220" s="143">
        <f>O220*H220</f>
        <v>0</v>
      </c>
      <c r="Q220" s="143">
        <v>0</v>
      </c>
      <c r="R220" s="143">
        <f>Q220*H220</f>
        <v>0</v>
      </c>
      <c r="S220" s="143">
        <v>0</v>
      </c>
      <c r="T220" s="144">
        <f>S220*H220</f>
        <v>0</v>
      </c>
      <c r="AR220" s="145" t="s">
        <v>532</v>
      </c>
      <c r="AT220" s="145" t="s">
        <v>331</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532</v>
      </c>
      <c r="BM220" s="145" t="s">
        <v>1622</v>
      </c>
    </row>
    <row r="221" spans="2:65" s="1" customFormat="1">
      <c r="B221" s="34"/>
      <c r="D221" s="147" t="s">
        <v>338</v>
      </c>
      <c r="F221" s="148" t="s">
        <v>6597</v>
      </c>
      <c r="I221" s="149"/>
      <c r="L221" s="34"/>
      <c r="M221" s="150"/>
      <c r="T221" s="55"/>
      <c r="AT221" s="19" t="s">
        <v>338</v>
      </c>
      <c r="AU221" s="19" t="s">
        <v>79</v>
      </c>
    </row>
    <row r="222" spans="2:65" s="1" customFormat="1" ht="16.5" customHeight="1">
      <c r="B222" s="133"/>
      <c r="C222" s="176" t="s">
        <v>174</v>
      </c>
      <c r="D222" s="176" t="s">
        <v>539</v>
      </c>
      <c r="E222" s="177" t="s">
        <v>6598</v>
      </c>
      <c r="F222" s="178" t="s">
        <v>6599</v>
      </c>
      <c r="G222" s="179" t="s">
        <v>574</v>
      </c>
      <c r="H222" s="180">
        <v>1</v>
      </c>
      <c r="I222" s="181"/>
      <c r="J222" s="182">
        <f>ROUND(I222*H222,2)</f>
        <v>0</v>
      </c>
      <c r="K222" s="178" t="s">
        <v>335</v>
      </c>
      <c r="L222" s="183"/>
      <c r="M222" s="184" t="s">
        <v>3</v>
      </c>
      <c r="N222" s="185" t="s">
        <v>40</v>
      </c>
      <c r="P222" s="143">
        <f>O222*H222</f>
        <v>0</v>
      </c>
      <c r="Q222" s="143">
        <v>0</v>
      </c>
      <c r="R222" s="143">
        <f>Q222*H222</f>
        <v>0</v>
      </c>
      <c r="S222" s="143">
        <v>0</v>
      </c>
      <c r="T222" s="144">
        <f>S222*H222</f>
        <v>0</v>
      </c>
      <c r="AR222" s="145" t="s">
        <v>621</v>
      </c>
      <c r="AT222" s="145" t="s">
        <v>539</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532</v>
      </c>
      <c r="BM222" s="145" t="s">
        <v>1625</v>
      </c>
    </row>
    <row r="223" spans="2:65" s="1" customFormat="1" ht="37.9" customHeight="1">
      <c r="B223" s="133"/>
      <c r="C223" s="134" t="s">
        <v>177</v>
      </c>
      <c r="D223" s="134" t="s">
        <v>331</v>
      </c>
      <c r="E223" s="135" t="s">
        <v>6600</v>
      </c>
      <c r="F223" s="136" t="s">
        <v>6601</v>
      </c>
      <c r="G223" s="137" t="s">
        <v>476</v>
      </c>
      <c r="H223" s="138">
        <v>6</v>
      </c>
      <c r="I223" s="139"/>
      <c r="J223" s="140">
        <f>ROUND(I223*H223,2)</f>
        <v>0</v>
      </c>
      <c r="K223" s="136" t="s">
        <v>335</v>
      </c>
      <c r="L223" s="34"/>
      <c r="M223" s="141" t="s">
        <v>3</v>
      </c>
      <c r="N223" s="142" t="s">
        <v>40</v>
      </c>
      <c r="P223" s="143">
        <f>O223*H223</f>
        <v>0</v>
      </c>
      <c r="Q223" s="143">
        <v>0</v>
      </c>
      <c r="R223" s="143">
        <f>Q223*H223</f>
        <v>0</v>
      </c>
      <c r="S223" s="143">
        <v>0</v>
      </c>
      <c r="T223" s="144">
        <f>S223*H223</f>
        <v>0</v>
      </c>
      <c r="AR223" s="145" t="s">
        <v>532</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532</v>
      </c>
      <c r="BM223" s="145" t="s">
        <v>1629</v>
      </c>
    </row>
    <row r="224" spans="2:65" s="1" customFormat="1">
      <c r="B224" s="34"/>
      <c r="D224" s="147" t="s">
        <v>338</v>
      </c>
      <c r="F224" s="148" t="s">
        <v>6602</v>
      </c>
      <c r="I224" s="149"/>
      <c r="L224" s="34"/>
      <c r="M224" s="150"/>
      <c r="T224" s="55"/>
      <c r="AT224" s="19" t="s">
        <v>338</v>
      </c>
      <c r="AU224" s="19" t="s">
        <v>79</v>
      </c>
    </row>
    <row r="225" spans="2:65" s="1" customFormat="1" ht="16.5" customHeight="1">
      <c r="B225" s="133"/>
      <c r="C225" s="176" t="s">
        <v>180</v>
      </c>
      <c r="D225" s="176" t="s">
        <v>539</v>
      </c>
      <c r="E225" s="177" t="s">
        <v>6603</v>
      </c>
      <c r="F225" s="178" t="s">
        <v>6604</v>
      </c>
      <c r="G225" s="179" t="s">
        <v>476</v>
      </c>
      <c r="H225" s="180">
        <v>6.48</v>
      </c>
      <c r="I225" s="181"/>
      <c r="J225" s="182">
        <f>ROUND(I225*H225,2)</f>
        <v>0</v>
      </c>
      <c r="K225" s="178" t="s">
        <v>335</v>
      </c>
      <c r="L225" s="183"/>
      <c r="M225" s="184" t="s">
        <v>3</v>
      </c>
      <c r="N225" s="185" t="s">
        <v>40</v>
      </c>
      <c r="P225" s="143">
        <f>O225*H225</f>
        <v>0</v>
      </c>
      <c r="Q225" s="143">
        <v>0</v>
      </c>
      <c r="R225" s="143">
        <f>Q225*H225</f>
        <v>0</v>
      </c>
      <c r="S225" s="143">
        <v>0</v>
      </c>
      <c r="T225" s="144">
        <f>S225*H225</f>
        <v>0</v>
      </c>
      <c r="AR225" s="145" t="s">
        <v>621</v>
      </c>
      <c r="AT225" s="145" t="s">
        <v>539</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532</v>
      </c>
      <c r="BM225" s="145" t="s">
        <v>1632</v>
      </c>
    </row>
    <row r="226" spans="2:65" s="12" customFormat="1">
      <c r="B226" s="156"/>
      <c r="D226" s="151" t="s">
        <v>442</v>
      </c>
      <c r="E226" s="157" t="s">
        <v>3</v>
      </c>
      <c r="F226" s="158" t="s">
        <v>6605</v>
      </c>
      <c r="H226" s="159">
        <v>6.48</v>
      </c>
      <c r="I226" s="160"/>
      <c r="L226" s="156"/>
      <c r="M226" s="161"/>
      <c r="T226" s="162"/>
      <c r="AT226" s="157" t="s">
        <v>442</v>
      </c>
      <c r="AU226" s="157" t="s">
        <v>79</v>
      </c>
      <c r="AV226" s="12" t="s">
        <v>79</v>
      </c>
      <c r="AW226" s="12" t="s">
        <v>31</v>
      </c>
      <c r="AX226" s="12" t="s">
        <v>69</v>
      </c>
      <c r="AY226" s="157" t="s">
        <v>328</v>
      </c>
    </row>
    <row r="227" spans="2:65" s="13" customFormat="1">
      <c r="B227" s="163"/>
      <c r="D227" s="151" t="s">
        <v>442</v>
      </c>
      <c r="E227" s="164" t="s">
        <v>3</v>
      </c>
      <c r="F227" s="165" t="s">
        <v>452</v>
      </c>
      <c r="H227" s="166">
        <v>6.48</v>
      </c>
      <c r="I227" s="167"/>
      <c r="L227" s="163"/>
      <c r="M227" s="168"/>
      <c r="T227" s="169"/>
      <c r="AT227" s="164" t="s">
        <v>442</v>
      </c>
      <c r="AU227" s="164" t="s">
        <v>79</v>
      </c>
      <c r="AV227" s="13" t="s">
        <v>113</v>
      </c>
      <c r="AW227" s="13" t="s">
        <v>31</v>
      </c>
      <c r="AX227" s="13" t="s">
        <v>76</v>
      </c>
      <c r="AY227" s="164" t="s">
        <v>328</v>
      </c>
    </row>
    <row r="228" spans="2:65" s="1" customFormat="1" ht="44.25" customHeight="1">
      <c r="B228" s="133"/>
      <c r="C228" s="134" t="s">
        <v>874</v>
      </c>
      <c r="D228" s="134" t="s">
        <v>331</v>
      </c>
      <c r="E228" s="135" t="s">
        <v>6606</v>
      </c>
      <c r="F228" s="136" t="s">
        <v>6607</v>
      </c>
      <c r="G228" s="137" t="s">
        <v>574</v>
      </c>
      <c r="H228" s="138">
        <v>27</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532</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532</v>
      </c>
      <c r="BM228" s="145" t="s">
        <v>1635</v>
      </c>
    </row>
    <row r="229" spans="2:65" s="1" customFormat="1">
      <c r="B229" s="34"/>
      <c r="D229" s="147" t="s">
        <v>338</v>
      </c>
      <c r="F229" s="148" t="s">
        <v>6608</v>
      </c>
      <c r="I229" s="149"/>
      <c r="L229" s="34"/>
      <c r="M229" s="150"/>
      <c r="T229" s="55"/>
      <c r="AT229" s="19" t="s">
        <v>338</v>
      </c>
      <c r="AU229" s="19" t="s">
        <v>79</v>
      </c>
    </row>
    <row r="230" spans="2:65" s="1" customFormat="1" ht="37.9" customHeight="1">
      <c r="B230" s="133"/>
      <c r="C230" s="176" t="s">
        <v>882</v>
      </c>
      <c r="D230" s="176" t="s">
        <v>539</v>
      </c>
      <c r="E230" s="177" t="s">
        <v>6609</v>
      </c>
      <c r="F230" s="178" t="s">
        <v>6610</v>
      </c>
      <c r="G230" s="179" t="s">
        <v>574</v>
      </c>
      <c r="H230" s="180">
        <v>15</v>
      </c>
      <c r="I230" s="181"/>
      <c r="J230" s="182">
        <f>ROUND(I230*H230,2)</f>
        <v>0</v>
      </c>
      <c r="K230" s="178" t="s">
        <v>3</v>
      </c>
      <c r="L230" s="183"/>
      <c r="M230" s="184" t="s">
        <v>3</v>
      </c>
      <c r="N230" s="185" t="s">
        <v>40</v>
      </c>
      <c r="P230" s="143">
        <f>O230*H230</f>
        <v>0</v>
      </c>
      <c r="Q230" s="143">
        <v>0</v>
      </c>
      <c r="R230" s="143">
        <f>Q230*H230</f>
        <v>0</v>
      </c>
      <c r="S230" s="143">
        <v>0</v>
      </c>
      <c r="T230" s="144">
        <f>S230*H230</f>
        <v>0</v>
      </c>
      <c r="AR230" s="145" t="s">
        <v>621</v>
      </c>
      <c r="AT230" s="145" t="s">
        <v>539</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532</v>
      </c>
      <c r="BM230" s="145" t="s">
        <v>1638</v>
      </c>
    </row>
    <row r="231" spans="2:65" s="1" customFormat="1" ht="37.9" customHeight="1">
      <c r="B231" s="133"/>
      <c r="C231" s="176" t="s">
        <v>891</v>
      </c>
      <c r="D231" s="176" t="s">
        <v>539</v>
      </c>
      <c r="E231" s="177" t="s">
        <v>6611</v>
      </c>
      <c r="F231" s="178" t="s">
        <v>6612</v>
      </c>
      <c r="G231" s="179" t="s">
        <v>574</v>
      </c>
      <c r="H231" s="180">
        <v>12</v>
      </c>
      <c r="I231" s="181"/>
      <c r="J231" s="182">
        <f>ROUND(I231*H231,2)</f>
        <v>0</v>
      </c>
      <c r="K231" s="178" t="s">
        <v>3</v>
      </c>
      <c r="L231" s="183"/>
      <c r="M231" s="184" t="s">
        <v>3</v>
      </c>
      <c r="N231" s="185" t="s">
        <v>40</v>
      </c>
      <c r="P231" s="143">
        <f>O231*H231</f>
        <v>0</v>
      </c>
      <c r="Q231" s="143">
        <v>0</v>
      </c>
      <c r="R231" s="143">
        <f>Q231*H231</f>
        <v>0</v>
      </c>
      <c r="S231" s="143">
        <v>0</v>
      </c>
      <c r="T231" s="144">
        <f>S231*H231</f>
        <v>0</v>
      </c>
      <c r="AR231" s="145" t="s">
        <v>621</v>
      </c>
      <c r="AT231" s="145" t="s">
        <v>539</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532</v>
      </c>
      <c r="BM231" s="145" t="s">
        <v>1642</v>
      </c>
    </row>
    <row r="232" spans="2:65" s="1" customFormat="1" ht="49.15" customHeight="1">
      <c r="B232" s="133"/>
      <c r="C232" s="134" t="s">
        <v>898</v>
      </c>
      <c r="D232" s="134" t="s">
        <v>331</v>
      </c>
      <c r="E232" s="135" t="s">
        <v>6613</v>
      </c>
      <c r="F232" s="136" t="s">
        <v>6614</v>
      </c>
      <c r="G232" s="137" t="s">
        <v>574</v>
      </c>
      <c r="H232" s="138">
        <v>150</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532</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532</v>
      </c>
      <c r="BM232" s="145" t="s">
        <v>1646</v>
      </c>
    </row>
    <row r="233" spans="2:65" s="1" customFormat="1">
      <c r="B233" s="34"/>
      <c r="D233" s="147" t="s">
        <v>338</v>
      </c>
      <c r="F233" s="148" t="s">
        <v>6615</v>
      </c>
      <c r="I233" s="149"/>
      <c r="L233" s="34"/>
      <c r="M233" s="150"/>
      <c r="T233" s="55"/>
      <c r="AT233" s="19" t="s">
        <v>338</v>
      </c>
      <c r="AU233" s="19" t="s">
        <v>79</v>
      </c>
    </row>
    <row r="234" spans="2:65" s="1" customFormat="1" ht="44.25" customHeight="1">
      <c r="B234" s="133"/>
      <c r="C234" s="176" t="s">
        <v>903</v>
      </c>
      <c r="D234" s="176" t="s">
        <v>539</v>
      </c>
      <c r="E234" s="177" t="s">
        <v>6616</v>
      </c>
      <c r="F234" s="178" t="s">
        <v>6617</v>
      </c>
      <c r="G234" s="179" t="s">
        <v>574</v>
      </c>
      <c r="H234" s="180">
        <v>23</v>
      </c>
      <c r="I234" s="181"/>
      <c r="J234" s="182">
        <f t="shared" ref="J234:J241" si="10">ROUND(I234*H234,2)</f>
        <v>0</v>
      </c>
      <c r="K234" s="178" t="s">
        <v>3</v>
      </c>
      <c r="L234" s="183"/>
      <c r="M234" s="184" t="s">
        <v>3</v>
      </c>
      <c r="N234" s="185" t="s">
        <v>40</v>
      </c>
      <c r="P234" s="143">
        <f t="shared" ref="P234:P241" si="11">O234*H234</f>
        <v>0</v>
      </c>
      <c r="Q234" s="143">
        <v>0</v>
      </c>
      <c r="R234" s="143">
        <f t="shared" ref="R234:R241" si="12">Q234*H234</f>
        <v>0</v>
      </c>
      <c r="S234" s="143">
        <v>0</v>
      </c>
      <c r="T234" s="144">
        <f t="shared" ref="T234:T241" si="13">S234*H234</f>
        <v>0</v>
      </c>
      <c r="AR234" s="145" t="s">
        <v>621</v>
      </c>
      <c r="AT234" s="145" t="s">
        <v>539</v>
      </c>
      <c r="AU234" s="145" t="s">
        <v>79</v>
      </c>
      <c r="AY234" s="19" t="s">
        <v>328</v>
      </c>
      <c r="BE234" s="146">
        <f t="shared" ref="BE234:BE241" si="14">IF(N234="základní",J234,0)</f>
        <v>0</v>
      </c>
      <c r="BF234" s="146">
        <f t="shared" ref="BF234:BF241" si="15">IF(N234="snížená",J234,0)</f>
        <v>0</v>
      </c>
      <c r="BG234" s="146">
        <f t="shared" ref="BG234:BG241" si="16">IF(N234="zákl. přenesená",J234,0)</f>
        <v>0</v>
      </c>
      <c r="BH234" s="146">
        <f t="shared" ref="BH234:BH241" si="17">IF(N234="sníž. přenesená",J234,0)</f>
        <v>0</v>
      </c>
      <c r="BI234" s="146">
        <f t="shared" ref="BI234:BI241" si="18">IF(N234="nulová",J234,0)</f>
        <v>0</v>
      </c>
      <c r="BJ234" s="19" t="s">
        <v>76</v>
      </c>
      <c r="BK234" s="146">
        <f t="shared" ref="BK234:BK241" si="19">ROUND(I234*H234,2)</f>
        <v>0</v>
      </c>
      <c r="BL234" s="19" t="s">
        <v>532</v>
      </c>
      <c r="BM234" s="145" t="s">
        <v>1650</v>
      </c>
    </row>
    <row r="235" spans="2:65" s="1" customFormat="1" ht="44.25" customHeight="1">
      <c r="B235" s="133"/>
      <c r="C235" s="176" t="s">
        <v>909</v>
      </c>
      <c r="D235" s="176" t="s">
        <v>539</v>
      </c>
      <c r="E235" s="177" t="s">
        <v>6618</v>
      </c>
      <c r="F235" s="178" t="s">
        <v>6619</v>
      </c>
      <c r="G235" s="179" t="s">
        <v>574</v>
      </c>
      <c r="H235" s="180">
        <v>23</v>
      </c>
      <c r="I235" s="181"/>
      <c r="J235" s="182">
        <f t="shared" si="10"/>
        <v>0</v>
      </c>
      <c r="K235" s="178" t="s">
        <v>3</v>
      </c>
      <c r="L235" s="183"/>
      <c r="M235" s="184" t="s">
        <v>3</v>
      </c>
      <c r="N235" s="185" t="s">
        <v>40</v>
      </c>
      <c r="P235" s="143">
        <f t="shared" si="11"/>
        <v>0</v>
      </c>
      <c r="Q235" s="143">
        <v>0</v>
      </c>
      <c r="R235" s="143">
        <f t="shared" si="12"/>
        <v>0</v>
      </c>
      <c r="S235" s="143">
        <v>0</v>
      </c>
      <c r="T235" s="144">
        <f t="shared" si="13"/>
        <v>0</v>
      </c>
      <c r="AR235" s="145" t="s">
        <v>621</v>
      </c>
      <c r="AT235" s="145" t="s">
        <v>539</v>
      </c>
      <c r="AU235" s="145" t="s">
        <v>79</v>
      </c>
      <c r="AY235" s="19" t="s">
        <v>328</v>
      </c>
      <c r="BE235" s="146">
        <f t="shared" si="14"/>
        <v>0</v>
      </c>
      <c r="BF235" s="146">
        <f t="shared" si="15"/>
        <v>0</v>
      </c>
      <c r="BG235" s="146">
        <f t="shared" si="16"/>
        <v>0</v>
      </c>
      <c r="BH235" s="146">
        <f t="shared" si="17"/>
        <v>0</v>
      </c>
      <c r="BI235" s="146">
        <f t="shared" si="18"/>
        <v>0</v>
      </c>
      <c r="BJ235" s="19" t="s">
        <v>76</v>
      </c>
      <c r="BK235" s="146">
        <f t="shared" si="19"/>
        <v>0</v>
      </c>
      <c r="BL235" s="19" t="s">
        <v>532</v>
      </c>
      <c r="BM235" s="145" t="s">
        <v>1654</v>
      </c>
    </row>
    <row r="236" spans="2:65" s="1" customFormat="1" ht="44.25" customHeight="1">
      <c r="B236" s="133"/>
      <c r="C236" s="176" t="s">
        <v>917</v>
      </c>
      <c r="D236" s="176" t="s">
        <v>539</v>
      </c>
      <c r="E236" s="177" t="s">
        <v>6620</v>
      </c>
      <c r="F236" s="178" t="s">
        <v>6621</v>
      </c>
      <c r="G236" s="179" t="s">
        <v>574</v>
      </c>
      <c r="H236" s="180">
        <v>16</v>
      </c>
      <c r="I236" s="181"/>
      <c r="J236" s="182">
        <f t="shared" si="10"/>
        <v>0</v>
      </c>
      <c r="K236" s="178" t="s">
        <v>3</v>
      </c>
      <c r="L236" s="183"/>
      <c r="M236" s="184" t="s">
        <v>3</v>
      </c>
      <c r="N236" s="185" t="s">
        <v>40</v>
      </c>
      <c r="P236" s="143">
        <f t="shared" si="11"/>
        <v>0</v>
      </c>
      <c r="Q236" s="143">
        <v>0</v>
      </c>
      <c r="R236" s="143">
        <f t="shared" si="12"/>
        <v>0</v>
      </c>
      <c r="S236" s="143">
        <v>0</v>
      </c>
      <c r="T236" s="144">
        <f t="shared" si="13"/>
        <v>0</v>
      </c>
      <c r="AR236" s="145" t="s">
        <v>621</v>
      </c>
      <c r="AT236" s="145" t="s">
        <v>539</v>
      </c>
      <c r="AU236" s="145" t="s">
        <v>79</v>
      </c>
      <c r="AY236" s="19" t="s">
        <v>328</v>
      </c>
      <c r="BE236" s="146">
        <f t="shared" si="14"/>
        <v>0</v>
      </c>
      <c r="BF236" s="146">
        <f t="shared" si="15"/>
        <v>0</v>
      </c>
      <c r="BG236" s="146">
        <f t="shared" si="16"/>
        <v>0</v>
      </c>
      <c r="BH236" s="146">
        <f t="shared" si="17"/>
        <v>0</v>
      </c>
      <c r="BI236" s="146">
        <f t="shared" si="18"/>
        <v>0</v>
      </c>
      <c r="BJ236" s="19" t="s">
        <v>76</v>
      </c>
      <c r="BK236" s="146">
        <f t="shared" si="19"/>
        <v>0</v>
      </c>
      <c r="BL236" s="19" t="s">
        <v>532</v>
      </c>
      <c r="BM236" s="145" t="s">
        <v>1658</v>
      </c>
    </row>
    <row r="237" spans="2:65" s="1" customFormat="1" ht="37.9" customHeight="1">
      <c r="B237" s="133"/>
      <c r="C237" s="176" t="s">
        <v>929</v>
      </c>
      <c r="D237" s="176" t="s">
        <v>539</v>
      </c>
      <c r="E237" s="177" t="s">
        <v>6622</v>
      </c>
      <c r="F237" s="178" t="s">
        <v>6623</v>
      </c>
      <c r="G237" s="179" t="s">
        <v>574</v>
      </c>
      <c r="H237" s="180">
        <v>10</v>
      </c>
      <c r="I237" s="181"/>
      <c r="J237" s="182">
        <f t="shared" si="10"/>
        <v>0</v>
      </c>
      <c r="K237" s="178" t="s">
        <v>3</v>
      </c>
      <c r="L237" s="183"/>
      <c r="M237" s="184" t="s">
        <v>3</v>
      </c>
      <c r="N237" s="185" t="s">
        <v>40</v>
      </c>
      <c r="P237" s="143">
        <f t="shared" si="11"/>
        <v>0</v>
      </c>
      <c r="Q237" s="143">
        <v>0</v>
      </c>
      <c r="R237" s="143">
        <f t="shared" si="12"/>
        <v>0</v>
      </c>
      <c r="S237" s="143">
        <v>0</v>
      </c>
      <c r="T237" s="144">
        <f t="shared" si="13"/>
        <v>0</v>
      </c>
      <c r="AR237" s="145" t="s">
        <v>621</v>
      </c>
      <c r="AT237" s="145" t="s">
        <v>539</v>
      </c>
      <c r="AU237" s="145" t="s">
        <v>79</v>
      </c>
      <c r="AY237" s="19" t="s">
        <v>328</v>
      </c>
      <c r="BE237" s="146">
        <f t="shared" si="14"/>
        <v>0</v>
      </c>
      <c r="BF237" s="146">
        <f t="shared" si="15"/>
        <v>0</v>
      </c>
      <c r="BG237" s="146">
        <f t="shared" si="16"/>
        <v>0</v>
      </c>
      <c r="BH237" s="146">
        <f t="shared" si="17"/>
        <v>0</v>
      </c>
      <c r="BI237" s="146">
        <f t="shared" si="18"/>
        <v>0</v>
      </c>
      <c r="BJ237" s="19" t="s">
        <v>76</v>
      </c>
      <c r="BK237" s="146">
        <f t="shared" si="19"/>
        <v>0</v>
      </c>
      <c r="BL237" s="19" t="s">
        <v>532</v>
      </c>
      <c r="BM237" s="145" t="s">
        <v>1662</v>
      </c>
    </row>
    <row r="238" spans="2:65" s="1" customFormat="1" ht="37.9" customHeight="1">
      <c r="B238" s="133"/>
      <c r="C238" s="176" t="s">
        <v>934</v>
      </c>
      <c r="D238" s="176" t="s">
        <v>539</v>
      </c>
      <c r="E238" s="177" t="s">
        <v>6624</v>
      </c>
      <c r="F238" s="178" t="s">
        <v>6625</v>
      </c>
      <c r="G238" s="179" t="s">
        <v>574</v>
      </c>
      <c r="H238" s="180">
        <v>4</v>
      </c>
      <c r="I238" s="181"/>
      <c r="J238" s="182">
        <f t="shared" si="10"/>
        <v>0</v>
      </c>
      <c r="K238" s="178" t="s">
        <v>3</v>
      </c>
      <c r="L238" s="183"/>
      <c r="M238" s="184" t="s">
        <v>3</v>
      </c>
      <c r="N238" s="185" t="s">
        <v>40</v>
      </c>
      <c r="P238" s="143">
        <f t="shared" si="11"/>
        <v>0</v>
      </c>
      <c r="Q238" s="143">
        <v>0</v>
      </c>
      <c r="R238" s="143">
        <f t="shared" si="12"/>
        <v>0</v>
      </c>
      <c r="S238" s="143">
        <v>0</v>
      </c>
      <c r="T238" s="144">
        <f t="shared" si="13"/>
        <v>0</v>
      </c>
      <c r="AR238" s="145" t="s">
        <v>621</v>
      </c>
      <c r="AT238" s="145" t="s">
        <v>539</v>
      </c>
      <c r="AU238" s="145" t="s">
        <v>79</v>
      </c>
      <c r="AY238" s="19" t="s">
        <v>328</v>
      </c>
      <c r="BE238" s="146">
        <f t="shared" si="14"/>
        <v>0</v>
      </c>
      <c r="BF238" s="146">
        <f t="shared" si="15"/>
        <v>0</v>
      </c>
      <c r="BG238" s="146">
        <f t="shared" si="16"/>
        <v>0</v>
      </c>
      <c r="BH238" s="146">
        <f t="shared" si="17"/>
        <v>0</v>
      </c>
      <c r="BI238" s="146">
        <f t="shared" si="18"/>
        <v>0</v>
      </c>
      <c r="BJ238" s="19" t="s">
        <v>76</v>
      </c>
      <c r="BK238" s="146">
        <f t="shared" si="19"/>
        <v>0</v>
      </c>
      <c r="BL238" s="19" t="s">
        <v>532</v>
      </c>
      <c r="BM238" s="145" t="s">
        <v>1666</v>
      </c>
    </row>
    <row r="239" spans="2:65" s="1" customFormat="1" ht="37.9" customHeight="1">
      <c r="B239" s="133"/>
      <c r="C239" s="176" t="s">
        <v>1668</v>
      </c>
      <c r="D239" s="176" t="s">
        <v>539</v>
      </c>
      <c r="E239" s="177" t="s">
        <v>6626</v>
      </c>
      <c r="F239" s="178" t="s">
        <v>6627</v>
      </c>
      <c r="G239" s="179" t="s">
        <v>574</v>
      </c>
      <c r="H239" s="180">
        <v>4</v>
      </c>
      <c r="I239" s="181"/>
      <c r="J239" s="182">
        <f t="shared" si="10"/>
        <v>0</v>
      </c>
      <c r="K239" s="178" t="s">
        <v>3</v>
      </c>
      <c r="L239" s="183"/>
      <c r="M239" s="184" t="s">
        <v>3</v>
      </c>
      <c r="N239" s="185" t="s">
        <v>40</v>
      </c>
      <c r="P239" s="143">
        <f t="shared" si="11"/>
        <v>0</v>
      </c>
      <c r="Q239" s="143">
        <v>0</v>
      </c>
      <c r="R239" s="143">
        <f t="shared" si="12"/>
        <v>0</v>
      </c>
      <c r="S239" s="143">
        <v>0</v>
      </c>
      <c r="T239" s="144">
        <f t="shared" si="13"/>
        <v>0</v>
      </c>
      <c r="AR239" s="145" t="s">
        <v>621</v>
      </c>
      <c r="AT239" s="145" t="s">
        <v>539</v>
      </c>
      <c r="AU239" s="145" t="s">
        <v>79</v>
      </c>
      <c r="AY239" s="19" t="s">
        <v>328</v>
      </c>
      <c r="BE239" s="146">
        <f t="shared" si="14"/>
        <v>0</v>
      </c>
      <c r="BF239" s="146">
        <f t="shared" si="15"/>
        <v>0</v>
      </c>
      <c r="BG239" s="146">
        <f t="shared" si="16"/>
        <v>0</v>
      </c>
      <c r="BH239" s="146">
        <f t="shared" si="17"/>
        <v>0</v>
      </c>
      <c r="BI239" s="146">
        <f t="shared" si="18"/>
        <v>0</v>
      </c>
      <c r="BJ239" s="19" t="s">
        <v>76</v>
      </c>
      <c r="BK239" s="146">
        <f t="shared" si="19"/>
        <v>0</v>
      </c>
      <c r="BL239" s="19" t="s">
        <v>532</v>
      </c>
      <c r="BM239" s="145" t="s">
        <v>555</v>
      </c>
    </row>
    <row r="240" spans="2:65" s="1" customFormat="1" ht="37.9" customHeight="1">
      <c r="B240" s="133"/>
      <c r="C240" s="176" t="s">
        <v>1534</v>
      </c>
      <c r="D240" s="176" t="s">
        <v>539</v>
      </c>
      <c r="E240" s="177" t="s">
        <v>6628</v>
      </c>
      <c r="F240" s="178" t="s">
        <v>6629</v>
      </c>
      <c r="G240" s="179" t="s">
        <v>574</v>
      </c>
      <c r="H240" s="180">
        <v>1</v>
      </c>
      <c r="I240" s="181"/>
      <c r="J240" s="182">
        <f t="shared" si="10"/>
        <v>0</v>
      </c>
      <c r="K240" s="178" t="s">
        <v>3</v>
      </c>
      <c r="L240" s="183"/>
      <c r="M240" s="184" t="s">
        <v>3</v>
      </c>
      <c r="N240" s="185" t="s">
        <v>40</v>
      </c>
      <c r="P240" s="143">
        <f t="shared" si="11"/>
        <v>0</v>
      </c>
      <c r="Q240" s="143">
        <v>0</v>
      </c>
      <c r="R240" s="143">
        <f t="shared" si="12"/>
        <v>0</v>
      </c>
      <c r="S240" s="143">
        <v>0</v>
      </c>
      <c r="T240" s="144">
        <f t="shared" si="13"/>
        <v>0</v>
      </c>
      <c r="AR240" s="145" t="s">
        <v>621</v>
      </c>
      <c r="AT240" s="145" t="s">
        <v>539</v>
      </c>
      <c r="AU240" s="145" t="s">
        <v>79</v>
      </c>
      <c r="AY240" s="19" t="s">
        <v>328</v>
      </c>
      <c r="BE240" s="146">
        <f t="shared" si="14"/>
        <v>0</v>
      </c>
      <c r="BF240" s="146">
        <f t="shared" si="15"/>
        <v>0</v>
      </c>
      <c r="BG240" s="146">
        <f t="shared" si="16"/>
        <v>0</v>
      </c>
      <c r="BH240" s="146">
        <f t="shared" si="17"/>
        <v>0</v>
      </c>
      <c r="BI240" s="146">
        <f t="shared" si="18"/>
        <v>0</v>
      </c>
      <c r="BJ240" s="19" t="s">
        <v>76</v>
      </c>
      <c r="BK240" s="146">
        <f t="shared" si="19"/>
        <v>0</v>
      </c>
      <c r="BL240" s="19" t="s">
        <v>532</v>
      </c>
      <c r="BM240" s="145" t="s">
        <v>1674</v>
      </c>
    </row>
    <row r="241" spans="2:65" s="1" customFormat="1" ht="37.9" customHeight="1">
      <c r="B241" s="133"/>
      <c r="C241" s="176" t="s">
        <v>1676</v>
      </c>
      <c r="D241" s="176" t="s">
        <v>539</v>
      </c>
      <c r="E241" s="177" t="s">
        <v>6630</v>
      </c>
      <c r="F241" s="178" t="s">
        <v>6631</v>
      </c>
      <c r="G241" s="179" t="s">
        <v>574</v>
      </c>
      <c r="H241" s="180">
        <v>4</v>
      </c>
      <c r="I241" s="181"/>
      <c r="J241" s="182">
        <f t="shared" si="10"/>
        <v>0</v>
      </c>
      <c r="K241" s="178" t="s">
        <v>3</v>
      </c>
      <c r="L241" s="183"/>
      <c r="M241" s="184" t="s">
        <v>3</v>
      </c>
      <c r="N241" s="185" t="s">
        <v>40</v>
      </c>
      <c r="P241" s="143">
        <f t="shared" si="11"/>
        <v>0</v>
      </c>
      <c r="Q241" s="143">
        <v>0</v>
      </c>
      <c r="R241" s="143">
        <f t="shared" si="12"/>
        <v>0</v>
      </c>
      <c r="S241" s="143">
        <v>0</v>
      </c>
      <c r="T241" s="144">
        <f t="shared" si="13"/>
        <v>0</v>
      </c>
      <c r="AR241" s="145" t="s">
        <v>621</v>
      </c>
      <c r="AT241" s="145" t="s">
        <v>539</v>
      </c>
      <c r="AU241" s="145" t="s">
        <v>79</v>
      </c>
      <c r="AY241" s="19" t="s">
        <v>328</v>
      </c>
      <c r="BE241" s="146">
        <f t="shared" si="14"/>
        <v>0</v>
      </c>
      <c r="BF241" s="146">
        <f t="shared" si="15"/>
        <v>0</v>
      </c>
      <c r="BG241" s="146">
        <f t="shared" si="16"/>
        <v>0</v>
      </c>
      <c r="BH241" s="146">
        <f t="shared" si="17"/>
        <v>0</v>
      </c>
      <c r="BI241" s="146">
        <f t="shared" si="18"/>
        <v>0</v>
      </c>
      <c r="BJ241" s="19" t="s">
        <v>76</v>
      </c>
      <c r="BK241" s="146">
        <f t="shared" si="19"/>
        <v>0</v>
      </c>
      <c r="BL241" s="19" t="s">
        <v>532</v>
      </c>
      <c r="BM241" s="145" t="s">
        <v>1679</v>
      </c>
    </row>
    <row r="242" spans="2:65" s="12" customFormat="1">
      <c r="B242" s="156"/>
      <c r="D242" s="151" t="s">
        <v>442</v>
      </c>
      <c r="E242" s="157" t="s">
        <v>3</v>
      </c>
      <c r="F242" s="158" t="s">
        <v>6632</v>
      </c>
      <c r="H242" s="159">
        <v>4</v>
      </c>
      <c r="I242" s="160"/>
      <c r="L242" s="156"/>
      <c r="M242" s="161"/>
      <c r="T242" s="162"/>
      <c r="AT242" s="157" t="s">
        <v>442</v>
      </c>
      <c r="AU242" s="157" t="s">
        <v>79</v>
      </c>
      <c r="AV242" s="12" t="s">
        <v>79</v>
      </c>
      <c r="AW242" s="12" t="s">
        <v>31</v>
      </c>
      <c r="AX242" s="12" t="s">
        <v>76</v>
      </c>
      <c r="AY242" s="157" t="s">
        <v>328</v>
      </c>
    </row>
    <row r="243" spans="2:65" s="1" customFormat="1" ht="37.9" customHeight="1">
      <c r="B243" s="133"/>
      <c r="C243" s="176" t="s">
        <v>1327</v>
      </c>
      <c r="D243" s="176" t="s">
        <v>539</v>
      </c>
      <c r="E243" s="177" t="s">
        <v>6633</v>
      </c>
      <c r="F243" s="178" t="s">
        <v>6634</v>
      </c>
      <c r="G243" s="179" t="s">
        <v>574</v>
      </c>
      <c r="H243" s="180">
        <v>2</v>
      </c>
      <c r="I243" s="181"/>
      <c r="J243" s="182">
        <f>ROUND(I243*H243,2)</f>
        <v>0</v>
      </c>
      <c r="K243" s="178" t="s">
        <v>3</v>
      </c>
      <c r="L243" s="183"/>
      <c r="M243" s="184" t="s">
        <v>3</v>
      </c>
      <c r="N243" s="185" t="s">
        <v>40</v>
      </c>
      <c r="P243" s="143">
        <f>O243*H243</f>
        <v>0</v>
      </c>
      <c r="Q243" s="143">
        <v>0</v>
      </c>
      <c r="R243" s="143">
        <f>Q243*H243</f>
        <v>0</v>
      </c>
      <c r="S243" s="143">
        <v>0</v>
      </c>
      <c r="T243" s="144">
        <f>S243*H243</f>
        <v>0</v>
      </c>
      <c r="AR243" s="145" t="s">
        <v>621</v>
      </c>
      <c r="AT243" s="145" t="s">
        <v>539</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532</v>
      </c>
      <c r="BM243" s="145" t="s">
        <v>1683</v>
      </c>
    </row>
    <row r="244" spans="2:65" s="1" customFormat="1" ht="37.9" customHeight="1">
      <c r="B244" s="133"/>
      <c r="C244" s="176" t="s">
        <v>1685</v>
      </c>
      <c r="D244" s="176" t="s">
        <v>539</v>
      </c>
      <c r="E244" s="177" t="s">
        <v>6635</v>
      </c>
      <c r="F244" s="178" t="s">
        <v>6636</v>
      </c>
      <c r="G244" s="179" t="s">
        <v>574</v>
      </c>
      <c r="H244" s="180">
        <v>1</v>
      </c>
      <c r="I244" s="181"/>
      <c r="J244" s="182">
        <f>ROUND(I244*H244,2)</f>
        <v>0</v>
      </c>
      <c r="K244" s="178" t="s">
        <v>3</v>
      </c>
      <c r="L244" s="183"/>
      <c r="M244" s="184" t="s">
        <v>3</v>
      </c>
      <c r="N244" s="185" t="s">
        <v>40</v>
      </c>
      <c r="P244" s="143">
        <f>O244*H244</f>
        <v>0</v>
      </c>
      <c r="Q244" s="143">
        <v>0</v>
      </c>
      <c r="R244" s="143">
        <f>Q244*H244</f>
        <v>0</v>
      </c>
      <c r="S244" s="143">
        <v>0</v>
      </c>
      <c r="T244" s="144">
        <f>S244*H244</f>
        <v>0</v>
      </c>
      <c r="AR244" s="145" t="s">
        <v>621</v>
      </c>
      <c r="AT244" s="145" t="s">
        <v>539</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532</v>
      </c>
      <c r="BM244" s="145" t="s">
        <v>1686</v>
      </c>
    </row>
    <row r="245" spans="2:65" s="1" customFormat="1" ht="37.9" customHeight="1">
      <c r="B245" s="133"/>
      <c r="C245" s="176" t="s">
        <v>1330</v>
      </c>
      <c r="D245" s="176" t="s">
        <v>539</v>
      </c>
      <c r="E245" s="177" t="s">
        <v>6637</v>
      </c>
      <c r="F245" s="178" t="s">
        <v>6638</v>
      </c>
      <c r="G245" s="179" t="s">
        <v>574</v>
      </c>
      <c r="H245" s="180">
        <v>62</v>
      </c>
      <c r="I245" s="181"/>
      <c r="J245" s="182">
        <f>ROUND(I245*H245,2)</f>
        <v>0</v>
      </c>
      <c r="K245" s="178" t="s">
        <v>3</v>
      </c>
      <c r="L245" s="183"/>
      <c r="M245" s="184" t="s">
        <v>3</v>
      </c>
      <c r="N245" s="185" t="s">
        <v>40</v>
      </c>
      <c r="P245" s="143">
        <f>O245*H245</f>
        <v>0</v>
      </c>
      <c r="Q245" s="143">
        <v>0</v>
      </c>
      <c r="R245" s="143">
        <f>Q245*H245</f>
        <v>0</v>
      </c>
      <c r="S245" s="143">
        <v>0</v>
      </c>
      <c r="T245" s="144">
        <f>S245*H245</f>
        <v>0</v>
      </c>
      <c r="AR245" s="145" t="s">
        <v>621</v>
      </c>
      <c r="AT245" s="145" t="s">
        <v>539</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532</v>
      </c>
      <c r="BM245" s="145" t="s">
        <v>1691</v>
      </c>
    </row>
    <row r="246" spans="2:65" s="1" customFormat="1" ht="37.9" customHeight="1">
      <c r="B246" s="133"/>
      <c r="C246" s="134" t="s">
        <v>1693</v>
      </c>
      <c r="D246" s="134" t="s">
        <v>331</v>
      </c>
      <c r="E246" s="135" t="s">
        <v>6639</v>
      </c>
      <c r="F246" s="136" t="s">
        <v>6640</v>
      </c>
      <c r="G246" s="137" t="s">
        <v>574</v>
      </c>
      <c r="H246" s="138">
        <v>9</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532</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532</v>
      </c>
      <c r="BM246" s="145" t="s">
        <v>1696</v>
      </c>
    </row>
    <row r="247" spans="2:65" s="1" customFormat="1">
      <c r="B247" s="34"/>
      <c r="D247" s="147" t="s">
        <v>338</v>
      </c>
      <c r="F247" s="148" t="s">
        <v>6641</v>
      </c>
      <c r="I247" s="149"/>
      <c r="L247" s="34"/>
      <c r="M247" s="150"/>
      <c r="T247" s="55"/>
      <c r="AT247" s="19" t="s">
        <v>338</v>
      </c>
      <c r="AU247" s="19" t="s">
        <v>79</v>
      </c>
    </row>
    <row r="248" spans="2:65" s="1" customFormat="1" ht="37.9" customHeight="1">
      <c r="B248" s="133"/>
      <c r="C248" s="176" t="s">
        <v>1333</v>
      </c>
      <c r="D248" s="176" t="s">
        <v>539</v>
      </c>
      <c r="E248" s="177" t="s">
        <v>6642</v>
      </c>
      <c r="F248" s="178" t="s">
        <v>6643</v>
      </c>
      <c r="G248" s="179" t="s">
        <v>574</v>
      </c>
      <c r="H248" s="180">
        <v>3</v>
      </c>
      <c r="I248" s="181"/>
      <c r="J248" s="182">
        <f>ROUND(I248*H248,2)</f>
        <v>0</v>
      </c>
      <c r="K248" s="178" t="s">
        <v>3</v>
      </c>
      <c r="L248" s="183"/>
      <c r="M248" s="184" t="s">
        <v>3</v>
      </c>
      <c r="N248" s="185" t="s">
        <v>40</v>
      </c>
      <c r="P248" s="143">
        <f>O248*H248</f>
        <v>0</v>
      </c>
      <c r="Q248" s="143">
        <v>0</v>
      </c>
      <c r="R248" s="143">
        <f>Q248*H248</f>
        <v>0</v>
      </c>
      <c r="S248" s="143">
        <v>0</v>
      </c>
      <c r="T248" s="144">
        <f>S248*H248</f>
        <v>0</v>
      </c>
      <c r="AR248" s="145" t="s">
        <v>621</v>
      </c>
      <c r="AT248" s="145" t="s">
        <v>539</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532</v>
      </c>
      <c r="BM248" s="145" t="s">
        <v>1700</v>
      </c>
    </row>
    <row r="249" spans="2:65" s="1" customFormat="1" ht="37.9" customHeight="1">
      <c r="B249" s="133"/>
      <c r="C249" s="176" t="s">
        <v>1702</v>
      </c>
      <c r="D249" s="176" t="s">
        <v>539</v>
      </c>
      <c r="E249" s="177" t="s">
        <v>6644</v>
      </c>
      <c r="F249" s="178" t="s">
        <v>6645</v>
      </c>
      <c r="G249" s="179" t="s">
        <v>574</v>
      </c>
      <c r="H249" s="180">
        <v>3</v>
      </c>
      <c r="I249" s="181"/>
      <c r="J249" s="182">
        <f>ROUND(I249*H249,2)</f>
        <v>0</v>
      </c>
      <c r="K249" s="178" t="s">
        <v>3</v>
      </c>
      <c r="L249" s="183"/>
      <c r="M249" s="184" t="s">
        <v>3</v>
      </c>
      <c r="N249" s="185" t="s">
        <v>40</v>
      </c>
      <c r="P249" s="143">
        <f>O249*H249</f>
        <v>0</v>
      </c>
      <c r="Q249" s="143">
        <v>0</v>
      </c>
      <c r="R249" s="143">
        <f>Q249*H249</f>
        <v>0</v>
      </c>
      <c r="S249" s="143">
        <v>0</v>
      </c>
      <c r="T249" s="144">
        <f>S249*H249</f>
        <v>0</v>
      </c>
      <c r="AR249" s="145" t="s">
        <v>621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532</v>
      </c>
      <c r="BM249" s="145" t="s">
        <v>1705</v>
      </c>
    </row>
    <row r="250" spans="2:65" s="1" customFormat="1" ht="16.5" customHeight="1">
      <c r="B250" s="133"/>
      <c r="C250" s="176" t="s">
        <v>1336</v>
      </c>
      <c r="D250" s="176" t="s">
        <v>539</v>
      </c>
      <c r="E250" s="177" t="s">
        <v>6646</v>
      </c>
      <c r="F250" s="178" t="s">
        <v>6647</v>
      </c>
      <c r="G250" s="179" t="s">
        <v>574</v>
      </c>
      <c r="H250" s="180">
        <v>3</v>
      </c>
      <c r="I250" s="181"/>
      <c r="J250" s="182">
        <f>ROUND(I250*H250,2)</f>
        <v>0</v>
      </c>
      <c r="K250" s="178" t="s">
        <v>335</v>
      </c>
      <c r="L250" s="183"/>
      <c r="M250" s="184" t="s">
        <v>3</v>
      </c>
      <c r="N250" s="185" t="s">
        <v>40</v>
      </c>
      <c r="P250" s="143">
        <f>O250*H250</f>
        <v>0</v>
      </c>
      <c r="Q250" s="143">
        <v>0</v>
      </c>
      <c r="R250" s="143">
        <f>Q250*H250</f>
        <v>0</v>
      </c>
      <c r="S250" s="143">
        <v>0</v>
      </c>
      <c r="T250" s="144">
        <f>S250*H250</f>
        <v>0</v>
      </c>
      <c r="AR250" s="145" t="s">
        <v>621</v>
      </c>
      <c r="AT250" s="145" t="s">
        <v>539</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532</v>
      </c>
      <c r="BM250" s="145" t="s">
        <v>1707</v>
      </c>
    </row>
    <row r="251" spans="2:65" s="1" customFormat="1" ht="37.9" customHeight="1">
      <c r="B251" s="133"/>
      <c r="C251" s="134" t="s">
        <v>1708</v>
      </c>
      <c r="D251" s="134" t="s">
        <v>331</v>
      </c>
      <c r="E251" s="135" t="s">
        <v>6648</v>
      </c>
      <c r="F251" s="136" t="s">
        <v>6649</v>
      </c>
      <c r="G251" s="137" t="s">
        <v>574</v>
      </c>
      <c r="H251" s="138">
        <v>19</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532</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532</v>
      </c>
      <c r="BM251" s="145" t="s">
        <v>1711</v>
      </c>
    </row>
    <row r="252" spans="2:65" s="1" customFormat="1">
      <c r="B252" s="34"/>
      <c r="D252" s="147" t="s">
        <v>338</v>
      </c>
      <c r="F252" s="148" t="s">
        <v>6650</v>
      </c>
      <c r="I252" s="149"/>
      <c r="L252" s="34"/>
      <c r="M252" s="150"/>
      <c r="T252" s="55"/>
      <c r="AT252" s="19" t="s">
        <v>338</v>
      </c>
      <c r="AU252" s="19" t="s">
        <v>79</v>
      </c>
    </row>
    <row r="253" spans="2:65" s="1" customFormat="1" ht="37.9" customHeight="1">
      <c r="B253" s="133"/>
      <c r="C253" s="176" t="s">
        <v>1339</v>
      </c>
      <c r="D253" s="176" t="s">
        <v>539</v>
      </c>
      <c r="E253" s="177" t="s">
        <v>6651</v>
      </c>
      <c r="F253" s="178" t="s">
        <v>6652</v>
      </c>
      <c r="G253" s="179" t="s">
        <v>574</v>
      </c>
      <c r="H253" s="180">
        <v>15</v>
      </c>
      <c r="I253" s="181"/>
      <c r="J253" s="182">
        <f>ROUND(I253*H253,2)</f>
        <v>0</v>
      </c>
      <c r="K253" s="178" t="s">
        <v>3</v>
      </c>
      <c r="L253" s="183"/>
      <c r="M253" s="184" t="s">
        <v>3</v>
      </c>
      <c r="N253" s="185" t="s">
        <v>40</v>
      </c>
      <c r="P253" s="143">
        <f>O253*H253</f>
        <v>0</v>
      </c>
      <c r="Q253" s="143">
        <v>0</v>
      </c>
      <c r="R253" s="143">
        <f>Q253*H253</f>
        <v>0</v>
      </c>
      <c r="S253" s="143">
        <v>0</v>
      </c>
      <c r="T253" s="144">
        <f>S253*H253</f>
        <v>0</v>
      </c>
      <c r="AR253" s="145" t="s">
        <v>621</v>
      </c>
      <c r="AT253" s="145" t="s">
        <v>539</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532</v>
      </c>
      <c r="BM253" s="145" t="s">
        <v>1717</v>
      </c>
    </row>
    <row r="254" spans="2:65" s="1" customFormat="1" ht="37.9" customHeight="1">
      <c r="B254" s="133"/>
      <c r="C254" s="176" t="s">
        <v>1720</v>
      </c>
      <c r="D254" s="176" t="s">
        <v>539</v>
      </c>
      <c r="E254" s="177" t="s">
        <v>6653</v>
      </c>
      <c r="F254" s="178" t="s">
        <v>6654</v>
      </c>
      <c r="G254" s="179" t="s">
        <v>574</v>
      </c>
      <c r="H254" s="180">
        <v>4</v>
      </c>
      <c r="I254" s="181"/>
      <c r="J254" s="182">
        <f>ROUND(I254*H254,2)</f>
        <v>0</v>
      </c>
      <c r="K254" s="178" t="s">
        <v>3</v>
      </c>
      <c r="L254" s="183"/>
      <c r="M254" s="184" t="s">
        <v>3</v>
      </c>
      <c r="N254" s="185" t="s">
        <v>40</v>
      </c>
      <c r="P254" s="143">
        <f>O254*H254</f>
        <v>0</v>
      </c>
      <c r="Q254" s="143">
        <v>0</v>
      </c>
      <c r="R254" s="143">
        <f>Q254*H254</f>
        <v>0</v>
      </c>
      <c r="S254" s="143">
        <v>0</v>
      </c>
      <c r="T254" s="144">
        <f>S254*H254</f>
        <v>0</v>
      </c>
      <c r="AR254" s="145" t="s">
        <v>621</v>
      </c>
      <c r="AT254" s="145" t="s">
        <v>539</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532</v>
      </c>
      <c r="BM254" s="145" t="s">
        <v>1723</v>
      </c>
    </row>
    <row r="255" spans="2:65" s="1" customFormat="1" ht="44.25" customHeight="1">
      <c r="B255" s="133"/>
      <c r="C255" s="134" t="s">
        <v>1342</v>
      </c>
      <c r="D255" s="134" t="s">
        <v>331</v>
      </c>
      <c r="E255" s="135" t="s">
        <v>6655</v>
      </c>
      <c r="F255" s="136" t="s">
        <v>6656</v>
      </c>
      <c r="G255" s="137" t="s">
        <v>574</v>
      </c>
      <c r="H255" s="138">
        <v>14</v>
      </c>
      <c r="I255" s="139"/>
      <c r="J255" s="140">
        <f>ROUND(I255*H255,2)</f>
        <v>0</v>
      </c>
      <c r="K255" s="136" t="s">
        <v>335</v>
      </c>
      <c r="L255" s="34"/>
      <c r="M255" s="141" t="s">
        <v>3</v>
      </c>
      <c r="N255" s="142" t="s">
        <v>40</v>
      </c>
      <c r="P255" s="143">
        <f>O255*H255</f>
        <v>0</v>
      </c>
      <c r="Q255" s="143">
        <v>0</v>
      </c>
      <c r="R255" s="143">
        <f>Q255*H255</f>
        <v>0</v>
      </c>
      <c r="S255" s="143">
        <v>0</v>
      </c>
      <c r="T255" s="144">
        <f>S255*H255</f>
        <v>0</v>
      </c>
      <c r="AR255" s="145" t="s">
        <v>532</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532</v>
      </c>
      <c r="BM255" s="145" t="s">
        <v>1726</v>
      </c>
    </row>
    <row r="256" spans="2:65" s="1" customFormat="1">
      <c r="B256" s="34"/>
      <c r="D256" s="147" t="s">
        <v>338</v>
      </c>
      <c r="F256" s="148" t="s">
        <v>6657</v>
      </c>
      <c r="I256" s="149"/>
      <c r="L256" s="34"/>
      <c r="M256" s="150"/>
      <c r="T256" s="55"/>
      <c r="AT256" s="19" t="s">
        <v>338</v>
      </c>
      <c r="AU256" s="19" t="s">
        <v>79</v>
      </c>
    </row>
    <row r="257" spans="2:65" s="1" customFormat="1" ht="16.5" customHeight="1">
      <c r="B257" s="133"/>
      <c r="C257" s="176" t="s">
        <v>1728</v>
      </c>
      <c r="D257" s="176" t="s">
        <v>539</v>
      </c>
      <c r="E257" s="177" t="s">
        <v>6658</v>
      </c>
      <c r="F257" s="178" t="s">
        <v>6659</v>
      </c>
      <c r="G257" s="179" t="s">
        <v>574</v>
      </c>
      <c r="H257" s="180">
        <v>14</v>
      </c>
      <c r="I257" s="181"/>
      <c r="J257" s="182">
        <f>ROUND(I257*H257,2)</f>
        <v>0</v>
      </c>
      <c r="K257" s="178" t="s">
        <v>3</v>
      </c>
      <c r="L257" s="183"/>
      <c r="M257" s="184" t="s">
        <v>3</v>
      </c>
      <c r="N257" s="185" t="s">
        <v>40</v>
      </c>
      <c r="P257" s="143">
        <f>O257*H257</f>
        <v>0</v>
      </c>
      <c r="Q257" s="143">
        <v>0</v>
      </c>
      <c r="R257" s="143">
        <f>Q257*H257</f>
        <v>0</v>
      </c>
      <c r="S257" s="143">
        <v>0</v>
      </c>
      <c r="T257" s="144">
        <f>S257*H257</f>
        <v>0</v>
      </c>
      <c r="AR257" s="145" t="s">
        <v>621</v>
      </c>
      <c r="AT257" s="145" t="s">
        <v>539</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532</v>
      </c>
      <c r="BM257" s="145" t="s">
        <v>1731</v>
      </c>
    </row>
    <row r="258" spans="2:65" s="1" customFormat="1" ht="44.25" customHeight="1">
      <c r="B258" s="133"/>
      <c r="C258" s="134" t="s">
        <v>570</v>
      </c>
      <c r="D258" s="134" t="s">
        <v>331</v>
      </c>
      <c r="E258" s="135" t="s">
        <v>6660</v>
      </c>
      <c r="F258" s="136" t="s">
        <v>6661</v>
      </c>
      <c r="G258" s="137" t="s">
        <v>574</v>
      </c>
      <c r="H258" s="138">
        <v>3</v>
      </c>
      <c r="I258" s="139"/>
      <c r="J258" s="140">
        <f>ROUND(I258*H258,2)</f>
        <v>0</v>
      </c>
      <c r="K258" s="136" t="s">
        <v>335</v>
      </c>
      <c r="L258" s="34"/>
      <c r="M258" s="141" t="s">
        <v>3</v>
      </c>
      <c r="N258" s="142" t="s">
        <v>40</v>
      </c>
      <c r="P258" s="143">
        <f>O258*H258</f>
        <v>0</v>
      </c>
      <c r="Q258" s="143">
        <v>0</v>
      </c>
      <c r="R258" s="143">
        <f>Q258*H258</f>
        <v>0</v>
      </c>
      <c r="S258" s="143">
        <v>0</v>
      </c>
      <c r="T258" s="144">
        <f>S258*H258</f>
        <v>0</v>
      </c>
      <c r="AR258" s="145" t="s">
        <v>532</v>
      </c>
      <c r="AT258" s="145" t="s">
        <v>331</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532</v>
      </c>
      <c r="BM258" s="145" t="s">
        <v>1735</v>
      </c>
    </row>
    <row r="259" spans="2:65" s="1" customFormat="1">
      <c r="B259" s="34"/>
      <c r="D259" s="147" t="s">
        <v>338</v>
      </c>
      <c r="F259" s="148" t="s">
        <v>6662</v>
      </c>
      <c r="I259" s="149"/>
      <c r="L259" s="34"/>
      <c r="M259" s="150"/>
      <c r="T259" s="55"/>
      <c r="AT259" s="19" t="s">
        <v>338</v>
      </c>
      <c r="AU259" s="19" t="s">
        <v>79</v>
      </c>
    </row>
    <row r="260" spans="2:65" s="1" customFormat="1" ht="16.5" customHeight="1">
      <c r="B260" s="133"/>
      <c r="C260" s="176" t="s">
        <v>1737</v>
      </c>
      <c r="D260" s="176" t="s">
        <v>539</v>
      </c>
      <c r="E260" s="177" t="s">
        <v>6663</v>
      </c>
      <c r="F260" s="178" t="s">
        <v>6664</v>
      </c>
      <c r="G260" s="179" t="s">
        <v>574</v>
      </c>
      <c r="H260" s="180">
        <v>3</v>
      </c>
      <c r="I260" s="181"/>
      <c r="J260" s="182">
        <f>ROUND(I260*H260,2)</f>
        <v>0</v>
      </c>
      <c r="K260" s="178" t="s">
        <v>3</v>
      </c>
      <c r="L260" s="183"/>
      <c r="M260" s="184" t="s">
        <v>3</v>
      </c>
      <c r="N260" s="185" t="s">
        <v>40</v>
      </c>
      <c r="P260" s="143">
        <f>O260*H260</f>
        <v>0</v>
      </c>
      <c r="Q260" s="143">
        <v>0</v>
      </c>
      <c r="R260" s="143">
        <f>Q260*H260</f>
        <v>0</v>
      </c>
      <c r="S260" s="143">
        <v>0</v>
      </c>
      <c r="T260" s="144">
        <f>S260*H260</f>
        <v>0</v>
      </c>
      <c r="AR260" s="145" t="s">
        <v>621</v>
      </c>
      <c r="AT260" s="145" t="s">
        <v>539</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532</v>
      </c>
      <c r="BM260" s="145" t="s">
        <v>1740</v>
      </c>
    </row>
    <row r="261" spans="2:65" s="1" customFormat="1" ht="49.15" customHeight="1">
      <c r="B261" s="133"/>
      <c r="C261" s="134" t="s">
        <v>1347</v>
      </c>
      <c r="D261" s="134" t="s">
        <v>331</v>
      </c>
      <c r="E261" s="135" t="s">
        <v>6665</v>
      </c>
      <c r="F261" s="136" t="s">
        <v>6666</v>
      </c>
      <c r="G261" s="137" t="s">
        <v>476</v>
      </c>
      <c r="H261" s="138">
        <v>230</v>
      </c>
      <c r="I261" s="139"/>
      <c r="J261" s="140">
        <f>ROUND(I261*H261,2)</f>
        <v>0</v>
      </c>
      <c r="K261" s="136" t="s">
        <v>335</v>
      </c>
      <c r="L261" s="34"/>
      <c r="M261" s="141" t="s">
        <v>3</v>
      </c>
      <c r="N261" s="142" t="s">
        <v>40</v>
      </c>
      <c r="P261" s="143">
        <f>O261*H261</f>
        <v>0</v>
      </c>
      <c r="Q261" s="143">
        <v>0</v>
      </c>
      <c r="R261" s="143">
        <f>Q261*H261</f>
        <v>0</v>
      </c>
      <c r="S261" s="143">
        <v>0</v>
      </c>
      <c r="T261" s="144">
        <f>S261*H261</f>
        <v>0</v>
      </c>
      <c r="AR261" s="145" t="s">
        <v>532</v>
      </c>
      <c r="AT261" s="145" t="s">
        <v>331</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532</v>
      </c>
      <c r="BM261" s="145" t="s">
        <v>1744</v>
      </c>
    </row>
    <row r="262" spans="2:65" s="1" customFormat="1">
      <c r="B262" s="34"/>
      <c r="D262" s="147" t="s">
        <v>338</v>
      </c>
      <c r="F262" s="148" t="s">
        <v>6667</v>
      </c>
      <c r="I262" s="149"/>
      <c r="L262" s="34"/>
      <c r="M262" s="150"/>
      <c r="T262" s="55"/>
      <c r="AT262" s="19" t="s">
        <v>338</v>
      </c>
      <c r="AU262" s="19" t="s">
        <v>79</v>
      </c>
    </row>
    <row r="263" spans="2:65" s="1" customFormat="1" ht="16.5" customHeight="1">
      <c r="B263" s="133"/>
      <c r="C263" s="176" t="s">
        <v>1746</v>
      </c>
      <c r="D263" s="176" t="s">
        <v>539</v>
      </c>
      <c r="E263" s="177" t="s">
        <v>6668</v>
      </c>
      <c r="F263" s="178" t="s">
        <v>1448</v>
      </c>
      <c r="G263" s="179" t="s">
        <v>1383</v>
      </c>
      <c r="H263" s="180">
        <v>230</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621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532</v>
      </c>
      <c r="BM263" s="145" t="s">
        <v>1749</v>
      </c>
    </row>
    <row r="264" spans="2:65" s="1" customFormat="1" ht="24.2" customHeight="1">
      <c r="B264" s="133"/>
      <c r="C264" s="134" t="s">
        <v>1350</v>
      </c>
      <c r="D264" s="134" t="s">
        <v>331</v>
      </c>
      <c r="E264" s="135" t="s">
        <v>6669</v>
      </c>
      <c r="F264" s="136" t="s">
        <v>6670</v>
      </c>
      <c r="G264" s="137" t="s">
        <v>476</v>
      </c>
      <c r="H264" s="138">
        <v>70</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532</v>
      </c>
      <c r="AT264" s="145" t="s">
        <v>331</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532</v>
      </c>
      <c r="BM264" s="145" t="s">
        <v>1753</v>
      </c>
    </row>
    <row r="265" spans="2:65" s="1" customFormat="1">
      <c r="B265" s="34"/>
      <c r="D265" s="147" t="s">
        <v>338</v>
      </c>
      <c r="F265" s="148" t="s">
        <v>6671</v>
      </c>
      <c r="I265" s="149"/>
      <c r="L265" s="34"/>
      <c r="M265" s="150"/>
      <c r="T265" s="55"/>
      <c r="AT265" s="19" t="s">
        <v>338</v>
      </c>
      <c r="AU265" s="19" t="s">
        <v>79</v>
      </c>
    </row>
    <row r="266" spans="2:65" s="1" customFormat="1" ht="24.2" customHeight="1">
      <c r="B266" s="133"/>
      <c r="C266" s="134" t="s">
        <v>1755</v>
      </c>
      <c r="D266" s="134" t="s">
        <v>331</v>
      </c>
      <c r="E266" s="135" t="s">
        <v>6669</v>
      </c>
      <c r="F266" s="136" t="s">
        <v>6670</v>
      </c>
      <c r="G266" s="137" t="s">
        <v>476</v>
      </c>
      <c r="H266" s="138">
        <v>95</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532</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532</v>
      </c>
      <c r="BM266" s="145" t="s">
        <v>1758</v>
      </c>
    </row>
    <row r="267" spans="2:65" s="1" customFormat="1">
      <c r="B267" s="34"/>
      <c r="D267" s="147" t="s">
        <v>338</v>
      </c>
      <c r="F267" s="148" t="s">
        <v>6671</v>
      </c>
      <c r="I267" s="149"/>
      <c r="L267" s="34"/>
      <c r="M267" s="150"/>
      <c r="T267" s="55"/>
      <c r="AT267" s="19" t="s">
        <v>338</v>
      </c>
      <c r="AU267" s="19" t="s">
        <v>79</v>
      </c>
    </row>
    <row r="268" spans="2:65" s="1" customFormat="1" ht="16.5" customHeight="1">
      <c r="B268" s="133"/>
      <c r="C268" s="176" t="s">
        <v>1353</v>
      </c>
      <c r="D268" s="176" t="s">
        <v>539</v>
      </c>
      <c r="E268" s="177" t="s">
        <v>6672</v>
      </c>
      <c r="F268" s="178" t="s">
        <v>6673</v>
      </c>
      <c r="G268" s="179" t="s">
        <v>1383</v>
      </c>
      <c r="H268" s="180">
        <v>95</v>
      </c>
      <c r="I268" s="181"/>
      <c r="J268" s="182">
        <f>ROUND(I268*H268,2)</f>
        <v>0</v>
      </c>
      <c r="K268" s="178" t="s">
        <v>335</v>
      </c>
      <c r="L268" s="183"/>
      <c r="M268" s="184" t="s">
        <v>3</v>
      </c>
      <c r="N268" s="185" t="s">
        <v>40</v>
      </c>
      <c r="P268" s="143">
        <f>O268*H268</f>
        <v>0</v>
      </c>
      <c r="Q268" s="143">
        <v>0</v>
      </c>
      <c r="R268" s="143">
        <f>Q268*H268</f>
        <v>0</v>
      </c>
      <c r="S268" s="143">
        <v>0</v>
      </c>
      <c r="T268" s="144">
        <f>S268*H268</f>
        <v>0</v>
      </c>
      <c r="AR268" s="145" t="s">
        <v>621</v>
      </c>
      <c r="AT268" s="145" t="s">
        <v>539</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1762</v>
      </c>
    </row>
    <row r="269" spans="2:65" s="1" customFormat="1" ht="16.5" customHeight="1">
      <c r="B269" s="133"/>
      <c r="C269" s="176" t="s">
        <v>1764</v>
      </c>
      <c r="D269" s="176" t="s">
        <v>539</v>
      </c>
      <c r="E269" s="177" t="s">
        <v>6674</v>
      </c>
      <c r="F269" s="178" t="s">
        <v>6675</v>
      </c>
      <c r="G269" s="179" t="s">
        <v>1383</v>
      </c>
      <c r="H269" s="180">
        <v>45</v>
      </c>
      <c r="I269" s="181"/>
      <c r="J269" s="182">
        <f>ROUND(I269*H269,2)</f>
        <v>0</v>
      </c>
      <c r="K269" s="178" t="s">
        <v>3</v>
      </c>
      <c r="L269" s="183"/>
      <c r="M269" s="184" t="s">
        <v>3</v>
      </c>
      <c r="N269" s="185" t="s">
        <v>40</v>
      </c>
      <c r="P269" s="143">
        <f>O269*H269</f>
        <v>0</v>
      </c>
      <c r="Q269" s="143">
        <v>0</v>
      </c>
      <c r="R269" s="143">
        <f>Q269*H269</f>
        <v>0</v>
      </c>
      <c r="S269" s="143">
        <v>0</v>
      </c>
      <c r="T269" s="144">
        <f>S269*H269</f>
        <v>0</v>
      </c>
      <c r="AR269" s="145" t="s">
        <v>621</v>
      </c>
      <c r="AT269" s="145" t="s">
        <v>539</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532</v>
      </c>
      <c r="BM269" s="145" t="s">
        <v>1767</v>
      </c>
    </row>
    <row r="270" spans="2:65" s="1" customFormat="1" ht="16.5" customHeight="1">
      <c r="B270" s="133"/>
      <c r="C270" s="176" t="s">
        <v>1356</v>
      </c>
      <c r="D270" s="176" t="s">
        <v>539</v>
      </c>
      <c r="E270" s="177" t="s">
        <v>6676</v>
      </c>
      <c r="F270" s="178" t="s">
        <v>6677</v>
      </c>
      <c r="G270" s="179" t="s">
        <v>1383</v>
      </c>
      <c r="H270" s="180">
        <v>25</v>
      </c>
      <c r="I270" s="181"/>
      <c r="J270" s="182">
        <f>ROUND(I270*H270,2)</f>
        <v>0</v>
      </c>
      <c r="K270" s="178" t="s">
        <v>3</v>
      </c>
      <c r="L270" s="183"/>
      <c r="M270" s="184" t="s">
        <v>3</v>
      </c>
      <c r="N270" s="185" t="s">
        <v>40</v>
      </c>
      <c r="P270" s="143">
        <f>O270*H270</f>
        <v>0</v>
      </c>
      <c r="Q270" s="143">
        <v>0</v>
      </c>
      <c r="R270" s="143">
        <f>Q270*H270</f>
        <v>0</v>
      </c>
      <c r="S270" s="143">
        <v>0</v>
      </c>
      <c r="T270" s="144">
        <f>S270*H270</f>
        <v>0</v>
      </c>
      <c r="AR270" s="145" t="s">
        <v>621</v>
      </c>
      <c r="AT270" s="145" t="s">
        <v>539</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532</v>
      </c>
      <c r="BM270" s="145" t="s">
        <v>1776</v>
      </c>
    </row>
    <row r="271" spans="2:65" s="1" customFormat="1" ht="16.5" customHeight="1">
      <c r="B271" s="133"/>
      <c r="C271" s="176" t="s">
        <v>1778</v>
      </c>
      <c r="D271" s="176" t="s">
        <v>539</v>
      </c>
      <c r="E271" s="177" t="s">
        <v>6678</v>
      </c>
      <c r="F271" s="178" t="s">
        <v>6679</v>
      </c>
      <c r="G271" s="179" t="s">
        <v>1383</v>
      </c>
      <c r="H271" s="180">
        <v>35</v>
      </c>
      <c r="I271" s="181"/>
      <c r="J271" s="182">
        <f>ROUND(I271*H271,2)</f>
        <v>0</v>
      </c>
      <c r="K271" s="178" t="s">
        <v>3</v>
      </c>
      <c r="L271" s="183"/>
      <c r="M271" s="184" t="s">
        <v>3</v>
      </c>
      <c r="N271" s="185" t="s">
        <v>40</v>
      </c>
      <c r="P271" s="143">
        <f>O271*H271</f>
        <v>0</v>
      </c>
      <c r="Q271" s="143">
        <v>0</v>
      </c>
      <c r="R271" s="143">
        <f>Q271*H271</f>
        <v>0</v>
      </c>
      <c r="S271" s="143">
        <v>0</v>
      </c>
      <c r="T271" s="144">
        <f>S271*H271</f>
        <v>0</v>
      </c>
      <c r="AR271" s="145" t="s">
        <v>621</v>
      </c>
      <c r="AT271" s="145" t="s">
        <v>539</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532</v>
      </c>
      <c r="BM271" s="145" t="s">
        <v>1781</v>
      </c>
    </row>
    <row r="272" spans="2:65" s="1" customFormat="1" ht="24.2" customHeight="1">
      <c r="B272" s="133"/>
      <c r="C272" s="134" t="s">
        <v>1359</v>
      </c>
      <c r="D272" s="134" t="s">
        <v>331</v>
      </c>
      <c r="E272" s="135" t="s">
        <v>6680</v>
      </c>
      <c r="F272" s="136" t="s">
        <v>6681</v>
      </c>
      <c r="G272" s="137" t="s">
        <v>476</v>
      </c>
      <c r="H272" s="138">
        <v>30</v>
      </c>
      <c r="I272" s="139"/>
      <c r="J272" s="140">
        <f>ROUND(I272*H272,2)</f>
        <v>0</v>
      </c>
      <c r="K272" s="136" t="s">
        <v>335</v>
      </c>
      <c r="L272" s="34"/>
      <c r="M272" s="141" t="s">
        <v>3</v>
      </c>
      <c r="N272" s="142" t="s">
        <v>40</v>
      </c>
      <c r="P272" s="143">
        <f>O272*H272</f>
        <v>0</v>
      </c>
      <c r="Q272" s="143">
        <v>0</v>
      </c>
      <c r="R272" s="143">
        <f>Q272*H272</f>
        <v>0</v>
      </c>
      <c r="S272" s="143">
        <v>0</v>
      </c>
      <c r="T272" s="144">
        <f>S272*H272</f>
        <v>0</v>
      </c>
      <c r="AR272" s="145" t="s">
        <v>532</v>
      </c>
      <c r="AT272" s="145" t="s">
        <v>331</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532</v>
      </c>
      <c r="BM272" s="145" t="s">
        <v>1785</v>
      </c>
    </row>
    <row r="273" spans="2:65" s="1" customFormat="1">
      <c r="B273" s="34"/>
      <c r="D273" s="147" t="s">
        <v>338</v>
      </c>
      <c r="F273" s="148" t="s">
        <v>6682</v>
      </c>
      <c r="I273" s="149"/>
      <c r="L273" s="34"/>
      <c r="M273" s="150"/>
      <c r="T273" s="55"/>
      <c r="AT273" s="19" t="s">
        <v>338</v>
      </c>
      <c r="AU273" s="19" t="s">
        <v>79</v>
      </c>
    </row>
    <row r="274" spans="2:65" s="1" customFormat="1" ht="16.5" customHeight="1">
      <c r="B274" s="133"/>
      <c r="C274" s="176" t="s">
        <v>3252</v>
      </c>
      <c r="D274" s="176" t="s">
        <v>539</v>
      </c>
      <c r="E274" s="177" t="s">
        <v>6683</v>
      </c>
      <c r="F274" s="178" t="s">
        <v>6684</v>
      </c>
      <c r="G274" s="179" t="s">
        <v>1383</v>
      </c>
      <c r="H274" s="180">
        <v>30</v>
      </c>
      <c r="I274" s="181"/>
      <c r="J274" s="182">
        <f>ROUND(I274*H274,2)</f>
        <v>0</v>
      </c>
      <c r="K274" s="178" t="s">
        <v>3</v>
      </c>
      <c r="L274" s="183"/>
      <c r="M274" s="184" t="s">
        <v>3</v>
      </c>
      <c r="N274" s="185" t="s">
        <v>40</v>
      </c>
      <c r="P274" s="143">
        <f>O274*H274</f>
        <v>0</v>
      </c>
      <c r="Q274" s="143">
        <v>0</v>
      </c>
      <c r="R274" s="143">
        <f>Q274*H274</f>
        <v>0</v>
      </c>
      <c r="S274" s="143">
        <v>0</v>
      </c>
      <c r="T274" s="144">
        <f>S274*H274</f>
        <v>0</v>
      </c>
      <c r="AR274" s="145" t="s">
        <v>621</v>
      </c>
      <c r="AT274" s="145" t="s">
        <v>539</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3892</v>
      </c>
    </row>
    <row r="275" spans="2:65" s="1" customFormat="1" ht="16.5" customHeight="1">
      <c r="B275" s="133"/>
      <c r="C275" s="176" t="s">
        <v>1362</v>
      </c>
      <c r="D275" s="176" t="s">
        <v>539</v>
      </c>
      <c r="E275" s="177" t="s">
        <v>6685</v>
      </c>
      <c r="F275" s="178" t="s">
        <v>6686</v>
      </c>
      <c r="G275" s="179" t="s">
        <v>1383</v>
      </c>
      <c r="H275" s="180">
        <v>21</v>
      </c>
      <c r="I275" s="181"/>
      <c r="J275" s="182">
        <f>ROUND(I275*H275,2)</f>
        <v>0</v>
      </c>
      <c r="K275" s="178" t="s">
        <v>3</v>
      </c>
      <c r="L275" s="183"/>
      <c r="M275" s="184" t="s">
        <v>3</v>
      </c>
      <c r="N275" s="185" t="s">
        <v>40</v>
      </c>
      <c r="P275" s="143">
        <f>O275*H275</f>
        <v>0</v>
      </c>
      <c r="Q275" s="143">
        <v>0</v>
      </c>
      <c r="R275" s="143">
        <f>Q275*H275</f>
        <v>0</v>
      </c>
      <c r="S275" s="143">
        <v>0</v>
      </c>
      <c r="T275" s="144">
        <f>S275*H275</f>
        <v>0</v>
      </c>
      <c r="AR275" s="145" t="s">
        <v>621</v>
      </c>
      <c r="AT275" s="145" t="s">
        <v>539</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532</v>
      </c>
      <c r="BM275" s="145" t="s">
        <v>3901</v>
      </c>
    </row>
    <row r="276" spans="2:65" s="1" customFormat="1" ht="24.2" customHeight="1">
      <c r="B276" s="133"/>
      <c r="C276" s="134" t="s">
        <v>3262</v>
      </c>
      <c r="D276" s="134" t="s">
        <v>331</v>
      </c>
      <c r="E276" s="135" t="s">
        <v>6687</v>
      </c>
      <c r="F276" s="136" t="s">
        <v>6688</v>
      </c>
      <c r="G276" s="137" t="s">
        <v>574</v>
      </c>
      <c r="H276" s="138">
        <v>9</v>
      </c>
      <c r="I276" s="139"/>
      <c r="J276" s="140">
        <f>ROUND(I276*H276,2)</f>
        <v>0</v>
      </c>
      <c r="K276" s="136" t="s">
        <v>335</v>
      </c>
      <c r="L276" s="34"/>
      <c r="M276" s="141" t="s">
        <v>3</v>
      </c>
      <c r="N276" s="142" t="s">
        <v>40</v>
      </c>
      <c r="P276" s="143">
        <f>O276*H276</f>
        <v>0</v>
      </c>
      <c r="Q276" s="143">
        <v>0</v>
      </c>
      <c r="R276" s="143">
        <f>Q276*H276</f>
        <v>0</v>
      </c>
      <c r="S276" s="143">
        <v>0</v>
      </c>
      <c r="T276" s="144">
        <f>S276*H276</f>
        <v>0</v>
      </c>
      <c r="AR276" s="145" t="s">
        <v>532</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532</v>
      </c>
      <c r="BM276" s="145" t="s">
        <v>3909</v>
      </c>
    </row>
    <row r="277" spans="2:65" s="1" customFormat="1">
      <c r="B277" s="34"/>
      <c r="D277" s="147" t="s">
        <v>338</v>
      </c>
      <c r="F277" s="148" t="s">
        <v>6689</v>
      </c>
      <c r="I277" s="149"/>
      <c r="L277" s="34"/>
      <c r="M277" s="150"/>
      <c r="T277" s="55"/>
      <c r="AT277" s="19" t="s">
        <v>338</v>
      </c>
      <c r="AU277" s="19" t="s">
        <v>79</v>
      </c>
    </row>
    <row r="278" spans="2:65" s="1" customFormat="1" ht="24.2" customHeight="1">
      <c r="B278" s="133"/>
      <c r="C278" s="176" t="s">
        <v>1568</v>
      </c>
      <c r="D278" s="176" t="s">
        <v>539</v>
      </c>
      <c r="E278" s="177" t="s">
        <v>6690</v>
      </c>
      <c r="F278" s="178" t="s">
        <v>6691</v>
      </c>
      <c r="G278" s="179" t="s">
        <v>574</v>
      </c>
      <c r="H278" s="180">
        <v>3</v>
      </c>
      <c r="I278" s="181"/>
      <c r="J278" s="182">
        <f>ROUND(I278*H278,2)</f>
        <v>0</v>
      </c>
      <c r="K278" s="178" t="s">
        <v>3</v>
      </c>
      <c r="L278" s="183"/>
      <c r="M278" s="184" t="s">
        <v>3</v>
      </c>
      <c r="N278" s="185" t="s">
        <v>40</v>
      </c>
      <c r="P278" s="143">
        <f>O278*H278</f>
        <v>0</v>
      </c>
      <c r="Q278" s="143">
        <v>0</v>
      </c>
      <c r="R278" s="143">
        <f>Q278*H278</f>
        <v>0</v>
      </c>
      <c r="S278" s="143">
        <v>0</v>
      </c>
      <c r="T278" s="144">
        <f>S278*H278</f>
        <v>0</v>
      </c>
      <c r="AR278" s="145" t="s">
        <v>621</v>
      </c>
      <c r="AT278" s="145" t="s">
        <v>539</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532</v>
      </c>
      <c r="BM278" s="145" t="s">
        <v>3920</v>
      </c>
    </row>
    <row r="279" spans="2:65" s="1" customFormat="1" ht="24.2" customHeight="1">
      <c r="B279" s="133"/>
      <c r="C279" s="176" t="s">
        <v>3272</v>
      </c>
      <c r="D279" s="176" t="s">
        <v>539</v>
      </c>
      <c r="E279" s="177" t="s">
        <v>6692</v>
      </c>
      <c r="F279" s="178" t="s">
        <v>6693</v>
      </c>
      <c r="G279" s="179" t="s">
        <v>574</v>
      </c>
      <c r="H279" s="180">
        <v>3</v>
      </c>
      <c r="I279" s="181"/>
      <c r="J279" s="182">
        <f>ROUND(I279*H279,2)</f>
        <v>0</v>
      </c>
      <c r="K279" s="178" t="s">
        <v>3</v>
      </c>
      <c r="L279" s="183"/>
      <c r="M279" s="184" t="s">
        <v>3</v>
      </c>
      <c r="N279" s="185" t="s">
        <v>40</v>
      </c>
      <c r="P279" s="143">
        <f>O279*H279</f>
        <v>0</v>
      </c>
      <c r="Q279" s="143">
        <v>0</v>
      </c>
      <c r="R279" s="143">
        <f>Q279*H279</f>
        <v>0</v>
      </c>
      <c r="S279" s="143">
        <v>0</v>
      </c>
      <c r="T279" s="144">
        <f>S279*H279</f>
        <v>0</v>
      </c>
      <c r="AR279" s="145" t="s">
        <v>621</v>
      </c>
      <c r="AT279" s="145" t="s">
        <v>539</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532</v>
      </c>
      <c r="BM279" s="145" t="s">
        <v>3930</v>
      </c>
    </row>
    <row r="280" spans="2:65" s="1" customFormat="1" ht="16.5" customHeight="1">
      <c r="B280" s="133"/>
      <c r="C280" s="176" t="s">
        <v>1367</v>
      </c>
      <c r="D280" s="176" t="s">
        <v>539</v>
      </c>
      <c r="E280" s="177" t="s">
        <v>6694</v>
      </c>
      <c r="F280" s="178" t="s">
        <v>6695</v>
      </c>
      <c r="G280" s="179" t="s">
        <v>574</v>
      </c>
      <c r="H280" s="180">
        <v>3</v>
      </c>
      <c r="I280" s="181"/>
      <c r="J280" s="182">
        <f>ROUND(I280*H280,2)</f>
        <v>0</v>
      </c>
      <c r="K280" s="178" t="s">
        <v>3</v>
      </c>
      <c r="L280" s="183"/>
      <c r="M280" s="184" t="s">
        <v>3</v>
      </c>
      <c r="N280" s="185" t="s">
        <v>40</v>
      </c>
      <c r="P280" s="143">
        <f>O280*H280</f>
        <v>0</v>
      </c>
      <c r="Q280" s="143">
        <v>0</v>
      </c>
      <c r="R280" s="143">
        <f>Q280*H280</f>
        <v>0</v>
      </c>
      <c r="S280" s="143">
        <v>0</v>
      </c>
      <c r="T280" s="144">
        <f>S280*H280</f>
        <v>0</v>
      </c>
      <c r="AR280" s="145" t="s">
        <v>621</v>
      </c>
      <c r="AT280" s="145" t="s">
        <v>539</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532</v>
      </c>
      <c r="BM280" s="145" t="s">
        <v>3947</v>
      </c>
    </row>
    <row r="281" spans="2:65" s="1" customFormat="1" ht="21.75" customHeight="1">
      <c r="B281" s="133"/>
      <c r="C281" s="134" t="s">
        <v>3281</v>
      </c>
      <c r="D281" s="134" t="s">
        <v>331</v>
      </c>
      <c r="E281" s="135" t="s">
        <v>6696</v>
      </c>
      <c r="F281" s="136" t="s">
        <v>6697</v>
      </c>
      <c r="G281" s="137" t="s">
        <v>574</v>
      </c>
      <c r="H281" s="138">
        <v>30</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532</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532</v>
      </c>
      <c r="BM281" s="145" t="s">
        <v>3955</v>
      </c>
    </row>
    <row r="282" spans="2:65" s="1" customFormat="1">
      <c r="B282" s="34"/>
      <c r="D282" s="147" t="s">
        <v>338</v>
      </c>
      <c r="F282" s="148" t="s">
        <v>6698</v>
      </c>
      <c r="I282" s="149"/>
      <c r="L282" s="34"/>
      <c r="M282" s="150"/>
      <c r="T282" s="55"/>
      <c r="AT282" s="19" t="s">
        <v>338</v>
      </c>
      <c r="AU282" s="19" t="s">
        <v>79</v>
      </c>
    </row>
    <row r="283" spans="2:65" s="1" customFormat="1" ht="16.5" customHeight="1">
      <c r="B283" s="133"/>
      <c r="C283" s="176" t="s">
        <v>1370</v>
      </c>
      <c r="D283" s="176" t="s">
        <v>539</v>
      </c>
      <c r="E283" s="177" t="s">
        <v>6699</v>
      </c>
      <c r="F283" s="178" t="s">
        <v>6700</v>
      </c>
      <c r="G283" s="179" t="s">
        <v>574</v>
      </c>
      <c r="H283" s="180">
        <v>30</v>
      </c>
      <c r="I283" s="181"/>
      <c r="J283" s="182">
        <f>ROUND(I283*H283,2)</f>
        <v>0</v>
      </c>
      <c r="K283" s="178" t="s">
        <v>335</v>
      </c>
      <c r="L283" s="183"/>
      <c r="M283" s="184" t="s">
        <v>3</v>
      </c>
      <c r="N283" s="185" t="s">
        <v>40</v>
      </c>
      <c r="P283" s="143">
        <f>O283*H283</f>
        <v>0</v>
      </c>
      <c r="Q283" s="143">
        <v>0</v>
      </c>
      <c r="R283" s="143">
        <f>Q283*H283</f>
        <v>0</v>
      </c>
      <c r="S283" s="143">
        <v>0</v>
      </c>
      <c r="T283" s="144">
        <f>S283*H283</f>
        <v>0</v>
      </c>
      <c r="AR283" s="145" t="s">
        <v>621</v>
      </c>
      <c r="AT283" s="145" t="s">
        <v>539</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532</v>
      </c>
      <c r="BM283" s="145" t="s">
        <v>3964</v>
      </c>
    </row>
    <row r="284" spans="2:65" s="1" customFormat="1" ht="24.2" customHeight="1">
      <c r="B284" s="133"/>
      <c r="C284" s="134" t="s">
        <v>3292</v>
      </c>
      <c r="D284" s="134" t="s">
        <v>331</v>
      </c>
      <c r="E284" s="135" t="s">
        <v>6701</v>
      </c>
      <c r="F284" s="136" t="s">
        <v>6702</v>
      </c>
      <c r="G284" s="137" t="s">
        <v>574</v>
      </c>
      <c r="H284" s="138">
        <v>18</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532</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532</v>
      </c>
      <c r="BM284" s="145" t="s">
        <v>3973</v>
      </c>
    </row>
    <row r="285" spans="2:65" s="1" customFormat="1">
      <c r="B285" s="34"/>
      <c r="D285" s="147" t="s">
        <v>338</v>
      </c>
      <c r="F285" s="148" t="s">
        <v>6703</v>
      </c>
      <c r="I285" s="149"/>
      <c r="L285" s="34"/>
      <c r="M285" s="150"/>
      <c r="T285" s="55"/>
      <c r="AT285" s="19" t="s">
        <v>338</v>
      </c>
      <c r="AU285" s="19" t="s">
        <v>79</v>
      </c>
    </row>
    <row r="286" spans="2:65" s="1" customFormat="1" ht="24.2" customHeight="1">
      <c r="B286" s="133"/>
      <c r="C286" s="134" t="s">
        <v>1575</v>
      </c>
      <c r="D286" s="134" t="s">
        <v>331</v>
      </c>
      <c r="E286" s="135" t="s">
        <v>6704</v>
      </c>
      <c r="F286" s="136" t="s">
        <v>6705</v>
      </c>
      <c r="G286" s="137" t="s">
        <v>574</v>
      </c>
      <c r="H286" s="138">
        <v>4</v>
      </c>
      <c r="I286" s="139"/>
      <c r="J286" s="140">
        <f>ROUND(I286*H286,2)</f>
        <v>0</v>
      </c>
      <c r="K286" s="136" t="s">
        <v>335</v>
      </c>
      <c r="L286" s="34"/>
      <c r="M286" s="141" t="s">
        <v>3</v>
      </c>
      <c r="N286" s="142" t="s">
        <v>40</v>
      </c>
      <c r="P286" s="143">
        <f>O286*H286</f>
        <v>0</v>
      </c>
      <c r="Q286" s="143">
        <v>0</v>
      </c>
      <c r="R286" s="143">
        <f>Q286*H286</f>
        <v>0</v>
      </c>
      <c r="S286" s="143">
        <v>0</v>
      </c>
      <c r="T286" s="144">
        <f>S286*H286</f>
        <v>0</v>
      </c>
      <c r="AR286" s="145" t="s">
        <v>532</v>
      </c>
      <c r="AT286" s="145" t="s">
        <v>331</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532</v>
      </c>
      <c r="BM286" s="145" t="s">
        <v>1422</v>
      </c>
    </row>
    <row r="287" spans="2:65" s="1" customFormat="1">
      <c r="B287" s="34"/>
      <c r="D287" s="147" t="s">
        <v>338</v>
      </c>
      <c r="F287" s="148" t="s">
        <v>6706</v>
      </c>
      <c r="I287" s="149"/>
      <c r="L287" s="34"/>
      <c r="M287" s="150"/>
      <c r="T287" s="55"/>
      <c r="AT287" s="19" t="s">
        <v>338</v>
      </c>
      <c r="AU287" s="19" t="s">
        <v>79</v>
      </c>
    </row>
    <row r="288" spans="2:65" s="1" customFormat="1" ht="21.75" customHeight="1">
      <c r="B288" s="133"/>
      <c r="C288" s="176" t="s">
        <v>3302</v>
      </c>
      <c r="D288" s="176" t="s">
        <v>539</v>
      </c>
      <c r="E288" s="177" t="s">
        <v>6707</v>
      </c>
      <c r="F288" s="178" t="s">
        <v>6708</v>
      </c>
      <c r="G288" s="179" t="s">
        <v>574</v>
      </c>
      <c r="H288" s="180">
        <v>4</v>
      </c>
      <c r="I288" s="181"/>
      <c r="J288" s="182">
        <f>ROUND(I288*H288,2)</f>
        <v>0</v>
      </c>
      <c r="K288" s="178" t="s">
        <v>335</v>
      </c>
      <c r="L288" s="183"/>
      <c r="M288" s="184" t="s">
        <v>3</v>
      </c>
      <c r="N288" s="185" t="s">
        <v>40</v>
      </c>
      <c r="P288" s="143">
        <f>O288*H288</f>
        <v>0</v>
      </c>
      <c r="Q288" s="143">
        <v>0</v>
      </c>
      <c r="R288" s="143">
        <f>Q288*H288</f>
        <v>0</v>
      </c>
      <c r="S288" s="143">
        <v>0</v>
      </c>
      <c r="T288" s="144">
        <f>S288*H288</f>
        <v>0</v>
      </c>
      <c r="AR288" s="145" t="s">
        <v>621</v>
      </c>
      <c r="AT288" s="145" t="s">
        <v>539</v>
      </c>
      <c r="AU288" s="145" t="s">
        <v>79</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532</v>
      </c>
      <c r="BM288" s="145" t="s">
        <v>3995</v>
      </c>
    </row>
    <row r="289" spans="2:65" s="1" customFormat="1" ht="16.5" customHeight="1">
      <c r="B289" s="133"/>
      <c r="C289" s="176" t="s">
        <v>1374</v>
      </c>
      <c r="D289" s="176" t="s">
        <v>539</v>
      </c>
      <c r="E289" s="177" t="s">
        <v>6709</v>
      </c>
      <c r="F289" s="178" t="s">
        <v>6710</v>
      </c>
      <c r="G289" s="179" t="s">
        <v>574</v>
      </c>
      <c r="H289" s="180">
        <v>8</v>
      </c>
      <c r="I289" s="181"/>
      <c r="J289" s="182">
        <f>ROUND(I289*H289,2)</f>
        <v>0</v>
      </c>
      <c r="K289" s="178" t="s">
        <v>3</v>
      </c>
      <c r="L289" s="183"/>
      <c r="M289" s="184" t="s">
        <v>3</v>
      </c>
      <c r="N289" s="185" t="s">
        <v>40</v>
      </c>
      <c r="P289" s="143">
        <f>O289*H289</f>
        <v>0</v>
      </c>
      <c r="Q289" s="143">
        <v>0</v>
      </c>
      <c r="R289" s="143">
        <f>Q289*H289</f>
        <v>0</v>
      </c>
      <c r="S289" s="143">
        <v>0</v>
      </c>
      <c r="T289" s="144">
        <f>S289*H289</f>
        <v>0</v>
      </c>
      <c r="AR289" s="145" t="s">
        <v>621</v>
      </c>
      <c r="AT289" s="145" t="s">
        <v>539</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532</v>
      </c>
      <c r="BM289" s="145" t="s">
        <v>4009</v>
      </c>
    </row>
    <row r="290" spans="2:65" s="1" customFormat="1" ht="24.2" customHeight="1">
      <c r="B290" s="133"/>
      <c r="C290" s="134" t="s">
        <v>3314</v>
      </c>
      <c r="D290" s="134" t="s">
        <v>331</v>
      </c>
      <c r="E290" s="135" t="s">
        <v>6711</v>
      </c>
      <c r="F290" s="136" t="s">
        <v>6712</v>
      </c>
      <c r="G290" s="137" t="s">
        <v>574</v>
      </c>
      <c r="H290" s="138">
        <v>50</v>
      </c>
      <c r="I290" s="139"/>
      <c r="J290" s="140">
        <f>ROUND(I290*H290,2)</f>
        <v>0</v>
      </c>
      <c r="K290" s="136" t="s">
        <v>335</v>
      </c>
      <c r="L290" s="34"/>
      <c r="M290" s="141" t="s">
        <v>3</v>
      </c>
      <c r="N290" s="142" t="s">
        <v>40</v>
      </c>
      <c r="P290" s="143">
        <f>O290*H290</f>
        <v>0</v>
      </c>
      <c r="Q290" s="143">
        <v>0</v>
      </c>
      <c r="R290" s="143">
        <f>Q290*H290</f>
        <v>0</v>
      </c>
      <c r="S290" s="143">
        <v>0</v>
      </c>
      <c r="T290" s="144">
        <f>S290*H290</f>
        <v>0</v>
      </c>
      <c r="AR290" s="145" t="s">
        <v>532</v>
      </c>
      <c r="AT290" s="145" t="s">
        <v>331</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532</v>
      </c>
      <c r="BM290" s="145" t="s">
        <v>4019</v>
      </c>
    </row>
    <row r="291" spans="2:65" s="1" customFormat="1">
      <c r="B291" s="34"/>
      <c r="D291" s="147" t="s">
        <v>338</v>
      </c>
      <c r="F291" s="148" t="s">
        <v>6713</v>
      </c>
      <c r="I291" s="149"/>
      <c r="L291" s="34"/>
      <c r="M291" s="150"/>
      <c r="T291" s="55"/>
      <c r="AT291" s="19" t="s">
        <v>338</v>
      </c>
      <c r="AU291" s="19" t="s">
        <v>79</v>
      </c>
    </row>
    <row r="292" spans="2:65" s="1" customFormat="1" ht="24.2" customHeight="1">
      <c r="B292" s="133"/>
      <c r="C292" s="134" t="s">
        <v>1377</v>
      </c>
      <c r="D292" s="134" t="s">
        <v>331</v>
      </c>
      <c r="E292" s="135" t="s">
        <v>6714</v>
      </c>
      <c r="F292" s="136" t="s">
        <v>6715</v>
      </c>
      <c r="G292" s="137" t="s">
        <v>574</v>
      </c>
      <c r="H292" s="138">
        <v>7</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532</v>
      </c>
      <c r="AT292" s="145" t="s">
        <v>331</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532</v>
      </c>
      <c r="BM292" s="145" t="s">
        <v>4032</v>
      </c>
    </row>
    <row r="293" spans="2:65" s="1" customFormat="1">
      <c r="B293" s="34"/>
      <c r="D293" s="147" t="s">
        <v>338</v>
      </c>
      <c r="F293" s="148" t="s">
        <v>6716</v>
      </c>
      <c r="I293" s="149"/>
      <c r="L293" s="34"/>
      <c r="M293" s="150"/>
      <c r="T293" s="55"/>
      <c r="AT293" s="19" t="s">
        <v>338</v>
      </c>
      <c r="AU293" s="19" t="s">
        <v>79</v>
      </c>
    </row>
    <row r="294" spans="2:65" s="1" customFormat="1" ht="16.5" customHeight="1">
      <c r="B294" s="133"/>
      <c r="C294" s="176" t="s">
        <v>701</v>
      </c>
      <c r="D294" s="176" t="s">
        <v>539</v>
      </c>
      <c r="E294" s="177" t="s">
        <v>6717</v>
      </c>
      <c r="F294" s="178" t="s">
        <v>6718</v>
      </c>
      <c r="G294" s="179" t="s">
        <v>574</v>
      </c>
      <c r="H294" s="180">
        <v>7</v>
      </c>
      <c r="I294" s="181"/>
      <c r="J294" s="182">
        <f>ROUND(I294*H294,2)</f>
        <v>0</v>
      </c>
      <c r="K294" s="178" t="s">
        <v>335</v>
      </c>
      <c r="L294" s="183"/>
      <c r="M294" s="184" t="s">
        <v>3</v>
      </c>
      <c r="N294" s="185" t="s">
        <v>40</v>
      </c>
      <c r="P294" s="143">
        <f>O294*H294</f>
        <v>0</v>
      </c>
      <c r="Q294" s="143">
        <v>0</v>
      </c>
      <c r="R294" s="143">
        <f>Q294*H294</f>
        <v>0</v>
      </c>
      <c r="S294" s="143">
        <v>0</v>
      </c>
      <c r="T294" s="144">
        <f>S294*H294</f>
        <v>0</v>
      </c>
      <c r="AR294" s="145" t="s">
        <v>621</v>
      </c>
      <c r="AT294" s="145" t="s">
        <v>539</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532</v>
      </c>
      <c r="BM294" s="145" t="s">
        <v>4041</v>
      </c>
    </row>
    <row r="295" spans="2:65" s="1" customFormat="1" ht="24.2" customHeight="1">
      <c r="B295" s="133"/>
      <c r="C295" s="134" t="s">
        <v>1584</v>
      </c>
      <c r="D295" s="134" t="s">
        <v>331</v>
      </c>
      <c r="E295" s="135" t="s">
        <v>6719</v>
      </c>
      <c r="F295" s="136" t="s">
        <v>6720</v>
      </c>
      <c r="G295" s="137" t="s">
        <v>574</v>
      </c>
      <c r="H295" s="138">
        <v>3</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532</v>
      </c>
      <c r="AT295" s="145" t="s">
        <v>331</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532</v>
      </c>
      <c r="BM295" s="145" t="s">
        <v>4052</v>
      </c>
    </row>
    <row r="296" spans="2:65" s="1" customFormat="1">
      <c r="B296" s="34"/>
      <c r="D296" s="147" t="s">
        <v>338</v>
      </c>
      <c r="F296" s="148" t="s">
        <v>6721</v>
      </c>
      <c r="I296" s="149"/>
      <c r="L296" s="34"/>
      <c r="M296" s="150"/>
      <c r="T296" s="55"/>
      <c r="AT296" s="19" t="s">
        <v>338</v>
      </c>
      <c r="AU296" s="19" t="s">
        <v>79</v>
      </c>
    </row>
    <row r="297" spans="2:65" s="1" customFormat="1" ht="24.2" customHeight="1">
      <c r="B297" s="133"/>
      <c r="C297" s="176" t="s">
        <v>3333</v>
      </c>
      <c r="D297" s="176" t="s">
        <v>539</v>
      </c>
      <c r="E297" s="177" t="s">
        <v>6722</v>
      </c>
      <c r="F297" s="178" t="s">
        <v>6723</v>
      </c>
      <c r="G297" s="179" t="s">
        <v>574</v>
      </c>
      <c r="H297" s="180">
        <v>3</v>
      </c>
      <c r="I297" s="181"/>
      <c r="J297" s="182">
        <f>ROUND(I297*H297,2)</f>
        <v>0</v>
      </c>
      <c r="K297" s="178" t="s">
        <v>3</v>
      </c>
      <c r="L297" s="183"/>
      <c r="M297" s="184" t="s">
        <v>3</v>
      </c>
      <c r="N297" s="185" t="s">
        <v>40</v>
      </c>
      <c r="P297" s="143">
        <f>O297*H297</f>
        <v>0</v>
      </c>
      <c r="Q297" s="143">
        <v>0</v>
      </c>
      <c r="R297" s="143">
        <f>Q297*H297</f>
        <v>0</v>
      </c>
      <c r="S297" s="143">
        <v>0</v>
      </c>
      <c r="T297" s="144">
        <f>S297*H297</f>
        <v>0</v>
      </c>
      <c r="AR297" s="145" t="s">
        <v>621</v>
      </c>
      <c r="AT297" s="145" t="s">
        <v>539</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532</v>
      </c>
      <c r="BM297" s="145" t="s">
        <v>4061</v>
      </c>
    </row>
    <row r="298" spans="2:65" s="1" customFormat="1" ht="16.5" customHeight="1">
      <c r="B298" s="133"/>
      <c r="C298" s="176" t="s">
        <v>1380</v>
      </c>
      <c r="D298" s="176" t="s">
        <v>539</v>
      </c>
      <c r="E298" s="177" t="s">
        <v>6724</v>
      </c>
      <c r="F298" s="178" t="s">
        <v>6725</v>
      </c>
      <c r="G298" s="179" t="s">
        <v>574</v>
      </c>
      <c r="H298" s="180">
        <v>9</v>
      </c>
      <c r="I298" s="181"/>
      <c r="J298" s="182">
        <f>ROUND(I298*H298,2)</f>
        <v>0</v>
      </c>
      <c r="K298" s="178" t="s">
        <v>3</v>
      </c>
      <c r="L298" s="183"/>
      <c r="M298" s="184" t="s">
        <v>3</v>
      </c>
      <c r="N298" s="185" t="s">
        <v>40</v>
      </c>
      <c r="P298" s="143">
        <f>O298*H298</f>
        <v>0</v>
      </c>
      <c r="Q298" s="143">
        <v>0</v>
      </c>
      <c r="R298" s="143">
        <f>Q298*H298</f>
        <v>0</v>
      </c>
      <c r="S298" s="143">
        <v>0</v>
      </c>
      <c r="T298" s="144">
        <f>S298*H298</f>
        <v>0</v>
      </c>
      <c r="AR298" s="145" t="s">
        <v>621</v>
      </c>
      <c r="AT298" s="145" t="s">
        <v>539</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532</v>
      </c>
      <c r="BM298" s="145" t="s">
        <v>4070</v>
      </c>
    </row>
    <row r="299" spans="2:65" s="1" customFormat="1" ht="21.75" customHeight="1">
      <c r="B299" s="133"/>
      <c r="C299" s="134" t="s">
        <v>3345</v>
      </c>
      <c r="D299" s="134" t="s">
        <v>331</v>
      </c>
      <c r="E299" s="135" t="s">
        <v>6726</v>
      </c>
      <c r="F299" s="136" t="s">
        <v>6727</v>
      </c>
      <c r="G299" s="137" t="s">
        <v>574</v>
      </c>
      <c r="H299" s="138">
        <v>1</v>
      </c>
      <c r="I299" s="139"/>
      <c r="J299" s="140">
        <f>ROUND(I299*H299,2)</f>
        <v>0</v>
      </c>
      <c r="K299" s="136" t="s">
        <v>335</v>
      </c>
      <c r="L299" s="34"/>
      <c r="M299" s="141" t="s">
        <v>3</v>
      </c>
      <c r="N299" s="142" t="s">
        <v>40</v>
      </c>
      <c r="P299" s="143">
        <f>O299*H299</f>
        <v>0</v>
      </c>
      <c r="Q299" s="143">
        <v>0</v>
      </c>
      <c r="R299" s="143">
        <f>Q299*H299</f>
        <v>0</v>
      </c>
      <c r="S299" s="143">
        <v>0</v>
      </c>
      <c r="T299" s="144">
        <f>S299*H299</f>
        <v>0</v>
      </c>
      <c r="AR299" s="145" t="s">
        <v>532</v>
      </c>
      <c r="AT299" s="145" t="s">
        <v>331</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532</v>
      </c>
      <c r="BM299" s="145" t="s">
        <v>4079</v>
      </c>
    </row>
    <row r="300" spans="2:65" s="1" customFormat="1">
      <c r="B300" s="34"/>
      <c r="D300" s="147" t="s">
        <v>338</v>
      </c>
      <c r="F300" s="148" t="s">
        <v>6728</v>
      </c>
      <c r="I300" s="149"/>
      <c r="L300" s="34"/>
      <c r="M300" s="150"/>
      <c r="T300" s="55"/>
      <c r="AT300" s="19" t="s">
        <v>338</v>
      </c>
      <c r="AU300" s="19" t="s">
        <v>79</v>
      </c>
    </row>
    <row r="301" spans="2:65" s="1" customFormat="1" ht="16.5" customHeight="1">
      <c r="B301" s="133"/>
      <c r="C301" s="176" t="s">
        <v>1384</v>
      </c>
      <c r="D301" s="176" t="s">
        <v>539</v>
      </c>
      <c r="E301" s="177" t="s">
        <v>6729</v>
      </c>
      <c r="F301" s="178" t="s">
        <v>6730</v>
      </c>
      <c r="G301" s="179" t="s">
        <v>574</v>
      </c>
      <c r="H301" s="180">
        <v>1</v>
      </c>
      <c r="I301" s="181"/>
      <c r="J301" s="182">
        <f>ROUND(I301*H301,2)</f>
        <v>0</v>
      </c>
      <c r="K301" s="178" t="s">
        <v>335</v>
      </c>
      <c r="L301" s="183"/>
      <c r="M301" s="184" t="s">
        <v>3</v>
      </c>
      <c r="N301" s="185" t="s">
        <v>40</v>
      </c>
      <c r="P301" s="143">
        <f>O301*H301</f>
        <v>0</v>
      </c>
      <c r="Q301" s="143">
        <v>0</v>
      </c>
      <c r="R301" s="143">
        <f>Q301*H301</f>
        <v>0</v>
      </c>
      <c r="S301" s="143">
        <v>0</v>
      </c>
      <c r="T301" s="144">
        <f>S301*H301</f>
        <v>0</v>
      </c>
      <c r="AR301" s="145" t="s">
        <v>621</v>
      </c>
      <c r="AT301" s="145" t="s">
        <v>539</v>
      </c>
      <c r="AU301" s="145" t="s">
        <v>79</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532</v>
      </c>
      <c r="BM301" s="145" t="s">
        <v>4089</v>
      </c>
    </row>
    <row r="302" spans="2:65" s="1" customFormat="1" ht="49.15" customHeight="1">
      <c r="B302" s="133"/>
      <c r="C302" s="134" t="s">
        <v>3359</v>
      </c>
      <c r="D302" s="134" t="s">
        <v>331</v>
      </c>
      <c r="E302" s="135" t="s">
        <v>6731</v>
      </c>
      <c r="F302" s="136" t="s">
        <v>6732</v>
      </c>
      <c r="G302" s="137" t="s">
        <v>476</v>
      </c>
      <c r="H302" s="138">
        <v>15</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532</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532</v>
      </c>
      <c r="BM302" s="145" t="s">
        <v>4103</v>
      </c>
    </row>
    <row r="303" spans="2:65" s="1" customFormat="1">
      <c r="B303" s="34"/>
      <c r="D303" s="147" t="s">
        <v>338</v>
      </c>
      <c r="F303" s="148" t="s">
        <v>6733</v>
      </c>
      <c r="I303" s="149"/>
      <c r="L303" s="34"/>
      <c r="M303" s="150"/>
      <c r="T303" s="55"/>
      <c r="AT303" s="19" t="s">
        <v>338</v>
      </c>
      <c r="AU303" s="19" t="s">
        <v>79</v>
      </c>
    </row>
    <row r="304" spans="2:65" s="1" customFormat="1" ht="16.5" customHeight="1">
      <c r="B304" s="133"/>
      <c r="C304" s="176" t="s">
        <v>1387</v>
      </c>
      <c r="D304" s="176" t="s">
        <v>539</v>
      </c>
      <c r="E304" s="177" t="s">
        <v>6734</v>
      </c>
      <c r="F304" s="178" t="s">
        <v>6735</v>
      </c>
      <c r="G304" s="179" t="s">
        <v>367</v>
      </c>
      <c r="H304" s="180">
        <v>15</v>
      </c>
      <c r="I304" s="181"/>
      <c r="J304" s="182">
        <f>ROUND(I304*H304,2)</f>
        <v>0</v>
      </c>
      <c r="K304" s="178" t="s">
        <v>3</v>
      </c>
      <c r="L304" s="183"/>
      <c r="M304" s="184" t="s">
        <v>3</v>
      </c>
      <c r="N304" s="185" t="s">
        <v>40</v>
      </c>
      <c r="P304" s="143">
        <f>O304*H304</f>
        <v>0</v>
      </c>
      <c r="Q304" s="143">
        <v>0</v>
      </c>
      <c r="R304" s="143">
        <f>Q304*H304</f>
        <v>0</v>
      </c>
      <c r="S304" s="143">
        <v>0</v>
      </c>
      <c r="T304" s="144">
        <f>S304*H304</f>
        <v>0</v>
      </c>
      <c r="AR304" s="145" t="s">
        <v>621</v>
      </c>
      <c r="AT304" s="145" t="s">
        <v>539</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532</v>
      </c>
      <c r="BM304" s="145" t="s">
        <v>4116</v>
      </c>
    </row>
    <row r="305" spans="2:65" s="11" customFormat="1" ht="22.9" customHeight="1">
      <c r="B305" s="121"/>
      <c r="D305" s="122" t="s">
        <v>68</v>
      </c>
      <c r="E305" s="131" t="s">
        <v>6736</v>
      </c>
      <c r="F305" s="131" t="s">
        <v>6737</v>
      </c>
      <c r="I305" s="124"/>
      <c r="J305" s="132">
        <f>BK305</f>
        <v>0</v>
      </c>
      <c r="L305" s="121"/>
      <c r="M305" s="126"/>
      <c r="P305" s="127">
        <f>SUM(P306:P308)</f>
        <v>0</v>
      </c>
      <c r="R305" s="127">
        <f>SUM(R306:R308)</f>
        <v>0</v>
      </c>
      <c r="T305" s="128">
        <f>SUM(T306:T308)</f>
        <v>0</v>
      </c>
      <c r="AR305" s="122" t="s">
        <v>79</v>
      </c>
      <c r="AT305" s="129" t="s">
        <v>68</v>
      </c>
      <c r="AU305" s="129" t="s">
        <v>76</v>
      </c>
      <c r="AY305" s="122" t="s">
        <v>328</v>
      </c>
      <c r="BK305" s="130">
        <f>SUM(BK306:BK308)</f>
        <v>0</v>
      </c>
    </row>
    <row r="306" spans="2:65" s="1" customFormat="1" ht="24.2" customHeight="1">
      <c r="B306" s="133"/>
      <c r="C306" s="134" t="s">
        <v>3370</v>
      </c>
      <c r="D306" s="134" t="s">
        <v>331</v>
      </c>
      <c r="E306" s="135" t="s">
        <v>6738</v>
      </c>
      <c r="F306" s="136" t="s">
        <v>6739</v>
      </c>
      <c r="G306" s="137" t="s">
        <v>574</v>
      </c>
      <c r="H306" s="138">
        <v>2</v>
      </c>
      <c r="I306" s="139"/>
      <c r="J306" s="140">
        <f>ROUND(I306*H306,2)</f>
        <v>0</v>
      </c>
      <c r="K306" s="136" t="s">
        <v>335</v>
      </c>
      <c r="L306" s="34"/>
      <c r="M306" s="141" t="s">
        <v>3</v>
      </c>
      <c r="N306" s="142" t="s">
        <v>40</v>
      </c>
      <c r="P306" s="143">
        <f>O306*H306</f>
        <v>0</v>
      </c>
      <c r="Q306" s="143">
        <v>0</v>
      </c>
      <c r="R306" s="143">
        <f>Q306*H306</f>
        <v>0</v>
      </c>
      <c r="S306" s="143">
        <v>0</v>
      </c>
      <c r="T306" s="144">
        <f>S306*H306</f>
        <v>0</v>
      </c>
      <c r="AR306" s="145" t="s">
        <v>532</v>
      </c>
      <c r="AT306" s="145" t="s">
        <v>331</v>
      </c>
      <c r="AU306" s="145" t="s">
        <v>79</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532</v>
      </c>
      <c r="BM306" s="145" t="s">
        <v>4123</v>
      </c>
    </row>
    <row r="307" spans="2:65" s="1" customFormat="1">
      <c r="B307" s="34"/>
      <c r="D307" s="147" t="s">
        <v>338</v>
      </c>
      <c r="F307" s="148" t="s">
        <v>6740</v>
      </c>
      <c r="I307" s="149"/>
      <c r="L307" s="34"/>
      <c r="M307" s="150"/>
      <c r="T307" s="55"/>
      <c r="AT307" s="19" t="s">
        <v>338</v>
      </c>
      <c r="AU307" s="19" t="s">
        <v>79</v>
      </c>
    </row>
    <row r="308" spans="2:65" s="1" customFormat="1" ht="44.25" customHeight="1">
      <c r="B308" s="133"/>
      <c r="C308" s="176" t="s">
        <v>1390</v>
      </c>
      <c r="D308" s="176" t="s">
        <v>539</v>
      </c>
      <c r="E308" s="177" t="s">
        <v>6741</v>
      </c>
      <c r="F308" s="178" t="s">
        <v>6742</v>
      </c>
      <c r="G308" s="179" t="s">
        <v>574</v>
      </c>
      <c r="H308" s="180">
        <v>2</v>
      </c>
      <c r="I308" s="181"/>
      <c r="J308" s="182">
        <f>ROUND(I308*H308,2)</f>
        <v>0</v>
      </c>
      <c r="K308" s="178" t="s">
        <v>335</v>
      </c>
      <c r="L308" s="183"/>
      <c r="M308" s="184" t="s">
        <v>3</v>
      </c>
      <c r="N308" s="185" t="s">
        <v>40</v>
      </c>
      <c r="P308" s="143">
        <f>O308*H308</f>
        <v>0</v>
      </c>
      <c r="Q308" s="143">
        <v>0</v>
      </c>
      <c r="R308" s="143">
        <f>Q308*H308</f>
        <v>0</v>
      </c>
      <c r="S308" s="143">
        <v>0</v>
      </c>
      <c r="T308" s="144">
        <f>S308*H308</f>
        <v>0</v>
      </c>
      <c r="AR308" s="145" t="s">
        <v>621</v>
      </c>
      <c r="AT308" s="145" t="s">
        <v>539</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532</v>
      </c>
      <c r="BM308" s="145" t="s">
        <v>4135</v>
      </c>
    </row>
    <row r="309" spans="2:65" s="11" customFormat="1" ht="25.9" customHeight="1">
      <c r="B309" s="121"/>
      <c r="D309" s="122" t="s">
        <v>68</v>
      </c>
      <c r="E309" s="123" t="s">
        <v>539</v>
      </c>
      <c r="F309" s="123" t="s">
        <v>6743</v>
      </c>
      <c r="I309" s="124"/>
      <c r="J309" s="125">
        <f>BK309</f>
        <v>0</v>
      </c>
      <c r="L309" s="121"/>
      <c r="M309" s="126"/>
      <c r="P309" s="127">
        <f>P310</f>
        <v>0</v>
      </c>
      <c r="R309" s="127">
        <f>R310</f>
        <v>0</v>
      </c>
      <c r="T309" s="128">
        <f>T310</f>
        <v>0</v>
      </c>
      <c r="AR309" s="122" t="s">
        <v>87</v>
      </c>
      <c r="AT309" s="129" t="s">
        <v>68</v>
      </c>
      <c r="AU309" s="129" t="s">
        <v>69</v>
      </c>
      <c r="AY309" s="122" t="s">
        <v>328</v>
      </c>
      <c r="BK309" s="130">
        <f>BK310</f>
        <v>0</v>
      </c>
    </row>
    <row r="310" spans="2:65" s="11" customFormat="1" ht="22.9" customHeight="1">
      <c r="B310" s="121"/>
      <c r="D310" s="122" t="s">
        <v>68</v>
      </c>
      <c r="E310" s="131" t="s">
        <v>6744</v>
      </c>
      <c r="F310" s="131" t="s">
        <v>6745</v>
      </c>
      <c r="I310" s="124"/>
      <c r="J310" s="132">
        <f>BK310</f>
        <v>0</v>
      </c>
      <c r="L310" s="121"/>
      <c r="M310" s="126"/>
      <c r="P310" s="127">
        <f>SUM(P311:P312)</f>
        <v>0</v>
      </c>
      <c r="R310" s="127">
        <f>SUM(R311:R312)</f>
        <v>0</v>
      </c>
      <c r="T310" s="128">
        <f>SUM(T311:T312)</f>
        <v>0</v>
      </c>
      <c r="AR310" s="122" t="s">
        <v>87</v>
      </c>
      <c r="AT310" s="129" t="s">
        <v>68</v>
      </c>
      <c r="AU310" s="129" t="s">
        <v>76</v>
      </c>
      <c r="AY310" s="122" t="s">
        <v>328</v>
      </c>
      <c r="BK310" s="130">
        <f>SUM(BK311:BK312)</f>
        <v>0</v>
      </c>
    </row>
    <row r="311" spans="2:65" s="1" customFormat="1" ht="37.9" customHeight="1">
      <c r="B311" s="133"/>
      <c r="C311" s="134" t="s">
        <v>3381</v>
      </c>
      <c r="D311" s="134" t="s">
        <v>331</v>
      </c>
      <c r="E311" s="135" t="s">
        <v>6746</v>
      </c>
      <c r="F311" s="136" t="s">
        <v>6747</v>
      </c>
      <c r="G311" s="137" t="s">
        <v>6748</v>
      </c>
      <c r="H311" s="138">
        <v>7</v>
      </c>
      <c r="I311" s="139"/>
      <c r="J311" s="140">
        <f>ROUND(I311*H311,2)</f>
        <v>0</v>
      </c>
      <c r="K311" s="136" t="s">
        <v>335</v>
      </c>
      <c r="L311" s="34"/>
      <c r="M311" s="141" t="s">
        <v>3</v>
      </c>
      <c r="N311" s="142" t="s">
        <v>40</v>
      </c>
      <c r="P311" s="143">
        <f>O311*H311</f>
        <v>0</v>
      </c>
      <c r="Q311" s="143">
        <v>0</v>
      </c>
      <c r="R311" s="143">
        <f>Q311*H311</f>
        <v>0</v>
      </c>
      <c r="S311" s="143">
        <v>0</v>
      </c>
      <c r="T311" s="144">
        <f>S311*H311</f>
        <v>0</v>
      </c>
      <c r="AR311" s="145" t="s">
        <v>783</v>
      </c>
      <c r="AT311" s="145" t="s">
        <v>331</v>
      </c>
      <c r="AU311" s="145" t="s">
        <v>79</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783</v>
      </c>
      <c r="BM311" s="145" t="s">
        <v>4146</v>
      </c>
    </row>
    <row r="312" spans="2:65" s="1" customFormat="1">
      <c r="B312" s="34"/>
      <c r="D312" s="147" t="s">
        <v>338</v>
      </c>
      <c r="F312" s="148" t="s">
        <v>6749</v>
      </c>
      <c r="I312" s="149"/>
      <c r="L312" s="34"/>
      <c r="M312" s="150"/>
      <c r="T312" s="55"/>
      <c r="AT312" s="19" t="s">
        <v>338</v>
      </c>
      <c r="AU312" s="19" t="s">
        <v>79</v>
      </c>
    </row>
    <row r="313" spans="2:65" s="11" customFormat="1" ht="25.9" customHeight="1">
      <c r="B313" s="121"/>
      <c r="D313" s="122" t="s">
        <v>68</v>
      </c>
      <c r="E313" s="123" t="s">
        <v>120</v>
      </c>
      <c r="F313" s="123" t="s">
        <v>6750</v>
      </c>
      <c r="I313" s="124"/>
      <c r="J313" s="125">
        <f>BK313</f>
        <v>0</v>
      </c>
      <c r="L313" s="121"/>
      <c r="M313" s="126"/>
      <c r="P313" s="127">
        <f>P314</f>
        <v>0</v>
      </c>
      <c r="R313" s="127">
        <f>R314</f>
        <v>0</v>
      </c>
      <c r="T313" s="128">
        <f>T314</f>
        <v>0</v>
      </c>
      <c r="AR313" s="122" t="s">
        <v>138</v>
      </c>
      <c r="AT313" s="129" t="s">
        <v>68</v>
      </c>
      <c r="AU313" s="129" t="s">
        <v>69</v>
      </c>
      <c r="AY313" s="122" t="s">
        <v>328</v>
      </c>
      <c r="BK313" s="130">
        <f>BK314</f>
        <v>0</v>
      </c>
    </row>
    <row r="314" spans="2:65" s="11" customFormat="1" ht="22.9" customHeight="1">
      <c r="B314" s="121"/>
      <c r="D314" s="122" t="s">
        <v>68</v>
      </c>
      <c r="E314" s="131" t="s">
        <v>379</v>
      </c>
      <c r="F314" s="131" t="s">
        <v>6751</v>
      </c>
      <c r="I314" s="124"/>
      <c r="J314" s="132">
        <f>BK314</f>
        <v>0</v>
      </c>
      <c r="L314" s="121"/>
      <c r="M314" s="126"/>
      <c r="P314" s="127">
        <f>SUM(P315:P318)</f>
        <v>0</v>
      </c>
      <c r="R314" s="127">
        <f>SUM(R315:R318)</f>
        <v>0</v>
      </c>
      <c r="T314" s="128">
        <f>SUM(T315:T318)</f>
        <v>0</v>
      </c>
      <c r="AR314" s="122" t="s">
        <v>138</v>
      </c>
      <c r="AT314" s="129" t="s">
        <v>68</v>
      </c>
      <c r="AU314" s="129" t="s">
        <v>76</v>
      </c>
      <c r="AY314" s="122" t="s">
        <v>328</v>
      </c>
      <c r="BK314" s="130">
        <f>SUM(BK315:BK318)</f>
        <v>0</v>
      </c>
    </row>
    <row r="315" spans="2:65" s="1" customFormat="1" ht="16.5" customHeight="1">
      <c r="B315" s="133"/>
      <c r="C315" s="134" t="s">
        <v>1597</v>
      </c>
      <c r="D315" s="134" t="s">
        <v>331</v>
      </c>
      <c r="E315" s="135" t="s">
        <v>6752</v>
      </c>
      <c r="F315" s="136" t="s">
        <v>6753</v>
      </c>
      <c r="G315" s="137" t="s">
        <v>356</v>
      </c>
      <c r="H315" s="138">
        <v>1</v>
      </c>
      <c r="I315" s="139"/>
      <c r="J315" s="140">
        <f>ROUND(I315*H315,2)</f>
        <v>0</v>
      </c>
      <c r="K315" s="136" t="s">
        <v>3</v>
      </c>
      <c r="L315" s="34"/>
      <c r="M315" s="141" t="s">
        <v>3</v>
      </c>
      <c r="N315" s="142" t="s">
        <v>40</v>
      </c>
      <c r="P315" s="143">
        <f>O315*H315</f>
        <v>0</v>
      </c>
      <c r="Q315" s="143">
        <v>0</v>
      </c>
      <c r="R315" s="143">
        <f>Q315*H315</f>
        <v>0</v>
      </c>
      <c r="S315" s="143">
        <v>0</v>
      </c>
      <c r="T315" s="144">
        <f>S315*H315</f>
        <v>0</v>
      </c>
      <c r="AR315" s="145" t="s">
        <v>113</v>
      </c>
      <c r="AT315" s="145" t="s">
        <v>331</v>
      </c>
      <c r="AU315" s="145" t="s">
        <v>79</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4158</v>
      </c>
    </row>
    <row r="316" spans="2:65" s="1" customFormat="1" ht="24.2" customHeight="1">
      <c r="B316" s="133"/>
      <c r="C316" s="134" t="s">
        <v>3390</v>
      </c>
      <c r="D316" s="134" t="s">
        <v>331</v>
      </c>
      <c r="E316" s="135" t="s">
        <v>6754</v>
      </c>
      <c r="F316" s="136" t="s">
        <v>6755</v>
      </c>
      <c r="G316" s="137" t="s">
        <v>356</v>
      </c>
      <c r="H316" s="138">
        <v>1</v>
      </c>
      <c r="I316" s="139"/>
      <c r="J316" s="140">
        <f>ROUND(I316*H316,2)</f>
        <v>0</v>
      </c>
      <c r="K316" s="136" t="s">
        <v>3</v>
      </c>
      <c r="L316" s="34"/>
      <c r="M316" s="141" t="s">
        <v>3</v>
      </c>
      <c r="N316" s="142" t="s">
        <v>40</v>
      </c>
      <c r="P316" s="143">
        <f>O316*H316</f>
        <v>0</v>
      </c>
      <c r="Q316" s="143">
        <v>0</v>
      </c>
      <c r="R316" s="143">
        <f>Q316*H316</f>
        <v>0</v>
      </c>
      <c r="S316" s="143">
        <v>0</v>
      </c>
      <c r="T316" s="144">
        <f>S316*H316</f>
        <v>0</v>
      </c>
      <c r="AR316" s="145" t="s">
        <v>113</v>
      </c>
      <c r="AT316" s="145" t="s">
        <v>331</v>
      </c>
      <c r="AU316" s="145" t="s">
        <v>79</v>
      </c>
      <c r="AY316" s="19" t="s">
        <v>328</v>
      </c>
      <c r="BE316" s="146">
        <f>IF(N316="základní",J316,0)</f>
        <v>0</v>
      </c>
      <c r="BF316" s="146">
        <f>IF(N316="snížená",J316,0)</f>
        <v>0</v>
      </c>
      <c r="BG316" s="146">
        <f>IF(N316="zákl. přenesená",J316,0)</f>
        <v>0</v>
      </c>
      <c r="BH316" s="146">
        <f>IF(N316="sníž. přenesená",J316,0)</f>
        <v>0</v>
      </c>
      <c r="BI316" s="146">
        <f>IF(N316="nulová",J316,0)</f>
        <v>0</v>
      </c>
      <c r="BJ316" s="19" t="s">
        <v>76</v>
      </c>
      <c r="BK316" s="146">
        <f>ROUND(I316*H316,2)</f>
        <v>0</v>
      </c>
      <c r="BL316" s="19" t="s">
        <v>113</v>
      </c>
      <c r="BM316" s="145" t="s">
        <v>4169</v>
      </c>
    </row>
    <row r="317" spans="2:65" s="1" customFormat="1" ht="16.5" customHeight="1">
      <c r="B317" s="133"/>
      <c r="C317" s="134" t="s">
        <v>1600</v>
      </c>
      <c r="D317" s="134" t="s">
        <v>331</v>
      </c>
      <c r="E317" s="135" t="s">
        <v>6756</v>
      </c>
      <c r="F317" s="136" t="s">
        <v>6757</v>
      </c>
      <c r="G317" s="137" t="s">
        <v>356</v>
      </c>
      <c r="H317" s="138">
        <v>1</v>
      </c>
      <c r="I317" s="139"/>
      <c r="J317" s="140">
        <f>ROUND(I317*H317,2)</f>
        <v>0</v>
      </c>
      <c r="K317" s="136" t="s">
        <v>3</v>
      </c>
      <c r="L317" s="34"/>
      <c r="M317" s="141" t="s">
        <v>3</v>
      </c>
      <c r="N317" s="142" t="s">
        <v>40</v>
      </c>
      <c r="P317" s="143">
        <f>O317*H317</f>
        <v>0</v>
      </c>
      <c r="Q317" s="143">
        <v>0</v>
      </c>
      <c r="R317" s="143">
        <f>Q317*H317</f>
        <v>0</v>
      </c>
      <c r="S317" s="143">
        <v>0</v>
      </c>
      <c r="T317" s="144">
        <f>S317*H317</f>
        <v>0</v>
      </c>
      <c r="AR317" s="145" t="s">
        <v>113</v>
      </c>
      <c r="AT317" s="145" t="s">
        <v>331</v>
      </c>
      <c r="AU317" s="145" t="s">
        <v>79</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4180</v>
      </c>
    </row>
    <row r="318" spans="2:65" s="1" customFormat="1" ht="16.5" customHeight="1">
      <c r="B318" s="133"/>
      <c r="C318" s="134" t="s">
        <v>3404</v>
      </c>
      <c r="D318" s="134" t="s">
        <v>331</v>
      </c>
      <c r="E318" s="135" t="s">
        <v>6758</v>
      </c>
      <c r="F318" s="136" t="s">
        <v>6759</v>
      </c>
      <c r="G318" s="137" t="s">
        <v>356</v>
      </c>
      <c r="H318" s="138">
        <v>1</v>
      </c>
      <c r="I318" s="139"/>
      <c r="J318" s="140">
        <f>ROUND(I318*H318,2)</f>
        <v>0</v>
      </c>
      <c r="K318" s="136" t="s">
        <v>3</v>
      </c>
      <c r="L318" s="34"/>
      <c r="M318" s="189" t="s">
        <v>3</v>
      </c>
      <c r="N318" s="190" t="s">
        <v>40</v>
      </c>
      <c r="O318" s="154"/>
      <c r="P318" s="191">
        <f>O318*H318</f>
        <v>0</v>
      </c>
      <c r="Q318" s="191">
        <v>0</v>
      </c>
      <c r="R318" s="191">
        <f>Q318*H318</f>
        <v>0</v>
      </c>
      <c r="S318" s="191">
        <v>0</v>
      </c>
      <c r="T318" s="192">
        <f>S318*H318</f>
        <v>0</v>
      </c>
      <c r="AR318" s="145" t="s">
        <v>113</v>
      </c>
      <c r="AT318" s="145" t="s">
        <v>331</v>
      </c>
      <c r="AU318" s="145" t="s">
        <v>79</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4190</v>
      </c>
    </row>
    <row r="319" spans="2:65" s="1" customFormat="1" ht="6.95" customHeight="1">
      <c r="B319" s="43"/>
      <c r="C319" s="44"/>
      <c r="D319" s="44"/>
      <c r="E319" s="44"/>
      <c r="F319" s="44"/>
      <c r="G319" s="44"/>
      <c r="H319" s="44"/>
      <c r="I319" s="44"/>
      <c r="J319" s="44"/>
      <c r="K319" s="44"/>
      <c r="L319" s="34"/>
    </row>
  </sheetData>
  <autoFilter ref="C97:K318" xr:uid="{00000000-0009-0000-0000-00001A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1A00-000000000000}"/>
    <hyperlink ref="F107" r:id="rId2" xr:uid="{00000000-0004-0000-1A00-000001000000}"/>
    <hyperlink ref="F111" r:id="rId3" xr:uid="{00000000-0004-0000-1A00-000002000000}"/>
    <hyperlink ref="F116" r:id="rId4" xr:uid="{00000000-0004-0000-1A00-000003000000}"/>
    <hyperlink ref="F120" r:id="rId5" xr:uid="{00000000-0004-0000-1A00-000004000000}"/>
    <hyperlink ref="F125" r:id="rId6" xr:uid="{00000000-0004-0000-1A00-000005000000}"/>
    <hyperlink ref="F129" r:id="rId7" xr:uid="{00000000-0004-0000-1A00-000006000000}"/>
    <hyperlink ref="F133" r:id="rId8" xr:uid="{00000000-0004-0000-1A00-000007000000}"/>
    <hyperlink ref="F139" r:id="rId9" xr:uid="{00000000-0004-0000-1A00-00000A000000}"/>
    <hyperlink ref="F143" r:id="rId10" xr:uid="{00000000-0004-0000-1A00-00000B000000}"/>
    <hyperlink ref="F146" r:id="rId11" xr:uid="{00000000-0004-0000-1A00-00000C000000}"/>
    <hyperlink ref="F150" r:id="rId12" xr:uid="{00000000-0004-0000-1A00-00000D000000}"/>
    <hyperlink ref="F153" r:id="rId13" xr:uid="{00000000-0004-0000-1A00-00000E000000}"/>
    <hyperlink ref="F156" r:id="rId14" xr:uid="{00000000-0004-0000-1A00-00000F000000}"/>
    <hyperlink ref="F160" r:id="rId15" xr:uid="{00000000-0004-0000-1A00-000010000000}"/>
    <hyperlink ref="F163" r:id="rId16" xr:uid="{00000000-0004-0000-1A00-000011000000}"/>
    <hyperlink ref="F166" r:id="rId17" xr:uid="{00000000-0004-0000-1A00-000012000000}"/>
    <hyperlink ref="F171" r:id="rId18" xr:uid="{00000000-0004-0000-1A00-000013000000}"/>
    <hyperlink ref="F174" r:id="rId19" xr:uid="{00000000-0004-0000-1A00-000014000000}"/>
    <hyperlink ref="F176" r:id="rId20" xr:uid="{00000000-0004-0000-1A00-000015000000}"/>
    <hyperlink ref="F178" r:id="rId21" xr:uid="{00000000-0004-0000-1A00-000016000000}"/>
    <hyperlink ref="F180" r:id="rId22" xr:uid="{00000000-0004-0000-1A00-000017000000}"/>
    <hyperlink ref="F182" r:id="rId23" xr:uid="{00000000-0004-0000-1A00-000018000000}"/>
    <hyperlink ref="F184" r:id="rId24" xr:uid="{00000000-0004-0000-1A00-000019000000}"/>
    <hyperlink ref="F186" r:id="rId25" xr:uid="{00000000-0004-0000-1A00-00001A000000}"/>
    <hyperlink ref="F193" r:id="rId26" xr:uid="{00000000-0004-0000-1A00-00001B000000}"/>
    <hyperlink ref="F195" r:id="rId27" xr:uid="{00000000-0004-0000-1A00-00001C000000}"/>
    <hyperlink ref="F198" r:id="rId28" xr:uid="{00000000-0004-0000-1A00-00001D000000}"/>
    <hyperlink ref="F201" r:id="rId29" xr:uid="{00000000-0004-0000-1A00-00001E000000}"/>
    <hyperlink ref="F204" r:id="rId30" xr:uid="{00000000-0004-0000-1A00-00001F000000}"/>
    <hyperlink ref="F207" r:id="rId31" xr:uid="{00000000-0004-0000-1A00-000020000000}"/>
    <hyperlink ref="F210" r:id="rId32" xr:uid="{00000000-0004-0000-1A00-000021000000}"/>
    <hyperlink ref="F214" r:id="rId33" xr:uid="{00000000-0004-0000-1A00-000022000000}"/>
    <hyperlink ref="F218" r:id="rId34" xr:uid="{00000000-0004-0000-1A00-000023000000}"/>
    <hyperlink ref="F221" r:id="rId35" xr:uid="{00000000-0004-0000-1A00-000024000000}"/>
    <hyperlink ref="F224" r:id="rId36" xr:uid="{00000000-0004-0000-1A00-000025000000}"/>
    <hyperlink ref="F229" r:id="rId37" xr:uid="{00000000-0004-0000-1A00-000026000000}"/>
    <hyperlink ref="F233" r:id="rId38" xr:uid="{00000000-0004-0000-1A00-000027000000}"/>
    <hyperlink ref="F247" r:id="rId39" xr:uid="{00000000-0004-0000-1A00-000028000000}"/>
    <hyperlink ref="F252" r:id="rId40" xr:uid="{00000000-0004-0000-1A00-000029000000}"/>
    <hyperlink ref="F256" r:id="rId41" xr:uid="{00000000-0004-0000-1A00-00002A000000}"/>
    <hyperlink ref="F259" r:id="rId42" xr:uid="{00000000-0004-0000-1A00-00002B000000}"/>
    <hyperlink ref="F262" r:id="rId43" xr:uid="{00000000-0004-0000-1A00-00002C000000}"/>
    <hyperlink ref="F265" r:id="rId44" xr:uid="{00000000-0004-0000-1A00-00002D000000}"/>
    <hyperlink ref="F267" r:id="rId45" xr:uid="{00000000-0004-0000-1A00-00002E000000}"/>
    <hyperlink ref="F273" r:id="rId46" xr:uid="{00000000-0004-0000-1A00-00002F000000}"/>
    <hyperlink ref="F277" r:id="rId47" xr:uid="{00000000-0004-0000-1A00-000030000000}"/>
    <hyperlink ref="F282" r:id="rId48" xr:uid="{00000000-0004-0000-1A00-000031000000}"/>
    <hyperlink ref="F285" r:id="rId49" xr:uid="{00000000-0004-0000-1A00-000032000000}"/>
    <hyperlink ref="F287" r:id="rId50" xr:uid="{00000000-0004-0000-1A00-000033000000}"/>
    <hyperlink ref="F291" r:id="rId51" xr:uid="{00000000-0004-0000-1A00-000034000000}"/>
    <hyperlink ref="F293" r:id="rId52" xr:uid="{00000000-0004-0000-1A00-000035000000}"/>
    <hyperlink ref="F296" r:id="rId53" xr:uid="{00000000-0004-0000-1A00-000036000000}"/>
    <hyperlink ref="F300" r:id="rId54" xr:uid="{00000000-0004-0000-1A00-000037000000}"/>
    <hyperlink ref="F303" r:id="rId55" xr:uid="{00000000-0004-0000-1A00-000038000000}"/>
    <hyperlink ref="F307" r:id="rId56" xr:uid="{00000000-0004-0000-1A00-000039000000}"/>
    <hyperlink ref="F312" r:id="rId57" xr:uid="{00000000-0004-0000-1A00-00003A000000}"/>
    <hyperlink ref="F136" r:id="rId58" xr:uid="{00000000-0004-0000-1A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188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1216</v>
      </c>
      <c r="L12" s="34"/>
    </row>
    <row r="13" spans="2:46" s="1" customFormat="1" ht="16.5" customHeight="1">
      <c r="B13" s="34"/>
      <c r="E13" s="353" t="s">
        <v>6760</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ROUND((SUM(BE94:BE123)),  2)</f>
        <v>0</v>
      </c>
      <c r="I37" s="95">
        <v>0.21</v>
      </c>
      <c r="J37" s="84">
        <f>ROUND(((SUM(BE94:BE123))*I37),  2)</f>
        <v>0</v>
      </c>
      <c r="L37" s="34"/>
    </row>
    <row r="38" spans="2:12" s="1" customFormat="1" ht="14.45" customHeight="1">
      <c r="B38" s="34"/>
      <c r="E38" s="29" t="s">
        <v>41</v>
      </c>
      <c r="F38" s="84">
        <f>ROUND((SUM(BF94:BF123)),  2)</f>
        <v>0</v>
      </c>
      <c r="I38" s="95">
        <v>0.12</v>
      </c>
      <c r="J38" s="84">
        <f>ROUND(((SUM(BF94:BF123))*I38),  2)</f>
        <v>0</v>
      </c>
      <c r="L38" s="34"/>
    </row>
    <row r="39" spans="2:12" s="1" customFormat="1" ht="14.45" hidden="1" customHeight="1">
      <c r="B39" s="34"/>
      <c r="E39" s="29" t="s">
        <v>42</v>
      </c>
      <c r="F39" s="84">
        <f>ROUND((SUM(BG94:BG123)),  2)</f>
        <v>0</v>
      </c>
      <c r="I39" s="95">
        <v>0.21</v>
      </c>
      <c r="J39" s="84">
        <f>0</f>
        <v>0</v>
      </c>
      <c r="L39" s="34"/>
    </row>
    <row r="40" spans="2:12" s="1" customFormat="1" ht="14.45" hidden="1" customHeight="1">
      <c r="B40" s="34"/>
      <c r="E40" s="29" t="s">
        <v>43</v>
      </c>
      <c r="F40" s="84">
        <f>ROUND((SUM(BH94:BH123)),  2)</f>
        <v>0</v>
      </c>
      <c r="I40" s="95">
        <v>0.12</v>
      </c>
      <c r="J40" s="84">
        <f>0</f>
        <v>0</v>
      </c>
      <c r="L40" s="34"/>
    </row>
    <row r="41" spans="2:12" s="1" customFormat="1" ht="14.45" hidden="1" customHeight="1">
      <c r="B41" s="34"/>
      <c r="E41" s="29" t="s">
        <v>44</v>
      </c>
      <c r="F41" s="84">
        <f>ROUND((SUM(BI94:BI123)),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1216</v>
      </c>
      <c r="L57" s="34"/>
    </row>
    <row r="58" spans="2:12" s="1" customFormat="1" ht="16.5" customHeight="1">
      <c r="B58" s="34"/>
      <c r="E58" s="353" t="str">
        <f>E13</f>
        <v>ab - Budova č.p. 1076 - nezpůsobilé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425</v>
      </c>
      <c r="E68" s="107"/>
      <c r="F68" s="107"/>
      <c r="G68" s="107"/>
      <c r="H68" s="107"/>
      <c r="I68" s="107"/>
      <c r="J68" s="108">
        <f>J95</f>
        <v>0</v>
      </c>
      <c r="L68" s="105"/>
    </row>
    <row r="69" spans="2:47" s="9" customFormat="1" ht="19.899999999999999" customHeight="1">
      <c r="B69" s="109"/>
      <c r="D69" s="110" t="s">
        <v>432</v>
      </c>
      <c r="E69" s="111"/>
      <c r="F69" s="111"/>
      <c r="G69" s="111"/>
      <c r="H69" s="111"/>
      <c r="I69" s="111"/>
      <c r="J69" s="112">
        <f>J96</f>
        <v>0</v>
      </c>
      <c r="L69" s="109"/>
    </row>
    <row r="70" spans="2:47" s="8" customFormat="1" ht="24.95" customHeight="1">
      <c r="B70" s="105"/>
      <c r="D70" s="106" t="s">
        <v>6761</v>
      </c>
      <c r="E70" s="107"/>
      <c r="F70" s="107"/>
      <c r="G70" s="107"/>
      <c r="H70" s="107"/>
      <c r="I70" s="107"/>
      <c r="J70" s="108">
        <f>J117</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3" ht="12" customHeight="1">
      <c r="B81" s="22"/>
      <c r="C81" s="29" t="s">
        <v>301</v>
      </c>
      <c r="L81" s="22"/>
    </row>
    <row r="82" spans="2:63" ht="23.25" customHeight="1">
      <c r="B82" s="22"/>
      <c r="E82" s="372" t="s">
        <v>302</v>
      </c>
      <c r="F82" s="335"/>
      <c r="G82" s="335"/>
      <c r="H82" s="335"/>
      <c r="L82" s="22"/>
    </row>
    <row r="83" spans="2:63" ht="12" customHeight="1">
      <c r="B83" s="22"/>
      <c r="C83" s="29" t="s">
        <v>303</v>
      </c>
      <c r="L83" s="22"/>
    </row>
    <row r="84" spans="2:63" s="1" customFormat="1" ht="16.5" customHeight="1">
      <c r="B84" s="34"/>
      <c r="E84" s="365" t="s">
        <v>1828</v>
      </c>
      <c r="F84" s="374"/>
      <c r="G84" s="374"/>
      <c r="H84" s="374"/>
      <c r="L84" s="34"/>
    </row>
    <row r="85" spans="2:63" s="1" customFormat="1" ht="12" customHeight="1">
      <c r="B85" s="34"/>
      <c r="C85" s="29" t="s">
        <v>1216</v>
      </c>
      <c r="L85" s="34"/>
    </row>
    <row r="86" spans="2:63" s="1" customFormat="1" ht="16.5" customHeight="1">
      <c r="B86" s="34"/>
      <c r="E86" s="353" t="str">
        <f>E13</f>
        <v>ab - Budova č.p. 1076 - nezpůsobilé</v>
      </c>
      <c r="F86" s="374"/>
      <c r="G86" s="374"/>
      <c r="H86" s="374"/>
      <c r="L86" s="34"/>
    </row>
    <row r="87" spans="2:63" s="1" customFormat="1" ht="6.95" customHeight="1">
      <c r="B87" s="34"/>
      <c r="L87" s="34"/>
    </row>
    <row r="88" spans="2:63" s="1" customFormat="1" ht="12" customHeight="1">
      <c r="B88" s="34"/>
      <c r="C88" s="29" t="s">
        <v>21</v>
      </c>
      <c r="F88" s="27" t="str">
        <f>F16</f>
        <v xml:space="preserve"> </v>
      </c>
      <c r="I88" s="29" t="s">
        <v>23</v>
      </c>
      <c r="J88" s="51" t="str">
        <f>IF(J16="","",J16)</f>
        <v>26. 8. 2025</v>
      </c>
      <c r="L88" s="34"/>
    </row>
    <row r="89" spans="2:63" s="1" customFormat="1" ht="6.95" customHeight="1">
      <c r="B89" s="34"/>
      <c r="L89" s="34"/>
    </row>
    <row r="90" spans="2:63" s="1" customFormat="1" ht="15.2" customHeight="1">
      <c r="B90" s="34"/>
      <c r="C90" s="29" t="s">
        <v>25</v>
      </c>
      <c r="F90" s="27" t="str">
        <f>E19</f>
        <v xml:space="preserve"> </v>
      </c>
      <c r="I90" s="29" t="s">
        <v>30</v>
      </c>
      <c r="J90" s="32" t="str">
        <f>E25</f>
        <v xml:space="preserve"> </v>
      </c>
      <c r="L90" s="34"/>
    </row>
    <row r="91" spans="2:63" s="1" customFormat="1" ht="15.2" customHeight="1">
      <c r="B91" s="34"/>
      <c r="C91" s="29" t="s">
        <v>28</v>
      </c>
      <c r="F91" s="27" t="str">
        <f>IF(E22="","",E22)</f>
        <v>Vyplň údaj</v>
      </c>
      <c r="I91" s="29" t="s">
        <v>32</v>
      </c>
      <c r="J91" s="32" t="str">
        <f>E28</f>
        <v xml:space="preserve"> </v>
      </c>
      <c r="L91" s="34"/>
    </row>
    <row r="92" spans="2:63" s="1" customFormat="1" ht="10.35" customHeight="1">
      <c r="B92" s="34"/>
      <c r="L92" s="34"/>
    </row>
    <row r="93" spans="2:63"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3" s="1" customFormat="1" ht="22.9" customHeight="1">
      <c r="B94" s="34"/>
      <c r="C94" s="63" t="s">
        <v>326</v>
      </c>
      <c r="J94" s="117">
        <f>BK94</f>
        <v>0</v>
      </c>
      <c r="L94" s="34"/>
      <c r="M94" s="61"/>
      <c r="N94" s="52"/>
      <c r="O94" s="52"/>
      <c r="P94" s="118">
        <f>P95+P117</f>
        <v>0</v>
      </c>
      <c r="Q94" s="52"/>
      <c r="R94" s="118">
        <f>R95+R117</f>
        <v>0</v>
      </c>
      <c r="S94" s="52"/>
      <c r="T94" s="119">
        <f>T95+T117</f>
        <v>0</v>
      </c>
      <c r="AT94" s="19" t="s">
        <v>68</v>
      </c>
      <c r="AU94" s="19" t="s">
        <v>310</v>
      </c>
      <c r="BK94" s="120">
        <f>BK95+BK117</f>
        <v>0</v>
      </c>
    </row>
    <row r="95" spans="2:63" s="11" customFormat="1" ht="25.9" customHeight="1">
      <c r="B95" s="121"/>
      <c r="D95" s="122" t="s">
        <v>68</v>
      </c>
      <c r="E95" s="123" t="s">
        <v>434</v>
      </c>
      <c r="F95" s="123" t="s">
        <v>435</v>
      </c>
      <c r="I95" s="124"/>
      <c r="J95" s="125">
        <f>BK95</f>
        <v>0</v>
      </c>
      <c r="L95" s="121"/>
      <c r="M95" s="126"/>
      <c r="P95" s="127">
        <f>P96</f>
        <v>0</v>
      </c>
      <c r="R95" s="127">
        <f>R96</f>
        <v>0</v>
      </c>
      <c r="T95" s="128">
        <f>T96</f>
        <v>0</v>
      </c>
      <c r="AR95" s="122" t="s">
        <v>76</v>
      </c>
      <c r="AT95" s="129" t="s">
        <v>68</v>
      </c>
      <c r="AU95" s="129" t="s">
        <v>69</v>
      </c>
      <c r="AY95" s="122" t="s">
        <v>328</v>
      </c>
      <c r="BK95" s="130">
        <f>BK96</f>
        <v>0</v>
      </c>
    </row>
    <row r="96" spans="2:63" s="11" customFormat="1" ht="22.9" customHeight="1">
      <c r="B96" s="121"/>
      <c r="D96" s="122" t="s">
        <v>68</v>
      </c>
      <c r="E96" s="131" t="s">
        <v>896</v>
      </c>
      <c r="F96" s="131" t="s">
        <v>897</v>
      </c>
      <c r="I96" s="124"/>
      <c r="J96" s="132">
        <f>BK96</f>
        <v>0</v>
      </c>
      <c r="L96" s="121"/>
      <c r="M96" s="126"/>
      <c r="P96" s="127">
        <f>SUM(P97:P116)</f>
        <v>0</v>
      </c>
      <c r="R96" s="127">
        <f>SUM(R97:R116)</f>
        <v>0</v>
      </c>
      <c r="T96" s="128">
        <f>SUM(T97:T116)</f>
        <v>0</v>
      </c>
      <c r="AR96" s="122" t="s">
        <v>76</v>
      </c>
      <c r="AT96" s="129" t="s">
        <v>68</v>
      </c>
      <c r="AU96" s="129" t="s">
        <v>76</v>
      </c>
      <c r="AY96" s="122" t="s">
        <v>328</v>
      </c>
      <c r="BK96" s="130">
        <f>SUM(BK97:BK116)</f>
        <v>0</v>
      </c>
    </row>
    <row r="97" spans="2:65" s="1" customFormat="1" ht="33" customHeight="1">
      <c r="B97" s="133"/>
      <c r="C97" s="134" t="s">
        <v>76</v>
      </c>
      <c r="D97" s="134" t="s">
        <v>331</v>
      </c>
      <c r="E97" s="135" t="s">
        <v>2324</v>
      </c>
      <c r="F97" s="136" t="s">
        <v>2325</v>
      </c>
      <c r="G97" s="137" t="s">
        <v>585</v>
      </c>
      <c r="H97" s="138">
        <v>95.75</v>
      </c>
      <c r="I97" s="139"/>
      <c r="J97" s="140">
        <f>ROUND(I97*H97,2)</f>
        <v>0</v>
      </c>
      <c r="K97" s="136" t="s">
        <v>335</v>
      </c>
      <c r="L97" s="34"/>
      <c r="M97" s="141" t="s">
        <v>3</v>
      </c>
      <c r="N97" s="142" t="s">
        <v>40</v>
      </c>
      <c r="P97" s="143">
        <f>O97*H97</f>
        <v>0</v>
      </c>
      <c r="Q97" s="143">
        <v>0</v>
      </c>
      <c r="R97" s="143">
        <f>Q97*H97</f>
        <v>0</v>
      </c>
      <c r="S97" s="143">
        <v>0</v>
      </c>
      <c r="T97" s="144">
        <f>S97*H97</f>
        <v>0</v>
      </c>
      <c r="AR97" s="145" t="s">
        <v>113</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6762</v>
      </c>
    </row>
    <row r="98" spans="2:65" s="1" customFormat="1">
      <c r="B98" s="34"/>
      <c r="D98" s="147" t="s">
        <v>338</v>
      </c>
      <c r="F98" s="148" t="s">
        <v>2327</v>
      </c>
      <c r="I98" s="149"/>
      <c r="L98" s="34"/>
      <c r="M98" s="150"/>
      <c r="T98" s="55"/>
      <c r="AT98" s="19" t="s">
        <v>338</v>
      </c>
      <c r="AU98" s="19" t="s">
        <v>79</v>
      </c>
    </row>
    <row r="99" spans="2:65" s="12" customFormat="1">
      <c r="B99" s="156"/>
      <c r="D99" s="151" t="s">
        <v>442</v>
      </c>
      <c r="E99" s="157" t="s">
        <v>3</v>
      </c>
      <c r="F99" s="158" t="s">
        <v>6763</v>
      </c>
      <c r="H99" s="159">
        <v>95.75</v>
      </c>
      <c r="I99" s="160"/>
      <c r="L99" s="156"/>
      <c r="M99" s="161"/>
      <c r="T99" s="162"/>
      <c r="AT99" s="157" t="s">
        <v>442</v>
      </c>
      <c r="AU99" s="157" t="s">
        <v>79</v>
      </c>
      <c r="AV99" s="12" t="s">
        <v>79</v>
      </c>
      <c r="AW99" s="12" t="s">
        <v>31</v>
      </c>
      <c r="AX99" s="12" t="s">
        <v>76</v>
      </c>
      <c r="AY99" s="157" t="s">
        <v>328</v>
      </c>
    </row>
    <row r="100" spans="2:65" s="1" customFormat="1" ht="44.25" customHeight="1">
      <c r="B100" s="133"/>
      <c r="C100" s="134" t="s">
        <v>79</v>
      </c>
      <c r="D100" s="134" t="s">
        <v>331</v>
      </c>
      <c r="E100" s="135" t="s">
        <v>2329</v>
      </c>
      <c r="F100" s="136" t="s">
        <v>2330</v>
      </c>
      <c r="G100" s="137" t="s">
        <v>585</v>
      </c>
      <c r="H100" s="138">
        <v>2298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6764</v>
      </c>
    </row>
    <row r="101" spans="2:65" s="1" customFormat="1">
      <c r="B101" s="34"/>
      <c r="D101" s="147" t="s">
        <v>338</v>
      </c>
      <c r="F101" s="148" t="s">
        <v>2332</v>
      </c>
      <c r="I101" s="149"/>
      <c r="L101" s="34"/>
      <c r="M101" s="150"/>
      <c r="T101" s="55"/>
      <c r="AT101" s="19" t="s">
        <v>338</v>
      </c>
      <c r="AU101" s="19" t="s">
        <v>79</v>
      </c>
    </row>
    <row r="102" spans="2:65" s="12" customFormat="1">
      <c r="B102" s="156"/>
      <c r="D102" s="151" t="s">
        <v>442</v>
      </c>
      <c r="E102" s="157" t="s">
        <v>3</v>
      </c>
      <c r="F102" s="158" t="s">
        <v>6765</v>
      </c>
      <c r="H102" s="159">
        <v>95.75</v>
      </c>
      <c r="I102" s="160"/>
      <c r="L102" s="156"/>
      <c r="M102" s="161"/>
      <c r="T102" s="162"/>
      <c r="AT102" s="157" t="s">
        <v>442</v>
      </c>
      <c r="AU102" s="157" t="s">
        <v>79</v>
      </c>
      <c r="AV102" s="12" t="s">
        <v>79</v>
      </c>
      <c r="AW102" s="12" t="s">
        <v>31</v>
      </c>
      <c r="AX102" s="12" t="s">
        <v>76</v>
      </c>
      <c r="AY102" s="157" t="s">
        <v>328</v>
      </c>
    </row>
    <row r="103" spans="2:65" s="12" customFormat="1">
      <c r="B103" s="156"/>
      <c r="D103" s="151" t="s">
        <v>442</v>
      </c>
      <c r="F103" s="158" t="s">
        <v>6766</v>
      </c>
      <c r="H103" s="159">
        <v>2298</v>
      </c>
      <c r="I103" s="160"/>
      <c r="L103" s="156"/>
      <c r="M103" s="161"/>
      <c r="T103" s="162"/>
      <c r="AT103" s="157" t="s">
        <v>442</v>
      </c>
      <c r="AU103" s="157" t="s">
        <v>79</v>
      </c>
      <c r="AV103" s="12" t="s">
        <v>79</v>
      </c>
      <c r="AW103" s="12" t="s">
        <v>4</v>
      </c>
      <c r="AX103" s="12" t="s">
        <v>76</v>
      </c>
      <c r="AY103" s="157" t="s">
        <v>328</v>
      </c>
    </row>
    <row r="104" spans="2:65" s="1" customFormat="1" ht="44.25" customHeight="1">
      <c r="B104" s="133"/>
      <c r="C104" s="134" t="s">
        <v>87</v>
      </c>
      <c r="D104" s="134" t="s">
        <v>331</v>
      </c>
      <c r="E104" s="135" t="s">
        <v>6767</v>
      </c>
      <c r="F104" s="136" t="s">
        <v>6768</v>
      </c>
      <c r="G104" s="137" t="s">
        <v>585</v>
      </c>
      <c r="H104" s="138">
        <v>50</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6769</v>
      </c>
    </row>
    <row r="105" spans="2:65" s="1" customFormat="1">
      <c r="B105" s="34"/>
      <c r="D105" s="147" t="s">
        <v>338</v>
      </c>
      <c r="F105" s="148" t="s">
        <v>6770</v>
      </c>
      <c r="I105" s="149"/>
      <c r="L105" s="34"/>
      <c r="M105" s="150"/>
      <c r="T105" s="55"/>
      <c r="AT105" s="19" t="s">
        <v>338</v>
      </c>
      <c r="AU105" s="19" t="s">
        <v>79</v>
      </c>
    </row>
    <row r="106" spans="2:65" s="1" customFormat="1" ht="37.9" customHeight="1">
      <c r="B106" s="133"/>
      <c r="C106" s="134" t="s">
        <v>113</v>
      </c>
      <c r="D106" s="134" t="s">
        <v>331</v>
      </c>
      <c r="E106" s="135" t="s">
        <v>6771</v>
      </c>
      <c r="F106" s="136" t="s">
        <v>6772</v>
      </c>
      <c r="G106" s="137" t="s">
        <v>585</v>
      </c>
      <c r="H106" s="138">
        <v>15</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6773</v>
      </c>
    </row>
    <row r="107" spans="2:65" s="1" customFormat="1">
      <c r="B107" s="34"/>
      <c r="D107" s="147" t="s">
        <v>338</v>
      </c>
      <c r="F107" s="148" t="s">
        <v>6774</v>
      </c>
      <c r="I107" s="149"/>
      <c r="L107" s="34"/>
      <c r="M107" s="150"/>
      <c r="T107" s="55"/>
      <c r="AT107" s="19" t="s">
        <v>338</v>
      </c>
      <c r="AU107" s="19" t="s">
        <v>79</v>
      </c>
    </row>
    <row r="108" spans="2:65" s="12" customFormat="1">
      <c r="B108" s="156"/>
      <c r="D108" s="151" t="s">
        <v>442</v>
      </c>
      <c r="E108" s="157" t="s">
        <v>3</v>
      </c>
      <c r="F108" s="158" t="s">
        <v>6775</v>
      </c>
      <c r="H108" s="159">
        <v>15</v>
      </c>
      <c r="I108" s="160"/>
      <c r="L108" s="156"/>
      <c r="M108" s="161"/>
      <c r="T108" s="162"/>
      <c r="AT108" s="157" t="s">
        <v>442</v>
      </c>
      <c r="AU108" s="157" t="s">
        <v>79</v>
      </c>
      <c r="AV108" s="12" t="s">
        <v>79</v>
      </c>
      <c r="AW108" s="12" t="s">
        <v>31</v>
      </c>
      <c r="AX108" s="12" t="s">
        <v>76</v>
      </c>
      <c r="AY108" s="157" t="s">
        <v>328</v>
      </c>
    </row>
    <row r="109" spans="2:65" s="1" customFormat="1" ht="37.9" customHeight="1">
      <c r="B109" s="133"/>
      <c r="C109" s="134" t="s">
        <v>138</v>
      </c>
      <c r="D109" s="134" t="s">
        <v>331</v>
      </c>
      <c r="E109" s="135" t="s">
        <v>6776</v>
      </c>
      <c r="F109" s="136" t="s">
        <v>6777</v>
      </c>
      <c r="G109" s="137" t="s">
        <v>585</v>
      </c>
      <c r="H109" s="138">
        <v>30</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6778</v>
      </c>
    </row>
    <row r="110" spans="2:65" s="1" customFormat="1">
      <c r="B110" s="34"/>
      <c r="D110" s="147" t="s">
        <v>338</v>
      </c>
      <c r="F110" s="148" t="s">
        <v>6779</v>
      </c>
      <c r="I110" s="149"/>
      <c r="L110" s="34"/>
      <c r="M110" s="150"/>
      <c r="T110" s="55"/>
      <c r="AT110" s="19" t="s">
        <v>338</v>
      </c>
      <c r="AU110" s="19" t="s">
        <v>79</v>
      </c>
    </row>
    <row r="111" spans="2:65" s="1" customFormat="1" ht="44.25" customHeight="1">
      <c r="B111" s="133"/>
      <c r="C111" s="134" t="s">
        <v>150</v>
      </c>
      <c r="D111" s="134" t="s">
        <v>331</v>
      </c>
      <c r="E111" s="135" t="s">
        <v>6780</v>
      </c>
      <c r="F111" s="136" t="s">
        <v>6781</v>
      </c>
      <c r="G111" s="137" t="s">
        <v>585</v>
      </c>
      <c r="H111" s="138">
        <v>0.5</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6782</v>
      </c>
    </row>
    <row r="112" spans="2:65" s="1" customFormat="1">
      <c r="B112" s="34"/>
      <c r="D112" s="147" t="s">
        <v>338</v>
      </c>
      <c r="F112" s="148" t="s">
        <v>6783</v>
      </c>
      <c r="I112" s="149"/>
      <c r="L112" s="34"/>
      <c r="M112" s="150"/>
      <c r="T112" s="55"/>
      <c r="AT112" s="19" t="s">
        <v>338</v>
      </c>
      <c r="AU112" s="19" t="s">
        <v>79</v>
      </c>
    </row>
    <row r="113" spans="2:65" s="12" customFormat="1">
      <c r="B113" s="156"/>
      <c r="D113" s="151" t="s">
        <v>442</v>
      </c>
      <c r="E113" s="157" t="s">
        <v>3</v>
      </c>
      <c r="F113" s="158" t="s">
        <v>6784</v>
      </c>
      <c r="H113" s="159">
        <v>0.5</v>
      </c>
      <c r="I113" s="160"/>
      <c r="L113" s="156"/>
      <c r="M113" s="161"/>
      <c r="T113" s="162"/>
      <c r="AT113" s="157" t="s">
        <v>442</v>
      </c>
      <c r="AU113" s="157" t="s">
        <v>79</v>
      </c>
      <c r="AV113" s="12" t="s">
        <v>79</v>
      </c>
      <c r="AW113" s="12" t="s">
        <v>31</v>
      </c>
      <c r="AX113" s="12" t="s">
        <v>76</v>
      </c>
      <c r="AY113" s="157" t="s">
        <v>328</v>
      </c>
    </row>
    <row r="114" spans="2:65" s="1" customFormat="1" ht="44.25" customHeight="1">
      <c r="B114" s="133"/>
      <c r="C114" s="134" t="s">
        <v>168</v>
      </c>
      <c r="D114" s="134" t="s">
        <v>331</v>
      </c>
      <c r="E114" s="135" t="s">
        <v>6785</v>
      </c>
      <c r="F114" s="136" t="s">
        <v>6786</v>
      </c>
      <c r="G114" s="137" t="s">
        <v>585</v>
      </c>
      <c r="H114" s="138">
        <v>0.25</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6787</v>
      </c>
    </row>
    <row r="115" spans="2:65" s="1" customFormat="1">
      <c r="B115" s="34"/>
      <c r="D115" s="147" t="s">
        <v>338</v>
      </c>
      <c r="F115" s="148" t="s">
        <v>6788</v>
      </c>
      <c r="I115" s="149"/>
      <c r="L115" s="34"/>
      <c r="M115" s="150"/>
      <c r="T115" s="55"/>
      <c r="AT115" s="19" t="s">
        <v>338</v>
      </c>
      <c r="AU115" s="19" t="s">
        <v>79</v>
      </c>
    </row>
    <row r="116" spans="2:65" s="12" customFormat="1">
      <c r="B116" s="156"/>
      <c r="D116" s="151" t="s">
        <v>442</v>
      </c>
      <c r="E116" s="157" t="s">
        <v>3</v>
      </c>
      <c r="F116" s="158" t="s">
        <v>6789</v>
      </c>
      <c r="H116" s="159">
        <v>0.25</v>
      </c>
      <c r="I116" s="160"/>
      <c r="L116" s="156"/>
      <c r="M116" s="161"/>
      <c r="T116" s="162"/>
      <c r="AT116" s="157" t="s">
        <v>442</v>
      </c>
      <c r="AU116" s="157" t="s">
        <v>79</v>
      </c>
      <c r="AV116" s="12" t="s">
        <v>79</v>
      </c>
      <c r="AW116" s="12" t="s">
        <v>31</v>
      </c>
      <c r="AX116" s="12" t="s">
        <v>76</v>
      </c>
      <c r="AY116" s="157" t="s">
        <v>328</v>
      </c>
    </row>
    <row r="117" spans="2:65" s="11" customFormat="1" ht="25.9" customHeight="1">
      <c r="B117" s="121"/>
      <c r="D117" s="122" t="s">
        <v>68</v>
      </c>
      <c r="E117" s="123" t="s">
        <v>6790</v>
      </c>
      <c r="F117" s="123" t="s">
        <v>6791</v>
      </c>
      <c r="I117" s="124"/>
      <c r="J117" s="125">
        <f>BK117</f>
        <v>0</v>
      </c>
      <c r="L117" s="121"/>
      <c r="M117" s="126"/>
      <c r="P117" s="127">
        <f>SUM(P118:P123)</f>
        <v>0</v>
      </c>
      <c r="R117" s="127">
        <f>SUM(R118:R123)</f>
        <v>0</v>
      </c>
      <c r="T117" s="128">
        <f>SUM(T118:T123)</f>
        <v>0</v>
      </c>
      <c r="AR117" s="122" t="s">
        <v>113</v>
      </c>
      <c r="AT117" s="129" t="s">
        <v>68</v>
      </c>
      <c r="AU117" s="129" t="s">
        <v>69</v>
      </c>
      <c r="AY117" s="122" t="s">
        <v>328</v>
      </c>
      <c r="BK117" s="130">
        <f>SUM(BK118:BK123)</f>
        <v>0</v>
      </c>
    </row>
    <row r="118" spans="2:65" s="1" customFormat="1" ht="24.2" customHeight="1">
      <c r="B118" s="133"/>
      <c r="C118" s="134" t="s">
        <v>171</v>
      </c>
      <c r="D118" s="134" t="s">
        <v>331</v>
      </c>
      <c r="E118" s="135" t="s">
        <v>6792</v>
      </c>
      <c r="F118" s="136" t="s">
        <v>6793</v>
      </c>
      <c r="G118" s="137" t="s">
        <v>6073</v>
      </c>
      <c r="H118" s="138">
        <v>1</v>
      </c>
      <c r="I118" s="139"/>
      <c r="J118" s="140">
        <f t="shared" ref="J118:J123" si="0">ROUND(I118*H118,2)</f>
        <v>0</v>
      </c>
      <c r="K118" s="136" t="s">
        <v>3</v>
      </c>
      <c r="L118" s="34"/>
      <c r="M118" s="141" t="s">
        <v>3</v>
      </c>
      <c r="N118" s="142" t="s">
        <v>40</v>
      </c>
      <c r="P118" s="143">
        <f t="shared" ref="P118:P123" si="1">O118*H118</f>
        <v>0</v>
      </c>
      <c r="Q118" s="143">
        <v>0</v>
      </c>
      <c r="R118" s="143">
        <f t="shared" ref="R118:R123" si="2">Q118*H118</f>
        <v>0</v>
      </c>
      <c r="S118" s="143">
        <v>0</v>
      </c>
      <c r="T118" s="144">
        <f t="shared" ref="T118:T123" si="3">S118*H118</f>
        <v>0</v>
      </c>
      <c r="AR118" s="145" t="s">
        <v>1224</v>
      </c>
      <c r="AT118" s="145" t="s">
        <v>331</v>
      </c>
      <c r="AU118" s="145" t="s">
        <v>76</v>
      </c>
      <c r="AY118" s="19" t="s">
        <v>328</v>
      </c>
      <c r="BE118" s="146">
        <f t="shared" ref="BE118:BE123" si="4">IF(N118="základní",J118,0)</f>
        <v>0</v>
      </c>
      <c r="BF118" s="146">
        <f t="shared" ref="BF118:BF123" si="5">IF(N118="snížená",J118,0)</f>
        <v>0</v>
      </c>
      <c r="BG118" s="146">
        <f t="shared" ref="BG118:BG123" si="6">IF(N118="zákl. přenesená",J118,0)</f>
        <v>0</v>
      </c>
      <c r="BH118" s="146">
        <f t="shared" ref="BH118:BH123" si="7">IF(N118="sníž. přenesená",J118,0)</f>
        <v>0</v>
      </c>
      <c r="BI118" s="146">
        <f t="shared" ref="BI118:BI123" si="8">IF(N118="nulová",J118,0)</f>
        <v>0</v>
      </c>
      <c r="BJ118" s="19" t="s">
        <v>76</v>
      </c>
      <c r="BK118" s="146">
        <f t="shared" ref="BK118:BK123" si="9">ROUND(I118*H118,2)</f>
        <v>0</v>
      </c>
      <c r="BL118" s="19" t="s">
        <v>1224</v>
      </c>
      <c r="BM118" s="145" t="s">
        <v>6794</v>
      </c>
    </row>
    <row r="119" spans="2:65" s="1" customFormat="1" ht="24.2" customHeight="1">
      <c r="B119" s="133"/>
      <c r="C119" s="134" t="s">
        <v>183</v>
      </c>
      <c r="D119" s="134" t="s">
        <v>331</v>
      </c>
      <c r="E119" s="135" t="s">
        <v>6795</v>
      </c>
      <c r="F119" s="136" t="s">
        <v>1389</v>
      </c>
      <c r="G119" s="137" t="s">
        <v>6073</v>
      </c>
      <c r="H119" s="138">
        <v>1</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1224</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1224</v>
      </c>
      <c r="BM119" s="145" t="s">
        <v>6796</v>
      </c>
    </row>
    <row r="120" spans="2:65" s="1" customFormat="1" ht="24.2" customHeight="1">
      <c r="B120" s="133"/>
      <c r="C120" s="134" t="s">
        <v>235</v>
      </c>
      <c r="D120" s="134" t="s">
        <v>331</v>
      </c>
      <c r="E120" s="135" t="s">
        <v>6797</v>
      </c>
      <c r="F120" s="136" t="s">
        <v>6798</v>
      </c>
      <c r="G120" s="137" t="s">
        <v>6073</v>
      </c>
      <c r="H120" s="138">
        <v>1</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1224</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1224</v>
      </c>
      <c r="BM120" s="145" t="s">
        <v>6799</v>
      </c>
    </row>
    <row r="121" spans="2:65" s="1" customFormat="1" ht="24.2" customHeight="1">
      <c r="B121" s="133"/>
      <c r="C121" s="134" t="s">
        <v>239</v>
      </c>
      <c r="D121" s="134" t="s">
        <v>331</v>
      </c>
      <c r="E121" s="135" t="s">
        <v>6800</v>
      </c>
      <c r="F121" s="136" t="s">
        <v>6801</v>
      </c>
      <c r="G121" s="137" t="s">
        <v>6073</v>
      </c>
      <c r="H121" s="138">
        <v>1</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1224</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1224</v>
      </c>
      <c r="BM121" s="145" t="s">
        <v>6802</v>
      </c>
    </row>
    <row r="122" spans="2:65" s="1" customFormat="1" ht="24.2" customHeight="1">
      <c r="B122" s="133"/>
      <c r="C122" s="134" t="s">
        <v>9</v>
      </c>
      <c r="D122" s="134" t="s">
        <v>331</v>
      </c>
      <c r="E122" s="135" t="s">
        <v>6803</v>
      </c>
      <c r="F122" s="136" t="s">
        <v>6804</v>
      </c>
      <c r="G122" s="137" t="s">
        <v>6073</v>
      </c>
      <c r="H122" s="138">
        <v>1</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1224</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1224</v>
      </c>
      <c r="BM122" s="145" t="s">
        <v>6805</v>
      </c>
    </row>
    <row r="123" spans="2:65" s="1" customFormat="1" ht="24.2" customHeight="1">
      <c r="B123" s="133"/>
      <c r="C123" s="134" t="s">
        <v>505</v>
      </c>
      <c r="D123" s="134" t="s">
        <v>331</v>
      </c>
      <c r="E123" s="135" t="s">
        <v>6806</v>
      </c>
      <c r="F123" s="136" t="s">
        <v>6807</v>
      </c>
      <c r="G123" s="137" t="s">
        <v>6073</v>
      </c>
      <c r="H123" s="138">
        <v>1</v>
      </c>
      <c r="I123" s="139"/>
      <c r="J123" s="140">
        <f t="shared" si="0"/>
        <v>0</v>
      </c>
      <c r="K123" s="136" t="s">
        <v>3</v>
      </c>
      <c r="L123" s="34"/>
      <c r="M123" s="189" t="s">
        <v>3</v>
      </c>
      <c r="N123" s="190" t="s">
        <v>40</v>
      </c>
      <c r="O123" s="154"/>
      <c r="P123" s="191">
        <f t="shared" si="1"/>
        <v>0</v>
      </c>
      <c r="Q123" s="191">
        <v>0</v>
      </c>
      <c r="R123" s="191">
        <f t="shared" si="2"/>
        <v>0</v>
      </c>
      <c r="S123" s="191">
        <v>0</v>
      </c>
      <c r="T123" s="192">
        <f t="shared" si="3"/>
        <v>0</v>
      </c>
      <c r="AR123" s="145" t="s">
        <v>1224</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1224</v>
      </c>
      <c r="BM123" s="145" t="s">
        <v>6808</v>
      </c>
    </row>
    <row r="124" spans="2:65" s="1" customFormat="1" ht="6.95" customHeight="1">
      <c r="B124" s="43"/>
      <c r="C124" s="44"/>
      <c r="D124" s="44"/>
      <c r="E124" s="44"/>
      <c r="F124" s="44"/>
      <c r="G124" s="44"/>
      <c r="H124" s="44"/>
      <c r="I124" s="44"/>
      <c r="J124" s="44"/>
      <c r="K124" s="44"/>
      <c r="L124" s="34"/>
    </row>
  </sheetData>
  <autoFilter ref="C93:K123" xr:uid="{00000000-0009-0000-0000-00001B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8" r:id="rId1" xr:uid="{00000000-0004-0000-1B00-000000000000}"/>
    <hyperlink ref="F101" r:id="rId2" xr:uid="{00000000-0004-0000-1B00-000001000000}"/>
    <hyperlink ref="F105" r:id="rId3" xr:uid="{00000000-0004-0000-1B00-000002000000}"/>
    <hyperlink ref="F107" r:id="rId4" xr:uid="{00000000-0004-0000-1B00-000003000000}"/>
    <hyperlink ref="F110" r:id="rId5" xr:uid="{00000000-0004-0000-1B00-000004000000}"/>
    <hyperlink ref="F112" r:id="rId6" xr:uid="{00000000-0004-0000-1B00-000005000000}"/>
    <hyperlink ref="F115" r:id="rId7" xr:uid="{00000000-0004-0000-1B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619"/>
  <sheetViews>
    <sheetView showGridLines="0" topLeftCell="A323" workbookViewId="0">
      <selection activeCell="F361" sqref="F36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34" t="s">
        <v>6</v>
      </c>
      <c r="M2" s="335"/>
      <c r="N2" s="335"/>
      <c r="O2" s="335"/>
      <c r="P2" s="335"/>
      <c r="Q2" s="335"/>
      <c r="R2" s="335"/>
      <c r="S2" s="335"/>
      <c r="T2" s="335"/>
      <c r="U2" s="335"/>
      <c r="V2" s="335"/>
      <c r="AT2" s="19" t="s">
        <v>191</v>
      </c>
      <c r="AZ2" s="193" t="s">
        <v>2398</v>
      </c>
      <c r="BA2" s="193" t="s">
        <v>2399</v>
      </c>
      <c r="BB2" s="193" t="s">
        <v>2352</v>
      </c>
      <c r="BC2" s="193" t="s">
        <v>6809</v>
      </c>
      <c r="BD2" s="193" t="s">
        <v>87</v>
      </c>
    </row>
    <row r="3" spans="2:56" ht="6.95" customHeight="1">
      <c r="B3" s="20"/>
      <c r="C3" s="21"/>
      <c r="D3" s="21"/>
      <c r="E3" s="21"/>
      <c r="F3" s="21"/>
      <c r="G3" s="21"/>
      <c r="H3" s="21"/>
      <c r="I3" s="21"/>
      <c r="J3" s="21"/>
      <c r="K3" s="21"/>
      <c r="L3" s="22"/>
      <c r="AT3" s="19" t="s">
        <v>79</v>
      </c>
      <c r="AZ3" s="193" t="s">
        <v>6810</v>
      </c>
      <c r="BA3" s="193" t="s">
        <v>6811</v>
      </c>
      <c r="BB3" s="193" t="s">
        <v>439</v>
      </c>
      <c r="BC3" s="193" t="s">
        <v>6812</v>
      </c>
      <c r="BD3" s="193" t="s">
        <v>87</v>
      </c>
    </row>
    <row r="4" spans="2:56" ht="24.95" customHeight="1">
      <c r="B4" s="22"/>
      <c r="D4" s="23" t="s">
        <v>300</v>
      </c>
      <c r="L4" s="22"/>
      <c r="M4" s="92" t="s">
        <v>11</v>
      </c>
      <c r="AT4" s="19" t="s">
        <v>4</v>
      </c>
      <c r="AZ4" s="193" t="s">
        <v>2415</v>
      </c>
      <c r="BA4" s="193" t="s">
        <v>2416</v>
      </c>
      <c r="BB4" s="193" t="s">
        <v>439</v>
      </c>
      <c r="BC4" s="193" t="s">
        <v>6813</v>
      </c>
      <c r="BD4" s="193" t="s">
        <v>87</v>
      </c>
    </row>
    <row r="5" spans="2:56" ht="6.95" customHeight="1">
      <c r="B5" s="22"/>
      <c r="L5" s="22"/>
      <c r="AZ5" s="193" t="s">
        <v>2481</v>
      </c>
      <c r="BA5" s="193" t="s">
        <v>2482</v>
      </c>
      <c r="BB5" s="193" t="s">
        <v>439</v>
      </c>
      <c r="BC5" s="193" t="s">
        <v>6814</v>
      </c>
      <c r="BD5" s="193" t="s">
        <v>87</v>
      </c>
    </row>
    <row r="6" spans="2:56" ht="12" customHeight="1">
      <c r="B6" s="22"/>
      <c r="D6" s="29" t="s">
        <v>17</v>
      </c>
      <c r="L6" s="22"/>
      <c r="AZ6" s="193" t="s">
        <v>2484</v>
      </c>
      <c r="BA6" s="193" t="s">
        <v>2485</v>
      </c>
      <c r="BB6" s="193" t="s">
        <v>2352</v>
      </c>
      <c r="BC6" s="193" t="s">
        <v>6815</v>
      </c>
      <c r="BD6" s="193" t="s">
        <v>87</v>
      </c>
    </row>
    <row r="7" spans="2:56" ht="26.25" customHeight="1">
      <c r="B7" s="22"/>
      <c r="E7" s="372" t="str">
        <f>'Rekapitulace stavby'!K6</f>
        <v>Revitalizace multimodálního uzlu ve Dvoře Králové nad Labem - etapa I-VI.</v>
      </c>
      <c r="F7" s="373"/>
      <c r="G7" s="373"/>
      <c r="H7" s="373"/>
      <c r="L7" s="22"/>
      <c r="AZ7" s="193" t="s">
        <v>2487</v>
      </c>
      <c r="BA7" s="193" t="s">
        <v>2488</v>
      </c>
      <c r="BB7" s="193" t="s">
        <v>2352</v>
      </c>
      <c r="BC7" s="193" t="s">
        <v>6816</v>
      </c>
      <c r="BD7" s="193" t="s">
        <v>87</v>
      </c>
    </row>
    <row r="8" spans="2:56" ht="12.75">
      <c r="B8" s="22"/>
      <c r="D8" s="29" t="s">
        <v>301</v>
      </c>
      <c r="L8" s="22"/>
      <c r="AZ8" s="193" t="s">
        <v>2515</v>
      </c>
      <c r="BA8" s="193" t="s">
        <v>2516</v>
      </c>
      <c r="BB8" s="193" t="s">
        <v>439</v>
      </c>
      <c r="BC8" s="193" t="s">
        <v>6817</v>
      </c>
      <c r="BD8" s="193" t="s">
        <v>87</v>
      </c>
    </row>
    <row r="9" spans="2:56" ht="23.25" customHeight="1">
      <c r="B9" s="22"/>
      <c r="E9" s="372" t="s">
        <v>302</v>
      </c>
      <c r="F9" s="335"/>
      <c r="G9" s="335"/>
      <c r="H9" s="335"/>
      <c r="L9" s="22"/>
      <c r="AZ9" s="193" t="s">
        <v>2518</v>
      </c>
      <c r="BA9" s="193" t="s">
        <v>2519</v>
      </c>
      <c r="BB9" s="193" t="s">
        <v>2352</v>
      </c>
      <c r="BC9" s="193" t="s">
        <v>6818</v>
      </c>
      <c r="BD9" s="193" t="s">
        <v>87</v>
      </c>
    </row>
    <row r="10" spans="2:56" ht="12" customHeight="1">
      <c r="B10" s="22"/>
      <c r="D10" s="29" t="s">
        <v>303</v>
      </c>
      <c r="L10" s="22"/>
      <c r="AZ10" s="193" t="s">
        <v>6819</v>
      </c>
      <c r="BA10" s="193" t="s">
        <v>6820</v>
      </c>
      <c r="BB10" s="193" t="s">
        <v>2352</v>
      </c>
      <c r="BC10" s="193" t="s">
        <v>6821</v>
      </c>
      <c r="BD10" s="193" t="s">
        <v>87</v>
      </c>
    </row>
    <row r="11" spans="2:56" s="1" customFormat="1" ht="16.5" customHeight="1">
      <c r="B11" s="34"/>
      <c r="E11" s="365" t="s">
        <v>1828</v>
      </c>
      <c r="F11" s="374"/>
      <c r="G11" s="374"/>
      <c r="H11" s="374"/>
      <c r="L11" s="34"/>
      <c r="AZ11" s="193" t="s">
        <v>2527</v>
      </c>
      <c r="BA11" s="193" t="s">
        <v>2528</v>
      </c>
      <c r="BB11" s="193" t="s">
        <v>2352</v>
      </c>
      <c r="BC11" s="193" t="s">
        <v>6822</v>
      </c>
      <c r="BD11" s="193" t="s">
        <v>87</v>
      </c>
    </row>
    <row r="12" spans="2:56" s="1" customFormat="1" ht="12" customHeight="1">
      <c r="B12" s="34"/>
      <c r="D12" s="29" t="s">
        <v>1216</v>
      </c>
      <c r="L12" s="34"/>
      <c r="AZ12" s="193" t="s">
        <v>6823</v>
      </c>
      <c r="BA12" s="193" t="s">
        <v>6824</v>
      </c>
      <c r="BB12" s="193" t="s">
        <v>439</v>
      </c>
      <c r="BC12" s="193" t="s">
        <v>6825</v>
      </c>
      <c r="BD12" s="193" t="s">
        <v>87</v>
      </c>
    </row>
    <row r="13" spans="2:56" s="1" customFormat="1" ht="16.5" customHeight="1">
      <c r="B13" s="34"/>
      <c r="E13" s="353" t="s">
        <v>6826</v>
      </c>
      <c r="F13" s="374"/>
      <c r="G13" s="374"/>
      <c r="H13" s="374"/>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ROUND(J120,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ROUND((SUM(BE120:BE616)),  2)</f>
        <v>0</v>
      </c>
      <c r="I37" s="95">
        <v>0.21</v>
      </c>
      <c r="J37" s="84">
        <f>ROUND(((SUM(BE120:BE616))*I37),  2)</f>
        <v>0</v>
      </c>
      <c r="L37" s="34"/>
    </row>
    <row r="38" spans="2:12" s="1" customFormat="1" ht="14.45" customHeight="1">
      <c r="B38" s="34"/>
      <c r="E38" s="29" t="s">
        <v>41</v>
      </c>
      <c r="F38" s="84">
        <f>ROUND((SUM(BF120:BF616)),  2)</f>
        <v>0</v>
      </c>
      <c r="I38" s="95">
        <v>0.12</v>
      </c>
      <c r="J38" s="84">
        <f>ROUND(((SUM(BF120:BF616))*I38),  2)</f>
        <v>0</v>
      </c>
      <c r="L38" s="34"/>
    </row>
    <row r="39" spans="2:12" s="1" customFormat="1" ht="14.45" hidden="1" customHeight="1">
      <c r="B39" s="34"/>
      <c r="E39" s="29" t="s">
        <v>42</v>
      </c>
      <c r="F39" s="84">
        <f>ROUND((SUM(BG120:BG616)),  2)</f>
        <v>0</v>
      </c>
      <c r="I39" s="95">
        <v>0.21</v>
      </c>
      <c r="J39" s="84">
        <f>0</f>
        <v>0</v>
      </c>
      <c r="L39" s="34"/>
    </row>
    <row r="40" spans="2:12" s="1" customFormat="1" ht="14.45" hidden="1" customHeight="1">
      <c r="B40" s="34"/>
      <c r="E40" s="29" t="s">
        <v>43</v>
      </c>
      <c r="F40" s="84">
        <f>ROUND((SUM(BH120:BH616)),  2)</f>
        <v>0</v>
      </c>
      <c r="I40" s="95">
        <v>0.12</v>
      </c>
      <c r="J40" s="84">
        <f>0</f>
        <v>0</v>
      </c>
      <c r="L40" s="34"/>
    </row>
    <row r="41" spans="2:12" s="1" customFormat="1" ht="14.45" hidden="1" customHeight="1">
      <c r="B41" s="34"/>
      <c r="E41" s="29" t="s">
        <v>44</v>
      </c>
      <c r="F41" s="84">
        <f>ROUND((SUM(BI120:BI616)),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1216</v>
      </c>
      <c r="L57" s="34"/>
    </row>
    <row r="58" spans="2:12" s="1" customFormat="1" ht="16.5" customHeight="1">
      <c r="B58" s="34"/>
      <c r="E58" s="353" t="str">
        <f>E13</f>
        <v>b - Přestřešení nástupišť</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J120</f>
        <v>0</v>
      </c>
      <c r="L67" s="34"/>
      <c r="AU67" s="19" t="s">
        <v>310</v>
      </c>
    </row>
    <row r="68" spans="2:47" s="8" customFormat="1" ht="24.95" customHeight="1">
      <c r="B68" s="105"/>
      <c r="D68" s="106" t="s">
        <v>425</v>
      </c>
      <c r="E68" s="107"/>
      <c r="F68" s="107"/>
      <c r="G68" s="107"/>
      <c r="H68" s="107"/>
      <c r="I68" s="107"/>
      <c r="J68" s="108">
        <f>J121</f>
        <v>0</v>
      </c>
      <c r="L68" s="105"/>
    </row>
    <row r="69" spans="2:47" s="9" customFormat="1" ht="19.899999999999999" customHeight="1">
      <c r="B69" s="109"/>
      <c r="D69" s="110" t="s">
        <v>426</v>
      </c>
      <c r="E69" s="111"/>
      <c r="F69" s="111"/>
      <c r="G69" s="111"/>
      <c r="H69" s="111"/>
      <c r="I69" s="111"/>
      <c r="J69" s="112">
        <f>J122</f>
        <v>0</v>
      </c>
      <c r="L69" s="109"/>
    </row>
    <row r="70" spans="2:47" s="9" customFormat="1" ht="14.85" customHeight="1">
      <c r="B70" s="109"/>
      <c r="D70" s="110" t="s">
        <v>2541</v>
      </c>
      <c r="E70" s="111"/>
      <c r="F70" s="111"/>
      <c r="G70" s="111"/>
      <c r="H70" s="111"/>
      <c r="I70" s="111"/>
      <c r="J70" s="112">
        <f>J123</f>
        <v>0</v>
      </c>
      <c r="L70" s="109"/>
    </row>
    <row r="71" spans="2:47" s="9" customFormat="1" ht="14.85" customHeight="1">
      <c r="B71" s="109"/>
      <c r="D71" s="110" t="s">
        <v>2542</v>
      </c>
      <c r="E71" s="111"/>
      <c r="F71" s="111"/>
      <c r="G71" s="111"/>
      <c r="H71" s="111"/>
      <c r="I71" s="111"/>
      <c r="J71" s="112">
        <f>J132</f>
        <v>0</v>
      </c>
      <c r="L71" s="109"/>
    </row>
    <row r="72" spans="2:47" s="9" customFormat="1" ht="14.85" customHeight="1">
      <c r="B72" s="109"/>
      <c r="D72" s="110" t="s">
        <v>2543</v>
      </c>
      <c r="E72" s="111"/>
      <c r="F72" s="111"/>
      <c r="G72" s="111"/>
      <c r="H72" s="111"/>
      <c r="I72" s="111"/>
      <c r="J72" s="112">
        <f>J140</f>
        <v>0</v>
      </c>
      <c r="L72" s="109"/>
    </row>
    <row r="73" spans="2:47" s="9" customFormat="1" ht="19.899999999999999" customHeight="1">
      <c r="B73" s="109"/>
      <c r="D73" s="110" t="s">
        <v>427</v>
      </c>
      <c r="E73" s="111"/>
      <c r="F73" s="111"/>
      <c r="G73" s="111"/>
      <c r="H73" s="111"/>
      <c r="I73" s="111"/>
      <c r="J73" s="112">
        <f>J156</f>
        <v>0</v>
      </c>
      <c r="L73" s="109"/>
    </row>
    <row r="74" spans="2:47" s="9" customFormat="1" ht="14.85" customHeight="1">
      <c r="B74" s="109"/>
      <c r="D74" s="110" t="s">
        <v>2544</v>
      </c>
      <c r="E74" s="111"/>
      <c r="F74" s="111"/>
      <c r="G74" s="111"/>
      <c r="H74" s="111"/>
      <c r="I74" s="111"/>
      <c r="J74" s="112">
        <f>J157</f>
        <v>0</v>
      </c>
      <c r="L74" s="109"/>
    </row>
    <row r="75" spans="2:47" s="9" customFormat="1" ht="14.85" customHeight="1">
      <c r="B75" s="109"/>
      <c r="D75" s="110" t="s">
        <v>6827</v>
      </c>
      <c r="E75" s="111"/>
      <c r="F75" s="111"/>
      <c r="G75" s="111"/>
      <c r="H75" s="111"/>
      <c r="I75" s="111"/>
      <c r="J75" s="112">
        <f>J165</f>
        <v>0</v>
      </c>
      <c r="L75" s="109"/>
    </row>
    <row r="76" spans="2:47" s="9" customFormat="1" ht="19.899999999999999" customHeight="1">
      <c r="B76" s="109"/>
      <c r="D76" s="110" t="s">
        <v>6828</v>
      </c>
      <c r="E76" s="111"/>
      <c r="F76" s="111"/>
      <c r="G76" s="111"/>
      <c r="H76" s="111"/>
      <c r="I76" s="111"/>
      <c r="J76" s="112">
        <f>J183</f>
        <v>0</v>
      </c>
      <c r="L76" s="109"/>
    </row>
    <row r="77" spans="2:47" s="9" customFormat="1" ht="19.899999999999999" customHeight="1">
      <c r="B77" s="109"/>
      <c r="D77" s="110" t="s">
        <v>433</v>
      </c>
      <c r="E77" s="111"/>
      <c r="F77" s="111"/>
      <c r="G77" s="111"/>
      <c r="H77" s="111"/>
      <c r="I77" s="111"/>
      <c r="J77" s="112">
        <f>J201</f>
        <v>0</v>
      </c>
      <c r="L77" s="109"/>
    </row>
    <row r="78" spans="2:47" s="8" customFormat="1" ht="24.95" customHeight="1">
      <c r="B78" s="105"/>
      <c r="D78" s="106" t="s">
        <v>956</v>
      </c>
      <c r="E78" s="107"/>
      <c r="F78" s="107"/>
      <c r="G78" s="107"/>
      <c r="H78" s="107"/>
      <c r="I78" s="107"/>
      <c r="J78" s="108">
        <f>J204</f>
        <v>0</v>
      </c>
      <c r="L78" s="105"/>
    </row>
    <row r="79" spans="2:47" s="9" customFormat="1" ht="19.899999999999999" customHeight="1">
      <c r="B79" s="109"/>
      <c r="D79" s="110" t="s">
        <v>2574</v>
      </c>
      <c r="E79" s="111"/>
      <c r="F79" s="111"/>
      <c r="G79" s="111"/>
      <c r="H79" s="111"/>
      <c r="I79" s="111"/>
      <c r="J79" s="112">
        <f>J205</f>
        <v>0</v>
      </c>
      <c r="L79" s="109"/>
    </row>
    <row r="80" spans="2:47" s="9" customFormat="1" ht="14.85" customHeight="1">
      <c r="B80" s="109"/>
      <c r="D80" s="110" t="s">
        <v>2575</v>
      </c>
      <c r="E80" s="111"/>
      <c r="F80" s="111"/>
      <c r="G80" s="111"/>
      <c r="H80" s="111"/>
      <c r="I80" s="111"/>
      <c r="J80" s="112">
        <f>J208</f>
        <v>0</v>
      </c>
      <c r="L80" s="109"/>
    </row>
    <row r="81" spans="2:12" s="9" customFormat="1" ht="14.85" customHeight="1">
      <c r="B81" s="109"/>
      <c r="D81" s="110" t="s">
        <v>2576</v>
      </c>
      <c r="E81" s="111"/>
      <c r="F81" s="111"/>
      <c r="G81" s="111"/>
      <c r="H81" s="111"/>
      <c r="I81" s="111"/>
      <c r="J81" s="112">
        <f>J216</f>
        <v>0</v>
      </c>
      <c r="L81" s="109"/>
    </row>
    <row r="82" spans="2:12" s="9" customFormat="1" ht="14.85" customHeight="1">
      <c r="B82" s="109"/>
      <c r="D82" s="110" t="s">
        <v>6829</v>
      </c>
      <c r="E82" s="111"/>
      <c r="F82" s="111"/>
      <c r="G82" s="111"/>
      <c r="H82" s="111"/>
      <c r="I82" s="111"/>
      <c r="J82" s="112">
        <f>J245</f>
        <v>0</v>
      </c>
      <c r="L82" s="109"/>
    </row>
    <row r="83" spans="2:12" s="9" customFormat="1" ht="14.85" customHeight="1">
      <c r="B83" s="109"/>
      <c r="D83" s="110" t="s">
        <v>2577</v>
      </c>
      <c r="E83" s="111"/>
      <c r="F83" s="111"/>
      <c r="G83" s="111"/>
      <c r="H83" s="111"/>
      <c r="I83" s="111"/>
      <c r="J83" s="112">
        <f>J257</f>
        <v>0</v>
      </c>
      <c r="L83" s="109"/>
    </row>
    <row r="84" spans="2:12" s="9" customFormat="1" ht="14.85" customHeight="1">
      <c r="B84" s="109"/>
      <c r="D84" s="110" t="s">
        <v>2578</v>
      </c>
      <c r="E84" s="111"/>
      <c r="F84" s="111"/>
      <c r="G84" s="111"/>
      <c r="H84" s="111"/>
      <c r="I84" s="111"/>
      <c r="J84" s="112">
        <f>J283</f>
        <v>0</v>
      </c>
      <c r="L84" s="109"/>
    </row>
    <row r="85" spans="2:12" s="9" customFormat="1" ht="14.85" customHeight="1">
      <c r="B85" s="109"/>
      <c r="D85" s="110" t="s">
        <v>6830</v>
      </c>
      <c r="E85" s="111"/>
      <c r="F85" s="111"/>
      <c r="G85" s="111"/>
      <c r="H85" s="111"/>
      <c r="I85" s="111"/>
      <c r="J85" s="112">
        <f>J291</f>
        <v>0</v>
      </c>
      <c r="L85" s="109"/>
    </row>
    <row r="86" spans="2:12" s="9" customFormat="1" ht="19.899999999999999" customHeight="1">
      <c r="B86" s="109"/>
      <c r="D86" s="110" t="s">
        <v>2579</v>
      </c>
      <c r="E86" s="111"/>
      <c r="F86" s="111"/>
      <c r="G86" s="111"/>
      <c r="H86" s="111"/>
      <c r="I86" s="111"/>
      <c r="J86" s="112">
        <f>J307</f>
        <v>0</v>
      </c>
      <c r="L86" s="109"/>
    </row>
    <row r="87" spans="2:12" s="9" customFormat="1" ht="14.85" customHeight="1">
      <c r="B87" s="109"/>
      <c r="D87" s="110" t="s">
        <v>6831</v>
      </c>
      <c r="E87" s="111"/>
      <c r="F87" s="111"/>
      <c r="G87" s="111"/>
      <c r="H87" s="111"/>
      <c r="I87" s="111"/>
      <c r="J87" s="112">
        <f>J310</f>
        <v>0</v>
      </c>
      <c r="L87" s="109"/>
    </row>
    <row r="88" spans="2:12" s="9" customFormat="1" ht="19.899999999999999" customHeight="1">
      <c r="B88" s="109"/>
      <c r="D88" s="110" t="s">
        <v>2582</v>
      </c>
      <c r="E88" s="111"/>
      <c r="F88" s="111"/>
      <c r="G88" s="111"/>
      <c r="H88" s="111"/>
      <c r="I88" s="111"/>
      <c r="J88" s="112">
        <f>J322</f>
        <v>0</v>
      </c>
      <c r="L88" s="109"/>
    </row>
    <row r="89" spans="2:12" s="9" customFormat="1" ht="14.85" customHeight="1">
      <c r="B89" s="109"/>
      <c r="D89" s="110" t="s">
        <v>2585</v>
      </c>
      <c r="E89" s="111"/>
      <c r="F89" s="111"/>
      <c r="G89" s="111"/>
      <c r="H89" s="111"/>
      <c r="I89" s="111"/>
      <c r="J89" s="112">
        <f>J325</f>
        <v>0</v>
      </c>
      <c r="L89" s="109"/>
    </row>
    <row r="90" spans="2:12" s="9" customFormat="1" ht="14.85" customHeight="1">
      <c r="B90" s="109"/>
      <c r="D90" s="110" t="s">
        <v>6832</v>
      </c>
      <c r="E90" s="111"/>
      <c r="F90" s="111"/>
      <c r="G90" s="111"/>
      <c r="H90" s="111"/>
      <c r="I90" s="111"/>
      <c r="J90" s="112">
        <f>J366</f>
        <v>0</v>
      </c>
      <c r="L90" s="109"/>
    </row>
    <row r="91" spans="2:12" s="9" customFormat="1" ht="19.899999999999999" customHeight="1">
      <c r="B91" s="109"/>
      <c r="D91" s="110" t="s">
        <v>2591</v>
      </c>
      <c r="E91" s="111"/>
      <c r="F91" s="111"/>
      <c r="G91" s="111"/>
      <c r="H91" s="111"/>
      <c r="I91" s="111"/>
      <c r="J91" s="112">
        <f>J441</f>
        <v>0</v>
      </c>
      <c r="L91" s="109"/>
    </row>
    <row r="92" spans="2:12" s="9" customFormat="1" ht="14.85" customHeight="1">
      <c r="B92" s="109"/>
      <c r="D92" s="110" t="s">
        <v>2592</v>
      </c>
      <c r="E92" s="111"/>
      <c r="F92" s="111"/>
      <c r="G92" s="111"/>
      <c r="H92" s="111"/>
      <c r="I92" s="111"/>
      <c r="J92" s="112">
        <f>J444</f>
        <v>0</v>
      </c>
      <c r="L92" s="109"/>
    </row>
    <row r="93" spans="2:12" s="9" customFormat="1" ht="14.85" customHeight="1">
      <c r="B93" s="109"/>
      <c r="D93" s="110" t="s">
        <v>2594</v>
      </c>
      <c r="E93" s="111"/>
      <c r="F93" s="111"/>
      <c r="G93" s="111"/>
      <c r="H93" s="111"/>
      <c r="I93" s="111"/>
      <c r="J93" s="112">
        <f>J486</f>
        <v>0</v>
      </c>
      <c r="L93" s="109"/>
    </row>
    <row r="94" spans="2:12" s="9" customFormat="1" ht="19.899999999999999" customHeight="1">
      <c r="B94" s="109"/>
      <c r="D94" s="110" t="s">
        <v>2600</v>
      </c>
      <c r="E94" s="111"/>
      <c r="F94" s="111"/>
      <c r="G94" s="111"/>
      <c r="H94" s="111"/>
      <c r="I94" s="111"/>
      <c r="J94" s="112">
        <f>J492</f>
        <v>0</v>
      </c>
      <c r="L94" s="109"/>
    </row>
    <row r="95" spans="2:12" s="9" customFormat="1" ht="14.85" customHeight="1">
      <c r="B95" s="109"/>
      <c r="D95" s="110" t="s">
        <v>2601</v>
      </c>
      <c r="E95" s="111"/>
      <c r="F95" s="111"/>
      <c r="G95" s="111"/>
      <c r="H95" s="111"/>
      <c r="I95" s="111"/>
      <c r="J95" s="112">
        <f>J495</f>
        <v>0</v>
      </c>
      <c r="L95" s="109"/>
    </row>
    <row r="96" spans="2:12" s="9" customFormat="1" ht="14.85" customHeight="1">
      <c r="B96" s="109"/>
      <c r="D96" s="110" t="s">
        <v>2603</v>
      </c>
      <c r="E96" s="111"/>
      <c r="F96" s="111"/>
      <c r="G96" s="111"/>
      <c r="H96" s="111"/>
      <c r="I96" s="111"/>
      <c r="J96" s="112">
        <f>J608</f>
        <v>0</v>
      </c>
      <c r="L96" s="109"/>
    </row>
    <row r="97" spans="2:12" s="1" customFormat="1" ht="21.75" customHeight="1">
      <c r="B97" s="34"/>
      <c r="L97" s="34"/>
    </row>
    <row r="98" spans="2:12" s="1" customFormat="1" ht="6.95" customHeight="1">
      <c r="B98" s="43"/>
      <c r="C98" s="44"/>
      <c r="D98" s="44"/>
      <c r="E98" s="44"/>
      <c r="F98" s="44"/>
      <c r="G98" s="44"/>
      <c r="H98" s="44"/>
      <c r="I98" s="44"/>
      <c r="J98" s="44"/>
      <c r="K98" s="44"/>
      <c r="L98" s="34"/>
    </row>
    <row r="102" spans="2:12" s="1" customFormat="1" ht="6.95" customHeight="1">
      <c r="B102" s="45"/>
      <c r="C102" s="46"/>
      <c r="D102" s="46"/>
      <c r="E102" s="46"/>
      <c r="F102" s="46"/>
      <c r="G102" s="46"/>
      <c r="H102" s="46"/>
      <c r="I102" s="46"/>
      <c r="J102" s="46"/>
      <c r="K102" s="46"/>
      <c r="L102" s="34"/>
    </row>
    <row r="103" spans="2:12" s="1" customFormat="1" ht="24.95" customHeight="1">
      <c r="B103" s="34"/>
      <c r="C103" s="23" t="s">
        <v>314</v>
      </c>
      <c r="L103" s="34"/>
    </row>
    <row r="104" spans="2:12" s="1" customFormat="1" ht="6.95" customHeight="1">
      <c r="B104" s="34"/>
      <c r="L104" s="34"/>
    </row>
    <row r="105" spans="2:12" s="1" customFormat="1" ht="12" customHeight="1">
      <c r="B105" s="34"/>
      <c r="C105" s="29" t="s">
        <v>17</v>
      </c>
      <c r="L105" s="34"/>
    </row>
    <row r="106" spans="2:12" s="1" customFormat="1" ht="26.25" customHeight="1">
      <c r="B106" s="34"/>
      <c r="E106" s="372" t="str">
        <f>E7</f>
        <v>Revitalizace multimodálního uzlu ve Dvoře Králové nad Labem - etapa I-VI.</v>
      </c>
      <c r="F106" s="373"/>
      <c r="G106" s="373"/>
      <c r="H106" s="373"/>
      <c r="L106" s="34"/>
    </row>
    <row r="107" spans="2:12" ht="12" customHeight="1">
      <c r="B107" s="22"/>
      <c r="C107" s="29" t="s">
        <v>301</v>
      </c>
      <c r="L107" s="22"/>
    </row>
    <row r="108" spans="2:12" ht="23.25" customHeight="1">
      <c r="B108" s="22"/>
      <c r="E108" s="372" t="s">
        <v>302</v>
      </c>
      <c r="F108" s="335"/>
      <c r="G108" s="335"/>
      <c r="H108" s="335"/>
      <c r="L108" s="22"/>
    </row>
    <row r="109" spans="2:12" ht="12" customHeight="1">
      <c r="B109" s="22"/>
      <c r="C109" s="29" t="s">
        <v>303</v>
      </c>
      <c r="L109" s="22"/>
    </row>
    <row r="110" spans="2:12" s="1" customFormat="1" ht="16.5" customHeight="1">
      <c r="B110" s="34"/>
      <c r="E110" s="365" t="s">
        <v>1828</v>
      </c>
      <c r="F110" s="374"/>
      <c r="G110" s="374"/>
      <c r="H110" s="374"/>
      <c r="L110" s="34"/>
    </row>
    <row r="111" spans="2:12" s="1" customFormat="1" ht="12" customHeight="1">
      <c r="B111" s="34"/>
      <c r="C111" s="29" t="s">
        <v>1216</v>
      </c>
      <c r="L111" s="34"/>
    </row>
    <row r="112" spans="2:12" s="1" customFormat="1" ht="16.5" customHeight="1">
      <c r="B112" s="34"/>
      <c r="E112" s="353" t="str">
        <f>E13</f>
        <v>b - Přestřešení nástupišť</v>
      </c>
      <c r="F112" s="374"/>
      <c r="G112" s="374"/>
      <c r="H112" s="374"/>
      <c r="L112" s="34"/>
    </row>
    <row r="113" spans="2:65" s="1" customFormat="1" ht="6.95" customHeight="1">
      <c r="B113" s="34"/>
      <c r="L113" s="34"/>
    </row>
    <row r="114" spans="2:65" s="1" customFormat="1" ht="12" customHeight="1">
      <c r="B114" s="34"/>
      <c r="C114" s="29" t="s">
        <v>21</v>
      </c>
      <c r="F114" s="27" t="str">
        <f>F16</f>
        <v xml:space="preserve"> </v>
      </c>
      <c r="I114" s="29" t="s">
        <v>23</v>
      </c>
      <c r="J114" s="51" t="str">
        <f>IF(J16="","",J16)</f>
        <v>26. 8. 2025</v>
      </c>
      <c r="L114" s="34"/>
    </row>
    <row r="115" spans="2:65" s="1" customFormat="1" ht="6.95" customHeight="1">
      <c r="B115" s="34"/>
      <c r="L115" s="34"/>
    </row>
    <row r="116" spans="2:65" s="1" customFormat="1" ht="15.2" customHeight="1">
      <c r="B116" s="34"/>
      <c r="C116" s="29" t="s">
        <v>25</v>
      </c>
      <c r="F116" s="27" t="str">
        <f>E19</f>
        <v xml:space="preserve"> </v>
      </c>
      <c r="I116" s="29" t="s">
        <v>30</v>
      </c>
      <c r="J116" s="32" t="str">
        <f>E25</f>
        <v xml:space="preserve"> </v>
      </c>
      <c r="L116" s="34"/>
    </row>
    <row r="117" spans="2:65" s="1" customFormat="1" ht="15.2" customHeight="1">
      <c r="B117" s="34"/>
      <c r="C117" s="29" t="s">
        <v>28</v>
      </c>
      <c r="F117" s="27" t="str">
        <f>IF(E22="","",E22)</f>
        <v>Vyplň údaj</v>
      </c>
      <c r="I117" s="29" t="s">
        <v>32</v>
      </c>
      <c r="J117" s="32" t="str">
        <f>E28</f>
        <v xml:space="preserve"> </v>
      </c>
      <c r="L117" s="34"/>
    </row>
    <row r="118" spans="2:65" s="1" customFormat="1" ht="10.35" customHeight="1">
      <c r="B118" s="34"/>
      <c r="L118" s="34"/>
    </row>
    <row r="119" spans="2:65" s="10" customFormat="1" ht="29.25" customHeight="1">
      <c r="B119" s="113"/>
      <c r="C119" s="114" t="s">
        <v>315</v>
      </c>
      <c r="D119" s="115" t="s">
        <v>54</v>
      </c>
      <c r="E119" s="115" t="s">
        <v>50</v>
      </c>
      <c r="F119" s="115" t="s">
        <v>51</v>
      </c>
      <c r="G119" s="115" t="s">
        <v>316</v>
      </c>
      <c r="H119" s="115" t="s">
        <v>317</v>
      </c>
      <c r="I119" s="115" t="s">
        <v>318</v>
      </c>
      <c r="J119" s="115" t="s">
        <v>309</v>
      </c>
      <c r="K119" s="116" t="s">
        <v>319</v>
      </c>
      <c r="L119" s="113"/>
      <c r="M119" s="58" t="s">
        <v>3</v>
      </c>
      <c r="N119" s="59" t="s">
        <v>39</v>
      </c>
      <c r="O119" s="59" t="s">
        <v>320</v>
      </c>
      <c r="P119" s="59" t="s">
        <v>321</v>
      </c>
      <c r="Q119" s="59" t="s">
        <v>322</v>
      </c>
      <c r="R119" s="59" t="s">
        <v>323</v>
      </c>
      <c r="S119" s="59" t="s">
        <v>324</v>
      </c>
      <c r="T119" s="60" t="s">
        <v>325</v>
      </c>
    </row>
    <row r="120" spans="2:65" s="1" customFormat="1" ht="22.9" customHeight="1">
      <c r="B120" s="34"/>
      <c r="C120" s="63" t="s">
        <v>326</v>
      </c>
      <c r="J120" s="117">
        <f>BK120</f>
        <v>0</v>
      </c>
      <c r="L120" s="34"/>
      <c r="M120" s="61"/>
      <c r="N120" s="52"/>
      <c r="O120" s="52"/>
      <c r="P120" s="118">
        <f>P121+P204</f>
        <v>0</v>
      </c>
      <c r="Q120" s="52"/>
      <c r="R120" s="118">
        <f>R121+R204</f>
        <v>237.57795119531096</v>
      </c>
      <c r="S120" s="52"/>
      <c r="T120" s="119">
        <f>T121+T204</f>
        <v>0</v>
      </c>
      <c r="AT120" s="19" t="s">
        <v>68</v>
      </c>
      <c r="AU120" s="19" t="s">
        <v>310</v>
      </c>
      <c r="BK120" s="120">
        <f>BK121+BK204</f>
        <v>0</v>
      </c>
    </row>
    <row r="121" spans="2:65" s="11" customFormat="1" ht="25.9" customHeight="1">
      <c r="B121" s="121"/>
      <c r="D121" s="122" t="s">
        <v>68</v>
      </c>
      <c r="E121" s="123" t="s">
        <v>434</v>
      </c>
      <c r="F121" s="123" t="s">
        <v>435</v>
      </c>
      <c r="I121" s="124"/>
      <c r="J121" s="125">
        <f>BK121</f>
        <v>0</v>
      </c>
      <c r="L121" s="121"/>
      <c r="M121" s="126"/>
      <c r="P121" s="127">
        <f>P122+P156+P183+P201</f>
        <v>0</v>
      </c>
      <c r="R121" s="127">
        <f>R122+R156+R183+R201</f>
        <v>141.32098823231999</v>
      </c>
      <c r="T121" s="128">
        <f>T122+T156+T183+T201</f>
        <v>0</v>
      </c>
      <c r="AR121" s="122" t="s">
        <v>76</v>
      </c>
      <c r="AT121" s="129" t="s">
        <v>68</v>
      </c>
      <c r="AU121" s="129" t="s">
        <v>69</v>
      </c>
      <c r="AY121" s="122" t="s">
        <v>328</v>
      </c>
      <c r="BK121" s="130">
        <f>BK122+BK156+BK183+BK201</f>
        <v>0</v>
      </c>
    </row>
    <row r="122" spans="2:65" s="11" customFormat="1" ht="22.9" customHeight="1">
      <c r="B122" s="121"/>
      <c r="D122" s="122" t="s">
        <v>68</v>
      </c>
      <c r="E122" s="131" t="s">
        <v>76</v>
      </c>
      <c r="F122" s="131" t="s">
        <v>436</v>
      </c>
      <c r="I122" s="124"/>
      <c r="J122" s="132">
        <f>BK122</f>
        <v>0</v>
      </c>
      <c r="L122" s="121"/>
      <c r="M122" s="126"/>
      <c r="P122" s="127">
        <f>P123+P132+P140</f>
        <v>0</v>
      </c>
      <c r="R122" s="127">
        <f>R123+R132+R140</f>
        <v>0</v>
      </c>
      <c r="T122" s="128">
        <f>T123+T132+T140</f>
        <v>0</v>
      </c>
      <c r="AR122" s="122" t="s">
        <v>76</v>
      </c>
      <c r="AT122" s="129" t="s">
        <v>68</v>
      </c>
      <c r="AU122" s="129" t="s">
        <v>76</v>
      </c>
      <c r="AY122" s="122" t="s">
        <v>328</v>
      </c>
      <c r="BK122" s="130">
        <f>BK123+BK132+BK140</f>
        <v>0</v>
      </c>
    </row>
    <row r="123" spans="2:65" s="11" customFormat="1" ht="20.85" customHeight="1">
      <c r="B123" s="121"/>
      <c r="D123" s="122" t="s">
        <v>68</v>
      </c>
      <c r="E123" s="131" t="s">
        <v>9</v>
      </c>
      <c r="F123" s="131" t="s">
        <v>2613</v>
      </c>
      <c r="I123" s="124"/>
      <c r="J123" s="132">
        <f>BK123</f>
        <v>0</v>
      </c>
      <c r="L123" s="121"/>
      <c r="M123" s="126"/>
      <c r="P123" s="127">
        <f>SUM(P124:P131)</f>
        <v>0</v>
      </c>
      <c r="R123" s="127">
        <f>SUM(R124:R131)</f>
        <v>0</v>
      </c>
      <c r="T123" s="128">
        <f>SUM(T124:T131)</f>
        <v>0</v>
      </c>
      <c r="AR123" s="122" t="s">
        <v>76</v>
      </c>
      <c r="AT123" s="129" t="s">
        <v>68</v>
      </c>
      <c r="AU123" s="129" t="s">
        <v>79</v>
      </c>
      <c r="AY123" s="122" t="s">
        <v>328</v>
      </c>
      <c r="BK123" s="130">
        <f>SUM(BK124:BK131)</f>
        <v>0</v>
      </c>
    </row>
    <row r="124" spans="2:65" s="1" customFormat="1" ht="49.15" customHeight="1">
      <c r="B124" s="133"/>
      <c r="C124" s="134" t="s">
        <v>76</v>
      </c>
      <c r="D124" s="134" t="s">
        <v>331</v>
      </c>
      <c r="E124" s="135" t="s">
        <v>958</v>
      </c>
      <c r="F124" s="136" t="s">
        <v>959</v>
      </c>
      <c r="G124" s="137" t="s">
        <v>491</v>
      </c>
      <c r="H124" s="138">
        <v>130.227</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6833</v>
      </c>
    </row>
    <row r="125" spans="2:65" s="1" customFormat="1">
      <c r="B125" s="34"/>
      <c r="D125" s="147" t="s">
        <v>338</v>
      </c>
      <c r="F125" s="148" t="s">
        <v>961</v>
      </c>
      <c r="I125" s="149"/>
      <c r="L125" s="34"/>
      <c r="M125" s="150"/>
      <c r="T125" s="55"/>
      <c r="AT125" s="19" t="s">
        <v>338</v>
      </c>
      <c r="AU125" s="19" t="s">
        <v>87</v>
      </c>
    </row>
    <row r="126" spans="2:65" s="12" customFormat="1">
      <c r="B126" s="156"/>
      <c r="D126" s="151" t="s">
        <v>442</v>
      </c>
      <c r="E126" s="157" t="s">
        <v>3</v>
      </c>
      <c r="F126" s="158" t="s">
        <v>6834</v>
      </c>
      <c r="H126" s="159">
        <v>5.8319999999999999</v>
      </c>
      <c r="I126" s="160"/>
      <c r="L126" s="156"/>
      <c r="M126" s="161"/>
      <c r="T126" s="162"/>
      <c r="AT126" s="157" t="s">
        <v>442</v>
      </c>
      <c r="AU126" s="157" t="s">
        <v>87</v>
      </c>
      <c r="AV126" s="12" t="s">
        <v>79</v>
      </c>
      <c r="AW126" s="12" t="s">
        <v>31</v>
      </c>
      <c r="AX126" s="12" t="s">
        <v>69</v>
      </c>
      <c r="AY126" s="157" t="s">
        <v>328</v>
      </c>
    </row>
    <row r="127" spans="2:65" s="12" customFormat="1" ht="22.5">
      <c r="B127" s="156"/>
      <c r="D127" s="151" t="s">
        <v>442</v>
      </c>
      <c r="E127" s="157" t="s">
        <v>3</v>
      </c>
      <c r="F127" s="158" t="s">
        <v>6835</v>
      </c>
      <c r="H127" s="159">
        <v>124.395</v>
      </c>
      <c r="I127" s="160"/>
      <c r="L127" s="156"/>
      <c r="M127" s="161"/>
      <c r="T127" s="162"/>
      <c r="AT127" s="157" t="s">
        <v>442</v>
      </c>
      <c r="AU127" s="157" t="s">
        <v>87</v>
      </c>
      <c r="AV127" s="12" t="s">
        <v>79</v>
      </c>
      <c r="AW127" s="12" t="s">
        <v>31</v>
      </c>
      <c r="AX127" s="12" t="s">
        <v>69</v>
      </c>
      <c r="AY127" s="157" t="s">
        <v>328</v>
      </c>
    </row>
    <row r="128" spans="2:65" s="13" customFormat="1">
      <c r="B128" s="163"/>
      <c r="D128" s="151" t="s">
        <v>442</v>
      </c>
      <c r="E128" s="164" t="s">
        <v>3</v>
      </c>
      <c r="F128" s="165" t="s">
        <v>452</v>
      </c>
      <c r="H128" s="166">
        <v>130.227</v>
      </c>
      <c r="I128" s="167"/>
      <c r="L128" s="163"/>
      <c r="M128" s="168"/>
      <c r="T128" s="169"/>
      <c r="AT128" s="164" t="s">
        <v>442</v>
      </c>
      <c r="AU128" s="164" t="s">
        <v>87</v>
      </c>
      <c r="AV128" s="13" t="s">
        <v>113</v>
      </c>
      <c r="AW128" s="13" t="s">
        <v>31</v>
      </c>
      <c r="AX128" s="13" t="s">
        <v>76</v>
      </c>
      <c r="AY128" s="164" t="s">
        <v>328</v>
      </c>
    </row>
    <row r="129" spans="2:65" s="1" customFormat="1" ht="44.25" customHeight="1">
      <c r="B129" s="133"/>
      <c r="C129" s="134" t="s">
        <v>79</v>
      </c>
      <c r="D129" s="134" t="s">
        <v>331</v>
      </c>
      <c r="E129" s="135" t="s">
        <v>2633</v>
      </c>
      <c r="F129" s="136" t="s">
        <v>2634</v>
      </c>
      <c r="G129" s="137" t="s">
        <v>491</v>
      </c>
      <c r="H129" s="138">
        <v>2</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87</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6836</v>
      </c>
    </row>
    <row r="130" spans="2:65" s="1" customFormat="1">
      <c r="B130" s="34"/>
      <c r="D130" s="147" t="s">
        <v>338</v>
      </c>
      <c r="F130" s="148" t="s">
        <v>2636</v>
      </c>
      <c r="I130" s="149"/>
      <c r="L130" s="34"/>
      <c r="M130" s="150"/>
      <c r="T130" s="55"/>
      <c r="AT130" s="19" t="s">
        <v>338</v>
      </c>
      <c r="AU130" s="19" t="s">
        <v>87</v>
      </c>
    </row>
    <row r="131" spans="2:65" s="12" customFormat="1">
      <c r="B131" s="156"/>
      <c r="D131" s="151" t="s">
        <v>442</v>
      </c>
      <c r="E131" s="157" t="s">
        <v>3</v>
      </c>
      <c r="F131" s="158" t="s">
        <v>5304</v>
      </c>
      <c r="H131" s="159">
        <v>2</v>
      </c>
      <c r="I131" s="160"/>
      <c r="L131" s="156"/>
      <c r="M131" s="161"/>
      <c r="T131" s="162"/>
      <c r="AT131" s="157" t="s">
        <v>442</v>
      </c>
      <c r="AU131" s="157" t="s">
        <v>87</v>
      </c>
      <c r="AV131" s="12" t="s">
        <v>79</v>
      </c>
      <c r="AW131" s="12" t="s">
        <v>31</v>
      </c>
      <c r="AX131" s="12" t="s">
        <v>76</v>
      </c>
      <c r="AY131" s="157" t="s">
        <v>328</v>
      </c>
    </row>
    <row r="132" spans="2:65" s="11" customFormat="1" ht="20.85" customHeight="1">
      <c r="B132" s="121"/>
      <c r="D132" s="122" t="s">
        <v>68</v>
      </c>
      <c r="E132" s="131" t="s">
        <v>505</v>
      </c>
      <c r="F132" s="131" t="s">
        <v>2663</v>
      </c>
      <c r="I132" s="124"/>
      <c r="J132" s="132">
        <f>BK132</f>
        <v>0</v>
      </c>
      <c r="L132" s="121"/>
      <c r="M132" s="126"/>
      <c r="P132" s="127">
        <f>SUM(P133:P139)</f>
        <v>0</v>
      </c>
      <c r="R132" s="127">
        <f>SUM(R133:R139)</f>
        <v>0</v>
      </c>
      <c r="T132" s="128">
        <f>SUM(T133:T139)</f>
        <v>0</v>
      </c>
      <c r="AR132" s="122" t="s">
        <v>76</v>
      </c>
      <c r="AT132" s="129" t="s">
        <v>68</v>
      </c>
      <c r="AU132" s="129" t="s">
        <v>79</v>
      </c>
      <c r="AY132" s="122" t="s">
        <v>328</v>
      </c>
      <c r="BK132" s="130">
        <f>SUM(BK133:BK139)</f>
        <v>0</v>
      </c>
    </row>
    <row r="133" spans="2:65" s="1" customFormat="1" ht="44.25" customHeight="1">
      <c r="B133" s="133"/>
      <c r="C133" s="134" t="s">
        <v>87</v>
      </c>
      <c r="D133" s="134" t="s">
        <v>331</v>
      </c>
      <c r="E133" s="135" t="s">
        <v>2664</v>
      </c>
      <c r="F133" s="136" t="s">
        <v>2665</v>
      </c>
      <c r="G133" s="137" t="s">
        <v>491</v>
      </c>
      <c r="H133" s="138">
        <v>83.384</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87</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6837</v>
      </c>
    </row>
    <row r="134" spans="2:65" s="1" customFormat="1">
      <c r="B134" s="34"/>
      <c r="D134" s="147" t="s">
        <v>338</v>
      </c>
      <c r="F134" s="148" t="s">
        <v>2667</v>
      </c>
      <c r="I134" s="149"/>
      <c r="L134" s="34"/>
      <c r="M134" s="150"/>
      <c r="T134" s="55"/>
      <c r="AT134" s="19" t="s">
        <v>338</v>
      </c>
      <c r="AU134" s="19" t="s">
        <v>87</v>
      </c>
    </row>
    <row r="135" spans="2:65" s="12" customFormat="1" ht="33.75">
      <c r="B135" s="156"/>
      <c r="D135" s="151" t="s">
        <v>442</v>
      </c>
      <c r="E135" s="157" t="s">
        <v>3</v>
      </c>
      <c r="F135" s="158" t="s">
        <v>6838</v>
      </c>
      <c r="H135" s="159">
        <v>83.384</v>
      </c>
      <c r="I135" s="160"/>
      <c r="L135" s="156"/>
      <c r="M135" s="161"/>
      <c r="T135" s="162"/>
      <c r="AT135" s="157" t="s">
        <v>442</v>
      </c>
      <c r="AU135" s="157" t="s">
        <v>87</v>
      </c>
      <c r="AV135" s="12" t="s">
        <v>79</v>
      </c>
      <c r="AW135" s="12" t="s">
        <v>31</v>
      </c>
      <c r="AX135" s="12" t="s">
        <v>76</v>
      </c>
      <c r="AY135" s="157" t="s">
        <v>328</v>
      </c>
    </row>
    <row r="136" spans="2:65" s="1" customFormat="1" ht="55.5" customHeight="1">
      <c r="B136" s="133"/>
      <c r="C136" s="134" t="s">
        <v>113</v>
      </c>
      <c r="D136" s="134" t="s">
        <v>331</v>
      </c>
      <c r="E136" s="135" t="s">
        <v>5315</v>
      </c>
      <c r="F136" s="136" t="s">
        <v>5316</v>
      </c>
      <c r="G136" s="137" t="s">
        <v>491</v>
      </c>
      <c r="H136" s="138">
        <v>83.384</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87</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6839</v>
      </c>
    </row>
    <row r="137" spans="2:65" s="1" customFormat="1">
      <c r="B137" s="34"/>
      <c r="D137" s="147" t="s">
        <v>338</v>
      </c>
      <c r="F137" s="148" t="s">
        <v>5318</v>
      </c>
      <c r="I137" s="149"/>
      <c r="L137" s="34"/>
      <c r="M137" s="150"/>
      <c r="T137" s="55"/>
      <c r="AT137" s="19" t="s">
        <v>338</v>
      </c>
      <c r="AU137" s="19" t="s">
        <v>87</v>
      </c>
    </row>
    <row r="138" spans="2:65" s="1" customFormat="1" ht="44.25" customHeight="1">
      <c r="B138" s="133"/>
      <c r="C138" s="134" t="s">
        <v>138</v>
      </c>
      <c r="D138" s="134" t="s">
        <v>331</v>
      </c>
      <c r="E138" s="135" t="s">
        <v>6840</v>
      </c>
      <c r="F138" s="136" t="s">
        <v>6841</v>
      </c>
      <c r="G138" s="137" t="s">
        <v>491</v>
      </c>
      <c r="H138" s="138">
        <v>83.384</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87</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6842</v>
      </c>
    </row>
    <row r="139" spans="2:65" s="1" customFormat="1">
      <c r="B139" s="34"/>
      <c r="D139" s="147" t="s">
        <v>338</v>
      </c>
      <c r="F139" s="148" t="s">
        <v>6843</v>
      </c>
      <c r="I139" s="149"/>
      <c r="L139" s="34"/>
      <c r="M139" s="150"/>
      <c r="T139" s="55"/>
      <c r="AT139" s="19" t="s">
        <v>338</v>
      </c>
      <c r="AU139" s="19" t="s">
        <v>87</v>
      </c>
    </row>
    <row r="140" spans="2:65" s="11" customFormat="1" ht="20.85" customHeight="1">
      <c r="B140" s="121"/>
      <c r="D140" s="122" t="s">
        <v>68</v>
      </c>
      <c r="E140" s="131" t="s">
        <v>526</v>
      </c>
      <c r="F140" s="131" t="s">
        <v>2672</v>
      </c>
      <c r="I140" s="124"/>
      <c r="J140" s="132">
        <f>BK140</f>
        <v>0</v>
      </c>
      <c r="L140" s="121"/>
      <c r="M140" s="126"/>
      <c r="P140" s="127">
        <f>SUM(P141:P155)</f>
        <v>0</v>
      </c>
      <c r="R140" s="127">
        <f>SUM(R141:R155)</f>
        <v>0</v>
      </c>
      <c r="T140" s="128">
        <f>SUM(T141:T155)</f>
        <v>0</v>
      </c>
      <c r="AR140" s="122" t="s">
        <v>76</v>
      </c>
      <c r="AT140" s="129" t="s">
        <v>68</v>
      </c>
      <c r="AU140" s="129" t="s">
        <v>79</v>
      </c>
      <c r="AY140" s="122" t="s">
        <v>328</v>
      </c>
      <c r="BK140" s="130">
        <f>SUM(BK141:BK155)</f>
        <v>0</v>
      </c>
    </row>
    <row r="141" spans="2:65" s="1" customFormat="1" ht="62.65" customHeight="1">
      <c r="B141" s="133"/>
      <c r="C141" s="134" t="s">
        <v>150</v>
      </c>
      <c r="D141" s="134" t="s">
        <v>331</v>
      </c>
      <c r="E141" s="135" t="s">
        <v>967</v>
      </c>
      <c r="F141" s="136" t="s">
        <v>968</v>
      </c>
      <c r="G141" s="137" t="s">
        <v>491</v>
      </c>
      <c r="H141" s="138">
        <v>48.843000000000004</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87</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6844</v>
      </c>
    </row>
    <row r="142" spans="2:65" s="1" customFormat="1">
      <c r="B142" s="34"/>
      <c r="D142" s="147" t="s">
        <v>338</v>
      </c>
      <c r="F142" s="148" t="s">
        <v>970</v>
      </c>
      <c r="I142" s="149"/>
      <c r="L142" s="34"/>
      <c r="M142" s="150"/>
      <c r="T142" s="55"/>
      <c r="AT142" s="19" t="s">
        <v>338</v>
      </c>
      <c r="AU142" s="19" t="s">
        <v>87</v>
      </c>
    </row>
    <row r="143" spans="2:65" s="14" customFormat="1">
      <c r="B143" s="170"/>
      <c r="D143" s="151" t="s">
        <v>442</v>
      </c>
      <c r="E143" s="171" t="s">
        <v>3</v>
      </c>
      <c r="F143" s="172" t="s">
        <v>6845</v>
      </c>
      <c r="H143" s="171" t="s">
        <v>3</v>
      </c>
      <c r="I143" s="173"/>
      <c r="L143" s="170"/>
      <c r="M143" s="174"/>
      <c r="T143" s="175"/>
      <c r="AT143" s="171" t="s">
        <v>442</v>
      </c>
      <c r="AU143" s="171" t="s">
        <v>87</v>
      </c>
      <c r="AV143" s="14" t="s">
        <v>76</v>
      </c>
      <c r="AW143" s="14" t="s">
        <v>31</v>
      </c>
      <c r="AX143" s="14" t="s">
        <v>69</v>
      </c>
      <c r="AY143" s="171" t="s">
        <v>328</v>
      </c>
    </row>
    <row r="144" spans="2:65" s="14" customFormat="1">
      <c r="B144" s="170"/>
      <c r="D144" s="151" t="s">
        <v>442</v>
      </c>
      <c r="E144" s="171" t="s">
        <v>3</v>
      </c>
      <c r="F144" s="172" t="s">
        <v>6846</v>
      </c>
      <c r="H144" s="171" t="s">
        <v>3</v>
      </c>
      <c r="I144" s="173"/>
      <c r="L144" s="170"/>
      <c r="M144" s="174"/>
      <c r="T144" s="175"/>
      <c r="AT144" s="171" t="s">
        <v>442</v>
      </c>
      <c r="AU144" s="171" t="s">
        <v>87</v>
      </c>
      <c r="AV144" s="14" t="s">
        <v>76</v>
      </c>
      <c r="AW144" s="14" t="s">
        <v>31</v>
      </c>
      <c r="AX144" s="14" t="s">
        <v>69</v>
      </c>
      <c r="AY144" s="171" t="s">
        <v>328</v>
      </c>
    </row>
    <row r="145" spans="2:65" s="12" customFormat="1">
      <c r="B145" s="156"/>
      <c r="D145" s="151" t="s">
        <v>442</v>
      </c>
      <c r="E145" s="157" t="s">
        <v>3</v>
      </c>
      <c r="F145" s="158" t="s">
        <v>6847</v>
      </c>
      <c r="H145" s="159">
        <v>132.227</v>
      </c>
      <c r="I145" s="160"/>
      <c r="L145" s="156"/>
      <c r="M145" s="161"/>
      <c r="T145" s="162"/>
      <c r="AT145" s="157" t="s">
        <v>442</v>
      </c>
      <c r="AU145" s="157" t="s">
        <v>87</v>
      </c>
      <c r="AV145" s="12" t="s">
        <v>79</v>
      </c>
      <c r="AW145" s="12" t="s">
        <v>31</v>
      </c>
      <c r="AX145" s="12" t="s">
        <v>69</v>
      </c>
      <c r="AY145" s="157" t="s">
        <v>328</v>
      </c>
    </row>
    <row r="146" spans="2:65" s="12" customFormat="1">
      <c r="B146" s="156"/>
      <c r="D146" s="151" t="s">
        <v>442</v>
      </c>
      <c r="E146" s="157" t="s">
        <v>3</v>
      </c>
      <c r="F146" s="158" t="s">
        <v>6848</v>
      </c>
      <c r="H146" s="159">
        <v>-83.384</v>
      </c>
      <c r="I146" s="160"/>
      <c r="L146" s="156"/>
      <c r="M146" s="161"/>
      <c r="T146" s="162"/>
      <c r="AT146" s="157" t="s">
        <v>442</v>
      </c>
      <c r="AU146" s="157" t="s">
        <v>87</v>
      </c>
      <c r="AV146" s="12" t="s">
        <v>79</v>
      </c>
      <c r="AW146" s="12" t="s">
        <v>31</v>
      </c>
      <c r="AX146" s="12" t="s">
        <v>69</v>
      </c>
      <c r="AY146" s="157" t="s">
        <v>328</v>
      </c>
    </row>
    <row r="147" spans="2:65" s="13" customFormat="1">
      <c r="B147" s="163"/>
      <c r="D147" s="151" t="s">
        <v>442</v>
      </c>
      <c r="E147" s="164" t="s">
        <v>3</v>
      </c>
      <c r="F147" s="165" t="s">
        <v>452</v>
      </c>
      <c r="H147" s="166">
        <v>48.843000000000004</v>
      </c>
      <c r="I147" s="167"/>
      <c r="L147" s="163"/>
      <c r="M147" s="168"/>
      <c r="T147" s="169"/>
      <c r="AT147" s="164" t="s">
        <v>442</v>
      </c>
      <c r="AU147" s="164" t="s">
        <v>87</v>
      </c>
      <c r="AV147" s="13" t="s">
        <v>113</v>
      </c>
      <c r="AW147" s="13" t="s">
        <v>31</v>
      </c>
      <c r="AX147" s="13" t="s">
        <v>76</v>
      </c>
      <c r="AY147" s="164" t="s">
        <v>328</v>
      </c>
    </row>
    <row r="148" spans="2:65" s="1" customFormat="1" ht="66.75" customHeight="1">
      <c r="B148" s="133"/>
      <c r="C148" s="134" t="s">
        <v>168</v>
      </c>
      <c r="D148" s="134" t="s">
        <v>331</v>
      </c>
      <c r="E148" s="135" t="s">
        <v>2678</v>
      </c>
      <c r="F148" s="136" t="s">
        <v>2679</v>
      </c>
      <c r="G148" s="137" t="s">
        <v>491</v>
      </c>
      <c r="H148" s="138">
        <v>244.215</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87</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6849</v>
      </c>
    </row>
    <row r="149" spans="2:65" s="1" customFormat="1">
      <c r="B149" s="34"/>
      <c r="D149" s="147" t="s">
        <v>338</v>
      </c>
      <c r="F149" s="148" t="s">
        <v>2681</v>
      </c>
      <c r="I149" s="149"/>
      <c r="L149" s="34"/>
      <c r="M149" s="150"/>
      <c r="T149" s="55"/>
      <c r="AT149" s="19" t="s">
        <v>338</v>
      </c>
      <c r="AU149" s="19" t="s">
        <v>87</v>
      </c>
    </row>
    <row r="150" spans="2:65" s="1" customFormat="1" ht="19.5">
      <c r="B150" s="34"/>
      <c r="D150" s="151" t="s">
        <v>340</v>
      </c>
      <c r="F150" s="152" t="s">
        <v>2682</v>
      </c>
      <c r="I150" s="149"/>
      <c r="L150" s="34"/>
      <c r="M150" s="150"/>
      <c r="T150" s="55"/>
      <c r="AT150" s="19" t="s">
        <v>340</v>
      </c>
      <c r="AU150" s="19" t="s">
        <v>87</v>
      </c>
    </row>
    <row r="151" spans="2:65" s="12" customFormat="1">
      <c r="B151" s="156"/>
      <c r="D151" s="151" t="s">
        <v>442</v>
      </c>
      <c r="F151" s="158" t="s">
        <v>6850</v>
      </c>
      <c r="H151" s="159">
        <v>244.215</v>
      </c>
      <c r="I151" s="160"/>
      <c r="L151" s="156"/>
      <c r="M151" s="161"/>
      <c r="T151" s="162"/>
      <c r="AT151" s="157" t="s">
        <v>442</v>
      </c>
      <c r="AU151" s="157" t="s">
        <v>87</v>
      </c>
      <c r="AV151" s="12" t="s">
        <v>79</v>
      </c>
      <c r="AW151" s="12" t="s">
        <v>4</v>
      </c>
      <c r="AX151" s="12" t="s">
        <v>76</v>
      </c>
      <c r="AY151" s="157" t="s">
        <v>328</v>
      </c>
    </row>
    <row r="152" spans="2:65" s="1" customFormat="1" ht="44.25" customHeight="1">
      <c r="B152" s="133"/>
      <c r="C152" s="134" t="s">
        <v>171</v>
      </c>
      <c r="D152" s="134" t="s">
        <v>331</v>
      </c>
      <c r="E152" s="135" t="s">
        <v>2684</v>
      </c>
      <c r="F152" s="136" t="s">
        <v>919</v>
      </c>
      <c r="G152" s="137" t="s">
        <v>585</v>
      </c>
      <c r="H152" s="138">
        <v>87.917000000000002</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6851</v>
      </c>
    </row>
    <row r="153" spans="2:65" s="1" customFormat="1">
      <c r="B153" s="34"/>
      <c r="D153" s="147" t="s">
        <v>338</v>
      </c>
      <c r="F153" s="148" t="s">
        <v>2686</v>
      </c>
      <c r="I153" s="149"/>
      <c r="L153" s="34"/>
      <c r="M153" s="150"/>
      <c r="T153" s="55"/>
      <c r="AT153" s="19" t="s">
        <v>338</v>
      </c>
      <c r="AU153" s="19" t="s">
        <v>87</v>
      </c>
    </row>
    <row r="154" spans="2:65" s="1" customFormat="1" ht="29.25">
      <c r="B154" s="34"/>
      <c r="D154" s="151" t="s">
        <v>340</v>
      </c>
      <c r="F154" s="152" t="s">
        <v>2687</v>
      </c>
      <c r="I154" s="149"/>
      <c r="L154" s="34"/>
      <c r="M154" s="150"/>
      <c r="T154" s="55"/>
      <c r="AT154" s="19" t="s">
        <v>340</v>
      </c>
      <c r="AU154" s="19" t="s">
        <v>87</v>
      </c>
    </row>
    <row r="155" spans="2:65" s="12" customFormat="1">
      <c r="B155" s="156"/>
      <c r="D155" s="151" t="s">
        <v>442</v>
      </c>
      <c r="F155" s="158" t="s">
        <v>6852</v>
      </c>
      <c r="H155" s="159">
        <v>87.917000000000002</v>
      </c>
      <c r="I155" s="160"/>
      <c r="L155" s="156"/>
      <c r="M155" s="161"/>
      <c r="T155" s="162"/>
      <c r="AT155" s="157" t="s">
        <v>442</v>
      </c>
      <c r="AU155" s="157" t="s">
        <v>87</v>
      </c>
      <c r="AV155" s="12" t="s">
        <v>79</v>
      </c>
      <c r="AW155" s="12" t="s">
        <v>4</v>
      </c>
      <c r="AX155" s="12" t="s">
        <v>76</v>
      </c>
      <c r="AY155" s="157" t="s">
        <v>328</v>
      </c>
    </row>
    <row r="156" spans="2:65" s="11" customFormat="1" ht="22.9" customHeight="1">
      <c r="B156" s="121"/>
      <c r="D156" s="122" t="s">
        <v>68</v>
      </c>
      <c r="E156" s="131" t="s">
        <v>79</v>
      </c>
      <c r="F156" s="131" t="s">
        <v>525</v>
      </c>
      <c r="I156" s="124"/>
      <c r="J156" s="132">
        <f>BK156</f>
        <v>0</v>
      </c>
      <c r="L156" s="121"/>
      <c r="M156" s="126"/>
      <c r="P156" s="127">
        <f>P157+P165</f>
        <v>0</v>
      </c>
      <c r="R156" s="127">
        <f>R157+R165</f>
        <v>141.32098823231999</v>
      </c>
      <c r="T156" s="128">
        <f>T157+T165</f>
        <v>0</v>
      </c>
      <c r="AR156" s="122" t="s">
        <v>76</v>
      </c>
      <c r="AT156" s="129" t="s">
        <v>68</v>
      </c>
      <c r="AU156" s="129" t="s">
        <v>76</v>
      </c>
      <c r="AY156" s="122" t="s">
        <v>328</v>
      </c>
      <c r="BK156" s="130">
        <f>BK157+BK165</f>
        <v>0</v>
      </c>
    </row>
    <row r="157" spans="2:65" s="11" customFormat="1" ht="20.85" customHeight="1">
      <c r="B157" s="121"/>
      <c r="D157" s="122" t="s">
        <v>68</v>
      </c>
      <c r="E157" s="131" t="s">
        <v>2689</v>
      </c>
      <c r="F157" s="131" t="s">
        <v>2690</v>
      </c>
      <c r="I157" s="124"/>
      <c r="J157" s="132">
        <f>BK157</f>
        <v>0</v>
      </c>
      <c r="L157" s="121"/>
      <c r="M157" s="126"/>
      <c r="P157" s="127">
        <f>SUM(P158:P164)</f>
        <v>0</v>
      </c>
      <c r="R157" s="127">
        <f>SUM(R158:R164)</f>
        <v>14.091446479999998</v>
      </c>
      <c r="T157" s="128">
        <f>SUM(T158:T164)</f>
        <v>0</v>
      </c>
      <c r="AR157" s="122" t="s">
        <v>76</v>
      </c>
      <c r="AT157" s="129" t="s">
        <v>68</v>
      </c>
      <c r="AU157" s="129" t="s">
        <v>79</v>
      </c>
      <c r="AY157" s="122" t="s">
        <v>328</v>
      </c>
      <c r="BK157" s="130">
        <f>SUM(BK158:BK164)</f>
        <v>0</v>
      </c>
    </row>
    <row r="158" spans="2:65" s="1" customFormat="1" ht="33" customHeight="1">
      <c r="B158" s="133"/>
      <c r="C158" s="134" t="s">
        <v>183</v>
      </c>
      <c r="D158" s="134" t="s">
        <v>331</v>
      </c>
      <c r="E158" s="135" t="s">
        <v>6853</v>
      </c>
      <c r="F158" s="136" t="s">
        <v>6854</v>
      </c>
      <c r="G158" s="137" t="s">
        <v>491</v>
      </c>
      <c r="H158" s="138">
        <v>6.1239999999999997</v>
      </c>
      <c r="I158" s="139"/>
      <c r="J158" s="140">
        <f>ROUND(I158*H158,2)</f>
        <v>0</v>
      </c>
      <c r="K158" s="136" t="s">
        <v>335</v>
      </c>
      <c r="L158" s="34"/>
      <c r="M158" s="141" t="s">
        <v>3</v>
      </c>
      <c r="N158" s="142" t="s">
        <v>40</v>
      </c>
      <c r="P158" s="143">
        <f>O158*H158</f>
        <v>0</v>
      </c>
      <c r="Q158" s="143">
        <v>2.3010199999999998</v>
      </c>
      <c r="R158" s="143">
        <f>Q158*H158</f>
        <v>14.091446479999998</v>
      </c>
      <c r="S158" s="143">
        <v>0</v>
      </c>
      <c r="T158" s="144">
        <f>S158*H158</f>
        <v>0</v>
      </c>
      <c r="AR158" s="145" t="s">
        <v>113</v>
      </c>
      <c r="AT158" s="145" t="s">
        <v>331</v>
      </c>
      <c r="AU158" s="145" t="s">
        <v>87</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2785</v>
      </c>
    </row>
    <row r="159" spans="2:65" s="1" customFormat="1">
      <c r="B159" s="34"/>
      <c r="D159" s="147" t="s">
        <v>338</v>
      </c>
      <c r="F159" s="148" t="s">
        <v>6855</v>
      </c>
      <c r="I159" s="149"/>
      <c r="L159" s="34"/>
      <c r="M159" s="150"/>
      <c r="T159" s="55"/>
      <c r="AT159" s="19" t="s">
        <v>338</v>
      </c>
      <c r="AU159" s="19" t="s">
        <v>87</v>
      </c>
    </row>
    <row r="160" spans="2:65" s="14" customFormat="1">
      <c r="B160" s="170"/>
      <c r="D160" s="151" t="s">
        <v>442</v>
      </c>
      <c r="E160" s="171" t="s">
        <v>3</v>
      </c>
      <c r="F160" s="172" t="s">
        <v>6856</v>
      </c>
      <c r="H160" s="171" t="s">
        <v>3</v>
      </c>
      <c r="I160" s="173"/>
      <c r="L160" s="170"/>
      <c r="M160" s="174"/>
      <c r="T160" s="175"/>
      <c r="AT160" s="171" t="s">
        <v>442</v>
      </c>
      <c r="AU160" s="171" t="s">
        <v>87</v>
      </c>
      <c r="AV160" s="14" t="s">
        <v>76</v>
      </c>
      <c r="AW160" s="14" t="s">
        <v>31</v>
      </c>
      <c r="AX160" s="14" t="s">
        <v>69</v>
      </c>
      <c r="AY160" s="171" t="s">
        <v>328</v>
      </c>
    </row>
    <row r="161" spans="2:65" s="12" customFormat="1">
      <c r="B161" s="156"/>
      <c r="D161" s="151" t="s">
        <v>442</v>
      </c>
      <c r="E161" s="157" t="s">
        <v>3</v>
      </c>
      <c r="F161" s="158" t="s">
        <v>6857</v>
      </c>
      <c r="H161" s="159">
        <v>5.8319999999999999</v>
      </c>
      <c r="I161" s="160"/>
      <c r="L161" s="156"/>
      <c r="M161" s="161"/>
      <c r="T161" s="162"/>
      <c r="AT161" s="157" t="s">
        <v>442</v>
      </c>
      <c r="AU161" s="157" t="s">
        <v>87</v>
      </c>
      <c r="AV161" s="12" t="s">
        <v>79</v>
      </c>
      <c r="AW161" s="12" t="s">
        <v>31</v>
      </c>
      <c r="AX161" s="12" t="s">
        <v>76</v>
      </c>
      <c r="AY161" s="157" t="s">
        <v>328</v>
      </c>
    </row>
    <row r="162" spans="2:65" s="12" customFormat="1">
      <c r="B162" s="156"/>
      <c r="D162" s="151" t="s">
        <v>442</v>
      </c>
      <c r="F162" s="158" t="s">
        <v>6858</v>
      </c>
      <c r="H162" s="159">
        <v>6.1239999999999997</v>
      </c>
      <c r="I162" s="160"/>
      <c r="L162" s="156"/>
      <c r="M162" s="161"/>
      <c r="T162" s="162"/>
      <c r="AT162" s="157" t="s">
        <v>442</v>
      </c>
      <c r="AU162" s="157" t="s">
        <v>87</v>
      </c>
      <c r="AV162" s="12" t="s">
        <v>79</v>
      </c>
      <c r="AW162" s="12" t="s">
        <v>4</v>
      </c>
      <c r="AX162" s="12" t="s">
        <v>76</v>
      </c>
      <c r="AY162" s="157" t="s">
        <v>328</v>
      </c>
    </row>
    <row r="163" spans="2:65" s="1" customFormat="1" ht="33" customHeight="1">
      <c r="B163" s="133"/>
      <c r="C163" s="134" t="s">
        <v>235</v>
      </c>
      <c r="D163" s="134" t="s">
        <v>331</v>
      </c>
      <c r="E163" s="135" t="s">
        <v>2788</v>
      </c>
      <c r="F163" s="136" t="s">
        <v>2789</v>
      </c>
      <c r="G163" s="137" t="s">
        <v>491</v>
      </c>
      <c r="H163" s="138">
        <v>5.8319999999999999</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87</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2790</v>
      </c>
    </row>
    <row r="164" spans="2:65" s="1" customFormat="1">
      <c r="B164" s="34"/>
      <c r="D164" s="147" t="s">
        <v>338</v>
      </c>
      <c r="F164" s="148" t="s">
        <v>2791</v>
      </c>
      <c r="I164" s="149"/>
      <c r="L164" s="34"/>
      <c r="M164" s="150"/>
      <c r="T164" s="55"/>
      <c r="AT164" s="19" t="s">
        <v>338</v>
      </c>
      <c r="AU164" s="19" t="s">
        <v>87</v>
      </c>
    </row>
    <row r="165" spans="2:65" s="11" customFormat="1" ht="20.85" customHeight="1">
      <c r="B165" s="121"/>
      <c r="D165" s="122" t="s">
        <v>68</v>
      </c>
      <c r="E165" s="131" t="s">
        <v>564</v>
      </c>
      <c r="F165" s="131" t="s">
        <v>6859</v>
      </c>
      <c r="I165" s="124"/>
      <c r="J165" s="132">
        <f>BK165</f>
        <v>0</v>
      </c>
      <c r="L165" s="121"/>
      <c r="M165" s="126"/>
      <c r="P165" s="127">
        <f>SUM(P166:P182)</f>
        <v>0</v>
      </c>
      <c r="R165" s="127">
        <f>SUM(R166:R182)</f>
        <v>127.22954175232</v>
      </c>
      <c r="T165" s="128">
        <f>SUM(T166:T182)</f>
        <v>0</v>
      </c>
      <c r="AR165" s="122" t="s">
        <v>76</v>
      </c>
      <c r="AT165" s="129" t="s">
        <v>68</v>
      </c>
      <c r="AU165" s="129" t="s">
        <v>79</v>
      </c>
      <c r="AY165" s="122" t="s">
        <v>328</v>
      </c>
      <c r="BK165" s="130">
        <f>SUM(BK166:BK182)</f>
        <v>0</v>
      </c>
    </row>
    <row r="166" spans="2:65" s="1" customFormat="1" ht="16.5" customHeight="1">
      <c r="B166" s="133"/>
      <c r="C166" s="134" t="s">
        <v>239</v>
      </c>
      <c r="D166" s="134" t="s">
        <v>331</v>
      </c>
      <c r="E166" s="135" t="s">
        <v>6860</v>
      </c>
      <c r="F166" s="136" t="s">
        <v>6861</v>
      </c>
      <c r="G166" s="137" t="s">
        <v>439</v>
      </c>
      <c r="H166" s="138">
        <v>115.2</v>
      </c>
      <c r="I166" s="139"/>
      <c r="J166" s="140">
        <f>ROUND(I166*H166,2)</f>
        <v>0</v>
      </c>
      <c r="K166" s="136" t="s">
        <v>335</v>
      </c>
      <c r="L166" s="34"/>
      <c r="M166" s="141" t="s">
        <v>3</v>
      </c>
      <c r="N166" s="142" t="s">
        <v>40</v>
      </c>
      <c r="P166" s="143">
        <f>O166*H166</f>
        <v>0</v>
      </c>
      <c r="Q166" s="143">
        <v>2.64E-3</v>
      </c>
      <c r="R166" s="143">
        <f>Q166*H166</f>
        <v>0.30412800000000001</v>
      </c>
      <c r="S166" s="143">
        <v>0</v>
      </c>
      <c r="T166" s="144">
        <f>S166*H166</f>
        <v>0</v>
      </c>
      <c r="AR166" s="145" t="s">
        <v>113</v>
      </c>
      <c r="AT166" s="145" t="s">
        <v>331</v>
      </c>
      <c r="AU166" s="145" t="s">
        <v>87</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6862</v>
      </c>
    </row>
    <row r="167" spans="2:65" s="1" customFormat="1">
      <c r="B167" s="34"/>
      <c r="D167" s="147" t="s">
        <v>338</v>
      </c>
      <c r="F167" s="148" t="s">
        <v>6863</v>
      </c>
      <c r="I167" s="149"/>
      <c r="L167" s="34"/>
      <c r="M167" s="150"/>
      <c r="T167" s="55"/>
      <c r="AT167" s="19" t="s">
        <v>338</v>
      </c>
      <c r="AU167" s="19" t="s">
        <v>87</v>
      </c>
    </row>
    <row r="168" spans="2:65" s="12" customFormat="1">
      <c r="B168" s="156"/>
      <c r="D168" s="151" t="s">
        <v>442</v>
      </c>
      <c r="E168" s="157" t="s">
        <v>3</v>
      </c>
      <c r="F168" s="158" t="s">
        <v>6864</v>
      </c>
      <c r="H168" s="159">
        <v>115.2</v>
      </c>
      <c r="I168" s="160"/>
      <c r="L168" s="156"/>
      <c r="M168" s="161"/>
      <c r="T168" s="162"/>
      <c r="AT168" s="157" t="s">
        <v>442</v>
      </c>
      <c r="AU168" s="157" t="s">
        <v>87</v>
      </c>
      <c r="AV168" s="12" t="s">
        <v>79</v>
      </c>
      <c r="AW168" s="12" t="s">
        <v>31</v>
      </c>
      <c r="AX168" s="12" t="s">
        <v>76</v>
      </c>
      <c r="AY168" s="157" t="s">
        <v>328</v>
      </c>
    </row>
    <row r="169" spans="2:65" s="1" customFormat="1" ht="16.5" customHeight="1">
      <c r="B169" s="133"/>
      <c r="C169" s="134" t="s">
        <v>9</v>
      </c>
      <c r="D169" s="134" t="s">
        <v>331</v>
      </c>
      <c r="E169" s="135" t="s">
        <v>6865</v>
      </c>
      <c r="F169" s="136" t="s">
        <v>6866</v>
      </c>
      <c r="G169" s="137" t="s">
        <v>439</v>
      </c>
      <c r="H169" s="138">
        <v>115.2</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87</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6867</v>
      </c>
    </row>
    <row r="170" spans="2:65" s="1" customFormat="1">
      <c r="B170" s="34"/>
      <c r="D170" s="147" t="s">
        <v>338</v>
      </c>
      <c r="F170" s="148" t="s">
        <v>6868</v>
      </c>
      <c r="I170" s="149"/>
      <c r="L170" s="34"/>
      <c r="M170" s="150"/>
      <c r="T170" s="55"/>
      <c r="AT170" s="19" t="s">
        <v>338</v>
      </c>
      <c r="AU170" s="19" t="s">
        <v>87</v>
      </c>
    </row>
    <row r="171" spans="2:65" s="1" customFormat="1" ht="33" customHeight="1">
      <c r="B171" s="133"/>
      <c r="C171" s="134" t="s">
        <v>505</v>
      </c>
      <c r="D171" s="134" t="s">
        <v>331</v>
      </c>
      <c r="E171" s="135" t="s">
        <v>6869</v>
      </c>
      <c r="F171" s="136" t="s">
        <v>6870</v>
      </c>
      <c r="G171" s="137" t="s">
        <v>491</v>
      </c>
      <c r="H171" s="138">
        <v>48.384</v>
      </c>
      <c r="I171" s="139"/>
      <c r="J171" s="140">
        <f>ROUND(I171*H171,2)</f>
        <v>0</v>
      </c>
      <c r="K171" s="136" t="s">
        <v>335</v>
      </c>
      <c r="L171" s="34"/>
      <c r="M171" s="141" t="s">
        <v>3</v>
      </c>
      <c r="N171" s="142" t="s">
        <v>40</v>
      </c>
      <c r="P171" s="143">
        <f>O171*H171</f>
        <v>0</v>
      </c>
      <c r="Q171" s="143">
        <v>2.5018699999999998</v>
      </c>
      <c r="R171" s="143">
        <f>Q171*H171</f>
        <v>121.05047807999999</v>
      </c>
      <c r="S171" s="143">
        <v>0</v>
      </c>
      <c r="T171" s="144">
        <f>S171*H171</f>
        <v>0</v>
      </c>
      <c r="AR171" s="145" t="s">
        <v>113</v>
      </c>
      <c r="AT171" s="145" t="s">
        <v>331</v>
      </c>
      <c r="AU171" s="145" t="s">
        <v>87</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6871</v>
      </c>
    </row>
    <row r="172" spans="2:65" s="1" customFormat="1">
      <c r="B172" s="34"/>
      <c r="D172" s="147" t="s">
        <v>338</v>
      </c>
      <c r="F172" s="148" t="s">
        <v>6872</v>
      </c>
      <c r="I172" s="149"/>
      <c r="L172" s="34"/>
      <c r="M172" s="150"/>
      <c r="T172" s="55"/>
      <c r="AT172" s="19" t="s">
        <v>338</v>
      </c>
      <c r="AU172" s="19" t="s">
        <v>87</v>
      </c>
    </row>
    <row r="173" spans="2:65" s="12" customFormat="1">
      <c r="B173" s="156"/>
      <c r="D173" s="151" t="s">
        <v>442</v>
      </c>
      <c r="E173" s="157" t="s">
        <v>3</v>
      </c>
      <c r="F173" s="158" t="s">
        <v>6873</v>
      </c>
      <c r="H173" s="159">
        <v>46.08</v>
      </c>
      <c r="I173" s="160"/>
      <c r="L173" s="156"/>
      <c r="M173" s="161"/>
      <c r="T173" s="162"/>
      <c r="AT173" s="157" t="s">
        <v>442</v>
      </c>
      <c r="AU173" s="157" t="s">
        <v>87</v>
      </c>
      <c r="AV173" s="12" t="s">
        <v>79</v>
      </c>
      <c r="AW173" s="12" t="s">
        <v>31</v>
      </c>
      <c r="AX173" s="12" t="s">
        <v>76</v>
      </c>
      <c r="AY173" s="157" t="s">
        <v>328</v>
      </c>
    </row>
    <row r="174" spans="2:65" s="12" customFormat="1">
      <c r="B174" s="156"/>
      <c r="D174" s="151" t="s">
        <v>442</v>
      </c>
      <c r="F174" s="158" t="s">
        <v>6874</v>
      </c>
      <c r="H174" s="159">
        <v>48.384</v>
      </c>
      <c r="I174" s="160"/>
      <c r="L174" s="156"/>
      <c r="M174" s="161"/>
      <c r="T174" s="162"/>
      <c r="AT174" s="157" t="s">
        <v>442</v>
      </c>
      <c r="AU174" s="157" t="s">
        <v>87</v>
      </c>
      <c r="AV174" s="12" t="s">
        <v>79</v>
      </c>
      <c r="AW174" s="12" t="s">
        <v>4</v>
      </c>
      <c r="AX174" s="12" t="s">
        <v>76</v>
      </c>
      <c r="AY174" s="157" t="s">
        <v>328</v>
      </c>
    </row>
    <row r="175" spans="2:65" s="1" customFormat="1" ht="55.5" customHeight="1">
      <c r="B175" s="133"/>
      <c r="C175" s="134" t="s">
        <v>512</v>
      </c>
      <c r="D175" s="134" t="s">
        <v>331</v>
      </c>
      <c r="E175" s="135" t="s">
        <v>2723</v>
      </c>
      <c r="F175" s="136" t="s">
        <v>2724</v>
      </c>
      <c r="G175" s="137" t="s">
        <v>585</v>
      </c>
      <c r="H175" s="138">
        <v>5.5359999999999996</v>
      </c>
      <c r="I175" s="139"/>
      <c r="J175" s="140">
        <f>ROUND(I175*H175,2)</f>
        <v>0</v>
      </c>
      <c r="K175" s="136" t="s">
        <v>335</v>
      </c>
      <c r="L175" s="34"/>
      <c r="M175" s="141" t="s">
        <v>3</v>
      </c>
      <c r="N175" s="142" t="s">
        <v>40</v>
      </c>
      <c r="P175" s="143">
        <f>O175*H175</f>
        <v>0</v>
      </c>
      <c r="Q175" s="143">
        <v>1.05940312</v>
      </c>
      <c r="R175" s="143">
        <f>Q175*H175</f>
        <v>5.86485567232</v>
      </c>
      <c r="S175" s="143">
        <v>0</v>
      </c>
      <c r="T175" s="144">
        <f>S175*H175</f>
        <v>0</v>
      </c>
      <c r="AR175" s="145" t="s">
        <v>113</v>
      </c>
      <c r="AT175" s="145" t="s">
        <v>331</v>
      </c>
      <c r="AU175" s="145" t="s">
        <v>87</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6875</v>
      </c>
    </row>
    <row r="176" spans="2:65" s="1" customFormat="1">
      <c r="B176" s="34"/>
      <c r="D176" s="147" t="s">
        <v>338</v>
      </c>
      <c r="F176" s="148" t="s">
        <v>2726</v>
      </c>
      <c r="I176" s="149"/>
      <c r="L176" s="34"/>
      <c r="M176" s="150"/>
      <c r="T176" s="55"/>
      <c r="AT176" s="19" t="s">
        <v>338</v>
      </c>
      <c r="AU176" s="19" t="s">
        <v>87</v>
      </c>
    </row>
    <row r="177" spans="2:65" s="12" customFormat="1">
      <c r="B177" s="156"/>
      <c r="D177" s="151" t="s">
        <v>442</v>
      </c>
      <c r="E177" s="157" t="s">
        <v>3</v>
      </c>
      <c r="F177" s="158" t="s">
        <v>6876</v>
      </c>
      <c r="H177" s="159">
        <v>5.5359999999999996</v>
      </c>
      <c r="I177" s="160"/>
      <c r="L177" s="156"/>
      <c r="M177" s="161"/>
      <c r="T177" s="162"/>
      <c r="AT177" s="157" t="s">
        <v>442</v>
      </c>
      <c r="AU177" s="157" t="s">
        <v>87</v>
      </c>
      <c r="AV177" s="12" t="s">
        <v>79</v>
      </c>
      <c r="AW177" s="12" t="s">
        <v>31</v>
      </c>
      <c r="AX177" s="12" t="s">
        <v>76</v>
      </c>
      <c r="AY177" s="157" t="s">
        <v>328</v>
      </c>
    </row>
    <row r="178" spans="2:65" s="1" customFormat="1" ht="37.9" customHeight="1">
      <c r="B178" s="133"/>
      <c r="C178" s="134" t="s">
        <v>526</v>
      </c>
      <c r="D178" s="134" t="s">
        <v>331</v>
      </c>
      <c r="E178" s="135" t="s">
        <v>6877</v>
      </c>
      <c r="F178" s="136" t="s">
        <v>6878</v>
      </c>
      <c r="G178" s="137" t="s">
        <v>574</v>
      </c>
      <c r="H178" s="138">
        <v>144</v>
      </c>
      <c r="I178" s="139"/>
      <c r="J178" s="140">
        <f>ROUND(I178*H178,2)</f>
        <v>0</v>
      </c>
      <c r="K178" s="136" t="s">
        <v>335</v>
      </c>
      <c r="L178" s="34"/>
      <c r="M178" s="141" t="s">
        <v>3</v>
      </c>
      <c r="N178" s="142" t="s">
        <v>40</v>
      </c>
      <c r="P178" s="143">
        <f>O178*H178</f>
        <v>0</v>
      </c>
      <c r="Q178" s="143">
        <v>6.9999999999999994E-5</v>
      </c>
      <c r="R178" s="143">
        <f>Q178*H178</f>
        <v>1.0079999999999999E-2</v>
      </c>
      <c r="S178" s="143">
        <v>0</v>
      </c>
      <c r="T178" s="144">
        <f>S178*H178</f>
        <v>0</v>
      </c>
      <c r="AR178" s="145" t="s">
        <v>113</v>
      </c>
      <c r="AT178" s="145" t="s">
        <v>331</v>
      </c>
      <c r="AU178" s="145" t="s">
        <v>87</v>
      </c>
      <c r="AY178" s="19" t="s">
        <v>328</v>
      </c>
      <c r="BE178" s="146">
        <f>IF(N178="základní",J178,0)</f>
        <v>0</v>
      </c>
      <c r="BF178" s="146">
        <f>IF(N178="snížená",J178,0)</f>
        <v>0</v>
      </c>
      <c r="BG178" s="146">
        <f>IF(N178="zákl. přenesená",J178,0)</f>
        <v>0</v>
      </c>
      <c r="BH178" s="146">
        <f>IF(N178="sníž. přenesená",J178,0)</f>
        <v>0</v>
      </c>
      <c r="BI178" s="146">
        <f>IF(N178="nulová",J178,0)</f>
        <v>0</v>
      </c>
      <c r="BJ178" s="19" t="s">
        <v>76</v>
      </c>
      <c r="BK178" s="146">
        <f>ROUND(I178*H178,2)</f>
        <v>0</v>
      </c>
      <c r="BL178" s="19" t="s">
        <v>113</v>
      </c>
      <c r="BM178" s="145" t="s">
        <v>6879</v>
      </c>
    </row>
    <row r="179" spans="2:65" s="1" customFormat="1">
      <c r="B179" s="34"/>
      <c r="D179" s="147" t="s">
        <v>338</v>
      </c>
      <c r="F179" s="148" t="s">
        <v>6880</v>
      </c>
      <c r="I179" s="149"/>
      <c r="L179" s="34"/>
      <c r="M179" s="150"/>
      <c r="T179" s="55"/>
      <c r="AT179" s="19" t="s">
        <v>338</v>
      </c>
      <c r="AU179" s="19" t="s">
        <v>87</v>
      </c>
    </row>
    <row r="180" spans="2:65" s="12" customFormat="1">
      <c r="B180" s="156"/>
      <c r="D180" s="151" t="s">
        <v>442</v>
      </c>
      <c r="E180" s="157" t="s">
        <v>3</v>
      </c>
      <c r="F180" s="158" t="s">
        <v>6881</v>
      </c>
      <c r="H180" s="159">
        <v>144</v>
      </c>
      <c r="I180" s="160"/>
      <c r="L180" s="156"/>
      <c r="M180" s="161"/>
      <c r="T180" s="162"/>
      <c r="AT180" s="157" t="s">
        <v>442</v>
      </c>
      <c r="AU180" s="157" t="s">
        <v>87</v>
      </c>
      <c r="AV180" s="12" t="s">
        <v>79</v>
      </c>
      <c r="AW180" s="12" t="s">
        <v>31</v>
      </c>
      <c r="AX180" s="12" t="s">
        <v>76</v>
      </c>
      <c r="AY180" s="157" t="s">
        <v>328</v>
      </c>
    </row>
    <row r="181" spans="2:65" s="1" customFormat="1" ht="24.2" customHeight="1">
      <c r="B181" s="133"/>
      <c r="C181" s="134" t="s">
        <v>532</v>
      </c>
      <c r="D181" s="134" t="s">
        <v>331</v>
      </c>
      <c r="E181" s="135" t="s">
        <v>4529</v>
      </c>
      <c r="F181" s="136" t="s">
        <v>6882</v>
      </c>
      <c r="G181" s="137" t="s">
        <v>367</v>
      </c>
      <c r="H181" s="138">
        <v>72</v>
      </c>
      <c r="I181" s="139"/>
      <c r="J181" s="140">
        <f>ROUND(I181*H181,2)</f>
        <v>0</v>
      </c>
      <c r="K181" s="136" t="s">
        <v>2897</v>
      </c>
      <c r="L181" s="34"/>
      <c r="M181" s="141" t="s">
        <v>3</v>
      </c>
      <c r="N181" s="142" t="s">
        <v>40</v>
      </c>
      <c r="P181" s="143">
        <f>O181*H181</f>
        <v>0</v>
      </c>
      <c r="Q181" s="143">
        <v>0</v>
      </c>
      <c r="R181" s="143">
        <f>Q181*H181</f>
        <v>0</v>
      </c>
      <c r="S181" s="143">
        <v>0</v>
      </c>
      <c r="T181" s="144">
        <f>S181*H181</f>
        <v>0</v>
      </c>
      <c r="AR181" s="145" t="s">
        <v>113</v>
      </c>
      <c r="AT181" s="145" t="s">
        <v>331</v>
      </c>
      <c r="AU181" s="145" t="s">
        <v>87</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6883</v>
      </c>
    </row>
    <row r="182" spans="2:65" s="12" customFormat="1">
      <c r="B182" s="156"/>
      <c r="D182" s="151" t="s">
        <v>442</v>
      </c>
      <c r="E182" s="157" t="s">
        <v>3</v>
      </c>
      <c r="F182" s="158" t="s">
        <v>6884</v>
      </c>
      <c r="H182" s="159">
        <v>72</v>
      </c>
      <c r="I182" s="160"/>
      <c r="L182" s="156"/>
      <c r="M182" s="161"/>
      <c r="T182" s="162"/>
      <c r="AT182" s="157" t="s">
        <v>442</v>
      </c>
      <c r="AU182" s="157" t="s">
        <v>87</v>
      </c>
      <c r="AV182" s="12" t="s">
        <v>79</v>
      </c>
      <c r="AW182" s="12" t="s">
        <v>31</v>
      </c>
      <c r="AX182" s="12" t="s">
        <v>76</v>
      </c>
      <c r="AY182" s="157" t="s">
        <v>328</v>
      </c>
    </row>
    <row r="183" spans="2:65" s="11" customFormat="1" ht="22.9" customHeight="1">
      <c r="B183" s="121"/>
      <c r="D183" s="122" t="s">
        <v>68</v>
      </c>
      <c r="E183" s="131" t="s">
        <v>1534</v>
      </c>
      <c r="F183" s="131" t="s">
        <v>3484</v>
      </c>
      <c r="I183" s="124"/>
      <c r="J183" s="132">
        <f>BK183</f>
        <v>0</v>
      </c>
      <c r="L183" s="121"/>
      <c r="M183" s="126"/>
      <c r="P183" s="127">
        <f>SUM(P184:P200)</f>
        <v>0</v>
      </c>
      <c r="R183" s="127">
        <f>SUM(R184:R200)</f>
        <v>0</v>
      </c>
      <c r="T183" s="128">
        <f>SUM(T184:T200)</f>
        <v>0</v>
      </c>
      <c r="AR183" s="122" t="s">
        <v>76</v>
      </c>
      <c r="AT183" s="129" t="s">
        <v>68</v>
      </c>
      <c r="AU183" s="129" t="s">
        <v>76</v>
      </c>
      <c r="AY183" s="122" t="s">
        <v>328</v>
      </c>
      <c r="BK183" s="130">
        <f>SUM(BK184:BK200)</f>
        <v>0</v>
      </c>
    </row>
    <row r="184" spans="2:65" s="1" customFormat="1" ht="44.25" customHeight="1">
      <c r="B184" s="133"/>
      <c r="C184" s="134" t="s">
        <v>538</v>
      </c>
      <c r="D184" s="134" t="s">
        <v>331</v>
      </c>
      <c r="E184" s="135" t="s">
        <v>3486</v>
      </c>
      <c r="F184" s="136" t="s">
        <v>3487</v>
      </c>
      <c r="G184" s="137" t="s">
        <v>439</v>
      </c>
      <c r="H184" s="138">
        <v>585</v>
      </c>
      <c r="I184" s="139"/>
      <c r="J184" s="140">
        <f>ROUND(I184*H184,2)</f>
        <v>0</v>
      </c>
      <c r="K184" s="136" t="s">
        <v>335</v>
      </c>
      <c r="L184" s="34"/>
      <c r="M184" s="141" t="s">
        <v>3</v>
      </c>
      <c r="N184" s="142" t="s">
        <v>40</v>
      </c>
      <c r="P184" s="143">
        <f>O184*H184</f>
        <v>0</v>
      </c>
      <c r="Q184" s="143">
        <v>0</v>
      </c>
      <c r="R184" s="143">
        <f>Q184*H184</f>
        <v>0</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6885</v>
      </c>
    </row>
    <row r="185" spans="2:65" s="1" customFormat="1">
      <c r="B185" s="34"/>
      <c r="D185" s="147" t="s">
        <v>338</v>
      </c>
      <c r="F185" s="148" t="s">
        <v>3489</v>
      </c>
      <c r="I185" s="149"/>
      <c r="L185" s="34"/>
      <c r="M185" s="150"/>
      <c r="T185" s="55"/>
      <c r="AT185" s="19" t="s">
        <v>338</v>
      </c>
      <c r="AU185" s="19" t="s">
        <v>79</v>
      </c>
    </row>
    <row r="186" spans="2:65" s="12" customFormat="1">
      <c r="B186" s="156"/>
      <c r="D186" s="151" t="s">
        <v>442</v>
      </c>
      <c r="E186" s="157" t="s">
        <v>3</v>
      </c>
      <c r="F186" s="158" t="s">
        <v>2415</v>
      </c>
      <c r="H186" s="159">
        <v>585</v>
      </c>
      <c r="I186" s="160"/>
      <c r="L186" s="156"/>
      <c r="M186" s="161"/>
      <c r="T186" s="162"/>
      <c r="AT186" s="157" t="s">
        <v>442</v>
      </c>
      <c r="AU186" s="157" t="s">
        <v>79</v>
      </c>
      <c r="AV186" s="12" t="s">
        <v>79</v>
      </c>
      <c r="AW186" s="12" t="s">
        <v>31</v>
      </c>
      <c r="AX186" s="12" t="s">
        <v>69</v>
      </c>
      <c r="AY186" s="157" t="s">
        <v>328</v>
      </c>
    </row>
    <row r="187" spans="2:65" s="13" customFormat="1">
      <c r="B187" s="163"/>
      <c r="D187" s="151" t="s">
        <v>442</v>
      </c>
      <c r="E187" s="164" t="s">
        <v>3</v>
      </c>
      <c r="F187" s="165" t="s">
        <v>452</v>
      </c>
      <c r="H187" s="166">
        <v>585</v>
      </c>
      <c r="I187" s="167"/>
      <c r="L187" s="163"/>
      <c r="M187" s="168"/>
      <c r="T187" s="169"/>
      <c r="AT187" s="164" t="s">
        <v>442</v>
      </c>
      <c r="AU187" s="164" t="s">
        <v>79</v>
      </c>
      <c r="AV187" s="13" t="s">
        <v>113</v>
      </c>
      <c r="AW187" s="13" t="s">
        <v>31</v>
      </c>
      <c r="AX187" s="13" t="s">
        <v>76</v>
      </c>
      <c r="AY187" s="164" t="s">
        <v>328</v>
      </c>
    </row>
    <row r="188" spans="2:65" s="1" customFormat="1" ht="49.15" customHeight="1">
      <c r="B188" s="133"/>
      <c r="C188" s="134" t="s">
        <v>544</v>
      </c>
      <c r="D188" s="134" t="s">
        <v>331</v>
      </c>
      <c r="E188" s="135" t="s">
        <v>3490</v>
      </c>
      <c r="F188" s="136" t="s">
        <v>3491</v>
      </c>
      <c r="G188" s="137" t="s">
        <v>439</v>
      </c>
      <c r="H188" s="138">
        <v>52650</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6886</v>
      </c>
    </row>
    <row r="189" spans="2:65" s="1" customFormat="1">
      <c r="B189" s="34"/>
      <c r="D189" s="147" t="s">
        <v>338</v>
      </c>
      <c r="F189" s="148" t="s">
        <v>3493</v>
      </c>
      <c r="I189" s="149"/>
      <c r="L189" s="34"/>
      <c r="M189" s="150"/>
      <c r="T189" s="55"/>
      <c r="AT189" s="19" t="s">
        <v>338</v>
      </c>
      <c r="AU189" s="19" t="s">
        <v>79</v>
      </c>
    </row>
    <row r="190" spans="2:65" s="12" customFormat="1">
      <c r="B190" s="156"/>
      <c r="D190" s="151" t="s">
        <v>442</v>
      </c>
      <c r="E190" s="157" t="s">
        <v>3</v>
      </c>
      <c r="F190" s="158" t="s">
        <v>2415</v>
      </c>
      <c r="H190" s="159">
        <v>585</v>
      </c>
      <c r="I190" s="160"/>
      <c r="L190" s="156"/>
      <c r="M190" s="161"/>
      <c r="T190" s="162"/>
      <c r="AT190" s="157" t="s">
        <v>442</v>
      </c>
      <c r="AU190" s="157" t="s">
        <v>79</v>
      </c>
      <c r="AV190" s="12" t="s">
        <v>79</v>
      </c>
      <c r="AW190" s="12" t="s">
        <v>31</v>
      </c>
      <c r="AX190" s="12" t="s">
        <v>76</v>
      </c>
      <c r="AY190" s="157" t="s">
        <v>328</v>
      </c>
    </row>
    <row r="191" spans="2:65" s="12" customFormat="1">
      <c r="B191" s="156"/>
      <c r="D191" s="151" t="s">
        <v>442</v>
      </c>
      <c r="F191" s="158" t="s">
        <v>6887</v>
      </c>
      <c r="H191" s="159">
        <v>52650</v>
      </c>
      <c r="I191" s="160"/>
      <c r="L191" s="156"/>
      <c r="M191" s="161"/>
      <c r="T191" s="162"/>
      <c r="AT191" s="157" t="s">
        <v>442</v>
      </c>
      <c r="AU191" s="157" t="s">
        <v>79</v>
      </c>
      <c r="AV191" s="12" t="s">
        <v>79</v>
      </c>
      <c r="AW191" s="12" t="s">
        <v>4</v>
      </c>
      <c r="AX191" s="12" t="s">
        <v>76</v>
      </c>
      <c r="AY191" s="157" t="s">
        <v>328</v>
      </c>
    </row>
    <row r="192" spans="2:65" s="1" customFormat="1" ht="44.25" customHeight="1">
      <c r="B192" s="133"/>
      <c r="C192" s="134" t="s">
        <v>550</v>
      </c>
      <c r="D192" s="134" t="s">
        <v>331</v>
      </c>
      <c r="E192" s="135" t="s">
        <v>3496</v>
      </c>
      <c r="F192" s="136" t="s">
        <v>3497</v>
      </c>
      <c r="G192" s="137" t="s">
        <v>439</v>
      </c>
      <c r="H192" s="138">
        <v>585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6888</v>
      </c>
    </row>
    <row r="193" spans="2:65" s="1" customFormat="1">
      <c r="B193" s="34"/>
      <c r="D193" s="147" t="s">
        <v>338</v>
      </c>
      <c r="F193" s="148" t="s">
        <v>3499</v>
      </c>
      <c r="I193" s="149"/>
      <c r="L193" s="34"/>
      <c r="M193" s="150"/>
      <c r="T193" s="55"/>
      <c r="AT193" s="19" t="s">
        <v>338</v>
      </c>
      <c r="AU193" s="19" t="s">
        <v>79</v>
      </c>
    </row>
    <row r="194" spans="2:65" s="12" customFormat="1">
      <c r="B194" s="156"/>
      <c r="D194" s="151" t="s">
        <v>442</v>
      </c>
      <c r="E194" s="157" t="s">
        <v>3</v>
      </c>
      <c r="F194" s="158" t="s">
        <v>2415</v>
      </c>
      <c r="H194" s="159">
        <v>585</v>
      </c>
      <c r="I194" s="160"/>
      <c r="L194" s="156"/>
      <c r="M194" s="161"/>
      <c r="T194" s="162"/>
      <c r="AT194" s="157" t="s">
        <v>442</v>
      </c>
      <c r="AU194" s="157" t="s">
        <v>79</v>
      </c>
      <c r="AV194" s="12" t="s">
        <v>79</v>
      </c>
      <c r="AW194" s="12" t="s">
        <v>31</v>
      </c>
      <c r="AX194" s="12" t="s">
        <v>76</v>
      </c>
      <c r="AY194" s="157" t="s">
        <v>328</v>
      </c>
    </row>
    <row r="195" spans="2:65" s="1" customFormat="1" ht="24.2" customHeight="1">
      <c r="B195" s="133"/>
      <c r="C195" s="134" t="s">
        <v>556</v>
      </c>
      <c r="D195" s="134" t="s">
        <v>331</v>
      </c>
      <c r="E195" s="135" t="s">
        <v>3519</v>
      </c>
      <c r="F195" s="136" t="s">
        <v>3520</v>
      </c>
      <c r="G195" s="137" t="s">
        <v>439</v>
      </c>
      <c r="H195" s="138">
        <v>585</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6889</v>
      </c>
    </row>
    <row r="196" spans="2:65" s="1" customFormat="1">
      <c r="B196" s="34"/>
      <c r="D196" s="147" t="s">
        <v>338</v>
      </c>
      <c r="F196" s="148" t="s">
        <v>3522</v>
      </c>
      <c r="I196" s="149"/>
      <c r="L196" s="34"/>
      <c r="M196" s="150"/>
      <c r="T196" s="55"/>
      <c r="AT196" s="19" t="s">
        <v>338</v>
      </c>
      <c r="AU196" s="19" t="s">
        <v>79</v>
      </c>
    </row>
    <row r="197" spans="2:65" s="12" customFormat="1">
      <c r="B197" s="156"/>
      <c r="D197" s="151" t="s">
        <v>442</v>
      </c>
      <c r="E197" s="157" t="s">
        <v>3</v>
      </c>
      <c r="F197" s="158" t="s">
        <v>2415</v>
      </c>
      <c r="H197" s="159">
        <v>585</v>
      </c>
      <c r="I197" s="160"/>
      <c r="L197" s="156"/>
      <c r="M197" s="161"/>
      <c r="T197" s="162"/>
      <c r="AT197" s="157" t="s">
        <v>442</v>
      </c>
      <c r="AU197" s="157" t="s">
        <v>79</v>
      </c>
      <c r="AV197" s="12" t="s">
        <v>79</v>
      </c>
      <c r="AW197" s="12" t="s">
        <v>31</v>
      </c>
      <c r="AX197" s="12" t="s">
        <v>76</v>
      </c>
      <c r="AY197" s="157" t="s">
        <v>328</v>
      </c>
    </row>
    <row r="198" spans="2:65" s="1" customFormat="1" ht="44.25" customHeight="1">
      <c r="B198" s="133"/>
      <c r="C198" s="134" t="s">
        <v>8</v>
      </c>
      <c r="D198" s="134" t="s">
        <v>331</v>
      </c>
      <c r="E198" s="135" t="s">
        <v>3524</v>
      </c>
      <c r="F198" s="136" t="s">
        <v>3525</v>
      </c>
      <c r="G198" s="137" t="s">
        <v>439</v>
      </c>
      <c r="H198" s="138">
        <v>585</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6890</v>
      </c>
    </row>
    <row r="199" spans="2:65" s="1" customFormat="1">
      <c r="B199" s="34"/>
      <c r="D199" s="147" t="s">
        <v>338</v>
      </c>
      <c r="F199" s="148" t="s">
        <v>3527</v>
      </c>
      <c r="I199" s="149"/>
      <c r="L199" s="34"/>
      <c r="M199" s="150"/>
      <c r="T199" s="55"/>
      <c r="AT199" s="19" t="s">
        <v>338</v>
      </c>
      <c r="AU199" s="19" t="s">
        <v>79</v>
      </c>
    </row>
    <row r="200" spans="2:65" s="12" customFormat="1">
      <c r="B200" s="156"/>
      <c r="D200" s="151" t="s">
        <v>442</v>
      </c>
      <c r="E200" s="157" t="s">
        <v>3</v>
      </c>
      <c r="F200" s="158" t="s">
        <v>2415</v>
      </c>
      <c r="H200" s="159">
        <v>585</v>
      </c>
      <c r="I200" s="160"/>
      <c r="L200" s="156"/>
      <c r="M200" s="161"/>
      <c r="T200" s="162"/>
      <c r="AT200" s="157" t="s">
        <v>442</v>
      </c>
      <c r="AU200" s="157" t="s">
        <v>79</v>
      </c>
      <c r="AV200" s="12" t="s">
        <v>79</v>
      </c>
      <c r="AW200" s="12" t="s">
        <v>31</v>
      </c>
      <c r="AX200" s="12" t="s">
        <v>76</v>
      </c>
      <c r="AY200" s="157" t="s">
        <v>328</v>
      </c>
    </row>
    <row r="201" spans="2:65" s="11" customFormat="1" ht="22.9" customHeight="1">
      <c r="B201" s="121"/>
      <c r="D201" s="122" t="s">
        <v>68</v>
      </c>
      <c r="E201" s="131" t="s">
        <v>927</v>
      </c>
      <c r="F201" s="131" t="s">
        <v>928</v>
      </c>
      <c r="I201" s="124"/>
      <c r="J201" s="132">
        <f>BK201</f>
        <v>0</v>
      </c>
      <c r="L201" s="121"/>
      <c r="M201" s="126"/>
      <c r="P201" s="127">
        <f>SUM(P202:P203)</f>
        <v>0</v>
      </c>
      <c r="R201" s="127">
        <f>SUM(R202:R203)</f>
        <v>0</v>
      </c>
      <c r="T201" s="128">
        <f>SUM(T202:T203)</f>
        <v>0</v>
      </c>
      <c r="AR201" s="122" t="s">
        <v>76</v>
      </c>
      <c r="AT201" s="129" t="s">
        <v>68</v>
      </c>
      <c r="AU201" s="129" t="s">
        <v>76</v>
      </c>
      <c r="AY201" s="122" t="s">
        <v>328</v>
      </c>
      <c r="BK201" s="130">
        <f>SUM(BK202:BK203)</f>
        <v>0</v>
      </c>
    </row>
    <row r="202" spans="2:65" s="1" customFormat="1" ht="62.65" customHeight="1">
      <c r="B202" s="133"/>
      <c r="C202" s="134" t="s">
        <v>564</v>
      </c>
      <c r="D202" s="134" t="s">
        <v>331</v>
      </c>
      <c r="E202" s="135" t="s">
        <v>3534</v>
      </c>
      <c r="F202" s="136" t="s">
        <v>3535</v>
      </c>
      <c r="G202" s="137" t="s">
        <v>585</v>
      </c>
      <c r="H202" s="138">
        <v>186.09</v>
      </c>
      <c r="I202" s="139"/>
      <c r="J202" s="140">
        <f>ROUND(I202*H202,2)</f>
        <v>0</v>
      </c>
      <c r="K202" s="136" t="s">
        <v>335</v>
      </c>
      <c r="L202" s="34"/>
      <c r="M202" s="141" t="s">
        <v>3</v>
      </c>
      <c r="N202" s="142" t="s">
        <v>40</v>
      </c>
      <c r="P202" s="143">
        <f>O202*H202</f>
        <v>0</v>
      </c>
      <c r="Q202" s="143">
        <v>0</v>
      </c>
      <c r="R202" s="143">
        <f>Q202*H202</f>
        <v>0</v>
      </c>
      <c r="S202" s="143">
        <v>0</v>
      </c>
      <c r="T202" s="144">
        <f>S202*H202</f>
        <v>0</v>
      </c>
      <c r="AR202" s="145" t="s">
        <v>113</v>
      </c>
      <c r="AT202" s="145" t="s">
        <v>331</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3536</v>
      </c>
    </row>
    <row r="203" spans="2:65" s="1" customFormat="1">
      <c r="B203" s="34"/>
      <c r="D203" s="147" t="s">
        <v>338</v>
      </c>
      <c r="F203" s="148" t="s">
        <v>3537</v>
      </c>
      <c r="I203" s="149"/>
      <c r="L203" s="34"/>
      <c r="M203" s="150"/>
      <c r="T203" s="55"/>
      <c r="AT203" s="19" t="s">
        <v>338</v>
      </c>
      <c r="AU203" s="19" t="s">
        <v>79</v>
      </c>
    </row>
    <row r="204" spans="2:65" s="11" customFormat="1" ht="25.9" customHeight="1">
      <c r="B204" s="121"/>
      <c r="D204" s="122" t="s">
        <v>68</v>
      </c>
      <c r="E204" s="123" t="s">
        <v>1199</v>
      </c>
      <c r="F204" s="123" t="s">
        <v>1200</v>
      </c>
      <c r="I204" s="124"/>
      <c r="J204" s="125">
        <f>BK204</f>
        <v>0</v>
      </c>
      <c r="L204" s="121"/>
      <c r="M204" s="126"/>
      <c r="P204" s="127">
        <f>P205+P307+P322+P441+P490</f>
        <v>0</v>
      </c>
      <c r="R204" s="127">
        <f>R205+R307+R322+R441+R490</f>
        <v>96.256962962990983</v>
      </c>
      <c r="T204" s="128">
        <f>T205+T307+T322+T441+T490</f>
        <v>0</v>
      </c>
      <c r="AR204" s="122" t="s">
        <v>79</v>
      </c>
      <c r="AT204" s="129" t="s">
        <v>68</v>
      </c>
      <c r="AU204" s="129" t="s">
        <v>69</v>
      </c>
      <c r="AY204" s="122" t="s">
        <v>328</v>
      </c>
      <c r="BK204" s="130">
        <f>BK205+BK307+BK322+BK441+BK490</f>
        <v>0</v>
      </c>
    </row>
    <row r="205" spans="2:65" s="11" customFormat="1" ht="22.9" customHeight="1">
      <c r="B205" s="121"/>
      <c r="D205" s="122" t="s">
        <v>68</v>
      </c>
      <c r="E205" s="131" t="s">
        <v>3609</v>
      </c>
      <c r="F205" s="131" t="s">
        <v>3610</v>
      </c>
      <c r="I205" s="124"/>
      <c r="J205" s="132">
        <f>BK205</f>
        <v>0</v>
      </c>
      <c r="L205" s="121"/>
      <c r="M205" s="126"/>
      <c r="P205" s="127">
        <f>P206+P207+P208+P216+P245+P257+P283+P291</f>
        <v>0</v>
      </c>
      <c r="R205" s="127">
        <f>R206+R207+R208+R216+R245+R257+R283+R291</f>
        <v>22.778225043999999</v>
      </c>
      <c r="T205" s="128">
        <f>T206+T207+T208+T216+T245+T257+T283+T291</f>
        <v>0</v>
      </c>
      <c r="AR205" s="122" t="s">
        <v>79</v>
      </c>
      <c r="AT205" s="129" t="s">
        <v>68</v>
      </c>
      <c r="AU205" s="129" t="s">
        <v>76</v>
      </c>
      <c r="AY205" s="122" t="s">
        <v>328</v>
      </c>
      <c r="BK205" s="130">
        <f>BK206+BK207+BK208+BK216+BK245+BK257+BK283+BK291</f>
        <v>0</v>
      </c>
    </row>
    <row r="206" spans="2:65" s="1" customFormat="1" ht="49.15" customHeight="1">
      <c r="B206" s="133"/>
      <c r="C206" s="134" t="s">
        <v>571</v>
      </c>
      <c r="D206" s="134" t="s">
        <v>331</v>
      </c>
      <c r="E206" s="135" t="s">
        <v>3611</v>
      </c>
      <c r="F206" s="136" t="s">
        <v>3612</v>
      </c>
      <c r="G206" s="137" t="s">
        <v>585</v>
      </c>
      <c r="H206" s="138">
        <v>22.777999999999999</v>
      </c>
      <c r="I206" s="139"/>
      <c r="J206" s="140">
        <f>ROUND(I206*H206,2)</f>
        <v>0</v>
      </c>
      <c r="K206" s="136" t="s">
        <v>335</v>
      </c>
      <c r="L206" s="34"/>
      <c r="M206" s="141" t="s">
        <v>3</v>
      </c>
      <c r="N206" s="142" t="s">
        <v>40</v>
      </c>
      <c r="P206" s="143">
        <f>O206*H206</f>
        <v>0</v>
      </c>
      <c r="Q206" s="143">
        <v>0</v>
      </c>
      <c r="R206" s="143">
        <f>Q206*H206</f>
        <v>0</v>
      </c>
      <c r="S206" s="143">
        <v>0</v>
      </c>
      <c r="T206" s="144">
        <f>S206*H206</f>
        <v>0</v>
      </c>
      <c r="AR206" s="145" t="s">
        <v>532</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532</v>
      </c>
      <c r="BM206" s="145" t="s">
        <v>3613</v>
      </c>
    </row>
    <row r="207" spans="2:65" s="1" customFormat="1">
      <c r="B207" s="34"/>
      <c r="D207" s="147" t="s">
        <v>338</v>
      </c>
      <c r="F207" s="148" t="s">
        <v>3614</v>
      </c>
      <c r="I207" s="149"/>
      <c r="L207" s="34"/>
      <c r="M207" s="150"/>
      <c r="T207" s="55"/>
      <c r="AT207" s="19" t="s">
        <v>338</v>
      </c>
      <c r="AU207" s="19" t="s">
        <v>79</v>
      </c>
    </row>
    <row r="208" spans="2:65" s="11" customFormat="1" ht="20.85" customHeight="1">
      <c r="B208" s="121"/>
      <c r="D208" s="122" t="s">
        <v>68</v>
      </c>
      <c r="E208" s="131" t="s">
        <v>3615</v>
      </c>
      <c r="F208" s="131" t="s">
        <v>3616</v>
      </c>
      <c r="I208" s="124"/>
      <c r="J208" s="132">
        <f>BK208</f>
        <v>0</v>
      </c>
      <c r="L208" s="121"/>
      <c r="M208" s="126"/>
      <c r="P208" s="127">
        <f>SUM(P209:P215)</f>
        <v>0</v>
      </c>
      <c r="R208" s="127">
        <f>SUM(R209:R215)</f>
        <v>0.38034400000000002</v>
      </c>
      <c r="T208" s="128">
        <f>SUM(T209:T215)</f>
        <v>0</v>
      </c>
      <c r="AR208" s="122" t="s">
        <v>79</v>
      </c>
      <c r="AT208" s="129" t="s">
        <v>68</v>
      </c>
      <c r="AU208" s="129" t="s">
        <v>79</v>
      </c>
      <c r="AY208" s="122" t="s">
        <v>328</v>
      </c>
      <c r="BK208" s="130">
        <f>SUM(BK209:BK215)</f>
        <v>0</v>
      </c>
    </row>
    <row r="209" spans="2:65" s="1" customFormat="1" ht="33" customHeight="1">
      <c r="B209" s="133"/>
      <c r="C209" s="134" t="s">
        <v>576</v>
      </c>
      <c r="D209" s="134" t="s">
        <v>331</v>
      </c>
      <c r="E209" s="135" t="s">
        <v>6891</v>
      </c>
      <c r="F209" s="136" t="s">
        <v>6892</v>
      </c>
      <c r="G209" s="137" t="s">
        <v>439</v>
      </c>
      <c r="H209" s="138">
        <v>81.584000000000003</v>
      </c>
      <c r="I209" s="139"/>
      <c r="J209" s="140">
        <f>ROUND(I209*H209,2)</f>
        <v>0</v>
      </c>
      <c r="K209" s="136" t="s">
        <v>335</v>
      </c>
      <c r="L209" s="34"/>
      <c r="M209" s="141" t="s">
        <v>3</v>
      </c>
      <c r="N209" s="142" t="s">
        <v>40</v>
      </c>
      <c r="P209" s="143">
        <f>O209*H209</f>
        <v>0</v>
      </c>
      <c r="Q209" s="143">
        <v>0</v>
      </c>
      <c r="R209" s="143">
        <f>Q209*H209</f>
        <v>0</v>
      </c>
      <c r="S209" s="143">
        <v>0</v>
      </c>
      <c r="T209" s="144">
        <f>S209*H209</f>
        <v>0</v>
      </c>
      <c r="AR209" s="145" t="s">
        <v>532</v>
      </c>
      <c r="AT209" s="145" t="s">
        <v>331</v>
      </c>
      <c r="AU209" s="145" t="s">
        <v>87</v>
      </c>
      <c r="AY209" s="19" t="s">
        <v>328</v>
      </c>
      <c r="BE209" s="146">
        <f>IF(N209="základní",J209,0)</f>
        <v>0</v>
      </c>
      <c r="BF209" s="146">
        <f>IF(N209="snížená",J209,0)</f>
        <v>0</v>
      </c>
      <c r="BG209" s="146">
        <f>IF(N209="zákl. přenesená",J209,0)</f>
        <v>0</v>
      </c>
      <c r="BH209" s="146">
        <f>IF(N209="sníž. přenesená",J209,0)</f>
        <v>0</v>
      </c>
      <c r="BI209" s="146">
        <f>IF(N209="nulová",J209,0)</f>
        <v>0</v>
      </c>
      <c r="BJ209" s="19" t="s">
        <v>76</v>
      </c>
      <c r="BK209" s="146">
        <f>ROUND(I209*H209,2)</f>
        <v>0</v>
      </c>
      <c r="BL209" s="19" t="s">
        <v>532</v>
      </c>
      <c r="BM209" s="145" t="s">
        <v>3620</v>
      </c>
    </row>
    <row r="210" spans="2:65" s="1" customFormat="1">
      <c r="B210" s="34"/>
      <c r="D210" s="147" t="s">
        <v>338</v>
      </c>
      <c r="F210" s="148" t="s">
        <v>6893</v>
      </c>
      <c r="I210" s="149"/>
      <c r="L210" s="34"/>
      <c r="M210" s="150"/>
      <c r="T210" s="55"/>
      <c r="AT210" s="19" t="s">
        <v>338</v>
      </c>
      <c r="AU210" s="19" t="s">
        <v>87</v>
      </c>
    </row>
    <row r="211" spans="2:65" s="12" customFormat="1">
      <c r="B211" s="156"/>
      <c r="D211" s="151" t="s">
        <v>442</v>
      </c>
      <c r="E211" s="157" t="s">
        <v>3</v>
      </c>
      <c r="F211" s="158" t="s">
        <v>2481</v>
      </c>
      <c r="H211" s="159">
        <v>77.933000000000007</v>
      </c>
      <c r="I211" s="160"/>
      <c r="L211" s="156"/>
      <c r="M211" s="161"/>
      <c r="T211" s="162"/>
      <c r="AT211" s="157" t="s">
        <v>442</v>
      </c>
      <c r="AU211" s="157" t="s">
        <v>87</v>
      </c>
      <c r="AV211" s="12" t="s">
        <v>79</v>
      </c>
      <c r="AW211" s="12" t="s">
        <v>31</v>
      </c>
      <c r="AX211" s="12" t="s">
        <v>69</v>
      </c>
      <c r="AY211" s="157" t="s">
        <v>328</v>
      </c>
    </row>
    <row r="212" spans="2:65" s="12" customFormat="1">
      <c r="B212" s="156"/>
      <c r="D212" s="151" t="s">
        <v>442</v>
      </c>
      <c r="E212" s="157" t="s">
        <v>3</v>
      </c>
      <c r="F212" s="158" t="s">
        <v>6894</v>
      </c>
      <c r="H212" s="159">
        <v>3.6509999999999998</v>
      </c>
      <c r="I212" s="160"/>
      <c r="L212" s="156"/>
      <c r="M212" s="161"/>
      <c r="T212" s="162"/>
      <c r="AT212" s="157" t="s">
        <v>442</v>
      </c>
      <c r="AU212" s="157" t="s">
        <v>87</v>
      </c>
      <c r="AV212" s="12" t="s">
        <v>79</v>
      </c>
      <c r="AW212" s="12" t="s">
        <v>31</v>
      </c>
      <c r="AX212" s="12" t="s">
        <v>69</v>
      </c>
      <c r="AY212" s="157" t="s">
        <v>328</v>
      </c>
    </row>
    <row r="213" spans="2:65" s="13" customFormat="1">
      <c r="B213" s="163"/>
      <c r="D213" s="151" t="s">
        <v>442</v>
      </c>
      <c r="E213" s="164" t="s">
        <v>3</v>
      </c>
      <c r="F213" s="165" t="s">
        <v>452</v>
      </c>
      <c r="H213" s="166">
        <v>81.584000000000003</v>
      </c>
      <c r="I213" s="167"/>
      <c r="L213" s="163"/>
      <c r="M213" s="168"/>
      <c r="T213" s="169"/>
      <c r="AT213" s="164" t="s">
        <v>442</v>
      </c>
      <c r="AU213" s="164" t="s">
        <v>87</v>
      </c>
      <c r="AV213" s="13" t="s">
        <v>113</v>
      </c>
      <c r="AW213" s="13" t="s">
        <v>31</v>
      </c>
      <c r="AX213" s="13" t="s">
        <v>76</v>
      </c>
      <c r="AY213" s="164" t="s">
        <v>328</v>
      </c>
    </row>
    <row r="214" spans="2:65" s="1" customFormat="1" ht="49.15" customHeight="1">
      <c r="B214" s="133"/>
      <c r="C214" s="176" t="s">
        <v>473</v>
      </c>
      <c r="D214" s="176" t="s">
        <v>539</v>
      </c>
      <c r="E214" s="177" t="s">
        <v>3622</v>
      </c>
      <c r="F214" s="178" t="s">
        <v>3623</v>
      </c>
      <c r="G214" s="179" t="s">
        <v>439</v>
      </c>
      <c r="H214" s="180">
        <v>95.085999999999999</v>
      </c>
      <c r="I214" s="181"/>
      <c r="J214" s="182">
        <f>ROUND(I214*H214,2)</f>
        <v>0</v>
      </c>
      <c r="K214" s="178" t="s">
        <v>335</v>
      </c>
      <c r="L214" s="183"/>
      <c r="M214" s="184" t="s">
        <v>3</v>
      </c>
      <c r="N214" s="185" t="s">
        <v>40</v>
      </c>
      <c r="P214" s="143">
        <f>O214*H214</f>
        <v>0</v>
      </c>
      <c r="Q214" s="143">
        <v>4.0000000000000001E-3</v>
      </c>
      <c r="R214" s="143">
        <f>Q214*H214</f>
        <v>0.38034400000000002</v>
      </c>
      <c r="S214" s="143">
        <v>0</v>
      </c>
      <c r="T214" s="144">
        <f>S214*H214</f>
        <v>0</v>
      </c>
      <c r="AR214" s="145" t="s">
        <v>621</v>
      </c>
      <c r="AT214" s="145" t="s">
        <v>539</v>
      </c>
      <c r="AU214" s="145" t="s">
        <v>87</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532</v>
      </c>
      <c r="BM214" s="145" t="s">
        <v>3624</v>
      </c>
    </row>
    <row r="215" spans="2:65" s="12" customFormat="1">
      <c r="B215" s="156"/>
      <c r="D215" s="151" t="s">
        <v>442</v>
      </c>
      <c r="F215" s="158" t="s">
        <v>6895</v>
      </c>
      <c r="H215" s="159">
        <v>95.085999999999999</v>
      </c>
      <c r="I215" s="160"/>
      <c r="L215" s="156"/>
      <c r="M215" s="161"/>
      <c r="T215" s="162"/>
      <c r="AT215" s="157" t="s">
        <v>442</v>
      </c>
      <c r="AU215" s="157" t="s">
        <v>87</v>
      </c>
      <c r="AV215" s="12" t="s">
        <v>79</v>
      </c>
      <c r="AW215" s="12" t="s">
        <v>4</v>
      </c>
      <c r="AX215" s="12" t="s">
        <v>76</v>
      </c>
      <c r="AY215" s="157" t="s">
        <v>328</v>
      </c>
    </row>
    <row r="216" spans="2:65" s="11" customFormat="1" ht="20.85" customHeight="1">
      <c r="B216" s="121"/>
      <c r="D216" s="122" t="s">
        <v>68</v>
      </c>
      <c r="E216" s="131" t="s">
        <v>3626</v>
      </c>
      <c r="F216" s="131" t="s">
        <v>3627</v>
      </c>
      <c r="I216" s="124"/>
      <c r="J216" s="132">
        <f>BK216</f>
        <v>0</v>
      </c>
      <c r="L216" s="121"/>
      <c r="M216" s="126"/>
      <c r="P216" s="127">
        <f>SUM(P217:P244)</f>
        <v>0</v>
      </c>
      <c r="R216" s="127">
        <f>SUM(R217:R244)</f>
        <v>1.9864978700000002</v>
      </c>
      <c r="T216" s="128">
        <f>SUM(T217:T244)</f>
        <v>0</v>
      </c>
      <c r="AR216" s="122" t="s">
        <v>79</v>
      </c>
      <c r="AT216" s="129" t="s">
        <v>68</v>
      </c>
      <c r="AU216" s="129" t="s">
        <v>79</v>
      </c>
      <c r="AY216" s="122" t="s">
        <v>328</v>
      </c>
      <c r="BK216" s="130">
        <f>SUM(BK217:BK244)</f>
        <v>0</v>
      </c>
    </row>
    <row r="217" spans="2:65" s="1" customFormat="1" ht="62.65" customHeight="1">
      <c r="B217" s="133"/>
      <c r="C217" s="134" t="s">
        <v>588</v>
      </c>
      <c r="D217" s="134" t="s">
        <v>331</v>
      </c>
      <c r="E217" s="135" t="s">
        <v>6896</v>
      </c>
      <c r="F217" s="136" t="s">
        <v>6897</v>
      </c>
      <c r="G217" s="137" t="s">
        <v>574</v>
      </c>
      <c r="H217" s="138">
        <v>21.905999999999999</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532</v>
      </c>
      <c r="AT217" s="145" t="s">
        <v>331</v>
      </c>
      <c r="AU217" s="145" t="s">
        <v>87</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6898</v>
      </c>
    </row>
    <row r="218" spans="2:65" s="1" customFormat="1">
      <c r="B218" s="34"/>
      <c r="D218" s="147" t="s">
        <v>338</v>
      </c>
      <c r="F218" s="148" t="s">
        <v>6899</v>
      </c>
      <c r="I218" s="149"/>
      <c r="L218" s="34"/>
      <c r="M218" s="150"/>
      <c r="T218" s="55"/>
      <c r="AT218" s="19" t="s">
        <v>338</v>
      </c>
      <c r="AU218" s="19" t="s">
        <v>87</v>
      </c>
    </row>
    <row r="219" spans="2:65" s="14" customFormat="1">
      <c r="B219" s="170"/>
      <c r="D219" s="151" t="s">
        <v>442</v>
      </c>
      <c r="E219" s="171" t="s">
        <v>3</v>
      </c>
      <c r="F219" s="172" t="s">
        <v>6900</v>
      </c>
      <c r="H219" s="171" t="s">
        <v>3</v>
      </c>
      <c r="I219" s="173"/>
      <c r="L219" s="170"/>
      <c r="M219" s="174"/>
      <c r="T219" s="175"/>
      <c r="AT219" s="171" t="s">
        <v>442</v>
      </c>
      <c r="AU219" s="171" t="s">
        <v>87</v>
      </c>
      <c r="AV219" s="14" t="s">
        <v>76</v>
      </c>
      <c r="AW219" s="14" t="s">
        <v>31</v>
      </c>
      <c r="AX219" s="14" t="s">
        <v>69</v>
      </c>
      <c r="AY219" s="171" t="s">
        <v>328</v>
      </c>
    </row>
    <row r="220" spans="2:65" s="12" customFormat="1">
      <c r="B220" s="156"/>
      <c r="D220" s="151" t="s">
        <v>442</v>
      </c>
      <c r="E220" s="157" t="s">
        <v>3</v>
      </c>
      <c r="F220" s="158" t="s">
        <v>6901</v>
      </c>
      <c r="H220" s="159">
        <v>21.905999999999999</v>
      </c>
      <c r="I220" s="160"/>
      <c r="L220" s="156"/>
      <c r="M220" s="161"/>
      <c r="T220" s="162"/>
      <c r="AT220" s="157" t="s">
        <v>442</v>
      </c>
      <c r="AU220" s="157" t="s">
        <v>87</v>
      </c>
      <c r="AV220" s="12" t="s">
        <v>79</v>
      </c>
      <c r="AW220" s="12" t="s">
        <v>31</v>
      </c>
      <c r="AX220" s="12" t="s">
        <v>69</v>
      </c>
      <c r="AY220" s="157" t="s">
        <v>328</v>
      </c>
    </row>
    <row r="221" spans="2:65" s="13" customFormat="1">
      <c r="B221" s="163"/>
      <c r="D221" s="151" t="s">
        <v>442</v>
      </c>
      <c r="E221" s="164" t="s">
        <v>3</v>
      </c>
      <c r="F221" s="165" t="s">
        <v>452</v>
      </c>
      <c r="H221" s="166">
        <v>21.905999999999999</v>
      </c>
      <c r="I221" s="167"/>
      <c r="L221" s="163"/>
      <c r="M221" s="168"/>
      <c r="T221" s="169"/>
      <c r="AT221" s="164" t="s">
        <v>442</v>
      </c>
      <c r="AU221" s="164" t="s">
        <v>87</v>
      </c>
      <c r="AV221" s="13" t="s">
        <v>113</v>
      </c>
      <c r="AW221" s="13" t="s">
        <v>31</v>
      </c>
      <c r="AX221" s="13" t="s">
        <v>76</v>
      </c>
      <c r="AY221" s="164" t="s">
        <v>328</v>
      </c>
    </row>
    <row r="222" spans="2:65" s="1" customFormat="1" ht="24.2" customHeight="1">
      <c r="B222" s="133"/>
      <c r="C222" s="176" t="s">
        <v>593</v>
      </c>
      <c r="D222" s="176" t="s">
        <v>539</v>
      </c>
      <c r="E222" s="177" t="s">
        <v>6902</v>
      </c>
      <c r="F222" s="178" t="s">
        <v>6903</v>
      </c>
      <c r="G222" s="179" t="s">
        <v>574</v>
      </c>
      <c r="H222" s="180">
        <v>23.001000000000001</v>
      </c>
      <c r="I222" s="181"/>
      <c r="J222" s="182">
        <f>ROUND(I222*H222,2)</f>
        <v>0</v>
      </c>
      <c r="K222" s="178" t="s">
        <v>335</v>
      </c>
      <c r="L222" s="183"/>
      <c r="M222" s="184" t="s">
        <v>3</v>
      </c>
      <c r="N222" s="185" t="s">
        <v>40</v>
      </c>
      <c r="P222" s="143">
        <f>O222*H222</f>
        <v>0</v>
      </c>
      <c r="Q222" s="143">
        <v>3.0000000000000001E-5</v>
      </c>
      <c r="R222" s="143">
        <f>Q222*H222</f>
        <v>6.9003000000000001E-4</v>
      </c>
      <c r="S222" s="143">
        <v>0</v>
      </c>
      <c r="T222" s="144">
        <f>S222*H222</f>
        <v>0</v>
      </c>
      <c r="AR222" s="145" t="s">
        <v>621</v>
      </c>
      <c r="AT222" s="145" t="s">
        <v>539</v>
      </c>
      <c r="AU222" s="145" t="s">
        <v>87</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532</v>
      </c>
      <c r="BM222" s="145" t="s">
        <v>6904</v>
      </c>
    </row>
    <row r="223" spans="2:65" s="12" customFormat="1">
      <c r="B223" s="156"/>
      <c r="D223" s="151" t="s">
        <v>442</v>
      </c>
      <c r="F223" s="158" t="s">
        <v>6905</v>
      </c>
      <c r="H223" s="159">
        <v>23.001000000000001</v>
      </c>
      <c r="I223" s="160"/>
      <c r="L223" s="156"/>
      <c r="M223" s="161"/>
      <c r="T223" s="162"/>
      <c r="AT223" s="157" t="s">
        <v>442</v>
      </c>
      <c r="AU223" s="157" t="s">
        <v>87</v>
      </c>
      <c r="AV223" s="12" t="s">
        <v>79</v>
      </c>
      <c r="AW223" s="12" t="s">
        <v>4</v>
      </c>
      <c r="AX223" s="12" t="s">
        <v>76</v>
      </c>
      <c r="AY223" s="157" t="s">
        <v>328</v>
      </c>
    </row>
    <row r="224" spans="2:65" s="1" customFormat="1" ht="66.75" customHeight="1">
      <c r="B224" s="133"/>
      <c r="C224" s="134" t="s">
        <v>598</v>
      </c>
      <c r="D224" s="134" t="s">
        <v>331</v>
      </c>
      <c r="E224" s="135" t="s">
        <v>6906</v>
      </c>
      <c r="F224" s="136" t="s">
        <v>6907</v>
      </c>
      <c r="G224" s="137" t="s">
        <v>439</v>
      </c>
      <c r="H224" s="138">
        <v>641.23800000000006</v>
      </c>
      <c r="I224" s="139"/>
      <c r="J224" s="140">
        <f>ROUND(I224*H224,2)</f>
        <v>0</v>
      </c>
      <c r="K224" s="136" t="s">
        <v>335</v>
      </c>
      <c r="L224" s="34"/>
      <c r="M224" s="141" t="s">
        <v>3</v>
      </c>
      <c r="N224" s="142" t="s">
        <v>40</v>
      </c>
      <c r="P224" s="143">
        <f>O224*H224</f>
        <v>0</v>
      </c>
      <c r="Q224" s="143">
        <v>2.3000000000000001E-4</v>
      </c>
      <c r="R224" s="143">
        <f>Q224*H224</f>
        <v>0.14748474000000003</v>
      </c>
      <c r="S224" s="143">
        <v>0</v>
      </c>
      <c r="T224" s="144">
        <f>S224*H224</f>
        <v>0</v>
      </c>
      <c r="AR224" s="145" t="s">
        <v>532</v>
      </c>
      <c r="AT224" s="145" t="s">
        <v>331</v>
      </c>
      <c r="AU224" s="145" t="s">
        <v>87</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532</v>
      </c>
      <c r="BM224" s="145" t="s">
        <v>6908</v>
      </c>
    </row>
    <row r="225" spans="2:65" s="1" customFormat="1">
      <c r="B225" s="34"/>
      <c r="D225" s="147" t="s">
        <v>338</v>
      </c>
      <c r="F225" s="148" t="s">
        <v>6909</v>
      </c>
      <c r="I225" s="149"/>
      <c r="L225" s="34"/>
      <c r="M225" s="150"/>
      <c r="T225" s="55"/>
      <c r="AT225" s="19" t="s">
        <v>338</v>
      </c>
      <c r="AU225" s="19" t="s">
        <v>87</v>
      </c>
    </row>
    <row r="226" spans="2:65" s="1" customFormat="1" ht="24.2" customHeight="1">
      <c r="B226" s="133"/>
      <c r="C226" s="176" t="s">
        <v>605</v>
      </c>
      <c r="D226" s="176" t="s">
        <v>539</v>
      </c>
      <c r="E226" s="177" t="s">
        <v>6910</v>
      </c>
      <c r="F226" s="178" t="s">
        <v>6911</v>
      </c>
      <c r="G226" s="179" t="s">
        <v>439</v>
      </c>
      <c r="H226" s="180">
        <v>649.44000000000005</v>
      </c>
      <c r="I226" s="181"/>
      <c r="J226" s="182">
        <f>ROUND(I226*H226,2)</f>
        <v>0</v>
      </c>
      <c r="K226" s="178" t="s">
        <v>335</v>
      </c>
      <c r="L226" s="183"/>
      <c r="M226" s="184" t="s">
        <v>3</v>
      </c>
      <c r="N226" s="185" t="s">
        <v>40</v>
      </c>
      <c r="P226" s="143">
        <f>O226*H226</f>
        <v>0</v>
      </c>
      <c r="Q226" s="143">
        <v>2.5000000000000001E-3</v>
      </c>
      <c r="R226" s="143">
        <f>Q226*H226</f>
        <v>1.6236000000000002</v>
      </c>
      <c r="S226" s="143">
        <v>0</v>
      </c>
      <c r="T226" s="144">
        <f>S226*H226</f>
        <v>0</v>
      </c>
      <c r="AR226" s="145" t="s">
        <v>621</v>
      </c>
      <c r="AT226" s="145" t="s">
        <v>539</v>
      </c>
      <c r="AU226" s="145" t="s">
        <v>87</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532</v>
      </c>
      <c r="BM226" s="145" t="s">
        <v>6912</v>
      </c>
    </row>
    <row r="227" spans="2:65" s="12" customFormat="1">
      <c r="B227" s="156"/>
      <c r="D227" s="151" t="s">
        <v>442</v>
      </c>
      <c r="E227" s="157" t="s">
        <v>3</v>
      </c>
      <c r="F227" s="158" t="s">
        <v>2515</v>
      </c>
      <c r="H227" s="159">
        <v>557.22</v>
      </c>
      <c r="I227" s="160"/>
      <c r="L227" s="156"/>
      <c r="M227" s="161"/>
      <c r="T227" s="162"/>
      <c r="AT227" s="157" t="s">
        <v>442</v>
      </c>
      <c r="AU227" s="157" t="s">
        <v>87</v>
      </c>
      <c r="AV227" s="12" t="s">
        <v>79</v>
      </c>
      <c r="AW227" s="12" t="s">
        <v>31</v>
      </c>
      <c r="AX227" s="12" t="s">
        <v>76</v>
      </c>
      <c r="AY227" s="157" t="s">
        <v>328</v>
      </c>
    </row>
    <row r="228" spans="2:65" s="12" customFormat="1">
      <c r="B228" s="156"/>
      <c r="D228" s="151" t="s">
        <v>442</v>
      </c>
      <c r="F228" s="158" t="s">
        <v>6913</v>
      </c>
      <c r="H228" s="159">
        <v>649.44000000000005</v>
      </c>
      <c r="I228" s="160"/>
      <c r="L228" s="156"/>
      <c r="M228" s="161"/>
      <c r="T228" s="162"/>
      <c r="AT228" s="157" t="s">
        <v>442</v>
      </c>
      <c r="AU228" s="157" t="s">
        <v>87</v>
      </c>
      <c r="AV228" s="12" t="s">
        <v>79</v>
      </c>
      <c r="AW228" s="12" t="s">
        <v>4</v>
      </c>
      <c r="AX228" s="12" t="s">
        <v>76</v>
      </c>
      <c r="AY228" s="157" t="s">
        <v>328</v>
      </c>
    </row>
    <row r="229" spans="2:65" s="1" customFormat="1" ht="24.2" customHeight="1">
      <c r="B229" s="133"/>
      <c r="C229" s="176" t="s">
        <v>610</v>
      </c>
      <c r="D229" s="176" t="s">
        <v>539</v>
      </c>
      <c r="E229" s="177" t="s">
        <v>6914</v>
      </c>
      <c r="F229" s="178" t="s">
        <v>6915</v>
      </c>
      <c r="G229" s="179" t="s">
        <v>439</v>
      </c>
      <c r="H229" s="180">
        <v>97.881</v>
      </c>
      <c r="I229" s="181"/>
      <c r="J229" s="182">
        <f>ROUND(I229*H229,2)</f>
        <v>0</v>
      </c>
      <c r="K229" s="178" t="s">
        <v>335</v>
      </c>
      <c r="L229" s="183"/>
      <c r="M229" s="184" t="s">
        <v>3</v>
      </c>
      <c r="N229" s="185" t="s">
        <v>40</v>
      </c>
      <c r="P229" s="143">
        <f>O229*H229</f>
        <v>0</v>
      </c>
      <c r="Q229" s="143">
        <v>1.9E-3</v>
      </c>
      <c r="R229" s="143">
        <f>Q229*H229</f>
        <v>0.1859739</v>
      </c>
      <c r="S229" s="143">
        <v>0</v>
      </c>
      <c r="T229" s="144">
        <f>S229*H229</f>
        <v>0</v>
      </c>
      <c r="AR229" s="145" t="s">
        <v>621</v>
      </c>
      <c r="AT229" s="145" t="s">
        <v>539</v>
      </c>
      <c r="AU229" s="145" t="s">
        <v>87</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532</v>
      </c>
      <c r="BM229" s="145" t="s">
        <v>6916</v>
      </c>
    </row>
    <row r="230" spans="2:65" s="12" customFormat="1">
      <c r="B230" s="156"/>
      <c r="D230" s="151" t="s">
        <v>442</v>
      </c>
      <c r="E230" s="157" t="s">
        <v>3</v>
      </c>
      <c r="F230" s="158" t="s">
        <v>2481</v>
      </c>
      <c r="H230" s="159">
        <v>77.933000000000007</v>
      </c>
      <c r="I230" s="160"/>
      <c r="L230" s="156"/>
      <c r="M230" s="161"/>
      <c r="T230" s="162"/>
      <c r="AT230" s="157" t="s">
        <v>442</v>
      </c>
      <c r="AU230" s="157" t="s">
        <v>87</v>
      </c>
      <c r="AV230" s="12" t="s">
        <v>79</v>
      </c>
      <c r="AW230" s="12" t="s">
        <v>31</v>
      </c>
      <c r="AX230" s="12" t="s">
        <v>69</v>
      </c>
      <c r="AY230" s="157" t="s">
        <v>328</v>
      </c>
    </row>
    <row r="231" spans="2:65" s="12" customFormat="1">
      <c r="B231" s="156"/>
      <c r="D231" s="151" t="s">
        <v>442</v>
      </c>
      <c r="E231" s="157" t="s">
        <v>3</v>
      </c>
      <c r="F231" s="158" t="s">
        <v>3643</v>
      </c>
      <c r="H231" s="159">
        <v>6.085</v>
      </c>
      <c r="I231" s="160"/>
      <c r="L231" s="156"/>
      <c r="M231" s="161"/>
      <c r="T231" s="162"/>
      <c r="AT231" s="157" t="s">
        <v>442</v>
      </c>
      <c r="AU231" s="157" t="s">
        <v>87</v>
      </c>
      <c r="AV231" s="12" t="s">
        <v>79</v>
      </c>
      <c r="AW231" s="12" t="s">
        <v>31</v>
      </c>
      <c r="AX231" s="12" t="s">
        <v>69</v>
      </c>
      <c r="AY231" s="157" t="s">
        <v>328</v>
      </c>
    </row>
    <row r="232" spans="2:65" s="13" customFormat="1">
      <c r="B232" s="163"/>
      <c r="D232" s="151" t="s">
        <v>442</v>
      </c>
      <c r="E232" s="164" t="s">
        <v>3</v>
      </c>
      <c r="F232" s="165" t="s">
        <v>452</v>
      </c>
      <c r="H232" s="166">
        <v>84.018000000000001</v>
      </c>
      <c r="I232" s="167"/>
      <c r="L232" s="163"/>
      <c r="M232" s="168"/>
      <c r="T232" s="169"/>
      <c r="AT232" s="164" t="s">
        <v>442</v>
      </c>
      <c r="AU232" s="164" t="s">
        <v>87</v>
      </c>
      <c r="AV232" s="13" t="s">
        <v>113</v>
      </c>
      <c r="AW232" s="13" t="s">
        <v>31</v>
      </c>
      <c r="AX232" s="13" t="s">
        <v>76</v>
      </c>
      <c r="AY232" s="164" t="s">
        <v>328</v>
      </c>
    </row>
    <row r="233" spans="2:65" s="12" customFormat="1">
      <c r="B233" s="156"/>
      <c r="D233" s="151" t="s">
        <v>442</v>
      </c>
      <c r="F233" s="158" t="s">
        <v>6917</v>
      </c>
      <c r="H233" s="159">
        <v>97.881</v>
      </c>
      <c r="I233" s="160"/>
      <c r="L233" s="156"/>
      <c r="M233" s="161"/>
      <c r="T233" s="162"/>
      <c r="AT233" s="157" t="s">
        <v>442</v>
      </c>
      <c r="AU233" s="157" t="s">
        <v>87</v>
      </c>
      <c r="AV233" s="12" t="s">
        <v>79</v>
      </c>
      <c r="AW233" s="12" t="s">
        <v>4</v>
      </c>
      <c r="AX233" s="12" t="s">
        <v>76</v>
      </c>
      <c r="AY233" s="157" t="s">
        <v>328</v>
      </c>
    </row>
    <row r="234" spans="2:65" s="1" customFormat="1" ht="33" customHeight="1">
      <c r="B234" s="133"/>
      <c r="C234" s="134" t="s">
        <v>616</v>
      </c>
      <c r="D234" s="134" t="s">
        <v>331</v>
      </c>
      <c r="E234" s="135" t="s">
        <v>6918</v>
      </c>
      <c r="F234" s="136" t="s">
        <v>6919</v>
      </c>
      <c r="G234" s="137" t="s">
        <v>439</v>
      </c>
      <c r="H234" s="138">
        <v>81.584000000000003</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532</v>
      </c>
      <c r="AT234" s="145" t="s">
        <v>331</v>
      </c>
      <c r="AU234" s="145" t="s">
        <v>87</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532</v>
      </c>
      <c r="BM234" s="145" t="s">
        <v>6920</v>
      </c>
    </row>
    <row r="235" spans="2:65" s="1" customFormat="1">
      <c r="B235" s="34"/>
      <c r="D235" s="147" t="s">
        <v>338</v>
      </c>
      <c r="F235" s="148" t="s">
        <v>6921</v>
      </c>
      <c r="I235" s="149"/>
      <c r="L235" s="34"/>
      <c r="M235" s="150"/>
      <c r="T235" s="55"/>
      <c r="AT235" s="19" t="s">
        <v>338</v>
      </c>
      <c r="AU235" s="19" t="s">
        <v>87</v>
      </c>
    </row>
    <row r="236" spans="2:65" s="12" customFormat="1">
      <c r="B236" s="156"/>
      <c r="D236" s="151" t="s">
        <v>442</v>
      </c>
      <c r="E236" s="157" t="s">
        <v>3</v>
      </c>
      <c r="F236" s="158" t="s">
        <v>6922</v>
      </c>
      <c r="H236" s="159">
        <v>77.933000000000007</v>
      </c>
      <c r="I236" s="160"/>
      <c r="L236" s="156"/>
      <c r="M236" s="161"/>
      <c r="T236" s="162"/>
      <c r="AT236" s="157" t="s">
        <v>442</v>
      </c>
      <c r="AU236" s="157" t="s">
        <v>87</v>
      </c>
      <c r="AV236" s="12" t="s">
        <v>79</v>
      </c>
      <c r="AW236" s="12" t="s">
        <v>31</v>
      </c>
      <c r="AX236" s="12" t="s">
        <v>69</v>
      </c>
      <c r="AY236" s="157" t="s">
        <v>328</v>
      </c>
    </row>
    <row r="237" spans="2:65" s="12" customFormat="1">
      <c r="B237" s="156"/>
      <c r="D237" s="151" t="s">
        <v>442</v>
      </c>
      <c r="E237" s="157" t="s">
        <v>3</v>
      </c>
      <c r="F237" s="158" t="s">
        <v>6923</v>
      </c>
      <c r="H237" s="159">
        <v>3.6509999999999998</v>
      </c>
      <c r="I237" s="160"/>
      <c r="L237" s="156"/>
      <c r="M237" s="161"/>
      <c r="T237" s="162"/>
      <c r="AT237" s="157" t="s">
        <v>442</v>
      </c>
      <c r="AU237" s="157" t="s">
        <v>87</v>
      </c>
      <c r="AV237" s="12" t="s">
        <v>79</v>
      </c>
      <c r="AW237" s="12" t="s">
        <v>31</v>
      </c>
      <c r="AX237" s="12" t="s">
        <v>69</v>
      </c>
      <c r="AY237" s="157" t="s">
        <v>328</v>
      </c>
    </row>
    <row r="238" spans="2:65" s="13" customFormat="1">
      <c r="B238" s="163"/>
      <c r="D238" s="151" t="s">
        <v>442</v>
      </c>
      <c r="E238" s="164" t="s">
        <v>3</v>
      </c>
      <c r="F238" s="165" t="s">
        <v>452</v>
      </c>
      <c r="H238" s="166">
        <v>81.584000000000003</v>
      </c>
      <c r="I238" s="167"/>
      <c r="L238" s="163"/>
      <c r="M238" s="168"/>
      <c r="T238" s="169"/>
      <c r="AT238" s="164" t="s">
        <v>442</v>
      </c>
      <c r="AU238" s="164" t="s">
        <v>87</v>
      </c>
      <c r="AV238" s="13" t="s">
        <v>113</v>
      </c>
      <c r="AW238" s="13" t="s">
        <v>31</v>
      </c>
      <c r="AX238" s="13" t="s">
        <v>76</v>
      </c>
      <c r="AY238" s="164" t="s">
        <v>328</v>
      </c>
    </row>
    <row r="239" spans="2:65" s="1" customFormat="1" ht="16.5" customHeight="1">
      <c r="B239" s="133"/>
      <c r="C239" s="176" t="s">
        <v>621</v>
      </c>
      <c r="D239" s="176" t="s">
        <v>539</v>
      </c>
      <c r="E239" s="177" t="s">
        <v>6924</v>
      </c>
      <c r="F239" s="178" t="s">
        <v>6925</v>
      </c>
      <c r="G239" s="179" t="s">
        <v>439</v>
      </c>
      <c r="H239" s="180">
        <v>81.584000000000003</v>
      </c>
      <c r="I239" s="181"/>
      <c r="J239" s="182">
        <f>ROUND(I239*H239,2)</f>
        <v>0</v>
      </c>
      <c r="K239" s="178" t="s">
        <v>335</v>
      </c>
      <c r="L239" s="183"/>
      <c r="M239" s="184" t="s">
        <v>3</v>
      </c>
      <c r="N239" s="185" t="s">
        <v>40</v>
      </c>
      <c r="P239" s="143">
        <f>O239*H239</f>
        <v>0</v>
      </c>
      <c r="Q239" s="143">
        <v>1.4999999999999999E-4</v>
      </c>
      <c r="R239" s="143">
        <f>Q239*H239</f>
        <v>1.22376E-2</v>
      </c>
      <c r="S239" s="143">
        <v>0</v>
      </c>
      <c r="T239" s="144">
        <f>S239*H239</f>
        <v>0</v>
      </c>
      <c r="AR239" s="145" t="s">
        <v>621</v>
      </c>
      <c r="AT239" s="145" t="s">
        <v>539</v>
      </c>
      <c r="AU239" s="145" t="s">
        <v>87</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532</v>
      </c>
      <c r="BM239" s="145" t="s">
        <v>6926</v>
      </c>
    </row>
    <row r="240" spans="2:65" s="1" customFormat="1" ht="37.9" customHeight="1">
      <c r="B240" s="133"/>
      <c r="C240" s="134" t="s">
        <v>626</v>
      </c>
      <c r="D240" s="134" t="s">
        <v>331</v>
      </c>
      <c r="E240" s="135" t="s">
        <v>3638</v>
      </c>
      <c r="F240" s="136" t="s">
        <v>3639</v>
      </c>
      <c r="G240" s="137" t="s">
        <v>439</v>
      </c>
      <c r="H240" s="138">
        <v>6.085</v>
      </c>
      <c r="I240" s="139"/>
      <c r="J240" s="140">
        <f>ROUND(I240*H240,2)</f>
        <v>0</v>
      </c>
      <c r="K240" s="136" t="s">
        <v>335</v>
      </c>
      <c r="L240" s="34"/>
      <c r="M240" s="141" t="s">
        <v>3</v>
      </c>
      <c r="N240" s="142" t="s">
        <v>40</v>
      </c>
      <c r="P240" s="143">
        <f>O240*H240</f>
        <v>0</v>
      </c>
      <c r="Q240" s="143">
        <v>5.0000000000000001E-4</v>
      </c>
      <c r="R240" s="143">
        <f>Q240*H240</f>
        <v>3.0425000000000001E-3</v>
      </c>
      <c r="S240" s="143">
        <v>0</v>
      </c>
      <c r="T240" s="144">
        <f>S240*H240</f>
        <v>0</v>
      </c>
      <c r="AR240" s="145" t="s">
        <v>532</v>
      </c>
      <c r="AT240" s="145" t="s">
        <v>331</v>
      </c>
      <c r="AU240" s="145" t="s">
        <v>87</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532</v>
      </c>
      <c r="BM240" s="145" t="s">
        <v>6927</v>
      </c>
    </row>
    <row r="241" spans="2:65" s="1" customFormat="1">
      <c r="B241" s="34"/>
      <c r="D241" s="147" t="s">
        <v>338</v>
      </c>
      <c r="F241" s="148" t="s">
        <v>3641</v>
      </c>
      <c r="I241" s="149"/>
      <c r="L241" s="34"/>
      <c r="M241" s="150"/>
      <c r="T241" s="55"/>
      <c r="AT241" s="19" t="s">
        <v>338</v>
      </c>
      <c r="AU241" s="19" t="s">
        <v>87</v>
      </c>
    </row>
    <row r="242" spans="2:65" s="12" customFormat="1">
      <c r="B242" s="156"/>
      <c r="D242" s="151" t="s">
        <v>442</v>
      </c>
      <c r="E242" s="157" t="s">
        <v>3</v>
      </c>
      <c r="F242" s="158" t="s">
        <v>3643</v>
      </c>
      <c r="H242" s="159">
        <v>6.085</v>
      </c>
      <c r="I242" s="160"/>
      <c r="L242" s="156"/>
      <c r="M242" s="161"/>
      <c r="T242" s="162"/>
      <c r="AT242" s="157" t="s">
        <v>442</v>
      </c>
      <c r="AU242" s="157" t="s">
        <v>87</v>
      </c>
      <c r="AV242" s="12" t="s">
        <v>79</v>
      </c>
      <c r="AW242" s="12" t="s">
        <v>31</v>
      </c>
      <c r="AX242" s="12" t="s">
        <v>76</v>
      </c>
      <c r="AY242" s="157" t="s">
        <v>328</v>
      </c>
    </row>
    <row r="243" spans="2:65" s="1" customFormat="1" ht="24.2" customHeight="1">
      <c r="B243" s="133"/>
      <c r="C243" s="176" t="s">
        <v>631</v>
      </c>
      <c r="D243" s="176" t="s">
        <v>539</v>
      </c>
      <c r="E243" s="177" t="s">
        <v>3633</v>
      </c>
      <c r="F243" s="178" t="s">
        <v>3634</v>
      </c>
      <c r="G243" s="179" t="s">
        <v>439</v>
      </c>
      <c r="H243" s="180">
        <v>7.0890000000000004</v>
      </c>
      <c r="I243" s="181"/>
      <c r="J243" s="182">
        <f>ROUND(I243*H243,2)</f>
        <v>0</v>
      </c>
      <c r="K243" s="178" t="s">
        <v>335</v>
      </c>
      <c r="L243" s="183"/>
      <c r="M243" s="184" t="s">
        <v>3</v>
      </c>
      <c r="N243" s="185" t="s">
        <v>40</v>
      </c>
      <c r="P243" s="143">
        <f>O243*H243</f>
        <v>0</v>
      </c>
      <c r="Q243" s="143">
        <v>1.9E-3</v>
      </c>
      <c r="R243" s="143">
        <f>Q243*H243</f>
        <v>1.3469100000000001E-2</v>
      </c>
      <c r="S243" s="143">
        <v>0</v>
      </c>
      <c r="T243" s="144">
        <f>S243*H243</f>
        <v>0</v>
      </c>
      <c r="AR243" s="145" t="s">
        <v>621</v>
      </c>
      <c r="AT243" s="145" t="s">
        <v>539</v>
      </c>
      <c r="AU243" s="145" t="s">
        <v>87</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532</v>
      </c>
      <c r="BM243" s="145" t="s">
        <v>6928</v>
      </c>
    </row>
    <row r="244" spans="2:65" s="12" customFormat="1">
      <c r="B244" s="156"/>
      <c r="D244" s="151" t="s">
        <v>442</v>
      </c>
      <c r="F244" s="158" t="s">
        <v>6929</v>
      </c>
      <c r="H244" s="159">
        <v>7.0890000000000004</v>
      </c>
      <c r="I244" s="160"/>
      <c r="L244" s="156"/>
      <c r="M244" s="161"/>
      <c r="T244" s="162"/>
      <c r="AT244" s="157" t="s">
        <v>442</v>
      </c>
      <c r="AU244" s="157" t="s">
        <v>87</v>
      </c>
      <c r="AV244" s="12" t="s">
        <v>79</v>
      </c>
      <c r="AW244" s="12" t="s">
        <v>4</v>
      </c>
      <c r="AX244" s="12" t="s">
        <v>76</v>
      </c>
      <c r="AY244" s="157" t="s">
        <v>328</v>
      </c>
    </row>
    <row r="245" spans="2:65" s="11" customFormat="1" ht="20.85" customHeight="1">
      <c r="B245" s="121"/>
      <c r="D245" s="122" t="s">
        <v>68</v>
      </c>
      <c r="E245" s="131" t="s">
        <v>6930</v>
      </c>
      <c r="F245" s="131" t="s">
        <v>6931</v>
      </c>
      <c r="I245" s="124"/>
      <c r="J245" s="132">
        <f>BK245</f>
        <v>0</v>
      </c>
      <c r="L245" s="121"/>
      <c r="M245" s="126"/>
      <c r="P245" s="127">
        <f>SUM(P246:P256)</f>
        <v>0</v>
      </c>
      <c r="R245" s="127">
        <f>SUM(R246:R256)</f>
        <v>14.485899999999999</v>
      </c>
      <c r="T245" s="128">
        <f>SUM(T246:T256)</f>
        <v>0</v>
      </c>
      <c r="AR245" s="122" t="s">
        <v>79</v>
      </c>
      <c r="AT245" s="129" t="s">
        <v>68</v>
      </c>
      <c r="AU245" s="129" t="s">
        <v>79</v>
      </c>
      <c r="AY245" s="122" t="s">
        <v>328</v>
      </c>
      <c r="BK245" s="130">
        <f>SUM(BK246:BK256)</f>
        <v>0</v>
      </c>
    </row>
    <row r="246" spans="2:65" s="1" customFormat="1" ht="33" customHeight="1">
      <c r="B246" s="133"/>
      <c r="C246" s="134" t="s">
        <v>638</v>
      </c>
      <c r="D246" s="134" t="s">
        <v>331</v>
      </c>
      <c r="E246" s="135" t="s">
        <v>6932</v>
      </c>
      <c r="F246" s="136" t="s">
        <v>6933</v>
      </c>
      <c r="G246" s="137" t="s">
        <v>439</v>
      </c>
      <c r="H246" s="138">
        <v>8.0359999999999996</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532</v>
      </c>
      <c r="AT246" s="145" t="s">
        <v>331</v>
      </c>
      <c r="AU246" s="145" t="s">
        <v>87</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532</v>
      </c>
      <c r="BM246" s="145" t="s">
        <v>6934</v>
      </c>
    </row>
    <row r="247" spans="2:65" s="1" customFormat="1">
      <c r="B247" s="34"/>
      <c r="D247" s="147" t="s">
        <v>338</v>
      </c>
      <c r="F247" s="148" t="s">
        <v>6935</v>
      </c>
      <c r="I247" s="149"/>
      <c r="L247" s="34"/>
      <c r="M247" s="150"/>
      <c r="T247" s="55"/>
      <c r="AT247" s="19" t="s">
        <v>338</v>
      </c>
      <c r="AU247" s="19" t="s">
        <v>87</v>
      </c>
    </row>
    <row r="248" spans="2:65" s="12" customFormat="1">
      <c r="B248" s="156"/>
      <c r="D248" s="151" t="s">
        <v>442</v>
      </c>
      <c r="E248" s="157" t="s">
        <v>3</v>
      </c>
      <c r="F248" s="158" t="s">
        <v>6810</v>
      </c>
      <c r="H248" s="159">
        <v>8.0359999999999996</v>
      </c>
      <c r="I248" s="160"/>
      <c r="L248" s="156"/>
      <c r="M248" s="161"/>
      <c r="T248" s="162"/>
      <c r="AT248" s="157" t="s">
        <v>442</v>
      </c>
      <c r="AU248" s="157" t="s">
        <v>87</v>
      </c>
      <c r="AV248" s="12" t="s">
        <v>79</v>
      </c>
      <c r="AW248" s="12" t="s">
        <v>31</v>
      </c>
      <c r="AX248" s="12" t="s">
        <v>76</v>
      </c>
      <c r="AY248" s="157" t="s">
        <v>328</v>
      </c>
    </row>
    <row r="249" spans="2:65" s="1" customFormat="1" ht="16.5" customHeight="1">
      <c r="B249" s="133"/>
      <c r="C249" s="176" t="s">
        <v>643</v>
      </c>
      <c r="D249" s="176" t="s">
        <v>539</v>
      </c>
      <c r="E249" s="177" t="s">
        <v>6936</v>
      </c>
      <c r="F249" s="178" t="s">
        <v>6937</v>
      </c>
      <c r="G249" s="179" t="s">
        <v>585</v>
      </c>
      <c r="H249" s="180">
        <v>14.465</v>
      </c>
      <c r="I249" s="181"/>
      <c r="J249" s="182">
        <f>ROUND(I249*H249,2)</f>
        <v>0</v>
      </c>
      <c r="K249" s="178" t="s">
        <v>335</v>
      </c>
      <c r="L249" s="183"/>
      <c r="M249" s="184" t="s">
        <v>3</v>
      </c>
      <c r="N249" s="185" t="s">
        <v>40</v>
      </c>
      <c r="P249" s="143">
        <f>O249*H249</f>
        <v>0</v>
      </c>
      <c r="Q249" s="143">
        <v>1</v>
      </c>
      <c r="R249" s="143">
        <f>Q249*H249</f>
        <v>14.465</v>
      </c>
      <c r="S249" s="143">
        <v>0</v>
      </c>
      <c r="T249" s="144">
        <f>S249*H249</f>
        <v>0</v>
      </c>
      <c r="AR249" s="145" t="s">
        <v>621</v>
      </c>
      <c r="AT249" s="145" t="s">
        <v>539</v>
      </c>
      <c r="AU249" s="145" t="s">
        <v>87</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532</v>
      </c>
      <c r="BM249" s="145" t="s">
        <v>6938</v>
      </c>
    </row>
    <row r="250" spans="2:65" s="12" customFormat="1">
      <c r="B250" s="156"/>
      <c r="D250" s="151" t="s">
        <v>442</v>
      </c>
      <c r="E250" s="157" t="s">
        <v>3</v>
      </c>
      <c r="F250" s="158" t="s">
        <v>6810</v>
      </c>
      <c r="H250" s="159">
        <v>8.0359999999999996</v>
      </c>
      <c r="I250" s="160"/>
      <c r="L250" s="156"/>
      <c r="M250" s="161"/>
      <c r="T250" s="162"/>
      <c r="AT250" s="157" t="s">
        <v>442</v>
      </c>
      <c r="AU250" s="157" t="s">
        <v>87</v>
      </c>
      <c r="AV250" s="12" t="s">
        <v>79</v>
      </c>
      <c r="AW250" s="12" t="s">
        <v>31</v>
      </c>
      <c r="AX250" s="12" t="s">
        <v>76</v>
      </c>
      <c r="AY250" s="157" t="s">
        <v>328</v>
      </c>
    </row>
    <row r="251" spans="2:65" s="12" customFormat="1">
      <c r="B251" s="156"/>
      <c r="D251" s="151" t="s">
        <v>442</v>
      </c>
      <c r="F251" s="158" t="s">
        <v>6939</v>
      </c>
      <c r="H251" s="159">
        <v>14.465</v>
      </c>
      <c r="I251" s="160"/>
      <c r="L251" s="156"/>
      <c r="M251" s="161"/>
      <c r="T251" s="162"/>
      <c r="AT251" s="157" t="s">
        <v>442</v>
      </c>
      <c r="AU251" s="157" t="s">
        <v>87</v>
      </c>
      <c r="AV251" s="12" t="s">
        <v>79</v>
      </c>
      <c r="AW251" s="12" t="s">
        <v>4</v>
      </c>
      <c r="AX251" s="12" t="s">
        <v>76</v>
      </c>
      <c r="AY251" s="157" t="s">
        <v>328</v>
      </c>
    </row>
    <row r="252" spans="2:65" s="1" customFormat="1" ht="33" customHeight="1">
      <c r="B252" s="133"/>
      <c r="C252" s="134" t="s">
        <v>649</v>
      </c>
      <c r="D252" s="134" t="s">
        <v>331</v>
      </c>
      <c r="E252" s="135" t="s">
        <v>6940</v>
      </c>
      <c r="F252" s="136" t="s">
        <v>6941</v>
      </c>
      <c r="G252" s="137" t="s">
        <v>476</v>
      </c>
      <c r="H252" s="138">
        <v>38</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532</v>
      </c>
      <c r="AT252" s="145" t="s">
        <v>331</v>
      </c>
      <c r="AU252" s="145" t="s">
        <v>87</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532</v>
      </c>
      <c r="BM252" s="145" t="s">
        <v>6942</v>
      </c>
    </row>
    <row r="253" spans="2:65" s="1" customFormat="1">
      <c r="B253" s="34"/>
      <c r="D253" s="147" t="s">
        <v>338</v>
      </c>
      <c r="F253" s="148" t="s">
        <v>6943</v>
      </c>
      <c r="I253" s="149"/>
      <c r="L253" s="34"/>
      <c r="M253" s="150"/>
      <c r="T253" s="55"/>
      <c r="AT253" s="19" t="s">
        <v>338</v>
      </c>
      <c r="AU253" s="19" t="s">
        <v>87</v>
      </c>
    </row>
    <row r="254" spans="2:65" s="12" customFormat="1">
      <c r="B254" s="156"/>
      <c r="D254" s="151" t="s">
        <v>442</v>
      </c>
      <c r="E254" s="157" t="s">
        <v>3</v>
      </c>
      <c r="F254" s="158" t="s">
        <v>6944</v>
      </c>
      <c r="H254" s="159">
        <v>38</v>
      </c>
      <c r="I254" s="160"/>
      <c r="L254" s="156"/>
      <c r="M254" s="161"/>
      <c r="T254" s="162"/>
      <c r="AT254" s="157" t="s">
        <v>442</v>
      </c>
      <c r="AU254" s="157" t="s">
        <v>87</v>
      </c>
      <c r="AV254" s="12" t="s">
        <v>79</v>
      </c>
      <c r="AW254" s="12" t="s">
        <v>31</v>
      </c>
      <c r="AX254" s="12" t="s">
        <v>76</v>
      </c>
      <c r="AY254" s="157" t="s">
        <v>328</v>
      </c>
    </row>
    <row r="255" spans="2:65" s="1" customFormat="1" ht="16.5" customHeight="1">
      <c r="B255" s="133"/>
      <c r="C255" s="176" t="s">
        <v>654</v>
      </c>
      <c r="D255" s="176" t="s">
        <v>539</v>
      </c>
      <c r="E255" s="177" t="s">
        <v>6945</v>
      </c>
      <c r="F255" s="178" t="s">
        <v>6946</v>
      </c>
      <c r="G255" s="179" t="s">
        <v>476</v>
      </c>
      <c r="H255" s="180">
        <v>41.8</v>
      </c>
      <c r="I255" s="181"/>
      <c r="J255" s="182">
        <f>ROUND(I255*H255,2)</f>
        <v>0</v>
      </c>
      <c r="K255" s="178" t="s">
        <v>335</v>
      </c>
      <c r="L255" s="183"/>
      <c r="M255" s="184" t="s">
        <v>3</v>
      </c>
      <c r="N255" s="185" t="s">
        <v>40</v>
      </c>
      <c r="P255" s="143">
        <f>O255*H255</f>
        <v>0</v>
      </c>
      <c r="Q255" s="143">
        <v>5.0000000000000001E-4</v>
      </c>
      <c r="R255" s="143">
        <f>Q255*H255</f>
        <v>2.0899999999999998E-2</v>
      </c>
      <c r="S255" s="143">
        <v>0</v>
      </c>
      <c r="T255" s="144">
        <f>S255*H255</f>
        <v>0</v>
      </c>
      <c r="AR255" s="145" t="s">
        <v>621</v>
      </c>
      <c r="AT255" s="145" t="s">
        <v>539</v>
      </c>
      <c r="AU255" s="145" t="s">
        <v>87</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532</v>
      </c>
      <c r="BM255" s="145" t="s">
        <v>6947</v>
      </c>
    </row>
    <row r="256" spans="2:65" s="12" customFormat="1">
      <c r="B256" s="156"/>
      <c r="D256" s="151" t="s">
        <v>442</v>
      </c>
      <c r="F256" s="158" t="s">
        <v>3271</v>
      </c>
      <c r="H256" s="159">
        <v>41.8</v>
      </c>
      <c r="I256" s="160"/>
      <c r="L256" s="156"/>
      <c r="M256" s="161"/>
      <c r="T256" s="162"/>
      <c r="AT256" s="157" t="s">
        <v>442</v>
      </c>
      <c r="AU256" s="157" t="s">
        <v>87</v>
      </c>
      <c r="AV256" s="12" t="s">
        <v>79</v>
      </c>
      <c r="AW256" s="12" t="s">
        <v>4</v>
      </c>
      <c r="AX256" s="12" t="s">
        <v>76</v>
      </c>
      <c r="AY256" s="157" t="s">
        <v>328</v>
      </c>
    </row>
    <row r="257" spans="2:65" s="11" customFormat="1" ht="20.85" customHeight="1">
      <c r="B257" s="121"/>
      <c r="D257" s="122" t="s">
        <v>68</v>
      </c>
      <c r="E257" s="131" t="s">
        <v>3646</v>
      </c>
      <c r="F257" s="131" t="s">
        <v>3647</v>
      </c>
      <c r="I257" s="124"/>
      <c r="J257" s="132">
        <f>BK257</f>
        <v>0</v>
      </c>
      <c r="L257" s="121"/>
      <c r="M257" s="126"/>
      <c r="P257" s="127">
        <f>SUM(P258:P282)</f>
        <v>0</v>
      </c>
      <c r="R257" s="127">
        <f>SUM(R258:R282)</f>
        <v>0.32781922400000002</v>
      </c>
      <c r="T257" s="128">
        <f>SUM(T258:T282)</f>
        <v>0</v>
      </c>
      <c r="AR257" s="122" t="s">
        <v>79</v>
      </c>
      <c r="AT257" s="129" t="s">
        <v>68</v>
      </c>
      <c r="AU257" s="129" t="s">
        <v>79</v>
      </c>
      <c r="AY257" s="122" t="s">
        <v>328</v>
      </c>
      <c r="BK257" s="130">
        <f>SUM(BK258:BK282)</f>
        <v>0</v>
      </c>
    </row>
    <row r="258" spans="2:65" s="1" customFormat="1" ht="49.15" customHeight="1">
      <c r="B258" s="133"/>
      <c r="C258" s="134" t="s">
        <v>661</v>
      </c>
      <c r="D258" s="134" t="s">
        <v>331</v>
      </c>
      <c r="E258" s="135" t="s">
        <v>6948</v>
      </c>
      <c r="F258" s="136" t="s">
        <v>6949</v>
      </c>
      <c r="G258" s="137" t="s">
        <v>439</v>
      </c>
      <c r="H258" s="138">
        <v>2.923</v>
      </c>
      <c r="I258" s="139"/>
      <c r="J258" s="140">
        <f>ROUND(I258*H258,2)</f>
        <v>0</v>
      </c>
      <c r="K258" s="136" t="s">
        <v>335</v>
      </c>
      <c r="L258" s="34"/>
      <c r="M258" s="141" t="s">
        <v>3</v>
      </c>
      <c r="N258" s="142" t="s">
        <v>40</v>
      </c>
      <c r="P258" s="143">
        <f>O258*H258</f>
        <v>0</v>
      </c>
      <c r="Q258" s="143">
        <v>0</v>
      </c>
      <c r="R258" s="143">
        <f>Q258*H258</f>
        <v>0</v>
      </c>
      <c r="S258" s="143">
        <v>0</v>
      </c>
      <c r="T258" s="144">
        <f>S258*H258</f>
        <v>0</v>
      </c>
      <c r="AR258" s="145" t="s">
        <v>532</v>
      </c>
      <c r="AT258" s="145" t="s">
        <v>331</v>
      </c>
      <c r="AU258" s="145" t="s">
        <v>87</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532</v>
      </c>
      <c r="BM258" s="145" t="s">
        <v>6950</v>
      </c>
    </row>
    <row r="259" spans="2:65" s="1" customFormat="1">
      <c r="B259" s="34"/>
      <c r="D259" s="147" t="s">
        <v>338</v>
      </c>
      <c r="F259" s="148" t="s">
        <v>6951</v>
      </c>
      <c r="I259" s="149"/>
      <c r="L259" s="34"/>
      <c r="M259" s="150"/>
      <c r="T259" s="55"/>
      <c r="AT259" s="19" t="s">
        <v>338</v>
      </c>
      <c r="AU259" s="19" t="s">
        <v>87</v>
      </c>
    </row>
    <row r="260" spans="2:65" s="12" customFormat="1">
      <c r="B260" s="156"/>
      <c r="D260" s="151" t="s">
        <v>442</v>
      </c>
      <c r="E260" s="157" t="s">
        <v>3</v>
      </c>
      <c r="F260" s="158" t="s">
        <v>6952</v>
      </c>
      <c r="H260" s="159">
        <v>2.3140000000000001</v>
      </c>
      <c r="I260" s="160"/>
      <c r="L260" s="156"/>
      <c r="M260" s="161"/>
      <c r="T260" s="162"/>
      <c r="AT260" s="157" t="s">
        <v>442</v>
      </c>
      <c r="AU260" s="157" t="s">
        <v>87</v>
      </c>
      <c r="AV260" s="12" t="s">
        <v>79</v>
      </c>
      <c r="AW260" s="12" t="s">
        <v>31</v>
      </c>
      <c r="AX260" s="12" t="s">
        <v>69</v>
      </c>
      <c r="AY260" s="157" t="s">
        <v>328</v>
      </c>
    </row>
    <row r="261" spans="2:65" s="12" customFormat="1">
      <c r="B261" s="156"/>
      <c r="D261" s="151" t="s">
        <v>442</v>
      </c>
      <c r="E261" s="157" t="s">
        <v>3</v>
      </c>
      <c r="F261" s="158" t="s">
        <v>6953</v>
      </c>
      <c r="H261" s="159">
        <v>0.60899999999999999</v>
      </c>
      <c r="I261" s="160"/>
      <c r="L261" s="156"/>
      <c r="M261" s="161"/>
      <c r="T261" s="162"/>
      <c r="AT261" s="157" t="s">
        <v>442</v>
      </c>
      <c r="AU261" s="157" t="s">
        <v>87</v>
      </c>
      <c r="AV261" s="12" t="s">
        <v>79</v>
      </c>
      <c r="AW261" s="12" t="s">
        <v>31</v>
      </c>
      <c r="AX261" s="12" t="s">
        <v>69</v>
      </c>
      <c r="AY261" s="157" t="s">
        <v>328</v>
      </c>
    </row>
    <row r="262" spans="2:65" s="13" customFormat="1">
      <c r="B262" s="163"/>
      <c r="D262" s="151" t="s">
        <v>442</v>
      </c>
      <c r="E262" s="164" t="s">
        <v>3</v>
      </c>
      <c r="F262" s="165" t="s">
        <v>452</v>
      </c>
      <c r="H262" s="166">
        <v>2.923</v>
      </c>
      <c r="I262" s="167"/>
      <c r="L262" s="163"/>
      <c r="M262" s="168"/>
      <c r="T262" s="169"/>
      <c r="AT262" s="164" t="s">
        <v>442</v>
      </c>
      <c r="AU262" s="164" t="s">
        <v>87</v>
      </c>
      <c r="AV262" s="13" t="s">
        <v>113</v>
      </c>
      <c r="AW262" s="13" t="s">
        <v>31</v>
      </c>
      <c r="AX262" s="13" t="s">
        <v>76</v>
      </c>
      <c r="AY262" s="164" t="s">
        <v>328</v>
      </c>
    </row>
    <row r="263" spans="2:65" s="1" customFormat="1" ht="55.5" customHeight="1">
      <c r="B263" s="133"/>
      <c r="C263" s="134" t="s">
        <v>666</v>
      </c>
      <c r="D263" s="134" t="s">
        <v>331</v>
      </c>
      <c r="E263" s="135" t="s">
        <v>6954</v>
      </c>
      <c r="F263" s="136" t="s">
        <v>6955</v>
      </c>
      <c r="G263" s="137" t="s">
        <v>574</v>
      </c>
      <c r="H263" s="138">
        <v>20</v>
      </c>
      <c r="I263" s="139"/>
      <c r="J263" s="140">
        <f>ROUND(I263*H263,2)</f>
        <v>0</v>
      </c>
      <c r="K263" s="136" t="s">
        <v>335</v>
      </c>
      <c r="L263" s="34"/>
      <c r="M263" s="141" t="s">
        <v>3</v>
      </c>
      <c r="N263" s="142" t="s">
        <v>40</v>
      </c>
      <c r="P263" s="143">
        <f>O263*H263</f>
        <v>0</v>
      </c>
      <c r="Q263" s="143">
        <v>7.4999999999999997E-3</v>
      </c>
      <c r="R263" s="143">
        <f>Q263*H263</f>
        <v>0.15</v>
      </c>
      <c r="S263" s="143">
        <v>0</v>
      </c>
      <c r="T263" s="144">
        <f>S263*H263</f>
        <v>0</v>
      </c>
      <c r="AR263" s="145" t="s">
        <v>532</v>
      </c>
      <c r="AT263" s="145" t="s">
        <v>331</v>
      </c>
      <c r="AU263" s="145" t="s">
        <v>87</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532</v>
      </c>
      <c r="BM263" s="145" t="s">
        <v>6956</v>
      </c>
    </row>
    <row r="264" spans="2:65" s="1" customFormat="1">
      <c r="B264" s="34"/>
      <c r="D264" s="147" t="s">
        <v>338</v>
      </c>
      <c r="F264" s="148" t="s">
        <v>6957</v>
      </c>
      <c r="I264" s="149"/>
      <c r="L264" s="34"/>
      <c r="M264" s="150"/>
      <c r="T264" s="55"/>
      <c r="AT264" s="19" t="s">
        <v>338</v>
      </c>
      <c r="AU264" s="19" t="s">
        <v>87</v>
      </c>
    </row>
    <row r="265" spans="2:65" s="1" customFormat="1" ht="24.2" customHeight="1">
      <c r="B265" s="133"/>
      <c r="C265" s="176" t="s">
        <v>671</v>
      </c>
      <c r="D265" s="176" t="s">
        <v>539</v>
      </c>
      <c r="E265" s="177" t="s">
        <v>6958</v>
      </c>
      <c r="F265" s="178" t="s">
        <v>6959</v>
      </c>
      <c r="G265" s="179" t="s">
        <v>574</v>
      </c>
      <c r="H265" s="180">
        <v>20</v>
      </c>
      <c r="I265" s="181"/>
      <c r="J265" s="182">
        <f>ROUND(I265*H265,2)</f>
        <v>0</v>
      </c>
      <c r="K265" s="178" t="s">
        <v>335</v>
      </c>
      <c r="L265" s="183"/>
      <c r="M265" s="184" t="s">
        <v>3</v>
      </c>
      <c r="N265" s="185" t="s">
        <v>40</v>
      </c>
      <c r="P265" s="143">
        <f>O265*H265</f>
        <v>0</v>
      </c>
      <c r="Q265" s="143">
        <v>1E-4</v>
      </c>
      <c r="R265" s="143">
        <f>Q265*H265</f>
        <v>2E-3</v>
      </c>
      <c r="S265" s="143">
        <v>0</v>
      </c>
      <c r="T265" s="144">
        <f>S265*H265</f>
        <v>0</v>
      </c>
      <c r="AR265" s="145" t="s">
        <v>621</v>
      </c>
      <c r="AT265" s="145" t="s">
        <v>539</v>
      </c>
      <c r="AU265" s="145" t="s">
        <v>87</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532</v>
      </c>
      <c r="BM265" s="145" t="s">
        <v>6960</v>
      </c>
    </row>
    <row r="266" spans="2:65" s="1" customFormat="1" ht="66.75" customHeight="1">
      <c r="B266" s="133"/>
      <c r="C266" s="134" t="s">
        <v>676</v>
      </c>
      <c r="D266" s="134" t="s">
        <v>331</v>
      </c>
      <c r="E266" s="135" t="s">
        <v>3649</v>
      </c>
      <c r="F266" s="136" t="s">
        <v>3650</v>
      </c>
      <c r="G266" s="137" t="s">
        <v>574</v>
      </c>
      <c r="H266" s="138">
        <v>16</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532</v>
      </c>
      <c r="AT266" s="145" t="s">
        <v>331</v>
      </c>
      <c r="AU266" s="145" t="s">
        <v>87</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532</v>
      </c>
      <c r="BM266" s="145" t="s">
        <v>6961</v>
      </c>
    </row>
    <row r="267" spans="2:65" s="1" customFormat="1">
      <c r="B267" s="34"/>
      <c r="D267" s="147" t="s">
        <v>338</v>
      </c>
      <c r="F267" s="148" t="s">
        <v>3652</v>
      </c>
      <c r="I267" s="149"/>
      <c r="L267" s="34"/>
      <c r="M267" s="150"/>
      <c r="T267" s="55"/>
      <c r="AT267" s="19" t="s">
        <v>338</v>
      </c>
      <c r="AU267" s="19" t="s">
        <v>87</v>
      </c>
    </row>
    <row r="268" spans="2:65" s="1" customFormat="1" ht="16.5" customHeight="1">
      <c r="B268" s="133"/>
      <c r="C268" s="176" t="s">
        <v>682</v>
      </c>
      <c r="D268" s="176" t="s">
        <v>539</v>
      </c>
      <c r="E268" s="177" t="s">
        <v>3653</v>
      </c>
      <c r="F268" s="178" t="s">
        <v>3654</v>
      </c>
      <c r="G268" s="179" t="s">
        <v>574</v>
      </c>
      <c r="H268" s="180">
        <v>16</v>
      </c>
      <c r="I268" s="181"/>
      <c r="J268" s="182">
        <f>ROUND(I268*H268,2)</f>
        <v>0</v>
      </c>
      <c r="K268" s="178" t="s">
        <v>335</v>
      </c>
      <c r="L268" s="183"/>
      <c r="M268" s="184" t="s">
        <v>3</v>
      </c>
      <c r="N268" s="185" t="s">
        <v>40</v>
      </c>
      <c r="P268" s="143">
        <f>O268*H268</f>
        <v>0</v>
      </c>
      <c r="Q268" s="143">
        <v>2.0000000000000001E-4</v>
      </c>
      <c r="R268" s="143">
        <f>Q268*H268</f>
        <v>3.2000000000000002E-3</v>
      </c>
      <c r="S268" s="143">
        <v>0</v>
      </c>
      <c r="T268" s="144">
        <f>S268*H268</f>
        <v>0</v>
      </c>
      <c r="AR268" s="145" t="s">
        <v>621</v>
      </c>
      <c r="AT268" s="145" t="s">
        <v>539</v>
      </c>
      <c r="AU268" s="145" t="s">
        <v>87</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6962</v>
      </c>
    </row>
    <row r="269" spans="2:65" s="1" customFormat="1" ht="37.9" customHeight="1">
      <c r="B269" s="133"/>
      <c r="C269" s="134" t="s">
        <v>110</v>
      </c>
      <c r="D269" s="134" t="s">
        <v>331</v>
      </c>
      <c r="E269" s="135" t="s">
        <v>3657</v>
      </c>
      <c r="F269" s="136" t="s">
        <v>3658</v>
      </c>
      <c r="G269" s="137" t="s">
        <v>476</v>
      </c>
      <c r="H269" s="138">
        <v>58.441000000000003</v>
      </c>
      <c r="I269" s="139"/>
      <c r="J269" s="140">
        <f>ROUND(I269*H269,2)</f>
        <v>0</v>
      </c>
      <c r="K269" s="136" t="s">
        <v>335</v>
      </c>
      <c r="L269" s="34"/>
      <c r="M269" s="141" t="s">
        <v>3</v>
      </c>
      <c r="N269" s="142" t="s">
        <v>40</v>
      </c>
      <c r="P269" s="143">
        <f>O269*H269</f>
        <v>0</v>
      </c>
      <c r="Q269" s="143">
        <v>1.1544000000000001E-3</v>
      </c>
      <c r="R269" s="143">
        <f>Q269*H269</f>
        <v>6.7464290400000002E-2</v>
      </c>
      <c r="S269" s="143">
        <v>0</v>
      </c>
      <c r="T269" s="144">
        <f>S269*H269</f>
        <v>0</v>
      </c>
      <c r="AR269" s="145" t="s">
        <v>532</v>
      </c>
      <c r="AT269" s="145" t="s">
        <v>331</v>
      </c>
      <c r="AU269" s="145" t="s">
        <v>87</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532</v>
      </c>
      <c r="BM269" s="145" t="s">
        <v>6963</v>
      </c>
    </row>
    <row r="270" spans="2:65" s="1" customFormat="1">
      <c r="B270" s="34"/>
      <c r="D270" s="147" t="s">
        <v>338</v>
      </c>
      <c r="F270" s="148" t="s">
        <v>3660</v>
      </c>
      <c r="I270" s="149"/>
      <c r="L270" s="34"/>
      <c r="M270" s="150"/>
      <c r="T270" s="55"/>
      <c r="AT270" s="19" t="s">
        <v>338</v>
      </c>
      <c r="AU270" s="19" t="s">
        <v>87</v>
      </c>
    </row>
    <row r="271" spans="2:65" s="12" customFormat="1">
      <c r="B271" s="156"/>
      <c r="D271" s="151" t="s">
        <v>442</v>
      </c>
      <c r="E271" s="157" t="s">
        <v>3</v>
      </c>
      <c r="F271" s="158" t="s">
        <v>2484</v>
      </c>
      <c r="H271" s="159">
        <v>46.271000000000001</v>
      </c>
      <c r="I271" s="160"/>
      <c r="L271" s="156"/>
      <c r="M271" s="161"/>
      <c r="T271" s="162"/>
      <c r="AT271" s="157" t="s">
        <v>442</v>
      </c>
      <c r="AU271" s="157" t="s">
        <v>87</v>
      </c>
      <c r="AV271" s="12" t="s">
        <v>79</v>
      </c>
      <c r="AW271" s="12" t="s">
        <v>31</v>
      </c>
      <c r="AX271" s="12" t="s">
        <v>69</v>
      </c>
      <c r="AY271" s="157" t="s">
        <v>328</v>
      </c>
    </row>
    <row r="272" spans="2:65" s="12" customFormat="1">
      <c r="B272" s="156"/>
      <c r="D272" s="151" t="s">
        <v>442</v>
      </c>
      <c r="E272" s="157" t="s">
        <v>3</v>
      </c>
      <c r="F272" s="158" t="s">
        <v>2487</v>
      </c>
      <c r="H272" s="159">
        <v>12.17</v>
      </c>
      <c r="I272" s="160"/>
      <c r="L272" s="156"/>
      <c r="M272" s="161"/>
      <c r="T272" s="162"/>
      <c r="AT272" s="157" t="s">
        <v>442</v>
      </c>
      <c r="AU272" s="157" t="s">
        <v>87</v>
      </c>
      <c r="AV272" s="12" t="s">
        <v>79</v>
      </c>
      <c r="AW272" s="12" t="s">
        <v>31</v>
      </c>
      <c r="AX272" s="12" t="s">
        <v>69</v>
      </c>
      <c r="AY272" s="157" t="s">
        <v>328</v>
      </c>
    </row>
    <row r="273" spans="2:65" s="13" customFormat="1">
      <c r="B273" s="163"/>
      <c r="D273" s="151" t="s">
        <v>442</v>
      </c>
      <c r="E273" s="164" t="s">
        <v>3</v>
      </c>
      <c r="F273" s="165" t="s">
        <v>452</v>
      </c>
      <c r="H273" s="166">
        <v>58.441000000000003</v>
      </c>
      <c r="I273" s="167"/>
      <c r="L273" s="163"/>
      <c r="M273" s="168"/>
      <c r="T273" s="169"/>
      <c r="AT273" s="164" t="s">
        <v>442</v>
      </c>
      <c r="AU273" s="164" t="s">
        <v>87</v>
      </c>
      <c r="AV273" s="13" t="s">
        <v>113</v>
      </c>
      <c r="AW273" s="13" t="s">
        <v>31</v>
      </c>
      <c r="AX273" s="13" t="s">
        <v>76</v>
      </c>
      <c r="AY273" s="164" t="s">
        <v>328</v>
      </c>
    </row>
    <row r="274" spans="2:65" s="1" customFormat="1" ht="37.9" customHeight="1">
      <c r="B274" s="133"/>
      <c r="C274" s="134" t="s">
        <v>125</v>
      </c>
      <c r="D274" s="134" t="s">
        <v>331</v>
      </c>
      <c r="E274" s="135" t="s">
        <v>3661</v>
      </c>
      <c r="F274" s="136" t="s">
        <v>3662</v>
      </c>
      <c r="G274" s="137" t="s">
        <v>476</v>
      </c>
      <c r="H274" s="138">
        <v>46.271000000000001</v>
      </c>
      <c r="I274" s="139"/>
      <c r="J274" s="140">
        <f>ROUND(I274*H274,2)</f>
        <v>0</v>
      </c>
      <c r="K274" s="136" t="s">
        <v>335</v>
      </c>
      <c r="L274" s="34"/>
      <c r="M274" s="141" t="s">
        <v>3</v>
      </c>
      <c r="N274" s="142" t="s">
        <v>40</v>
      </c>
      <c r="P274" s="143">
        <f>O274*H274</f>
        <v>0</v>
      </c>
      <c r="Q274" s="143">
        <v>6.2520000000000002E-4</v>
      </c>
      <c r="R274" s="143">
        <f>Q274*H274</f>
        <v>2.89286292E-2</v>
      </c>
      <c r="S274" s="143">
        <v>0</v>
      </c>
      <c r="T274" s="144">
        <f>S274*H274</f>
        <v>0</v>
      </c>
      <c r="AR274" s="145" t="s">
        <v>532</v>
      </c>
      <c r="AT274" s="145" t="s">
        <v>331</v>
      </c>
      <c r="AU274" s="145" t="s">
        <v>87</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6964</v>
      </c>
    </row>
    <row r="275" spans="2:65" s="1" customFormat="1">
      <c r="B275" s="34"/>
      <c r="D275" s="147" t="s">
        <v>338</v>
      </c>
      <c r="F275" s="148" t="s">
        <v>3664</v>
      </c>
      <c r="I275" s="149"/>
      <c r="L275" s="34"/>
      <c r="M275" s="150"/>
      <c r="T275" s="55"/>
      <c r="AT275" s="19" t="s">
        <v>338</v>
      </c>
      <c r="AU275" s="19" t="s">
        <v>87</v>
      </c>
    </row>
    <row r="276" spans="2:65" s="12" customFormat="1">
      <c r="B276" s="156"/>
      <c r="D276" s="151" t="s">
        <v>442</v>
      </c>
      <c r="E276" s="157" t="s">
        <v>3</v>
      </c>
      <c r="F276" s="158" t="s">
        <v>2484</v>
      </c>
      <c r="H276" s="159">
        <v>46.271000000000001</v>
      </c>
      <c r="I276" s="160"/>
      <c r="L276" s="156"/>
      <c r="M276" s="161"/>
      <c r="T276" s="162"/>
      <c r="AT276" s="157" t="s">
        <v>442</v>
      </c>
      <c r="AU276" s="157" t="s">
        <v>87</v>
      </c>
      <c r="AV276" s="12" t="s">
        <v>79</v>
      </c>
      <c r="AW276" s="12" t="s">
        <v>31</v>
      </c>
      <c r="AX276" s="12" t="s">
        <v>76</v>
      </c>
      <c r="AY276" s="157" t="s">
        <v>328</v>
      </c>
    </row>
    <row r="277" spans="2:65" s="1" customFormat="1" ht="37.9" customHeight="1">
      <c r="B277" s="133"/>
      <c r="C277" s="134" t="s">
        <v>696</v>
      </c>
      <c r="D277" s="134" t="s">
        <v>331</v>
      </c>
      <c r="E277" s="135" t="s">
        <v>3666</v>
      </c>
      <c r="F277" s="136" t="s">
        <v>3667</v>
      </c>
      <c r="G277" s="137" t="s">
        <v>476</v>
      </c>
      <c r="H277" s="138">
        <v>12.17</v>
      </c>
      <c r="I277" s="139"/>
      <c r="J277" s="140">
        <f>ROUND(I277*H277,2)</f>
        <v>0</v>
      </c>
      <c r="K277" s="136" t="s">
        <v>335</v>
      </c>
      <c r="L277" s="34"/>
      <c r="M277" s="141" t="s">
        <v>3</v>
      </c>
      <c r="N277" s="142" t="s">
        <v>40</v>
      </c>
      <c r="P277" s="143">
        <f>O277*H277</f>
        <v>0</v>
      </c>
      <c r="Q277" s="143">
        <v>4.5239999999999999E-4</v>
      </c>
      <c r="R277" s="143">
        <f>Q277*H277</f>
        <v>5.5057079999999998E-3</v>
      </c>
      <c r="S277" s="143">
        <v>0</v>
      </c>
      <c r="T277" s="144">
        <f>S277*H277</f>
        <v>0</v>
      </c>
      <c r="AR277" s="145" t="s">
        <v>532</v>
      </c>
      <c r="AT277" s="145" t="s">
        <v>331</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532</v>
      </c>
      <c r="BM277" s="145" t="s">
        <v>6965</v>
      </c>
    </row>
    <row r="278" spans="2:65" s="1" customFormat="1">
      <c r="B278" s="34"/>
      <c r="D278" s="147" t="s">
        <v>338</v>
      </c>
      <c r="F278" s="148" t="s">
        <v>3669</v>
      </c>
      <c r="I278" s="149"/>
      <c r="L278" s="34"/>
      <c r="M278" s="150"/>
      <c r="T278" s="55"/>
      <c r="AT278" s="19" t="s">
        <v>338</v>
      </c>
      <c r="AU278" s="19" t="s">
        <v>87</v>
      </c>
    </row>
    <row r="279" spans="2:65" s="12" customFormat="1">
      <c r="B279" s="156"/>
      <c r="D279" s="151" t="s">
        <v>442</v>
      </c>
      <c r="E279" s="157" t="s">
        <v>3</v>
      </c>
      <c r="F279" s="158" t="s">
        <v>2487</v>
      </c>
      <c r="H279" s="159">
        <v>12.17</v>
      </c>
      <c r="I279" s="160"/>
      <c r="L279" s="156"/>
      <c r="M279" s="161"/>
      <c r="T279" s="162"/>
      <c r="AT279" s="157" t="s">
        <v>442</v>
      </c>
      <c r="AU279" s="157" t="s">
        <v>87</v>
      </c>
      <c r="AV279" s="12" t="s">
        <v>79</v>
      </c>
      <c r="AW279" s="12" t="s">
        <v>31</v>
      </c>
      <c r="AX279" s="12" t="s">
        <v>76</v>
      </c>
      <c r="AY279" s="157" t="s">
        <v>328</v>
      </c>
    </row>
    <row r="280" spans="2:65" s="1" customFormat="1" ht="33" customHeight="1">
      <c r="B280" s="133"/>
      <c r="C280" s="134" t="s">
        <v>703</v>
      </c>
      <c r="D280" s="134" t="s">
        <v>331</v>
      </c>
      <c r="E280" s="135" t="s">
        <v>6966</v>
      </c>
      <c r="F280" s="136" t="s">
        <v>6967</v>
      </c>
      <c r="G280" s="137" t="s">
        <v>476</v>
      </c>
      <c r="H280" s="138">
        <v>46.271000000000001</v>
      </c>
      <c r="I280" s="139"/>
      <c r="J280" s="140">
        <f>ROUND(I280*H280,2)</f>
        <v>0</v>
      </c>
      <c r="K280" s="136" t="s">
        <v>335</v>
      </c>
      <c r="L280" s="34"/>
      <c r="M280" s="141" t="s">
        <v>3</v>
      </c>
      <c r="N280" s="142" t="s">
        <v>40</v>
      </c>
      <c r="P280" s="143">
        <f>O280*H280</f>
        <v>0</v>
      </c>
      <c r="Q280" s="143">
        <v>1.5284000000000001E-3</v>
      </c>
      <c r="R280" s="143">
        <f>Q280*H280</f>
        <v>7.0720596400000002E-2</v>
      </c>
      <c r="S280" s="143">
        <v>0</v>
      </c>
      <c r="T280" s="144">
        <f>S280*H280</f>
        <v>0</v>
      </c>
      <c r="AR280" s="145" t="s">
        <v>532</v>
      </c>
      <c r="AT280" s="145" t="s">
        <v>331</v>
      </c>
      <c r="AU280" s="145" t="s">
        <v>87</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532</v>
      </c>
      <c r="BM280" s="145" t="s">
        <v>6968</v>
      </c>
    </row>
    <row r="281" spans="2:65" s="1" customFormat="1">
      <c r="B281" s="34"/>
      <c r="D281" s="147" t="s">
        <v>338</v>
      </c>
      <c r="F281" s="148" t="s">
        <v>6969</v>
      </c>
      <c r="I281" s="149"/>
      <c r="L281" s="34"/>
      <c r="M281" s="150"/>
      <c r="T281" s="55"/>
      <c r="AT281" s="19" t="s">
        <v>338</v>
      </c>
      <c r="AU281" s="19" t="s">
        <v>87</v>
      </c>
    </row>
    <row r="282" spans="2:65" s="12" customFormat="1">
      <c r="B282" s="156"/>
      <c r="D282" s="151" t="s">
        <v>442</v>
      </c>
      <c r="E282" s="157" t="s">
        <v>3</v>
      </c>
      <c r="F282" s="158" t="s">
        <v>2484</v>
      </c>
      <c r="H282" s="159">
        <v>46.271000000000001</v>
      </c>
      <c r="I282" s="160"/>
      <c r="L282" s="156"/>
      <c r="M282" s="161"/>
      <c r="T282" s="162"/>
      <c r="AT282" s="157" t="s">
        <v>442</v>
      </c>
      <c r="AU282" s="157" t="s">
        <v>87</v>
      </c>
      <c r="AV282" s="12" t="s">
        <v>79</v>
      </c>
      <c r="AW282" s="12" t="s">
        <v>31</v>
      </c>
      <c r="AX282" s="12" t="s">
        <v>76</v>
      </c>
      <c r="AY282" s="157" t="s">
        <v>328</v>
      </c>
    </row>
    <row r="283" spans="2:65" s="11" customFormat="1" ht="20.85" customHeight="1">
      <c r="B283" s="121"/>
      <c r="D283" s="122" t="s">
        <v>68</v>
      </c>
      <c r="E283" s="131" t="s">
        <v>3670</v>
      </c>
      <c r="F283" s="131" t="s">
        <v>3671</v>
      </c>
      <c r="I283" s="124"/>
      <c r="J283" s="132">
        <f>BK283</f>
        <v>0</v>
      </c>
      <c r="L283" s="121"/>
      <c r="M283" s="126"/>
      <c r="P283" s="127">
        <f>SUM(P284:P290)</f>
        <v>0</v>
      </c>
      <c r="R283" s="127">
        <f>SUM(R284:R290)</f>
        <v>7.9649999999999999E-2</v>
      </c>
      <c r="T283" s="128">
        <f>SUM(T284:T290)</f>
        <v>0</v>
      </c>
      <c r="AR283" s="122" t="s">
        <v>79</v>
      </c>
      <c r="AT283" s="129" t="s">
        <v>68</v>
      </c>
      <c r="AU283" s="129" t="s">
        <v>79</v>
      </c>
      <c r="AY283" s="122" t="s">
        <v>328</v>
      </c>
      <c r="BK283" s="130">
        <f>SUM(BK284:BK290)</f>
        <v>0</v>
      </c>
    </row>
    <row r="284" spans="2:65" s="1" customFormat="1" ht="24.2" customHeight="1">
      <c r="B284" s="133"/>
      <c r="C284" s="134" t="s">
        <v>710</v>
      </c>
      <c r="D284" s="134" t="s">
        <v>331</v>
      </c>
      <c r="E284" s="135" t="s">
        <v>3672</v>
      </c>
      <c r="F284" s="136" t="s">
        <v>3673</v>
      </c>
      <c r="G284" s="137" t="s">
        <v>574</v>
      </c>
      <c r="H284" s="138">
        <v>15</v>
      </c>
      <c r="I284" s="139"/>
      <c r="J284" s="140">
        <f>ROUND(I284*H284,2)</f>
        <v>0</v>
      </c>
      <c r="K284" s="136" t="s">
        <v>335</v>
      </c>
      <c r="L284" s="34"/>
      <c r="M284" s="141" t="s">
        <v>3</v>
      </c>
      <c r="N284" s="142" t="s">
        <v>40</v>
      </c>
      <c r="P284" s="143">
        <f>O284*H284</f>
        <v>0</v>
      </c>
      <c r="Q284" s="143">
        <v>1.15E-3</v>
      </c>
      <c r="R284" s="143">
        <f>Q284*H284</f>
        <v>1.7250000000000001E-2</v>
      </c>
      <c r="S284" s="143">
        <v>0</v>
      </c>
      <c r="T284" s="144">
        <f>S284*H284</f>
        <v>0</v>
      </c>
      <c r="AR284" s="145" t="s">
        <v>532</v>
      </c>
      <c r="AT284" s="145" t="s">
        <v>331</v>
      </c>
      <c r="AU284" s="145" t="s">
        <v>87</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532</v>
      </c>
      <c r="BM284" s="145" t="s">
        <v>6970</v>
      </c>
    </row>
    <row r="285" spans="2:65" s="1" customFormat="1">
      <c r="B285" s="34"/>
      <c r="D285" s="147" t="s">
        <v>338</v>
      </c>
      <c r="F285" s="148" t="s">
        <v>3675</v>
      </c>
      <c r="I285" s="149"/>
      <c r="L285" s="34"/>
      <c r="M285" s="150"/>
      <c r="T285" s="55"/>
      <c r="AT285" s="19" t="s">
        <v>338</v>
      </c>
      <c r="AU285" s="19" t="s">
        <v>87</v>
      </c>
    </row>
    <row r="286" spans="2:65" s="12" customFormat="1">
      <c r="B286" s="156"/>
      <c r="D286" s="151" t="s">
        <v>442</v>
      </c>
      <c r="E286" s="157" t="s">
        <v>3</v>
      </c>
      <c r="F286" s="158" t="s">
        <v>6971</v>
      </c>
      <c r="H286" s="159">
        <v>15</v>
      </c>
      <c r="I286" s="160"/>
      <c r="L286" s="156"/>
      <c r="M286" s="161"/>
      <c r="T286" s="162"/>
      <c r="AT286" s="157" t="s">
        <v>442</v>
      </c>
      <c r="AU286" s="157" t="s">
        <v>87</v>
      </c>
      <c r="AV286" s="12" t="s">
        <v>79</v>
      </c>
      <c r="AW286" s="12" t="s">
        <v>31</v>
      </c>
      <c r="AX286" s="12" t="s">
        <v>76</v>
      </c>
      <c r="AY286" s="157" t="s">
        <v>328</v>
      </c>
    </row>
    <row r="287" spans="2:65" s="1" customFormat="1" ht="37.9" customHeight="1">
      <c r="B287" s="133"/>
      <c r="C287" s="176" t="s">
        <v>713</v>
      </c>
      <c r="D287" s="176" t="s">
        <v>539</v>
      </c>
      <c r="E287" s="177" t="s">
        <v>3677</v>
      </c>
      <c r="F287" s="178" t="s">
        <v>3678</v>
      </c>
      <c r="G287" s="179" t="s">
        <v>574</v>
      </c>
      <c r="H287" s="180">
        <v>15</v>
      </c>
      <c r="I287" s="181"/>
      <c r="J287" s="182">
        <f>ROUND(I287*H287,2)</f>
        <v>0</v>
      </c>
      <c r="K287" s="178" t="s">
        <v>335</v>
      </c>
      <c r="L287" s="183"/>
      <c r="M287" s="184" t="s">
        <v>3</v>
      </c>
      <c r="N287" s="185" t="s">
        <v>40</v>
      </c>
      <c r="P287" s="143">
        <f>O287*H287</f>
        <v>0</v>
      </c>
      <c r="Q287" s="143">
        <v>3.1099999999999999E-3</v>
      </c>
      <c r="R287" s="143">
        <f>Q287*H287</f>
        <v>4.6649999999999997E-2</v>
      </c>
      <c r="S287" s="143">
        <v>0</v>
      </c>
      <c r="T287" s="144">
        <f>S287*H287</f>
        <v>0</v>
      </c>
      <c r="AR287" s="145" t="s">
        <v>621</v>
      </c>
      <c r="AT287" s="145" t="s">
        <v>539</v>
      </c>
      <c r="AU287" s="145" t="s">
        <v>87</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532</v>
      </c>
      <c r="BM287" s="145" t="s">
        <v>6972</v>
      </c>
    </row>
    <row r="288" spans="2:65" s="1" customFormat="1" ht="21.75" customHeight="1">
      <c r="B288" s="133"/>
      <c r="C288" s="134" t="s">
        <v>718</v>
      </c>
      <c r="D288" s="134" t="s">
        <v>331</v>
      </c>
      <c r="E288" s="135" t="s">
        <v>6973</v>
      </c>
      <c r="F288" s="136" t="s">
        <v>6974</v>
      </c>
      <c r="G288" s="137" t="s">
        <v>476</v>
      </c>
      <c r="H288" s="138">
        <v>15</v>
      </c>
      <c r="I288" s="139"/>
      <c r="J288" s="140">
        <f>ROUND(I288*H288,2)</f>
        <v>0</v>
      </c>
      <c r="K288" s="136" t="s">
        <v>335</v>
      </c>
      <c r="L288" s="34"/>
      <c r="M288" s="141" t="s">
        <v>3</v>
      </c>
      <c r="N288" s="142" t="s">
        <v>40</v>
      </c>
      <c r="P288" s="143">
        <f>O288*H288</f>
        <v>0</v>
      </c>
      <c r="Q288" s="143">
        <v>1.0499999999999999E-3</v>
      </c>
      <c r="R288" s="143">
        <f>Q288*H288</f>
        <v>1.575E-2</v>
      </c>
      <c r="S288" s="143">
        <v>0</v>
      </c>
      <c r="T288" s="144">
        <f>S288*H288</f>
        <v>0</v>
      </c>
      <c r="AR288" s="145" t="s">
        <v>532</v>
      </c>
      <c r="AT288" s="145" t="s">
        <v>331</v>
      </c>
      <c r="AU288" s="145" t="s">
        <v>87</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532</v>
      </c>
      <c r="BM288" s="145" t="s">
        <v>6975</v>
      </c>
    </row>
    <row r="289" spans="2:65" s="1" customFormat="1">
      <c r="B289" s="34"/>
      <c r="D289" s="147" t="s">
        <v>338</v>
      </c>
      <c r="F289" s="148" t="s">
        <v>6976</v>
      </c>
      <c r="I289" s="149"/>
      <c r="L289" s="34"/>
      <c r="M289" s="150"/>
      <c r="T289" s="55"/>
      <c r="AT289" s="19" t="s">
        <v>338</v>
      </c>
      <c r="AU289" s="19" t="s">
        <v>87</v>
      </c>
    </row>
    <row r="290" spans="2:65" s="12" customFormat="1">
      <c r="B290" s="156"/>
      <c r="D290" s="151" t="s">
        <v>442</v>
      </c>
      <c r="E290" s="157" t="s">
        <v>3</v>
      </c>
      <c r="F290" s="158" t="s">
        <v>6977</v>
      </c>
      <c r="H290" s="159">
        <v>15</v>
      </c>
      <c r="I290" s="160"/>
      <c r="L290" s="156"/>
      <c r="M290" s="161"/>
      <c r="T290" s="162"/>
      <c r="AT290" s="157" t="s">
        <v>442</v>
      </c>
      <c r="AU290" s="157" t="s">
        <v>87</v>
      </c>
      <c r="AV290" s="12" t="s">
        <v>79</v>
      </c>
      <c r="AW290" s="12" t="s">
        <v>31</v>
      </c>
      <c r="AX290" s="12" t="s">
        <v>76</v>
      </c>
      <c r="AY290" s="157" t="s">
        <v>328</v>
      </c>
    </row>
    <row r="291" spans="2:65" s="11" customFormat="1" ht="20.85" customHeight="1">
      <c r="B291" s="121"/>
      <c r="D291" s="122" t="s">
        <v>68</v>
      </c>
      <c r="E291" s="131" t="s">
        <v>6978</v>
      </c>
      <c r="F291" s="131" t="s">
        <v>6979</v>
      </c>
      <c r="I291" s="124"/>
      <c r="J291" s="132">
        <f>BK291</f>
        <v>0</v>
      </c>
      <c r="L291" s="121"/>
      <c r="M291" s="126"/>
      <c r="P291" s="127">
        <f>SUM(P292:P306)</f>
        <v>0</v>
      </c>
      <c r="R291" s="127">
        <f>SUM(R292:R306)</f>
        <v>5.5180139499999994</v>
      </c>
      <c r="T291" s="128">
        <f>SUM(T292:T306)</f>
        <v>0</v>
      </c>
      <c r="AR291" s="122" t="s">
        <v>79</v>
      </c>
      <c r="AT291" s="129" t="s">
        <v>68</v>
      </c>
      <c r="AU291" s="129" t="s">
        <v>79</v>
      </c>
      <c r="AY291" s="122" t="s">
        <v>328</v>
      </c>
      <c r="BK291" s="130">
        <f>SUM(BK292:BK306)</f>
        <v>0</v>
      </c>
    </row>
    <row r="292" spans="2:65" s="1" customFormat="1" ht="37.9" customHeight="1">
      <c r="B292" s="133"/>
      <c r="C292" s="134" t="s">
        <v>148</v>
      </c>
      <c r="D292" s="134" t="s">
        <v>331</v>
      </c>
      <c r="E292" s="135" t="s">
        <v>6980</v>
      </c>
      <c r="F292" s="136" t="s">
        <v>6981</v>
      </c>
      <c r="G292" s="137" t="s">
        <v>439</v>
      </c>
      <c r="H292" s="138">
        <v>57.719000000000001</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532</v>
      </c>
      <c r="AT292" s="145" t="s">
        <v>331</v>
      </c>
      <c r="AU292" s="145" t="s">
        <v>87</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532</v>
      </c>
      <c r="BM292" s="145" t="s">
        <v>6982</v>
      </c>
    </row>
    <row r="293" spans="2:65" s="1" customFormat="1">
      <c r="B293" s="34"/>
      <c r="D293" s="147" t="s">
        <v>338</v>
      </c>
      <c r="F293" s="148" t="s">
        <v>6983</v>
      </c>
      <c r="I293" s="149"/>
      <c r="L293" s="34"/>
      <c r="M293" s="150"/>
      <c r="T293" s="55"/>
      <c r="AT293" s="19" t="s">
        <v>338</v>
      </c>
      <c r="AU293" s="19" t="s">
        <v>87</v>
      </c>
    </row>
    <row r="294" spans="2:65" s="12" customFormat="1">
      <c r="B294" s="156"/>
      <c r="D294" s="151" t="s">
        <v>442</v>
      </c>
      <c r="E294" s="157" t="s">
        <v>3</v>
      </c>
      <c r="F294" s="158" t="s">
        <v>6823</v>
      </c>
      <c r="H294" s="159">
        <v>57.719000000000001</v>
      </c>
      <c r="I294" s="160"/>
      <c r="L294" s="156"/>
      <c r="M294" s="161"/>
      <c r="T294" s="162"/>
      <c r="AT294" s="157" t="s">
        <v>442</v>
      </c>
      <c r="AU294" s="157" t="s">
        <v>87</v>
      </c>
      <c r="AV294" s="12" t="s">
        <v>79</v>
      </c>
      <c r="AW294" s="12" t="s">
        <v>31</v>
      </c>
      <c r="AX294" s="12" t="s">
        <v>76</v>
      </c>
      <c r="AY294" s="157" t="s">
        <v>328</v>
      </c>
    </row>
    <row r="295" spans="2:65" s="1" customFormat="1" ht="37.9" customHeight="1">
      <c r="B295" s="133"/>
      <c r="C295" s="176" t="s">
        <v>152</v>
      </c>
      <c r="D295" s="176" t="s">
        <v>539</v>
      </c>
      <c r="E295" s="177" t="s">
        <v>6984</v>
      </c>
      <c r="F295" s="178" t="s">
        <v>6985</v>
      </c>
      <c r="G295" s="179" t="s">
        <v>439</v>
      </c>
      <c r="H295" s="180">
        <v>66.376999999999995</v>
      </c>
      <c r="I295" s="181"/>
      <c r="J295" s="182">
        <f>ROUND(I295*H295,2)</f>
        <v>0</v>
      </c>
      <c r="K295" s="178" t="s">
        <v>335</v>
      </c>
      <c r="L295" s="183"/>
      <c r="M295" s="184" t="s">
        <v>3</v>
      </c>
      <c r="N295" s="185" t="s">
        <v>40</v>
      </c>
      <c r="P295" s="143">
        <f>O295*H295</f>
        <v>0</v>
      </c>
      <c r="Q295" s="143">
        <v>1.3500000000000001E-3</v>
      </c>
      <c r="R295" s="143">
        <f>Q295*H295</f>
        <v>8.9608949999999993E-2</v>
      </c>
      <c r="S295" s="143">
        <v>0</v>
      </c>
      <c r="T295" s="144">
        <f>S295*H295</f>
        <v>0</v>
      </c>
      <c r="AR295" s="145" t="s">
        <v>621</v>
      </c>
      <c r="AT295" s="145" t="s">
        <v>539</v>
      </c>
      <c r="AU295" s="145" t="s">
        <v>87</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532</v>
      </c>
      <c r="BM295" s="145" t="s">
        <v>6986</v>
      </c>
    </row>
    <row r="296" spans="2:65" s="12" customFormat="1">
      <c r="B296" s="156"/>
      <c r="D296" s="151" t="s">
        <v>442</v>
      </c>
      <c r="F296" s="158" t="s">
        <v>6987</v>
      </c>
      <c r="H296" s="159">
        <v>66.376999999999995</v>
      </c>
      <c r="I296" s="160"/>
      <c r="L296" s="156"/>
      <c r="M296" s="161"/>
      <c r="T296" s="162"/>
      <c r="AT296" s="157" t="s">
        <v>442</v>
      </c>
      <c r="AU296" s="157" t="s">
        <v>87</v>
      </c>
      <c r="AV296" s="12" t="s">
        <v>79</v>
      </c>
      <c r="AW296" s="12" t="s">
        <v>4</v>
      </c>
      <c r="AX296" s="12" t="s">
        <v>76</v>
      </c>
      <c r="AY296" s="157" t="s">
        <v>328</v>
      </c>
    </row>
    <row r="297" spans="2:65" s="1" customFormat="1" ht="33" customHeight="1">
      <c r="B297" s="133"/>
      <c r="C297" s="134" t="s">
        <v>155</v>
      </c>
      <c r="D297" s="134" t="s">
        <v>331</v>
      </c>
      <c r="E297" s="135" t="s">
        <v>6988</v>
      </c>
      <c r="F297" s="136" t="s">
        <v>6989</v>
      </c>
      <c r="G297" s="137" t="s">
        <v>439</v>
      </c>
      <c r="H297" s="138">
        <v>57.719000000000001</v>
      </c>
      <c r="I297" s="139"/>
      <c r="J297" s="140">
        <f>ROUND(I297*H297,2)</f>
        <v>0</v>
      </c>
      <c r="K297" s="136" t="s">
        <v>335</v>
      </c>
      <c r="L297" s="34"/>
      <c r="M297" s="141" t="s">
        <v>3</v>
      </c>
      <c r="N297" s="142" t="s">
        <v>40</v>
      </c>
      <c r="P297" s="143">
        <f>O297*H297</f>
        <v>0</v>
      </c>
      <c r="Q297" s="143">
        <v>0</v>
      </c>
      <c r="R297" s="143">
        <f>Q297*H297</f>
        <v>0</v>
      </c>
      <c r="S297" s="143">
        <v>0</v>
      </c>
      <c r="T297" s="144">
        <f>S297*H297</f>
        <v>0</v>
      </c>
      <c r="AR297" s="145" t="s">
        <v>532</v>
      </c>
      <c r="AT297" s="145" t="s">
        <v>331</v>
      </c>
      <c r="AU297" s="145" t="s">
        <v>87</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532</v>
      </c>
      <c r="BM297" s="145" t="s">
        <v>6990</v>
      </c>
    </row>
    <row r="298" spans="2:65" s="1" customFormat="1">
      <c r="B298" s="34"/>
      <c r="D298" s="147" t="s">
        <v>338</v>
      </c>
      <c r="F298" s="148" t="s">
        <v>6991</v>
      </c>
      <c r="I298" s="149"/>
      <c r="L298" s="34"/>
      <c r="M298" s="150"/>
      <c r="T298" s="55"/>
      <c r="AT298" s="19" t="s">
        <v>338</v>
      </c>
      <c r="AU298" s="19" t="s">
        <v>87</v>
      </c>
    </row>
    <row r="299" spans="2:65" s="12" customFormat="1">
      <c r="B299" s="156"/>
      <c r="D299" s="151" t="s">
        <v>442</v>
      </c>
      <c r="E299" s="157" t="s">
        <v>3</v>
      </c>
      <c r="F299" s="158" t="s">
        <v>6823</v>
      </c>
      <c r="H299" s="159">
        <v>57.719000000000001</v>
      </c>
      <c r="I299" s="160"/>
      <c r="L299" s="156"/>
      <c r="M299" s="161"/>
      <c r="T299" s="162"/>
      <c r="AT299" s="157" t="s">
        <v>442</v>
      </c>
      <c r="AU299" s="157" t="s">
        <v>87</v>
      </c>
      <c r="AV299" s="12" t="s">
        <v>79</v>
      </c>
      <c r="AW299" s="12" t="s">
        <v>31</v>
      </c>
      <c r="AX299" s="12" t="s">
        <v>76</v>
      </c>
      <c r="AY299" s="157" t="s">
        <v>328</v>
      </c>
    </row>
    <row r="300" spans="2:65" s="1" customFormat="1" ht="24.2" customHeight="1">
      <c r="B300" s="133"/>
      <c r="C300" s="176" t="s">
        <v>158</v>
      </c>
      <c r="D300" s="176" t="s">
        <v>539</v>
      </c>
      <c r="E300" s="177" t="s">
        <v>6992</v>
      </c>
      <c r="F300" s="178" t="s">
        <v>6993</v>
      </c>
      <c r="G300" s="179" t="s">
        <v>491</v>
      </c>
      <c r="H300" s="180">
        <v>6.3490000000000002</v>
      </c>
      <c r="I300" s="181"/>
      <c r="J300" s="182">
        <f>ROUND(I300*H300,2)</f>
        <v>0</v>
      </c>
      <c r="K300" s="178" t="s">
        <v>335</v>
      </c>
      <c r="L300" s="183"/>
      <c r="M300" s="184" t="s">
        <v>3</v>
      </c>
      <c r="N300" s="185" t="s">
        <v>40</v>
      </c>
      <c r="P300" s="143">
        <f>O300*H300</f>
        <v>0</v>
      </c>
      <c r="Q300" s="143">
        <v>0.75</v>
      </c>
      <c r="R300" s="143">
        <f>Q300*H300</f>
        <v>4.7617500000000001</v>
      </c>
      <c r="S300" s="143">
        <v>0</v>
      </c>
      <c r="T300" s="144">
        <f>S300*H300</f>
        <v>0</v>
      </c>
      <c r="AR300" s="145" t="s">
        <v>621</v>
      </c>
      <c r="AT300" s="145" t="s">
        <v>539</v>
      </c>
      <c r="AU300" s="145" t="s">
        <v>87</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532</v>
      </c>
      <c r="BM300" s="145" t="s">
        <v>6994</v>
      </c>
    </row>
    <row r="301" spans="2:65" s="12" customFormat="1">
      <c r="B301" s="156"/>
      <c r="D301" s="151" t="s">
        <v>442</v>
      </c>
      <c r="F301" s="158" t="s">
        <v>6995</v>
      </c>
      <c r="H301" s="159">
        <v>6.3490000000000002</v>
      </c>
      <c r="I301" s="160"/>
      <c r="L301" s="156"/>
      <c r="M301" s="161"/>
      <c r="T301" s="162"/>
      <c r="AT301" s="157" t="s">
        <v>442</v>
      </c>
      <c r="AU301" s="157" t="s">
        <v>87</v>
      </c>
      <c r="AV301" s="12" t="s">
        <v>79</v>
      </c>
      <c r="AW301" s="12" t="s">
        <v>4</v>
      </c>
      <c r="AX301" s="12" t="s">
        <v>76</v>
      </c>
      <c r="AY301" s="157" t="s">
        <v>328</v>
      </c>
    </row>
    <row r="302" spans="2:65" s="1" customFormat="1" ht="33" customHeight="1">
      <c r="B302" s="133"/>
      <c r="C302" s="134" t="s">
        <v>161</v>
      </c>
      <c r="D302" s="134" t="s">
        <v>331</v>
      </c>
      <c r="E302" s="135" t="s">
        <v>6996</v>
      </c>
      <c r="F302" s="136" t="s">
        <v>6997</v>
      </c>
      <c r="G302" s="137" t="s">
        <v>439</v>
      </c>
      <c r="H302" s="138">
        <v>57.719000000000001</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532</v>
      </c>
      <c r="AT302" s="145" t="s">
        <v>331</v>
      </c>
      <c r="AU302" s="145" t="s">
        <v>87</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532</v>
      </c>
      <c r="BM302" s="145" t="s">
        <v>6998</v>
      </c>
    </row>
    <row r="303" spans="2:65" s="1" customFormat="1">
      <c r="B303" s="34"/>
      <c r="D303" s="147" t="s">
        <v>338</v>
      </c>
      <c r="F303" s="148" t="s">
        <v>6999</v>
      </c>
      <c r="I303" s="149"/>
      <c r="L303" s="34"/>
      <c r="M303" s="150"/>
      <c r="T303" s="55"/>
      <c r="AT303" s="19" t="s">
        <v>338</v>
      </c>
      <c r="AU303" s="19" t="s">
        <v>87</v>
      </c>
    </row>
    <row r="304" spans="2:65" s="12" customFormat="1">
      <c r="B304" s="156"/>
      <c r="D304" s="151" t="s">
        <v>442</v>
      </c>
      <c r="E304" s="157" t="s">
        <v>3</v>
      </c>
      <c r="F304" s="158" t="s">
        <v>6823</v>
      </c>
      <c r="H304" s="159">
        <v>57.719000000000001</v>
      </c>
      <c r="I304" s="160"/>
      <c r="L304" s="156"/>
      <c r="M304" s="161"/>
      <c r="T304" s="162"/>
      <c r="AT304" s="157" t="s">
        <v>442</v>
      </c>
      <c r="AU304" s="157" t="s">
        <v>87</v>
      </c>
      <c r="AV304" s="12" t="s">
        <v>79</v>
      </c>
      <c r="AW304" s="12" t="s">
        <v>31</v>
      </c>
      <c r="AX304" s="12" t="s">
        <v>76</v>
      </c>
      <c r="AY304" s="157" t="s">
        <v>328</v>
      </c>
    </row>
    <row r="305" spans="2:65" s="1" customFormat="1" ht="16.5" customHeight="1">
      <c r="B305" s="133"/>
      <c r="C305" s="176" t="s">
        <v>747</v>
      </c>
      <c r="D305" s="176" t="s">
        <v>539</v>
      </c>
      <c r="E305" s="177" t="s">
        <v>7000</v>
      </c>
      <c r="F305" s="178" t="s">
        <v>7001</v>
      </c>
      <c r="G305" s="179" t="s">
        <v>439</v>
      </c>
      <c r="H305" s="180">
        <v>60.604999999999997</v>
      </c>
      <c r="I305" s="181"/>
      <c r="J305" s="182">
        <f>ROUND(I305*H305,2)</f>
        <v>0</v>
      </c>
      <c r="K305" s="178" t="s">
        <v>335</v>
      </c>
      <c r="L305" s="183"/>
      <c r="M305" s="184" t="s">
        <v>3</v>
      </c>
      <c r="N305" s="185" t="s">
        <v>40</v>
      </c>
      <c r="P305" s="143">
        <f>O305*H305</f>
        <v>0</v>
      </c>
      <c r="Q305" s="143">
        <v>1.0999999999999999E-2</v>
      </c>
      <c r="R305" s="143">
        <f>Q305*H305</f>
        <v>0.66665499999999989</v>
      </c>
      <c r="S305" s="143">
        <v>0</v>
      </c>
      <c r="T305" s="144">
        <f>S305*H305</f>
        <v>0</v>
      </c>
      <c r="AR305" s="145" t="s">
        <v>621</v>
      </c>
      <c r="AT305" s="145" t="s">
        <v>539</v>
      </c>
      <c r="AU305" s="145" t="s">
        <v>87</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532</v>
      </c>
      <c r="BM305" s="145" t="s">
        <v>7002</v>
      </c>
    </row>
    <row r="306" spans="2:65" s="12" customFormat="1">
      <c r="B306" s="156"/>
      <c r="D306" s="151" t="s">
        <v>442</v>
      </c>
      <c r="F306" s="158" t="s">
        <v>7003</v>
      </c>
      <c r="H306" s="159">
        <v>60.604999999999997</v>
      </c>
      <c r="I306" s="160"/>
      <c r="L306" s="156"/>
      <c r="M306" s="161"/>
      <c r="T306" s="162"/>
      <c r="AT306" s="157" t="s">
        <v>442</v>
      </c>
      <c r="AU306" s="157" t="s">
        <v>87</v>
      </c>
      <c r="AV306" s="12" t="s">
        <v>79</v>
      </c>
      <c r="AW306" s="12" t="s">
        <v>4</v>
      </c>
      <c r="AX306" s="12" t="s">
        <v>76</v>
      </c>
      <c r="AY306" s="157" t="s">
        <v>328</v>
      </c>
    </row>
    <row r="307" spans="2:65" s="11" customFormat="1" ht="22.9" customHeight="1">
      <c r="B307" s="121"/>
      <c r="D307" s="122" t="s">
        <v>68</v>
      </c>
      <c r="E307" s="131" t="s">
        <v>3680</v>
      </c>
      <c r="F307" s="131" t="s">
        <v>3681</v>
      </c>
      <c r="I307" s="124"/>
      <c r="J307" s="132">
        <f>BK307</f>
        <v>0</v>
      </c>
      <c r="L307" s="121"/>
      <c r="M307" s="126"/>
      <c r="P307" s="127">
        <f>P308+P309+P310</f>
        <v>0</v>
      </c>
      <c r="R307" s="127">
        <f>R308+R309+R310</f>
        <v>0.27878150299999999</v>
      </c>
      <c r="T307" s="128">
        <f>T308+T309+T310</f>
        <v>0</v>
      </c>
      <c r="AR307" s="122" t="s">
        <v>79</v>
      </c>
      <c r="AT307" s="129" t="s">
        <v>68</v>
      </c>
      <c r="AU307" s="129" t="s">
        <v>76</v>
      </c>
      <c r="AY307" s="122" t="s">
        <v>328</v>
      </c>
      <c r="BK307" s="130">
        <f>BK308+BK309+BK310</f>
        <v>0</v>
      </c>
    </row>
    <row r="308" spans="2:65" s="1" customFormat="1" ht="55.5" customHeight="1">
      <c r="B308" s="133"/>
      <c r="C308" s="134" t="s">
        <v>751</v>
      </c>
      <c r="D308" s="134" t="s">
        <v>331</v>
      </c>
      <c r="E308" s="135" t="s">
        <v>3682</v>
      </c>
      <c r="F308" s="136" t="s">
        <v>3683</v>
      </c>
      <c r="G308" s="137" t="s">
        <v>585</v>
      </c>
      <c r="H308" s="138">
        <v>0.27900000000000003</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532</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532</v>
      </c>
      <c r="BM308" s="145" t="s">
        <v>3684</v>
      </c>
    </row>
    <row r="309" spans="2:65" s="1" customFormat="1">
      <c r="B309" s="34"/>
      <c r="D309" s="147" t="s">
        <v>338</v>
      </c>
      <c r="F309" s="148" t="s">
        <v>3685</v>
      </c>
      <c r="I309" s="149"/>
      <c r="L309" s="34"/>
      <c r="M309" s="150"/>
      <c r="T309" s="55"/>
      <c r="AT309" s="19" t="s">
        <v>338</v>
      </c>
      <c r="AU309" s="19" t="s">
        <v>79</v>
      </c>
    </row>
    <row r="310" spans="2:65" s="11" customFormat="1" ht="20.85" customHeight="1">
      <c r="B310" s="121"/>
      <c r="D310" s="122" t="s">
        <v>68</v>
      </c>
      <c r="E310" s="131" t="s">
        <v>7004</v>
      </c>
      <c r="F310" s="131" t="s">
        <v>7005</v>
      </c>
      <c r="I310" s="124"/>
      <c r="J310" s="132">
        <f>BK310</f>
        <v>0</v>
      </c>
      <c r="L310" s="121"/>
      <c r="M310" s="126"/>
      <c r="P310" s="127">
        <f>SUM(P311:P321)</f>
        <v>0</v>
      </c>
      <c r="R310" s="127">
        <f>SUM(R311:R321)</f>
        <v>0.27878150299999999</v>
      </c>
      <c r="T310" s="128">
        <f>SUM(T311:T321)</f>
        <v>0</v>
      </c>
      <c r="AR310" s="122" t="s">
        <v>79</v>
      </c>
      <c r="AT310" s="129" t="s">
        <v>68</v>
      </c>
      <c r="AU310" s="129" t="s">
        <v>79</v>
      </c>
      <c r="AY310" s="122" t="s">
        <v>328</v>
      </c>
      <c r="BK310" s="130">
        <f>SUM(BK311:BK321)</f>
        <v>0</v>
      </c>
    </row>
    <row r="311" spans="2:65" s="1" customFormat="1" ht="33" customHeight="1">
      <c r="B311" s="133"/>
      <c r="C311" s="134" t="s">
        <v>756</v>
      </c>
      <c r="D311" s="134" t="s">
        <v>331</v>
      </c>
      <c r="E311" s="135" t="s">
        <v>7006</v>
      </c>
      <c r="F311" s="136" t="s">
        <v>7007</v>
      </c>
      <c r="G311" s="137" t="s">
        <v>476</v>
      </c>
      <c r="H311" s="138">
        <v>58.441000000000003</v>
      </c>
      <c r="I311" s="139"/>
      <c r="J311" s="140">
        <f>ROUND(I311*H311,2)</f>
        <v>0</v>
      </c>
      <c r="K311" s="136" t="s">
        <v>335</v>
      </c>
      <c r="L311" s="34"/>
      <c r="M311" s="141" t="s">
        <v>3</v>
      </c>
      <c r="N311" s="142" t="s">
        <v>40</v>
      </c>
      <c r="P311" s="143">
        <f>O311*H311</f>
        <v>0</v>
      </c>
      <c r="Q311" s="143">
        <v>2.7500000000000001E-5</v>
      </c>
      <c r="R311" s="143">
        <f>Q311*H311</f>
        <v>1.6071275E-3</v>
      </c>
      <c r="S311" s="143">
        <v>0</v>
      </c>
      <c r="T311" s="144">
        <f>S311*H311</f>
        <v>0</v>
      </c>
      <c r="AR311" s="145" t="s">
        <v>532</v>
      </c>
      <c r="AT311" s="145" t="s">
        <v>331</v>
      </c>
      <c r="AU311" s="145" t="s">
        <v>87</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532</v>
      </c>
      <c r="BM311" s="145" t="s">
        <v>7008</v>
      </c>
    </row>
    <row r="312" spans="2:65" s="1" customFormat="1">
      <c r="B312" s="34"/>
      <c r="D312" s="147" t="s">
        <v>338</v>
      </c>
      <c r="F312" s="148" t="s">
        <v>7009</v>
      </c>
      <c r="I312" s="149"/>
      <c r="L312" s="34"/>
      <c r="M312" s="150"/>
      <c r="T312" s="55"/>
      <c r="AT312" s="19" t="s">
        <v>338</v>
      </c>
      <c r="AU312" s="19" t="s">
        <v>87</v>
      </c>
    </row>
    <row r="313" spans="2:65" s="12" customFormat="1">
      <c r="B313" s="156"/>
      <c r="D313" s="151" t="s">
        <v>442</v>
      </c>
      <c r="E313" s="157" t="s">
        <v>3</v>
      </c>
      <c r="F313" s="158" t="s">
        <v>7010</v>
      </c>
      <c r="H313" s="159">
        <v>58.441000000000003</v>
      </c>
      <c r="I313" s="160"/>
      <c r="L313" s="156"/>
      <c r="M313" s="161"/>
      <c r="T313" s="162"/>
      <c r="AT313" s="157" t="s">
        <v>442</v>
      </c>
      <c r="AU313" s="157" t="s">
        <v>87</v>
      </c>
      <c r="AV313" s="12" t="s">
        <v>79</v>
      </c>
      <c r="AW313" s="12" t="s">
        <v>31</v>
      </c>
      <c r="AX313" s="12" t="s">
        <v>76</v>
      </c>
      <c r="AY313" s="157" t="s">
        <v>328</v>
      </c>
    </row>
    <row r="314" spans="2:65" s="1" customFormat="1" ht="24.2" customHeight="1">
      <c r="B314" s="133"/>
      <c r="C314" s="176" t="s">
        <v>760</v>
      </c>
      <c r="D314" s="176" t="s">
        <v>539</v>
      </c>
      <c r="E314" s="177" t="s">
        <v>7011</v>
      </c>
      <c r="F314" s="178" t="s">
        <v>7012</v>
      </c>
      <c r="G314" s="179" t="s">
        <v>476</v>
      </c>
      <c r="H314" s="180">
        <v>61.363</v>
      </c>
      <c r="I314" s="181"/>
      <c r="J314" s="182">
        <f>ROUND(I314*H314,2)</f>
        <v>0</v>
      </c>
      <c r="K314" s="178" t="s">
        <v>335</v>
      </c>
      <c r="L314" s="183"/>
      <c r="M314" s="184" t="s">
        <v>3</v>
      </c>
      <c r="N314" s="185" t="s">
        <v>40</v>
      </c>
      <c r="P314" s="143">
        <f>O314*H314</f>
        <v>0</v>
      </c>
      <c r="Q314" s="143">
        <v>5.5000000000000003E-4</v>
      </c>
      <c r="R314" s="143">
        <f>Q314*H314</f>
        <v>3.3749649999999999E-2</v>
      </c>
      <c r="S314" s="143">
        <v>0</v>
      </c>
      <c r="T314" s="144">
        <f>S314*H314</f>
        <v>0</v>
      </c>
      <c r="AR314" s="145" t="s">
        <v>621</v>
      </c>
      <c r="AT314" s="145" t="s">
        <v>539</v>
      </c>
      <c r="AU314" s="145" t="s">
        <v>87</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532</v>
      </c>
      <c r="BM314" s="145" t="s">
        <v>7013</v>
      </c>
    </row>
    <row r="315" spans="2:65" s="12" customFormat="1">
      <c r="B315" s="156"/>
      <c r="D315" s="151" t="s">
        <v>442</v>
      </c>
      <c r="F315" s="158" t="s">
        <v>7014</v>
      </c>
      <c r="H315" s="159">
        <v>61.363</v>
      </c>
      <c r="I315" s="160"/>
      <c r="L315" s="156"/>
      <c r="M315" s="161"/>
      <c r="T315" s="162"/>
      <c r="AT315" s="157" t="s">
        <v>442</v>
      </c>
      <c r="AU315" s="157" t="s">
        <v>87</v>
      </c>
      <c r="AV315" s="12" t="s">
        <v>79</v>
      </c>
      <c r="AW315" s="12" t="s">
        <v>4</v>
      </c>
      <c r="AX315" s="12" t="s">
        <v>76</v>
      </c>
      <c r="AY315" s="157" t="s">
        <v>328</v>
      </c>
    </row>
    <row r="316" spans="2:65" s="1" customFormat="1" ht="37.9" customHeight="1">
      <c r="B316" s="133"/>
      <c r="C316" s="134" t="s">
        <v>764</v>
      </c>
      <c r="D316" s="134" t="s">
        <v>331</v>
      </c>
      <c r="E316" s="135" t="s">
        <v>7015</v>
      </c>
      <c r="F316" s="136" t="s">
        <v>7016</v>
      </c>
      <c r="G316" s="137" t="s">
        <v>439</v>
      </c>
      <c r="H316" s="138">
        <v>77.933000000000007</v>
      </c>
      <c r="I316" s="139"/>
      <c r="J316" s="140">
        <f>ROUND(I316*H316,2)</f>
        <v>0</v>
      </c>
      <c r="K316" s="136" t="s">
        <v>335</v>
      </c>
      <c r="L316" s="34"/>
      <c r="M316" s="141" t="s">
        <v>3</v>
      </c>
      <c r="N316" s="142" t="s">
        <v>40</v>
      </c>
      <c r="P316" s="143">
        <f>O316*H316</f>
        <v>0</v>
      </c>
      <c r="Q316" s="143">
        <v>1.2349999999999999E-4</v>
      </c>
      <c r="R316" s="143">
        <f>Q316*H316</f>
        <v>9.6247255000000004E-3</v>
      </c>
      <c r="S316" s="143">
        <v>0</v>
      </c>
      <c r="T316" s="144">
        <f>S316*H316</f>
        <v>0</v>
      </c>
      <c r="AR316" s="145" t="s">
        <v>532</v>
      </c>
      <c r="AT316" s="145" t="s">
        <v>331</v>
      </c>
      <c r="AU316" s="145" t="s">
        <v>87</v>
      </c>
      <c r="AY316" s="19" t="s">
        <v>328</v>
      </c>
      <c r="BE316" s="146">
        <f>IF(N316="základní",J316,0)</f>
        <v>0</v>
      </c>
      <c r="BF316" s="146">
        <f>IF(N316="snížená",J316,0)</f>
        <v>0</v>
      </c>
      <c r="BG316" s="146">
        <f>IF(N316="zákl. přenesená",J316,0)</f>
        <v>0</v>
      </c>
      <c r="BH316" s="146">
        <f>IF(N316="sníž. přenesená",J316,0)</f>
        <v>0</v>
      </c>
      <c r="BI316" s="146">
        <f>IF(N316="nulová",J316,0)</f>
        <v>0</v>
      </c>
      <c r="BJ316" s="19" t="s">
        <v>76</v>
      </c>
      <c r="BK316" s="146">
        <f>ROUND(I316*H316,2)</f>
        <v>0</v>
      </c>
      <c r="BL316" s="19" t="s">
        <v>532</v>
      </c>
      <c r="BM316" s="145" t="s">
        <v>7017</v>
      </c>
    </row>
    <row r="317" spans="2:65" s="1" customFormat="1">
      <c r="B317" s="34"/>
      <c r="D317" s="147" t="s">
        <v>338</v>
      </c>
      <c r="F317" s="148" t="s">
        <v>7018</v>
      </c>
      <c r="I317" s="149"/>
      <c r="L317" s="34"/>
      <c r="M317" s="150"/>
      <c r="T317" s="55"/>
      <c r="AT317" s="19" t="s">
        <v>338</v>
      </c>
      <c r="AU317" s="19" t="s">
        <v>87</v>
      </c>
    </row>
    <row r="318" spans="2:65" s="14" customFormat="1">
      <c r="B318" s="170"/>
      <c r="D318" s="151" t="s">
        <v>442</v>
      </c>
      <c r="E318" s="171" t="s">
        <v>3</v>
      </c>
      <c r="F318" s="172" t="s">
        <v>7019</v>
      </c>
      <c r="H318" s="171" t="s">
        <v>3</v>
      </c>
      <c r="I318" s="173"/>
      <c r="L318" s="170"/>
      <c r="M318" s="174"/>
      <c r="T318" s="175"/>
      <c r="AT318" s="171" t="s">
        <v>442</v>
      </c>
      <c r="AU318" s="171" t="s">
        <v>87</v>
      </c>
      <c r="AV318" s="14" t="s">
        <v>76</v>
      </c>
      <c r="AW318" s="14" t="s">
        <v>4</v>
      </c>
      <c r="AX318" s="14" t="s">
        <v>69</v>
      </c>
      <c r="AY318" s="171" t="s">
        <v>328</v>
      </c>
    </row>
    <row r="319" spans="2:65" s="12" customFormat="1">
      <c r="B319" s="156"/>
      <c r="D319" s="151" t="s">
        <v>442</v>
      </c>
      <c r="E319" s="157" t="s">
        <v>3</v>
      </c>
      <c r="F319" s="158" t="s">
        <v>2481</v>
      </c>
      <c r="H319" s="159">
        <v>77.933000000000007</v>
      </c>
      <c r="I319" s="160"/>
      <c r="L319" s="156"/>
      <c r="M319" s="161"/>
      <c r="T319" s="162"/>
      <c r="AT319" s="157" t="s">
        <v>442</v>
      </c>
      <c r="AU319" s="157" t="s">
        <v>87</v>
      </c>
      <c r="AV319" s="12" t="s">
        <v>79</v>
      </c>
      <c r="AW319" s="12" t="s">
        <v>31</v>
      </c>
      <c r="AX319" s="12" t="s">
        <v>76</v>
      </c>
      <c r="AY319" s="157" t="s">
        <v>328</v>
      </c>
    </row>
    <row r="320" spans="2:65" s="1" customFormat="1" ht="16.5" customHeight="1">
      <c r="B320" s="133"/>
      <c r="C320" s="176" t="s">
        <v>165</v>
      </c>
      <c r="D320" s="176" t="s">
        <v>539</v>
      </c>
      <c r="E320" s="177" t="s">
        <v>7020</v>
      </c>
      <c r="F320" s="178" t="s">
        <v>7021</v>
      </c>
      <c r="G320" s="179" t="s">
        <v>491</v>
      </c>
      <c r="H320" s="180">
        <v>9.3520000000000003</v>
      </c>
      <c r="I320" s="181"/>
      <c r="J320" s="182">
        <f>ROUND(I320*H320,2)</f>
        <v>0</v>
      </c>
      <c r="K320" s="178" t="s">
        <v>335</v>
      </c>
      <c r="L320" s="183"/>
      <c r="M320" s="184" t="s">
        <v>3</v>
      </c>
      <c r="N320" s="185" t="s">
        <v>40</v>
      </c>
      <c r="P320" s="143">
        <f>O320*H320</f>
        <v>0</v>
      </c>
      <c r="Q320" s="143">
        <v>2.5000000000000001E-2</v>
      </c>
      <c r="R320" s="143">
        <f>Q320*H320</f>
        <v>0.23380000000000001</v>
      </c>
      <c r="S320" s="143">
        <v>0</v>
      </c>
      <c r="T320" s="144">
        <f>S320*H320</f>
        <v>0</v>
      </c>
      <c r="AR320" s="145" t="s">
        <v>621</v>
      </c>
      <c r="AT320" s="145" t="s">
        <v>539</v>
      </c>
      <c r="AU320" s="145" t="s">
        <v>87</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532</v>
      </c>
      <c r="BM320" s="145" t="s">
        <v>7022</v>
      </c>
    </row>
    <row r="321" spans="2:65" s="12" customFormat="1">
      <c r="B321" s="156"/>
      <c r="D321" s="151" t="s">
        <v>442</v>
      </c>
      <c r="F321" s="158" t="s">
        <v>7023</v>
      </c>
      <c r="H321" s="159">
        <v>9.3520000000000003</v>
      </c>
      <c r="I321" s="160"/>
      <c r="L321" s="156"/>
      <c r="M321" s="161"/>
      <c r="T321" s="162"/>
      <c r="AT321" s="157" t="s">
        <v>442</v>
      </c>
      <c r="AU321" s="157" t="s">
        <v>87</v>
      </c>
      <c r="AV321" s="12" t="s">
        <v>79</v>
      </c>
      <c r="AW321" s="12" t="s">
        <v>4</v>
      </c>
      <c r="AX321" s="12" t="s">
        <v>76</v>
      </c>
      <c r="AY321" s="157" t="s">
        <v>328</v>
      </c>
    </row>
    <row r="322" spans="2:65" s="11" customFormat="1" ht="22.9" customHeight="1">
      <c r="B322" s="121"/>
      <c r="D322" s="122" t="s">
        <v>68</v>
      </c>
      <c r="E322" s="131" t="s">
        <v>1887</v>
      </c>
      <c r="F322" s="131" t="s">
        <v>3720</v>
      </c>
      <c r="I322" s="124"/>
      <c r="J322" s="132">
        <f>BK322</f>
        <v>0</v>
      </c>
      <c r="L322" s="121"/>
      <c r="M322" s="126"/>
      <c r="P322" s="127">
        <f>P323+P324+P325+P366</f>
        <v>0</v>
      </c>
      <c r="R322" s="127">
        <f>R323+R324+R325+R366</f>
        <v>24.626559997491</v>
      </c>
      <c r="T322" s="128">
        <f>T323+T324+T325+T366</f>
        <v>0</v>
      </c>
      <c r="AR322" s="122" t="s">
        <v>79</v>
      </c>
      <c r="AT322" s="129" t="s">
        <v>68</v>
      </c>
      <c r="AU322" s="129" t="s">
        <v>76</v>
      </c>
      <c r="AY322" s="122" t="s">
        <v>328</v>
      </c>
      <c r="BK322" s="130">
        <f>BK323+BK324+BK325+BK366</f>
        <v>0</v>
      </c>
    </row>
    <row r="323" spans="2:65" s="1" customFormat="1" ht="49.15" customHeight="1">
      <c r="B323" s="133"/>
      <c r="C323" s="134" t="s">
        <v>773</v>
      </c>
      <c r="D323" s="134" t="s">
        <v>331</v>
      </c>
      <c r="E323" s="135" t="s">
        <v>3721</v>
      </c>
      <c r="F323" s="136" t="s">
        <v>3722</v>
      </c>
      <c r="G323" s="137" t="s">
        <v>585</v>
      </c>
      <c r="H323" s="138">
        <v>16.041</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532</v>
      </c>
      <c r="AT323" s="145" t="s">
        <v>331</v>
      </c>
      <c r="AU323" s="145" t="s">
        <v>79</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532</v>
      </c>
      <c r="BM323" s="145" t="s">
        <v>3723</v>
      </c>
    </row>
    <row r="324" spans="2:65" s="1" customFormat="1">
      <c r="B324" s="34"/>
      <c r="D324" s="147" t="s">
        <v>338</v>
      </c>
      <c r="F324" s="148" t="s">
        <v>3724</v>
      </c>
      <c r="I324" s="149"/>
      <c r="L324" s="34"/>
      <c r="M324" s="150"/>
      <c r="T324" s="55"/>
      <c r="AT324" s="19" t="s">
        <v>338</v>
      </c>
      <c r="AU324" s="19" t="s">
        <v>79</v>
      </c>
    </row>
    <row r="325" spans="2:65" s="11" customFormat="1" ht="20.85" customHeight="1">
      <c r="B325" s="121"/>
      <c r="D325" s="122" t="s">
        <v>68</v>
      </c>
      <c r="E325" s="131" t="s">
        <v>3897</v>
      </c>
      <c r="F325" s="131" t="s">
        <v>3898</v>
      </c>
      <c r="I325" s="124"/>
      <c r="J325" s="132">
        <f>BK325</f>
        <v>0</v>
      </c>
      <c r="L325" s="121"/>
      <c r="M325" s="126"/>
      <c r="P325" s="127">
        <f>SUM(P326:P365)</f>
        <v>0</v>
      </c>
      <c r="R325" s="127">
        <f>SUM(R326:R365)</f>
        <v>11.446253125491001</v>
      </c>
      <c r="T325" s="128">
        <f>SUM(T326:T365)</f>
        <v>0</v>
      </c>
      <c r="AR325" s="122" t="s">
        <v>79</v>
      </c>
      <c r="AT325" s="129" t="s">
        <v>68</v>
      </c>
      <c r="AU325" s="129" t="s">
        <v>79</v>
      </c>
      <c r="AY325" s="122" t="s">
        <v>328</v>
      </c>
      <c r="BK325" s="130">
        <f>SUM(BK326:BK365)</f>
        <v>0</v>
      </c>
    </row>
    <row r="326" spans="2:65" s="1" customFormat="1" ht="49.15" customHeight="1">
      <c r="B326" s="133"/>
      <c r="C326" s="134" t="s">
        <v>778</v>
      </c>
      <c r="D326" s="134" t="s">
        <v>331</v>
      </c>
      <c r="E326" s="135" t="s">
        <v>7024</v>
      </c>
      <c r="F326" s="136" t="s">
        <v>7025</v>
      </c>
      <c r="G326" s="137" t="s">
        <v>439</v>
      </c>
      <c r="H326" s="138">
        <v>93.781999999999996</v>
      </c>
      <c r="I326" s="139"/>
      <c r="J326" s="140">
        <f>ROUND(I326*H326,2)</f>
        <v>0</v>
      </c>
      <c r="K326" s="136" t="s">
        <v>335</v>
      </c>
      <c r="L326" s="34"/>
      <c r="M326" s="141" t="s">
        <v>3</v>
      </c>
      <c r="N326" s="142" t="s">
        <v>40</v>
      </c>
      <c r="P326" s="143">
        <f>O326*H326</f>
        <v>0</v>
      </c>
      <c r="Q326" s="143">
        <v>1.6219999999999998E-2</v>
      </c>
      <c r="R326" s="143">
        <f>Q326*H326</f>
        <v>1.5211440399999998</v>
      </c>
      <c r="S326" s="143">
        <v>0</v>
      </c>
      <c r="T326" s="144">
        <f>S326*H326</f>
        <v>0</v>
      </c>
      <c r="AR326" s="145" t="s">
        <v>532</v>
      </c>
      <c r="AT326" s="145" t="s">
        <v>331</v>
      </c>
      <c r="AU326" s="145" t="s">
        <v>87</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532</v>
      </c>
      <c r="BM326" s="145" t="s">
        <v>7026</v>
      </c>
    </row>
    <row r="327" spans="2:65" s="1" customFormat="1">
      <c r="B327" s="34"/>
      <c r="D327" s="147" t="s">
        <v>338</v>
      </c>
      <c r="F327" s="148" t="s">
        <v>7027</v>
      </c>
      <c r="I327" s="149"/>
      <c r="L327" s="34"/>
      <c r="M327" s="150"/>
      <c r="T327" s="55"/>
      <c r="AT327" s="19" t="s">
        <v>338</v>
      </c>
      <c r="AU327" s="19" t="s">
        <v>87</v>
      </c>
    </row>
    <row r="328" spans="2:65" s="12" customFormat="1">
      <c r="B328" s="156"/>
      <c r="D328" s="151" t="s">
        <v>442</v>
      </c>
      <c r="E328" s="157" t="s">
        <v>3</v>
      </c>
      <c r="F328" s="158" t="s">
        <v>7028</v>
      </c>
      <c r="H328" s="159">
        <v>13</v>
      </c>
      <c r="I328" s="160"/>
      <c r="L328" s="156"/>
      <c r="M328" s="161"/>
      <c r="T328" s="162"/>
      <c r="AT328" s="157" t="s">
        <v>442</v>
      </c>
      <c r="AU328" s="157" t="s">
        <v>87</v>
      </c>
      <c r="AV328" s="12" t="s">
        <v>79</v>
      </c>
      <c r="AW328" s="12" t="s">
        <v>31</v>
      </c>
      <c r="AX328" s="12" t="s">
        <v>69</v>
      </c>
      <c r="AY328" s="157" t="s">
        <v>328</v>
      </c>
    </row>
    <row r="329" spans="2:65" s="12" customFormat="1">
      <c r="B329" s="156"/>
      <c r="D329" s="151" t="s">
        <v>442</v>
      </c>
      <c r="E329" s="157" t="s">
        <v>3</v>
      </c>
      <c r="F329" s="158" t="s">
        <v>7029</v>
      </c>
      <c r="H329" s="159">
        <v>19.513999999999999</v>
      </c>
      <c r="I329" s="160"/>
      <c r="L329" s="156"/>
      <c r="M329" s="161"/>
      <c r="T329" s="162"/>
      <c r="AT329" s="157" t="s">
        <v>442</v>
      </c>
      <c r="AU329" s="157" t="s">
        <v>87</v>
      </c>
      <c r="AV329" s="12" t="s">
        <v>79</v>
      </c>
      <c r="AW329" s="12" t="s">
        <v>31</v>
      </c>
      <c r="AX329" s="12" t="s">
        <v>69</v>
      </c>
      <c r="AY329" s="157" t="s">
        <v>328</v>
      </c>
    </row>
    <row r="330" spans="2:65" s="14" customFormat="1">
      <c r="B330" s="170"/>
      <c r="D330" s="151" t="s">
        <v>442</v>
      </c>
      <c r="E330" s="171" t="s">
        <v>3</v>
      </c>
      <c r="F330" s="172" t="s">
        <v>7030</v>
      </c>
      <c r="H330" s="171" t="s">
        <v>3</v>
      </c>
      <c r="I330" s="173"/>
      <c r="L330" s="170"/>
      <c r="M330" s="174"/>
      <c r="T330" s="175"/>
      <c r="AT330" s="171" t="s">
        <v>442</v>
      </c>
      <c r="AU330" s="171" t="s">
        <v>87</v>
      </c>
      <c r="AV330" s="14" t="s">
        <v>76</v>
      </c>
      <c r="AW330" s="14" t="s">
        <v>31</v>
      </c>
      <c r="AX330" s="14" t="s">
        <v>69</v>
      </c>
      <c r="AY330" s="171" t="s">
        <v>328</v>
      </c>
    </row>
    <row r="331" spans="2:65" s="12" customFormat="1">
      <c r="B331" s="156"/>
      <c r="D331" s="151" t="s">
        <v>442</v>
      </c>
      <c r="E331" s="157" t="s">
        <v>3</v>
      </c>
      <c r="F331" s="158" t="s">
        <v>7031</v>
      </c>
      <c r="H331" s="159">
        <v>61.268000000000001</v>
      </c>
      <c r="I331" s="160"/>
      <c r="L331" s="156"/>
      <c r="M331" s="161"/>
      <c r="T331" s="162"/>
      <c r="AT331" s="157" t="s">
        <v>442</v>
      </c>
      <c r="AU331" s="157" t="s">
        <v>87</v>
      </c>
      <c r="AV331" s="12" t="s">
        <v>79</v>
      </c>
      <c r="AW331" s="12" t="s">
        <v>31</v>
      </c>
      <c r="AX331" s="12" t="s">
        <v>69</v>
      </c>
      <c r="AY331" s="157" t="s">
        <v>328</v>
      </c>
    </row>
    <row r="332" spans="2:65" s="13" customFormat="1">
      <c r="B332" s="163"/>
      <c r="D332" s="151" t="s">
        <v>442</v>
      </c>
      <c r="E332" s="164" t="s">
        <v>3</v>
      </c>
      <c r="F332" s="165" t="s">
        <v>452</v>
      </c>
      <c r="H332" s="166">
        <v>93.781999999999996</v>
      </c>
      <c r="I332" s="167"/>
      <c r="L332" s="163"/>
      <c r="M332" s="168"/>
      <c r="T332" s="169"/>
      <c r="AT332" s="164" t="s">
        <v>442</v>
      </c>
      <c r="AU332" s="164" t="s">
        <v>87</v>
      </c>
      <c r="AV332" s="13" t="s">
        <v>113</v>
      </c>
      <c r="AW332" s="13" t="s">
        <v>31</v>
      </c>
      <c r="AX332" s="13" t="s">
        <v>76</v>
      </c>
      <c r="AY332" s="164" t="s">
        <v>328</v>
      </c>
    </row>
    <row r="333" spans="2:65" s="1" customFormat="1" ht="24.2" customHeight="1">
      <c r="B333" s="133"/>
      <c r="C333" s="134" t="s">
        <v>783</v>
      </c>
      <c r="D333" s="134" t="s">
        <v>331</v>
      </c>
      <c r="E333" s="135" t="s">
        <v>3831</v>
      </c>
      <c r="F333" s="136" t="s">
        <v>3832</v>
      </c>
      <c r="G333" s="137" t="s">
        <v>439</v>
      </c>
      <c r="H333" s="138">
        <v>635.15300000000002</v>
      </c>
      <c r="I333" s="139"/>
      <c r="J333" s="140">
        <f>ROUND(I333*H333,2)</f>
        <v>0</v>
      </c>
      <c r="K333" s="136" t="s">
        <v>335</v>
      </c>
      <c r="L333" s="34"/>
      <c r="M333" s="141" t="s">
        <v>3</v>
      </c>
      <c r="N333" s="142" t="s">
        <v>40</v>
      </c>
      <c r="P333" s="143">
        <f>O333*H333</f>
        <v>0</v>
      </c>
      <c r="Q333" s="143">
        <v>0</v>
      </c>
      <c r="R333" s="143">
        <f>Q333*H333</f>
        <v>0</v>
      </c>
      <c r="S333" s="143">
        <v>0</v>
      </c>
      <c r="T333" s="144">
        <f>S333*H333</f>
        <v>0</v>
      </c>
      <c r="AR333" s="145" t="s">
        <v>532</v>
      </c>
      <c r="AT333" s="145" t="s">
        <v>331</v>
      </c>
      <c r="AU333" s="145" t="s">
        <v>87</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532</v>
      </c>
      <c r="BM333" s="145" t="s">
        <v>7032</v>
      </c>
    </row>
    <row r="334" spans="2:65" s="1" customFormat="1">
      <c r="B334" s="34"/>
      <c r="D334" s="147" t="s">
        <v>338</v>
      </c>
      <c r="F334" s="148" t="s">
        <v>3834</v>
      </c>
      <c r="I334" s="149"/>
      <c r="L334" s="34"/>
      <c r="M334" s="150"/>
      <c r="T334" s="55"/>
      <c r="AT334" s="19" t="s">
        <v>338</v>
      </c>
      <c r="AU334" s="19" t="s">
        <v>87</v>
      </c>
    </row>
    <row r="335" spans="2:65" s="12" customFormat="1">
      <c r="B335" s="156"/>
      <c r="D335" s="151" t="s">
        <v>442</v>
      </c>
      <c r="E335" s="157" t="s">
        <v>3</v>
      </c>
      <c r="F335" s="158" t="s">
        <v>2515</v>
      </c>
      <c r="H335" s="159">
        <v>557.22</v>
      </c>
      <c r="I335" s="160"/>
      <c r="L335" s="156"/>
      <c r="M335" s="161"/>
      <c r="T335" s="162"/>
      <c r="AT335" s="157" t="s">
        <v>442</v>
      </c>
      <c r="AU335" s="157" t="s">
        <v>87</v>
      </c>
      <c r="AV335" s="12" t="s">
        <v>79</v>
      </c>
      <c r="AW335" s="12" t="s">
        <v>31</v>
      </c>
      <c r="AX335" s="12" t="s">
        <v>69</v>
      </c>
      <c r="AY335" s="157" t="s">
        <v>328</v>
      </c>
    </row>
    <row r="336" spans="2:65" s="12" customFormat="1">
      <c r="B336" s="156"/>
      <c r="D336" s="151" t="s">
        <v>442</v>
      </c>
      <c r="E336" s="157" t="s">
        <v>3</v>
      </c>
      <c r="F336" s="158" t="s">
        <v>2481</v>
      </c>
      <c r="H336" s="159">
        <v>77.933000000000007</v>
      </c>
      <c r="I336" s="160"/>
      <c r="L336" s="156"/>
      <c r="M336" s="161"/>
      <c r="T336" s="162"/>
      <c r="AT336" s="157" t="s">
        <v>442</v>
      </c>
      <c r="AU336" s="157" t="s">
        <v>87</v>
      </c>
      <c r="AV336" s="12" t="s">
        <v>79</v>
      </c>
      <c r="AW336" s="12" t="s">
        <v>31</v>
      </c>
      <c r="AX336" s="12" t="s">
        <v>69</v>
      </c>
      <c r="AY336" s="157" t="s">
        <v>328</v>
      </c>
    </row>
    <row r="337" spans="2:65" s="13" customFormat="1">
      <c r="B337" s="163"/>
      <c r="D337" s="151" t="s">
        <v>442</v>
      </c>
      <c r="E337" s="164" t="s">
        <v>3</v>
      </c>
      <c r="F337" s="165" t="s">
        <v>452</v>
      </c>
      <c r="H337" s="166">
        <v>635.15300000000002</v>
      </c>
      <c r="I337" s="167"/>
      <c r="L337" s="163"/>
      <c r="M337" s="168"/>
      <c r="T337" s="169"/>
      <c r="AT337" s="164" t="s">
        <v>442</v>
      </c>
      <c r="AU337" s="164" t="s">
        <v>87</v>
      </c>
      <c r="AV337" s="13" t="s">
        <v>113</v>
      </c>
      <c r="AW337" s="13" t="s">
        <v>31</v>
      </c>
      <c r="AX337" s="13" t="s">
        <v>76</v>
      </c>
      <c r="AY337" s="164" t="s">
        <v>328</v>
      </c>
    </row>
    <row r="338" spans="2:65" s="1" customFormat="1" ht="24.2" customHeight="1">
      <c r="B338" s="133"/>
      <c r="C338" s="176" t="s">
        <v>788</v>
      </c>
      <c r="D338" s="176" t="s">
        <v>539</v>
      </c>
      <c r="E338" s="177" t="s">
        <v>7033</v>
      </c>
      <c r="F338" s="178" t="s">
        <v>7034</v>
      </c>
      <c r="G338" s="179" t="s">
        <v>439</v>
      </c>
      <c r="H338" s="180">
        <v>666.91099999999994</v>
      </c>
      <c r="I338" s="181"/>
      <c r="J338" s="182">
        <f>ROUND(I338*H338,2)</f>
        <v>0</v>
      </c>
      <c r="K338" s="178" t="s">
        <v>335</v>
      </c>
      <c r="L338" s="183"/>
      <c r="M338" s="184" t="s">
        <v>3</v>
      </c>
      <c r="N338" s="185" t="s">
        <v>40</v>
      </c>
      <c r="P338" s="143">
        <f>O338*H338</f>
        <v>0</v>
      </c>
      <c r="Q338" s="143">
        <v>1.32E-2</v>
      </c>
      <c r="R338" s="143">
        <f>Q338*H338</f>
        <v>8.8032252</v>
      </c>
      <c r="S338" s="143">
        <v>0</v>
      </c>
      <c r="T338" s="144">
        <f>S338*H338</f>
        <v>0</v>
      </c>
      <c r="AR338" s="145" t="s">
        <v>621</v>
      </c>
      <c r="AT338" s="145" t="s">
        <v>539</v>
      </c>
      <c r="AU338" s="145" t="s">
        <v>87</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532</v>
      </c>
      <c r="BM338" s="145" t="s">
        <v>7035</v>
      </c>
    </row>
    <row r="339" spans="2:65" s="12" customFormat="1">
      <c r="B339" s="156"/>
      <c r="D339" s="151" t="s">
        <v>442</v>
      </c>
      <c r="F339" s="158" t="s">
        <v>10536</v>
      </c>
      <c r="H339" s="159">
        <v>666.91099999999994</v>
      </c>
      <c r="I339" s="160"/>
      <c r="L339" s="156"/>
      <c r="M339" s="161"/>
      <c r="T339" s="162"/>
      <c r="AT339" s="157" t="s">
        <v>442</v>
      </c>
      <c r="AU339" s="157" t="s">
        <v>87</v>
      </c>
      <c r="AV339" s="12" t="s">
        <v>79</v>
      </c>
      <c r="AW339" s="12" t="s">
        <v>4</v>
      </c>
      <c r="AX339" s="12" t="s">
        <v>76</v>
      </c>
      <c r="AY339" s="157" t="s">
        <v>328</v>
      </c>
    </row>
    <row r="340" spans="2:65" s="1" customFormat="1" ht="24.2" customHeight="1">
      <c r="B340" s="133"/>
      <c r="C340" s="134" t="s">
        <v>792</v>
      </c>
      <c r="D340" s="134" t="s">
        <v>331</v>
      </c>
      <c r="E340" s="135" t="s">
        <v>7036</v>
      </c>
      <c r="F340" s="136" t="s">
        <v>7037</v>
      </c>
      <c r="G340" s="137" t="s">
        <v>439</v>
      </c>
      <c r="H340" s="138">
        <v>12.179</v>
      </c>
      <c r="I340" s="139"/>
      <c r="J340" s="140">
        <f>ROUND(I340*H340,2)</f>
        <v>0</v>
      </c>
      <c r="K340" s="136" t="s">
        <v>335</v>
      </c>
      <c r="L340" s="34"/>
      <c r="M340" s="141" t="s">
        <v>3</v>
      </c>
      <c r="N340" s="142" t="s">
        <v>40</v>
      </c>
      <c r="P340" s="143">
        <f>O340*H340</f>
        <v>0</v>
      </c>
      <c r="Q340" s="143">
        <v>0</v>
      </c>
      <c r="R340" s="143">
        <f>Q340*H340</f>
        <v>0</v>
      </c>
      <c r="S340" s="143">
        <v>0</v>
      </c>
      <c r="T340" s="144">
        <f>S340*H340</f>
        <v>0</v>
      </c>
      <c r="AR340" s="145" t="s">
        <v>532</v>
      </c>
      <c r="AT340" s="145" t="s">
        <v>331</v>
      </c>
      <c r="AU340" s="145" t="s">
        <v>87</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532</v>
      </c>
      <c r="BM340" s="145" t="s">
        <v>7038</v>
      </c>
    </row>
    <row r="341" spans="2:65" s="1" customFormat="1">
      <c r="B341" s="34"/>
      <c r="D341" s="147" t="s">
        <v>338</v>
      </c>
      <c r="F341" s="148" t="s">
        <v>7039</v>
      </c>
      <c r="I341" s="149"/>
      <c r="L341" s="34"/>
      <c r="M341" s="150"/>
      <c r="T341" s="55"/>
      <c r="AT341" s="19" t="s">
        <v>338</v>
      </c>
      <c r="AU341" s="19" t="s">
        <v>87</v>
      </c>
    </row>
    <row r="342" spans="2:65" s="14" customFormat="1">
      <c r="B342" s="170"/>
      <c r="D342" s="151" t="s">
        <v>442</v>
      </c>
      <c r="E342" s="171" t="s">
        <v>3</v>
      </c>
      <c r="F342" s="172" t="s">
        <v>7040</v>
      </c>
      <c r="H342" s="171" t="s">
        <v>3</v>
      </c>
      <c r="I342" s="173"/>
      <c r="L342" s="170"/>
      <c r="M342" s="174"/>
      <c r="T342" s="175"/>
      <c r="AT342" s="171" t="s">
        <v>442</v>
      </c>
      <c r="AU342" s="171" t="s">
        <v>87</v>
      </c>
      <c r="AV342" s="14" t="s">
        <v>76</v>
      </c>
      <c r="AW342" s="14" t="s">
        <v>31</v>
      </c>
      <c r="AX342" s="14" t="s">
        <v>69</v>
      </c>
      <c r="AY342" s="171" t="s">
        <v>328</v>
      </c>
    </row>
    <row r="343" spans="2:65" s="12" customFormat="1">
      <c r="B343" s="156"/>
      <c r="D343" s="151" t="s">
        <v>442</v>
      </c>
      <c r="E343" s="157" t="s">
        <v>3</v>
      </c>
      <c r="F343" s="158" t="s">
        <v>7041</v>
      </c>
      <c r="H343" s="159">
        <v>3.4319999999999999</v>
      </c>
      <c r="I343" s="160"/>
      <c r="L343" s="156"/>
      <c r="M343" s="161"/>
      <c r="T343" s="162"/>
      <c r="AT343" s="157" t="s">
        <v>442</v>
      </c>
      <c r="AU343" s="157" t="s">
        <v>87</v>
      </c>
      <c r="AV343" s="12" t="s">
        <v>79</v>
      </c>
      <c r="AW343" s="12" t="s">
        <v>31</v>
      </c>
      <c r="AX343" s="12" t="s">
        <v>69</v>
      </c>
      <c r="AY343" s="157" t="s">
        <v>328</v>
      </c>
    </row>
    <row r="344" spans="2:65" s="12" customFormat="1">
      <c r="B344" s="156"/>
      <c r="D344" s="151" t="s">
        <v>442</v>
      </c>
      <c r="E344" s="157" t="s">
        <v>3</v>
      </c>
      <c r="F344" s="158" t="s">
        <v>7042</v>
      </c>
      <c r="H344" s="159">
        <v>8.7469999999999999</v>
      </c>
      <c r="I344" s="160"/>
      <c r="L344" s="156"/>
      <c r="M344" s="161"/>
      <c r="T344" s="162"/>
      <c r="AT344" s="157" t="s">
        <v>442</v>
      </c>
      <c r="AU344" s="157" t="s">
        <v>87</v>
      </c>
      <c r="AV344" s="12" t="s">
        <v>79</v>
      </c>
      <c r="AW344" s="12" t="s">
        <v>31</v>
      </c>
      <c r="AX344" s="12" t="s">
        <v>69</v>
      </c>
      <c r="AY344" s="157" t="s">
        <v>328</v>
      </c>
    </row>
    <row r="345" spans="2:65" s="13" customFormat="1">
      <c r="B345" s="163"/>
      <c r="D345" s="151" t="s">
        <v>442</v>
      </c>
      <c r="E345" s="164" t="s">
        <v>3</v>
      </c>
      <c r="F345" s="165" t="s">
        <v>452</v>
      </c>
      <c r="H345" s="166">
        <v>12.179</v>
      </c>
      <c r="I345" s="167"/>
      <c r="L345" s="163"/>
      <c r="M345" s="168"/>
      <c r="T345" s="169"/>
      <c r="AT345" s="164" t="s">
        <v>442</v>
      </c>
      <c r="AU345" s="164" t="s">
        <v>87</v>
      </c>
      <c r="AV345" s="13" t="s">
        <v>113</v>
      </c>
      <c r="AW345" s="13" t="s">
        <v>31</v>
      </c>
      <c r="AX345" s="13" t="s">
        <v>76</v>
      </c>
      <c r="AY345" s="164" t="s">
        <v>328</v>
      </c>
    </row>
    <row r="346" spans="2:65" s="1" customFormat="1" ht="16.5" customHeight="1">
      <c r="B346" s="133"/>
      <c r="C346" s="176" t="s">
        <v>796</v>
      </c>
      <c r="D346" s="176" t="s">
        <v>539</v>
      </c>
      <c r="E346" s="177" t="s">
        <v>3921</v>
      </c>
      <c r="F346" s="178" t="s">
        <v>3922</v>
      </c>
      <c r="G346" s="179" t="s">
        <v>491</v>
      </c>
      <c r="H346" s="180">
        <v>0.19500000000000001</v>
      </c>
      <c r="I346" s="181"/>
      <c r="J346" s="182">
        <f>ROUND(I346*H346,2)</f>
        <v>0</v>
      </c>
      <c r="K346" s="178" t="s">
        <v>335</v>
      </c>
      <c r="L346" s="183"/>
      <c r="M346" s="184" t="s">
        <v>3</v>
      </c>
      <c r="N346" s="185" t="s">
        <v>40</v>
      </c>
      <c r="P346" s="143">
        <f>O346*H346</f>
        <v>0</v>
      </c>
      <c r="Q346" s="143">
        <v>0.55000000000000004</v>
      </c>
      <c r="R346" s="143">
        <f>Q346*H346</f>
        <v>0.10725000000000001</v>
      </c>
      <c r="S346" s="143">
        <v>0</v>
      </c>
      <c r="T346" s="144">
        <f>S346*H346</f>
        <v>0</v>
      </c>
      <c r="AR346" s="145" t="s">
        <v>621</v>
      </c>
      <c r="AT346" s="145" t="s">
        <v>539</v>
      </c>
      <c r="AU346" s="145" t="s">
        <v>87</v>
      </c>
      <c r="AY346" s="19" t="s">
        <v>328</v>
      </c>
      <c r="BE346" s="146">
        <f>IF(N346="základní",J346,0)</f>
        <v>0</v>
      </c>
      <c r="BF346" s="146">
        <f>IF(N346="snížená",J346,0)</f>
        <v>0</v>
      </c>
      <c r="BG346" s="146">
        <f>IF(N346="zákl. přenesená",J346,0)</f>
        <v>0</v>
      </c>
      <c r="BH346" s="146">
        <f>IF(N346="sníž. přenesená",J346,0)</f>
        <v>0</v>
      </c>
      <c r="BI346" s="146">
        <f>IF(N346="nulová",J346,0)</f>
        <v>0</v>
      </c>
      <c r="BJ346" s="19" t="s">
        <v>76</v>
      </c>
      <c r="BK346" s="146">
        <f>ROUND(I346*H346,2)</f>
        <v>0</v>
      </c>
      <c r="BL346" s="19" t="s">
        <v>532</v>
      </c>
      <c r="BM346" s="145" t="s">
        <v>7043</v>
      </c>
    </row>
    <row r="347" spans="2:65" s="12" customFormat="1">
      <c r="B347" s="156"/>
      <c r="D347" s="151" t="s">
        <v>442</v>
      </c>
      <c r="F347" s="158" t="s">
        <v>7044</v>
      </c>
      <c r="H347" s="159">
        <v>0.19500000000000001</v>
      </c>
      <c r="I347" s="160"/>
      <c r="L347" s="156"/>
      <c r="M347" s="161"/>
      <c r="T347" s="162"/>
      <c r="AT347" s="157" t="s">
        <v>442</v>
      </c>
      <c r="AU347" s="157" t="s">
        <v>87</v>
      </c>
      <c r="AV347" s="12" t="s">
        <v>79</v>
      </c>
      <c r="AW347" s="12" t="s">
        <v>4</v>
      </c>
      <c r="AX347" s="12" t="s">
        <v>76</v>
      </c>
      <c r="AY347" s="157" t="s">
        <v>328</v>
      </c>
    </row>
    <row r="348" spans="2:65" s="1" customFormat="1" ht="33" customHeight="1">
      <c r="B348" s="133"/>
      <c r="C348" s="134" t="s">
        <v>800</v>
      </c>
      <c r="D348" s="134" t="s">
        <v>331</v>
      </c>
      <c r="E348" s="135" t="s">
        <v>7045</v>
      </c>
      <c r="F348" s="136" t="s">
        <v>7046</v>
      </c>
      <c r="G348" s="137" t="s">
        <v>439</v>
      </c>
      <c r="H348" s="138">
        <v>12.179</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532</v>
      </c>
      <c r="AT348" s="145" t="s">
        <v>331</v>
      </c>
      <c r="AU348" s="145" t="s">
        <v>87</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532</v>
      </c>
      <c r="BM348" s="145" t="s">
        <v>7047</v>
      </c>
    </row>
    <row r="349" spans="2:65" s="1" customFormat="1">
      <c r="B349" s="34"/>
      <c r="D349" s="147" t="s">
        <v>338</v>
      </c>
      <c r="F349" s="148" t="s">
        <v>7048</v>
      </c>
      <c r="I349" s="149"/>
      <c r="L349" s="34"/>
      <c r="M349" s="150"/>
      <c r="T349" s="55"/>
      <c r="AT349" s="19" t="s">
        <v>338</v>
      </c>
      <c r="AU349" s="19" t="s">
        <v>87</v>
      </c>
    </row>
    <row r="350" spans="2:65" s="14" customFormat="1">
      <c r="B350" s="170"/>
      <c r="D350" s="151" t="s">
        <v>442</v>
      </c>
      <c r="E350" s="171" t="s">
        <v>3</v>
      </c>
      <c r="F350" s="172" t="s">
        <v>7040</v>
      </c>
      <c r="H350" s="171" t="s">
        <v>3</v>
      </c>
      <c r="I350" s="173"/>
      <c r="L350" s="170"/>
      <c r="M350" s="174"/>
      <c r="T350" s="175"/>
      <c r="AT350" s="171" t="s">
        <v>442</v>
      </c>
      <c r="AU350" s="171" t="s">
        <v>87</v>
      </c>
      <c r="AV350" s="14" t="s">
        <v>76</v>
      </c>
      <c r="AW350" s="14" t="s">
        <v>31</v>
      </c>
      <c r="AX350" s="14" t="s">
        <v>69</v>
      </c>
      <c r="AY350" s="171" t="s">
        <v>328</v>
      </c>
    </row>
    <row r="351" spans="2:65" s="12" customFormat="1">
      <c r="B351" s="156"/>
      <c r="D351" s="151" t="s">
        <v>442</v>
      </c>
      <c r="E351" s="157" t="s">
        <v>3</v>
      </c>
      <c r="F351" s="158" t="s">
        <v>7041</v>
      </c>
      <c r="H351" s="159">
        <v>3.4319999999999999</v>
      </c>
      <c r="I351" s="160"/>
      <c r="L351" s="156"/>
      <c r="M351" s="161"/>
      <c r="T351" s="162"/>
      <c r="AT351" s="157" t="s">
        <v>442</v>
      </c>
      <c r="AU351" s="157" t="s">
        <v>87</v>
      </c>
      <c r="AV351" s="12" t="s">
        <v>79</v>
      </c>
      <c r="AW351" s="12" t="s">
        <v>31</v>
      </c>
      <c r="AX351" s="12" t="s">
        <v>69</v>
      </c>
      <c r="AY351" s="157" t="s">
        <v>328</v>
      </c>
    </row>
    <row r="352" spans="2:65" s="12" customFormat="1">
      <c r="B352" s="156"/>
      <c r="D352" s="151" t="s">
        <v>442</v>
      </c>
      <c r="E352" s="157" t="s">
        <v>3</v>
      </c>
      <c r="F352" s="158" t="s">
        <v>7042</v>
      </c>
      <c r="H352" s="159">
        <v>8.7469999999999999</v>
      </c>
      <c r="I352" s="160"/>
      <c r="L352" s="156"/>
      <c r="M352" s="161"/>
      <c r="T352" s="162"/>
      <c r="AT352" s="157" t="s">
        <v>442</v>
      </c>
      <c r="AU352" s="157" t="s">
        <v>87</v>
      </c>
      <c r="AV352" s="12" t="s">
        <v>79</v>
      </c>
      <c r="AW352" s="12" t="s">
        <v>31</v>
      </c>
      <c r="AX352" s="12" t="s">
        <v>69</v>
      </c>
      <c r="AY352" s="157" t="s">
        <v>328</v>
      </c>
    </row>
    <row r="353" spans="2:65" s="13" customFormat="1">
      <c r="B353" s="163"/>
      <c r="D353" s="151" t="s">
        <v>442</v>
      </c>
      <c r="E353" s="164" t="s">
        <v>3</v>
      </c>
      <c r="F353" s="165" t="s">
        <v>452</v>
      </c>
      <c r="H353" s="166">
        <v>12.179</v>
      </c>
      <c r="I353" s="167"/>
      <c r="L353" s="163"/>
      <c r="M353" s="168"/>
      <c r="T353" s="169"/>
      <c r="AT353" s="164" t="s">
        <v>442</v>
      </c>
      <c r="AU353" s="164" t="s">
        <v>87</v>
      </c>
      <c r="AV353" s="13" t="s">
        <v>113</v>
      </c>
      <c r="AW353" s="13" t="s">
        <v>31</v>
      </c>
      <c r="AX353" s="13" t="s">
        <v>76</v>
      </c>
      <c r="AY353" s="164" t="s">
        <v>328</v>
      </c>
    </row>
    <row r="354" spans="2:65" s="1" customFormat="1" ht="21.75" customHeight="1">
      <c r="B354" s="133"/>
      <c r="C354" s="176" t="s">
        <v>804</v>
      </c>
      <c r="D354" s="176" t="s">
        <v>539</v>
      </c>
      <c r="E354" s="177" t="s">
        <v>7049</v>
      </c>
      <c r="F354" s="178" t="s">
        <v>7050</v>
      </c>
      <c r="G354" s="179" t="s">
        <v>439</v>
      </c>
      <c r="H354" s="180">
        <v>13.153</v>
      </c>
      <c r="I354" s="181"/>
      <c r="J354" s="182">
        <f>ROUND(I354*H354,2)</f>
        <v>0</v>
      </c>
      <c r="K354" s="178" t="s">
        <v>2897</v>
      </c>
      <c r="L354" s="183"/>
      <c r="M354" s="184" t="s">
        <v>3</v>
      </c>
      <c r="N354" s="185" t="s">
        <v>40</v>
      </c>
      <c r="P354" s="143">
        <f>O354*H354</f>
        <v>0</v>
      </c>
      <c r="Q354" s="143">
        <v>3.2000000000000001E-2</v>
      </c>
      <c r="R354" s="143">
        <f>Q354*H354</f>
        <v>0.42089600000000005</v>
      </c>
      <c r="S354" s="143">
        <v>0</v>
      </c>
      <c r="T354" s="144">
        <f>S354*H354</f>
        <v>0</v>
      </c>
      <c r="AR354" s="145" t="s">
        <v>621</v>
      </c>
      <c r="AT354" s="145" t="s">
        <v>539</v>
      </c>
      <c r="AU354" s="145" t="s">
        <v>87</v>
      </c>
      <c r="AY354" s="19" t="s">
        <v>328</v>
      </c>
      <c r="BE354" s="146">
        <f>IF(N354="základní",J354,0)</f>
        <v>0</v>
      </c>
      <c r="BF354" s="146">
        <f>IF(N354="snížená",J354,0)</f>
        <v>0</v>
      </c>
      <c r="BG354" s="146">
        <f>IF(N354="zákl. přenesená",J354,0)</f>
        <v>0</v>
      </c>
      <c r="BH354" s="146">
        <f>IF(N354="sníž. přenesená",J354,0)</f>
        <v>0</v>
      </c>
      <c r="BI354" s="146">
        <f>IF(N354="nulová",J354,0)</f>
        <v>0</v>
      </c>
      <c r="BJ354" s="19" t="s">
        <v>76</v>
      </c>
      <c r="BK354" s="146">
        <f>ROUND(I354*H354,2)</f>
        <v>0</v>
      </c>
      <c r="BL354" s="19" t="s">
        <v>532</v>
      </c>
      <c r="BM354" s="145" t="s">
        <v>7051</v>
      </c>
    </row>
    <row r="355" spans="2:65" s="12" customFormat="1">
      <c r="B355" s="156"/>
      <c r="D355" s="151" t="s">
        <v>442</v>
      </c>
      <c r="F355" s="158" t="s">
        <v>7052</v>
      </c>
      <c r="H355" s="159">
        <v>13.153</v>
      </c>
      <c r="I355" s="160"/>
      <c r="L355" s="156"/>
      <c r="M355" s="161"/>
      <c r="T355" s="162"/>
      <c r="AT355" s="157" t="s">
        <v>442</v>
      </c>
      <c r="AU355" s="157" t="s">
        <v>87</v>
      </c>
      <c r="AV355" s="12" t="s">
        <v>79</v>
      </c>
      <c r="AW355" s="12" t="s">
        <v>4</v>
      </c>
      <c r="AX355" s="12" t="s">
        <v>76</v>
      </c>
      <c r="AY355" s="157" t="s">
        <v>328</v>
      </c>
    </row>
    <row r="356" spans="2:65" s="1" customFormat="1" ht="37.9" customHeight="1">
      <c r="B356" s="133"/>
      <c r="C356" s="134" t="s">
        <v>808</v>
      </c>
      <c r="D356" s="134" t="s">
        <v>331</v>
      </c>
      <c r="E356" s="135" t="s">
        <v>3794</v>
      </c>
      <c r="F356" s="136" t="s">
        <v>3795</v>
      </c>
      <c r="G356" s="137" t="s">
        <v>491</v>
      </c>
      <c r="H356" s="138">
        <v>16.709</v>
      </c>
      <c r="I356" s="139"/>
      <c r="J356" s="140">
        <f>ROUND(I356*H356,2)</f>
        <v>0</v>
      </c>
      <c r="K356" s="136" t="s">
        <v>335</v>
      </c>
      <c r="L356" s="34"/>
      <c r="M356" s="141" t="s">
        <v>3</v>
      </c>
      <c r="N356" s="142" t="s">
        <v>40</v>
      </c>
      <c r="P356" s="143">
        <f>O356*H356</f>
        <v>0</v>
      </c>
      <c r="Q356" s="143">
        <v>2.2837798999999999E-2</v>
      </c>
      <c r="R356" s="143">
        <f>Q356*H356</f>
        <v>0.38159678349099996</v>
      </c>
      <c r="S356" s="143">
        <v>0</v>
      </c>
      <c r="T356" s="144">
        <f>S356*H356</f>
        <v>0</v>
      </c>
      <c r="AR356" s="145" t="s">
        <v>532</v>
      </c>
      <c r="AT356" s="145" t="s">
        <v>331</v>
      </c>
      <c r="AU356" s="145" t="s">
        <v>87</v>
      </c>
      <c r="AY356" s="19" t="s">
        <v>328</v>
      </c>
      <c r="BE356" s="146">
        <f>IF(N356="základní",J356,0)</f>
        <v>0</v>
      </c>
      <c r="BF356" s="146">
        <f>IF(N356="snížená",J356,0)</f>
        <v>0</v>
      </c>
      <c r="BG356" s="146">
        <f>IF(N356="zákl. přenesená",J356,0)</f>
        <v>0</v>
      </c>
      <c r="BH356" s="146">
        <f>IF(N356="sníž. přenesená",J356,0)</f>
        <v>0</v>
      </c>
      <c r="BI356" s="146">
        <f>IF(N356="nulová",J356,0)</f>
        <v>0</v>
      </c>
      <c r="BJ356" s="19" t="s">
        <v>76</v>
      </c>
      <c r="BK356" s="146">
        <f>ROUND(I356*H356,2)</f>
        <v>0</v>
      </c>
      <c r="BL356" s="19" t="s">
        <v>532</v>
      </c>
      <c r="BM356" s="145" t="s">
        <v>7053</v>
      </c>
    </row>
    <row r="357" spans="2:65" s="1" customFormat="1">
      <c r="B357" s="34"/>
      <c r="D357" s="147" t="s">
        <v>338</v>
      </c>
      <c r="F357" s="148" t="s">
        <v>3797</v>
      </c>
      <c r="I357" s="149"/>
      <c r="L357" s="34"/>
      <c r="M357" s="150"/>
      <c r="T357" s="55"/>
      <c r="AT357" s="19" t="s">
        <v>338</v>
      </c>
      <c r="AU357" s="19" t="s">
        <v>87</v>
      </c>
    </row>
    <row r="358" spans="2:65" s="12" customFormat="1">
      <c r="B358" s="156"/>
      <c r="D358" s="151" t="s">
        <v>442</v>
      </c>
      <c r="E358" s="157" t="s">
        <v>3</v>
      </c>
      <c r="F358" s="158" t="s">
        <v>7054</v>
      </c>
      <c r="H358" s="159">
        <v>0.19500000000000001</v>
      </c>
      <c r="I358" s="160"/>
      <c r="L358" s="156"/>
      <c r="M358" s="161"/>
      <c r="T358" s="162"/>
      <c r="AT358" s="157" t="s">
        <v>442</v>
      </c>
      <c r="AU358" s="157" t="s">
        <v>87</v>
      </c>
      <c r="AV358" s="12" t="s">
        <v>79</v>
      </c>
      <c r="AW358" s="12" t="s">
        <v>31</v>
      </c>
      <c r="AX358" s="12" t="s">
        <v>69</v>
      </c>
      <c r="AY358" s="157" t="s">
        <v>328</v>
      </c>
    </row>
    <row r="359" spans="2:65" s="12" customFormat="1">
      <c r="B359" s="156"/>
      <c r="D359" s="151" t="s">
        <v>442</v>
      </c>
      <c r="E359" s="157" t="s">
        <v>3</v>
      </c>
      <c r="F359" s="158" t="s">
        <v>7055</v>
      </c>
      <c r="H359" s="159">
        <v>16.513999999999999</v>
      </c>
      <c r="I359" s="160"/>
      <c r="L359" s="156"/>
      <c r="M359" s="161"/>
      <c r="T359" s="162"/>
      <c r="AT359" s="157" t="s">
        <v>442</v>
      </c>
      <c r="AU359" s="157" t="s">
        <v>87</v>
      </c>
      <c r="AV359" s="12" t="s">
        <v>79</v>
      </c>
      <c r="AW359" s="12" t="s">
        <v>31</v>
      </c>
      <c r="AX359" s="12" t="s">
        <v>69</v>
      </c>
      <c r="AY359" s="157" t="s">
        <v>328</v>
      </c>
    </row>
    <row r="360" spans="2:65" s="13" customFormat="1">
      <c r="B360" s="163"/>
      <c r="D360" s="151" t="s">
        <v>442</v>
      </c>
      <c r="E360" s="164" t="s">
        <v>3</v>
      </c>
      <c r="F360" s="165" t="s">
        <v>452</v>
      </c>
      <c r="H360" s="166">
        <v>16.709</v>
      </c>
      <c r="I360" s="167"/>
      <c r="L360" s="163"/>
      <c r="M360" s="168"/>
      <c r="T360" s="169"/>
      <c r="AT360" s="164" t="s">
        <v>442</v>
      </c>
      <c r="AU360" s="164" t="s">
        <v>87</v>
      </c>
      <c r="AV360" s="13" t="s">
        <v>113</v>
      </c>
      <c r="AW360" s="13" t="s">
        <v>31</v>
      </c>
      <c r="AX360" s="13" t="s">
        <v>76</v>
      </c>
      <c r="AY360" s="164" t="s">
        <v>328</v>
      </c>
    </row>
    <row r="361" spans="2:65" s="1" customFormat="1" ht="24.2" customHeight="1">
      <c r="B361" s="133"/>
      <c r="C361" s="134" t="s">
        <v>812</v>
      </c>
      <c r="D361" s="134" t="s">
        <v>331</v>
      </c>
      <c r="E361" s="135" t="s">
        <v>7056</v>
      </c>
      <c r="F361" s="136" t="s">
        <v>7057</v>
      </c>
      <c r="G361" s="137" t="s">
        <v>439</v>
      </c>
      <c r="H361" s="138">
        <v>635.15300000000002</v>
      </c>
      <c r="I361" s="139"/>
      <c r="J361" s="140">
        <f>ROUND(I361*H361,2)</f>
        <v>0</v>
      </c>
      <c r="K361" s="136" t="s">
        <v>335</v>
      </c>
      <c r="L361" s="34"/>
      <c r="M361" s="141" t="s">
        <v>3</v>
      </c>
      <c r="N361" s="142" t="s">
        <v>40</v>
      </c>
      <c r="P361" s="143">
        <f>O361*H361</f>
        <v>0</v>
      </c>
      <c r="Q361" s="143">
        <v>3.3399999999999999E-4</v>
      </c>
      <c r="R361" s="143">
        <f>Q361*H361</f>
        <v>0.212141102</v>
      </c>
      <c r="S361" s="143">
        <v>0</v>
      </c>
      <c r="T361" s="144">
        <f>S361*H361</f>
        <v>0</v>
      </c>
      <c r="AR361" s="145" t="s">
        <v>532</v>
      </c>
      <c r="AT361" s="145" t="s">
        <v>331</v>
      </c>
      <c r="AU361" s="145" t="s">
        <v>87</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532</v>
      </c>
      <c r="BM361" s="145" t="s">
        <v>7058</v>
      </c>
    </row>
    <row r="362" spans="2:65" s="1" customFormat="1">
      <c r="B362" s="34"/>
      <c r="D362" s="147" t="s">
        <v>338</v>
      </c>
      <c r="F362" s="148" t="s">
        <v>7059</v>
      </c>
      <c r="I362" s="149"/>
      <c r="L362" s="34"/>
      <c r="M362" s="150"/>
      <c r="T362" s="55"/>
      <c r="AT362" s="19" t="s">
        <v>338</v>
      </c>
      <c r="AU362" s="19" t="s">
        <v>87</v>
      </c>
    </row>
    <row r="363" spans="2:65" s="12" customFormat="1">
      <c r="B363" s="156"/>
      <c r="D363" s="151" t="s">
        <v>442</v>
      </c>
      <c r="E363" s="157" t="s">
        <v>3</v>
      </c>
      <c r="F363" s="158" t="s">
        <v>2515</v>
      </c>
      <c r="H363" s="159">
        <v>557.22</v>
      </c>
      <c r="I363" s="160"/>
      <c r="L363" s="156"/>
      <c r="M363" s="161"/>
      <c r="T363" s="162"/>
      <c r="AT363" s="157" t="s">
        <v>442</v>
      </c>
      <c r="AU363" s="157" t="s">
        <v>87</v>
      </c>
      <c r="AV363" s="12" t="s">
        <v>79</v>
      </c>
      <c r="AW363" s="12" t="s">
        <v>31</v>
      </c>
      <c r="AX363" s="12" t="s">
        <v>69</v>
      </c>
      <c r="AY363" s="157" t="s">
        <v>328</v>
      </c>
    </row>
    <row r="364" spans="2:65" s="12" customFormat="1">
      <c r="B364" s="156"/>
      <c r="D364" s="151" t="s">
        <v>442</v>
      </c>
      <c r="E364" s="157" t="s">
        <v>3</v>
      </c>
      <c r="F364" s="158" t="s">
        <v>2481</v>
      </c>
      <c r="H364" s="159">
        <v>77.933000000000007</v>
      </c>
      <c r="I364" s="160"/>
      <c r="L364" s="156"/>
      <c r="M364" s="161"/>
      <c r="T364" s="162"/>
      <c r="AT364" s="157" t="s">
        <v>442</v>
      </c>
      <c r="AU364" s="157" t="s">
        <v>87</v>
      </c>
      <c r="AV364" s="12" t="s">
        <v>79</v>
      </c>
      <c r="AW364" s="12" t="s">
        <v>31</v>
      </c>
      <c r="AX364" s="12" t="s">
        <v>69</v>
      </c>
      <c r="AY364" s="157" t="s">
        <v>328</v>
      </c>
    </row>
    <row r="365" spans="2:65" s="13" customFormat="1">
      <c r="B365" s="163"/>
      <c r="D365" s="151" t="s">
        <v>442</v>
      </c>
      <c r="E365" s="164" t="s">
        <v>3</v>
      </c>
      <c r="F365" s="165" t="s">
        <v>452</v>
      </c>
      <c r="H365" s="166">
        <v>635.15300000000002</v>
      </c>
      <c r="I365" s="167"/>
      <c r="L365" s="163"/>
      <c r="M365" s="168"/>
      <c r="T365" s="169"/>
      <c r="AT365" s="164" t="s">
        <v>442</v>
      </c>
      <c r="AU365" s="164" t="s">
        <v>87</v>
      </c>
      <c r="AV365" s="13" t="s">
        <v>113</v>
      </c>
      <c r="AW365" s="13" t="s">
        <v>31</v>
      </c>
      <c r="AX365" s="13" t="s">
        <v>76</v>
      </c>
      <c r="AY365" s="164" t="s">
        <v>328</v>
      </c>
    </row>
    <row r="366" spans="2:65" s="11" customFormat="1" ht="20.85" customHeight="1">
      <c r="B366" s="121"/>
      <c r="D366" s="122" t="s">
        <v>68</v>
      </c>
      <c r="E366" s="131" t="s">
        <v>7060</v>
      </c>
      <c r="F366" s="131" t="s">
        <v>7061</v>
      </c>
      <c r="I366" s="124"/>
      <c r="J366" s="132">
        <f>BK366</f>
        <v>0</v>
      </c>
      <c r="L366" s="121"/>
      <c r="M366" s="126"/>
      <c r="P366" s="127">
        <f>SUM(P367:P440)</f>
        <v>0</v>
      </c>
      <c r="R366" s="127">
        <f>SUM(R367:R440)</f>
        <v>13.180306872000001</v>
      </c>
      <c r="T366" s="128">
        <f>SUM(T367:T440)</f>
        <v>0</v>
      </c>
      <c r="AR366" s="122" t="s">
        <v>79</v>
      </c>
      <c r="AT366" s="129" t="s">
        <v>68</v>
      </c>
      <c r="AU366" s="129" t="s">
        <v>79</v>
      </c>
      <c r="AY366" s="122" t="s">
        <v>328</v>
      </c>
      <c r="BK366" s="130">
        <f>SUM(BK367:BK440)</f>
        <v>0</v>
      </c>
    </row>
    <row r="367" spans="2:65" s="1" customFormat="1" ht="37.9" customHeight="1">
      <c r="B367" s="133"/>
      <c r="C367" s="134" t="s">
        <v>816</v>
      </c>
      <c r="D367" s="134" t="s">
        <v>331</v>
      </c>
      <c r="E367" s="135" t="s">
        <v>3846</v>
      </c>
      <c r="F367" s="136" t="s">
        <v>3847</v>
      </c>
      <c r="G367" s="137" t="s">
        <v>476</v>
      </c>
      <c r="H367" s="138">
        <v>40.75</v>
      </c>
      <c r="I367" s="139"/>
      <c r="J367" s="140">
        <f>ROUND(I367*H367,2)</f>
        <v>0</v>
      </c>
      <c r="K367" s="136" t="s">
        <v>335</v>
      </c>
      <c r="L367" s="34"/>
      <c r="M367" s="141" t="s">
        <v>3</v>
      </c>
      <c r="N367" s="142" t="s">
        <v>40</v>
      </c>
      <c r="P367" s="143">
        <f>O367*H367</f>
        <v>0</v>
      </c>
      <c r="Q367" s="143">
        <v>0</v>
      </c>
      <c r="R367" s="143">
        <f>Q367*H367</f>
        <v>0</v>
      </c>
      <c r="S367" s="143">
        <v>0</v>
      </c>
      <c r="T367" s="144">
        <f>S367*H367</f>
        <v>0</v>
      </c>
      <c r="AR367" s="145" t="s">
        <v>532</v>
      </c>
      <c r="AT367" s="145" t="s">
        <v>331</v>
      </c>
      <c r="AU367" s="145" t="s">
        <v>87</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532</v>
      </c>
      <c r="BM367" s="145" t="s">
        <v>7062</v>
      </c>
    </row>
    <row r="368" spans="2:65" s="1" customFormat="1">
      <c r="B368" s="34"/>
      <c r="D368" s="147" t="s">
        <v>338</v>
      </c>
      <c r="F368" s="148" t="s">
        <v>3849</v>
      </c>
      <c r="I368" s="149"/>
      <c r="L368" s="34"/>
      <c r="M368" s="150"/>
      <c r="T368" s="55"/>
      <c r="AT368" s="19" t="s">
        <v>338</v>
      </c>
      <c r="AU368" s="19" t="s">
        <v>87</v>
      </c>
    </row>
    <row r="369" spans="2:65" s="14" customFormat="1">
      <c r="B369" s="170"/>
      <c r="D369" s="151" t="s">
        <v>442</v>
      </c>
      <c r="E369" s="171" t="s">
        <v>3</v>
      </c>
      <c r="F369" s="172" t="s">
        <v>7063</v>
      </c>
      <c r="H369" s="171" t="s">
        <v>3</v>
      </c>
      <c r="I369" s="173"/>
      <c r="L369" s="170"/>
      <c r="M369" s="174"/>
      <c r="T369" s="175"/>
      <c r="AT369" s="171" t="s">
        <v>442</v>
      </c>
      <c r="AU369" s="171" t="s">
        <v>87</v>
      </c>
      <c r="AV369" s="14" t="s">
        <v>76</v>
      </c>
      <c r="AW369" s="14" t="s">
        <v>31</v>
      </c>
      <c r="AX369" s="14" t="s">
        <v>69</v>
      </c>
      <c r="AY369" s="171" t="s">
        <v>328</v>
      </c>
    </row>
    <row r="370" spans="2:65" s="12" customFormat="1">
      <c r="B370" s="156"/>
      <c r="D370" s="151" t="s">
        <v>442</v>
      </c>
      <c r="E370" s="157" t="s">
        <v>3</v>
      </c>
      <c r="F370" s="158" t="s">
        <v>7064</v>
      </c>
      <c r="H370" s="159">
        <v>9.75</v>
      </c>
      <c r="I370" s="160"/>
      <c r="L370" s="156"/>
      <c r="M370" s="161"/>
      <c r="T370" s="162"/>
      <c r="AT370" s="157" t="s">
        <v>442</v>
      </c>
      <c r="AU370" s="157" t="s">
        <v>87</v>
      </c>
      <c r="AV370" s="12" t="s">
        <v>79</v>
      </c>
      <c r="AW370" s="12" t="s">
        <v>31</v>
      </c>
      <c r="AX370" s="12" t="s">
        <v>69</v>
      </c>
      <c r="AY370" s="157" t="s">
        <v>328</v>
      </c>
    </row>
    <row r="371" spans="2:65" s="12" customFormat="1">
      <c r="B371" s="156"/>
      <c r="D371" s="151" t="s">
        <v>442</v>
      </c>
      <c r="E371" s="157" t="s">
        <v>3</v>
      </c>
      <c r="F371" s="158" t="s">
        <v>7065</v>
      </c>
      <c r="H371" s="159">
        <v>13.75</v>
      </c>
      <c r="I371" s="160"/>
      <c r="L371" s="156"/>
      <c r="M371" s="161"/>
      <c r="T371" s="162"/>
      <c r="AT371" s="157" t="s">
        <v>442</v>
      </c>
      <c r="AU371" s="157" t="s">
        <v>87</v>
      </c>
      <c r="AV371" s="12" t="s">
        <v>79</v>
      </c>
      <c r="AW371" s="12" t="s">
        <v>31</v>
      </c>
      <c r="AX371" s="12" t="s">
        <v>69</v>
      </c>
      <c r="AY371" s="157" t="s">
        <v>328</v>
      </c>
    </row>
    <row r="372" spans="2:65" s="12" customFormat="1">
      <c r="B372" s="156"/>
      <c r="D372" s="151" t="s">
        <v>442</v>
      </c>
      <c r="E372" s="157" t="s">
        <v>3</v>
      </c>
      <c r="F372" s="158" t="s">
        <v>7066</v>
      </c>
      <c r="H372" s="159">
        <v>6.75</v>
      </c>
      <c r="I372" s="160"/>
      <c r="L372" s="156"/>
      <c r="M372" s="161"/>
      <c r="T372" s="162"/>
      <c r="AT372" s="157" t="s">
        <v>442</v>
      </c>
      <c r="AU372" s="157" t="s">
        <v>87</v>
      </c>
      <c r="AV372" s="12" t="s">
        <v>79</v>
      </c>
      <c r="AW372" s="12" t="s">
        <v>31</v>
      </c>
      <c r="AX372" s="12" t="s">
        <v>69</v>
      </c>
      <c r="AY372" s="157" t="s">
        <v>328</v>
      </c>
    </row>
    <row r="373" spans="2:65" s="12" customFormat="1">
      <c r="B373" s="156"/>
      <c r="D373" s="151" t="s">
        <v>442</v>
      </c>
      <c r="E373" s="157" t="s">
        <v>3</v>
      </c>
      <c r="F373" s="158" t="s">
        <v>7067</v>
      </c>
      <c r="H373" s="159">
        <v>10.5</v>
      </c>
      <c r="I373" s="160"/>
      <c r="L373" s="156"/>
      <c r="M373" s="161"/>
      <c r="T373" s="162"/>
      <c r="AT373" s="157" t="s">
        <v>442</v>
      </c>
      <c r="AU373" s="157" t="s">
        <v>87</v>
      </c>
      <c r="AV373" s="12" t="s">
        <v>79</v>
      </c>
      <c r="AW373" s="12" t="s">
        <v>31</v>
      </c>
      <c r="AX373" s="12" t="s">
        <v>69</v>
      </c>
      <c r="AY373" s="157" t="s">
        <v>328</v>
      </c>
    </row>
    <row r="374" spans="2:65" s="13" customFormat="1">
      <c r="B374" s="163"/>
      <c r="D374" s="151" t="s">
        <v>442</v>
      </c>
      <c r="E374" s="164" t="s">
        <v>3</v>
      </c>
      <c r="F374" s="165" t="s">
        <v>452</v>
      </c>
      <c r="H374" s="166">
        <v>40.75</v>
      </c>
      <c r="I374" s="167"/>
      <c r="L374" s="163"/>
      <c r="M374" s="168"/>
      <c r="T374" s="169"/>
      <c r="AT374" s="164" t="s">
        <v>442</v>
      </c>
      <c r="AU374" s="164" t="s">
        <v>87</v>
      </c>
      <c r="AV374" s="13" t="s">
        <v>113</v>
      </c>
      <c r="AW374" s="13" t="s">
        <v>31</v>
      </c>
      <c r="AX374" s="13" t="s">
        <v>76</v>
      </c>
      <c r="AY374" s="164" t="s">
        <v>328</v>
      </c>
    </row>
    <row r="375" spans="2:65" s="1" customFormat="1" ht="37.9" customHeight="1">
      <c r="B375" s="133"/>
      <c r="C375" s="134" t="s">
        <v>820</v>
      </c>
      <c r="D375" s="134" t="s">
        <v>331</v>
      </c>
      <c r="E375" s="135" t="s">
        <v>7068</v>
      </c>
      <c r="F375" s="136" t="s">
        <v>7069</v>
      </c>
      <c r="G375" s="137" t="s">
        <v>476</v>
      </c>
      <c r="H375" s="138">
        <v>1088.5</v>
      </c>
      <c r="I375" s="139"/>
      <c r="J375" s="140">
        <f>ROUND(I375*H375,2)</f>
        <v>0</v>
      </c>
      <c r="K375" s="136" t="s">
        <v>335</v>
      </c>
      <c r="L375" s="34"/>
      <c r="M375" s="141" t="s">
        <v>3</v>
      </c>
      <c r="N375" s="142" t="s">
        <v>40</v>
      </c>
      <c r="P375" s="143">
        <f>O375*H375</f>
        <v>0</v>
      </c>
      <c r="Q375" s="143">
        <v>0</v>
      </c>
      <c r="R375" s="143">
        <f>Q375*H375</f>
        <v>0</v>
      </c>
      <c r="S375" s="143">
        <v>0</v>
      </c>
      <c r="T375" s="144">
        <f>S375*H375</f>
        <v>0</v>
      </c>
      <c r="AR375" s="145" t="s">
        <v>532</v>
      </c>
      <c r="AT375" s="145" t="s">
        <v>331</v>
      </c>
      <c r="AU375" s="145" t="s">
        <v>87</v>
      </c>
      <c r="AY375" s="19" t="s">
        <v>328</v>
      </c>
      <c r="BE375" s="146">
        <f>IF(N375="základní",J375,0)</f>
        <v>0</v>
      </c>
      <c r="BF375" s="146">
        <f>IF(N375="snížená",J375,0)</f>
        <v>0</v>
      </c>
      <c r="BG375" s="146">
        <f>IF(N375="zákl. přenesená",J375,0)</f>
        <v>0</v>
      </c>
      <c r="BH375" s="146">
        <f>IF(N375="sníž. přenesená",J375,0)</f>
        <v>0</v>
      </c>
      <c r="BI375" s="146">
        <f>IF(N375="nulová",J375,0)</f>
        <v>0</v>
      </c>
      <c r="BJ375" s="19" t="s">
        <v>76</v>
      </c>
      <c r="BK375" s="146">
        <f>ROUND(I375*H375,2)</f>
        <v>0</v>
      </c>
      <c r="BL375" s="19" t="s">
        <v>532</v>
      </c>
      <c r="BM375" s="145" t="s">
        <v>7070</v>
      </c>
    </row>
    <row r="376" spans="2:65" s="1" customFormat="1">
      <c r="B376" s="34"/>
      <c r="D376" s="147" t="s">
        <v>338</v>
      </c>
      <c r="F376" s="148" t="s">
        <v>7071</v>
      </c>
      <c r="I376" s="149"/>
      <c r="L376" s="34"/>
      <c r="M376" s="150"/>
      <c r="T376" s="55"/>
      <c r="AT376" s="19" t="s">
        <v>338</v>
      </c>
      <c r="AU376" s="19" t="s">
        <v>87</v>
      </c>
    </row>
    <row r="377" spans="2:65" s="12" customFormat="1">
      <c r="B377" s="156"/>
      <c r="D377" s="151" t="s">
        <v>442</v>
      </c>
      <c r="E377" s="157" t="s">
        <v>3</v>
      </c>
      <c r="F377" s="158" t="s">
        <v>7072</v>
      </c>
      <c r="H377" s="159">
        <v>80.3</v>
      </c>
      <c r="I377" s="160"/>
      <c r="L377" s="156"/>
      <c r="M377" s="161"/>
      <c r="T377" s="162"/>
      <c r="AT377" s="157" t="s">
        <v>442</v>
      </c>
      <c r="AU377" s="157" t="s">
        <v>87</v>
      </c>
      <c r="AV377" s="12" t="s">
        <v>79</v>
      </c>
      <c r="AW377" s="12" t="s">
        <v>31</v>
      </c>
      <c r="AX377" s="12" t="s">
        <v>69</v>
      </c>
      <c r="AY377" s="157" t="s">
        <v>328</v>
      </c>
    </row>
    <row r="378" spans="2:65" s="12" customFormat="1">
      <c r="B378" s="156"/>
      <c r="D378" s="151" t="s">
        <v>442</v>
      </c>
      <c r="E378" s="157" t="s">
        <v>3</v>
      </c>
      <c r="F378" s="158" t="s">
        <v>7073</v>
      </c>
      <c r="H378" s="159">
        <v>143</v>
      </c>
      <c r="I378" s="160"/>
      <c r="L378" s="156"/>
      <c r="M378" s="161"/>
      <c r="T378" s="162"/>
      <c r="AT378" s="157" t="s">
        <v>442</v>
      </c>
      <c r="AU378" s="157" t="s">
        <v>87</v>
      </c>
      <c r="AV378" s="12" t="s">
        <v>79</v>
      </c>
      <c r="AW378" s="12" t="s">
        <v>31</v>
      </c>
      <c r="AX378" s="12" t="s">
        <v>69</v>
      </c>
      <c r="AY378" s="157" t="s">
        <v>328</v>
      </c>
    </row>
    <row r="379" spans="2:65" s="12" customFormat="1">
      <c r="B379" s="156"/>
      <c r="D379" s="151" t="s">
        <v>442</v>
      </c>
      <c r="E379" s="157" t="s">
        <v>3</v>
      </c>
      <c r="F379" s="158" t="s">
        <v>7074</v>
      </c>
      <c r="H379" s="159">
        <v>181.5</v>
      </c>
      <c r="I379" s="160"/>
      <c r="L379" s="156"/>
      <c r="M379" s="161"/>
      <c r="T379" s="162"/>
      <c r="AT379" s="157" t="s">
        <v>442</v>
      </c>
      <c r="AU379" s="157" t="s">
        <v>87</v>
      </c>
      <c r="AV379" s="12" t="s">
        <v>79</v>
      </c>
      <c r="AW379" s="12" t="s">
        <v>31</v>
      </c>
      <c r="AX379" s="12" t="s">
        <v>69</v>
      </c>
      <c r="AY379" s="157" t="s">
        <v>328</v>
      </c>
    </row>
    <row r="380" spans="2:65" s="12" customFormat="1">
      <c r="B380" s="156"/>
      <c r="D380" s="151" t="s">
        <v>442</v>
      </c>
      <c r="E380" s="157" t="s">
        <v>3</v>
      </c>
      <c r="F380" s="158" t="s">
        <v>7075</v>
      </c>
      <c r="H380" s="159">
        <v>148.5</v>
      </c>
      <c r="I380" s="160"/>
      <c r="L380" s="156"/>
      <c r="M380" s="161"/>
      <c r="T380" s="162"/>
      <c r="AT380" s="157" t="s">
        <v>442</v>
      </c>
      <c r="AU380" s="157" t="s">
        <v>87</v>
      </c>
      <c r="AV380" s="12" t="s">
        <v>79</v>
      </c>
      <c r="AW380" s="12" t="s">
        <v>31</v>
      </c>
      <c r="AX380" s="12" t="s">
        <v>69</v>
      </c>
      <c r="AY380" s="157" t="s">
        <v>328</v>
      </c>
    </row>
    <row r="381" spans="2:65" s="12" customFormat="1">
      <c r="B381" s="156"/>
      <c r="D381" s="151" t="s">
        <v>442</v>
      </c>
      <c r="E381" s="157" t="s">
        <v>3</v>
      </c>
      <c r="F381" s="158" t="s">
        <v>7076</v>
      </c>
      <c r="H381" s="159">
        <v>115.5</v>
      </c>
      <c r="I381" s="160"/>
      <c r="L381" s="156"/>
      <c r="M381" s="161"/>
      <c r="T381" s="162"/>
      <c r="AT381" s="157" t="s">
        <v>442</v>
      </c>
      <c r="AU381" s="157" t="s">
        <v>87</v>
      </c>
      <c r="AV381" s="12" t="s">
        <v>79</v>
      </c>
      <c r="AW381" s="12" t="s">
        <v>31</v>
      </c>
      <c r="AX381" s="12" t="s">
        <v>69</v>
      </c>
      <c r="AY381" s="157" t="s">
        <v>328</v>
      </c>
    </row>
    <row r="382" spans="2:65" s="12" customFormat="1">
      <c r="B382" s="156"/>
      <c r="D382" s="151" t="s">
        <v>442</v>
      </c>
      <c r="E382" s="157" t="s">
        <v>3</v>
      </c>
      <c r="F382" s="158" t="s">
        <v>7077</v>
      </c>
      <c r="H382" s="159">
        <v>82.5</v>
      </c>
      <c r="I382" s="160"/>
      <c r="L382" s="156"/>
      <c r="M382" s="161"/>
      <c r="T382" s="162"/>
      <c r="AT382" s="157" t="s">
        <v>442</v>
      </c>
      <c r="AU382" s="157" t="s">
        <v>87</v>
      </c>
      <c r="AV382" s="12" t="s">
        <v>79</v>
      </c>
      <c r="AW382" s="12" t="s">
        <v>31</v>
      </c>
      <c r="AX382" s="12" t="s">
        <v>69</v>
      </c>
      <c r="AY382" s="157" t="s">
        <v>328</v>
      </c>
    </row>
    <row r="383" spans="2:65" s="12" customFormat="1">
      <c r="B383" s="156"/>
      <c r="D383" s="151" t="s">
        <v>442</v>
      </c>
      <c r="E383" s="157" t="s">
        <v>3</v>
      </c>
      <c r="F383" s="158" t="s">
        <v>7078</v>
      </c>
      <c r="H383" s="159">
        <v>33</v>
      </c>
      <c r="I383" s="160"/>
      <c r="L383" s="156"/>
      <c r="M383" s="161"/>
      <c r="T383" s="162"/>
      <c r="AT383" s="157" t="s">
        <v>442</v>
      </c>
      <c r="AU383" s="157" t="s">
        <v>87</v>
      </c>
      <c r="AV383" s="12" t="s">
        <v>79</v>
      </c>
      <c r="AW383" s="12" t="s">
        <v>31</v>
      </c>
      <c r="AX383" s="12" t="s">
        <v>69</v>
      </c>
      <c r="AY383" s="157" t="s">
        <v>328</v>
      </c>
    </row>
    <row r="384" spans="2:65" s="16" customFormat="1">
      <c r="B384" s="204"/>
      <c r="D384" s="151" t="s">
        <v>442</v>
      </c>
      <c r="E384" s="205" t="s">
        <v>3</v>
      </c>
      <c r="F384" s="206" t="s">
        <v>4762</v>
      </c>
      <c r="H384" s="207">
        <v>784.3</v>
      </c>
      <c r="I384" s="208"/>
      <c r="L384" s="204"/>
      <c r="M384" s="209"/>
      <c r="T384" s="210"/>
      <c r="AT384" s="205" t="s">
        <v>442</v>
      </c>
      <c r="AU384" s="205" t="s">
        <v>87</v>
      </c>
      <c r="AV384" s="16" t="s">
        <v>87</v>
      </c>
      <c r="AW384" s="16" t="s">
        <v>31</v>
      </c>
      <c r="AX384" s="16" t="s">
        <v>69</v>
      </c>
      <c r="AY384" s="205" t="s">
        <v>328</v>
      </c>
    </row>
    <row r="385" spans="2:65" s="12" customFormat="1">
      <c r="B385" s="156"/>
      <c r="D385" s="151" t="s">
        <v>442</v>
      </c>
      <c r="E385" s="157" t="s">
        <v>3</v>
      </c>
      <c r="F385" s="158" t="s">
        <v>7079</v>
      </c>
      <c r="H385" s="159">
        <v>39</v>
      </c>
      <c r="I385" s="160"/>
      <c r="L385" s="156"/>
      <c r="M385" s="161"/>
      <c r="T385" s="162"/>
      <c r="AT385" s="157" t="s">
        <v>442</v>
      </c>
      <c r="AU385" s="157" t="s">
        <v>87</v>
      </c>
      <c r="AV385" s="12" t="s">
        <v>79</v>
      </c>
      <c r="AW385" s="12" t="s">
        <v>31</v>
      </c>
      <c r="AX385" s="12" t="s">
        <v>69</v>
      </c>
      <c r="AY385" s="157" t="s">
        <v>328</v>
      </c>
    </row>
    <row r="386" spans="2:65" s="12" customFormat="1">
      <c r="B386" s="156"/>
      <c r="D386" s="151" t="s">
        <v>442</v>
      </c>
      <c r="E386" s="157" t="s">
        <v>3</v>
      </c>
      <c r="F386" s="158" t="s">
        <v>7080</v>
      </c>
      <c r="H386" s="159">
        <v>60</v>
      </c>
      <c r="I386" s="160"/>
      <c r="L386" s="156"/>
      <c r="M386" s="161"/>
      <c r="T386" s="162"/>
      <c r="AT386" s="157" t="s">
        <v>442</v>
      </c>
      <c r="AU386" s="157" t="s">
        <v>87</v>
      </c>
      <c r="AV386" s="12" t="s">
        <v>79</v>
      </c>
      <c r="AW386" s="12" t="s">
        <v>31</v>
      </c>
      <c r="AX386" s="12" t="s">
        <v>69</v>
      </c>
      <c r="AY386" s="157" t="s">
        <v>328</v>
      </c>
    </row>
    <row r="387" spans="2:65" s="12" customFormat="1">
      <c r="B387" s="156"/>
      <c r="D387" s="151" t="s">
        <v>442</v>
      </c>
      <c r="E387" s="157" t="s">
        <v>3</v>
      </c>
      <c r="F387" s="158" t="s">
        <v>7081</v>
      </c>
      <c r="H387" s="159">
        <v>36</v>
      </c>
      <c r="I387" s="160"/>
      <c r="L387" s="156"/>
      <c r="M387" s="161"/>
      <c r="T387" s="162"/>
      <c r="AT387" s="157" t="s">
        <v>442</v>
      </c>
      <c r="AU387" s="157" t="s">
        <v>87</v>
      </c>
      <c r="AV387" s="12" t="s">
        <v>79</v>
      </c>
      <c r="AW387" s="12" t="s">
        <v>31</v>
      </c>
      <c r="AX387" s="12" t="s">
        <v>69</v>
      </c>
      <c r="AY387" s="157" t="s">
        <v>328</v>
      </c>
    </row>
    <row r="388" spans="2:65" s="12" customFormat="1">
      <c r="B388" s="156"/>
      <c r="D388" s="151" t="s">
        <v>442</v>
      </c>
      <c r="E388" s="157" t="s">
        <v>3</v>
      </c>
      <c r="F388" s="158" t="s">
        <v>7082</v>
      </c>
      <c r="H388" s="159">
        <v>6</v>
      </c>
      <c r="I388" s="160"/>
      <c r="L388" s="156"/>
      <c r="M388" s="161"/>
      <c r="T388" s="162"/>
      <c r="AT388" s="157" t="s">
        <v>442</v>
      </c>
      <c r="AU388" s="157" t="s">
        <v>87</v>
      </c>
      <c r="AV388" s="12" t="s">
        <v>79</v>
      </c>
      <c r="AW388" s="12" t="s">
        <v>31</v>
      </c>
      <c r="AX388" s="12" t="s">
        <v>69</v>
      </c>
      <c r="AY388" s="157" t="s">
        <v>328</v>
      </c>
    </row>
    <row r="389" spans="2:65" s="12" customFormat="1">
      <c r="B389" s="156"/>
      <c r="D389" s="151" t="s">
        <v>442</v>
      </c>
      <c r="E389" s="157" t="s">
        <v>3</v>
      </c>
      <c r="F389" s="158" t="s">
        <v>7083</v>
      </c>
      <c r="H389" s="159">
        <v>163.19999999999999</v>
      </c>
      <c r="I389" s="160"/>
      <c r="L389" s="156"/>
      <c r="M389" s="161"/>
      <c r="T389" s="162"/>
      <c r="AT389" s="157" t="s">
        <v>442</v>
      </c>
      <c r="AU389" s="157" t="s">
        <v>87</v>
      </c>
      <c r="AV389" s="12" t="s">
        <v>79</v>
      </c>
      <c r="AW389" s="12" t="s">
        <v>31</v>
      </c>
      <c r="AX389" s="12" t="s">
        <v>69</v>
      </c>
      <c r="AY389" s="157" t="s">
        <v>328</v>
      </c>
    </row>
    <row r="390" spans="2:65" s="16" customFormat="1">
      <c r="B390" s="204"/>
      <c r="D390" s="151" t="s">
        <v>442</v>
      </c>
      <c r="E390" s="205" t="s">
        <v>3</v>
      </c>
      <c r="F390" s="206" t="s">
        <v>4762</v>
      </c>
      <c r="H390" s="207">
        <v>304.2</v>
      </c>
      <c r="I390" s="208"/>
      <c r="L390" s="204"/>
      <c r="M390" s="209"/>
      <c r="T390" s="210"/>
      <c r="AT390" s="205" t="s">
        <v>442</v>
      </c>
      <c r="AU390" s="205" t="s">
        <v>87</v>
      </c>
      <c r="AV390" s="16" t="s">
        <v>87</v>
      </c>
      <c r="AW390" s="16" t="s">
        <v>31</v>
      </c>
      <c r="AX390" s="16" t="s">
        <v>69</v>
      </c>
      <c r="AY390" s="205" t="s">
        <v>328</v>
      </c>
    </row>
    <row r="391" spans="2:65" s="13" customFormat="1">
      <c r="B391" s="163"/>
      <c r="D391" s="151" t="s">
        <v>442</v>
      </c>
      <c r="E391" s="164" t="s">
        <v>3</v>
      </c>
      <c r="F391" s="165" t="s">
        <v>452</v>
      </c>
      <c r="H391" s="166">
        <v>1088.5</v>
      </c>
      <c r="I391" s="167"/>
      <c r="L391" s="163"/>
      <c r="M391" s="168"/>
      <c r="T391" s="169"/>
      <c r="AT391" s="164" t="s">
        <v>442</v>
      </c>
      <c r="AU391" s="164" t="s">
        <v>87</v>
      </c>
      <c r="AV391" s="13" t="s">
        <v>113</v>
      </c>
      <c r="AW391" s="13" t="s">
        <v>31</v>
      </c>
      <c r="AX391" s="13" t="s">
        <v>76</v>
      </c>
      <c r="AY391" s="164" t="s">
        <v>328</v>
      </c>
    </row>
    <row r="392" spans="2:65" s="1" customFormat="1" ht="21.75" customHeight="1">
      <c r="B392" s="133"/>
      <c r="C392" s="176" t="s">
        <v>825</v>
      </c>
      <c r="D392" s="176" t="s">
        <v>539</v>
      </c>
      <c r="E392" s="177" t="s">
        <v>3789</v>
      </c>
      <c r="F392" s="178" t="s">
        <v>3790</v>
      </c>
      <c r="G392" s="179" t="s">
        <v>491</v>
      </c>
      <c r="H392" s="180">
        <v>28.126000000000001</v>
      </c>
      <c r="I392" s="181"/>
      <c r="J392" s="182">
        <f>ROUND(I392*H392,2)</f>
        <v>0</v>
      </c>
      <c r="K392" s="178" t="s">
        <v>335</v>
      </c>
      <c r="L392" s="183"/>
      <c r="M392" s="184" t="s">
        <v>3</v>
      </c>
      <c r="N392" s="185" t="s">
        <v>40</v>
      </c>
      <c r="P392" s="143">
        <f>O392*H392</f>
        <v>0</v>
      </c>
      <c r="Q392" s="143">
        <v>0.44</v>
      </c>
      <c r="R392" s="143">
        <f>Q392*H392</f>
        <v>12.375440000000001</v>
      </c>
      <c r="S392" s="143">
        <v>0</v>
      </c>
      <c r="T392" s="144">
        <f>S392*H392</f>
        <v>0</v>
      </c>
      <c r="AR392" s="145" t="s">
        <v>621</v>
      </c>
      <c r="AT392" s="145" t="s">
        <v>539</v>
      </c>
      <c r="AU392" s="145" t="s">
        <v>87</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532</v>
      </c>
      <c r="BM392" s="145" t="s">
        <v>7084</v>
      </c>
    </row>
    <row r="393" spans="2:65" s="14" customFormat="1">
      <c r="B393" s="170"/>
      <c r="D393" s="151" t="s">
        <v>442</v>
      </c>
      <c r="E393" s="171" t="s">
        <v>3</v>
      </c>
      <c r="F393" s="172" t="s">
        <v>7085</v>
      </c>
      <c r="H393" s="171" t="s">
        <v>3</v>
      </c>
      <c r="I393" s="173"/>
      <c r="L393" s="170"/>
      <c r="M393" s="174"/>
      <c r="T393" s="175"/>
      <c r="AT393" s="171" t="s">
        <v>442</v>
      </c>
      <c r="AU393" s="171" t="s">
        <v>87</v>
      </c>
      <c r="AV393" s="14" t="s">
        <v>76</v>
      </c>
      <c r="AW393" s="14" t="s">
        <v>31</v>
      </c>
      <c r="AX393" s="14" t="s">
        <v>69</v>
      </c>
      <c r="AY393" s="171" t="s">
        <v>328</v>
      </c>
    </row>
    <row r="394" spans="2:65" s="12" customFormat="1">
      <c r="B394" s="156"/>
      <c r="D394" s="151" t="s">
        <v>442</v>
      </c>
      <c r="E394" s="157" t="s">
        <v>3</v>
      </c>
      <c r="F394" s="158" t="s">
        <v>7086</v>
      </c>
      <c r="H394" s="159">
        <v>2.0880000000000001</v>
      </c>
      <c r="I394" s="160"/>
      <c r="L394" s="156"/>
      <c r="M394" s="161"/>
      <c r="T394" s="162"/>
      <c r="AT394" s="157" t="s">
        <v>442</v>
      </c>
      <c r="AU394" s="157" t="s">
        <v>87</v>
      </c>
      <c r="AV394" s="12" t="s">
        <v>79</v>
      </c>
      <c r="AW394" s="12" t="s">
        <v>31</v>
      </c>
      <c r="AX394" s="12" t="s">
        <v>69</v>
      </c>
      <c r="AY394" s="157" t="s">
        <v>328</v>
      </c>
    </row>
    <row r="395" spans="2:65" s="12" customFormat="1">
      <c r="B395" s="156"/>
      <c r="D395" s="151" t="s">
        <v>442</v>
      </c>
      <c r="E395" s="157" t="s">
        <v>3</v>
      </c>
      <c r="F395" s="158" t="s">
        <v>7087</v>
      </c>
      <c r="H395" s="159">
        <v>3.718</v>
      </c>
      <c r="I395" s="160"/>
      <c r="L395" s="156"/>
      <c r="M395" s="161"/>
      <c r="T395" s="162"/>
      <c r="AT395" s="157" t="s">
        <v>442</v>
      </c>
      <c r="AU395" s="157" t="s">
        <v>87</v>
      </c>
      <c r="AV395" s="12" t="s">
        <v>79</v>
      </c>
      <c r="AW395" s="12" t="s">
        <v>31</v>
      </c>
      <c r="AX395" s="12" t="s">
        <v>69</v>
      </c>
      <c r="AY395" s="157" t="s">
        <v>328</v>
      </c>
    </row>
    <row r="396" spans="2:65" s="12" customFormat="1">
      <c r="B396" s="156"/>
      <c r="D396" s="151" t="s">
        <v>442</v>
      </c>
      <c r="E396" s="157" t="s">
        <v>3</v>
      </c>
      <c r="F396" s="158" t="s">
        <v>7088</v>
      </c>
      <c r="H396" s="159">
        <v>4.7190000000000003</v>
      </c>
      <c r="I396" s="160"/>
      <c r="L396" s="156"/>
      <c r="M396" s="161"/>
      <c r="T396" s="162"/>
      <c r="AT396" s="157" t="s">
        <v>442</v>
      </c>
      <c r="AU396" s="157" t="s">
        <v>87</v>
      </c>
      <c r="AV396" s="12" t="s">
        <v>79</v>
      </c>
      <c r="AW396" s="12" t="s">
        <v>31</v>
      </c>
      <c r="AX396" s="12" t="s">
        <v>69</v>
      </c>
      <c r="AY396" s="157" t="s">
        <v>328</v>
      </c>
    </row>
    <row r="397" spans="2:65" s="12" customFormat="1">
      <c r="B397" s="156"/>
      <c r="D397" s="151" t="s">
        <v>442</v>
      </c>
      <c r="E397" s="157" t="s">
        <v>3</v>
      </c>
      <c r="F397" s="158" t="s">
        <v>7089</v>
      </c>
      <c r="H397" s="159">
        <v>3.8610000000000002</v>
      </c>
      <c r="I397" s="160"/>
      <c r="L397" s="156"/>
      <c r="M397" s="161"/>
      <c r="T397" s="162"/>
      <c r="AT397" s="157" t="s">
        <v>442</v>
      </c>
      <c r="AU397" s="157" t="s">
        <v>87</v>
      </c>
      <c r="AV397" s="12" t="s">
        <v>79</v>
      </c>
      <c r="AW397" s="12" t="s">
        <v>31</v>
      </c>
      <c r="AX397" s="12" t="s">
        <v>69</v>
      </c>
      <c r="AY397" s="157" t="s">
        <v>328</v>
      </c>
    </row>
    <row r="398" spans="2:65" s="12" customFormat="1">
      <c r="B398" s="156"/>
      <c r="D398" s="151" t="s">
        <v>442</v>
      </c>
      <c r="E398" s="157" t="s">
        <v>3</v>
      </c>
      <c r="F398" s="158" t="s">
        <v>7090</v>
      </c>
      <c r="H398" s="159">
        <v>3.0030000000000001</v>
      </c>
      <c r="I398" s="160"/>
      <c r="L398" s="156"/>
      <c r="M398" s="161"/>
      <c r="T398" s="162"/>
      <c r="AT398" s="157" t="s">
        <v>442</v>
      </c>
      <c r="AU398" s="157" t="s">
        <v>87</v>
      </c>
      <c r="AV398" s="12" t="s">
        <v>79</v>
      </c>
      <c r="AW398" s="12" t="s">
        <v>31</v>
      </c>
      <c r="AX398" s="12" t="s">
        <v>69</v>
      </c>
      <c r="AY398" s="157" t="s">
        <v>328</v>
      </c>
    </row>
    <row r="399" spans="2:65" s="12" customFormat="1">
      <c r="B399" s="156"/>
      <c r="D399" s="151" t="s">
        <v>442</v>
      </c>
      <c r="E399" s="157" t="s">
        <v>3</v>
      </c>
      <c r="F399" s="158" t="s">
        <v>7091</v>
      </c>
      <c r="H399" s="159">
        <v>2.145</v>
      </c>
      <c r="I399" s="160"/>
      <c r="L399" s="156"/>
      <c r="M399" s="161"/>
      <c r="T399" s="162"/>
      <c r="AT399" s="157" t="s">
        <v>442</v>
      </c>
      <c r="AU399" s="157" t="s">
        <v>87</v>
      </c>
      <c r="AV399" s="12" t="s">
        <v>79</v>
      </c>
      <c r="AW399" s="12" t="s">
        <v>31</v>
      </c>
      <c r="AX399" s="12" t="s">
        <v>69</v>
      </c>
      <c r="AY399" s="157" t="s">
        <v>328</v>
      </c>
    </row>
    <row r="400" spans="2:65" s="12" customFormat="1">
      <c r="B400" s="156"/>
      <c r="D400" s="151" t="s">
        <v>442</v>
      </c>
      <c r="E400" s="157" t="s">
        <v>3</v>
      </c>
      <c r="F400" s="158" t="s">
        <v>7092</v>
      </c>
      <c r="H400" s="159">
        <v>0.85799999999999998</v>
      </c>
      <c r="I400" s="160"/>
      <c r="L400" s="156"/>
      <c r="M400" s="161"/>
      <c r="T400" s="162"/>
      <c r="AT400" s="157" t="s">
        <v>442</v>
      </c>
      <c r="AU400" s="157" t="s">
        <v>87</v>
      </c>
      <c r="AV400" s="12" t="s">
        <v>79</v>
      </c>
      <c r="AW400" s="12" t="s">
        <v>31</v>
      </c>
      <c r="AX400" s="12" t="s">
        <v>69</v>
      </c>
      <c r="AY400" s="157" t="s">
        <v>328</v>
      </c>
    </row>
    <row r="401" spans="2:65" s="16" customFormat="1">
      <c r="B401" s="204"/>
      <c r="D401" s="151" t="s">
        <v>442</v>
      </c>
      <c r="E401" s="205" t="s">
        <v>3</v>
      </c>
      <c r="F401" s="206" t="s">
        <v>4762</v>
      </c>
      <c r="H401" s="207">
        <v>20.391999999999999</v>
      </c>
      <c r="I401" s="208"/>
      <c r="L401" s="204"/>
      <c r="M401" s="209"/>
      <c r="T401" s="210"/>
      <c r="AT401" s="205" t="s">
        <v>442</v>
      </c>
      <c r="AU401" s="205" t="s">
        <v>87</v>
      </c>
      <c r="AV401" s="16" t="s">
        <v>87</v>
      </c>
      <c r="AW401" s="16" t="s">
        <v>31</v>
      </c>
      <c r="AX401" s="16" t="s">
        <v>69</v>
      </c>
      <c r="AY401" s="205" t="s">
        <v>328</v>
      </c>
    </row>
    <row r="402" spans="2:65" s="12" customFormat="1">
      <c r="B402" s="156"/>
      <c r="D402" s="151" t="s">
        <v>442</v>
      </c>
      <c r="E402" s="157" t="s">
        <v>3</v>
      </c>
      <c r="F402" s="158" t="s">
        <v>7093</v>
      </c>
      <c r="H402" s="159">
        <v>0.254</v>
      </c>
      <c r="I402" s="160"/>
      <c r="L402" s="156"/>
      <c r="M402" s="161"/>
      <c r="T402" s="162"/>
      <c r="AT402" s="157" t="s">
        <v>442</v>
      </c>
      <c r="AU402" s="157" t="s">
        <v>87</v>
      </c>
      <c r="AV402" s="12" t="s">
        <v>79</v>
      </c>
      <c r="AW402" s="12" t="s">
        <v>31</v>
      </c>
      <c r="AX402" s="12" t="s">
        <v>69</v>
      </c>
      <c r="AY402" s="157" t="s">
        <v>328</v>
      </c>
    </row>
    <row r="403" spans="2:65" s="12" customFormat="1">
      <c r="B403" s="156"/>
      <c r="D403" s="151" t="s">
        <v>442</v>
      </c>
      <c r="E403" s="157" t="s">
        <v>3</v>
      </c>
      <c r="F403" s="158" t="s">
        <v>7094</v>
      </c>
      <c r="H403" s="159">
        <v>0.39</v>
      </c>
      <c r="I403" s="160"/>
      <c r="L403" s="156"/>
      <c r="M403" s="161"/>
      <c r="T403" s="162"/>
      <c r="AT403" s="157" t="s">
        <v>442</v>
      </c>
      <c r="AU403" s="157" t="s">
        <v>87</v>
      </c>
      <c r="AV403" s="12" t="s">
        <v>79</v>
      </c>
      <c r="AW403" s="12" t="s">
        <v>31</v>
      </c>
      <c r="AX403" s="12" t="s">
        <v>69</v>
      </c>
      <c r="AY403" s="157" t="s">
        <v>328</v>
      </c>
    </row>
    <row r="404" spans="2:65" s="12" customFormat="1">
      <c r="B404" s="156"/>
      <c r="D404" s="151" t="s">
        <v>442</v>
      </c>
      <c r="E404" s="157" t="s">
        <v>3</v>
      </c>
      <c r="F404" s="158" t="s">
        <v>7095</v>
      </c>
      <c r="H404" s="159">
        <v>0.23400000000000001</v>
      </c>
      <c r="I404" s="160"/>
      <c r="L404" s="156"/>
      <c r="M404" s="161"/>
      <c r="T404" s="162"/>
      <c r="AT404" s="157" t="s">
        <v>442</v>
      </c>
      <c r="AU404" s="157" t="s">
        <v>87</v>
      </c>
      <c r="AV404" s="12" t="s">
        <v>79</v>
      </c>
      <c r="AW404" s="12" t="s">
        <v>31</v>
      </c>
      <c r="AX404" s="12" t="s">
        <v>69</v>
      </c>
      <c r="AY404" s="157" t="s">
        <v>328</v>
      </c>
    </row>
    <row r="405" spans="2:65" s="12" customFormat="1">
      <c r="B405" s="156"/>
      <c r="D405" s="151" t="s">
        <v>442</v>
      </c>
      <c r="E405" s="157" t="s">
        <v>3</v>
      </c>
      <c r="F405" s="158" t="s">
        <v>7096</v>
      </c>
      <c r="H405" s="159">
        <v>3.9E-2</v>
      </c>
      <c r="I405" s="160"/>
      <c r="L405" s="156"/>
      <c r="M405" s="161"/>
      <c r="T405" s="162"/>
      <c r="AT405" s="157" t="s">
        <v>442</v>
      </c>
      <c r="AU405" s="157" t="s">
        <v>87</v>
      </c>
      <c r="AV405" s="12" t="s">
        <v>79</v>
      </c>
      <c r="AW405" s="12" t="s">
        <v>31</v>
      </c>
      <c r="AX405" s="12" t="s">
        <v>69</v>
      </c>
      <c r="AY405" s="157" t="s">
        <v>328</v>
      </c>
    </row>
    <row r="406" spans="2:65" s="12" customFormat="1">
      <c r="B406" s="156"/>
      <c r="D406" s="151" t="s">
        <v>442</v>
      </c>
      <c r="E406" s="157" t="s">
        <v>3</v>
      </c>
      <c r="F406" s="158" t="s">
        <v>7097</v>
      </c>
      <c r="H406" s="159">
        <v>1.0609999999999999</v>
      </c>
      <c r="I406" s="160"/>
      <c r="L406" s="156"/>
      <c r="M406" s="161"/>
      <c r="T406" s="162"/>
      <c r="AT406" s="157" t="s">
        <v>442</v>
      </c>
      <c r="AU406" s="157" t="s">
        <v>87</v>
      </c>
      <c r="AV406" s="12" t="s">
        <v>79</v>
      </c>
      <c r="AW406" s="12" t="s">
        <v>31</v>
      </c>
      <c r="AX406" s="12" t="s">
        <v>69</v>
      </c>
      <c r="AY406" s="157" t="s">
        <v>328</v>
      </c>
    </row>
    <row r="407" spans="2:65" s="16" customFormat="1">
      <c r="B407" s="204"/>
      <c r="D407" s="151" t="s">
        <v>442</v>
      </c>
      <c r="E407" s="205" t="s">
        <v>3</v>
      </c>
      <c r="F407" s="206" t="s">
        <v>4762</v>
      </c>
      <c r="H407" s="207">
        <v>1.978</v>
      </c>
      <c r="I407" s="208"/>
      <c r="L407" s="204"/>
      <c r="M407" s="209"/>
      <c r="T407" s="210"/>
      <c r="AT407" s="205" t="s">
        <v>442</v>
      </c>
      <c r="AU407" s="205" t="s">
        <v>87</v>
      </c>
      <c r="AV407" s="16" t="s">
        <v>87</v>
      </c>
      <c r="AW407" s="16" t="s">
        <v>31</v>
      </c>
      <c r="AX407" s="16" t="s">
        <v>69</v>
      </c>
      <c r="AY407" s="205" t="s">
        <v>328</v>
      </c>
    </row>
    <row r="408" spans="2:65" s="14" customFormat="1">
      <c r="B408" s="170"/>
      <c r="D408" s="151" t="s">
        <v>442</v>
      </c>
      <c r="E408" s="171" t="s">
        <v>3</v>
      </c>
      <c r="F408" s="172" t="s">
        <v>7063</v>
      </c>
      <c r="H408" s="171" t="s">
        <v>3</v>
      </c>
      <c r="I408" s="173"/>
      <c r="L408" s="170"/>
      <c r="M408" s="174"/>
      <c r="T408" s="175"/>
      <c r="AT408" s="171" t="s">
        <v>442</v>
      </c>
      <c r="AU408" s="171" t="s">
        <v>87</v>
      </c>
      <c r="AV408" s="14" t="s">
        <v>76</v>
      </c>
      <c r="AW408" s="14" t="s">
        <v>31</v>
      </c>
      <c r="AX408" s="14" t="s">
        <v>69</v>
      </c>
      <c r="AY408" s="171" t="s">
        <v>328</v>
      </c>
    </row>
    <row r="409" spans="2:65" s="12" customFormat="1">
      <c r="B409" s="156"/>
      <c r="D409" s="151" t="s">
        <v>442</v>
      </c>
      <c r="E409" s="157" t="s">
        <v>3</v>
      </c>
      <c r="F409" s="158" t="s">
        <v>7098</v>
      </c>
      <c r="H409" s="159">
        <v>0.499</v>
      </c>
      <c r="I409" s="160"/>
      <c r="L409" s="156"/>
      <c r="M409" s="161"/>
      <c r="T409" s="162"/>
      <c r="AT409" s="157" t="s">
        <v>442</v>
      </c>
      <c r="AU409" s="157" t="s">
        <v>87</v>
      </c>
      <c r="AV409" s="12" t="s">
        <v>79</v>
      </c>
      <c r="AW409" s="12" t="s">
        <v>31</v>
      </c>
      <c r="AX409" s="12" t="s">
        <v>69</v>
      </c>
      <c r="AY409" s="157" t="s">
        <v>328</v>
      </c>
    </row>
    <row r="410" spans="2:65" s="12" customFormat="1">
      <c r="B410" s="156"/>
      <c r="D410" s="151" t="s">
        <v>442</v>
      </c>
      <c r="E410" s="157" t="s">
        <v>3</v>
      </c>
      <c r="F410" s="158" t="s">
        <v>7099</v>
      </c>
      <c r="H410" s="159">
        <v>0.70399999999999996</v>
      </c>
      <c r="I410" s="160"/>
      <c r="L410" s="156"/>
      <c r="M410" s="161"/>
      <c r="T410" s="162"/>
      <c r="AT410" s="157" t="s">
        <v>442</v>
      </c>
      <c r="AU410" s="157" t="s">
        <v>87</v>
      </c>
      <c r="AV410" s="12" t="s">
        <v>79</v>
      </c>
      <c r="AW410" s="12" t="s">
        <v>31</v>
      </c>
      <c r="AX410" s="12" t="s">
        <v>69</v>
      </c>
      <c r="AY410" s="157" t="s">
        <v>328</v>
      </c>
    </row>
    <row r="411" spans="2:65" s="12" customFormat="1">
      <c r="B411" s="156"/>
      <c r="D411" s="151" t="s">
        <v>442</v>
      </c>
      <c r="E411" s="157" t="s">
        <v>3</v>
      </c>
      <c r="F411" s="158" t="s">
        <v>7100</v>
      </c>
      <c r="H411" s="159">
        <v>0.34599999999999997</v>
      </c>
      <c r="I411" s="160"/>
      <c r="L411" s="156"/>
      <c r="M411" s="161"/>
      <c r="T411" s="162"/>
      <c r="AT411" s="157" t="s">
        <v>442</v>
      </c>
      <c r="AU411" s="157" t="s">
        <v>87</v>
      </c>
      <c r="AV411" s="12" t="s">
        <v>79</v>
      </c>
      <c r="AW411" s="12" t="s">
        <v>31</v>
      </c>
      <c r="AX411" s="12" t="s">
        <v>69</v>
      </c>
      <c r="AY411" s="157" t="s">
        <v>328</v>
      </c>
    </row>
    <row r="412" spans="2:65" s="12" customFormat="1">
      <c r="B412" s="156"/>
      <c r="D412" s="151" t="s">
        <v>442</v>
      </c>
      <c r="E412" s="157" t="s">
        <v>3</v>
      </c>
      <c r="F412" s="158" t="s">
        <v>7101</v>
      </c>
      <c r="H412" s="159">
        <v>0.53800000000000003</v>
      </c>
      <c r="I412" s="160"/>
      <c r="L412" s="156"/>
      <c r="M412" s="161"/>
      <c r="T412" s="162"/>
      <c r="AT412" s="157" t="s">
        <v>442</v>
      </c>
      <c r="AU412" s="157" t="s">
        <v>87</v>
      </c>
      <c r="AV412" s="12" t="s">
        <v>79</v>
      </c>
      <c r="AW412" s="12" t="s">
        <v>31</v>
      </c>
      <c r="AX412" s="12" t="s">
        <v>69</v>
      </c>
      <c r="AY412" s="157" t="s">
        <v>328</v>
      </c>
    </row>
    <row r="413" spans="2:65" s="16" customFormat="1">
      <c r="B413" s="204"/>
      <c r="D413" s="151" t="s">
        <v>442</v>
      </c>
      <c r="E413" s="205" t="s">
        <v>3</v>
      </c>
      <c r="F413" s="206" t="s">
        <v>4762</v>
      </c>
      <c r="H413" s="207">
        <v>2.0870000000000002</v>
      </c>
      <c r="I413" s="208"/>
      <c r="L413" s="204"/>
      <c r="M413" s="209"/>
      <c r="T413" s="210"/>
      <c r="AT413" s="205" t="s">
        <v>442</v>
      </c>
      <c r="AU413" s="205" t="s">
        <v>87</v>
      </c>
      <c r="AV413" s="16" t="s">
        <v>87</v>
      </c>
      <c r="AW413" s="16" t="s">
        <v>31</v>
      </c>
      <c r="AX413" s="16" t="s">
        <v>69</v>
      </c>
      <c r="AY413" s="205" t="s">
        <v>328</v>
      </c>
    </row>
    <row r="414" spans="2:65" s="13" customFormat="1">
      <c r="B414" s="163"/>
      <c r="D414" s="151" t="s">
        <v>442</v>
      </c>
      <c r="E414" s="164" t="s">
        <v>3</v>
      </c>
      <c r="F414" s="165" t="s">
        <v>452</v>
      </c>
      <c r="H414" s="166">
        <v>24.457000000000001</v>
      </c>
      <c r="I414" s="167"/>
      <c r="L414" s="163"/>
      <c r="M414" s="168"/>
      <c r="T414" s="169"/>
      <c r="AT414" s="164" t="s">
        <v>442</v>
      </c>
      <c r="AU414" s="164" t="s">
        <v>87</v>
      </c>
      <c r="AV414" s="13" t="s">
        <v>113</v>
      </c>
      <c r="AW414" s="13" t="s">
        <v>31</v>
      </c>
      <c r="AX414" s="13" t="s">
        <v>76</v>
      </c>
      <c r="AY414" s="164" t="s">
        <v>328</v>
      </c>
    </row>
    <row r="415" spans="2:65" s="12" customFormat="1">
      <c r="B415" s="156"/>
      <c r="D415" s="151" t="s">
        <v>442</v>
      </c>
      <c r="F415" s="158" t="s">
        <v>7102</v>
      </c>
      <c r="H415" s="159">
        <v>28.126000000000001</v>
      </c>
      <c r="I415" s="160"/>
      <c r="L415" s="156"/>
      <c r="M415" s="161"/>
      <c r="T415" s="162"/>
      <c r="AT415" s="157" t="s">
        <v>442</v>
      </c>
      <c r="AU415" s="157" t="s">
        <v>87</v>
      </c>
      <c r="AV415" s="12" t="s">
        <v>79</v>
      </c>
      <c r="AW415" s="12" t="s">
        <v>4</v>
      </c>
      <c r="AX415" s="12" t="s">
        <v>76</v>
      </c>
      <c r="AY415" s="157" t="s">
        <v>328</v>
      </c>
    </row>
    <row r="416" spans="2:65" s="1" customFormat="1" ht="24.2" customHeight="1">
      <c r="B416" s="133"/>
      <c r="C416" s="134" t="s">
        <v>830</v>
      </c>
      <c r="D416" s="134" t="s">
        <v>331</v>
      </c>
      <c r="E416" s="135" t="s">
        <v>3878</v>
      </c>
      <c r="F416" s="136" t="s">
        <v>3879</v>
      </c>
      <c r="G416" s="137" t="s">
        <v>491</v>
      </c>
      <c r="H416" s="138">
        <v>28.126000000000001</v>
      </c>
      <c r="I416" s="139"/>
      <c r="J416" s="140">
        <f>ROUND(I416*H416,2)</f>
        <v>0</v>
      </c>
      <c r="K416" s="136" t="s">
        <v>335</v>
      </c>
      <c r="L416" s="34"/>
      <c r="M416" s="141" t="s">
        <v>3</v>
      </c>
      <c r="N416" s="142" t="s">
        <v>40</v>
      </c>
      <c r="P416" s="143">
        <f>O416*H416</f>
        <v>0</v>
      </c>
      <c r="Q416" s="143">
        <v>2.2477E-2</v>
      </c>
      <c r="R416" s="143">
        <f>Q416*H416</f>
        <v>0.63218810200000009</v>
      </c>
      <c r="S416" s="143">
        <v>0</v>
      </c>
      <c r="T416" s="144">
        <f>S416*H416</f>
        <v>0</v>
      </c>
      <c r="AR416" s="145" t="s">
        <v>532</v>
      </c>
      <c r="AT416" s="145" t="s">
        <v>331</v>
      </c>
      <c r="AU416" s="145" t="s">
        <v>87</v>
      </c>
      <c r="AY416" s="19" t="s">
        <v>328</v>
      </c>
      <c r="BE416" s="146">
        <f>IF(N416="základní",J416,0)</f>
        <v>0</v>
      </c>
      <c r="BF416" s="146">
        <f>IF(N416="snížená",J416,0)</f>
        <v>0</v>
      </c>
      <c r="BG416" s="146">
        <f>IF(N416="zákl. přenesená",J416,0)</f>
        <v>0</v>
      </c>
      <c r="BH416" s="146">
        <f>IF(N416="sníž. přenesená",J416,0)</f>
        <v>0</v>
      </c>
      <c r="BI416" s="146">
        <f>IF(N416="nulová",J416,0)</f>
        <v>0</v>
      </c>
      <c r="BJ416" s="19" t="s">
        <v>76</v>
      </c>
      <c r="BK416" s="146">
        <f>ROUND(I416*H416,2)</f>
        <v>0</v>
      </c>
      <c r="BL416" s="19" t="s">
        <v>532</v>
      </c>
      <c r="BM416" s="145" t="s">
        <v>7103</v>
      </c>
    </row>
    <row r="417" spans="2:65" s="1" customFormat="1">
      <c r="B417" s="34"/>
      <c r="D417" s="147" t="s">
        <v>338</v>
      </c>
      <c r="F417" s="148" t="s">
        <v>3881</v>
      </c>
      <c r="I417" s="149"/>
      <c r="L417" s="34"/>
      <c r="M417" s="150"/>
      <c r="T417" s="55"/>
      <c r="AT417" s="19" t="s">
        <v>338</v>
      </c>
      <c r="AU417" s="19" t="s">
        <v>87</v>
      </c>
    </row>
    <row r="418" spans="2:65" s="1" customFormat="1" ht="24.2" customHeight="1">
      <c r="B418" s="133"/>
      <c r="C418" s="134" t="s">
        <v>835</v>
      </c>
      <c r="D418" s="134" t="s">
        <v>331</v>
      </c>
      <c r="E418" s="135" t="s">
        <v>7104</v>
      </c>
      <c r="F418" s="136" t="s">
        <v>7105</v>
      </c>
      <c r="G418" s="137" t="s">
        <v>439</v>
      </c>
      <c r="H418" s="138">
        <v>697.69200000000001</v>
      </c>
      <c r="I418" s="139"/>
      <c r="J418" s="140">
        <f>ROUND(I418*H418,2)</f>
        <v>0</v>
      </c>
      <c r="K418" s="136" t="s">
        <v>335</v>
      </c>
      <c r="L418" s="34"/>
      <c r="M418" s="141" t="s">
        <v>3</v>
      </c>
      <c r="N418" s="142" t="s">
        <v>40</v>
      </c>
      <c r="P418" s="143">
        <f>O418*H418</f>
        <v>0</v>
      </c>
      <c r="Q418" s="143">
        <v>2.475E-4</v>
      </c>
      <c r="R418" s="143">
        <f>Q418*H418</f>
        <v>0.17267877000000001</v>
      </c>
      <c r="S418" s="143">
        <v>0</v>
      </c>
      <c r="T418" s="144">
        <f>S418*H418</f>
        <v>0</v>
      </c>
      <c r="AR418" s="145" t="s">
        <v>532</v>
      </c>
      <c r="AT418" s="145" t="s">
        <v>331</v>
      </c>
      <c r="AU418" s="145" t="s">
        <v>87</v>
      </c>
      <c r="AY418" s="19" t="s">
        <v>328</v>
      </c>
      <c r="BE418" s="146">
        <f>IF(N418="základní",J418,0)</f>
        <v>0</v>
      </c>
      <c r="BF418" s="146">
        <f>IF(N418="snížená",J418,0)</f>
        <v>0</v>
      </c>
      <c r="BG418" s="146">
        <f>IF(N418="zákl. přenesená",J418,0)</f>
        <v>0</v>
      </c>
      <c r="BH418" s="146">
        <f>IF(N418="sníž. přenesená",J418,0)</f>
        <v>0</v>
      </c>
      <c r="BI418" s="146">
        <f>IF(N418="nulová",J418,0)</f>
        <v>0</v>
      </c>
      <c r="BJ418" s="19" t="s">
        <v>76</v>
      </c>
      <c r="BK418" s="146">
        <f>ROUND(I418*H418,2)</f>
        <v>0</v>
      </c>
      <c r="BL418" s="19" t="s">
        <v>532</v>
      </c>
      <c r="BM418" s="145" t="s">
        <v>7106</v>
      </c>
    </row>
    <row r="419" spans="2:65" s="1" customFormat="1">
      <c r="B419" s="34"/>
      <c r="D419" s="147" t="s">
        <v>338</v>
      </c>
      <c r="F419" s="148" t="s">
        <v>7107</v>
      </c>
      <c r="I419" s="149"/>
      <c r="L419" s="34"/>
      <c r="M419" s="150"/>
      <c r="T419" s="55"/>
      <c r="AT419" s="19" t="s">
        <v>338</v>
      </c>
      <c r="AU419" s="19" t="s">
        <v>87</v>
      </c>
    </row>
    <row r="420" spans="2:65" s="12" customFormat="1">
      <c r="B420" s="156"/>
      <c r="D420" s="151" t="s">
        <v>442</v>
      </c>
      <c r="E420" s="157" t="s">
        <v>3</v>
      </c>
      <c r="F420" s="158" t="s">
        <v>7108</v>
      </c>
      <c r="H420" s="159">
        <v>57.816000000000003</v>
      </c>
      <c r="I420" s="160"/>
      <c r="L420" s="156"/>
      <c r="M420" s="161"/>
      <c r="T420" s="162"/>
      <c r="AT420" s="157" t="s">
        <v>442</v>
      </c>
      <c r="AU420" s="157" t="s">
        <v>87</v>
      </c>
      <c r="AV420" s="12" t="s">
        <v>79</v>
      </c>
      <c r="AW420" s="12" t="s">
        <v>31</v>
      </c>
      <c r="AX420" s="12" t="s">
        <v>69</v>
      </c>
      <c r="AY420" s="157" t="s">
        <v>328</v>
      </c>
    </row>
    <row r="421" spans="2:65" s="12" customFormat="1">
      <c r="B421" s="156"/>
      <c r="D421" s="151" t="s">
        <v>442</v>
      </c>
      <c r="E421" s="157" t="s">
        <v>3</v>
      </c>
      <c r="F421" s="158" t="s">
        <v>7109</v>
      </c>
      <c r="H421" s="159">
        <v>102.96</v>
      </c>
      <c r="I421" s="160"/>
      <c r="L421" s="156"/>
      <c r="M421" s="161"/>
      <c r="T421" s="162"/>
      <c r="AT421" s="157" t="s">
        <v>442</v>
      </c>
      <c r="AU421" s="157" t="s">
        <v>87</v>
      </c>
      <c r="AV421" s="12" t="s">
        <v>79</v>
      </c>
      <c r="AW421" s="12" t="s">
        <v>31</v>
      </c>
      <c r="AX421" s="12" t="s">
        <v>69</v>
      </c>
      <c r="AY421" s="157" t="s">
        <v>328</v>
      </c>
    </row>
    <row r="422" spans="2:65" s="12" customFormat="1">
      <c r="B422" s="156"/>
      <c r="D422" s="151" t="s">
        <v>442</v>
      </c>
      <c r="E422" s="157" t="s">
        <v>3</v>
      </c>
      <c r="F422" s="158" t="s">
        <v>7110</v>
      </c>
      <c r="H422" s="159">
        <v>130.68</v>
      </c>
      <c r="I422" s="160"/>
      <c r="L422" s="156"/>
      <c r="M422" s="161"/>
      <c r="T422" s="162"/>
      <c r="AT422" s="157" t="s">
        <v>442</v>
      </c>
      <c r="AU422" s="157" t="s">
        <v>87</v>
      </c>
      <c r="AV422" s="12" t="s">
        <v>79</v>
      </c>
      <c r="AW422" s="12" t="s">
        <v>31</v>
      </c>
      <c r="AX422" s="12" t="s">
        <v>69</v>
      </c>
      <c r="AY422" s="157" t="s">
        <v>328</v>
      </c>
    </row>
    <row r="423" spans="2:65" s="12" customFormat="1">
      <c r="B423" s="156"/>
      <c r="D423" s="151" t="s">
        <v>442</v>
      </c>
      <c r="E423" s="157" t="s">
        <v>3</v>
      </c>
      <c r="F423" s="158" t="s">
        <v>7111</v>
      </c>
      <c r="H423" s="159">
        <v>106.92</v>
      </c>
      <c r="I423" s="160"/>
      <c r="L423" s="156"/>
      <c r="M423" s="161"/>
      <c r="T423" s="162"/>
      <c r="AT423" s="157" t="s">
        <v>442</v>
      </c>
      <c r="AU423" s="157" t="s">
        <v>87</v>
      </c>
      <c r="AV423" s="12" t="s">
        <v>79</v>
      </c>
      <c r="AW423" s="12" t="s">
        <v>31</v>
      </c>
      <c r="AX423" s="12" t="s">
        <v>69</v>
      </c>
      <c r="AY423" s="157" t="s">
        <v>328</v>
      </c>
    </row>
    <row r="424" spans="2:65" s="12" customFormat="1">
      <c r="B424" s="156"/>
      <c r="D424" s="151" t="s">
        <v>442</v>
      </c>
      <c r="E424" s="157" t="s">
        <v>3</v>
      </c>
      <c r="F424" s="158" t="s">
        <v>7112</v>
      </c>
      <c r="H424" s="159">
        <v>83.16</v>
      </c>
      <c r="I424" s="160"/>
      <c r="L424" s="156"/>
      <c r="M424" s="161"/>
      <c r="T424" s="162"/>
      <c r="AT424" s="157" t="s">
        <v>442</v>
      </c>
      <c r="AU424" s="157" t="s">
        <v>87</v>
      </c>
      <c r="AV424" s="12" t="s">
        <v>79</v>
      </c>
      <c r="AW424" s="12" t="s">
        <v>31</v>
      </c>
      <c r="AX424" s="12" t="s">
        <v>69</v>
      </c>
      <c r="AY424" s="157" t="s">
        <v>328</v>
      </c>
    </row>
    <row r="425" spans="2:65" s="12" customFormat="1">
      <c r="B425" s="156"/>
      <c r="D425" s="151" t="s">
        <v>442</v>
      </c>
      <c r="E425" s="157" t="s">
        <v>3</v>
      </c>
      <c r="F425" s="158" t="s">
        <v>7113</v>
      </c>
      <c r="H425" s="159">
        <v>59.4</v>
      </c>
      <c r="I425" s="160"/>
      <c r="L425" s="156"/>
      <c r="M425" s="161"/>
      <c r="T425" s="162"/>
      <c r="AT425" s="157" t="s">
        <v>442</v>
      </c>
      <c r="AU425" s="157" t="s">
        <v>87</v>
      </c>
      <c r="AV425" s="12" t="s">
        <v>79</v>
      </c>
      <c r="AW425" s="12" t="s">
        <v>31</v>
      </c>
      <c r="AX425" s="12" t="s">
        <v>69</v>
      </c>
      <c r="AY425" s="157" t="s">
        <v>328</v>
      </c>
    </row>
    <row r="426" spans="2:65" s="12" customFormat="1">
      <c r="B426" s="156"/>
      <c r="D426" s="151" t="s">
        <v>442</v>
      </c>
      <c r="E426" s="157" t="s">
        <v>3</v>
      </c>
      <c r="F426" s="158" t="s">
        <v>7114</v>
      </c>
      <c r="H426" s="159">
        <v>23.76</v>
      </c>
      <c r="I426" s="160"/>
      <c r="L426" s="156"/>
      <c r="M426" s="161"/>
      <c r="T426" s="162"/>
      <c r="AT426" s="157" t="s">
        <v>442</v>
      </c>
      <c r="AU426" s="157" t="s">
        <v>87</v>
      </c>
      <c r="AV426" s="12" t="s">
        <v>79</v>
      </c>
      <c r="AW426" s="12" t="s">
        <v>31</v>
      </c>
      <c r="AX426" s="12" t="s">
        <v>69</v>
      </c>
      <c r="AY426" s="157" t="s">
        <v>328</v>
      </c>
    </row>
    <row r="427" spans="2:65" s="16" customFormat="1">
      <c r="B427" s="204"/>
      <c r="D427" s="151" t="s">
        <v>442</v>
      </c>
      <c r="E427" s="205" t="s">
        <v>3</v>
      </c>
      <c r="F427" s="206" t="s">
        <v>4762</v>
      </c>
      <c r="H427" s="207">
        <v>564.69600000000003</v>
      </c>
      <c r="I427" s="208"/>
      <c r="L427" s="204"/>
      <c r="M427" s="209"/>
      <c r="T427" s="210"/>
      <c r="AT427" s="205" t="s">
        <v>442</v>
      </c>
      <c r="AU427" s="205" t="s">
        <v>87</v>
      </c>
      <c r="AV427" s="16" t="s">
        <v>87</v>
      </c>
      <c r="AW427" s="16" t="s">
        <v>31</v>
      </c>
      <c r="AX427" s="16" t="s">
        <v>69</v>
      </c>
      <c r="AY427" s="205" t="s">
        <v>328</v>
      </c>
    </row>
    <row r="428" spans="2:65" s="12" customFormat="1">
      <c r="B428" s="156"/>
      <c r="D428" s="151" t="s">
        <v>442</v>
      </c>
      <c r="E428" s="157" t="s">
        <v>3</v>
      </c>
      <c r="F428" s="158" t="s">
        <v>7115</v>
      </c>
      <c r="H428" s="159">
        <v>7.02</v>
      </c>
      <c r="I428" s="160"/>
      <c r="L428" s="156"/>
      <c r="M428" s="161"/>
      <c r="T428" s="162"/>
      <c r="AT428" s="157" t="s">
        <v>442</v>
      </c>
      <c r="AU428" s="157" t="s">
        <v>87</v>
      </c>
      <c r="AV428" s="12" t="s">
        <v>79</v>
      </c>
      <c r="AW428" s="12" t="s">
        <v>31</v>
      </c>
      <c r="AX428" s="12" t="s">
        <v>69</v>
      </c>
      <c r="AY428" s="157" t="s">
        <v>328</v>
      </c>
    </row>
    <row r="429" spans="2:65" s="12" customFormat="1">
      <c r="B429" s="156"/>
      <c r="D429" s="151" t="s">
        <v>442</v>
      </c>
      <c r="E429" s="157" t="s">
        <v>3</v>
      </c>
      <c r="F429" s="158" t="s">
        <v>7116</v>
      </c>
      <c r="H429" s="159">
        <v>10.8</v>
      </c>
      <c r="I429" s="160"/>
      <c r="L429" s="156"/>
      <c r="M429" s="161"/>
      <c r="T429" s="162"/>
      <c r="AT429" s="157" t="s">
        <v>442</v>
      </c>
      <c r="AU429" s="157" t="s">
        <v>87</v>
      </c>
      <c r="AV429" s="12" t="s">
        <v>79</v>
      </c>
      <c r="AW429" s="12" t="s">
        <v>31</v>
      </c>
      <c r="AX429" s="12" t="s">
        <v>69</v>
      </c>
      <c r="AY429" s="157" t="s">
        <v>328</v>
      </c>
    </row>
    <row r="430" spans="2:65" s="12" customFormat="1">
      <c r="B430" s="156"/>
      <c r="D430" s="151" t="s">
        <v>442</v>
      </c>
      <c r="E430" s="157" t="s">
        <v>3</v>
      </c>
      <c r="F430" s="158" t="s">
        <v>7117</v>
      </c>
      <c r="H430" s="159">
        <v>6.48</v>
      </c>
      <c r="I430" s="160"/>
      <c r="L430" s="156"/>
      <c r="M430" s="161"/>
      <c r="T430" s="162"/>
      <c r="AT430" s="157" t="s">
        <v>442</v>
      </c>
      <c r="AU430" s="157" t="s">
        <v>87</v>
      </c>
      <c r="AV430" s="12" t="s">
        <v>79</v>
      </c>
      <c r="AW430" s="12" t="s">
        <v>31</v>
      </c>
      <c r="AX430" s="12" t="s">
        <v>69</v>
      </c>
      <c r="AY430" s="157" t="s">
        <v>328</v>
      </c>
    </row>
    <row r="431" spans="2:65" s="12" customFormat="1">
      <c r="B431" s="156"/>
      <c r="D431" s="151" t="s">
        <v>442</v>
      </c>
      <c r="E431" s="157" t="s">
        <v>3</v>
      </c>
      <c r="F431" s="158" t="s">
        <v>7118</v>
      </c>
      <c r="H431" s="159">
        <v>1.08</v>
      </c>
      <c r="I431" s="160"/>
      <c r="L431" s="156"/>
      <c r="M431" s="161"/>
      <c r="T431" s="162"/>
      <c r="AT431" s="157" t="s">
        <v>442</v>
      </c>
      <c r="AU431" s="157" t="s">
        <v>87</v>
      </c>
      <c r="AV431" s="12" t="s">
        <v>79</v>
      </c>
      <c r="AW431" s="12" t="s">
        <v>31</v>
      </c>
      <c r="AX431" s="12" t="s">
        <v>69</v>
      </c>
      <c r="AY431" s="157" t="s">
        <v>328</v>
      </c>
    </row>
    <row r="432" spans="2:65" s="12" customFormat="1">
      <c r="B432" s="156"/>
      <c r="D432" s="151" t="s">
        <v>442</v>
      </c>
      <c r="E432" s="157" t="s">
        <v>3</v>
      </c>
      <c r="F432" s="158" t="s">
        <v>7119</v>
      </c>
      <c r="H432" s="159">
        <v>29.376000000000001</v>
      </c>
      <c r="I432" s="160"/>
      <c r="L432" s="156"/>
      <c r="M432" s="161"/>
      <c r="T432" s="162"/>
      <c r="AT432" s="157" t="s">
        <v>442</v>
      </c>
      <c r="AU432" s="157" t="s">
        <v>87</v>
      </c>
      <c r="AV432" s="12" t="s">
        <v>79</v>
      </c>
      <c r="AW432" s="12" t="s">
        <v>31</v>
      </c>
      <c r="AX432" s="12" t="s">
        <v>69</v>
      </c>
      <c r="AY432" s="157" t="s">
        <v>328</v>
      </c>
    </row>
    <row r="433" spans="2:65" s="16" customFormat="1">
      <c r="B433" s="204"/>
      <c r="D433" s="151" t="s">
        <v>442</v>
      </c>
      <c r="E433" s="205" t="s">
        <v>3</v>
      </c>
      <c r="F433" s="206" t="s">
        <v>4762</v>
      </c>
      <c r="H433" s="207">
        <v>54.756</v>
      </c>
      <c r="I433" s="208"/>
      <c r="L433" s="204"/>
      <c r="M433" s="209"/>
      <c r="T433" s="210"/>
      <c r="AT433" s="205" t="s">
        <v>442</v>
      </c>
      <c r="AU433" s="205" t="s">
        <v>87</v>
      </c>
      <c r="AV433" s="16" t="s">
        <v>87</v>
      </c>
      <c r="AW433" s="16" t="s">
        <v>31</v>
      </c>
      <c r="AX433" s="16" t="s">
        <v>69</v>
      </c>
      <c r="AY433" s="205" t="s">
        <v>328</v>
      </c>
    </row>
    <row r="434" spans="2:65" s="14" customFormat="1">
      <c r="B434" s="170"/>
      <c r="D434" s="151" t="s">
        <v>442</v>
      </c>
      <c r="E434" s="171" t="s">
        <v>3</v>
      </c>
      <c r="F434" s="172" t="s">
        <v>7063</v>
      </c>
      <c r="H434" s="171" t="s">
        <v>3</v>
      </c>
      <c r="I434" s="173"/>
      <c r="L434" s="170"/>
      <c r="M434" s="174"/>
      <c r="T434" s="175"/>
      <c r="AT434" s="171" t="s">
        <v>442</v>
      </c>
      <c r="AU434" s="171" t="s">
        <v>87</v>
      </c>
      <c r="AV434" s="14" t="s">
        <v>76</v>
      </c>
      <c r="AW434" s="14" t="s">
        <v>31</v>
      </c>
      <c r="AX434" s="14" t="s">
        <v>69</v>
      </c>
      <c r="AY434" s="171" t="s">
        <v>328</v>
      </c>
    </row>
    <row r="435" spans="2:65" s="12" customFormat="1">
      <c r="B435" s="156"/>
      <c r="D435" s="151" t="s">
        <v>442</v>
      </c>
      <c r="E435" s="157" t="s">
        <v>3</v>
      </c>
      <c r="F435" s="158" t="s">
        <v>7120</v>
      </c>
      <c r="H435" s="159">
        <v>18.72</v>
      </c>
      <c r="I435" s="160"/>
      <c r="L435" s="156"/>
      <c r="M435" s="161"/>
      <c r="T435" s="162"/>
      <c r="AT435" s="157" t="s">
        <v>442</v>
      </c>
      <c r="AU435" s="157" t="s">
        <v>87</v>
      </c>
      <c r="AV435" s="12" t="s">
        <v>79</v>
      </c>
      <c r="AW435" s="12" t="s">
        <v>31</v>
      </c>
      <c r="AX435" s="12" t="s">
        <v>69</v>
      </c>
      <c r="AY435" s="157" t="s">
        <v>328</v>
      </c>
    </row>
    <row r="436" spans="2:65" s="12" customFormat="1">
      <c r="B436" s="156"/>
      <c r="D436" s="151" t="s">
        <v>442</v>
      </c>
      <c r="E436" s="157" t="s">
        <v>3</v>
      </c>
      <c r="F436" s="158" t="s">
        <v>7121</v>
      </c>
      <c r="H436" s="159">
        <v>26.4</v>
      </c>
      <c r="I436" s="160"/>
      <c r="L436" s="156"/>
      <c r="M436" s="161"/>
      <c r="T436" s="162"/>
      <c r="AT436" s="157" t="s">
        <v>442</v>
      </c>
      <c r="AU436" s="157" t="s">
        <v>87</v>
      </c>
      <c r="AV436" s="12" t="s">
        <v>79</v>
      </c>
      <c r="AW436" s="12" t="s">
        <v>31</v>
      </c>
      <c r="AX436" s="12" t="s">
        <v>69</v>
      </c>
      <c r="AY436" s="157" t="s">
        <v>328</v>
      </c>
    </row>
    <row r="437" spans="2:65" s="12" customFormat="1">
      <c r="B437" s="156"/>
      <c r="D437" s="151" t="s">
        <v>442</v>
      </c>
      <c r="E437" s="157" t="s">
        <v>3</v>
      </c>
      <c r="F437" s="158" t="s">
        <v>7122</v>
      </c>
      <c r="H437" s="159">
        <v>12.96</v>
      </c>
      <c r="I437" s="160"/>
      <c r="L437" s="156"/>
      <c r="M437" s="161"/>
      <c r="T437" s="162"/>
      <c r="AT437" s="157" t="s">
        <v>442</v>
      </c>
      <c r="AU437" s="157" t="s">
        <v>87</v>
      </c>
      <c r="AV437" s="12" t="s">
        <v>79</v>
      </c>
      <c r="AW437" s="12" t="s">
        <v>31</v>
      </c>
      <c r="AX437" s="12" t="s">
        <v>69</v>
      </c>
      <c r="AY437" s="157" t="s">
        <v>328</v>
      </c>
    </row>
    <row r="438" spans="2:65" s="12" customFormat="1">
      <c r="B438" s="156"/>
      <c r="D438" s="151" t="s">
        <v>442</v>
      </c>
      <c r="E438" s="157" t="s">
        <v>3</v>
      </c>
      <c r="F438" s="158" t="s">
        <v>7123</v>
      </c>
      <c r="H438" s="159">
        <v>20.16</v>
      </c>
      <c r="I438" s="160"/>
      <c r="L438" s="156"/>
      <c r="M438" s="161"/>
      <c r="T438" s="162"/>
      <c r="AT438" s="157" t="s">
        <v>442</v>
      </c>
      <c r="AU438" s="157" t="s">
        <v>87</v>
      </c>
      <c r="AV438" s="12" t="s">
        <v>79</v>
      </c>
      <c r="AW438" s="12" t="s">
        <v>31</v>
      </c>
      <c r="AX438" s="12" t="s">
        <v>69</v>
      </c>
      <c r="AY438" s="157" t="s">
        <v>328</v>
      </c>
    </row>
    <row r="439" spans="2:65" s="16" customFormat="1">
      <c r="B439" s="204"/>
      <c r="D439" s="151" t="s">
        <v>442</v>
      </c>
      <c r="E439" s="205" t="s">
        <v>3</v>
      </c>
      <c r="F439" s="206" t="s">
        <v>4762</v>
      </c>
      <c r="H439" s="207">
        <v>78.239999999999995</v>
      </c>
      <c r="I439" s="208"/>
      <c r="L439" s="204"/>
      <c r="M439" s="209"/>
      <c r="T439" s="210"/>
      <c r="AT439" s="205" t="s">
        <v>442</v>
      </c>
      <c r="AU439" s="205" t="s">
        <v>87</v>
      </c>
      <c r="AV439" s="16" t="s">
        <v>87</v>
      </c>
      <c r="AW439" s="16" t="s">
        <v>31</v>
      </c>
      <c r="AX439" s="16" t="s">
        <v>69</v>
      </c>
      <c r="AY439" s="205" t="s">
        <v>328</v>
      </c>
    </row>
    <row r="440" spans="2:65" s="13" customFormat="1">
      <c r="B440" s="163"/>
      <c r="D440" s="151" t="s">
        <v>442</v>
      </c>
      <c r="E440" s="164" t="s">
        <v>3</v>
      </c>
      <c r="F440" s="165" t="s">
        <v>452</v>
      </c>
      <c r="H440" s="166">
        <v>697.69200000000001</v>
      </c>
      <c r="I440" s="167"/>
      <c r="L440" s="163"/>
      <c r="M440" s="168"/>
      <c r="T440" s="169"/>
      <c r="AT440" s="164" t="s">
        <v>442</v>
      </c>
      <c r="AU440" s="164" t="s">
        <v>87</v>
      </c>
      <c r="AV440" s="13" t="s">
        <v>113</v>
      </c>
      <c r="AW440" s="13" t="s">
        <v>31</v>
      </c>
      <c r="AX440" s="13" t="s">
        <v>76</v>
      </c>
      <c r="AY440" s="164" t="s">
        <v>328</v>
      </c>
    </row>
    <row r="441" spans="2:65" s="11" customFormat="1" ht="22.9" customHeight="1">
      <c r="B441" s="121"/>
      <c r="D441" s="122" t="s">
        <v>68</v>
      </c>
      <c r="E441" s="131" t="s">
        <v>4108</v>
      </c>
      <c r="F441" s="131" t="s">
        <v>4109</v>
      </c>
      <c r="I441" s="124"/>
      <c r="J441" s="132">
        <f>BK441</f>
        <v>0</v>
      </c>
      <c r="L441" s="121"/>
      <c r="M441" s="126"/>
      <c r="P441" s="127">
        <f>P442+P443+P444+P484</f>
        <v>0</v>
      </c>
      <c r="R441" s="127">
        <f>R442+R443+R444+R484</f>
        <v>3.3175749200000002</v>
      </c>
      <c r="T441" s="128">
        <f>T442+T443+T444+T484</f>
        <v>0</v>
      </c>
      <c r="AR441" s="122" t="s">
        <v>79</v>
      </c>
      <c r="AT441" s="129" t="s">
        <v>68</v>
      </c>
      <c r="AU441" s="129" t="s">
        <v>76</v>
      </c>
      <c r="AY441" s="122" t="s">
        <v>328</v>
      </c>
      <c r="BK441" s="130">
        <f>BK442+BK443+BK444+BK484</f>
        <v>0</v>
      </c>
    </row>
    <row r="442" spans="2:65" s="1" customFormat="1" ht="49.15" customHeight="1">
      <c r="B442" s="133"/>
      <c r="C442" s="134" t="s">
        <v>840</v>
      </c>
      <c r="D442" s="134" t="s">
        <v>331</v>
      </c>
      <c r="E442" s="135" t="s">
        <v>4124</v>
      </c>
      <c r="F442" s="136" t="s">
        <v>4125</v>
      </c>
      <c r="G442" s="137" t="s">
        <v>585</v>
      </c>
      <c r="H442" s="138">
        <v>3.2320000000000002</v>
      </c>
      <c r="I442" s="139"/>
      <c r="J442" s="140">
        <f>ROUND(I442*H442,2)</f>
        <v>0</v>
      </c>
      <c r="K442" s="136" t="s">
        <v>335</v>
      </c>
      <c r="L442" s="34"/>
      <c r="M442" s="141" t="s">
        <v>3</v>
      </c>
      <c r="N442" s="142" t="s">
        <v>40</v>
      </c>
      <c r="P442" s="143">
        <f>O442*H442</f>
        <v>0</v>
      </c>
      <c r="Q442" s="143">
        <v>0</v>
      </c>
      <c r="R442" s="143">
        <f>Q442*H442</f>
        <v>0</v>
      </c>
      <c r="S442" s="143">
        <v>0</v>
      </c>
      <c r="T442" s="144">
        <f>S442*H442</f>
        <v>0</v>
      </c>
      <c r="AR442" s="145" t="s">
        <v>532</v>
      </c>
      <c r="AT442" s="145" t="s">
        <v>331</v>
      </c>
      <c r="AU442" s="145" t="s">
        <v>79</v>
      </c>
      <c r="AY442" s="19" t="s">
        <v>328</v>
      </c>
      <c r="BE442" s="146">
        <f>IF(N442="základní",J442,0)</f>
        <v>0</v>
      </c>
      <c r="BF442" s="146">
        <f>IF(N442="snížená",J442,0)</f>
        <v>0</v>
      </c>
      <c r="BG442" s="146">
        <f>IF(N442="zákl. přenesená",J442,0)</f>
        <v>0</v>
      </c>
      <c r="BH442" s="146">
        <f>IF(N442="sníž. přenesená",J442,0)</f>
        <v>0</v>
      </c>
      <c r="BI442" s="146">
        <f>IF(N442="nulová",J442,0)</f>
        <v>0</v>
      </c>
      <c r="BJ442" s="19" t="s">
        <v>76</v>
      </c>
      <c r="BK442" s="146">
        <f>ROUND(I442*H442,2)</f>
        <v>0</v>
      </c>
      <c r="BL442" s="19" t="s">
        <v>532</v>
      </c>
      <c r="BM442" s="145" t="s">
        <v>7124</v>
      </c>
    </row>
    <row r="443" spans="2:65" s="1" customFormat="1">
      <c r="B443" s="34"/>
      <c r="D443" s="147" t="s">
        <v>338</v>
      </c>
      <c r="F443" s="148" t="s">
        <v>4127</v>
      </c>
      <c r="I443" s="149"/>
      <c r="L443" s="34"/>
      <c r="M443" s="150"/>
      <c r="T443" s="55"/>
      <c r="AT443" s="19" t="s">
        <v>338</v>
      </c>
      <c r="AU443" s="19" t="s">
        <v>79</v>
      </c>
    </row>
    <row r="444" spans="2:65" s="11" customFormat="1" ht="20.85" customHeight="1">
      <c r="B444" s="121"/>
      <c r="D444" s="122" t="s">
        <v>68</v>
      </c>
      <c r="E444" s="131" t="s">
        <v>4128</v>
      </c>
      <c r="F444" s="131" t="s">
        <v>4129</v>
      </c>
      <c r="I444" s="124"/>
      <c r="J444" s="132">
        <f>BK444</f>
        <v>0</v>
      </c>
      <c r="L444" s="121"/>
      <c r="M444" s="126"/>
      <c r="P444" s="127">
        <f>SUM(P445:P483)</f>
        <v>0</v>
      </c>
      <c r="R444" s="127">
        <f>SUM(R445:R483)</f>
        <v>3.2153426600000001</v>
      </c>
      <c r="T444" s="128">
        <f>SUM(T445:T483)</f>
        <v>0</v>
      </c>
      <c r="AR444" s="122" t="s">
        <v>79</v>
      </c>
      <c r="AT444" s="129" t="s">
        <v>68</v>
      </c>
      <c r="AU444" s="129" t="s">
        <v>79</v>
      </c>
      <c r="AY444" s="122" t="s">
        <v>328</v>
      </c>
      <c r="BK444" s="130">
        <f>SUM(BK445:BK483)</f>
        <v>0</v>
      </c>
    </row>
    <row r="445" spans="2:65" s="1" customFormat="1" ht="44.25" customHeight="1">
      <c r="B445" s="133"/>
      <c r="C445" s="134" t="s">
        <v>845</v>
      </c>
      <c r="D445" s="134" t="s">
        <v>331</v>
      </c>
      <c r="E445" s="135" t="s">
        <v>7125</v>
      </c>
      <c r="F445" s="136" t="s">
        <v>7126</v>
      </c>
      <c r="G445" s="137" t="s">
        <v>439</v>
      </c>
      <c r="H445" s="138">
        <v>557.22</v>
      </c>
      <c r="I445" s="139"/>
      <c r="J445" s="140">
        <f>ROUND(I445*H445,2)</f>
        <v>0</v>
      </c>
      <c r="K445" s="136" t="s">
        <v>335</v>
      </c>
      <c r="L445" s="34"/>
      <c r="M445" s="141" t="s">
        <v>3</v>
      </c>
      <c r="N445" s="142" t="s">
        <v>40</v>
      </c>
      <c r="P445" s="143">
        <f>O445*H445</f>
        <v>0</v>
      </c>
      <c r="Q445" s="143">
        <v>2.7200000000000002E-3</v>
      </c>
      <c r="R445" s="143">
        <f>Q445*H445</f>
        <v>1.5156384000000003</v>
      </c>
      <c r="S445" s="143">
        <v>0</v>
      </c>
      <c r="T445" s="144">
        <f>S445*H445</f>
        <v>0</v>
      </c>
      <c r="AR445" s="145" t="s">
        <v>532</v>
      </c>
      <c r="AT445" s="145" t="s">
        <v>331</v>
      </c>
      <c r="AU445" s="145" t="s">
        <v>87</v>
      </c>
      <c r="AY445" s="19" t="s">
        <v>328</v>
      </c>
      <c r="BE445" s="146">
        <f>IF(N445="základní",J445,0)</f>
        <v>0</v>
      </c>
      <c r="BF445" s="146">
        <f>IF(N445="snížená",J445,0)</f>
        <v>0</v>
      </c>
      <c r="BG445" s="146">
        <f>IF(N445="zákl. přenesená",J445,0)</f>
        <v>0</v>
      </c>
      <c r="BH445" s="146">
        <f>IF(N445="sníž. přenesená",J445,0)</f>
        <v>0</v>
      </c>
      <c r="BI445" s="146">
        <f>IF(N445="nulová",J445,0)</f>
        <v>0</v>
      </c>
      <c r="BJ445" s="19" t="s">
        <v>76</v>
      </c>
      <c r="BK445" s="146">
        <f>ROUND(I445*H445,2)</f>
        <v>0</v>
      </c>
      <c r="BL445" s="19" t="s">
        <v>532</v>
      </c>
      <c r="BM445" s="145" t="s">
        <v>4133</v>
      </c>
    </row>
    <row r="446" spans="2:65" s="1" customFormat="1">
      <c r="B446" s="34"/>
      <c r="D446" s="147" t="s">
        <v>338</v>
      </c>
      <c r="F446" s="148" t="s">
        <v>7127</v>
      </c>
      <c r="I446" s="149"/>
      <c r="L446" s="34"/>
      <c r="M446" s="150"/>
      <c r="T446" s="55"/>
      <c r="AT446" s="19" t="s">
        <v>338</v>
      </c>
      <c r="AU446" s="19" t="s">
        <v>87</v>
      </c>
    </row>
    <row r="447" spans="2:65" s="12" customFormat="1">
      <c r="B447" s="156"/>
      <c r="D447" s="151" t="s">
        <v>442</v>
      </c>
      <c r="E447" s="157" t="s">
        <v>3</v>
      </c>
      <c r="F447" s="158" t="s">
        <v>2515</v>
      </c>
      <c r="H447" s="159">
        <v>557.22</v>
      </c>
      <c r="I447" s="160"/>
      <c r="L447" s="156"/>
      <c r="M447" s="161"/>
      <c r="T447" s="162"/>
      <c r="AT447" s="157" t="s">
        <v>442</v>
      </c>
      <c r="AU447" s="157" t="s">
        <v>87</v>
      </c>
      <c r="AV447" s="12" t="s">
        <v>79</v>
      </c>
      <c r="AW447" s="12" t="s">
        <v>31</v>
      </c>
      <c r="AX447" s="12" t="s">
        <v>76</v>
      </c>
      <c r="AY447" s="157" t="s">
        <v>328</v>
      </c>
    </row>
    <row r="448" spans="2:65" s="1" customFormat="1" ht="49.15" customHeight="1">
      <c r="B448" s="133"/>
      <c r="C448" s="134" t="s">
        <v>850</v>
      </c>
      <c r="D448" s="134" t="s">
        <v>331</v>
      </c>
      <c r="E448" s="135" t="s">
        <v>4228</v>
      </c>
      <c r="F448" s="136" t="s">
        <v>4229</v>
      </c>
      <c r="G448" s="137" t="s">
        <v>439</v>
      </c>
      <c r="H448" s="138">
        <v>126.51600000000001</v>
      </c>
      <c r="I448" s="139"/>
      <c r="J448" s="140">
        <f>ROUND(I448*H448,2)</f>
        <v>0</v>
      </c>
      <c r="K448" s="136" t="s">
        <v>3</v>
      </c>
      <c r="L448" s="34"/>
      <c r="M448" s="141" t="s">
        <v>3</v>
      </c>
      <c r="N448" s="142" t="s">
        <v>40</v>
      </c>
      <c r="P448" s="143">
        <f>O448*H448</f>
        <v>0</v>
      </c>
      <c r="Q448" s="143">
        <v>7.6400000000000001E-3</v>
      </c>
      <c r="R448" s="143">
        <f>Q448*H448</f>
        <v>0.96658224000000004</v>
      </c>
      <c r="S448" s="143">
        <v>0</v>
      </c>
      <c r="T448" s="144">
        <f>S448*H448</f>
        <v>0</v>
      </c>
      <c r="AR448" s="145" t="s">
        <v>532</v>
      </c>
      <c r="AT448" s="145" t="s">
        <v>331</v>
      </c>
      <c r="AU448" s="145" t="s">
        <v>87</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532</v>
      </c>
      <c r="BM448" s="145" t="s">
        <v>7128</v>
      </c>
    </row>
    <row r="449" spans="2:65" s="12" customFormat="1">
      <c r="B449" s="156"/>
      <c r="C449" s="14"/>
      <c r="D449" s="151" t="s">
        <v>442</v>
      </c>
      <c r="E449" s="171" t="s">
        <v>3</v>
      </c>
      <c r="F449" s="172" t="s">
        <v>10537</v>
      </c>
      <c r="G449" s="14"/>
      <c r="H449" s="171" t="s">
        <v>3</v>
      </c>
      <c r="I449" s="173"/>
      <c r="J449" s="14"/>
      <c r="K449" s="14"/>
      <c r="L449" s="156"/>
      <c r="M449" s="161"/>
      <c r="T449" s="162"/>
      <c r="AT449" s="157" t="s">
        <v>442</v>
      </c>
      <c r="AU449" s="157" t="s">
        <v>87</v>
      </c>
      <c r="AV449" s="12" t="s">
        <v>79</v>
      </c>
      <c r="AW449" s="12" t="s">
        <v>31</v>
      </c>
      <c r="AX449" s="12" t="s">
        <v>69</v>
      </c>
      <c r="AY449" s="157" t="s">
        <v>328</v>
      </c>
    </row>
    <row r="450" spans="2:65" s="14" customFormat="1">
      <c r="B450" s="170"/>
      <c r="C450" s="12"/>
      <c r="D450" s="151" t="s">
        <v>442</v>
      </c>
      <c r="E450" s="157" t="s">
        <v>3</v>
      </c>
      <c r="F450" s="158" t="s">
        <v>10538</v>
      </c>
      <c r="G450" s="12"/>
      <c r="H450" s="159">
        <v>11.141</v>
      </c>
      <c r="I450" s="160"/>
      <c r="J450" s="12"/>
      <c r="K450" s="12"/>
      <c r="L450" s="170"/>
      <c r="M450" s="174"/>
      <c r="T450" s="175"/>
      <c r="AT450" s="171" t="s">
        <v>442</v>
      </c>
      <c r="AU450" s="171" t="s">
        <v>87</v>
      </c>
      <c r="AV450" s="14" t="s">
        <v>76</v>
      </c>
      <c r="AW450" s="14" t="s">
        <v>31</v>
      </c>
      <c r="AX450" s="14" t="s">
        <v>69</v>
      </c>
      <c r="AY450" s="171" t="s">
        <v>328</v>
      </c>
    </row>
    <row r="451" spans="2:65" s="12" customFormat="1">
      <c r="B451" s="156"/>
      <c r="D451" s="151" t="s">
        <v>442</v>
      </c>
      <c r="E451" s="157" t="s">
        <v>3</v>
      </c>
      <c r="F451" s="158" t="s">
        <v>7129</v>
      </c>
      <c r="H451" s="159">
        <v>18.248000000000001</v>
      </c>
      <c r="I451" s="160"/>
      <c r="L451" s="156"/>
      <c r="M451" s="161"/>
      <c r="T451" s="162"/>
      <c r="AT451" s="157" t="s">
        <v>442</v>
      </c>
      <c r="AU451" s="157" t="s">
        <v>87</v>
      </c>
      <c r="AV451" s="12" t="s">
        <v>79</v>
      </c>
      <c r="AW451" s="12" t="s">
        <v>31</v>
      </c>
      <c r="AX451" s="12" t="s">
        <v>69</v>
      </c>
      <c r="AY451" s="157" t="s">
        <v>328</v>
      </c>
    </row>
    <row r="452" spans="2:65" s="12" customFormat="1">
      <c r="B452" s="156"/>
      <c r="C452" s="14"/>
      <c r="D452" s="151" t="s">
        <v>442</v>
      </c>
      <c r="E452" s="171" t="s">
        <v>3</v>
      </c>
      <c r="F452" s="172" t="s">
        <v>7130</v>
      </c>
      <c r="G452" s="14"/>
      <c r="H452" s="171" t="s">
        <v>3</v>
      </c>
      <c r="I452" s="173"/>
      <c r="J452" s="14"/>
      <c r="K452" s="14"/>
      <c r="L452" s="156"/>
      <c r="M452" s="161"/>
      <c r="T452" s="162"/>
      <c r="AT452" s="157" t="s">
        <v>442</v>
      </c>
      <c r="AU452" s="157" t="s">
        <v>87</v>
      </c>
      <c r="AV452" s="12" t="s">
        <v>79</v>
      </c>
      <c r="AW452" s="12" t="s">
        <v>31</v>
      </c>
      <c r="AX452" s="12" t="s">
        <v>69</v>
      </c>
      <c r="AY452" s="157" t="s">
        <v>328</v>
      </c>
    </row>
    <row r="453" spans="2:65" s="14" customFormat="1">
      <c r="B453" s="170"/>
      <c r="C453" s="12"/>
      <c r="D453" s="151" t="s">
        <v>442</v>
      </c>
      <c r="E453" s="157" t="s">
        <v>3</v>
      </c>
      <c r="F453" s="158" t="s">
        <v>7131</v>
      </c>
      <c r="G453" s="12"/>
      <c r="H453" s="159">
        <v>3.19</v>
      </c>
      <c r="I453" s="160"/>
      <c r="J453" s="12"/>
      <c r="K453" s="12"/>
      <c r="L453" s="170"/>
      <c r="M453" s="174"/>
      <c r="T453" s="175"/>
      <c r="AT453" s="171" t="s">
        <v>442</v>
      </c>
      <c r="AU453" s="171" t="s">
        <v>87</v>
      </c>
      <c r="AV453" s="14" t="s">
        <v>76</v>
      </c>
      <c r="AW453" s="14" t="s">
        <v>31</v>
      </c>
      <c r="AX453" s="14" t="s">
        <v>69</v>
      </c>
      <c r="AY453" s="171" t="s">
        <v>328</v>
      </c>
    </row>
    <row r="454" spans="2:65" s="12" customFormat="1">
      <c r="B454" s="156"/>
      <c r="D454" s="151" t="s">
        <v>442</v>
      </c>
      <c r="E454" s="157" t="s">
        <v>3</v>
      </c>
      <c r="F454" s="158" t="s">
        <v>7132</v>
      </c>
      <c r="H454" s="159">
        <v>2.0350000000000001</v>
      </c>
      <c r="I454" s="160"/>
      <c r="L454" s="156"/>
      <c r="M454" s="161"/>
      <c r="T454" s="162"/>
      <c r="AT454" s="157" t="s">
        <v>442</v>
      </c>
      <c r="AU454" s="157" t="s">
        <v>87</v>
      </c>
      <c r="AV454" s="12" t="s">
        <v>79</v>
      </c>
      <c r="AW454" s="12" t="s">
        <v>31</v>
      </c>
      <c r="AX454" s="12" t="s">
        <v>69</v>
      </c>
      <c r="AY454" s="157" t="s">
        <v>328</v>
      </c>
    </row>
    <row r="455" spans="2:65" s="13" customFormat="1">
      <c r="B455" s="163"/>
      <c r="C455" s="14"/>
      <c r="D455" s="151" t="s">
        <v>442</v>
      </c>
      <c r="E455" s="171" t="s">
        <v>3</v>
      </c>
      <c r="F455" s="172" t="s">
        <v>7030</v>
      </c>
      <c r="G455" s="14"/>
      <c r="H455" s="171" t="s">
        <v>3</v>
      </c>
      <c r="I455" s="173"/>
      <c r="J455" s="14"/>
      <c r="K455" s="14"/>
      <c r="L455" s="163"/>
      <c r="M455" s="168"/>
      <c r="T455" s="169"/>
      <c r="AT455" s="164" t="s">
        <v>442</v>
      </c>
      <c r="AU455" s="164" t="s">
        <v>87</v>
      </c>
      <c r="AV455" s="13" t="s">
        <v>113</v>
      </c>
      <c r="AW455" s="13" t="s">
        <v>31</v>
      </c>
      <c r="AX455" s="13" t="s">
        <v>76</v>
      </c>
      <c r="AY455" s="164" t="s">
        <v>328</v>
      </c>
    </row>
    <row r="456" spans="2:65" s="1" customFormat="1" ht="15.75" customHeight="1">
      <c r="B456" s="133"/>
      <c r="C456" s="12"/>
      <c r="D456" s="151" t="s">
        <v>442</v>
      </c>
      <c r="E456" s="157" t="s">
        <v>3</v>
      </c>
      <c r="F456" s="158" t="s">
        <v>7133</v>
      </c>
      <c r="G456" s="12"/>
      <c r="H456" s="159">
        <v>91.902000000000001</v>
      </c>
      <c r="I456" s="160"/>
      <c r="J456" s="12"/>
      <c r="K456" s="12"/>
      <c r="L456" s="34"/>
      <c r="M456" s="141" t="s">
        <v>3</v>
      </c>
      <c r="N456" s="142" t="s">
        <v>40</v>
      </c>
      <c r="P456" s="143">
        <f>O456*H458</f>
        <v>0</v>
      </c>
      <c r="Q456" s="143">
        <v>8.5999999999999998E-4</v>
      </c>
      <c r="R456" s="143">
        <f>Q456*H458</f>
        <v>0.11730227999999999</v>
      </c>
      <c r="S456" s="143">
        <v>0</v>
      </c>
      <c r="T456" s="144">
        <f>S456*H458</f>
        <v>0</v>
      </c>
      <c r="AR456" s="145" t="s">
        <v>532</v>
      </c>
      <c r="AT456" s="145" t="s">
        <v>331</v>
      </c>
      <c r="AU456" s="145" t="s">
        <v>87</v>
      </c>
      <c r="AY456" s="19" t="s">
        <v>328</v>
      </c>
      <c r="BE456" s="146">
        <f>IF(N456="základní",J458,0)</f>
        <v>0</v>
      </c>
      <c r="BF456" s="146">
        <f>IF(N456="snížená",J458,0)</f>
        <v>0</v>
      </c>
      <c r="BG456" s="146">
        <f>IF(N456="zákl. přenesená",J458,0)</f>
        <v>0</v>
      </c>
      <c r="BH456" s="146">
        <f>IF(N456="sníž. přenesená",J458,0)</f>
        <v>0</v>
      </c>
      <c r="BI456" s="146">
        <f>IF(N456="nulová",J458,0)</f>
        <v>0</v>
      </c>
      <c r="BJ456" s="19" t="s">
        <v>76</v>
      </c>
      <c r="BK456" s="146">
        <f>ROUND(I458*H458,2)</f>
        <v>0</v>
      </c>
      <c r="BL456" s="19" t="s">
        <v>532</v>
      </c>
      <c r="BM456" s="145" t="s">
        <v>7136</v>
      </c>
    </row>
    <row r="457" spans="2:65" s="1" customFormat="1">
      <c r="B457" s="34"/>
      <c r="C457" s="13"/>
      <c r="D457" s="151" t="s">
        <v>442</v>
      </c>
      <c r="E457" s="164" t="s">
        <v>3</v>
      </c>
      <c r="F457" s="165" t="s">
        <v>452</v>
      </c>
      <c r="G457" s="13"/>
      <c r="H457" s="166">
        <v>126.51600000000001</v>
      </c>
      <c r="I457" s="167"/>
      <c r="J457" s="13"/>
      <c r="K457" s="13"/>
      <c r="L457" s="34"/>
      <c r="M457" s="150"/>
      <c r="T457" s="55"/>
      <c r="AT457" s="19" t="s">
        <v>338</v>
      </c>
      <c r="AU457" s="19" t="s">
        <v>87</v>
      </c>
    </row>
    <row r="458" spans="2:65" s="12" customFormat="1" ht="36">
      <c r="B458" s="156"/>
      <c r="C458" s="134" t="s">
        <v>857</v>
      </c>
      <c r="D458" s="134" t="s">
        <v>331</v>
      </c>
      <c r="E458" s="135" t="s">
        <v>7134</v>
      </c>
      <c r="F458" s="136" t="s">
        <v>7135</v>
      </c>
      <c r="G458" s="137" t="s">
        <v>476</v>
      </c>
      <c r="H458" s="138">
        <v>136.398</v>
      </c>
      <c r="I458" s="139"/>
      <c r="J458" s="140">
        <f>ROUND(I458*H458,2)</f>
        <v>0</v>
      </c>
      <c r="K458" s="136" t="s">
        <v>335</v>
      </c>
      <c r="L458" s="156"/>
      <c r="M458" s="161"/>
      <c r="T458" s="162"/>
      <c r="AT458" s="157" t="s">
        <v>442</v>
      </c>
      <c r="AU458" s="157" t="s">
        <v>87</v>
      </c>
      <c r="AV458" s="12" t="s">
        <v>79</v>
      </c>
      <c r="AW458" s="12" t="s">
        <v>31</v>
      </c>
      <c r="AX458" s="12" t="s">
        <v>76</v>
      </c>
      <c r="AY458" s="157" t="s">
        <v>328</v>
      </c>
    </row>
    <row r="459" spans="2:65" s="1" customFormat="1" ht="24.2" customHeight="1">
      <c r="B459" s="133"/>
      <c r="D459" s="147" t="s">
        <v>338</v>
      </c>
      <c r="F459" s="148" t="s">
        <v>7137</v>
      </c>
      <c r="I459" s="149"/>
      <c r="L459" s="34"/>
      <c r="M459" s="141" t="s">
        <v>3</v>
      </c>
      <c r="N459" s="142" t="s">
        <v>40</v>
      </c>
      <c r="P459" s="143">
        <f>O459*H461</f>
        <v>0</v>
      </c>
      <c r="Q459" s="143">
        <v>2.33E-3</v>
      </c>
      <c r="R459" s="143">
        <f>Q459*H461</f>
        <v>0.34400119999999995</v>
      </c>
      <c r="S459" s="143">
        <v>0</v>
      </c>
      <c r="T459" s="144">
        <f>S459*H461</f>
        <v>0</v>
      </c>
      <c r="AR459" s="145" t="s">
        <v>532</v>
      </c>
      <c r="AT459" s="145" t="s">
        <v>331</v>
      </c>
      <c r="AU459" s="145" t="s">
        <v>87</v>
      </c>
      <c r="AY459" s="19" t="s">
        <v>328</v>
      </c>
      <c r="BE459" s="146">
        <f>IF(N459="základní",J461,0)</f>
        <v>0</v>
      </c>
      <c r="BF459" s="146">
        <f>IF(N459="snížená",J461,0)</f>
        <v>0</v>
      </c>
      <c r="BG459" s="146">
        <f>IF(N459="zákl. přenesená",J461,0)</f>
        <v>0</v>
      </c>
      <c r="BH459" s="146">
        <f>IF(N459="sníž. přenesená",J461,0)</f>
        <v>0</v>
      </c>
      <c r="BI459" s="146">
        <f>IF(N459="nulová",J461,0)</f>
        <v>0</v>
      </c>
      <c r="BJ459" s="19" t="s">
        <v>76</v>
      </c>
      <c r="BK459" s="146">
        <f>ROUND(I461*H461,2)</f>
        <v>0</v>
      </c>
      <c r="BL459" s="19" t="s">
        <v>532</v>
      </c>
      <c r="BM459" s="145" t="s">
        <v>7140</v>
      </c>
    </row>
    <row r="460" spans="2:65" s="1" customFormat="1">
      <c r="B460" s="34"/>
      <c r="C460" s="12"/>
      <c r="D460" s="151" t="s">
        <v>442</v>
      </c>
      <c r="E460" s="157" t="s">
        <v>3</v>
      </c>
      <c r="F460" s="158" t="s">
        <v>2398</v>
      </c>
      <c r="G460" s="12"/>
      <c r="H460" s="159">
        <v>136.398</v>
      </c>
      <c r="I460" s="160"/>
      <c r="J460" s="12"/>
      <c r="K460" s="12"/>
      <c r="L460" s="34"/>
      <c r="M460" s="150"/>
      <c r="T460" s="55"/>
      <c r="AT460" s="19" t="s">
        <v>338</v>
      </c>
      <c r="AU460" s="19" t="s">
        <v>87</v>
      </c>
    </row>
    <row r="461" spans="2:65" s="12" customFormat="1" ht="24">
      <c r="B461" s="156"/>
      <c r="C461" s="134" t="s">
        <v>174</v>
      </c>
      <c r="D461" s="134" t="s">
        <v>331</v>
      </c>
      <c r="E461" s="135" t="s">
        <v>7138</v>
      </c>
      <c r="F461" s="136" t="s">
        <v>7139</v>
      </c>
      <c r="G461" s="137" t="s">
        <v>476</v>
      </c>
      <c r="H461" s="138">
        <v>147.63999999999999</v>
      </c>
      <c r="I461" s="139"/>
      <c r="J461" s="140">
        <f>ROUND(I461*H461,2)</f>
        <v>0</v>
      </c>
      <c r="K461" s="136" t="s">
        <v>335</v>
      </c>
      <c r="L461" s="156"/>
      <c r="M461" s="161"/>
      <c r="T461" s="162"/>
      <c r="AT461" s="157" t="s">
        <v>442</v>
      </c>
      <c r="AU461" s="157" t="s">
        <v>87</v>
      </c>
      <c r="AV461" s="12" t="s">
        <v>79</v>
      </c>
      <c r="AW461" s="12" t="s">
        <v>31</v>
      </c>
      <c r="AX461" s="12" t="s">
        <v>76</v>
      </c>
      <c r="AY461" s="157" t="s">
        <v>328</v>
      </c>
    </row>
    <row r="462" spans="2:65" s="1" customFormat="1" ht="37.9" customHeight="1">
      <c r="B462" s="133"/>
      <c r="D462" s="147" t="s">
        <v>338</v>
      </c>
      <c r="F462" s="148" t="s">
        <v>7141</v>
      </c>
      <c r="I462" s="149"/>
      <c r="L462" s="34"/>
      <c r="M462" s="141" t="s">
        <v>3</v>
      </c>
      <c r="N462" s="142" t="s">
        <v>40</v>
      </c>
      <c r="P462" s="143">
        <f>O462*H464</f>
        <v>0</v>
      </c>
      <c r="Q462" s="143">
        <v>2.3000000000000001E-4</v>
      </c>
      <c r="R462" s="143">
        <f>Q462*H464</f>
        <v>3.39572E-2</v>
      </c>
      <c r="S462" s="143">
        <v>0</v>
      </c>
      <c r="T462" s="144">
        <f>S462*H464</f>
        <v>0</v>
      </c>
      <c r="AR462" s="145" t="s">
        <v>532</v>
      </c>
      <c r="AT462" s="145" t="s">
        <v>331</v>
      </c>
      <c r="AU462" s="145" t="s">
        <v>87</v>
      </c>
      <c r="AY462" s="19" t="s">
        <v>328</v>
      </c>
      <c r="BE462" s="146">
        <f>IF(N462="základní",J464,0)</f>
        <v>0</v>
      </c>
      <c r="BF462" s="146">
        <f>IF(N462="snížená",J464,0)</f>
        <v>0</v>
      </c>
      <c r="BG462" s="146">
        <f>IF(N462="zákl. přenesená",J464,0)</f>
        <v>0</v>
      </c>
      <c r="BH462" s="146">
        <f>IF(N462="sníž. přenesená",J464,0)</f>
        <v>0</v>
      </c>
      <c r="BI462" s="146">
        <f>IF(N462="nulová",J464,0)</f>
        <v>0</v>
      </c>
      <c r="BJ462" s="19" t="s">
        <v>76</v>
      </c>
      <c r="BK462" s="146">
        <f>ROUND(I464*H464,2)</f>
        <v>0</v>
      </c>
      <c r="BL462" s="19" t="s">
        <v>532</v>
      </c>
      <c r="BM462" s="145" t="s">
        <v>7144</v>
      </c>
    </row>
    <row r="463" spans="2:65" s="1" customFormat="1">
      <c r="B463" s="34"/>
      <c r="C463" s="12"/>
      <c r="D463" s="151" t="s">
        <v>442</v>
      </c>
      <c r="E463" s="157" t="s">
        <v>3</v>
      </c>
      <c r="F463" s="158" t="s">
        <v>2527</v>
      </c>
      <c r="G463" s="12"/>
      <c r="H463" s="159">
        <v>147.63999999999999</v>
      </c>
      <c r="I463" s="160"/>
      <c r="J463" s="12"/>
      <c r="K463" s="12"/>
      <c r="L463" s="34"/>
      <c r="M463" s="150"/>
      <c r="T463" s="55"/>
      <c r="AT463" s="19" t="s">
        <v>338</v>
      </c>
      <c r="AU463" s="19" t="s">
        <v>87</v>
      </c>
    </row>
    <row r="464" spans="2:65" s="12" customFormat="1" ht="36">
      <c r="B464" s="156"/>
      <c r="C464" s="134" t="s">
        <v>177</v>
      </c>
      <c r="D464" s="134" t="s">
        <v>331</v>
      </c>
      <c r="E464" s="135" t="s">
        <v>7142</v>
      </c>
      <c r="F464" s="136" t="s">
        <v>7143</v>
      </c>
      <c r="G464" s="137" t="s">
        <v>476</v>
      </c>
      <c r="H464" s="138">
        <v>147.63999999999999</v>
      </c>
      <c r="I464" s="139"/>
      <c r="J464" s="140">
        <f>ROUND(I464*H464,2)</f>
        <v>0</v>
      </c>
      <c r="K464" s="136" t="s">
        <v>335</v>
      </c>
      <c r="L464" s="156"/>
      <c r="M464" s="161"/>
      <c r="T464" s="162"/>
      <c r="AT464" s="157" t="s">
        <v>442</v>
      </c>
      <c r="AU464" s="157" t="s">
        <v>87</v>
      </c>
      <c r="AV464" s="12" t="s">
        <v>79</v>
      </c>
      <c r="AW464" s="12" t="s">
        <v>31</v>
      </c>
      <c r="AX464" s="12" t="s">
        <v>76</v>
      </c>
      <c r="AY464" s="157" t="s">
        <v>328</v>
      </c>
    </row>
    <row r="465" spans="2:65" s="1" customFormat="1" ht="24.2" customHeight="1">
      <c r="B465" s="133"/>
      <c r="D465" s="147" t="s">
        <v>338</v>
      </c>
      <c r="F465" s="148" t="s">
        <v>7145</v>
      </c>
      <c r="I465" s="149"/>
      <c r="L465" s="34"/>
      <c r="M465" s="141" t="s">
        <v>3</v>
      </c>
      <c r="N465" s="142" t="s">
        <v>40</v>
      </c>
      <c r="P465" s="143">
        <f>O465*H467</f>
        <v>0</v>
      </c>
      <c r="Q465" s="143">
        <v>7.6000000000000004E-4</v>
      </c>
      <c r="R465" s="143">
        <f>Q465*H467</f>
        <v>7.0936120000000005E-2</v>
      </c>
      <c r="S465" s="143">
        <v>0</v>
      </c>
      <c r="T465" s="144">
        <f>S465*H467</f>
        <v>0</v>
      </c>
      <c r="AR465" s="145" t="s">
        <v>532</v>
      </c>
      <c r="AT465" s="145" t="s">
        <v>331</v>
      </c>
      <c r="AU465" s="145" t="s">
        <v>87</v>
      </c>
      <c r="AY465" s="19" t="s">
        <v>328</v>
      </c>
      <c r="BE465" s="146">
        <f>IF(N465="základní",J467,0)</f>
        <v>0</v>
      </c>
      <c r="BF465" s="146">
        <f>IF(N465="snížená",J467,0)</f>
        <v>0</v>
      </c>
      <c r="BG465" s="146">
        <f>IF(N465="zákl. přenesená",J467,0)</f>
        <v>0</v>
      </c>
      <c r="BH465" s="146">
        <f>IF(N465="sníž. přenesená",J467,0)</f>
        <v>0</v>
      </c>
      <c r="BI465" s="146">
        <f>IF(N465="nulová",J467,0)</f>
        <v>0</v>
      </c>
      <c r="BJ465" s="19" t="s">
        <v>76</v>
      </c>
      <c r="BK465" s="146">
        <f>ROUND(I467*H467,2)</f>
        <v>0</v>
      </c>
      <c r="BL465" s="19" t="s">
        <v>532</v>
      </c>
      <c r="BM465" s="145" t="s">
        <v>7148</v>
      </c>
    </row>
    <row r="466" spans="2:65" s="1" customFormat="1">
      <c r="B466" s="34"/>
      <c r="C466" s="12"/>
      <c r="D466" s="151" t="s">
        <v>442</v>
      </c>
      <c r="E466" s="157" t="s">
        <v>3</v>
      </c>
      <c r="F466" s="158" t="s">
        <v>2527</v>
      </c>
      <c r="G466" s="12"/>
      <c r="H466" s="159">
        <v>147.63999999999999</v>
      </c>
      <c r="I466" s="160"/>
      <c r="J466" s="12"/>
      <c r="K466" s="12"/>
      <c r="L466" s="34"/>
      <c r="M466" s="150"/>
      <c r="T466" s="55"/>
      <c r="AT466" s="19" t="s">
        <v>338</v>
      </c>
      <c r="AU466" s="19" t="s">
        <v>87</v>
      </c>
    </row>
    <row r="467" spans="2:65" s="12" customFormat="1" ht="24">
      <c r="B467" s="156"/>
      <c r="C467" s="134" t="s">
        <v>180</v>
      </c>
      <c r="D467" s="134" t="s">
        <v>331</v>
      </c>
      <c r="E467" s="135" t="s">
        <v>7146</v>
      </c>
      <c r="F467" s="136" t="s">
        <v>7147</v>
      </c>
      <c r="G467" s="137" t="s">
        <v>476</v>
      </c>
      <c r="H467" s="138">
        <v>93.337000000000003</v>
      </c>
      <c r="I467" s="139"/>
      <c r="J467" s="140">
        <f>ROUND(I467*H467,2)</f>
        <v>0</v>
      </c>
      <c r="K467" s="136" t="s">
        <v>335</v>
      </c>
      <c r="L467" s="156"/>
      <c r="M467" s="161"/>
      <c r="T467" s="162"/>
      <c r="AT467" s="157" t="s">
        <v>442</v>
      </c>
      <c r="AU467" s="157" t="s">
        <v>87</v>
      </c>
      <c r="AV467" s="12" t="s">
        <v>79</v>
      </c>
      <c r="AW467" s="12" t="s">
        <v>31</v>
      </c>
      <c r="AX467" s="12" t="s">
        <v>76</v>
      </c>
      <c r="AY467" s="157" t="s">
        <v>328</v>
      </c>
    </row>
    <row r="468" spans="2:65" s="1" customFormat="1" ht="33" customHeight="1">
      <c r="B468" s="133"/>
      <c r="D468" s="147" t="s">
        <v>338</v>
      </c>
      <c r="F468" s="148" t="s">
        <v>7149</v>
      </c>
      <c r="I468" s="149"/>
      <c r="L468" s="34"/>
      <c r="M468" s="141" t="s">
        <v>3</v>
      </c>
      <c r="N468" s="142" t="s">
        <v>40</v>
      </c>
      <c r="P468" s="143">
        <f>O468*H470</f>
        <v>0</v>
      </c>
      <c r="Q468" s="143">
        <v>1.1900000000000001E-3</v>
      </c>
      <c r="R468" s="143">
        <f>Q468*H470</f>
        <v>2.8619500000000003E-2</v>
      </c>
      <c r="S468" s="143">
        <v>0</v>
      </c>
      <c r="T468" s="144">
        <f>S468*H470</f>
        <v>0</v>
      </c>
      <c r="AR468" s="145" t="s">
        <v>532</v>
      </c>
      <c r="AT468" s="145" t="s">
        <v>331</v>
      </c>
      <c r="AU468" s="145" t="s">
        <v>87</v>
      </c>
      <c r="AY468" s="19" t="s">
        <v>328</v>
      </c>
      <c r="BE468" s="146">
        <f>IF(N468="základní",J470,0)</f>
        <v>0</v>
      </c>
      <c r="BF468" s="146">
        <f>IF(N468="snížená",J470,0)</f>
        <v>0</v>
      </c>
      <c r="BG468" s="146">
        <f>IF(N468="zákl. přenesená",J470,0)</f>
        <v>0</v>
      </c>
      <c r="BH468" s="146">
        <f>IF(N468="sníž. přenesená",J470,0)</f>
        <v>0</v>
      </c>
      <c r="BI468" s="146">
        <f>IF(N468="nulová",J470,0)</f>
        <v>0</v>
      </c>
      <c r="BJ468" s="19" t="s">
        <v>76</v>
      </c>
      <c r="BK468" s="146">
        <f>ROUND(I470*H470,2)</f>
        <v>0</v>
      </c>
      <c r="BL468" s="19" t="s">
        <v>532</v>
      </c>
      <c r="BM468" s="145" t="s">
        <v>7152</v>
      </c>
    </row>
    <row r="469" spans="2:65" s="1" customFormat="1">
      <c r="B469" s="34"/>
      <c r="C469" s="12"/>
      <c r="D469" s="151" t="s">
        <v>442</v>
      </c>
      <c r="E469" s="157" t="s">
        <v>3</v>
      </c>
      <c r="F469" s="158" t="s">
        <v>6819</v>
      </c>
      <c r="G469" s="12"/>
      <c r="H469" s="159">
        <v>93.337000000000003</v>
      </c>
      <c r="I469" s="160"/>
      <c r="J469" s="12"/>
      <c r="K469" s="12"/>
      <c r="L469" s="34"/>
      <c r="M469" s="150"/>
      <c r="T469" s="55"/>
      <c r="AT469" s="19" t="s">
        <v>338</v>
      </c>
      <c r="AU469" s="19" t="s">
        <v>87</v>
      </c>
    </row>
    <row r="470" spans="2:65" s="12" customFormat="1" ht="24">
      <c r="B470" s="156"/>
      <c r="C470" s="134" t="s">
        <v>874</v>
      </c>
      <c r="D470" s="134" t="s">
        <v>331</v>
      </c>
      <c r="E470" s="135" t="s">
        <v>7150</v>
      </c>
      <c r="F470" s="136" t="s">
        <v>7151</v>
      </c>
      <c r="G470" s="137" t="s">
        <v>476</v>
      </c>
      <c r="H470" s="138">
        <v>24.05</v>
      </c>
      <c r="I470" s="139"/>
      <c r="J470" s="140">
        <f>ROUND(I470*H470,2)</f>
        <v>0</v>
      </c>
      <c r="K470" s="136" t="s">
        <v>335</v>
      </c>
      <c r="L470" s="156"/>
      <c r="M470" s="161"/>
      <c r="T470" s="162"/>
      <c r="AT470" s="157" t="s">
        <v>442</v>
      </c>
      <c r="AU470" s="157" t="s">
        <v>87</v>
      </c>
      <c r="AV470" s="12" t="s">
        <v>79</v>
      </c>
      <c r="AW470" s="12" t="s">
        <v>31</v>
      </c>
      <c r="AX470" s="12" t="s">
        <v>76</v>
      </c>
      <c r="AY470" s="157" t="s">
        <v>328</v>
      </c>
    </row>
    <row r="471" spans="2:65" s="1" customFormat="1" ht="44.25" customHeight="1">
      <c r="B471" s="133"/>
      <c r="D471" s="147" t="s">
        <v>338</v>
      </c>
      <c r="F471" s="148" t="s">
        <v>7153</v>
      </c>
      <c r="I471" s="149"/>
      <c r="L471" s="34"/>
      <c r="M471" s="141" t="s">
        <v>3</v>
      </c>
      <c r="N471" s="142" t="s">
        <v>40</v>
      </c>
      <c r="P471" s="143">
        <f>O471*H473</f>
        <v>0</v>
      </c>
      <c r="Q471" s="143">
        <v>7.5000000000000002E-4</v>
      </c>
      <c r="R471" s="143">
        <f>Q471*H473</f>
        <v>6.7499999999999999E-3</v>
      </c>
      <c r="S471" s="143">
        <v>0</v>
      </c>
      <c r="T471" s="144">
        <f>S471*H473</f>
        <v>0</v>
      </c>
      <c r="AR471" s="145" t="s">
        <v>532</v>
      </c>
      <c r="AT471" s="145" t="s">
        <v>331</v>
      </c>
      <c r="AU471" s="145" t="s">
        <v>87</v>
      </c>
      <c r="AY471" s="19" t="s">
        <v>328</v>
      </c>
      <c r="BE471" s="146">
        <f>IF(N471="základní",J473,0)</f>
        <v>0</v>
      </c>
      <c r="BF471" s="146">
        <f>IF(N471="snížená",J473,0)</f>
        <v>0</v>
      </c>
      <c r="BG471" s="146">
        <f>IF(N471="zákl. přenesená",J473,0)</f>
        <v>0</v>
      </c>
      <c r="BH471" s="146">
        <f>IF(N471="sníž. přenesená",J473,0)</f>
        <v>0</v>
      </c>
      <c r="BI471" s="146">
        <f>IF(N471="nulová",J473,0)</f>
        <v>0</v>
      </c>
      <c r="BJ471" s="19" t="s">
        <v>76</v>
      </c>
      <c r="BK471" s="146">
        <f>ROUND(I473*H473,2)</f>
        <v>0</v>
      </c>
      <c r="BL471" s="19" t="s">
        <v>532</v>
      </c>
      <c r="BM471" s="145" t="s">
        <v>7156</v>
      </c>
    </row>
    <row r="472" spans="2:65" s="1" customFormat="1">
      <c r="B472" s="34"/>
      <c r="C472" s="12"/>
      <c r="D472" s="151" t="s">
        <v>442</v>
      </c>
      <c r="E472" s="157" t="s">
        <v>3</v>
      </c>
      <c r="F472" s="158" t="s">
        <v>2518</v>
      </c>
      <c r="G472" s="12"/>
      <c r="H472" s="159">
        <v>24.05</v>
      </c>
      <c r="I472" s="160"/>
      <c r="J472" s="12"/>
      <c r="K472" s="12"/>
      <c r="L472" s="34"/>
      <c r="M472" s="150"/>
      <c r="T472" s="55"/>
      <c r="AT472" s="19" t="s">
        <v>338</v>
      </c>
      <c r="AU472" s="19" t="s">
        <v>87</v>
      </c>
    </row>
    <row r="473" spans="2:65" s="1" customFormat="1" ht="21.75" customHeight="1">
      <c r="B473" s="133"/>
      <c r="C473" s="134" t="s">
        <v>882</v>
      </c>
      <c r="D473" s="134" t="s">
        <v>331</v>
      </c>
      <c r="E473" s="135" t="s">
        <v>7154</v>
      </c>
      <c r="F473" s="136" t="s">
        <v>7155</v>
      </c>
      <c r="G473" s="137" t="s">
        <v>574</v>
      </c>
      <c r="H473" s="138">
        <v>9</v>
      </c>
      <c r="I473" s="139"/>
      <c r="J473" s="140">
        <f>ROUND(I473*H473,2)</f>
        <v>0</v>
      </c>
      <c r="K473" s="136" t="s">
        <v>335</v>
      </c>
      <c r="L473" s="34"/>
      <c r="M473" s="141" t="s">
        <v>3</v>
      </c>
      <c r="N473" s="142" t="s">
        <v>40</v>
      </c>
      <c r="P473" s="143">
        <f>O473*H475</f>
        <v>0</v>
      </c>
      <c r="Q473" s="143">
        <v>0</v>
      </c>
      <c r="R473" s="143">
        <f>Q473*H475</f>
        <v>0</v>
      </c>
      <c r="S473" s="143">
        <v>0</v>
      </c>
      <c r="T473" s="144">
        <f>S473*H475</f>
        <v>0</v>
      </c>
      <c r="AR473" s="145" t="s">
        <v>532</v>
      </c>
      <c r="AT473" s="145" t="s">
        <v>331</v>
      </c>
      <c r="AU473" s="145" t="s">
        <v>87</v>
      </c>
      <c r="AY473" s="19" t="s">
        <v>328</v>
      </c>
      <c r="BE473" s="146">
        <f>IF(N473="základní",J475,0)</f>
        <v>0</v>
      </c>
      <c r="BF473" s="146">
        <f>IF(N473="snížená",J475,0)</f>
        <v>0</v>
      </c>
      <c r="BG473" s="146">
        <f>IF(N473="zákl. přenesená",J475,0)</f>
        <v>0</v>
      </c>
      <c r="BH473" s="146">
        <f>IF(N473="sníž. přenesená",J475,0)</f>
        <v>0</v>
      </c>
      <c r="BI473" s="146">
        <f>IF(N473="nulová",J475,0)</f>
        <v>0</v>
      </c>
      <c r="BJ473" s="19" t="s">
        <v>76</v>
      </c>
      <c r="BK473" s="146">
        <f>ROUND(I475*H475,2)</f>
        <v>0</v>
      </c>
      <c r="BL473" s="19" t="s">
        <v>532</v>
      </c>
      <c r="BM473" s="145" t="s">
        <v>4188</v>
      </c>
    </row>
    <row r="474" spans="2:65" s="1" customFormat="1">
      <c r="B474" s="34"/>
      <c r="D474" s="147" t="s">
        <v>338</v>
      </c>
      <c r="F474" s="148" t="s">
        <v>7157</v>
      </c>
      <c r="I474" s="149"/>
      <c r="L474" s="34"/>
      <c r="M474" s="150"/>
      <c r="T474" s="55"/>
      <c r="AT474" s="19" t="s">
        <v>338</v>
      </c>
      <c r="AU474" s="19" t="s">
        <v>87</v>
      </c>
    </row>
    <row r="475" spans="2:65" s="12" customFormat="1" ht="12">
      <c r="B475" s="156"/>
      <c r="C475" s="134" t="s">
        <v>891</v>
      </c>
      <c r="D475" s="134" t="s">
        <v>331</v>
      </c>
      <c r="E475" s="135" t="s">
        <v>4186</v>
      </c>
      <c r="F475" s="136" t="s">
        <v>4187</v>
      </c>
      <c r="G475" s="137" t="s">
        <v>439</v>
      </c>
      <c r="H475" s="138">
        <v>557.22</v>
      </c>
      <c r="I475" s="139"/>
      <c r="J475" s="140">
        <f>ROUND(I475*H475,2)</f>
        <v>0</v>
      </c>
      <c r="K475" s="136" t="s">
        <v>335</v>
      </c>
      <c r="L475" s="156"/>
      <c r="M475" s="161"/>
      <c r="T475" s="162"/>
      <c r="AT475" s="157" t="s">
        <v>442</v>
      </c>
      <c r="AU475" s="157" t="s">
        <v>87</v>
      </c>
      <c r="AV475" s="12" t="s">
        <v>79</v>
      </c>
      <c r="AW475" s="12" t="s">
        <v>31</v>
      </c>
      <c r="AX475" s="12" t="s">
        <v>76</v>
      </c>
      <c r="AY475" s="157" t="s">
        <v>328</v>
      </c>
    </row>
    <row r="476" spans="2:65" s="1" customFormat="1" ht="24.2" customHeight="1">
      <c r="B476" s="133"/>
      <c r="D476" s="147" t="s">
        <v>338</v>
      </c>
      <c r="F476" s="148" t="s">
        <v>4189</v>
      </c>
      <c r="I476" s="149"/>
      <c r="L476" s="183"/>
      <c r="M476" s="184" t="s">
        <v>3</v>
      </c>
      <c r="N476" s="185" t="s">
        <v>40</v>
      </c>
      <c r="P476" s="143">
        <f>O476*H478</f>
        <v>0</v>
      </c>
      <c r="Q476" s="143">
        <v>2.1000000000000001E-4</v>
      </c>
      <c r="R476" s="143">
        <f>Q476*H478</f>
        <v>0.12871782000000001</v>
      </c>
      <c r="S476" s="143">
        <v>0</v>
      </c>
      <c r="T476" s="144">
        <f>S476*H478</f>
        <v>0</v>
      </c>
      <c r="AR476" s="145" t="s">
        <v>621</v>
      </c>
      <c r="AT476" s="145" t="s">
        <v>539</v>
      </c>
      <c r="AU476" s="145" t="s">
        <v>87</v>
      </c>
      <c r="AY476" s="19" t="s">
        <v>328</v>
      </c>
      <c r="BE476" s="146">
        <f>IF(N476="základní",J478,0)</f>
        <v>0</v>
      </c>
      <c r="BF476" s="146">
        <f>IF(N476="snížená",J478,0)</f>
        <v>0</v>
      </c>
      <c r="BG476" s="146">
        <f>IF(N476="zákl. přenesená",J478,0)</f>
        <v>0</v>
      </c>
      <c r="BH476" s="146">
        <f>IF(N476="sníž. přenesená",J478,0)</f>
        <v>0</v>
      </c>
      <c r="BI476" s="146">
        <f>IF(N476="nulová",J478,0)</f>
        <v>0</v>
      </c>
      <c r="BJ476" s="19" t="s">
        <v>76</v>
      </c>
      <c r="BK476" s="146">
        <f>ROUND(I478*H478,2)</f>
        <v>0</v>
      </c>
      <c r="BL476" s="19" t="s">
        <v>532</v>
      </c>
      <c r="BM476" s="145" t="s">
        <v>4193</v>
      </c>
    </row>
    <row r="477" spans="2:65" s="12" customFormat="1">
      <c r="B477" s="156"/>
      <c r="D477" s="151" t="s">
        <v>442</v>
      </c>
      <c r="E477" s="157" t="s">
        <v>3</v>
      </c>
      <c r="F477" s="158" t="s">
        <v>2515</v>
      </c>
      <c r="H477" s="159">
        <v>557.22</v>
      </c>
      <c r="I477" s="160"/>
      <c r="L477" s="156"/>
      <c r="M477" s="161"/>
      <c r="T477" s="162"/>
      <c r="AT477" s="157" t="s">
        <v>442</v>
      </c>
      <c r="AU477" s="157" t="s">
        <v>87</v>
      </c>
      <c r="AV477" s="12" t="s">
        <v>79</v>
      </c>
      <c r="AW477" s="12" t="s">
        <v>4</v>
      </c>
      <c r="AX477" s="12" t="s">
        <v>76</v>
      </c>
      <c r="AY477" s="157" t="s">
        <v>328</v>
      </c>
    </row>
    <row r="478" spans="2:65" s="1" customFormat="1" ht="24.2" customHeight="1">
      <c r="B478" s="133"/>
      <c r="C478" s="176" t="s">
        <v>898</v>
      </c>
      <c r="D478" s="176" t="s">
        <v>539</v>
      </c>
      <c r="E478" s="177" t="s">
        <v>7158</v>
      </c>
      <c r="F478" s="178" t="s">
        <v>7159</v>
      </c>
      <c r="G478" s="179" t="s">
        <v>439</v>
      </c>
      <c r="H478" s="180">
        <v>612.94200000000001</v>
      </c>
      <c r="I478" s="181"/>
      <c r="J478" s="182">
        <f>ROUND(I478*H478,2)</f>
        <v>0</v>
      </c>
      <c r="K478" s="178" t="s">
        <v>335</v>
      </c>
      <c r="L478" s="34"/>
      <c r="M478" s="141" t="s">
        <v>3</v>
      </c>
      <c r="N478" s="142" t="s">
        <v>40</v>
      </c>
      <c r="P478" s="143">
        <f>O478*H480</f>
        <v>0</v>
      </c>
      <c r="Q478" s="143">
        <v>7.9999999999999996E-6</v>
      </c>
      <c r="R478" s="143">
        <f>Q478*H480</f>
        <v>1.9239999999999999E-4</v>
      </c>
      <c r="S478" s="143">
        <v>0</v>
      </c>
      <c r="T478" s="144">
        <f>S478*H480</f>
        <v>0</v>
      </c>
      <c r="AR478" s="145" t="s">
        <v>532</v>
      </c>
      <c r="AT478" s="145" t="s">
        <v>331</v>
      </c>
      <c r="AU478" s="145" t="s">
        <v>87</v>
      </c>
      <c r="AY478" s="19" t="s">
        <v>328</v>
      </c>
      <c r="BE478" s="146">
        <f>IF(N478="základní",J480,0)</f>
        <v>0</v>
      </c>
      <c r="BF478" s="146">
        <f>IF(N478="snížená",J480,0)</f>
        <v>0</v>
      </c>
      <c r="BG478" s="146">
        <f>IF(N478="zákl. přenesená",J480,0)</f>
        <v>0</v>
      </c>
      <c r="BH478" s="146">
        <f>IF(N478="sníž. přenesená",J480,0)</f>
        <v>0</v>
      </c>
      <c r="BI478" s="146">
        <f>IF(N478="nulová",J480,0)</f>
        <v>0</v>
      </c>
      <c r="BJ478" s="19" t="s">
        <v>76</v>
      </c>
      <c r="BK478" s="146">
        <f>ROUND(I480*H480,2)</f>
        <v>0</v>
      </c>
      <c r="BL478" s="19" t="s">
        <v>532</v>
      </c>
      <c r="BM478" s="145" t="s">
        <v>7162</v>
      </c>
    </row>
    <row r="479" spans="2:65" s="1" customFormat="1">
      <c r="B479" s="34"/>
      <c r="C479" s="12"/>
      <c r="D479" s="151" t="s">
        <v>442</v>
      </c>
      <c r="E479" s="12"/>
      <c r="F479" s="158" t="s">
        <v>7160</v>
      </c>
      <c r="G479" s="12"/>
      <c r="H479" s="159">
        <v>612.94200000000001</v>
      </c>
      <c r="I479" s="160"/>
      <c r="J479" s="12"/>
      <c r="K479" s="12"/>
      <c r="L479" s="34"/>
      <c r="M479" s="150"/>
      <c r="T479" s="55"/>
      <c r="AT479" s="19" t="s">
        <v>338</v>
      </c>
      <c r="AU479" s="19" t="s">
        <v>87</v>
      </c>
    </row>
    <row r="480" spans="2:65" s="14" customFormat="1" ht="24">
      <c r="B480" s="170"/>
      <c r="C480" s="134" t="s">
        <v>903</v>
      </c>
      <c r="D480" s="134" t="s">
        <v>331</v>
      </c>
      <c r="E480" s="135" t="s">
        <v>4195</v>
      </c>
      <c r="F480" s="136" t="s">
        <v>7161</v>
      </c>
      <c r="G480" s="137" t="s">
        <v>476</v>
      </c>
      <c r="H480" s="138">
        <v>24.05</v>
      </c>
      <c r="I480" s="139"/>
      <c r="J480" s="140">
        <f>ROUND(I480*H480,2)</f>
        <v>0</v>
      </c>
      <c r="K480" s="136" t="s">
        <v>335</v>
      </c>
      <c r="L480" s="170"/>
      <c r="M480" s="174"/>
      <c r="T480" s="175"/>
      <c r="AT480" s="171" t="s">
        <v>442</v>
      </c>
      <c r="AU480" s="171" t="s">
        <v>87</v>
      </c>
      <c r="AV480" s="14" t="s">
        <v>76</v>
      </c>
      <c r="AW480" s="14" t="s">
        <v>31</v>
      </c>
      <c r="AX480" s="14" t="s">
        <v>69</v>
      </c>
      <c r="AY480" s="171" t="s">
        <v>328</v>
      </c>
    </row>
    <row r="481" spans="2:65" s="12" customFormat="1">
      <c r="B481" s="156"/>
      <c r="C481" s="1"/>
      <c r="D481" s="147" t="s">
        <v>338</v>
      </c>
      <c r="E481" s="1"/>
      <c r="F481" s="148" t="s">
        <v>4198</v>
      </c>
      <c r="G481" s="1"/>
      <c r="H481" s="1"/>
      <c r="I481" s="149"/>
      <c r="J481" s="1"/>
      <c r="K481" s="1"/>
      <c r="L481" s="156"/>
      <c r="M481" s="161"/>
      <c r="T481" s="162"/>
      <c r="AT481" s="157" t="s">
        <v>442</v>
      </c>
      <c r="AU481" s="157" t="s">
        <v>87</v>
      </c>
      <c r="AV481" s="12" t="s">
        <v>79</v>
      </c>
      <c r="AW481" s="12" t="s">
        <v>31</v>
      </c>
      <c r="AX481" s="12" t="s">
        <v>76</v>
      </c>
      <c r="AY481" s="157" t="s">
        <v>328</v>
      </c>
    </row>
    <row r="482" spans="2:65" s="1" customFormat="1" ht="16.5" customHeight="1">
      <c r="B482" s="133"/>
      <c r="C482" s="14"/>
      <c r="D482" s="151" t="s">
        <v>442</v>
      </c>
      <c r="E482" s="171" t="s">
        <v>3</v>
      </c>
      <c r="F482" s="172" t="s">
        <v>4199</v>
      </c>
      <c r="G482" s="14"/>
      <c r="H482" s="171" t="s">
        <v>3</v>
      </c>
      <c r="I482" s="173"/>
      <c r="J482" s="14"/>
      <c r="K482" s="14"/>
      <c r="L482" s="183"/>
      <c r="M482" s="184" t="s">
        <v>3</v>
      </c>
      <c r="N482" s="185" t="s">
        <v>40</v>
      </c>
      <c r="P482" s="143">
        <f>O482*H484</f>
        <v>0</v>
      </c>
      <c r="Q482" s="143">
        <v>1E-4</v>
      </c>
      <c r="R482" s="143">
        <f>Q482*H484</f>
        <v>2.6454999999999998E-3</v>
      </c>
      <c r="S482" s="143">
        <v>0</v>
      </c>
      <c r="T482" s="144">
        <f>S482*H484</f>
        <v>0</v>
      </c>
      <c r="AR482" s="145" t="s">
        <v>621</v>
      </c>
      <c r="AT482" s="145" t="s">
        <v>539</v>
      </c>
      <c r="AU482" s="145" t="s">
        <v>87</v>
      </c>
      <c r="AY482" s="19" t="s">
        <v>328</v>
      </c>
      <c r="BE482" s="146">
        <f>IF(N482="základní",J484,0)</f>
        <v>0</v>
      </c>
      <c r="BF482" s="146">
        <f>IF(N482="snížená",J484,0)</f>
        <v>0</v>
      </c>
      <c r="BG482" s="146">
        <f>IF(N482="zákl. přenesená",J484,0)</f>
        <v>0</v>
      </c>
      <c r="BH482" s="146">
        <f>IF(N482="sníž. přenesená",J484,0)</f>
        <v>0</v>
      </c>
      <c r="BI482" s="146">
        <f>IF(N482="nulová",J484,0)</f>
        <v>0</v>
      </c>
      <c r="BJ482" s="19" t="s">
        <v>76</v>
      </c>
      <c r="BK482" s="146">
        <f>ROUND(I484*H484,2)</f>
        <v>0</v>
      </c>
      <c r="BL482" s="19" t="s">
        <v>532</v>
      </c>
      <c r="BM482" s="145" t="s">
        <v>7163</v>
      </c>
    </row>
    <row r="483" spans="2:65" s="12" customFormat="1">
      <c r="B483" s="156"/>
      <c r="D483" s="151" t="s">
        <v>442</v>
      </c>
      <c r="E483" s="157" t="s">
        <v>3</v>
      </c>
      <c r="F483" s="158" t="s">
        <v>2518</v>
      </c>
      <c r="H483" s="159">
        <v>24.05</v>
      </c>
      <c r="I483" s="160"/>
      <c r="L483" s="156"/>
      <c r="M483" s="161"/>
      <c r="T483" s="162"/>
      <c r="AT483" s="157" t="s">
        <v>442</v>
      </c>
      <c r="AU483" s="157" t="s">
        <v>87</v>
      </c>
      <c r="AV483" s="12" t="s">
        <v>79</v>
      </c>
      <c r="AW483" s="12" t="s">
        <v>4</v>
      </c>
      <c r="AX483" s="12" t="s">
        <v>76</v>
      </c>
      <c r="AY483" s="157" t="s">
        <v>328</v>
      </c>
    </row>
    <row r="484" spans="2:65" s="11" customFormat="1" ht="20.85" customHeight="1">
      <c r="B484" s="121"/>
      <c r="C484" s="176" t="s">
        <v>909</v>
      </c>
      <c r="D484" s="176" t="s">
        <v>539</v>
      </c>
      <c r="E484" s="177" t="s">
        <v>4201</v>
      </c>
      <c r="F484" s="178" t="s">
        <v>4202</v>
      </c>
      <c r="G484" s="179" t="s">
        <v>476</v>
      </c>
      <c r="H484" s="180">
        <v>26.454999999999998</v>
      </c>
      <c r="I484" s="181"/>
      <c r="J484" s="182">
        <f>ROUND(I484*H484,2)</f>
        <v>0</v>
      </c>
      <c r="K484" s="178" t="s">
        <v>335</v>
      </c>
      <c r="L484" s="121"/>
      <c r="M484" s="126"/>
      <c r="P484" s="127">
        <f>SUM(P485:P489)</f>
        <v>0</v>
      </c>
      <c r="R484" s="127">
        <f>SUM(R485:R489)</f>
        <v>0.10223226000000001</v>
      </c>
      <c r="T484" s="128">
        <f>SUM(T485:T489)</f>
        <v>0</v>
      </c>
      <c r="AR484" s="122" t="s">
        <v>79</v>
      </c>
      <c r="AT484" s="129" t="s">
        <v>68</v>
      </c>
      <c r="AU484" s="129" t="s">
        <v>79</v>
      </c>
      <c r="AY484" s="122" t="s">
        <v>328</v>
      </c>
      <c r="BK484" s="130">
        <f>SUM(BK485:BK489)</f>
        <v>0</v>
      </c>
    </row>
    <row r="485" spans="2:65" s="1" customFormat="1" ht="21.75" customHeight="1">
      <c r="B485" s="133"/>
      <c r="C485" s="12"/>
      <c r="D485" s="151" t="s">
        <v>442</v>
      </c>
      <c r="E485" s="12"/>
      <c r="F485" s="158" t="s">
        <v>7164</v>
      </c>
      <c r="G485" s="12"/>
      <c r="H485" s="159">
        <v>26.454999999999998</v>
      </c>
      <c r="I485" s="160"/>
      <c r="J485" s="12"/>
      <c r="K485" s="12"/>
      <c r="L485" s="34"/>
      <c r="M485" s="141" t="s">
        <v>3</v>
      </c>
      <c r="N485" s="142" t="s">
        <v>40</v>
      </c>
      <c r="P485" s="143">
        <f>O485*H487</f>
        <v>0</v>
      </c>
      <c r="Q485" s="143">
        <v>1.194E-3</v>
      </c>
      <c r="R485" s="143">
        <f>Q485*H487</f>
        <v>8.2732260000000002E-2</v>
      </c>
      <c r="S485" s="143">
        <v>0</v>
      </c>
      <c r="T485" s="144">
        <f>S485*H487</f>
        <v>0</v>
      </c>
      <c r="AR485" s="145" t="s">
        <v>532</v>
      </c>
      <c r="AT485" s="145" t="s">
        <v>331</v>
      </c>
      <c r="AU485" s="145" t="s">
        <v>87</v>
      </c>
      <c r="AY485" s="19" t="s">
        <v>328</v>
      </c>
      <c r="BE485" s="146">
        <f>IF(N485="základní",J487,0)</f>
        <v>0</v>
      </c>
      <c r="BF485" s="146">
        <f>IF(N485="snížená",J487,0)</f>
        <v>0</v>
      </c>
      <c r="BG485" s="146">
        <f>IF(N485="zákl. přenesená",J487,0)</f>
        <v>0</v>
      </c>
      <c r="BH485" s="146">
        <f>IF(N485="sníž. přenesená",J487,0)</f>
        <v>0</v>
      </c>
      <c r="BI485" s="146">
        <f>IF(N485="nulová",J487,0)</f>
        <v>0</v>
      </c>
      <c r="BJ485" s="19" t="s">
        <v>76</v>
      </c>
      <c r="BK485" s="146">
        <f>ROUND(I487*H487,2)</f>
        <v>0</v>
      </c>
      <c r="BL485" s="19" t="s">
        <v>532</v>
      </c>
      <c r="BM485" s="145" t="s">
        <v>4289</v>
      </c>
    </row>
    <row r="486" spans="2:65" s="1" customFormat="1" ht="12.75">
      <c r="B486" s="34"/>
      <c r="C486" s="11"/>
      <c r="D486" s="122" t="s">
        <v>68</v>
      </c>
      <c r="E486" s="131" t="s">
        <v>4264</v>
      </c>
      <c r="F486" s="131" t="s">
        <v>4265</v>
      </c>
      <c r="G486" s="11"/>
      <c r="H486" s="11"/>
      <c r="I486" s="124"/>
      <c r="J486" s="132">
        <f>BK484</f>
        <v>0</v>
      </c>
      <c r="K486" s="11"/>
      <c r="L486" s="34"/>
      <c r="M486" s="150"/>
      <c r="T486" s="55"/>
      <c r="AT486" s="19" t="s">
        <v>338</v>
      </c>
      <c r="AU486" s="19" t="s">
        <v>87</v>
      </c>
    </row>
    <row r="487" spans="2:65" s="12" customFormat="1" ht="12">
      <c r="B487" s="156"/>
      <c r="C487" s="134" t="s">
        <v>917</v>
      </c>
      <c r="D487" s="134" t="s">
        <v>331</v>
      </c>
      <c r="E487" s="135" t="s">
        <v>7165</v>
      </c>
      <c r="F487" s="136" t="s">
        <v>7166</v>
      </c>
      <c r="G487" s="137" t="s">
        <v>476</v>
      </c>
      <c r="H487" s="138">
        <v>69.290000000000006</v>
      </c>
      <c r="I487" s="139"/>
      <c r="J487" s="140">
        <f>ROUND(I487*H487,2)</f>
        <v>0</v>
      </c>
      <c r="K487" s="136" t="s">
        <v>335</v>
      </c>
      <c r="L487" s="156"/>
      <c r="M487" s="161"/>
      <c r="T487" s="162"/>
      <c r="AT487" s="157" t="s">
        <v>442</v>
      </c>
      <c r="AU487" s="157" t="s">
        <v>87</v>
      </c>
      <c r="AV487" s="12" t="s">
        <v>79</v>
      </c>
      <c r="AW487" s="12" t="s">
        <v>31</v>
      </c>
      <c r="AX487" s="12" t="s">
        <v>76</v>
      </c>
      <c r="AY487" s="157" t="s">
        <v>328</v>
      </c>
    </row>
    <row r="488" spans="2:65" s="1" customFormat="1" ht="24.2" customHeight="1">
      <c r="B488" s="133"/>
      <c r="D488" s="147" t="s">
        <v>338</v>
      </c>
      <c r="F488" s="148" t="s">
        <v>7167</v>
      </c>
      <c r="I488" s="149"/>
      <c r="L488" s="34"/>
      <c r="M488" s="141" t="s">
        <v>3</v>
      </c>
      <c r="N488" s="142" t="s">
        <v>40</v>
      </c>
      <c r="P488" s="143">
        <f>O488*H490</f>
        <v>0</v>
      </c>
      <c r="Q488" s="143">
        <v>1.5E-3</v>
      </c>
      <c r="R488" s="143">
        <f>Q488*H490</f>
        <v>1.95E-2</v>
      </c>
      <c r="S488" s="143">
        <v>0</v>
      </c>
      <c r="T488" s="144">
        <f>S488*H490</f>
        <v>0</v>
      </c>
      <c r="AR488" s="145" t="s">
        <v>532</v>
      </c>
      <c r="AT488" s="145" t="s">
        <v>331</v>
      </c>
      <c r="AU488" s="145" t="s">
        <v>87</v>
      </c>
      <c r="AY488" s="19" t="s">
        <v>328</v>
      </c>
      <c r="BE488" s="146">
        <f>IF(N488="základní",J490,0)</f>
        <v>0</v>
      </c>
      <c r="BF488" s="146">
        <f>IF(N488="snížená",J490,0)</f>
        <v>0</v>
      </c>
      <c r="BG488" s="146">
        <f>IF(N488="zákl. přenesená",J490,0)</f>
        <v>0</v>
      </c>
      <c r="BH488" s="146">
        <f>IF(N488="sníž. přenesená",J490,0)</f>
        <v>0</v>
      </c>
      <c r="BI488" s="146">
        <f>IF(N488="nulová",J490,0)</f>
        <v>0</v>
      </c>
      <c r="BJ488" s="19" t="s">
        <v>76</v>
      </c>
      <c r="BK488" s="146">
        <f>ROUND(I490*H490,2)</f>
        <v>0</v>
      </c>
      <c r="BL488" s="19" t="s">
        <v>532</v>
      </c>
      <c r="BM488" s="145" t="s">
        <v>7171</v>
      </c>
    </row>
    <row r="489" spans="2:65" s="1" customFormat="1">
      <c r="B489" s="34"/>
      <c r="C489" s="12"/>
      <c r="D489" s="151" t="s">
        <v>442</v>
      </c>
      <c r="E489" s="157" t="s">
        <v>3</v>
      </c>
      <c r="F489" s="158" t="s">
        <v>7168</v>
      </c>
      <c r="G489" s="12"/>
      <c r="H489" s="159">
        <v>69.290000000000006</v>
      </c>
      <c r="I489" s="160"/>
      <c r="J489" s="12"/>
      <c r="K489" s="12"/>
      <c r="L489" s="34"/>
      <c r="M489" s="150"/>
      <c r="T489" s="55"/>
      <c r="AT489" s="19" t="s">
        <v>338</v>
      </c>
      <c r="AU489" s="19" t="s">
        <v>87</v>
      </c>
    </row>
    <row r="490" spans="2:65" s="11" customFormat="1" ht="22.9" customHeight="1">
      <c r="B490" s="121"/>
      <c r="C490" s="134" t="s">
        <v>929</v>
      </c>
      <c r="D490" s="134" t="s">
        <v>331</v>
      </c>
      <c r="E490" s="135" t="s">
        <v>7169</v>
      </c>
      <c r="F490" s="136" t="s">
        <v>7170</v>
      </c>
      <c r="G490" s="137" t="s">
        <v>574</v>
      </c>
      <c r="H490" s="138">
        <v>13</v>
      </c>
      <c r="I490" s="139"/>
      <c r="J490" s="140">
        <f>ROUND(I490*H490,2)</f>
        <v>0</v>
      </c>
      <c r="K490" s="136" t="s">
        <v>335</v>
      </c>
      <c r="L490" s="121"/>
      <c r="M490" s="126"/>
      <c r="P490" s="127">
        <f>P491+P492+P493+P606</f>
        <v>0</v>
      </c>
      <c r="R490" s="127">
        <f>R491+R492+R493+R606</f>
        <v>45.255821498499984</v>
      </c>
      <c r="T490" s="128">
        <f>T491+T492+T493+T606</f>
        <v>0</v>
      </c>
      <c r="AR490" s="122" t="s">
        <v>79</v>
      </c>
      <c r="AT490" s="129" t="s">
        <v>68</v>
      </c>
      <c r="AU490" s="129" t="s">
        <v>76</v>
      </c>
      <c r="AY490" s="122" t="s">
        <v>328</v>
      </c>
      <c r="BK490" s="130">
        <f>BK491+BK492+BK493+BK606</f>
        <v>0</v>
      </c>
    </row>
    <row r="491" spans="2:65" s="1" customFormat="1" ht="49.15" customHeight="1">
      <c r="B491" s="133"/>
      <c r="D491" s="147" t="s">
        <v>338</v>
      </c>
      <c r="F491" s="148" t="s">
        <v>7172</v>
      </c>
      <c r="I491" s="149"/>
      <c r="L491" s="34"/>
      <c r="M491" s="141" t="s">
        <v>3</v>
      </c>
      <c r="N491" s="142" t="s">
        <v>40</v>
      </c>
      <c r="P491" s="143">
        <f>O491*H493</f>
        <v>0</v>
      </c>
      <c r="Q491" s="143">
        <v>0</v>
      </c>
      <c r="R491" s="143">
        <f>Q491*H493</f>
        <v>0</v>
      </c>
      <c r="S491" s="143">
        <v>0</v>
      </c>
      <c r="T491" s="144">
        <f>S491*H493</f>
        <v>0</v>
      </c>
      <c r="AR491" s="145" t="s">
        <v>532</v>
      </c>
      <c r="AT491" s="145" t="s">
        <v>331</v>
      </c>
      <c r="AU491" s="145" t="s">
        <v>79</v>
      </c>
      <c r="AY491" s="19" t="s">
        <v>328</v>
      </c>
      <c r="BE491" s="146">
        <f>IF(N491="základní",J493,0)</f>
        <v>0</v>
      </c>
      <c r="BF491" s="146">
        <f>IF(N491="snížená",J493,0)</f>
        <v>0</v>
      </c>
      <c r="BG491" s="146">
        <f>IF(N491="zákl. přenesená",J493,0)</f>
        <v>0</v>
      </c>
      <c r="BH491" s="146">
        <f>IF(N491="sníž. přenesená",J493,0)</f>
        <v>0</v>
      </c>
      <c r="BI491" s="146">
        <f>IF(N491="nulová",J493,0)</f>
        <v>0</v>
      </c>
      <c r="BJ491" s="19" t="s">
        <v>76</v>
      </c>
      <c r="BK491" s="146">
        <f>ROUND(I493*H493,2)</f>
        <v>0</v>
      </c>
      <c r="BL491" s="19" t="s">
        <v>532</v>
      </c>
      <c r="BM491" s="145" t="s">
        <v>4647</v>
      </c>
    </row>
    <row r="492" spans="2:65" s="1" customFormat="1" ht="12.75">
      <c r="B492" s="34"/>
      <c r="C492" s="11"/>
      <c r="D492" s="122" t="s">
        <v>68</v>
      </c>
      <c r="E492" s="131" t="s">
        <v>4565</v>
      </c>
      <c r="F492" s="131" t="s">
        <v>4566</v>
      </c>
      <c r="G492" s="11"/>
      <c r="H492" s="11"/>
      <c r="I492" s="124"/>
      <c r="J492" s="132">
        <f>BK490</f>
        <v>0</v>
      </c>
      <c r="K492" s="11"/>
      <c r="L492" s="34"/>
      <c r="M492" s="150"/>
      <c r="T492" s="55"/>
      <c r="AT492" s="19" t="s">
        <v>338</v>
      </c>
      <c r="AU492" s="19" t="s">
        <v>79</v>
      </c>
    </row>
    <row r="493" spans="2:65" s="11" customFormat="1" ht="20.85" customHeight="1">
      <c r="B493" s="121"/>
      <c r="C493" s="134" t="s">
        <v>934</v>
      </c>
      <c r="D493" s="134" t="s">
        <v>331</v>
      </c>
      <c r="E493" s="135" t="s">
        <v>4645</v>
      </c>
      <c r="F493" s="136" t="s">
        <v>4646</v>
      </c>
      <c r="G493" s="137" t="s">
        <v>585</v>
      </c>
      <c r="H493" s="138">
        <v>45.256</v>
      </c>
      <c r="I493" s="139"/>
      <c r="J493" s="140">
        <f>ROUND(I493*H493,2)</f>
        <v>0</v>
      </c>
      <c r="K493" s="136" t="s">
        <v>335</v>
      </c>
      <c r="L493" s="121"/>
      <c r="M493" s="126"/>
      <c r="P493" s="127">
        <f>SUM(P494:P605)</f>
        <v>0</v>
      </c>
      <c r="R493" s="127">
        <f>SUM(R494:R605)</f>
        <v>45.177701498499985</v>
      </c>
      <c r="T493" s="128">
        <f>SUM(T494:T605)</f>
        <v>0</v>
      </c>
      <c r="AR493" s="122" t="s">
        <v>79</v>
      </c>
      <c r="AT493" s="129" t="s">
        <v>68</v>
      </c>
      <c r="AU493" s="129" t="s">
        <v>79</v>
      </c>
      <c r="AY493" s="122" t="s">
        <v>328</v>
      </c>
      <c r="BK493" s="130">
        <f>SUM(BK494:BK605)</f>
        <v>0</v>
      </c>
    </row>
    <row r="494" spans="2:65" s="1" customFormat="1" ht="24.2" customHeight="1">
      <c r="B494" s="133"/>
      <c r="D494" s="147" t="s">
        <v>338</v>
      </c>
      <c r="F494" s="148" t="s">
        <v>4648</v>
      </c>
      <c r="I494" s="149"/>
      <c r="L494" s="34"/>
      <c r="M494" s="141" t="s">
        <v>3</v>
      </c>
      <c r="N494" s="142" t="s">
        <v>40</v>
      </c>
      <c r="P494" s="143">
        <f>O494*H496</f>
        <v>0</v>
      </c>
      <c r="Q494" s="143">
        <v>5.0000000000000002E-5</v>
      </c>
      <c r="R494" s="143">
        <f>Q494*H496</f>
        <v>2.3818700000000002</v>
      </c>
      <c r="S494" s="143">
        <v>0</v>
      </c>
      <c r="T494" s="144">
        <f>S494*H496</f>
        <v>0</v>
      </c>
      <c r="AR494" s="145" t="s">
        <v>113</v>
      </c>
      <c r="AT494" s="145" t="s">
        <v>331</v>
      </c>
      <c r="AU494" s="145" t="s">
        <v>87</v>
      </c>
      <c r="AY494" s="19" t="s">
        <v>328</v>
      </c>
      <c r="BE494" s="146">
        <f>IF(N494="základní",J496,0)</f>
        <v>0</v>
      </c>
      <c r="BF494" s="146">
        <f>IF(N494="snížená",J496,0)</f>
        <v>0</v>
      </c>
      <c r="BG494" s="146">
        <f>IF(N494="zákl. přenesená",J496,0)</f>
        <v>0</v>
      </c>
      <c r="BH494" s="146">
        <f>IF(N494="sníž. přenesená",J496,0)</f>
        <v>0</v>
      </c>
      <c r="BI494" s="146">
        <f>IF(N494="nulová",J496,0)</f>
        <v>0</v>
      </c>
      <c r="BJ494" s="19" t="s">
        <v>76</v>
      </c>
      <c r="BK494" s="146">
        <f>ROUND(I496*H496,2)</f>
        <v>0</v>
      </c>
      <c r="BL494" s="19" t="s">
        <v>113</v>
      </c>
      <c r="BM494" s="145" t="s">
        <v>7175</v>
      </c>
    </row>
    <row r="495" spans="2:65" s="1" customFormat="1" ht="12.75">
      <c r="B495" s="34"/>
      <c r="C495" s="11"/>
      <c r="D495" s="122" t="s">
        <v>68</v>
      </c>
      <c r="E495" s="131" t="s">
        <v>4649</v>
      </c>
      <c r="F495" s="131" t="s">
        <v>4650</v>
      </c>
      <c r="G495" s="11"/>
      <c r="H495" s="11"/>
      <c r="I495" s="124"/>
      <c r="J495" s="132">
        <f>BK493</f>
        <v>0</v>
      </c>
      <c r="K495" s="11"/>
      <c r="L495" s="34"/>
      <c r="M495" s="150"/>
      <c r="T495" s="55"/>
      <c r="AT495" s="19" t="s">
        <v>340</v>
      </c>
      <c r="AU495" s="19" t="s">
        <v>87</v>
      </c>
    </row>
    <row r="496" spans="2:65" s="12" customFormat="1" ht="24">
      <c r="B496" s="156"/>
      <c r="C496" s="134" t="s">
        <v>1668</v>
      </c>
      <c r="D496" s="134" t="s">
        <v>331</v>
      </c>
      <c r="E496" s="135" t="s">
        <v>7173</v>
      </c>
      <c r="F496" s="136" t="s">
        <v>7174</v>
      </c>
      <c r="G496" s="137" t="s">
        <v>1383</v>
      </c>
      <c r="H496" s="138">
        <v>47637.4</v>
      </c>
      <c r="I496" s="139"/>
      <c r="J496" s="140">
        <f>ROUND(I496*H496,2)</f>
        <v>0</v>
      </c>
      <c r="K496" s="136" t="s">
        <v>2897</v>
      </c>
      <c r="L496" s="156"/>
      <c r="M496" s="161"/>
      <c r="T496" s="162"/>
      <c r="AT496" s="157" t="s">
        <v>442</v>
      </c>
      <c r="AU496" s="157" t="s">
        <v>87</v>
      </c>
      <c r="AV496" s="12" t="s">
        <v>79</v>
      </c>
      <c r="AW496" s="12" t="s">
        <v>31</v>
      </c>
      <c r="AX496" s="12" t="s">
        <v>76</v>
      </c>
      <c r="AY496" s="157" t="s">
        <v>328</v>
      </c>
    </row>
    <row r="497" spans="2:65" s="1" customFormat="1" ht="21.75" customHeight="1">
      <c r="B497" s="133"/>
      <c r="D497" s="151" t="s">
        <v>340</v>
      </c>
      <c r="F497" s="152" t="s">
        <v>4655</v>
      </c>
      <c r="I497" s="149"/>
      <c r="L497" s="183"/>
      <c r="M497" s="184" t="s">
        <v>3</v>
      </c>
      <c r="N497" s="185" t="s">
        <v>40</v>
      </c>
      <c r="P497" s="143">
        <f>O497*H499</f>
        <v>0</v>
      </c>
      <c r="Q497" s="143">
        <v>1</v>
      </c>
      <c r="R497" s="143">
        <f>Q497*H499</f>
        <v>0.59099999999999997</v>
      </c>
      <c r="S497" s="143">
        <v>0</v>
      </c>
      <c r="T497" s="144">
        <f>S497*H499</f>
        <v>0</v>
      </c>
      <c r="AR497" s="145" t="s">
        <v>171</v>
      </c>
      <c r="AT497" s="145" t="s">
        <v>539</v>
      </c>
      <c r="AU497" s="145" t="s">
        <v>87</v>
      </c>
      <c r="AY497" s="19" t="s">
        <v>328</v>
      </c>
      <c r="BE497" s="146">
        <f>IF(N497="základní",J499,0)</f>
        <v>0</v>
      </c>
      <c r="BF497" s="146">
        <f>IF(N497="snížená",J499,0)</f>
        <v>0</v>
      </c>
      <c r="BG497" s="146">
        <f>IF(N497="zákl. přenesená",J499,0)</f>
        <v>0</v>
      </c>
      <c r="BH497" s="146">
        <f>IF(N497="sníž. přenesená",J499,0)</f>
        <v>0</v>
      </c>
      <c r="BI497" s="146">
        <f>IF(N497="nulová",J499,0)</f>
        <v>0</v>
      </c>
      <c r="BJ497" s="19" t="s">
        <v>76</v>
      </c>
      <c r="BK497" s="146">
        <f>ROUND(I499*H499,2)</f>
        <v>0</v>
      </c>
      <c r="BL497" s="19" t="s">
        <v>113</v>
      </c>
      <c r="BM497" s="145" t="s">
        <v>7179</v>
      </c>
    </row>
    <row r="498" spans="2:65" s="12" customFormat="1">
      <c r="B498" s="156"/>
      <c r="D498" s="151" t="s">
        <v>442</v>
      </c>
      <c r="E498" s="157" t="s">
        <v>3</v>
      </c>
      <c r="F498" s="158" t="s">
        <v>7176</v>
      </c>
      <c r="H498" s="159">
        <v>47637.4</v>
      </c>
      <c r="I498" s="160"/>
      <c r="L498" s="156"/>
      <c r="M498" s="161"/>
      <c r="T498" s="162"/>
      <c r="AT498" s="157" t="s">
        <v>442</v>
      </c>
      <c r="AU498" s="157" t="s">
        <v>87</v>
      </c>
      <c r="AV498" s="12" t="s">
        <v>79</v>
      </c>
      <c r="AW498" s="12" t="s">
        <v>31</v>
      </c>
      <c r="AX498" s="12" t="s">
        <v>76</v>
      </c>
      <c r="AY498" s="157" t="s">
        <v>328</v>
      </c>
    </row>
    <row r="499" spans="2:65" s="1" customFormat="1" ht="21.75" customHeight="1">
      <c r="B499" s="133"/>
      <c r="C499" s="176" t="s">
        <v>1534</v>
      </c>
      <c r="D499" s="176" t="s">
        <v>539</v>
      </c>
      <c r="E499" s="177" t="s">
        <v>7177</v>
      </c>
      <c r="F499" s="178" t="s">
        <v>7178</v>
      </c>
      <c r="G499" s="179" t="s">
        <v>585</v>
      </c>
      <c r="H499" s="180">
        <v>0.59099999999999997</v>
      </c>
      <c r="I499" s="181"/>
      <c r="J499" s="182">
        <f>ROUND(I499*H499,2)</f>
        <v>0</v>
      </c>
      <c r="K499" s="178" t="s">
        <v>335</v>
      </c>
      <c r="L499" s="183"/>
      <c r="M499" s="184" t="s">
        <v>3</v>
      </c>
      <c r="N499" s="185" t="s">
        <v>40</v>
      </c>
      <c r="P499" s="143">
        <f>O499*H501</f>
        <v>0</v>
      </c>
      <c r="Q499" s="143">
        <v>1</v>
      </c>
      <c r="R499" s="143">
        <f>Q499*H501</f>
        <v>3.0640000000000001</v>
      </c>
      <c r="S499" s="143">
        <v>0</v>
      </c>
      <c r="T499" s="144">
        <f>S499*H501</f>
        <v>0</v>
      </c>
      <c r="AR499" s="145" t="s">
        <v>171</v>
      </c>
      <c r="AT499" s="145" t="s">
        <v>539</v>
      </c>
      <c r="AU499" s="145" t="s">
        <v>87</v>
      </c>
      <c r="AY499" s="19" t="s">
        <v>328</v>
      </c>
      <c r="BE499" s="146">
        <f>IF(N499="základní",J501,0)</f>
        <v>0</v>
      </c>
      <c r="BF499" s="146">
        <f>IF(N499="snížená",J501,0)</f>
        <v>0</v>
      </c>
      <c r="BG499" s="146">
        <f>IF(N499="zákl. přenesená",J501,0)</f>
        <v>0</v>
      </c>
      <c r="BH499" s="146">
        <f>IF(N499="sníž. přenesená",J501,0)</f>
        <v>0</v>
      </c>
      <c r="BI499" s="146">
        <f>IF(N499="nulová",J501,0)</f>
        <v>0</v>
      </c>
      <c r="BJ499" s="19" t="s">
        <v>76</v>
      </c>
      <c r="BK499" s="146">
        <f>ROUND(I501*H501,2)</f>
        <v>0</v>
      </c>
      <c r="BL499" s="19" t="s">
        <v>113</v>
      </c>
      <c r="BM499" s="145" t="s">
        <v>7183</v>
      </c>
    </row>
    <row r="500" spans="2:65" s="12" customFormat="1">
      <c r="B500" s="156"/>
      <c r="D500" s="151" t="s">
        <v>442</v>
      </c>
      <c r="E500" s="157" t="s">
        <v>3</v>
      </c>
      <c r="F500" s="158" t="s">
        <v>7180</v>
      </c>
      <c r="H500" s="159">
        <v>0.59099999999999997</v>
      </c>
      <c r="I500" s="160"/>
      <c r="L500" s="156"/>
      <c r="M500" s="161"/>
      <c r="T500" s="162"/>
      <c r="AT500" s="157" t="s">
        <v>442</v>
      </c>
      <c r="AU500" s="157" t="s">
        <v>87</v>
      </c>
      <c r="AV500" s="12" t="s">
        <v>79</v>
      </c>
      <c r="AW500" s="12" t="s">
        <v>31</v>
      </c>
      <c r="AX500" s="12" t="s">
        <v>76</v>
      </c>
      <c r="AY500" s="157" t="s">
        <v>328</v>
      </c>
    </row>
    <row r="501" spans="2:65" s="1" customFormat="1" ht="21.75" customHeight="1">
      <c r="B501" s="133"/>
      <c r="C501" s="176" t="s">
        <v>1676</v>
      </c>
      <c r="D501" s="176" t="s">
        <v>539</v>
      </c>
      <c r="E501" s="177" t="s">
        <v>7181</v>
      </c>
      <c r="F501" s="178" t="s">
        <v>7182</v>
      </c>
      <c r="G501" s="179" t="s">
        <v>585</v>
      </c>
      <c r="H501" s="180">
        <v>3.0640000000000001</v>
      </c>
      <c r="I501" s="181"/>
      <c r="J501" s="182">
        <f>ROUND(I501*H501,2)</f>
        <v>0</v>
      </c>
      <c r="K501" s="178" t="s">
        <v>335</v>
      </c>
      <c r="L501" s="183"/>
      <c r="M501" s="184" t="s">
        <v>3</v>
      </c>
      <c r="N501" s="185" t="s">
        <v>40</v>
      </c>
      <c r="P501" s="143">
        <f>O501*H503</f>
        <v>0</v>
      </c>
      <c r="Q501" s="143">
        <v>1</v>
      </c>
      <c r="R501" s="143">
        <f>Q501*H503</f>
        <v>3.5659999999999998</v>
      </c>
      <c r="S501" s="143">
        <v>0</v>
      </c>
      <c r="T501" s="144">
        <f>S501*H503</f>
        <v>0</v>
      </c>
      <c r="AR501" s="145" t="s">
        <v>171</v>
      </c>
      <c r="AT501" s="145" t="s">
        <v>539</v>
      </c>
      <c r="AU501" s="145" t="s">
        <v>87</v>
      </c>
      <c r="AY501" s="19" t="s">
        <v>328</v>
      </c>
      <c r="BE501" s="146">
        <f>IF(N501="základní",J503,0)</f>
        <v>0</v>
      </c>
      <c r="BF501" s="146">
        <f>IF(N501="snížená",J503,0)</f>
        <v>0</v>
      </c>
      <c r="BG501" s="146">
        <f>IF(N501="zákl. přenesená",J503,0)</f>
        <v>0</v>
      </c>
      <c r="BH501" s="146">
        <f>IF(N501="sníž. přenesená",J503,0)</f>
        <v>0</v>
      </c>
      <c r="BI501" s="146">
        <f>IF(N501="nulová",J503,0)</f>
        <v>0</v>
      </c>
      <c r="BJ501" s="19" t="s">
        <v>76</v>
      </c>
      <c r="BK501" s="146">
        <f>ROUND(I503*H503,2)</f>
        <v>0</v>
      </c>
      <c r="BL501" s="19" t="s">
        <v>113</v>
      </c>
      <c r="BM501" s="145" t="s">
        <v>7187</v>
      </c>
    </row>
    <row r="502" spans="2:65" s="12" customFormat="1">
      <c r="B502" s="156"/>
      <c r="D502" s="151" t="s">
        <v>442</v>
      </c>
      <c r="E502" s="157" t="s">
        <v>3</v>
      </c>
      <c r="F502" s="158" t="s">
        <v>7184</v>
      </c>
      <c r="H502" s="159">
        <v>3.0640000000000001</v>
      </c>
      <c r="I502" s="160"/>
      <c r="L502" s="156"/>
      <c r="M502" s="161"/>
      <c r="T502" s="162"/>
      <c r="AT502" s="157" t="s">
        <v>442</v>
      </c>
      <c r="AU502" s="157" t="s">
        <v>87</v>
      </c>
      <c r="AV502" s="12" t="s">
        <v>79</v>
      </c>
      <c r="AW502" s="12" t="s">
        <v>31</v>
      </c>
      <c r="AX502" s="12" t="s">
        <v>76</v>
      </c>
      <c r="AY502" s="157" t="s">
        <v>328</v>
      </c>
    </row>
    <row r="503" spans="2:65" s="1" customFormat="1" ht="21.75" customHeight="1">
      <c r="B503" s="133"/>
      <c r="C503" s="176" t="s">
        <v>1327</v>
      </c>
      <c r="D503" s="176" t="s">
        <v>539</v>
      </c>
      <c r="E503" s="177" t="s">
        <v>7185</v>
      </c>
      <c r="F503" s="178" t="s">
        <v>7186</v>
      </c>
      <c r="G503" s="179" t="s">
        <v>585</v>
      </c>
      <c r="H503" s="180">
        <v>3.5659999999999998</v>
      </c>
      <c r="I503" s="181"/>
      <c r="J503" s="182">
        <f>ROUND(I503*H503,2)</f>
        <v>0</v>
      </c>
      <c r="K503" s="178" t="s">
        <v>335</v>
      </c>
      <c r="L503" s="183"/>
      <c r="M503" s="184" t="s">
        <v>3</v>
      </c>
      <c r="N503" s="185" t="s">
        <v>40</v>
      </c>
      <c r="P503" s="143">
        <f>O503*H505</f>
        <v>0</v>
      </c>
      <c r="Q503" s="143">
        <v>1</v>
      </c>
      <c r="R503" s="143">
        <f>Q503*H505</f>
        <v>1.6E-2</v>
      </c>
      <c r="S503" s="143">
        <v>0</v>
      </c>
      <c r="T503" s="144">
        <f>S503*H505</f>
        <v>0</v>
      </c>
      <c r="AR503" s="145" t="s">
        <v>171</v>
      </c>
      <c r="AT503" s="145" t="s">
        <v>539</v>
      </c>
      <c r="AU503" s="145" t="s">
        <v>87</v>
      </c>
      <c r="AY503" s="19" t="s">
        <v>328</v>
      </c>
      <c r="BE503" s="146">
        <f>IF(N503="základní",J505,0)</f>
        <v>0</v>
      </c>
      <c r="BF503" s="146">
        <f>IF(N503="snížená",J505,0)</f>
        <v>0</v>
      </c>
      <c r="BG503" s="146">
        <f>IF(N503="zákl. přenesená",J505,0)</f>
        <v>0</v>
      </c>
      <c r="BH503" s="146">
        <f>IF(N503="sníž. přenesená",J505,0)</f>
        <v>0</v>
      </c>
      <c r="BI503" s="146">
        <f>IF(N503="nulová",J505,0)</f>
        <v>0</v>
      </c>
      <c r="BJ503" s="19" t="s">
        <v>76</v>
      </c>
      <c r="BK503" s="146">
        <f>ROUND(I505*H505,2)</f>
        <v>0</v>
      </c>
      <c r="BL503" s="19" t="s">
        <v>113</v>
      </c>
      <c r="BM503" s="145" t="s">
        <v>7191</v>
      </c>
    </row>
    <row r="504" spans="2:65" s="12" customFormat="1">
      <c r="B504" s="156"/>
      <c r="D504" s="151" t="s">
        <v>442</v>
      </c>
      <c r="E504" s="157" t="s">
        <v>3</v>
      </c>
      <c r="F504" s="158" t="s">
        <v>7188</v>
      </c>
      <c r="H504" s="159">
        <v>3.5659999999999998</v>
      </c>
      <c r="I504" s="160"/>
      <c r="L504" s="156"/>
      <c r="M504" s="161"/>
      <c r="T504" s="162"/>
      <c r="AT504" s="157" t="s">
        <v>442</v>
      </c>
      <c r="AU504" s="157" t="s">
        <v>87</v>
      </c>
      <c r="AV504" s="12" t="s">
        <v>79</v>
      </c>
      <c r="AW504" s="12" t="s">
        <v>31</v>
      </c>
      <c r="AX504" s="12" t="s">
        <v>76</v>
      </c>
      <c r="AY504" s="157" t="s">
        <v>328</v>
      </c>
    </row>
    <row r="505" spans="2:65" s="1" customFormat="1" ht="21.75" customHeight="1">
      <c r="B505" s="133"/>
      <c r="C505" s="176" t="s">
        <v>1685</v>
      </c>
      <c r="D505" s="176" t="s">
        <v>539</v>
      </c>
      <c r="E505" s="177" t="s">
        <v>7189</v>
      </c>
      <c r="F505" s="178" t="s">
        <v>7190</v>
      </c>
      <c r="G505" s="179" t="s">
        <v>585</v>
      </c>
      <c r="H505" s="180">
        <v>1.6E-2</v>
      </c>
      <c r="I505" s="181"/>
      <c r="J505" s="182">
        <f>ROUND(I505*H505,2)</f>
        <v>0</v>
      </c>
      <c r="K505" s="178" t="s">
        <v>2897</v>
      </c>
      <c r="L505" s="183"/>
      <c r="M505" s="184" t="s">
        <v>3</v>
      </c>
      <c r="N505" s="185" t="s">
        <v>40</v>
      </c>
      <c r="P505" s="143">
        <f>O505*H507</f>
        <v>0</v>
      </c>
      <c r="Q505" s="143">
        <v>1</v>
      </c>
      <c r="R505" s="143">
        <f>Q505*H507</f>
        <v>2.3E-2</v>
      </c>
      <c r="S505" s="143">
        <v>0</v>
      </c>
      <c r="T505" s="144">
        <f>S505*H507</f>
        <v>0</v>
      </c>
      <c r="AR505" s="145" t="s">
        <v>171</v>
      </c>
      <c r="AT505" s="145" t="s">
        <v>539</v>
      </c>
      <c r="AU505" s="145" t="s">
        <v>87</v>
      </c>
      <c r="AY505" s="19" t="s">
        <v>328</v>
      </c>
      <c r="BE505" s="146">
        <f>IF(N505="základní",J507,0)</f>
        <v>0</v>
      </c>
      <c r="BF505" s="146">
        <f>IF(N505="snížená",J507,0)</f>
        <v>0</v>
      </c>
      <c r="BG505" s="146">
        <f>IF(N505="zákl. přenesená",J507,0)</f>
        <v>0</v>
      </c>
      <c r="BH505" s="146">
        <f>IF(N505="sníž. přenesená",J507,0)</f>
        <v>0</v>
      </c>
      <c r="BI505" s="146">
        <f>IF(N505="nulová",J507,0)</f>
        <v>0</v>
      </c>
      <c r="BJ505" s="19" t="s">
        <v>76</v>
      </c>
      <c r="BK505" s="146">
        <f>ROUND(I507*H507,2)</f>
        <v>0</v>
      </c>
      <c r="BL505" s="19" t="s">
        <v>113</v>
      </c>
      <c r="BM505" s="145" t="s">
        <v>7195</v>
      </c>
    </row>
    <row r="506" spans="2:65" s="12" customFormat="1">
      <c r="B506" s="156"/>
      <c r="D506" s="151" t="s">
        <v>442</v>
      </c>
      <c r="E506" s="157" t="s">
        <v>3</v>
      </c>
      <c r="F506" s="158" t="s">
        <v>7192</v>
      </c>
      <c r="H506" s="159">
        <v>1.6E-2</v>
      </c>
      <c r="I506" s="160"/>
      <c r="L506" s="156"/>
      <c r="M506" s="161"/>
      <c r="T506" s="162"/>
      <c r="AT506" s="157" t="s">
        <v>442</v>
      </c>
      <c r="AU506" s="157" t="s">
        <v>87</v>
      </c>
      <c r="AV506" s="12" t="s">
        <v>79</v>
      </c>
      <c r="AW506" s="12" t="s">
        <v>31</v>
      </c>
      <c r="AX506" s="12" t="s">
        <v>76</v>
      </c>
      <c r="AY506" s="157" t="s">
        <v>328</v>
      </c>
    </row>
    <row r="507" spans="2:65" s="1" customFormat="1" ht="21.75" customHeight="1">
      <c r="B507" s="133"/>
      <c r="C507" s="176" t="s">
        <v>1330</v>
      </c>
      <c r="D507" s="176" t="s">
        <v>539</v>
      </c>
      <c r="E507" s="177" t="s">
        <v>7193</v>
      </c>
      <c r="F507" s="178" t="s">
        <v>7194</v>
      </c>
      <c r="G507" s="179" t="s">
        <v>585</v>
      </c>
      <c r="H507" s="180">
        <v>2.3E-2</v>
      </c>
      <c r="I507" s="181"/>
      <c r="J507" s="182">
        <f>ROUND(I507*H507,2)</f>
        <v>0</v>
      </c>
      <c r="K507" s="178" t="s">
        <v>335</v>
      </c>
      <c r="L507" s="183"/>
      <c r="M507" s="184" t="s">
        <v>3</v>
      </c>
      <c r="N507" s="185" t="s">
        <v>40</v>
      </c>
      <c r="P507" s="143">
        <f>O507*H509</f>
        <v>0</v>
      </c>
      <c r="Q507" s="143">
        <v>1</v>
      </c>
      <c r="R507" s="143">
        <f>Q507*H509</f>
        <v>3.9E-2</v>
      </c>
      <c r="S507" s="143">
        <v>0</v>
      </c>
      <c r="T507" s="144">
        <f>S507*H509</f>
        <v>0</v>
      </c>
      <c r="AR507" s="145" t="s">
        <v>171</v>
      </c>
      <c r="AT507" s="145" t="s">
        <v>539</v>
      </c>
      <c r="AU507" s="145" t="s">
        <v>87</v>
      </c>
      <c r="AY507" s="19" t="s">
        <v>328</v>
      </c>
      <c r="BE507" s="146">
        <f>IF(N507="základní",J509,0)</f>
        <v>0</v>
      </c>
      <c r="BF507" s="146">
        <f>IF(N507="snížená",J509,0)</f>
        <v>0</v>
      </c>
      <c r="BG507" s="146">
        <f>IF(N507="zákl. přenesená",J509,0)</f>
        <v>0</v>
      </c>
      <c r="BH507" s="146">
        <f>IF(N507="sníž. přenesená",J509,0)</f>
        <v>0</v>
      </c>
      <c r="BI507" s="146">
        <f>IF(N507="nulová",J509,0)</f>
        <v>0</v>
      </c>
      <c r="BJ507" s="19" t="s">
        <v>76</v>
      </c>
      <c r="BK507" s="146">
        <f>ROUND(I509*H509,2)</f>
        <v>0</v>
      </c>
      <c r="BL507" s="19" t="s">
        <v>113</v>
      </c>
      <c r="BM507" s="145" t="s">
        <v>7199</v>
      </c>
    </row>
    <row r="508" spans="2:65" s="12" customFormat="1">
      <c r="B508" s="156"/>
      <c r="D508" s="151" t="s">
        <v>442</v>
      </c>
      <c r="E508" s="157" t="s">
        <v>3</v>
      </c>
      <c r="F508" s="158" t="s">
        <v>7196</v>
      </c>
      <c r="H508" s="159">
        <v>2.3E-2</v>
      </c>
      <c r="I508" s="160"/>
      <c r="L508" s="156"/>
      <c r="M508" s="161"/>
      <c r="T508" s="162"/>
      <c r="AT508" s="157" t="s">
        <v>442</v>
      </c>
      <c r="AU508" s="157" t="s">
        <v>87</v>
      </c>
      <c r="AV508" s="12" t="s">
        <v>79</v>
      </c>
      <c r="AW508" s="12" t="s">
        <v>31</v>
      </c>
      <c r="AX508" s="12" t="s">
        <v>76</v>
      </c>
      <c r="AY508" s="157" t="s">
        <v>328</v>
      </c>
    </row>
    <row r="509" spans="2:65" s="1" customFormat="1" ht="21.75" customHeight="1">
      <c r="B509" s="133"/>
      <c r="C509" s="176" t="s">
        <v>1693</v>
      </c>
      <c r="D509" s="176" t="s">
        <v>539</v>
      </c>
      <c r="E509" s="177" t="s">
        <v>7197</v>
      </c>
      <c r="F509" s="178" t="s">
        <v>7198</v>
      </c>
      <c r="G509" s="179" t="s">
        <v>585</v>
      </c>
      <c r="H509" s="180">
        <v>3.9E-2</v>
      </c>
      <c r="I509" s="181"/>
      <c r="J509" s="182">
        <f>ROUND(I509*H509,2)</f>
        <v>0</v>
      </c>
      <c r="K509" s="178" t="s">
        <v>335</v>
      </c>
      <c r="L509" s="183"/>
      <c r="M509" s="184" t="s">
        <v>3</v>
      </c>
      <c r="N509" s="185" t="s">
        <v>40</v>
      </c>
      <c r="P509" s="143">
        <f>O509*H511</f>
        <v>0</v>
      </c>
      <c r="Q509" s="143">
        <v>1</v>
      </c>
      <c r="R509" s="143">
        <f>Q509*H511</f>
        <v>0.57199999999999995</v>
      </c>
      <c r="S509" s="143">
        <v>0</v>
      </c>
      <c r="T509" s="144">
        <f>S509*H511</f>
        <v>0</v>
      </c>
      <c r="AR509" s="145" t="s">
        <v>171</v>
      </c>
      <c r="AT509" s="145" t="s">
        <v>539</v>
      </c>
      <c r="AU509" s="145" t="s">
        <v>87</v>
      </c>
      <c r="AY509" s="19" t="s">
        <v>328</v>
      </c>
      <c r="BE509" s="146">
        <f>IF(N509="základní",J511,0)</f>
        <v>0</v>
      </c>
      <c r="BF509" s="146">
        <f>IF(N509="snížená",J511,0)</f>
        <v>0</v>
      </c>
      <c r="BG509" s="146">
        <f>IF(N509="zákl. přenesená",J511,0)</f>
        <v>0</v>
      </c>
      <c r="BH509" s="146">
        <f>IF(N509="sníž. přenesená",J511,0)</f>
        <v>0</v>
      </c>
      <c r="BI509" s="146">
        <f>IF(N509="nulová",J511,0)</f>
        <v>0</v>
      </c>
      <c r="BJ509" s="19" t="s">
        <v>76</v>
      </c>
      <c r="BK509" s="146">
        <f>ROUND(I511*H511,2)</f>
        <v>0</v>
      </c>
      <c r="BL509" s="19" t="s">
        <v>113</v>
      </c>
      <c r="BM509" s="145" t="s">
        <v>7203</v>
      </c>
    </row>
    <row r="510" spans="2:65" s="12" customFormat="1">
      <c r="B510" s="156"/>
      <c r="D510" s="151" t="s">
        <v>442</v>
      </c>
      <c r="E510" s="157" t="s">
        <v>3</v>
      </c>
      <c r="F510" s="158" t="s">
        <v>7200</v>
      </c>
      <c r="H510" s="159">
        <v>3.9E-2</v>
      </c>
      <c r="I510" s="160"/>
      <c r="L510" s="156"/>
      <c r="M510" s="161"/>
      <c r="T510" s="162"/>
      <c r="AT510" s="157" t="s">
        <v>442</v>
      </c>
      <c r="AU510" s="157" t="s">
        <v>87</v>
      </c>
      <c r="AV510" s="12" t="s">
        <v>79</v>
      </c>
      <c r="AW510" s="12" t="s">
        <v>31</v>
      </c>
      <c r="AX510" s="12" t="s">
        <v>76</v>
      </c>
      <c r="AY510" s="157" t="s">
        <v>328</v>
      </c>
    </row>
    <row r="511" spans="2:65" s="1" customFormat="1" ht="21.75" customHeight="1">
      <c r="B511" s="133"/>
      <c r="C511" s="176" t="s">
        <v>1333</v>
      </c>
      <c r="D511" s="176" t="s">
        <v>539</v>
      </c>
      <c r="E511" s="177" t="s">
        <v>7201</v>
      </c>
      <c r="F511" s="178" t="s">
        <v>7202</v>
      </c>
      <c r="G511" s="179" t="s">
        <v>585</v>
      </c>
      <c r="H511" s="180">
        <v>0.57199999999999995</v>
      </c>
      <c r="I511" s="181"/>
      <c r="J511" s="182">
        <f>ROUND(I511*H511,2)</f>
        <v>0</v>
      </c>
      <c r="K511" s="178" t="s">
        <v>335</v>
      </c>
      <c r="L511" s="183"/>
      <c r="M511" s="184" t="s">
        <v>3</v>
      </c>
      <c r="N511" s="185" t="s">
        <v>40</v>
      </c>
      <c r="P511" s="143">
        <f>O511*H513</f>
        <v>0</v>
      </c>
      <c r="Q511" s="143">
        <v>1</v>
      </c>
      <c r="R511" s="143">
        <f>Q511*H513</f>
        <v>0.107</v>
      </c>
      <c r="S511" s="143">
        <v>0</v>
      </c>
      <c r="T511" s="144">
        <f>S511*H513</f>
        <v>0</v>
      </c>
      <c r="AR511" s="145" t="s">
        <v>171</v>
      </c>
      <c r="AT511" s="145" t="s">
        <v>539</v>
      </c>
      <c r="AU511" s="145" t="s">
        <v>87</v>
      </c>
      <c r="AY511" s="19" t="s">
        <v>328</v>
      </c>
      <c r="BE511" s="146">
        <f>IF(N511="základní",J513,0)</f>
        <v>0</v>
      </c>
      <c r="BF511" s="146">
        <f>IF(N511="snížená",J513,0)</f>
        <v>0</v>
      </c>
      <c r="BG511" s="146">
        <f>IF(N511="zákl. přenesená",J513,0)</f>
        <v>0</v>
      </c>
      <c r="BH511" s="146">
        <f>IF(N511="sníž. přenesená",J513,0)</f>
        <v>0</v>
      </c>
      <c r="BI511" s="146">
        <f>IF(N511="nulová",J513,0)</f>
        <v>0</v>
      </c>
      <c r="BJ511" s="19" t="s">
        <v>76</v>
      </c>
      <c r="BK511" s="146">
        <f>ROUND(I513*H513,2)</f>
        <v>0</v>
      </c>
      <c r="BL511" s="19" t="s">
        <v>113</v>
      </c>
      <c r="BM511" s="145" t="s">
        <v>7207</v>
      </c>
    </row>
    <row r="512" spans="2:65" s="12" customFormat="1">
      <c r="B512" s="156"/>
      <c r="D512" s="151" t="s">
        <v>442</v>
      </c>
      <c r="E512" s="157" t="s">
        <v>3</v>
      </c>
      <c r="F512" s="158" t="s">
        <v>7204</v>
      </c>
      <c r="H512" s="159">
        <v>0.57199999999999995</v>
      </c>
      <c r="I512" s="160"/>
      <c r="L512" s="156"/>
      <c r="M512" s="161"/>
      <c r="T512" s="162"/>
      <c r="AT512" s="157" t="s">
        <v>442</v>
      </c>
      <c r="AU512" s="157" t="s">
        <v>87</v>
      </c>
      <c r="AV512" s="12" t="s">
        <v>79</v>
      </c>
      <c r="AW512" s="12" t="s">
        <v>31</v>
      </c>
      <c r="AX512" s="12" t="s">
        <v>76</v>
      </c>
      <c r="AY512" s="157" t="s">
        <v>328</v>
      </c>
    </row>
    <row r="513" spans="2:65" s="1" customFormat="1" ht="21.75" customHeight="1">
      <c r="B513" s="133"/>
      <c r="C513" s="176" t="s">
        <v>1702</v>
      </c>
      <c r="D513" s="176" t="s">
        <v>539</v>
      </c>
      <c r="E513" s="177" t="s">
        <v>7205</v>
      </c>
      <c r="F513" s="178" t="s">
        <v>7206</v>
      </c>
      <c r="G513" s="179" t="s">
        <v>585</v>
      </c>
      <c r="H513" s="180">
        <v>0.107</v>
      </c>
      <c r="I513" s="181"/>
      <c r="J513" s="182">
        <f>ROUND(I513*H513,2)</f>
        <v>0</v>
      </c>
      <c r="K513" s="178" t="s">
        <v>335</v>
      </c>
      <c r="L513" s="183"/>
      <c r="M513" s="184" t="s">
        <v>3</v>
      </c>
      <c r="N513" s="185" t="s">
        <v>40</v>
      </c>
      <c r="P513" s="143">
        <f>O513*H515</f>
        <v>0</v>
      </c>
      <c r="Q513" s="143">
        <v>1</v>
      </c>
      <c r="R513" s="143">
        <f>Q513*H515</f>
        <v>0.23300000000000001</v>
      </c>
      <c r="S513" s="143">
        <v>0</v>
      </c>
      <c r="T513" s="144">
        <f>S513*H515</f>
        <v>0</v>
      </c>
      <c r="AR513" s="145" t="s">
        <v>171</v>
      </c>
      <c r="AT513" s="145" t="s">
        <v>539</v>
      </c>
      <c r="AU513" s="145" t="s">
        <v>87</v>
      </c>
      <c r="AY513" s="19" t="s">
        <v>328</v>
      </c>
      <c r="BE513" s="146">
        <f>IF(N513="základní",J515,0)</f>
        <v>0</v>
      </c>
      <c r="BF513" s="146">
        <f>IF(N513="snížená",J515,0)</f>
        <v>0</v>
      </c>
      <c r="BG513" s="146">
        <f>IF(N513="zákl. přenesená",J515,0)</f>
        <v>0</v>
      </c>
      <c r="BH513" s="146">
        <f>IF(N513="sníž. přenesená",J515,0)</f>
        <v>0</v>
      </c>
      <c r="BI513" s="146">
        <f>IF(N513="nulová",J515,0)</f>
        <v>0</v>
      </c>
      <c r="BJ513" s="19" t="s">
        <v>76</v>
      </c>
      <c r="BK513" s="146">
        <f>ROUND(I515*H515,2)</f>
        <v>0</v>
      </c>
      <c r="BL513" s="19" t="s">
        <v>113</v>
      </c>
      <c r="BM513" s="145" t="s">
        <v>7211</v>
      </c>
    </row>
    <row r="514" spans="2:65" s="12" customFormat="1">
      <c r="B514" s="156"/>
      <c r="D514" s="151" t="s">
        <v>442</v>
      </c>
      <c r="E514" s="157" t="s">
        <v>3</v>
      </c>
      <c r="F514" s="158" t="s">
        <v>7208</v>
      </c>
      <c r="H514" s="159">
        <v>0.107</v>
      </c>
      <c r="I514" s="160"/>
      <c r="L514" s="156"/>
      <c r="M514" s="161"/>
      <c r="T514" s="162"/>
      <c r="AT514" s="157" t="s">
        <v>442</v>
      </c>
      <c r="AU514" s="157" t="s">
        <v>87</v>
      </c>
      <c r="AV514" s="12" t="s">
        <v>79</v>
      </c>
      <c r="AW514" s="12" t="s">
        <v>31</v>
      </c>
      <c r="AX514" s="12" t="s">
        <v>76</v>
      </c>
      <c r="AY514" s="157" t="s">
        <v>328</v>
      </c>
    </row>
    <row r="515" spans="2:65" s="1" customFormat="1" ht="21.75" customHeight="1">
      <c r="B515" s="133"/>
      <c r="C515" s="176" t="s">
        <v>1336</v>
      </c>
      <c r="D515" s="176" t="s">
        <v>539</v>
      </c>
      <c r="E515" s="177" t="s">
        <v>7209</v>
      </c>
      <c r="F515" s="178" t="s">
        <v>7210</v>
      </c>
      <c r="G515" s="179" t="s">
        <v>585</v>
      </c>
      <c r="H515" s="180">
        <v>0.23300000000000001</v>
      </c>
      <c r="I515" s="181"/>
      <c r="J515" s="182">
        <f>ROUND(I515*H515,2)</f>
        <v>0</v>
      </c>
      <c r="K515" s="178" t="s">
        <v>335</v>
      </c>
      <c r="L515" s="183"/>
      <c r="M515" s="184" t="s">
        <v>3</v>
      </c>
      <c r="N515" s="185" t="s">
        <v>40</v>
      </c>
      <c r="P515" s="143">
        <f>O515*H517</f>
        <v>0</v>
      </c>
      <c r="Q515" s="143">
        <v>1</v>
      </c>
      <c r="R515" s="143">
        <f>Q515*H517</f>
        <v>6.2E-2</v>
      </c>
      <c r="S515" s="143">
        <v>0</v>
      </c>
      <c r="T515" s="144">
        <f>S515*H517</f>
        <v>0</v>
      </c>
      <c r="AR515" s="145" t="s">
        <v>171</v>
      </c>
      <c r="AT515" s="145" t="s">
        <v>539</v>
      </c>
      <c r="AU515" s="145" t="s">
        <v>87</v>
      </c>
      <c r="AY515" s="19" t="s">
        <v>328</v>
      </c>
      <c r="BE515" s="146">
        <f>IF(N515="základní",J517,0)</f>
        <v>0</v>
      </c>
      <c r="BF515" s="146">
        <f>IF(N515="snížená",J517,0)</f>
        <v>0</v>
      </c>
      <c r="BG515" s="146">
        <f>IF(N515="zákl. přenesená",J517,0)</f>
        <v>0</v>
      </c>
      <c r="BH515" s="146">
        <f>IF(N515="sníž. přenesená",J517,0)</f>
        <v>0</v>
      </c>
      <c r="BI515" s="146">
        <f>IF(N515="nulová",J517,0)</f>
        <v>0</v>
      </c>
      <c r="BJ515" s="19" t="s">
        <v>76</v>
      </c>
      <c r="BK515" s="146">
        <f>ROUND(I517*H517,2)</f>
        <v>0</v>
      </c>
      <c r="BL515" s="19" t="s">
        <v>113</v>
      </c>
      <c r="BM515" s="145" t="s">
        <v>7215</v>
      </c>
    </row>
    <row r="516" spans="2:65" s="12" customFormat="1">
      <c r="B516" s="156"/>
      <c r="D516" s="151" t="s">
        <v>442</v>
      </c>
      <c r="E516" s="157" t="s">
        <v>3</v>
      </c>
      <c r="F516" s="158" t="s">
        <v>7212</v>
      </c>
      <c r="H516" s="159">
        <v>0.23300000000000001</v>
      </c>
      <c r="I516" s="160"/>
      <c r="L516" s="156"/>
      <c r="M516" s="161"/>
      <c r="T516" s="162"/>
      <c r="AT516" s="157" t="s">
        <v>442</v>
      </c>
      <c r="AU516" s="157" t="s">
        <v>87</v>
      </c>
      <c r="AV516" s="12" t="s">
        <v>79</v>
      </c>
      <c r="AW516" s="12" t="s">
        <v>31</v>
      </c>
      <c r="AX516" s="12" t="s">
        <v>76</v>
      </c>
      <c r="AY516" s="157" t="s">
        <v>328</v>
      </c>
    </row>
    <row r="517" spans="2:65" s="1" customFormat="1" ht="21.75" customHeight="1">
      <c r="B517" s="133"/>
      <c r="C517" s="176" t="s">
        <v>1708</v>
      </c>
      <c r="D517" s="176" t="s">
        <v>539</v>
      </c>
      <c r="E517" s="177" t="s">
        <v>7213</v>
      </c>
      <c r="F517" s="178" t="s">
        <v>7214</v>
      </c>
      <c r="G517" s="179" t="s">
        <v>585</v>
      </c>
      <c r="H517" s="180">
        <v>6.2E-2</v>
      </c>
      <c r="I517" s="181"/>
      <c r="J517" s="182">
        <f>ROUND(I517*H517,2)</f>
        <v>0</v>
      </c>
      <c r="K517" s="178" t="s">
        <v>2897</v>
      </c>
      <c r="L517" s="183"/>
      <c r="M517" s="184" t="s">
        <v>3</v>
      </c>
      <c r="N517" s="185" t="s">
        <v>40</v>
      </c>
      <c r="P517" s="143">
        <f>O517*H519</f>
        <v>0</v>
      </c>
      <c r="Q517" s="143">
        <v>1</v>
      </c>
      <c r="R517" s="143">
        <f>Q517*H519</f>
        <v>2.9000000000000001E-2</v>
      </c>
      <c r="S517" s="143">
        <v>0</v>
      </c>
      <c r="T517" s="144">
        <f>S517*H519</f>
        <v>0</v>
      </c>
      <c r="AR517" s="145" t="s">
        <v>171</v>
      </c>
      <c r="AT517" s="145" t="s">
        <v>539</v>
      </c>
      <c r="AU517" s="145" t="s">
        <v>87</v>
      </c>
      <c r="AY517" s="19" t="s">
        <v>328</v>
      </c>
      <c r="BE517" s="146">
        <f>IF(N517="základní",J519,0)</f>
        <v>0</v>
      </c>
      <c r="BF517" s="146">
        <f>IF(N517="snížená",J519,0)</f>
        <v>0</v>
      </c>
      <c r="BG517" s="146">
        <f>IF(N517="zákl. přenesená",J519,0)</f>
        <v>0</v>
      </c>
      <c r="BH517" s="146">
        <f>IF(N517="sníž. přenesená",J519,0)</f>
        <v>0</v>
      </c>
      <c r="BI517" s="146">
        <f>IF(N517="nulová",J519,0)</f>
        <v>0</v>
      </c>
      <c r="BJ517" s="19" t="s">
        <v>76</v>
      </c>
      <c r="BK517" s="146">
        <f>ROUND(I519*H519,2)</f>
        <v>0</v>
      </c>
      <c r="BL517" s="19" t="s">
        <v>113</v>
      </c>
      <c r="BM517" s="145" t="s">
        <v>7217</v>
      </c>
    </row>
    <row r="518" spans="2:65" s="12" customFormat="1">
      <c r="B518" s="156"/>
      <c r="D518" s="151" t="s">
        <v>442</v>
      </c>
      <c r="E518" s="157" t="s">
        <v>3</v>
      </c>
      <c r="F518" s="158" t="s">
        <v>7216</v>
      </c>
      <c r="H518" s="159">
        <v>6.2E-2</v>
      </c>
      <c r="I518" s="160"/>
      <c r="L518" s="156"/>
      <c r="M518" s="161"/>
      <c r="T518" s="162"/>
      <c r="AT518" s="157" t="s">
        <v>442</v>
      </c>
      <c r="AU518" s="157" t="s">
        <v>87</v>
      </c>
      <c r="AV518" s="12" t="s">
        <v>79</v>
      </c>
      <c r="AW518" s="12" t="s">
        <v>31</v>
      </c>
      <c r="AX518" s="12" t="s">
        <v>76</v>
      </c>
      <c r="AY518" s="157" t="s">
        <v>328</v>
      </c>
    </row>
    <row r="519" spans="2:65" s="1" customFormat="1" ht="21.75" customHeight="1">
      <c r="B519" s="133"/>
      <c r="C519" s="176" t="s">
        <v>1339</v>
      </c>
      <c r="D519" s="176" t="s">
        <v>539</v>
      </c>
      <c r="E519" s="177" t="s">
        <v>4739</v>
      </c>
      <c r="F519" s="178" t="s">
        <v>4740</v>
      </c>
      <c r="G519" s="179" t="s">
        <v>585</v>
      </c>
      <c r="H519" s="180">
        <v>2.9000000000000001E-2</v>
      </c>
      <c r="I519" s="181"/>
      <c r="J519" s="182">
        <f>ROUND(I519*H519,2)</f>
        <v>0</v>
      </c>
      <c r="K519" s="178" t="s">
        <v>335</v>
      </c>
      <c r="L519" s="183"/>
      <c r="M519" s="184" t="s">
        <v>3</v>
      </c>
      <c r="N519" s="185" t="s">
        <v>40</v>
      </c>
      <c r="P519" s="143">
        <f>O519*H521</f>
        <v>0</v>
      </c>
      <c r="Q519" s="143">
        <v>1</v>
      </c>
      <c r="R519" s="143">
        <f>Q519*H521</f>
        <v>1.4079999999999999</v>
      </c>
      <c r="S519" s="143">
        <v>0</v>
      </c>
      <c r="T519" s="144">
        <f>S519*H521</f>
        <v>0</v>
      </c>
      <c r="AR519" s="145" t="s">
        <v>171</v>
      </c>
      <c r="AT519" s="145" t="s">
        <v>539</v>
      </c>
      <c r="AU519" s="145" t="s">
        <v>87</v>
      </c>
      <c r="AY519" s="19" t="s">
        <v>328</v>
      </c>
      <c r="BE519" s="146">
        <f>IF(N519="základní",J521,0)</f>
        <v>0</v>
      </c>
      <c r="BF519" s="146">
        <f>IF(N519="snížená",J521,0)</f>
        <v>0</v>
      </c>
      <c r="BG519" s="146">
        <f>IF(N519="zákl. přenesená",J521,0)</f>
        <v>0</v>
      </c>
      <c r="BH519" s="146">
        <f>IF(N519="sníž. přenesená",J521,0)</f>
        <v>0</v>
      </c>
      <c r="BI519" s="146">
        <f>IF(N519="nulová",J521,0)</f>
        <v>0</v>
      </c>
      <c r="BJ519" s="19" t="s">
        <v>76</v>
      </c>
      <c r="BK519" s="146">
        <f>ROUND(I521*H521,2)</f>
        <v>0</v>
      </c>
      <c r="BL519" s="19" t="s">
        <v>113</v>
      </c>
      <c r="BM519" s="145" t="s">
        <v>7219</v>
      </c>
    </row>
    <row r="520" spans="2:65" s="12" customFormat="1">
      <c r="B520" s="156"/>
      <c r="D520" s="151" t="s">
        <v>442</v>
      </c>
      <c r="E520" s="157" t="s">
        <v>3</v>
      </c>
      <c r="F520" s="158" t="s">
        <v>7218</v>
      </c>
      <c r="H520" s="159">
        <v>2.9000000000000001E-2</v>
      </c>
      <c r="I520" s="160"/>
      <c r="L520" s="156"/>
      <c r="M520" s="161"/>
      <c r="T520" s="162"/>
      <c r="AT520" s="157" t="s">
        <v>442</v>
      </c>
      <c r="AU520" s="157" t="s">
        <v>87</v>
      </c>
      <c r="AV520" s="12" t="s">
        <v>79</v>
      </c>
      <c r="AW520" s="12" t="s">
        <v>31</v>
      </c>
      <c r="AX520" s="12" t="s">
        <v>76</v>
      </c>
      <c r="AY520" s="157" t="s">
        <v>328</v>
      </c>
    </row>
    <row r="521" spans="2:65" s="1" customFormat="1" ht="21.75" customHeight="1">
      <c r="B521" s="133"/>
      <c r="C521" s="176" t="s">
        <v>1720</v>
      </c>
      <c r="D521" s="176" t="s">
        <v>539</v>
      </c>
      <c r="E521" s="177" t="s">
        <v>4708</v>
      </c>
      <c r="F521" s="178" t="s">
        <v>4709</v>
      </c>
      <c r="G521" s="179" t="s">
        <v>585</v>
      </c>
      <c r="H521" s="180">
        <v>1.4079999999999999</v>
      </c>
      <c r="I521" s="181"/>
      <c r="J521" s="182">
        <f>ROUND(I521*H521,2)</f>
        <v>0</v>
      </c>
      <c r="K521" s="178" t="s">
        <v>335</v>
      </c>
      <c r="L521" s="183"/>
      <c r="M521" s="184" t="s">
        <v>3</v>
      </c>
      <c r="N521" s="185" t="s">
        <v>40</v>
      </c>
      <c r="P521" s="143">
        <f>O521*H523</f>
        <v>0</v>
      </c>
      <c r="Q521" s="143">
        <v>1</v>
      </c>
      <c r="R521" s="143">
        <f>Q521*H523</f>
        <v>0.105</v>
      </c>
      <c r="S521" s="143">
        <v>0</v>
      </c>
      <c r="T521" s="144">
        <f>S521*H523</f>
        <v>0</v>
      </c>
      <c r="AR521" s="145" t="s">
        <v>171</v>
      </c>
      <c r="AT521" s="145" t="s">
        <v>539</v>
      </c>
      <c r="AU521" s="145" t="s">
        <v>87</v>
      </c>
      <c r="AY521" s="19" t="s">
        <v>328</v>
      </c>
      <c r="BE521" s="146">
        <f>IF(N521="základní",J523,0)</f>
        <v>0</v>
      </c>
      <c r="BF521" s="146">
        <f>IF(N521="snížená",J523,0)</f>
        <v>0</v>
      </c>
      <c r="BG521" s="146">
        <f>IF(N521="zákl. přenesená",J523,0)</f>
        <v>0</v>
      </c>
      <c r="BH521" s="146">
        <f>IF(N521="sníž. přenesená",J523,0)</f>
        <v>0</v>
      </c>
      <c r="BI521" s="146">
        <f>IF(N521="nulová",J523,0)</f>
        <v>0</v>
      </c>
      <c r="BJ521" s="19" t="s">
        <v>76</v>
      </c>
      <c r="BK521" s="146">
        <f>ROUND(I523*H523,2)</f>
        <v>0</v>
      </c>
      <c r="BL521" s="19" t="s">
        <v>113</v>
      </c>
      <c r="BM521" s="145" t="s">
        <v>7222</v>
      </c>
    </row>
    <row r="522" spans="2:65" s="12" customFormat="1">
      <c r="B522" s="156"/>
      <c r="D522" s="151" t="s">
        <v>442</v>
      </c>
      <c r="E522" s="157" t="s">
        <v>3</v>
      </c>
      <c r="F522" s="158" t="s">
        <v>7220</v>
      </c>
      <c r="H522" s="159">
        <v>1.4079999999999999</v>
      </c>
      <c r="I522" s="160"/>
      <c r="L522" s="156"/>
      <c r="M522" s="161"/>
      <c r="T522" s="162"/>
      <c r="AT522" s="157" t="s">
        <v>442</v>
      </c>
      <c r="AU522" s="157" t="s">
        <v>87</v>
      </c>
      <c r="AV522" s="12" t="s">
        <v>79</v>
      </c>
      <c r="AW522" s="12" t="s">
        <v>31</v>
      </c>
      <c r="AX522" s="12" t="s">
        <v>76</v>
      </c>
      <c r="AY522" s="157" t="s">
        <v>328</v>
      </c>
    </row>
    <row r="523" spans="2:65" s="1" customFormat="1" ht="21.75" customHeight="1">
      <c r="B523" s="133"/>
      <c r="C523" s="176" t="s">
        <v>1342</v>
      </c>
      <c r="D523" s="176" t="s">
        <v>539</v>
      </c>
      <c r="E523" s="177" t="s">
        <v>4746</v>
      </c>
      <c r="F523" s="178" t="s">
        <v>7221</v>
      </c>
      <c r="G523" s="179" t="s">
        <v>585</v>
      </c>
      <c r="H523" s="180">
        <v>0.105</v>
      </c>
      <c r="I523" s="181"/>
      <c r="J523" s="182">
        <f>ROUND(I523*H523,2)</f>
        <v>0</v>
      </c>
      <c r="K523" s="178" t="s">
        <v>335</v>
      </c>
      <c r="L523" s="183"/>
      <c r="M523" s="184" t="s">
        <v>3</v>
      </c>
      <c r="N523" s="185" t="s">
        <v>40</v>
      </c>
      <c r="P523" s="143">
        <f>O523*H525</f>
        <v>0</v>
      </c>
      <c r="Q523" s="143">
        <v>1</v>
      </c>
      <c r="R523" s="143">
        <f>Q523*H525</f>
        <v>0.74</v>
      </c>
      <c r="S523" s="143">
        <v>0</v>
      </c>
      <c r="T523" s="144">
        <f>S523*H525</f>
        <v>0</v>
      </c>
      <c r="AR523" s="145" t="s">
        <v>171</v>
      </c>
      <c r="AT523" s="145" t="s">
        <v>539</v>
      </c>
      <c r="AU523" s="145" t="s">
        <v>87</v>
      </c>
      <c r="AY523" s="19" t="s">
        <v>328</v>
      </c>
      <c r="BE523" s="146">
        <f>IF(N523="základní",J525,0)</f>
        <v>0</v>
      </c>
      <c r="BF523" s="146">
        <f>IF(N523="snížená",J525,0)</f>
        <v>0</v>
      </c>
      <c r="BG523" s="146">
        <f>IF(N523="zákl. přenesená",J525,0)</f>
        <v>0</v>
      </c>
      <c r="BH523" s="146">
        <f>IF(N523="sníž. přenesená",J525,0)</f>
        <v>0</v>
      </c>
      <c r="BI523" s="146">
        <f>IF(N523="nulová",J525,0)</f>
        <v>0</v>
      </c>
      <c r="BJ523" s="19" t="s">
        <v>76</v>
      </c>
      <c r="BK523" s="146">
        <f>ROUND(I525*H525,2)</f>
        <v>0</v>
      </c>
      <c r="BL523" s="19" t="s">
        <v>113</v>
      </c>
      <c r="BM523" s="145" t="s">
        <v>7224</v>
      </c>
    </row>
    <row r="524" spans="2:65" s="12" customFormat="1">
      <c r="B524" s="156"/>
      <c r="D524" s="151" t="s">
        <v>442</v>
      </c>
      <c r="E524" s="157" t="s">
        <v>3</v>
      </c>
      <c r="F524" s="158" t="s">
        <v>7223</v>
      </c>
      <c r="H524" s="159">
        <v>0.105</v>
      </c>
      <c r="I524" s="160"/>
      <c r="L524" s="156"/>
      <c r="M524" s="161"/>
      <c r="T524" s="162"/>
      <c r="AT524" s="157" t="s">
        <v>442</v>
      </c>
      <c r="AU524" s="157" t="s">
        <v>87</v>
      </c>
      <c r="AV524" s="12" t="s">
        <v>79</v>
      </c>
      <c r="AW524" s="12" t="s">
        <v>31</v>
      </c>
      <c r="AX524" s="12" t="s">
        <v>69</v>
      </c>
      <c r="AY524" s="157" t="s">
        <v>328</v>
      </c>
    </row>
    <row r="525" spans="2:65" s="12" customFormat="1" ht="12">
      <c r="B525" s="156"/>
      <c r="C525" s="176" t="s">
        <v>1728</v>
      </c>
      <c r="D525" s="176" t="s">
        <v>539</v>
      </c>
      <c r="E525" s="177" t="s">
        <v>4702</v>
      </c>
      <c r="F525" s="178" t="s">
        <v>4703</v>
      </c>
      <c r="G525" s="179" t="s">
        <v>585</v>
      </c>
      <c r="H525" s="180">
        <v>0.74</v>
      </c>
      <c r="I525" s="181"/>
      <c r="J525" s="182">
        <f>ROUND(I525*H525,2)</f>
        <v>0</v>
      </c>
      <c r="K525" s="178" t="s">
        <v>335</v>
      </c>
      <c r="L525" s="156"/>
      <c r="M525" s="161"/>
      <c r="T525" s="162"/>
      <c r="AT525" s="157" t="s">
        <v>442</v>
      </c>
      <c r="AU525" s="157" t="s">
        <v>87</v>
      </c>
      <c r="AV525" s="12" t="s">
        <v>79</v>
      </c>
      <c r="AW525" s="12" t="s">
        <v>31</v>
      </c>
      <c r="AX525" s="12" t="s">
        <v>69</v>
      </c>
      <c r="AY525" s="157" t="s">
        <v>328</v>
      </c>
    </row>
    <row r="526" spans="2:65" s="13" customFormat="1">
      <c r="B526" s="163"/>
      <c r="C526" s="12"/>
      <c r="D526" s="151" t="s">
        <v>442</v>
      </c>
      <c r="E526" s="157" t="s">
        <v>3</v>
      </c>
      <c r="F526" s="158" t="s">
        <v>7225</v>
      </c>
      <c r="G526" s="12"/>
      <c r="H526" s="159">
        <v>7.2999999999999995E-2</v>
      </c>
      <c r="I526" s="160"/>
      <c r="J526" s="12"/>
      <c r="K526" s="12"/>
      <c r="L526" s="163"/>
      <c r="M526" s="168"/>
      <c r="T526" s="169"/>
      <c r="AT526" s="164" t="s">
        <v>442</v>
      </c>
      <c r="AU526" s="164" t="s">
        <v>87</v>
      </c>
      <c r="AV526" s="13" t="s">
        <v>113</v>
      </c>
      <c r="AW526" s="13" t="s">
        <v>31</v>
      </c>
      <c r="AX526" s="13" t="s">
        <v>76</v>
      </c>
      <c r="AY526" s="164" t="s">
        <v>328</v>
      </c>
    </row>
    <row r="527" spans="2:65" s="1" customFormat="1" ht="24.2" customHeight="1">
      <c r="B527" s="133"/>
      <c r="C527" s="12"/>
      <c r="D527" s="151" t="s">
        <v>442</v>
      </c>
      <c r="E527" s="157" t="s">
        <v>3</v>
      </c>
      <c r="F527" s="158" t="s">
        <v>7226</v>
      </c>
      <c r="G527" s="12"/>
      <c r="H527" s="159">
        <v>0.66700000000000004</v>
      </c>
      <c r="I527" s="160"/>
      <c r="J527" s="12"/>
      <c r="K527" s="12"/>
      <c r="L527" s="183"/>
      <c r="M527" s="184" t="s">
        <v>3</v>
      </c>
      <c r="N527" s="185" t="s">
        <v>40</v>
      </c>
      <c r="P527" s="143">
        <f>O527*H529</f>
        <v>0</v>
      </c>
      <c r="Q527" s="143">
        <v>1</v>
      </c>
      <c r="R527" s="143">
        <f>Q527*H529</f>
        <v>0.67300000000000004</v>
      </c>
      <c r="S527" s="143">
        <v>0</v>
      </c>
      <c r="T527" s="144">
        <f>S527*H529</f>
        <v>0</v>
      </c>
      <c r="AR527" s="145" t="s">
        <v>171</v>
      </c>
      <c r="AT527" s="145" t="s">
        <v>539</v>
      </c>
      <c r="AU527" s="145" t="s">
        <v>87</v>
      </c>
      <c r="AY527" s="19" t="s">
        <v>328</v>
      </c>
      <c r="BE527" s="146">
        <f>IF(N527="základní",J529,0)</f>
        <v>0</v>
      </c>
      <c r="BF527" s="146">
        <f>IF(N527="snížená",J529,0)</f>
        <v>0</v>
      </c>
      <c r="BG527" s="146">
        <f>IF(N527="zákl. přenesená",J529,0)</f>
        <v>0</v>
      </c>
      <c r="BH527" s="146">
        <f>IF(N527="sníž. přenesená",J529,0)</f>
        <v>0</v>
      </c>
      <c r="BI527" s="146">
        <f>IF(N527="nulová",J529,0)</f>
        <v>0</v>
      </c>
      <c r="BJ527" s="19" t="s">
        <v>76</v>
      </c>
      <c r="BK527" s="146">
        <f>ROUND(I529*H529,2)</f>
        <v>0</v>
      </c>
      <c r="BL527" s="19" t="s">
        <v>113</v>
      </c>
      <c r="BM527" s="145" t="s">
        <v>7229</v>
      </c>
    </row>
    <row r="528" spans="2:65" s="12" customFormat="1">
      <c r="B528" s="156"/>
      <c r="C528" s="13"/>
      <c r="D528" s="151" t="s">
        <v>442</v>
      </c>
      <c r="E528" s="164" t="s">
        <v>3</v>
      </c>
      <c r="F528" s="165" t="s">
        <v>452</v>
      </c>
      <c r="G528" s="13"/>
      <c r="H528" s="166">
        <v>0.74</v>
      </c>
      <c r="I528" s="167"/>
      <c r="J528" s="13"/>
      <c r="K528" s="13"/>
      <c r="L528" s="156"/>
      <c r="M528" s="161"/>
      <c r="T528" s="162"/>
      <c r="AT528" s="157" t="s">
        <v>442</v>
      </c>
      <c r="AU528" s="157" t="s">
        <v>87</v>
      </c>
      <c r="AV528" s="12" t="s">
        <v>79</v>
      </c>
      <c r="AW528" s="12" t="s">
        <v>31</v>
      </c>
      <c r="AX528" s="12" t="s">
        <v>76</v>
      </c>
      <c r="AY528" s="157" t="s">
        <v>328</v>
      </c>
    </row>
    <row r="529" spans="2:65" s="1" customFormat="1" ht="21.75" customHeight="1">
      <c r="B529" s="133"/>
      <c r="C529" s="176" t="s">
        <v>570</v>
      </c>
      <c r="D529" s="176" t="s">
        <v>539</v>
      </c>
      <c r="E529" s="177" t="s">
        <v>7227</v>
      </c>
      <c r="F529" s="178" t="s">
        <v>7228</v>
      </c>
      <c r="G529" s="179" t="s">
        <v>585</v>
      </c>
      <c r="H529" s="180">
        <v>0.67300000000000004</v>
      </c>
      <c r="I529" s="181"/>
      <c r="J529" s="182">
        <f>ROUND(I529*H529,2)</f>
        <v>0</v>
      </c>
      <c r="K529" s="178" t="s">
        <v>335</v>
      </c>
      <c r="L529" s="183"/>
      <c r="M529" s="184" t="s">
        <v>3</v>
      </c>
      <c r="N529" s="185" t="s">
        <v>40</v>
      </c>
      <c r="P529" s="143">
        <f>O529*H531</f>
        <v>0</v>
      </c>
      <c r="Q529" s="143">
        <v>1</v>
      </c>
      <c r="R529" s="143">
        <f>Q529*H531</f>
        <v>20.350000000000001</v>
      </c>
      <c r="S529" s="143">
        <v>0</v>
      </c>
      <c r="T529" s="144">
        <f>S529*H531</f>
        <v>0</v>
      </c>
      <c r="AR529" s="145" t="s">
        <v>171</v>
      </c>
      <c r="AT529" s="145" t="s">
        <v>539</v>
      </c>
      <c r="AU529" s="145" t="s">
        <v>87</v>
      </c>
      <c r="AY529" s="19" t="s">
        <v>328</v>
      </c>
      <c r="BE529" s="146">
        <f>IF(N529="základní",J531,0)</f>
        <v>0</v>
      </c>
      <c r="BF529" s="146">
        <f>IF(N529="snížená",J531,0)</f>
        <v>0</v>
      </c>
      <c r="BG529" s="146">
        <f>IF(N529="zákl. přenesená",J531,0)</f>
        <v>0</v>
      </c>
      <c r="BH529" s="146">
        <f>IF(N529="sníž. přenesená",J531,0)</f>
        <v>0</v>
      </c>
      <c r="BI529" s="146">
        <f>IF(N529="nulová",J531,0)</f>
        <v>0</v>
      </c>
      <c r="BJ529" s="19" t="s">
        <v>76</v>
      </c>
      <c r="BK529" s="146">
        <f>ROUND(I531*H531,2)</f>
        <v>0</v>
      </c>
      <c r="BL529" s="19" t="s">
        <v>113</v>
      </c>
      <c r="BM529" s="145" t="s">
        <v>7233</v>
      </c>
    </row>
    <row r="530" spans="2:65" s="12" customFormat="1">
      <c r="B530" s="156"/>
      <c r="D530" s="151" t="s">
        <v>442</v>
      </c>
      <c r="E530" s="157" t="s">
        <v>3</v>
      </c>
      <c r="F530" s="158" t="s">
        <v>7230</v>
      </c>
      <c r="H530" s="159">
        <v>0.67300000000000004</v>
      </c>
      <c r="I530" s="160"/>
      <c r="L530" s="156"/>
      <c r="M530" s="161"/>
      <c r="T530" s="162"/>
      <c r="AT530" s="157" t="s">
        <v>442</v>
      </c>
      <c r="AU530" s="157" t="s">
        <v>87</v>
      </c>
      <c r="AV530" s="12" t="s">
        <v>79</v>
      </c>
      <c r="AW530" s="12" t="s">
        <v>31</v>
      </c>
      <c r="AX530" s="12" t="s">
        <v>76</v>
      </c>
      <c r="AY530" s="157" t="s">
        <v>328</v>
      </c>
    </row>
    <row r="531" spans="2:65" s="1" customFormat="1" ht="21.75" customHeight="1">
      <c r="B531" s="133"/>
      <c r="C531" s="176" t="s">
        <v>1737</v>
      </c>
      <c r="D531" s="176" t="s">
        <v>539</v>
      </c>
      <c r="E531" s="177" t="s">
        <v>7231</v>
      </c>
      <c r="F531" s="178" t="s">
        <v>7232</v>
      </c>
      <c r="G531" s="179" t="s">
        <v>585</v>
      </c>
      <c r="H531" s="180">
        <v>20.350000000000001</v>
      </c>
      <c r="I531" s="181"/>
      <c r="J531" s="182">
        <f>ROUND(I531*H531,2)</f>
        <v>0</v>
      </c>
      <c r="K531" s="178" t="s">
        <v>2897</v>
      </c>
      <c r="L531" s="183"/>
      <c r="M531" s="184" t="s">
        <v>3</v>
      </c>
      <c r="N531" s="185" t="s">
        <v>40</v>
      </c>
      <c r="P531" s="143">
        <f>O531*H533</f>
        <v>0</v>
      </c>
      <c r="Q531" s="143">
        <v>1</v>
      </c>
      <c r="R531" s="143">
        <f>Q531*H533</f>
        <v>3.9E-2</v>
      </c>
      <c r="S531" s="143">
        <v>0</v>
      </c>
      <c r="T531" s="144">
        <f>S531*H533</f>
        <v>0</v>
      </c>
      <c r="AR531" s="145" t="s">
        <v>171</v>
      </c>
      <c r="AT531" s="145" t="s">
        <v>539</v>
      </c>
      <c r="AU531" s="145" t="s">
        <v>87</v>
      </c>
      <c r="AY531" s="19" t="s">
        <v>328</v>
      </c>
      <c r="BE531" s="146">
        <f>IF(N531="základní",J533,0)</f>
        <v>0</v>
      </c>
      <c r="BF531" s="146">
        <f>IF(N531="snížená",J533,0)</f>
        <v>0</v>
      </c>
      <c r="BG531" s="146">
        <f>IF(N531="zákl. přenesená",J533,0)</f>
        <v>0</v>
      </c>
      <c r="BH531" s="146">
        <f>IF(N531="sníž. přenesená",J533,0)</f>
        <v>0</v>
      </c>
      <c r="BI531" s="146">
        <f>IF(N531="nulová",J533,0)</f>
        <v>0</v>
      </c>
      <c r="BJ531" s="19" t="s">
        <v>76</v>
      </c>
      <c r="BK531" s="146">
        <f>ROUND(I533*H533,2)</f>
        <v>0</v>
      </c>
      <c r="BL531" s="19" t="s">
        <v>113</v>
      </c>
      <c r="BM531" s="145" t="s">
        <v>7237</v>
      </c>
    </row>
    <row r="532" spans="2:65" s="12" customFormat="1">
      <c r="B532" s="156"/>
      <c r="D532" s="151" t="s">
        <v>442</v>
      </c>
      <c r="E532" s="157" t="s">
        <v>3</v>
      </c>
      <c r="F532" s="158" t="s">
        <v>7234</v>
      </c>
      <c r="H532" s="159">
        <v>20.350000000000001</v>
      </c>
      <c r="I532" s="160"/>
      <c r="L532" s="156"/>
      <c r="M532" s="161"/>
      <c r="T532" s="162"/>
      <c r="AT532" s="157" t="s">
        <v>442</v>
      </c>
      <c r="AU532" s="157" t="s">
        <v>87</v>
      </c>
      <c r="AV532" s="12" t="s">
        <v>79</v>
      </c>
      <c r="AW532" s="12" t="s">
        <v>31</v>
      </c>
      <c r="AX532" s="12" t="s">
        <v>76</v>
      </c>
      <c r="AY532" s="157" t="s">
        <v>328</v>
      </c>
    </row>
    <row r="533" spans="2:65" s="1" customFormat="1" ht="21.75" customHeight="1">
      <c r="B533" s="133"/>
      <c r="C533" s="176" t="s">
        <v>1347</v>
      </c>
      <c r="D533" s="176" t="s">
        <v>539</v>
      </c>
      <c r="E533" s="177" t="s">
        <v>7235</v>
      </c>
      <c r="F533" s="178" t="s">
        <v>7236</v>
      </c>
      <c r="G533" s="179" t="s">
        <v>585</v>
      </c>
      <c r="H533" s="180">
        <v>3.9E-2</v>
      </c>
      <c r="I533" s="181"/>
      <c r="J533" s="182">
        <f>ROUND(I533*H533,2)</f>
        <v>0</v>
      </c>
      <c r="K533" s="178" t="s">
        <v>2897</v>
      </c>
      <c r="L533" s="183"/>
      <c r="M533" s="184" t="s">
        <v>3</v>
      </c>
      <c r="N533" s="185" t="s">
        <v>40</v>
      </c>
      <c r="P533" s="143">
        <f>O533*H535</f>
        <v>0</v>
      </c>
      <c r="Q533" s="143">
        <v>1</v>
      </c>
      <c r="R533" s="143">
        <f>Q533*H535</f>
        <v>7.1999999999999995E-2</v>
      </c>
      <c r="S533" s="143">
        <v>0</v>
      </c>
      <c r="T533" s="144">
        <f>S533*H535</f>
        <v>0</v>
      </c>
      <c r="AR533" s="145" t="s">
        <v>171</v>
      </c>
      <c r="AT533" s="145" t="s">
        <v>539</v>
      </c>
      <c r="AU533" s="145" t="s">
        <v>87</v>
      </c>
      <c r="AY533" s="19" t="s">
        <v>328</v>
      </c>
      <c r="BE533" s="146">
        <f>IF(N533="základní",J535,0)</f>
        <v>0</v>
      </c>
      <c r="BF533" s="146">
        <f>IF(N533="snížená",J535,0)</f>
        <v>0</v>
      </c>
      <c r="BG533" s="146">
        <f>IF(N533="zákl. přenesená",J535,0)</f>
        <v>0</v>
      </c>
      <c r="BH533" s="146">
        <f>IF(N533="sníž. přenesená",J535,0)</f>
        <v>0</v>
      </c>
      <c r="BI533" s="146">
        <f>IF(N533="nulová",J535,0)</f>
        <v>0</v>
      </c>
      <c r="BJ533" s="19" t="s">
        <v>76</v>
      </c>
      <c r="BK533" s="146">
        <f>ROUND(I535*H535,2)</f>
        <v>0</v>
      </c>
      <c r="BL533" s="19" t="s">
        <v>113</v>
      </c>
      <c r="BM533" s="145" t="s">
        <v>7241</v>
      </c>
    </row>
    <row r="534" spans="2:65" s="12" customFormat="1">
      <c r="B534" s="156"/>
      <c r="D534" s="151" t="s">
        <v>442</v>
      </c>
      <c r="E534" s="157" t="s">
        <v>3</v>
      </c>
      <c r="F534" s="158" t="s">
        <v>7238</v>
      </c>
      <c r="H534" s="159">
        <v>3.9E-2</v>
      </c>
      <c r="I534" s="160"/>
      <c r="L534" s="156"/>
      <c r="M534" s="161"/>
      <c r="T534" s="162"/>
      <c r="AT534" s="157" t="s">
        <v>442</v>
      </c>
      <c r="AU534" s="157" t="s">
        <v>87</v>
      </c>
      <c r="AV534" s="12" t="s">
        <v>79</v>
      </c>
      <c r="AW534" s="12" t="s">
        <v>31</v>
      </c>
      <c r="AX534" s="12" t="s">
        <v>69</v>
      </c>
      <c r="AY534" s="157" t="s">
        <v>328</v>
      </c>
    </row>
    <row r="535" spans="2:65" s="12" customFormat="1" ht="12">
      <c r="B535" s="156"/>
      <c r="C535" s="176" t="s">
        <v>1746</v>
      </c>
      <c r="D535" s="176" t="s">
        <v>539</v>
      </c>
      <c r="E535" s="177" t="s">
        <v>7239</v>
      </c>
      <c r="F535" s="178" t="s">
        <v>7240</v>
      </c>
      <c r="G535" s="179" t="s">
        <v>585</v>
      </c>
      <c r="H535" s="180">
        <v>7.1999999999999995E-2</v>
      </c>
      <c r="I535" s="181"/>
      <c r="J535" s="182">
        <f>ROUND(I535*H535,2)</f>
        <v>0</v>
      </c>
      <c r="K535" s="178" t="s">
        <v>2897</v>
      </c>
      <c r="L535" s="156"/>
      <c r="M535" s="161"/>
      <c r="T535" s="162"/>
      <c r="AT535" s="157" t="s">
        <v>442</v>
      </c>
      <c r="AU535" s="157" t="s">
        <v>87</v>
      </c>
      <c r="AV535" s="12" t="s">
        <v>79</v>
      </c>
      <c r="AW535" s="12" t="s">
        <v>31</v>
      </c>
      <c r="AX535" s="12" t="s">
        <v>69</v>
      </c>
      <c r="AY535" s="157" t="s">
        <v>328</v>
      </c>
    </row>
    <row r="536" spans="2:65" s="13" customFormat="1">
      <c r="B536" s="163"/>
      <c r="C536" s="12"/>
      <c r="D536" s="151" t="s">
        <v>442</v>
      </c>
      <c r="E536" s="157" t="s">
        <v>3</v>
      </c>
      <c r="F536" s="158" t="s">
        <v>7242</v>
      </c>
      <c r="G536" s="12"/>
      <c r="H536" s="159">
        <v>6.2E-2</v>
      </c>
      <c r="I536" s="160"/>
      <c r="J536" s="12"/>
      <c r="K536" s="12"/>
      <c r="L536" s="163"/>
      <c r="M536" s="168"/>
      <c r="T536" s="169"/>
      <c r="AT536" s="164" t="s">
        <v>442</v>
      </c>
      <c r="AU536" s="164" t="s">
        <v>87</v>
      </c>
      <c r="AV536" s="13" t="s">
        <v>113</v>
      </c>
      <c r="AW536" s="13" t="s">
        <v>31</v>
      </c>
      <c r="AX536" s="13" t="s">
        <v>76</v>
      </c>
      <c r="AY536" s="164" t="s">
        <v>328</v>
      </c>
    </row>
    <row r="537" spans="2:65" s="1" customFormat="1" ht="21.75" customHeight="1">
      <c r="B537" s="133"/>
      <c r="C537" s="12"/>
      <c r="D537" s="151" t="s">
        <v>442</v>
      </c>
      <c r="E537" s="157" t="s">
        <v>3</v>
      </c>
      <c r="F537" s="158" t="s">
        <v>7243</v>
      </c>
      <c r="G537" s="12"/>
      <c r="H537" s="159">
        <v>0.01</v>
      </c>
      <c r="I537" s="160"/>
      <c r="J537" s="12"/>
      <c r="K537" s="12"/>
      <c r="L537" s="183"/>
      <c r="M537" s="184" t="s">
        <v>3</v>
      </c>
      <c r="N537" s="185" t="s">
        <v>40</v>
      </c>
      <c r="P537" s="143">
        <f>O537*H539</f>
        <v>0</v>
      </c>
      <c r="Q537" s="143">
        <v>1</v>
      </c>
      <c r="R537" s="143">
        <f>Q537*H539</f>
        <v>4.0000000000000001E-3</v>
      </c>
      <c r="S537" s="143">
        <v>0</v>
      </c>
      <c r="T537" s="144">
        <f>S537*H539</f>
        <v>0</v>
      </c>
      <c r="AR537" s="145" t="s">
        <v>171</v>
      </c>
      <c r="AT537" s="145" t="s">
        <v>539</v>
      </c>
      <c r="AU537" s="145" t="s">
        <v>87</v>
      </c>
      <c r="AY537" s="19" t="s">
        <v>328</v>
      </c>
      <c r="BE537" s="146">
        <f>IF(N537="základní",J539,0)</f>
        <v>0</v>
      </c>
      <c r="BF537" s="146">
        <f>IF(N537="snížená",J539,0)</f>
        <v>0</v>
      </c>
      <c r="BG537" s="146">
        <f>IF(N537="zákl. přenesená",J539,0)</f>
        <v>0</v>
      </c>
      <c r="BH537" s="146">
        <f>IF(N537="sníž. přenesená",J539,0)</f>
        <v>0</v>
      </c>
      <c r="BI537" s="146">
        <f>IF(N537="nulová",J539,0)</f>
        <v>0</v>
      </c>
      <c r="BJ537" s="19" t="s">
        <v>76</v>
      </c>
      <c r="BK537" s="146">
        <f>ROUND(I539*H539,2)</f>
        <v>0</v>
      </c>
      <c r="BL537" s="19" t="s">
        <v>113</v>
      </c>
      <c r="BM537" s="145" t="s">
        <v>7246</v>
      </c>
    </row>
    <row r="538" spans="2:65" s="12" customFormat="1">
      <c r="B538" s="156"/>
      <c r="C538" s="13"/>
      <c r="D538" s="151" t="s">
        <v>442</v>
      </c>
      <c r="E538" s="164" t="s">
        <v>3</v>
      </c>
      <c r="F538" s="165" t="s">
        <v>452</v>
      </c>
      <c r="G538" s="13"/>
      <c r="H538" s="166">
        <v>7.1999999999999995E-2</v>
      </c>
      <c r="I538" s="167"/>
      <c r="J538" s="13"/>
      <c r="K538" s="13"/>
      <c r="L538" s="156"/>
      <c r="M538" s="161"/>
      <c r="T538" s="162"/>
      <c r="AT538" s="157" t="s">
        <v>442</v>
      </c>
      <c r="AU538" s="157" t="s">
        <v>87</v>
      </c>
      <c r="AV538" s="12" t="s">
        <v>79</v>
      </c>
      <c r="AW538" s="12" t="s">
        <v>31</v>
      </c>
      <c r="AX538" s="12" t="s">
        <v>76</v>
      </c>
      <c r="AY538" s="157" t="s">
        <v>328</v>
      </c>
    </row>
    <row r="539" spans="2:65" s="1" customFormat="1" ht="21.75" customHeight="1">
      <c r="B539" s="133"/>
      <c r="C539" s="176" t="s">
        <v>1350</v>
      </c>
      <c r="D539" s="176" t="s">
        <v>539</v>
      </c>
      <c r="E539" s="177" t="s">
        <v>7244</v>
      </c>
      <c r="F539" s="178" t="s">
        <v>7245</v>
      </c>
      <c r="G539" s="179" t="s">
        <v>585</v>
      </c>
      <c r="H539" s="180">
        <v>4.0000000000000001E-3</v>
      </c>
      <c r="I539" s="181"/>
      <c r="J539" s="182">
        <f>ROUND(I539*H539,2)</f>
        <v>0</v>
      </c>
      <c r="K539" s="178" t="s">
        <v>2897</v>
      </c>
      <c r="L539" s="183"/>
      <c r="M539" s="184" t="s">
        <v>3</v>
      </c>
      <c r="N539" s="185" t="s">
        <v>40</v>
      </c>
      <c r="P539" s="143">
        <f>O539*H541</f>
        <v>0</v>
      </c>
      <c r="Q539" s="143">
        <v>1</v>
      </c>
      <c r="R539" s="143">
        <f>Q539*H541</f>
        <v>3.1E-2</v>
      </c>
      <c r="S539" s="143">
        <v>0</v>
      </c>
      <c r="T539" s="144">
        <f>S539*H541</f>
        <v>0</v>
      </c>
      <c r="AR539" s="145" t="s">
        <v>171</v>
      </c>
      <c r="AT539" s="145" t="s">
        <v>539</v>
      </c>
      <c r="AU539" s="145" t="s">
        <v>87</v>
      </c>
      <c r="AY539" s="19" t="s">
        <v>328</v>
      </c>
      <c r="BE539" s="146">
        <f>IF(N539="základní",J541,0)</f>
        <v>0</v>
      </c>
      <c r="BF539" s="146">
        <f>IF(N539="snížená",J541,0)</f>
        <v>0</v>
      </c>
      <c r="BG539" s="146">
        <f>IF(N539="zákl. přenesená",J541,0)</f>
        <v>0</v>
      </c>
      <c r="BH539" s="146">
        <f>IF(N539="sníž. přenesená",J541,0)</f>
        <v>0</v>
      </c>
      <c r="BI539" s="146">
        <f>IF(N539="nulová",J541,0)</f>
        <v>0</v>
      </c>
      <c r="BJ539" s="19" t="s">
        <v>76</v>
      </c>
      <c r="BK539" s="146">
        <f>ROUND(I541*H541,2)</f>
        <v>0</v>
      </c>
      <c r="BL539" s="19" t="s">
        <v>113</v>
      </c>
      <c r="BM539" s="145" t="s">
        <v>7250</v>
      </c>
    </row>
    <row r="540" spans="2:65" s="12" customFormat="1">
      <c r="B540" s="156"/>
      <c r="D540" s="151" t="s">
        <v>442</v>
      </c>
      <c r="E540" s="157" t="s">
        <v>3</v>
      </c>
      <c r="F540" s="158" t="s">
        <v>7247</v>
      </c>
      <c r="H540" s="159">
        <v>4.0000000000000001E-3</v>
      </c>
      <c r="I540" s="160"/>
      <c r="L540" s="156"/>
      <c r="M540" s="161"/>
      <c r="T540" s="162"/>
      <c r="AT540" s="157" t="s">
        <v>442</v>
      </c>
      <c r="AU540" s="157" t="s">
        <v>87</v>
      </c>
      <c r="AV540" s="12" t="s">
        <v>79</v>
      </c>
      <c r="AW540" s="12" t="s">
        <v>31</v>
      </c>
      <c r="AX540" s="12" t="s">
        <v>69</v>
      </c>
      <c r="AY540" s="157" t="s">
        <v>328</v>
      </c>
    </row>
    <row r="541" spans="2:65" s="12" customFormat="1" ht="24">
      <c r="B541" s="156"/>
      <c r="C541" s="176" t="s">
        <v>1755</v>
      </c>
      <c r="D541" s="176" t="s">
        <v>539</v>
      </c>
      <c r="E541" s="177" t="s">
        <v>7248</v>
      </c>
      <c r="F541" s="178" t="s">
        <v>7249</v>
      </c>
      <c r="G541" s="179" t="s">
        <v>585</v>
      </c>
      <c r="H541" s="180">
        <v>3.1E-2</v>
      </c>
      <c r="I541" s="181"/>
      <c r="J541" s="182">
        <f>ROUND(I541*H541,2)</f>
        <v>0</v>
      </c>
      <c r="K541" s="178" t="s">
        <v>2897</v>
      </c>
      <c r="L541" s="156"/>
      <c r="M541" s="161"/>
      <c r="T541" s="162"/>
      <c r="AT541" s="157" t="s">
        <v>442</v>
      </c>
      <c r="AU541" s="157" t="s">
        <v>87</v>
      </c>
      <c r="AV541" s="12" t="s">
        <v>79</v>
      </c>
      <c r="AW541" s="12" t="s">
        <v>31</v>
      </c>
      <c r="AX541" s="12" t="s">
        <v>69</v>
      </c>
      <c r="AY541" s="157" t="s">
        <v>328</v>
      </c>
    </row>
    <row r="542" spans="2:65" s="13" customFormat="1">
      <c r="B542" s="163"/>
      <c r="C542" s="12"/>
      <c r="D542" s="151" t="s">
        <v>442</v>
      </c>
      <c r="E542" s="157" t="s">
        <v>3</v>
      </c>
      <c r="F542" s="158" t="s">
        <v>7251</v>
      </c>
      <c r="G542" s="12"/>
      <c r="H542" s="159">
        <v>5.0000000000000001E-3</v>
      </c>
      <c r="I542" s="160"/>
      <c r="J542" s="12"/>
      <c r="K542" s="12"/>
      <c r="L542" s="163"/>
      <c r="M542" s="168"/>
      <c r="T542" s="169"/>
      <c r="AT542" s="164" t="s">
        <v>442</v>
      </c>
      <c r="AU542" s="164" t="s">
        <v>87</v>
      </c>
      <c r="AV542" s="13" t="s">
        <v>113</v>
      </c>
      <c r="AW542" s="13" t="s">
        <v>31</v>
      </c>
      <c r="AX542" s="13" t="s">
        <v>76</v>
      </c>
      <c r="AY542" s="164" t="s">
        <v>328</v>
      </c>
    </row>
    <row r="543" spans="2:65" s="1" customFormat="1" ht="21.75" customHeight="1">
      <c r="B543" s="133"/>
      <c r="C543" s="12"/>
      <c r="D543" s="151" t="s">
        <v>442</v>
      </c>
      <c r="E543" s="157" t="s">
        <v>3</v>
      </c>
      <c r="F543" s="158" t="s">
        <v>7252</v>
      </c>
      <c r="G543" s="12"/>
      <c r="H543" s="159">
        <v>2.5999999999999999E-2</v>
      </c>
      <c r="I543" s="160"/>
      <c r="J543" s="12"/>
      <c r="K543" s="12"/>
      <c r="L543" s="183"/>
      <c r="M543" s="184" t="s">
        <v>3</v>
      </c>
      <c r="N543" s="185" t="s">
        <v>40</v>
      </c>
      <c r="P543" s="143">
        <f>O543*H545</f>
        <v>0</v>
      </c>
      <c r="Q543" s="143">
        <v>1</v>
      </c>
      <c r="R543" s="143">
        <f>Q543*H545</f>
        <v>8.0000000000000002E-3</v>
      </c>
      <c r="S543" s="143">
        <v>0</v>
      </c>
      <c r="T543" s="144">
        <f>S543*H545</f>
        <v>0</v>
      </c>
      <c r="AR543" s="145" t="s">
        <v>171</v>
      </c>
      <c r="AT543" s="145" t="s">
        <v>539</v>
      </c>
      <c r="AU543" s="145" t="s">
        <v>87</v>
      </c>
      <c r="AY543" s="19" t="s">
        <v>328</v>
      </c>
      <c r="BE543" s="146">
        <f>IF(N543="základní",J545,0)</f>
        <v>0</v>
      </c>
      <c r="BF543" s="146">
        <f>IF(N543="snížená",J545,0)</f>
        <v>0</v>
      </c>
      <c r="BG543" s="146">
        <f>IF(N543="zákl. přenesená",J545,0)</f>
        <v>0</v>
      </c>
      <c r="BH543" s="146">
        <f>IF(N543="sníž. přenesená",J545,0)</f>
        <v>0</v>
      </c>
      <c r="BI543" s="146">
        <f>IF(N543="nulová",J545,0)</f>
        <v>0</v>
      </c>
      <c r="BJ543" s="19" t="s">
        <v>76</v>
      </c>
      <c r="BK543" s="146">
        <f>ROUND(I545*H545,2)</f>
        <v>0</v>
      </c>
      <c r="BL543" s="19" t="s">
        <v>113</v>
      </c>
      <c r="BM543" s="145" t="s">
        <v>7255</v>
      </c>
    </row>
    <row r="544" spans="2:65" s="12" customFormat="1">
      <c r="B544" s="156"/>
      <c r="C544" s="13"/>
      <c r="D544" s="151" t="s">
        <v>442</v>
      </c>
      <c r="E544" s="164" t="s">
        <v>3</v>
      </c>
      <c r="F544" s="165" t="s">
        <v>452</v>
      </c>
      <c r="G544" s="13"/>
      <c r="H544" s="166">
        <v>3.1E-2</v>
      </c>
      <c r="I544" s="167"/>
      <c r="J544" s="13"/>
      <c r="K544" s="13"/>
      <c r="L544" s="156"/>
      <c r="M544" s="161"/>
      <c r="T544" s="162"/>
      <c r="AT544" s="157" t="s">
        <v>442</v>
      </c>
      <c r="AU544" s="157" t="s">
        <v>87</v>
      </c>
      <c r="AV544" s="12" t="s">
        <v>79</v>
      </c>
      <c r="AW544" s="12" t="s">
        <v>31</v>
      </c>
      <c r="AX544" s="12" t="s">
        <v>76</v>
      </c>
      <c r="AY544" s="157" t="s">
        <v>328</v>
      </c>
    </row>
    <row r="545" spans="2:65" s="1" customFormat="1" ht="21.75" customHeight="1">
      <c r="B545" s="133"/>
      <c r="C545" s="176" t="s">
        <v>1353</v>
      </c>
      <c r="D545" s="176" t="s">
        <v>539</v>
      </c>
      <c r="E545" s="177" t="s">
        <v>7253</v>
      </c>
      <c r="F545" s="178" t="s">
        <v>7254</v>
      </c>
      <c r="G545" s="179" t="s">
        <v>585</v>
      </c>
      <c r="H545" s="180">
        <v>8.0000000000000002E-3</v>
      </c>
      <c r="I545" s="181"/>
      <c r="J545" s="182">
        <f>ROUND(I545*H545,2)</f>
        <v>0</v>
      </c>
      <c r="K545" s="178" t="s">
        <v>2897</v>
      </c>
      <c r="L545" s="183"/>
      <c r="M545" s="184" t="s">
        <v>3</v>
      </c>
      <c r="N545" s="185" t="s">
        <v>40</v>
      </c>
      <c r="P545" s="143">
        <f>O545*H547</f>
        <v>0</v>
      </c>
      <c r="Q545" s="143">
        <v>1</v>
      </c>
      <c r="R545" s="143">
        <f>Q545*H547</f>
        <v>0.189</v>
      </c>
      <c r="S545" s="143">
        <v>0</v>
      </c>
      <c r="T545" s="144">
        <f>S545*H547</f>
        <v>0</v>
      </c>
      <c r="AR545" s="145" t="s">
        <v>171</v>
      </c>
      <c r="AT545" s="145" t="s">
        <v>539</v>
      </c>
      <c r="AU545" s="145" t="s">
        <v>87</v>
      </c>
      <c r="AY545" s="19" t="s">
        <v>328</v>
      </c>
      <c r="BE545" s="146">
        <f>IF(N545="základní",J547,0)</f>
        <v>0</v>
      </c>
      <c r="BF545" s="146">
        <f>IF(N545="snížená",J547,0)</f>
        <v>0</v>
      </c>
      <c r="BG545" s="146">
        <f>IF(N545="zákl. přenesená",J547,0)</f>
        <v>0</v>
      </c>
      <c r="BH545" s="146">
        <f>IF(N545="sníž. přenesená",J547,0)</f>
        <v>0</v>
      </c>
      <c r="BI545" s="146">
        <f>IF(N545="nulová",J547,0)</f>
        <v>0</v>
      </c>
      <c r="BJ545" s="19" t="s">
        <v>76</v>
      </c>
      <c r="BK545" s="146">
        <f>ROUND(I547*H547,2)</f>
        <v>0</v>
      </c>
      <c r="BL545" s="19" t="s">
        <v>113</v>
      </c>
      <c r="BM545" s="145" t="s">
        <v>7259</v>
      </c>
    </row>
    <row r="546" spans="2:65" s="12" customFormat="1">
      <c r="B546" s="156"/>
      <c r="D546" s="151" t="s">
        <v>442</v>
      </c>
      <c r="E546" s="157" t="s">
        <v>3</v>
      </c>
      <c r="F546" s="158" t="s">
        <v>7256</v>
      </c>
      <c r="H546" s="159">
        <v>8.0000000000000002E-3</v>
      </c>
      <c r="I546" s="160"/>
      <c r="L546" s="156"/>
      <c r="M546" s="161"/>
      <c r="T546" s="162"/>
      <c r="AT546" s="157" t="s">
        <v>442</v>
      </c>
      <c r="AU546" s="157" t="s">
        <v>87</v>
      </c>
      <c r="AV546" s="12" t="s">
        <v>79</v>
      </c>
      <c r="AW546" s="12" t="s">
        <v>31</v>
      </c>
      <c r="AX546" s="12" t="s">
        <v>69</v>
      </c>
      <c r="AY546" s="157" t="s">
        <v>328</v>
      </c>
    </row>
    <row r="547" spans="2:65" s="12" customFormat="1" ht="24">
      <c r="B547" s="156"/>
      <c r="C547" s="176" t="s">
        <v>1764</v>
      </c>
      <c r="D547" s="176" t="s">
        <v>539</v>
      </c>
      <c r="E547" s="177" t="s">
        <v>7257</v>
      </c>
      <c r="F547" s="178" t="s">
        <v>7258</v>
      </c>
      <c r="G547" s="179" t="s">
        <v>585</v>
      </c>
      <c r="H547" s="180">
        <v>0.189</v>
      </c>
      <c r="I547" s="181"/>
      <c r="J547" s="182">
        <f>ROUND(I547*H547,2)</f>
        <v>0</v>
      </c>
      <c r="K547" s="178" t="s">
        <v>2897</v>
      </c>
      <c r="L547" s="156"/>
      <c r="M547" s="161"/>
      <c r="T547" s="162"/>
      <c r="AT547" s="157" t="s">
        <v>442</v>
      </c>
      <c r="AU547" s="157" t="s">
        <v>87</v>
      </c>
      <c r="AV547" s="12" t="s">
        <v>79</v>
      </c>
      <c r="AW547" s="12" t="s">
        <v>31</v>
      </c>
      <c r="AX547" s="12" t="s">
        <v>69</v>
      </c>
      <c r="AY547" s="157" t="s">
        <v>328</v>
      </c>
    </row>
    <row r="548" spans="2:65" s="13" customFormat="1">
      <c r="B548" s="163"/>
      <c r="C548" s="12"/>
      <c r="D548" s="151" t="s">
        <v>442</v>
      </c>
      <c r="E548" s="157" t="s">
        <v>3</v>
      </c>
      <c r="F548" s="158" t="s">
        <v>7260</v>
      </c>
      <c r="G548" s="12"/>
      <c r="H548" s="159">
        <v>0.108</v>
      </c>
      <c r="I548" s="160"/>
      <c r="J548" s="12"/>
      <c r="K548" s="12"/>
      <c r="L548" s="163"/>
      <c r="M548" s="168"/>
      <c r="T548" s="169"/>
      <c r="AT548" s="164" t="s">
        <v>442</v>
      </c>
      <c r="AU548" s="164" t="s">
        <v>87</v>
      </c>
      <c r="AV548" s="13" t="s">
        <v>113</v>
      </c>
      <c r="AW548" s="13" t="s">
        <v>31</v>
      </c>
      <c r="AX548" s="13" t="s">
        <v>76</v>
      </c>
      <c r="AY548" s="164" t="s">
        <v>328</v>
      </c>
    </row>
    <row r="549" spans="2:65" s="1" customFormat="1" ht="21.75" customHeight="1">
      <c r="B549" s="133"/>
      <c r="C549" s="12"/>
      <c r="D549" s="151" t="s">
        <v>442</v>
      </c>
      <c r="E549" s="157" t="s">
        <v>3</v>
      </c>
      <c r="F549" s="158" t="s">
        <v>7261</v>
      </c>
      <c r="G549" s="12"/>
      <c r="H549" s="159">
        <v>8.1000000000000003E-2</v>
      </c>
      <c r="I549" s="160"/>
      <c r="J549" s="12"/>
      <c r="K549" s="12"/>
      <c r="L549" s="183"/>
      <c r="M549" s="184" t="s">
        <v>3</v>
      </c>
      <c r="N549" s="185" t="s">
        <v>40</v>
      </c>
      <c r="P549" s="143">
        <f>O549*H551</f>
        <v>0</v>
      </c>
      <c r="Q549" s="143">
        <v>1</v>
      </c>
      <c r="R549" s="143">
        <f>Q549*H551</f>
        <v>8.9999999999999993E-3</v>
      </c>
      <c r="S549" s="143">
        <v>0</v>
      </c>
      <c r="T549" s="144">
        <f>S549*H551</f>
        <v>0</v>
      </c>
      <c r="AR549" s="145" t="s">
        <v>171</v>
      </c>
      <c r="AT549" s="145" t="s">
        <v>539</v>
      </c>
      <c r="AU549" s="145" t="s">
        <v>87</v>
      </c>
      <c r="AY549" s="19" t="s">
        <v>328</v>
      </c>
      <c r="BE549" s="146">
        <f>IF(N549="základní",J551,0)</f>
        <v>0</v>
      </c>
      <c r="BF549" s="146">
        <f>IF(N549="snížená",J551,0)</f>
        <v>0</v>
      </c>
      <c r="BG549" s="146">
        <f>IF(N549="zákl. přenesená",J551,0)</f>
        <v>0</v>
      </c>
      <c r="BH549" s="146">
        <f>IF(N549="sníž. přenesená",J551,0)</f>
        <v>0</v>
      </c>
      <c r="BI549" s="146">
        <f>IF(N549="nulová",J551,0)</f>
        <v>0</v>
      </c>
      <c r="BJ549" s="19" t="s">
        <v>76</v>
      </c>
      <c r="BK549" s="146">
        <f>ROUND(I551*H551,2)</f>
        <v>0</v>
      </c>
      <c r="BL549" s="19" t="s">
        <v>113</v>
      </c>
      <c r="BM549" s="145" t="s">
        <v>7264</v>
      </c>
    </row>
    <row r="550" spans="2:65" s="12" customFormat="1">
      <c r="B550" s="156"/>
      <c r="C550" s="13"/>
      <c r="D550" s="151" t="s">
        <v>442</v>
      </c>
      <c r="E550" s="164" t="s">
        <v>3</v>
      </c>
      <c r="F550" s="165" t="s">
        <v>452</v>
      </c>
      <c r="G550" s="13"/>
      <c r="H550" s="166">
        <v>0.189</v>
      </c>
      <c r="I550" s="167"/>
      <c r="J550" s="13"/>
      <c r="K550" s="13"/>
      <c r="L550" s="156"/>
      <c r="M550" s="161"/>
      <c r="T550" s="162"/>
      <c r="AT550" s="157" t="s">
        <v>442</v>
      </c>
      <c r="AU550" s="157" t="s">
        <v>87</v>
      </c>
      <c r="AV550" s="12" t="s">
        <v>79</v>
      </c>
      <c r="AW550" s="12" t="s">
        <v>31</v>
      </c>
      <c r="AX550" s="12" t="s">
        <v>76</v>
      </c>
      <c r="AY550" s="157" t="s">
        <v>328</v>
      </c>
    </row>
    <row r="551" spans="2:65" s="1" customFormat="1" ht="21.75" customHeight="1">
      <c r="B551" s="133"/>
      <c r="C551" s="176" t="s">
        <v>1356</v>
      </c>
      <c r="D551" s="176" t="s">
        <v>539</v>
      </c>
      <c r="E551" s="177" t="s">
        <v>7262</v>
      </c>
      <c r="F551" s="178" t="s">
        <v>7263</v>
      </c>
      <c r="G551" s="179" t="s">
        <v>585</v>
      </c>
      <c r="H551" s="180">
        <v>8.9999999999999993E-3</v>
      </c>
      <c r="I551" s="181"/>
      <c r="J551" s="182">
        <f>ROUND(I551*H551,2)</f>
        <v>0</v>
      </c>
      <c r="K551" s="178" t="s">
        <v>2897</v>
      </c>
      <c r="L551" s="183"/>
      <c r="M551" s="184" t="s">
        <v>3</v>
      </c>
      <c r="N551" s="185" t="s">
        <v>40</v>
      </c>
      <c r="P551" s="143">
        <f>O551*H553</f>
        <v>0</v>
      </c>
      <c r="Q551" s="143">
        <v>1</v>
      </c>
      <c r="R551" s="143">
        <f>Q551*H553</f>
        <v>4.3999999999999997E-2</v>
      </c>
      <c r="S551" s="143">
        <v>0</v>
      </c>
      <c r="T551" s="144">
        <f>S551*H553</f>
        <v>0</v>
      </c>
      <c r="AR551" s="145" t="s">
        <v>171</v>
      </c>
      <c r="AT551" s="145" t="s">
        <v>539</v>
      </c>
      <c r="AU551" s="145" t="s">
        <v>87</v>
      </c>
      <c r="AY551" s="19" t="s">
        <v>328</v>
      </c>
      <c r="BE551" s="146">
        <f>IF(N551="základní",J553,0)</f>
        <v>0</v>
      </c>
      <c r="BF551" s="146">
        <f>IF(N551="snížená",J553,0)</f>
        <v>0</v>
      </c>
      <c r="BG551" s="146">
        <f>IF(N551="zákl. přenesená",J553,0)</f>
        <v>0</v>
      </c>
      <c r="BH551" s="146">
        <f>IF(N551="sníž. přenesená",J553,0)</f>
        <v>0</v>
      </c>
      <c r="BI551" s="146">
        <f>IF(N551="nulová",J553,0)</f>
        <v>0</v>
      </c>
      <c r="BJ551" s="19" t="s">
        <v>76</v>
      </c>
      <c r="BK551" s="146">
        <f>ROUND(I553*H553,2)</f>
        <v>0</v>
      </c>
      <c r="BL551" s="19" t="s">
        <v>113</v>
      </c>
      <c r="BM551" s="145" t="s">
        <v>7268</v>
      </c>
    </row>
    <row r="552" spans="2:65" s="12" customFormat="1">
      <c r="B552" s="156"/>
      <c r="D552" s="151" t="s">
        <v>442</v>
      </c>
      <c r="E552" s="157" t="s">
        <v>3</v>
      </c>
      <c r="F552" s="158" t="s">
        <v>7265</v>
      </c>
      <c r="H552" s="159">
        <v>8.9999999999999993E-3</v>
      </c>
      <c r="I552" s="160"/>
      <c r="L552" s="156"/>
      <c r="M552" s="161"/>
      <c r="T552" s="162"/>
      <c r="AT552" s="157" t="s">
        <v>442</v>
      </c>
      <c r="AU552" s="157" t="s">
        <v>87</v>
      </c>
      <c r="AV552" s="12" t="s">
        <v>79</v>
      </c>
      <c r="AW552" s="12" t="s">
        <v>31</v>
      </c>
      <c r="AX552" s="12" t="s">
        <v>76</v>
      </c>
      <c r="AY552" s="157" t="s">
        <v>328</v>
      </c>
    </row>
    <row r="553" spans="2:65" s="1" customFormat="1" ht="21.75" customHeight="1">
      <c r="B553" s="133"/>
      <c r="C553" s="176" t="s">
        <v>1778</v>
      </c>
      <c r="D553" s="176" t="s">
        <v>539</v>
      </c>
      <c r="E553" s="177" t="s">
        <v>7266</v>
      </c>
      <c r="F553" s="178" t="s">
        <v>7267</v>
      </c>
      <c r="G553" s="179" t="s">
        <v>585</v>
      </c>
      <c r="H553" s="180">
        <v>4.3999999999999997E-2</v>
      </c>
      <c r="I553" s="181"/>
      <c r="J553" s="182">
        <f>ROUND(I553*H553,2)</f>
        <v>0</v>
      </c>
      <c r="K553" s="178" t="s">
        <v>2897</v>
      </c>
      <c r="L553" s="183"/>
      <c r="M553" s="184" t="s">
        <v>3</v>
      </c>
      <c r="N553" s="185" t="s">
        <v>40</v>
      </c>
      <c r="P553" s="143">
        <f>O553*H555</f>
        <v>0</v>
      </c>
      <c r="Q553" s="143">
        <v>1</v>
      </c>
      <c r="R553" s="143">
        <f>Q553*H555</f>
        <v>4.3999999999999997E-2</v>
      </c>
      <c r="S553" s="143">
        <v>0</v>
      </c>
      <c r="T553" s="144">
        <f>S553*H555</f>
        <v>0</v>
      </c>
      <c r="AR553" s="145" t="s">
        <v>171</v>
      </c>
      <c r="AT553" s="145" t="s">
        <v>539</v>
      </c>
      <c r="AU553" s="145" t="s">
        <v>87</v>
      </c>
      <c r="AY553" s="19" t="s">
        <v>328</v>
      </c>
      <c r="BE553" s="146">
        <f>IF(N553="základní",J555,0)</f>
        <v>0</v>
      </c>
      <c r="BF553" s="146">
        <f>IF(N553="snížená",J555,0)</f>
        <v>0</v>
      </c>
      <c r="BG553" s="146">
        <f>IF(N553="zákl. přenesená",J555,0)</f>
        <v>0</v>
      </c>
      <c r="BH553" s="146">
        <f>IF(N553="sníž. přenesená",J555,0)</f>
        <v>0</v>
      </c>
      <c r="BI553" s="146">
        <f>IF(N553="nulová",J555,0)</f>
        <v>0</v>
      </c>
      <c r="BJ553" s="19" t="s">
        <v>76</v>
      </c>
      <c r="BK553" s="146">
        <f>ROUND(I555*H555,2)</f>
        <v>0</v>
      </c>
      <c r="BL553" s="19" t="s">
        <v>113</v>
      </c>
      <c r="BM553" s="145" t="s">
        <v>7272</v>
      </c>
    </row>
    <row r="554" spans="2:65" s="12" customFormat="1">
      <c r="B554" s="156"/>
      <c r="D554" s="151" t="s">
        <v>442</v>
      </c>
      <c r="E554" s="157" t="s">
        <v>3</v>
      </c>
      <c r="F554" s="158" t="s">
        <v>7269</v>
      </c>
      <c r="H554" s="159">
        <v>4.3999999999999997E-2</v>
      </c>
      <c r="I554" s="160"/>
      <c r="L554" s="156"/>
      <c r="M554" s="161"/>
      <c r="T554" s="162"/>
      <c r="AT554" s="157" t="s">
        <v>442</v>
      </c>
      <c r="AU554" s="157" t="s">
        <v>87</v>
      </c>
      <c r="AV554" s="12" t="s">
        <v>79</v>
      </c>
      <c r="AW554" s="12" t="s">
        <v>31</v>
      </c>
      <c r="AX554" s="12" t="s">
        <v>76</v>
      </c>
      <c r="AY554" s="157" t="s">
        <v>328</v>
      </c>
    </row>
    <row r="555" spans="2:65" s="1" customFormat="1" ht="21.75" customHeight="1">
      <c r="B555" s="133"/>
      <c r="C555" s="176" t="s">
        <v>1359</v>
      </c>
      <c r="D555" s="176" t="s">
        <v>539</v>
      </c>
      <c r="E555" s="177" t="s">
        <v>7270</v>
      </c>
      <c r="F555" s="178" t="s">
        <v>7271</v>
      </c>
      <c r="G555" s="179" t="s">
        <v>585</v>
      </c>
      <c r="H555" s="180">
        <v>4.3999999999999997E-2</v>
      </c>
      <c r="I555" s="181"/>
      <c r="J555" s="182">
        <f>ROUND(I555*H555,2)</f>
        <v>0</v>
      </c>
      <c r="K555" s="178" t="s">
        <v>2897</v>
      </c>
      <c r="L555" s="183"/>
      <c r="M555" s="184" t="s">
        <v>3</v>
      </c>
      <c r="N555" s="185" t="s">
        <v>40</v>
      </c>
      <c r="P555" s="143">
        <f>O555*H557</f>
        <v>0</v>
      </c>
      <c r="Q555" s="143">
        <v>1</v>
      </c>
      <c r="R555" s="143">
        <f>Q555*H557</f>
        <v>8.3000000000000004E-2</v>
      </c>
      <c r="S555" s="143">
        <v>0</v>
      </c>
      <c r="T555" s="144">
        <f>S555*H557</f>
        <v>0</v>
      </c>
      <c r="AR555" s="145" t="s">
        <v>171</v>
      </c>
      <c r="AT555" s="145" t="s">
        <v>539</v>
      </c>
      <c r="AU555" s="145" t="s">
        <v>87</v>
      </c>
      <c r="AY555" s="19" t="s">
        <v>328</v>
      </c>
      <c r="BE555" s="146">
        <f>IF(N555="základní",J557,0)</f>
        <v>0</v>
      </c>
      <c r="BF555" s="146">
        <f>IF(N555="snížená",J557,0)</f>
        <v>0</v>
      </c>
      <c r="BG555" s="146">
        <f>IF(N555="zákl. přenesená",J557,0)</f>
        <v>0</v>
      </c>
      <c r="BH555" s="146">
        <f>IF(N555="sníž. přenesená",J557,0)</f>
        <v>0</v>
      </c>
      <c r="BI555" s="146">
        <f>IF(N555="nulová",J557,0)</f>
        <v>0</v>
      </c>
      <c r="BJ555" s="19" t="s">
        <v>76</v>
      </c>
      <c r="BK555" s="146">
        <f>ROUND(I557*H557,2)</f>
        <v>0</v>
      </c>
      <c r="BL555" s="19" t="s">
        <v>113</v>
      </c>
      <c r="BM555" s="145" t="s">
        <v>7276</v>
      </c>
    </row>
    <row r="556" spans="2:65" s="12" customFormat="1">
      <c r="B556" s="156"/>
      <c r="D556" s="151" t="s">
        <v>442</v>
      </c>
      <c r="E556" s="157" t="s">
        <v>3</v>
      </c>
      <c r="F556" s="158" t="s">
        <v>7273</v>
      </c>
      <c r="H556" s="159">
        <v>4.3999999999999997E-2</v>
      </c>
      <c r="I556" s="160"/>
      <c r="L556" s="156"/>
      <c r="M556" s="161"/>
      <c r="T556" s="162"/>
      <c r="AT556" s="157" t="s">
        <v>442</v>
      </c>
      <c r="AU556" s="157" t="s">
        <v>87</v>
      </c>
      <c r="AV556" s="12" t="s">
        <v>79</v>
      </c>
      <c r="AW556" s="12" t="s">
        <v>31</v>
      </c>
      <c r="AX556" s="12" t="s">
        <v>76</v>
      </c>
      <c r="AY556" s="157" t="s">
        <v>328</v>
      </c>
    </row>
    <row r="557" spans="2:65" s="1" customFormat="1" ht="21.75" customHeight="1">
      <c r="B557" s="133"/>
      <c r="C557" s="176" t="s">
        <v>3252</v>
      </c>
      <c r="D557" s="176" t="s">
        <v>539</v>
      </c>
      <c r="E557" s="177" t="s">
        <v>7274</v>
      </c>
      <c r="F557" s="178" t="s">
        <v>7275</v>
      </c>
      <c r="G557" s="179" t="s">
        <v>585</v>
      </c>
      <c r="H557" s="180">
        <v>8.3000000000000004E-2</v>
      </c>
      <c r="I557" s="181"/>
      <c r="J557" s="182">
        <f>ROUND(I557*H557,2)</f>
        <v>0</v>
      </c>
      <c r="K557" s="178" t="s">
        <v>2897</v>
      </c>
      <c r="L557" s="183"/>
      <c r="M557" s="184" t="s">
        <v>3</v>
      </c>
      <c r="N557" s="185" t="s">
        <v>40</v>
      </c>
      <c r="P557" s="143">
        <f>O557*H559</f>
        <v>0</v>
      </c>
      <c r="Q557" s="143">
        <v>1</v>
      </c>
      <c r="R557" s="143">
        <f>Q557*H559</f>
        <v>0.24399999999999999</v>
      </c>
      <c r="S557" s="143">
        <v>0</v>
      </c>
      <c r="T557" s="144">
        <f>S557*H559</f>
        <v>0</v>
      </c>
      <c r="AR557" s="145" t="s">
        <v>171</v>
      </c>
      <c r="AT557" s="145" t="s">
        <v>539</v>
      </c>
      <c r="AU557" s="145" t="s">
        <v>87</v>
      </c>
      <c r="AY557" s="19" t="s">
        <v>328</v>
      </c>
      <c r="BE557" s="146">
        <f>IF(N557="základní",J559,0)</f>
        <v>0</v>
      </c>
      <c r="BF557" s="146">
        <f>IF(N557="snížená",J559,0)</f>
        <v>0</v>
      </c>
      <c r="BG557" s="146">
        <f>IF(N557="zákl. přenesená",J559,0)</f>
        <v>0</v>
      </c>
      <c r="BH557" s="146">
        <f>IF(N557="sníž. přenesená",J559,0)</f>
        <v>0</v>
      </c>
      <c r="BI557" s="146">
        <f>IF(N557="nulová",J559,0)</f>
        <v>0</v>
      </c>
      <c r="BJ557" s="19" t="s">
        <v>76</v>
      </c>
      <c r="BK557" s="146">
        <f>ROUND(I559*H559,2)</f>
        <v>0</v>
      </c>
      <c r="BL557" s="19" t="s">
        <v>113</v>
      </c>
      <c r="BM557" s="145" t="s">
        <v>7280</v>
      </c>
    </row>
    <row r="558" spans="2:65" s="12" customFormat="1">
      <c r="B558" s="156"/>
      <c r="D558" s="151" t="s">
        <v>442</v>
      </c>
      <c r="E558" s="157" t="s">
        <v>3</v>
      </c>
      <c r="F558" s="158" t="s">
        <v>7277</v>
      </c>
      <c r="H558" s="159">
        <v>8.3000000000000004E-2</v>
      </c>
      <c r="I558" s="160"/>
      <c r="L558" s="156"/>
      <c r="M558" s="161"/>
      <c r="T558" s="162"/>
      <c r="AT558" s="157" t="s">
        <v>442</v>
      </c>
      <c r="AU558" s="157" t="s">
        <v>87</v>
      </c>
      <c r="AV558" s="12" t="s">
        <v>79</v>
      </c>
      <c r="AW558" s="12" t="s">
        <v>31</v>
      </c>
      <c r="AX558" s="12" t="s">
        <v>69</v>
      </c>
      <c r="AY558" s="157" t="s">
        <v>328</v>
      </c>
    </row>
    <row r="559" spans="2:65" s="12" customFormat="1" ht="12">
      <c r="B559" s="156"/>
      <c r="C559" s="176" t="s">
        <v>1362</v>
      </c>
      <c r="D559" s="176" t="s">
        <v>539</v>
      </c>
      <c r="E559" s="177" t="s">
        <v>7278</v>
      </c>
      <c r="F559" s="178" t="s">
        <v>7279</v>
      </c>
      <c r="G559" s="179" t="s">
        <v>585</v>
      </c>
      <c r="H559" s="180">
        <v>0.24399999999999999</v>
      </c>
      <c r="I559" s="181"/>
      <c r="J559" s="182">
        <f>ROUND(I559*H559,2)</f>
        <v>0</v>
      </c>
      <c r="K559" s="178" t="s">
        <v>2897</v>
      </c>
      <c r="L559" s="156"/>
      <c r="M559" s="161"/>
      <c r="T559" s="162"/>
      <c r="AT559" s="157" t="s">
        <v>442</v>
      </c>
      <c r="AU559" s="157" t="s">
        <v>87</v>
      </c>
      <c r="AV559" s="12" t="s">
        <v>79</v>
      </c>
      <c r="AW559" s="12" t="s">
        <v>31</v>
      </c>
      <c r="AX559" s="12" t="s">
        <v>69</v>
      </c>
      <c r="AY559" s="157" t="s">
        <v>328</v>
      </c>
    </row>
    <row r="560" spans="2:65" s="12" customFormat="1">
      <c r="B560" s="156"/>
      <c r="D560" s="151" t="s">
        <v>442</v>
      </c>
      <c r="E560" s="157" t="s">
        <v>3</v>
      </c>
      <c r="F560" s="158" t="s">
        <v>7281</v>
      </c>
      <c r="H560" s="159">
        <v>9.7000000000000003E-2</v>
      </c>
      <c r="I560" s="160"/>
      <c r="L560" s="156"/>
      <c r="M560" s="161"/>
      <c r="T560" s="162"/>
      <c r="AT560" s="157" t="s">
        <v>442</v>
      </c>
      <c r="AU560" s="157" t="s">
        <v>87</v>
      </c>
      <c r="AV560" s="12" t="s">
        <v>79</v>
      </c>
      <c r="AW560" s="12" t="s">
        <v>31</v>
      </c>
      <c r="AX560" s="12" t="s">
        <v>69</v>
      </c>
      <c r="AY560" s="157" t="s">
        <v>328</v>
      </c>
    </row>
    <row r="561" spans="2:65" s="13" customFormat="1">
      <c r="B561" s="163"/>
      <c r="C561" s="12"/>
      <c r="D561" s="151" t="s">
        <v>442</v>
      </c>
      <c r="E561" s="157" t="s">
        <v>3</v>
      </c>
      <c r="F561" s="158" t="s">
        <v>7282</v>
      </c>
      <c r="G561" s="12"/>
      <c r="H561" s="159">
        <v>0.108</v>
      </c>
      <c r="I561" s="160"/>
      <c r="J561" s="12"/>
      <c r="K561" s="12"/>
      <c r="L561" s="163"/>
      <c r="M561" s="168"/>
      <c r="T561" s="169"/>
      <c r="AT561" s="164" t="s">
        <v>442</v>
      </c>
      <c r="AU561" s="164" t="s">
        <v>87</v>
      </c>
      <c r="AV561" s="13" t="s">
        <v>113</v>
      </c>
      <c r="AW561" s="13" t="s">
        <v>31</v>
      </c>
      <c r="AX561" s="13" t="s">
        <v>76</v>
      </c>
      <c r="AY561" s="164" t="s">
        <v>328</v>
      </c>
    </row>
    <row r="562" spans="2:65" s="1" customFormat="1" ht="21.75" customHeight="1">
      <c r="B562" s="133"/>
      <c r="C562" s="12"/>
      <c r="D562" s="151" t="s">
        <v>442</v>
      </c>
      <c r="E562" s="157" t="s">
        <v>3</v>
      </c>
      <c r="F562" s="158" t="s">
        <v>7283</v>
      </c>
      <c r="G562" s="12"/>
      <c r="H562" s="159">
        <v>3.9E-2</v>
      </c>
      <c r="I562" s="160"/>
      <c r="J562" s="12"/>
      <c r="K562" s="12"/>
      <c r="L562" s="183"/>
      <c r="M562" s="184" t="s">
        <v>3</v>
      </c>
      <c r="N562" s="185" t="s">
        <v>40</v>
      </c>
      <c r="P562" s="143">
        <f>O562*H564</f>
        <v>0</v>
      </c>
      <c r="Q562" s="143">
        <v>1</v>
      </c>
      <c r="R562" s="143">
        <f>Q562*H564</f>
        <v>0.73399999999999999</v>
      </c>
      <c r="S562" s="143">
        <v>0</v>
      </c>
      <c r="T562" s="144">
        <f>S562*H564</f>
        <v>0</v>
      </c>
      <c r="AR562" s="145" t="s">
        <v>171</v>
      </c>
      <c r="AT562" s="145" t="s">
        <v>539</v>
      </c>
      <c r="AU562" s="145" t="s">
        <v>87</v>
      </c>
      <c r="AY562" s="19" t="s">
        <v>328</v>
      </c>
      <c r="BE562" s="146">
        <f>IF(N562="základní",J564,0)</f>
        <v>0</v>
      </c>
      <c r="BF562" s="146">
        <f>IF(N562="snížená",J564,0)</f>
        <v>0</v>
      </c>
      <c r="BG562" s="146">
        <f>IF(N562="zákl. přenesená",J564,0)</f>
        <v>0</v>
      </c>
      <c r="BH562" s="146">
        <f>IF(N562="sníž. přenesená",J564,0)</f>
        <v>0</v>
      </c>
      <c r="BI562" s="146">
        <f>IF(N562="nulová",J564,0)</f>
        <v>0</v>
      </c>
      <c r="BJ562" s="19" t="s">
        <v>76</v>
      </c>
      <c r="BK562" s="146">
        <f>ROUND(I564*H564,2)</f>
        <v>0</v>
      </c>
      <c r="BL562" s="19" t="s">
        <v>113</v>
      </c>
      <c r="BM562" s="145" t="s">
        <v>7286</v>
      </c>
    </row>
    <row r="563" spans="2:65" s="12" customFormat="1">
      <c r="B563" s="156"/>
      <c r="C563" s="13"/>
      <c r="D563" s="151" t="s">
        <v>442</v>
      </c>
      <c r="E563" s="164" t="s">
        <v>3</v>
      </c>
      <c r="F563" s="165" t="s">
        <v>452</v>
      </c>
      <c r="G563" s="13"/>
      <c r="H563" s="166">
        <v>0.24399999999999999</v>
      </c>
      <c r="I563" s="167"/>
      <c r="J563" s="13"/>
      <c r="K563" s="13"/>
      <c r="L563" s="156"/>
      <c r="M563" s="161"/>
      <c r="T563" s="162"/>
      <c r="AT563" s="157" t="s">
        <v>442</v>
      </c>
      <c r="AU563" s="157" t="s">
        <v>87</v>
      </c>
      <c r="AV563" s="12" t="s">
        <v>79</v>
      </c>
      <c r="AW563" s="12" t="s">
        <v>31</v>
      </c>
      <c r="AX563" s="12" t="s">
        <v>69</v>
      </c>
      <c r="AY563" s="157" t="s">
        <v>328</v>
      </c>
    </row>
    <row r="564" spans="2:65" s="12" customFormat="1" ht="12">
      <c r="B564" s="156"/>
      <c r="C564" s="176" t="s">
        <v>3262</v>
      </c>
      <c r="D564" s="176" t="s">
        <v>539</v>
      </c>
      <c r="E564" s="177" t="s">
        <v>7284</v>
      </c>
      <c r="F564" s="178" t="s">
        <v>7285</v>
      </c>
      <c r="G564" s="179" t="s">
        <v>585</v>
      </c>
      <c r="H564" s="180">
        <v>0.73399999999999999</v>
      </c>
      <c r="I564" s="181"/>
      <c r="J564" s="182">
        <f>ROUND(I564*H564,2)</f>
        <v>0</v>
      </c>
      <c r="K564" s="178" t="s">
        <v>2897</v>
      </c>
      <c r="L564" s="156"/>
      <c r="M564" s="161"/>
      <c r="T564" s="162"/>
      <c r="AT564" s="157" t="s">
        <v>442</v>
      </c>
      <c r="AU564" s="157" t="s">
        <v>87</v>
      </c>
      <c r="AV564" s="12" t="s">
        <v>79</v>
      </c>
      <c r="AW564" s="12" t="s">
        <v>31</v>
      </c>
      <c r="AX564" s="12" t="s">
        <v>69</v>
      </c>
      <c r="AY564" s="157" t="s">
        <v>328</v>
      </c>
    </row>
    <row r="565" spans="2:65" s="12" customFormat="1">
      <c r="B565" s="156"/>
      <c r="D565" s="151" t="s">
        <v>442</v>
      </c>
      <c r="E565" s="157" t="s">
        <v>3</v>
      </c>
      <c r="F565" s="158" t="s">
        <v>7287</v>
      </c>
      <c r="H565" s="159">
        <v>3.7999999999999999E-2</v>
      </c>
      <c r="I565" s="160"/>
      <c r="L565" s="156"/>
      <c r="M565" s="161"/>
      <c r="T565" s="162"/>
      <c r="AT565" s="157" t="s">
        <v>442</v>
      </c>
      <c r="AU565" s="157" t="s">
        <v>87</v>
      </c>
      <c r="AV565" s="12" t="s">
        <v>79</v>
      </c>
      <c r="AW565" s="12" t="s">
        <v>31</v>
      </c>
      <c r="AX565" s="12" t="s">
        <v>69</v>
      </c>
      <c r="AY565" s="157" t="s">
        <v>328</v>
      </c>
    </row>
    <row r="566" spans="2:65" s="12" customFormat="1">
      <c r="B566" s="156"/>
      <c r="D566" s="151" t="s">
        <v>442</v>
      </c>
      <c r="E566" s="157" t="s">
        <v>3</v>
      </c>
      <c r="F566" s="158" t="s">
        <v>7288</v>
      </c>
      <c r="H566" s="159">
        <v>0.02</v>
      </c>
      <c r="I566" s="160"/>
      <c r="L566" s="156"/>
      <c r="M566" s="161"/>
      <c r="T566" s="162"/>
      <c r="AT566" s="157" t="s">
        <v>442</v>
      </c>
      <c r="AU566" s="157" t="s">
        <v>87</v>
      </c>
      <c r="AV566" s="12" t="s">
        <v>79</v>
      </c>
      <c r="AW566" s="12" t="s">
        <v>31</v>
      </c>
      <c r="AX566" s="12" t="s">
        <v>69</v>
      </c>
      <c r="AY566" s="157" t="s">
        <v>328</v>
      </c>
    </row>
    <row r="567" spans="2:65" s="12" customFormat="1">
      <c r="B567" s="156"/>
      <c r="D567" s="151" t="s">
        <v>442</v>
      </c>
      <c r="E567" s="157" t="s">
        <v>3</v>
      </c>
      <c r="F567" s="158" t="s">
        <v>7289</v>
      </c>
      <c r="H567" s="159">
        <v>0.20399999999999999</v>
      </c>
      <c r="I567" s="160"/>
      <c r="L567" s="156"/>
      <c r="M567" s="161"/>
      <c r="T567" s="162"/>
      <c r="AT567" s="157" t="s">
        <v>442</v>
      </c>
      <c r="AU567" s="157" t="s">
        <v>87</v>
      </c>
      <c r="AV567" s="12" t="s">
        <v>79</v>
      </c>
      <c r="AW567" s="12" t="s">
        <v>31</v>
      </c>
      <c r="AX567" s="12" t="s">
        <v>69</v>
      </c>
      <c r="AY567" s="157" t="s">
        <v>328</v>
      </c>
    </row>
    <row r="568" spans="2:65" s="12" customFormat="1">
      <c r="B568" s="156"/>
      <c r="D568" s="151" t="s">
        <v>442</v>
      </c>
      <c r="E568" s="157" t="s">
        <v>3</v>
      </c>
      <c r="F568" s="158" t="s">
        <v>7290</v>
      </c>
      <c r="H568" s="159">
        <v>2.3E-2</v>
      </c>
      <c r="I568" s="160"/>
      <c r="L568" s="156"/>
      <c r="M568" s="161"/>
      <c r="T568" s="162"/>
      <c r="AT568" s="157" t="s">
        <v>442</v>
      </c>
      <c r="AU568" s="157" t="s">
        <v>87</v>
      </c>
      <c r="AV568" s="12" t="s">
        <v>79</v>
      </c>
      <c r="AW568" s="12" t="s">
        <v>31</v>
      </c>
      <c r="AX568" s="12" t="s">
        <v>69</v>
      </c>
      <c r="AY568" s="157" t="s">
        <v>328</v>
      </c>
    </row>
    <row r="569" spans="2:65" s="12" customFormat="1">
      <c r="B569" s="156"/>
      <c r="D569" s="151" t="s">
        <v>442</v>
      </c>
      <c r="E569" s="157" t="s">
        <v>3</v>
      </c>
      <c r="F569" s="158" t="s">
        <v>7291</v>
      </c>
      <c r="H569" s="159">
        <v>2.7E-2</v>
      </c>
      <c r="I569" s="160"/>
      <c r="L569" s="156"/>
      <c r="M569" s="161"/>
      <c r="T569" s="162"/>
      <c r="AT569" s="157" t="s">
        <v>442</v>
      </c>
      <c r="AU569" s="157" t="s">
        <v>87</v>
      </c>
      <c r="AV569" s="12" t="s">
        <v>79</v>
      </c>
      <c r="AW569" s="12" t="s">
        <v>31</v>
      </c>
      <c r="AX569" s="12" t="s">
        <v>69</v>
      </c>
      <c r="AY569" s="157" t="s">
        <v>328</v>
      </c>
    </row>
    <row r="570" spans="2:65" s="12" customFormat="1">
      <c r="B570" s="156"/>
      <c r="D570" s="151" t="s">
        <v>442</v>
      </c>
      <c r="E570" s="157" t="s">
        <v>3</v>
      </c>
      <c r="F570" s="158" t="s">
        <v>7292</v>
      </c>
      <c r="H570" s="159">
        <v>9.6000000000000002E-2</v>
      </c>
      <c r="I570" s="160"/>
      <c r="L570" s="156"/>
      <c r="M570" s="161"/>
      <c r="T570" s="162"/>
      <c r="AT570" s="157" t="s">
        <v>442</v>
      </c>
      <c r="AU570" s="157" t="s">
        <v>87</v>
      </c>
      <c r="AV570" s="12" t="s">
        <v>79</v>
      </c>
      <c r="AW570" s="12" t="s">
        <v>31</v>
      </c>
      <c r="AX570" s="12" t="s">
        <v>69</v>
      </c>
      <c r="AY570" s="157" t="s">
        <v>328</v>
      </c>
    </row>
    <row r="571" spans="2:65" s="13" customFormat="1">
      <c r="B571" s="163"/>
      <c r="C571" s="12"/>
      <c r="D571" s="151" t="s">
        <v>442</v>
      </c>
      <c r="E571" s="157" t="s">
        <v>3</v>
      </c>
      <c r="F571" s="158" t="s">
        <v>7293</v>
      </c>
      <c r="G571" s="12"/>
      <c r="H571" s="159">
        <v>0.29399999999999998</v>
      </c>
      <c r="I571" s="160"/>
      <c r="J571" s="12"/>
      <c r="K571" s="12"/>
      <c r="L571" s="163"/>
      <c r="M571" s="168"/>
      <c r="T571" s="169"/>
      <c r="AT571" s="164" t="s">
        <v>442</v>
      </c>
      <c r="AU571" s="164" t="s">
        <v>87</v>
      </c>
      <c r="AV571" s="13" t="s">
        <v>113</v>
      </c>
      <c r="AW571" s="13" t="s">
        <v>31</v>
      </c>
      <c r="AX571" s="13" t="s">
        <v>76</v>
      </c>
      <c r="AY571" s="164" t="s">
        <v>328</v>
      </c>
    </row>
    <row r="572" spans="2:65" s="1" customFormat="1" ht="21.75" customHeight="1">
      <c r="B572" s="133"/>
      <c r="C572" s="12"/>
      <c r="D572" s="151" t="s">
        <v>442</v>
      </c>
      <c r="E572" s="157" t="s">
        <v>3</v>
      </c>
      <c r="F572" s="158" t="s">
        <v>7294</v>
      </c>
      <c r="G572" s="12"/>
      <c r="H572" s="159">
        <v>3.2000000000000001E-2</v>
      </c>
      <c r="I572" s="160"/>
      <c r="J572" s="12"/>
      <c r="K572" s="12"/>
      <c r="L572" s="183"/>
      <c r="M572" s="184" t="s">
        <v>3</v>
      </c>
      <c r="N572" s="185" t="s">
        <v>40</v>
      </c>
      <c r="P572" s="143">
        <f>O572*H574</f>
        <v>0</v>
      </c>
      <c r="Q572" s="143">
        <v>1</v>
      </c>
      <c r="R572" s="143">
        <f>Q572*H574</f>
        <v>0.23599999999999999</v>
      </c>
      <c r="S572" s="143">
        <v>0</v>
      </c>
      <c r="T572" s="144">
        <f>S572*H574</f>
        <v>0</v>
      </c>
      <c r="AR572" s="145" t="s">
        <v>171</v>
      </c>
      <c r="AT572" s="145" t="s">
        <v>539</v>
      </c>
      <c r="AU572" s="145" t="s">
        <v>87</v>
      </c>
      <c r="AY572" s="19" t="s">
        <v>328</v>
      </c>
      <c r="BE572" s="146">
        <f>IF(N572="základní",J574,0)</f>
        <v>0</v>
      </c>
      <c r="BF572" s="146">
        <f>IF(N572="snížená",J574,0)</f>
        <v>0</v>
      </c>
      <c r="BG572" s="146">
        <f>IF(N572="zákl. přenesená",J574,0)</f>
        <v>0</v>
      </c>
      <c r="BH572" s="146">
        <f>IF(N572="sníž. přenesená",J574,0)</f>
        <v>0</v>
      </c>
      <c r="BI572" s="146">
        <f>IF(N572="nulová",J574,0)</f>
        <v>0</v>
      </c>
      <c r="BJ572" s="19" t="s">
        <v>76</v>
      </c>
      <c r="BK572" s="146">
        <f>ROUND(I574*H574,2)</f>
        <v>0</v>
      </c>
      <c r="BL572" s="19" t="s">
        <v>113</v>
      </c>
      <c r="BM572" s="145" t="s">
        <v>7297</v>
      </c>
    </row>
    <row r="573" spans="2:65" s="12" customFormat="1">
      <c r="B573" s="156"/>
      <c r="C573" s="13"/>
      <c r="D573" s="151" t="s">
        <v>442</v>
      </c>
      <c r="E573" s="164" t="s">
        <v>3</v>
      </c>
      <c r="F573" s="165" t="s">
        <v>452</v>
      </c>
      <c r="G573" s="13"/>
      <c r="H573" s="166">
        <v>0.73399999999999999</v>
      </c>
      <c r="I573" s="167"/>
      <c r="J573" s="13"/>
      <c r="K573" s="13"/>
      <c r="L573" s="156"/>
      <c r="M573" s="161"/>
      <c r="T573" s="162"/>
      <c r="AT573" s="157" t="s">
        <v>442</v>
      </c>
      <c r="AU573" s="157" t="s">
        <v>87</v>
      </c>
      <c r="AV573" s="12" t="s">
        <v>79</v>
      </c>
      <c r="AW573" s="12" t="s">
        <v>31</v>
      </c>
      <c r="AX573" s="12" t="s">
        <v>69</v>
      </c>
      <c r="AY573" s="157" t="s">
        <v>328</v>
      </c>
    </row>
    <row r="574" spans="2:65" s="12" customFormat="1" ht="12">
      <c r="B574" s="156"/>
      <c r="C574" s="176" t="s">
        <v>1568</v>
      </c>
      <c r="D574" s="176" t="s">
        <v>539</v>
      </c>
      <c r="E574" s="177" t="s">
        <v>7295</v>
      </c>
      <c r="F574" s="178" t="s">
        <v>7296</v>
      </c>
      <c r="G574" s="179" t="s">
        <v>585</v>
      </c>
      <c r="H574" s="180">
        <v>0.23599999999999999</v>
      </c>
      <c r="I574" s="181"/>
      <c r="J574" s="182">
        <f>ROUND(I574*H574,2)</f>
        <v>0</v>
      </c>
      <c r="K574" s="178" t="s">
        <v>2897</v>
      </c>
      <c r="L574" s="156"/>
      <c r="M574" s="161"/>
      <c r="T574" s="162"/>
      <c r="AT574" s="157" t="s">
        <v>442</v>
      </c>
      <c r="AU574" s="157" t="s">
        <v>87</v>
      </c>
      <c r="AV574" s="12" t="s">
        <v>79</v>
      </c>
      <c r="AW574" s="12" t="s">
        <v>31</v>
      </c>
      <c r="AX574" s="12" t="s">
        <v>69</v>
      </c>
      <c r="AY574" s="157" t="s">
        <v>328</v>
      </c>
    </row>
    <row r="575" spans="2:65" s="13" customFormat="1">
      <c r="B575" s="163"/>
      <c r="C575" s="12"/>
      <c r="D575" s="151" t="s">
        <v>442</v>
      </c>
      <c r="E575" s="157" t="s">
        <v>3</v>
      </c>
      <c r="F575" s="158" t="s">
        <v>7298</v>
      </c>
      <c r="G575" s="12"/>
      <c r="H575" s="159">
        <v>5.2999999999999999E-2</v>
      </c>
      <c r="I575" s="160"/>
      <c r="J575" s="12"/>
      <c r="K575" s="12"/>
      <c r="L575" s="163"/>
      <c r="M575" s="168"/>
      <c r="T575" s="169"/>
      <c r="AT575" s="164" t="s">
        <v>442</v>
      </c>
      <c r="AU575" s="164" t="s">
        <v>87</v>
      </c>
      <c r="AV575" s="13" t="s">
        <v>113</v>
      </c>
      <c r="AW575" s="13" t="s">
        <v>31</v>
      </c>
      <c r="AX575" s="13" t="s">
        <v>76</v>
      </c>
      <c r="AY575" s="164" t="s">
        <v>328</v>
      </c>
    </row>
    <row r="576" spans="2:65" s="1" customFormat="1" ht="21.75" customHeight="1">
      <c r="B576" s="133"/>
      <c r="C576" s="12"/>
      <c r="D576" s="151" t="s">
        <v>442</v>
      </c>
      <c r="E576" s="157" t="s">
        <v>3</v>
      </c>
      <c r="F576" s="158" t="s">
        <v>7299</v>
      </c>
      <c r="G576" s="12"/>
      <c r="H576" s="159">
        <v>0.183</v>
      </c>
      <c r="I576" s="160"/>
      <c r="J576" s="12"/>
      <c r="K576" s="12"/>
      <c r="L576" s="183"/>
      <c r="M576" s="184" t="s">
        <v>3</v>
      </c>
      <c r="N576" s="185" t="s">
        <v>40</v>
      </c>
      <c r="P576" s="143">
        <f>O576*H578</f>
        <v>0</v>
      </c>
      <c r="Q576" s="143">
        <v>1</v>
      </c>
      <c r="R576" s="143">
        <f>Q576*H578</f>
        <v>0.76900000000000002</v>
      </c>
      <c r="S576" s="143">
        <v>0</v>
      </c>
      <c r="T576" s="144">
        <f>S576*H578</f>
        <v>0</v>
      </c>
      <c r="AR576" s="145" t="s">
        <v>171</v>
      </c>
      <c r="AT576" s="145" t="s">
        <v>539</v>
      </c>
      <c r="AU576" s="145" t="s">
        <v>87</v>
      </c>
      <c r="AY576" s="19" t="s">
        <v>328</v>
      </c>
      <c r="BE576" s="146">
        <f>IF(N576="základní",J578,0)</f>
        <v>0</v>
      </c>
      <c r="BF576" s="146">
        <f>IF(N576="snížená",J578,0)</f>
        <v>0</v>
      </c>
      <c r="BG576" s="146">
        <f>IF(N576="zákl. přenesená",J578,0)</f>
        <v>0</v>
      </c>
      <c r="BH576" s="146">
        <f>IF(N576="sníž. přenesená",J578,0)</f>
        <v>0</v>
      </c>
      <c r="BI576" s="146">
        <f>IF(N576="nulová",J578,0)</f>
        <v>0</v>
      </c>
      <c r="BJ576" s="19" t="s">
        <v>76</v>
      </c>
      <c r="BK576" s="146">
        <f>ROUND(I578*H578,2)</f>
        <v>0</v>
      </c>
      <c r="BL576" s="19" t="s">
        <v>113</v>
      </c>
      <c r="BM576" s="145" t="s">
        <v>7302</v>
      </c>
    </row>
    <row r="577" spans="2:65" s="12" customFormat="1">
      <c r="B577" s="156"/>
      <c r="C577" s="13"/>
      <c r="D577" s="151" t="s">
        <v>442</v>
      </c>
      <c r="E577" s="164" t="s">
        <v>3</v>
      </c>
      <c r="F577" s="165" t="s">
        <v>452</v>
      </c>
      <c r="G577" s="13"/>
      <c r="H577" s="166">
        <v>0.23599999999999999</v>
      </c>
      <c r="I577" s="167"/>
      <c r="J577" s="13"/>
      <c r="K577" s="13"/>
      <c r="L577" s="156"/>
      <c r="M577" s="161"/>
      <c r="T577" s="162"/>
      <c r="AT577" s="157" t="s">
        <v>442</v>
      </c>
      <c r="AU577" s="157" t="s">
        <v>87</v>
      </c>
      <c r="AV577" s="12" t="s">
        <v>79</v>
      </c>
      <c r="AW577" s="12" t="s">
        <v>31</v>
      </c>
      <c r="AX577" s="12" t="s">
        <v>69</v>
      </c>
      <c r="AY577" s="157" t="s">
        <v>328</v>
      </c>
    </row>
    <row r="578" spans="2:65" s="12" customFormat="1" ht="12">
      <c r="B578" s="156"/>
      <c r="C578" s="176" t="s">
        <v>3272</v>
      </c>
      <c r="D578" s="176" t="s">
        <v>539</v>
      </c>
      <c r="E578" s="177" t="s">
        <v>7300</v>
      </c>
      <c r="F578" s="178" t="s">
        <v>7301</v>
      </c>
      <c r="G578" s="179" t="s">
        <v>585</v>
      </c>
      <c r="H578" s="180">
        <v>0.76900000000000002</v>
      </c>
      <c r="I578" s="181"/>
      <c r="J578" s="182">
        <f>ROUND(I578*H578,2)</f>
        <v>0</v>
      </c>
      <c r="K578" s="178" t="s">
        <v>2897</v>
      </c>
      <c r="L578" s="156"/>
      <c r="M578" s="161"/>
      <c r="T578" s="162"/>
      <c r="AT578" s="157" t="s">
        <v>442</v>
      </c>
      <c r="AU578" s="157" t="s">
        <v>87</v>
      </c>
      <c r="AV578" s="12" t="s">
        <v>79</v>
      </c>
      <c r="AW578" s="12" t="s">
        <v>31</v>
      </c>
      <c r="AX578" s="12" t="s">
        <v>69</v>
      </c>
      <c r="AY578" s="157" t="s">
        <v>328</v>
      </c>
    </row>
    <row r="579" spans="2:65" s="13" customFormat="1">
      <c r="B579" s="163"/>
      <c r="C579" s="12"/>
      <c r="D579" s="151" t="s">
        <v>442</v>
      </c>
      <c r="E579" s="157" t="s">
        <v>3</v>
      </c>
      <c r="F579" s="158" t="s">
        <v>7303</v>
      </c>
      <c r="G579" s="12"/>
      <c r="H579" s="159">
        <v>0.66300000000000003</v>
      </c>
      <c r="I579" s="160"/>
      <c r="J579" s="12"/>
      <c r="K579" s="12"/>
      <c r="L579" s="163"/>
      <c r="M579" s="168"/>
      <c r="T579" s="169"/>
      <c r="AT579" s="164" t="s">
        <v>442</v>
      </c>
      <c r="AU579" s="164" t="s">
        <v>87</v>
      </c>
      <c r="AV579" s="13" t="s">
        <v>113</v>
      </c>
      <c r="AW579" s="13" t="s">
        <v>31</v>
      </c>
      <c r="AX579" s="13" t="s">
        <v>76</v>
      </c>
      <c r="AY579" s="164" t="s">
        <v>328</v>
      </c>
    </row>
    <row r="580" spans="2:65" s="1" customFormat="1" ht="21.75" customHeight="1">
      <c r="B580" s="133"/>
      <c r="C580" s="12"/>
      <c r="D580" s="151" t="s">
        <v>442</v>
      </c>
      <c r="E580" s="157" t="s">
        <v>3</v>
      </c>
      <c r="F580" s="158" t="s">
        <v>7304</v>
      </c>
      <c r="G580" s="12"/>
      <c r="H580" s="159">
        <v>0.106</v>
      </c>
      <c r="I580" s="160"/>
      <c r="J580" s="12"/>
      <c r="K580" s="12"/>
      <c r="L580" s="183"/>
      <c r="M580" s="184" t="s">
        <v>3</v>
      </c>
      <c r="N580" s="185" t="s">
        <v>40</v>
      </c>
      <c r="P580" s="143">
        <f>O580*H582</f>
        <v>0</v>
      </c>
      <c r="Q580" s="143">
        <v>1</v>
      </c>
      <c r="R580" s="143">
        <f>Q580*H582</f>
        <v>0.65100000000000002</v>
      </c>
      <c r="S580" s="143">
        <v>0</v>
      </c>
      <c r="T580" s="144">
        <f>S580*H582</f>
        <v>0</v>
      </c>
      <c r="AR580" s="145" t="s">
        <v>171</v>
      </c>
      <c r="AT580" s="145" t="s">
        <v>539</v>
      </c>
      <c r="AU580" s="145" t="s">
        <v>87</v>
      </c>
      <c r="AY580" s="19" t="s">
        <v>328</v>
      </c>
      <c r="BE580" s="146">
        <f>IF(N580="základní",J582,0)</f>
        <v>0</v>
      </c>
      <c r="BF580" s="146">
        <f>IF(N580="snížená",J582,0)</f>
        <v>0</v>
      </c>
      <c r="BG580" s="146">
        <f>IF(N580="zákl. přenesená",J582,0)</f>
        <v>0</v>
      </c>
      <c r="BH580" s="146">
        <f>IF(N580="sníž. přenesená",J582,0)</f>
        <v>0</v>
      </c>
      <c r="BI580" s="146">
        <f>IF(N580="nulová",J582,0)</f>
        <v>0</v>
      </c>
      <c r="BJ580" s="19" t="s">
        <v>76</v>
      </c>
      <c r="BK580" s="146">
        <f>ROUND(I582*H582,2)</f>
        <v>0</v>
      </c>
      <c r="BL580" s="19" t="s">
        <v>113</v>
      </c>
      <c r="BM580" s="145" t="s">
        <v>7307</v>
      </c>
    </row>
    <row r="581" spans="2:65" s="12" customFormat="1">
      <c r="B581" s="156"/>
      <c r="C581" s="13"/>
      <c r="D581" s="151" t="s">
        <v>442</v>
      </c>
      <c r="E581" s="164" t="s">
        <v>3</v>
      </c>
      <c r="F581" s="165" t="s">
        <v>452</v>
      </c>
      <c r="G581" s="13"/>
      <c r="H581" s="166">
        <v>0.76900000000000002</v>
      </c>
      <c r="I581" s="167"/>
      <c r="J581" s="13"/>
      <c r="K581" s="13"/>
      <c r="L581" s="156"/>
      <c r="M581" s="161"/>
      <c r="T581" s="162"/>
      <c r="AT581" s="157" t="s">
        <v>442</v>
      </c>
      <c r="AU581" s="157" t="s">
        <v>87</v>
      </c>
      <c r="AV581" s="12" t="s">
        <v>79</v>
      </c>
      <c r="AW581" s="12" t="s">
        <v>31</v>
      </c>
      <c r="AX581" s="12" t="s">
        <v>76</v>
      </c>
      <c r="AY581" s="157" t="s">
        <v>328</v>
      </c>
    </row>
    <row r="582" spans="2:65" s="1" customFormat="1" ht="21.75" customHeight="1">
      <c r="B582" s="133"/>
      <c r="C582" s="176" t="s">
        <v>1367</v>
      </c>
      <c r="D582" s="176" t="s">
        <v>539</v>
      </c>
      <c r="E582" s="177" t="s">
        <v>7305</v>
      </c>
      <c r="F582" s="178" t="s">
        <v>7306</v>
      </c>
      <c r="G582" s="179" t="s">
        <v>585</v>
      </c>
      <c r="H582" s="180">
        <v>0.65100000000000002</v>
      </c>
      <c r="I582" s="181"/>
      <c r="J582" s="182">
        <f>ROUND(I582*H582,2)</f>
        <v>0</v>
      </c>
      <c r="K582" s="178" t="s">
        <v>2897</v>
      </c>
      <c r="L582" s="183"/>
      <c r="M582" s="184" t="s">
        <v>3</v>
      </c>
      <c r="N582" s="185" t="s">
        <v>40</v>
      </c>
      <c r="P582" s="143">
        <f>O582*H584</f>
        <v>0</v>
      </c>
      <c r="Q582" s="143">
        <v>1</v>
      </c>
      <c r="R582" s="143">
        <f>Q582*H584</f>
        <v>0.30499999999999999</v>
      </c>
      <c r="S582" s="143">
        <v>0</v>
      </c>
      <c r="T582" s="144">
        <f>S582*H584</f>
        <v>0</v>
      </c>
      <c r="AR582" s="145" t="s">
        <v>171</v>
      </c>
      <c r="AT582" s="145" t="s">
        <v>539</v>
      </c>
      <c r="AU582" s="145" t="s">
        <v>87</v>
      </c>
      <c r="AY582" s="19" t="s">
        <v>328</v>
      </c>
      <c r="BE582" s="146">
        <f>IF(N582="základní",J584,0)</f>
        <v>0</v>
      </c>
      <c r="BF582" s="146">
        <f>IF(N582="snížená",J584,0)</f>
        <v>0</v>
      </c>
      <c r="BG582" s="146">
        <f>IF(N582="zákl. přenesená",J584,0)</f>
        <v>0</v>
      </c>
      <c r="BH582" s="146">
        <f>IF(N582="sníž. přenesená",J584,0)</f>
        <v>0</v>
      </c>
      <c r="BI582" s="146">
        <f>IF(N582="nulová",J584,0)</f>
        <v>0</v>
      </c>
      <c r="BJ582" s="19" t="s">
        <v>76</v>
      </c>
      <c r="BK582" s="146">
        <f>ROUND(I584*H584,2)</f>
        <v>0</v>
      </c>
      <c r="BL582" s="19" t="s">
        <v>113</v>
      </c>
      <c r="BM582" s="145" t="s">
        <v>7311</v>
      </c>
    </row>
    <row r="583" spans="2:65" s="12" customFormat="1">
      <c r="B583" s="156"/>
      <c r="D583" s="151" t="s">
        <v>442</v>
      </c>
      <c r="E583" s="157" t="s">
        <v>3</v>
      </c>
      <c r="F583" s="158" t="s">
        <v>7308</v>
      </c>
      <c r="H583" s="159">
        <v>0.65100000000000002</v>
      </c>
      <c r="I583" s="160"/>
      <c r="L583" s="156"/>
      <c r="M583" s="161"/>
      <c r="T583" s="162"/>
      <c r="AT583" s="157" t="s">
        <v>442</v>
      </c>
      <c r="AU583" s="157" t="s">
        <v>87</v>
      </c>
      <c r="AV583" s="12" t="s">
        <v>79</v>
      </c>
      <c r="AW583" s="12" t="s">
        <v>31</v>
      </c>
      <c r="AX583" s="12" t="s">
        <v>76</v>
      </c>
      <c r="AY583" s="157" t="s">
        <v>328</v>
      </c>
    </row>
    <row r="584" spans="2:65" s="1" customFormat="1" ht="24.2" customHeight="1">
      <c r="B584" s="133"/>
      <c r="C584" s="176" t="s">
        <v>3281</v>
      </c>
      <c r="D584" s="176" t="s">
        <v>539</v>
      </c>
      <c r="E584" s="177" t="s">
        <v>7309</v>
      </c>
      <c r="F584" s="178" t="s">
        <v>7310</v>
      </c>
      <c r="G584" s="179" t="s">
        <v>585</v>
      </c>
      <c r="H584" s="180">
        <v>0.30499999999999999</v>
      </c>
      <c r="I584" s="181"/>
      <c r="J584" s="182">
        <f>ROUND(I584*H584,2)</f>
        <v>0</v>
      </c>
      <c r="K584" s="178" t="s">
        <v>2897</v>
      </c>
      <c r="L584" s="183"/>
      <c r="M584" s="184" t="s">
        <v>3</v>
      </c>
      <c r="N584" s="185" t="s">
        <v>40</v>
      </c>
      <c r="P584" s="143">
        <f>O584*H586</f>
        <v>0</v>
      </c>
      <c r="Q584" s="143">
        <v>1</v>
      </c>
      <c r="R584" s="143">
        <f>Q584*H586</f>
        <v>1.3879999999999999</v>
      </c>
      <c r="S584" s="143">
        <v>0</v>
      </c>
      <c r="T584" s="144">
        <f>S584*H586</f>
        <v>0</v>
      </c>
      <c r="AR584" s="145" t="s">
        <v>171</v>
      </c>
      <c r="AT584" s="145" t="s">
        <v>539</v>
      </c>
      <c r="AU584" s="145" t="s">
        <v>87</v>
      </c>
      <c r="AY584" s="19" t="s">
        <v>328</v>
      </c>
      <c r="BE584" s="146">
        <f>IF(N584="základní",J586,0)</f>
        <v>0</v>
      </c>
      <c r="BF584" s="146">
        <f>IF(N584="snížená",J586,0)</f>
        <v>0</v>
      </c>
      <c r="BG584" s="146">
        <f>IF(N584="zákl. přenesená",J586,0)</f>
        <v>0</v>
      </c>
      <c r="BH584" s="146">
        <f>IF(N584="sníž. přenesená",J586,0)</f>
        <v>0</v>
      </c>
      <c r="BI584" s="146">
        <f>IF(N584="nulová",J586,0)</f>
        <v>0</v>
      </c>
      <c r="BJ584" s="19" t="s">
        <v>76</v>
      </c>
      <c r="BK584" s="146">
        <f>ROUND(I586*H586,2)</f>
        <v>0</v>
      </c>
      <c r="BL584" s="19" t="s">
        <v>113</v>
      </c>
      <c r="BM584" s="145" t="s">
        <v>7315</v>
      </c>
    </row>
    <row r="585" spans="2:65" s="12" customFormat="1">
      <c r="B585" s="156"/>
      <c r="D585" s="151" t="s">
        <v>442</v>
      </c>
      <c r="E585" s="157" t="s">
        <v>3</v>
      </c>
      <c r="F585" s="158" t="s">
        <v>7312</v>
      </c>
      <c r="H585" s="159">
        <v>0.30499999999999999</v>
      </c>
      <c r="I585" s="160"/>
      <c r="L585" s="156"/>
      <c r="M585" s="161"/>
      <c r="T585" s="162"/>
      <c r="AT585" s="157" t="s">
        <v>442</v>
      </c>
      <c r="AU585" s="157" t="s">
        <v>87</v>
      </c>
      <c r="AV585" s="12" t="s">
        <v>79</v>
      </c>
      <c r="AW585" s="12" t="s">
        <v>31</v>
      </c>
      <c r="AX585" s="12" t="s">
        <v>76</v>
      </c>
      <c r="AY585" s="157" t="s">
        <v>328</v>
      </c>
    </row>
    <row r="586" spans="2:65" s="1" customFormat="1" ht="24.2" customHeight="1">
      <c r="B586" s="133"/>
      <c r="C586" s="176" t="s">
        <v>1370</v>
      </c>
      <c r="D586" s="176" t="s">
        <v>539</v>
      </c>
      <c r="E586" s="177" t="s">
        <v>7313</v>
      </c>
      <c r="F586" s="178" t="s">
        <v>7314</v>
      </c>
      <c r="G586" s="179" t="s">
        <v>585</v>
      </c>
      <c r="H586" s="180">
        <v>1.3879999999999999</v>
      </c>
      <c r="I586" s="181"/>
      <c r="J586" s="182">
        <f>ROUND(I586*H586,2)</f>
        <v>0</v>
      </c>
      <c r="K586" s="178" t="s">
        <v>2897</v>
      </c>
      <c r="L586" s="183"/>
      <c r="M586" s="184" t="s">
        <v>3</v>
      </c>
      <c r="N586" s="185" t="s">
        <v>40</v>
      </c>
      <c r="P586" s="143">
        <f>O586*H588</f>
        <v>0</v>
      </c>
      <c r="Q586" s="143">
        <v>1</v>
      </c>
      <c r="R586" s="143">
        <f>Q586*H588</f>
        <v>2.5670000000000002</v>
      </c>
      <c r="S586" s="143">
        <v>0</v>
      </c>
      <c r="T586" s="144">
        <f>S586*H588</f>
        <v>0</v>
      </c>
      <c r="AR586" s="145" t="s">
        <v>171</v>
      </c>
      <c r="AT586" s="145" t="s">
        <v>539</v>
      </c>
      <c r="AU586" s="145" t="s">
        <v>87</v>
      </c>
      <c r="AY586" s="19" t="s">
        <v>328</v>
      </c>
      <c r="BE586" s="146">
        <f>IF(N586="základní",J588,0)</f>
        <v>0</v>
      </c>
      <c r="BF586" s="146">
        <f>IF(N586="snížená",J588,0)</f>
        <v>0</v>
      </c>
      <c r="BG586" s="146">
        <f>IF(N586="zákl. přenesená",J588,0)</f>
        <v>0</v>
      </c>
      <c r="BH586" s="146">
        <f>IF(N586="sníž. přenesená",J588,0)</f>
        <v>0</v>
      </c>
      <c r="BI586" s="146">
        <f>IF(N586="nulová",J588,0)</f>
        <v>0</v>
      </c>
      <c r="BJ586" s="19" t="s">
        <v>76</v>
      </c>
      <c r="BK586" s="146">
        <f>ROUND(I588*H588,2)</f>
        <v>0</v>
      </c>
      <c r="BL586" s="19" t="s">
        <v>113</v>
      </c>
      <c r="BM586" s="145" t="s">
        <v>7319</v>
      </c>
    </row>
    <row r="587" spans="2:65" s="12" customFormat="1">
      <c r="B587" s="156"/>
      <c r="D587" s="151" t="s">
        <v>442</v>
      </c>
      <c r="E587" s="157" t="s">
        <v>3</v>
      </c>
      <c r="F587" s="158" t="s">
        <v>7316</v>
      </c>
      <c r="H587" s="159">
        <v>1.3879999999999999</v>
      </c>
      <c r="I587" s="160"/>
      <c r="L587" s="156"/>
      <c r="M587" s="161"/>
      <c r="T587" s="162"/>
      <c r="AT587" s="157" t="s">
        <v>442</v>
      </c>
      <c r="AU587" s="157" t="s">
        <v>87</v>
      </c>
      <c r="AV587" s="12" t="s">
        <v>79</v>
      </c>
      <c r="AW587" s="12" t="s">
        <v>31</v>
      </c>
      <c r="AX587" s="12" t="s">
        <v>76</v>
      </c>
      <c r="AY587" s="157" t="s">
        <v>328</v>
      </c>
    </row>
    <row r="588" spans="2:65" s="1" customFormat="1" ht="24.2" customHeight="1">
      <c r="B588" s="133"/>
      <c r="C588" s="176" t="s">
        <v>3292</v>
      </c>
      <c r="D588" s="176" t="s">
        <v>539</v>
      </c>
      <c r="E588" s="177" t="s">
        <v>7317</v>
      </c>
      <c r="F588" s="178" t="s">
        <v>7318</v>
      </c>
      <c r="G588" s="179" t="s">
        <v>585</v>
      </c>
      <c r="H588" s="180">
        <v>2.5670000000000002</v>
      </c>
      <c r="I588" s="181"/>
      <c r="J588" s="182">
        <f>ROUND(I588*H588,2)</f>
        <v>0</v>
      </c>
      <c r="K588" s="178" t="s">
        <v>2897</v>
      </c>
      <c r="L588" s="183"/>
      <c r="M588" s="184" t="s">
        <v>3</v>
      </c>
      <c r="N588" s="185" t="s">
        <v>40</v>
      </c>
      <c r="P588" s="143">
        <f>O588*H590</f>
        <v>0</v>
      </c>
      <c r="Q588" s="143">
        <v>1</v>
      </c>
      <c r="R588" s="143">
        <f>Q588*H590</f>
        <v>3.2869999999999999</v>
      </c>
      <c r="S588" s="143">
        <v>0</v>
      </c>
      <c r="T588" s="144">
        <f>S588*H590</f>
        <v>0</v>
      </c>
      <c r="AR588" s="145" t="s">
        <v>171</v>
      </c>
      <c r="AT588" s="145" t="s">
        <v>539</v>
      </c>
      <c r="AU588" s="145" t="s">
        <v>87</v>
      </c>
      <c r="AY588" s="19" t="s">
        <v>328</v>
      </c>
      <c r="BE588" s="146">
        <f>IF(N588="základní",J590,0)</f>
        <v>0</v>
      </c>
      <c r="BF588" s="146">
        <f>IF(N588="snížená",J590,0)</f>
        <v>0</v>
      </c>
      <c r="BG588" s="146">
        <f>IF(N588="zákl. přenesená",J590,0)</f>
        <v>0</v>
      </c>
      <c r="BH588" s="146">
        <f>IF(N588="sníž. přenesená",J590,0)</f>
        <v>0</v>
      </c>
      <c r="BI588" s="146">
        <f>IF(N588="nulová",J590,0)</f>
        <v>0</v>
      </c>
      <c r="BJ588" s="19" t="s">
        <v>76</v>
      </c>
      <c r="BK588" s="146">
        <f>ROUND(I590*H590,2)</f>
        <v>0</v>
      </c>
      <c r="BL588" s="19" t="s">
        <v>113</v>
      </c>
      <c r="BM588" s="145" t="s">
        <v>7323</v>
      </c>
    </row>
    <row r="589" spans="2:65" s="12" customFormat="1">
      <c r="B589" s="156"/>
      <c r="D589" s="151" t="s">
        <v>442</v>
      </c>
      <c r="E589" s="157" t="s">
        <v>3</v>
      </c>
      <c r="F589" s="158" t="s">
        <v>7320</v>
      </c>
      <c r="H589" s="159">
        <v>2.5670000000000002</v>
      </c>
      <c r="I589" s="160"/>
      <c r="L589" s="156"/>
      <c r="M589" s="161"/>
      <c r="T589" s="162"/>
      <c r="AT589" s="157" t="s">
        <v>442</v>
      </c>
      <c r="AU589" s="157" t="s">
        <v>87</v>
      </c>
      <c r="AV589" s="12" t="s">
        <v>79</v>
      </c>
      <c r="AW589" s="12" t="s">
        <v>31</v>
      </c>
      <c r="AX589" s="12" t="s">
        <v>69</v>
      </c>
      <c r="AY589" s="157" t="s">
        <v>328</v>
      </c>
    </row>
    <row r="590" spans="2:65" s="12" customFormat="1" ht="24">
      <c r="B590" s="156"/>
      <c r="C590" s="176" t="s">
        <v>1575</v>
      </c>
      <c r="D590" s="176" t="s">
        <v>539</v>
      </c>
      <c r="E590" s="177" t="s">
        <v>7321</v>
      </c>
      <c r="F590" s="178" t="s">
        <v>7322</v>
      </c>
      <c r="G590" s="179" t="s">
        <v>585</v>
      </c>
      <c r="H590" s="180">
        <v>3.2869999999999999</v>
      </c>
      <c r="I590" s="181"/>
      <c r="J590" s="182">
        <f>ROUND(I590*H590,2)</f>
        <v>0</v>
      </c>
      <c r="K590" s="178" t="s">
        <v>2897</v>
      </c>
      <c r="L590" s="156"/>
      <c r="M590" s="161"/>
      <c r="T590" s="162"/>
      <c r="AT590" s="157" t="s">
        <v>442</v>
      </c>
      <c r="AU590" s="157" t="s">
        <v>87</v>
      </c>
      <c r="AV590" s="12" t="s">
        <v>79</v>
      </c>
      <c r="AW590" s="12" t="s">
        <v>31</v>
      </c>
      <c r="AX590" s="12" t="s">
        <v>69</v>
      </c>
      <c r="AY590" s="157" t="s">
        <v>328</v>
      </c>
    </row>
    <row r="591" spans="2:65" s="13" customFormat="1">
      <c r="B591" s="163"/>
      <c r="C591" s="12"/>
      <c r="D591" s="151" t="s">
        <v>442</v>
      </c>
      <c r="E591" s="157" t="s">
        <v>3</v>
      </c>
      <c r="F591" s="158" t="s">
        <v>7324</v>
      </c>
      <c r="G591" s="12"/>
      <c r="H591" s="159">
        <v>3.2709999999999999</v>
      </c>
      <c r="I591" s="160"/>
      <c r="J591" s="12"/>
      <c r="K591" s="12"/>
      <c r="L591" s="163"/>
      <c r="M591" s="168"/>
      <c r="T591" s="169"/>
      <c r="AT591" s="164" t="s">
        <v>442</v>
      </c>
      <c r="AU591" s="164" t="s">
        <v>87</v>
      </c>
      <c r="AV591" s="13" t="s">
        <v>113</v>
      </c>
      <c r="AW591" s="13" t="s">
        <v>31</v>
      </c>
      <c r="AX591" s="13" t="s">
        <v>76</v>
      </c>
      <c r="AY591" s="164" t="s">
        <v>328</v>
      </c>
    </row>
    <row r="592" spans="2:65" s="1" customFormat="1" ht="16.5" customHeight="1">
      <c r="B592" s="133"/>
      <c r="C592" s="12"/>
      <c r="D592" s="151" t="s">
        <v>442</v>
      </c>
      <c r="E592" s="157" t="s">
        <v>3</v>
      </c>
      <c r="F592" s="158" t="s">
        <v>7325</v>
      </c>
      <c r="G592" s="12"/>
      <c r="H592" s="159">
        <v>1.6E-2</v>
      </c>
      <c r="I592" s="160"/>
      <c r="J592" s="12"/>
      <c r="K592" s="12"/>
      <c r="L592" s="183"/>
      <c r="M592" s="184" t="s">
        <v>3</v>
      </c>
      <c r="N592" s="185" t="s">
        <v>40</v>
      </c>
      <c r="P592" s="143">
        <f>O592*H594</f>
        <v>0</v>
      </c>
      <c r="Q592" s="143">
        <v>1.98E-3</v>
      </c>
      <c r="R592" s="143">
        <f>Q592*H594</f>
        <v>0.1054944</v>
      </c>
      <c r="S592" s="143">
        <v>0</v>
      </c>
      <c r="T592" s="144">
        <f>S592*H594</f>
        <v>0</v>
      </c>
      <c r="AR592" s="145" t="s">
        <v>171</v>
      </c>
      <c r="AT592" s="145" t="s">
        <v>539</v>
      </c>
      <c r="AU592" s="145" t="s">
        <v>87</v>
      </c>
      <c r="AY592" s="19" t="s">
        <v>328</v>
      </c>
      <c r="BE592" s="146">
        <f>IF(N592="základní",J594,0)</f>
        <v>0</v>
      </c>
      <c r="BF592" s="146">
        <f>IF(N592="snížená",J594,0)</f>
        <v>0</v>
      </c>
      <c r="BG592" s="146">
        <f>IF(N592="zákl. přenesená",J594,0)</f>
        <v>0</v>
      </c>
      <c r="BH592" s="146">
        <f>IF(N592="sníž. přenesená",J594,0)</f>
        <v>0</v>
      </c>
      <c r="BI592" s="146">
        <f>IF(N592="nulová",J594,0)</f>
        <v>0</v>
      </c>
      <c r="BJ592" s="19" t="s">
        <v>76</v>
      </c>
      <c r="BK592" s="146">
        <f>ROUND(I594*H594,2)</f>
        <v>0</v>
      </c>
      <c r="BL592" s="19" t="s">
        <v>113</v>
      </c>
      <c r="BM592" s="145" t="s">
        <v>7328</v>
      </c>
    </row>
    <row r="593" spans="2:65" s="12" customFormat="1">
      <c r="B593" s="156"/>
      <c r="C593" s="13"/>
      <c r="D593" s="151" t="s">
        <v>442</v>
      </c>
      <c r="E593" s="164" t="s">
        <v>3</v>
      </c>
      <c r="F593" s="165" t="s">
        <v>452</v>
      </c>
      <c r="G593" s="13"/>
      <c r="H593" s="166">
        <v>3.2869999999999999</v>
      </c>
      <c r="I593" s="167"/>
      <c r="J593" s="13"/>
      <c r="K593" s="13"/>
      <c r="L593" s="156"/>
      <c r="M593" s="161"/>
      <c r="T593" s="162"/>
      <c r="AT593" s="157" t="s">
        <v>442</v>
      </c>
      <c r="AU593" s="157" t="s">
        <v>87</v>
      </c>
      <c r="AV593" s="12" t="s">
        <v>79</v>
      </c>
      <c r="AW593" s="12" t="s">
        <v>31</v>
      </c>
      <c r="AX593" s="12" t="s">
        <v>76</v>
      </c>
      <c r="AY593" s="157" t="s">
        <v>328</v>
      </c>
    </row>
    <row r="594" spans="2:65" s="1" customFormat="1" ht="16.5" customHeight="1">
      <c r="B594" s="133"/>
      <c r="C594" s="176" t="s">
        <v>3302</v>
      </c>
      <c r="D594" s="176" t="s">
        <v>539</v>
      </c>
      <c r="E594" s="177" t="s">
        <v>7326</v>
      </c>
      <c r="F594" s="178" t="s">
        <v>7327</v>
      </c>
      <c r="G594" s="179" t="s">
        <v>476</v>
      </c>
      <c r="H594" s="180">
        <v>53.28</v>
      </c>
      <c r="I594" s="181"/>
      <c r="J594" s="182">
        <f>ROUND(I594*H594,2)</f>
        <v>0</v>
      </c>
      <c r="K594" s="178" t="s">
        <v>2897</v>
      </c>
      <c r="L594" s="183"/>
      <c r="M594" s="184" t="s">
        <v>3</v>
      </c>
      <c r="N594" s="185" t="s">
        <v>40</v>
      </c>
      <c r="P594" s="143">
        <f>O594*H596</f>
        <v>0</v>
      </c>
      <c r="Q594" s="143">
        <v>0</v>
      </c>
      <c r="R594" s="143">
        <f>Q594*H596</f>
        <v>0</v>
      </c>
      <c r="S594" s="143">
        <v>0</v>
      </c>
      <c r="T594" s="144">
        <f>S594*H596</f>
        <v>0</v>
      </c>
      <c r="AR594" s="145" t="s">
        <v>171</v>
      </c>
      <c r="AT594" s="145" t="s">
        <v>539</v>
      </c>
      <c r="AU594" s="145" t="s">
        <v>87</v>
      </c>
      <c r="AY594" s="19" t="s">
        <v>328</v>
      </c>
      <c r="BE594" s="146">
        <f>IF(N594="základní",J596,0)</f>
        <v>0</v>
      </c>
      <c r="BF594" s="146">
        <f>IF(N594="snížená",J596,0)</f>
        <v>0</v>
      </c>
      <c r="BG594" s="146">
        <f>IF(N594="zákl. přenesená",J596,0)</f>
        <v>0</v>
      </c>
      <c r="BH594" s="146">
        <f>IF(N594="sníž. přenesená",J596,0)</f>
        <v>0</v>
      </c>
      <c r="BI594" s="146">
        <f>IF(N594="nulová",J596,0)</f>
        <v>0</v>
      </c>
      <c r="BJ594" s="19" t="s">
        <v>76</v>
      </c>
      <c r="BK594" s="146">
        <f>ROUND(I596*H596,2)</f>
        <v>0</v>
      </c>
      <c r="BL594" s="19" t="s">
        <v>113</v>
      </c>
      <c r="BM594" s="145" t="s">
        <v>7332</v>
      </c>
    </row>
    <row r="595" spans="2:65" s="1" customFormat="1" ht="16.5" customHeight="1">
      <c r="B595" s="133"/>
      <c r="C595" s="12"/>
      <c r="D595" s="151" t="s">
        <v>442</v>
      </c>
      <c r="E595" s="157" t="s">
        <v>3</v>
      </c>
      <c r="F595" s="158" t="s">
        <v>7329</v>
      </c>
      <c r="G595" s="12"/>
      <c r="H595" s="159">
        <v>53.28</v>
      </c>
      <c r="I595" s="160"/>
      <c r="J595" s="12"/>
      <c r="K595" s="12"/>
      <c r="L595" s="183"/>
      <c r="M595" s="184" t="s">
        <v>3</v>
      </c>
      <c r="N595" s="185" t="s">
        <v>40</v>
      </c>
      <c r="P595" s="143">
        <f>O595*H597</f>
        <v>0</v>
      </c>
      <c r="Q595" s="143">
        <v>0</v>
      </c>
      <c r="R595" s="143">
        <f>Q595*H597</f>
        <v>0</v>
      </c>
      <c r="S595" s="143">
        <v>0</v>
      </c>
      <c r="T595" s="144">
        <f>S595*H597</f>
        <v>0</v>
      </c>
      <c r="AR595" s="145" t="s">
        <v>171</v>
      </c>
      <c r="AT595" s="145" t="s">
        <v>539</v>
      </c>
      <c r="AU595" s="145" t="s">
        <v>87</v>
      </c>
      <c r="AY595" s="19" t="s">
        <v>328</v>
      </c>
      <c r="BE595" s="146">
        <f>IF(N595="základní",J597,0)</f>
        <v>0</v>
      </c>
      <c r="BF595" s="146">
        <f>IF(N595="snížená",J597,0)</f>
        <v>0</v>
      </c>
      <c r="BG595" s="146">
        <f>IF(N595="zákl. přenesená",J597,0)</f>
        <v>0</v>
      </c>
      <c r="BH595" s="146">
        <f>IF(N595="sníž. přenesená",J597,0)</f>
        <v>0</v>
      </c>
      <c r="BI595" s="146">
        <f>IF(N595="nulová",J597,0)</f>
        <v>0</v>
      </c>
      <c r="BJ595" s="19" t="s">
        <v>76</v>
      </c>
      <c r="BK595" s="146">
        <f>ROUND(I597*H597,2)</f>
        <v>0</v>
      </c>
      <c r="BL595" s="19" t="s">
        <v>113</v>
      </c>
      <c r="BM595" s="145" t="s">
        <v>7335</v>
      </c>
    </row>
    <row r="596" spans="2:65" s="1" customFormat="1" ht="16.5" customHeight="1">
      <c r="B596" s="133"/>
      <c r="C596" s="176" t="s">
        <v>1374</v>
      </c>
      <c r="D596" s="176" t="s">
        <v>539</v>
      </c>
      <c r="E596" s="177" t="s">
        <v>7330</v>
      </c>
      <c r="F596" s="178" t="s">
        <v>7331</v>
      </c>
      <c r="G596" s="179" t="s">
        <v>585</v>
      </c>
      <c r="H596" s="180">
        <v>0.63</v>
      </c>
      <c r="I596" s="181"/>
      <c r="J596" s="182">
        <f>ROUND(I596*H596,2)</f>
        <v>0</v>
      </c>
      <c r="K596" s="178" t="s">
        <v>2897</v>
      </c>
      <c r="L596" s="183"/>
      <c r="M596" s="184" t="s">
        <v>3</v>
      </c>
      <c r="N596" s="185" t="s">
        <v>40</v>
      </c>
      <c r="P596" s="143">
        <f>O596*H598</f>
        <v>0</v>
      </c>
      <c r="Q596" s="143">
        <v>0</v>
      </c>
      <c r="R596" s="143">
        <f>Q596*H598</f>
        <v>0</v>
      </c>
      <c r="S596" s="143">
        <v>0</v>
      </c>
      <c r="T596" s="144">
        <f>S596*H598</f>
        <v>0</v>
      </c>
      <c r="AR596" s="145" t="s">
        <v>171</v>
      </c>
      <c r="AT596" s="145" t="s">
        <v>539</v>
      </c>
      <c r="AU596" s="145" t="s">
        <v>87</v>
      </c>
      <c r="AY596" s="19" t="s">
        <v>328</v>
      </c>
      <c r="BE596" s="146">
        <f>IF(N596="základní",J598,0)</f>
        <v>0</v>
      </c>
      <c r="BF596" s="146">
        <f>IF(N596="snížená",J598,0)</f>
        <v>0</v>
      </c>
      <c r="BG596" s="146">
        <f>IF(N596="zákl. přenesená",J598,0)</f>
        <v>0</v>
      </c>
      <c r="BH596" s="146">
        <f>IF(N596="sníž. přenesená",J598,0)</f>
        <v>0</v>
      </c>
      <c r="BI596" s="146">
        <f>IF(N596="nulová",J598,0)</f>
        <v>0</v>
      </c>
      <c r="BJ596" s="19" t="s">
        <v>76</v>
      </c>
      <c r="BK596" s="146">
        <f>ROUND(I598*H598,2)</f>
        <v>0</v>
      </c>
      <c r="BL596" s="19" t="s">
        <v>113</v>
      </c>
      <c r="BM596" s="145" t="s">
        <v>7338</v>
      </c>
    </row>
    <row r="597" spans="2:65" s="1" customFormat="1" ht="24.2" customHeight="1">
      <c r="B597" s="133"/>
      <c r="C597" s="176" t="s">
        <v>3314</v>
      </c>
      <c r="D597" s="176" t="s">
        <v>539</v>
      </c>
      <c r="E597" s="177" t="s">
        <v>7333</v>
      </c>
      <c r="F597" s="178" t="s">
        <v>7334</v>
      </c>
      <c r="G597" s="179" t="s">
        <v>585</v>
      </c>
      <c r="H597" s="180">
        <v>1.26</v>
      </c>
      <c r="I597" s="181"/>
      <c r="J597" s="182">
        <f>ROUND(I597*H597,2)</f>
        <v>0</v>
      </c>
      <c r="K597" s="178" t="s">
        <v>2897</v>
      </c>
      <c r="L597" s="34"/>
      <c r="M597" s="141" t="s">
        <v>3</v>
      </c>
      <c r="N597" s="142" t="s">
        <v>40</v>
      </c>
      <c r="P597" s="143">
        <f>O597*H599</f>
        <v>0</v>
      </c>
      <c r="Q597" s="143">
        <v>0</v>
      </c>
      <c r="R597" s="143">
        <f>Q597*H599</f>
        <v>0</v>
      </c>
      <c r="S597" s="143">
        <v>0</v>
      </c>
      <c r="T597" s="144">
        <f>S597*H599</f>
        <v>0</v>
      </c>
      <c r="AR597" s="145" t="s">
        <v>113</v>
      </c>
      <c r="AT597" s="145" t="s">
        <v>331</v>
      </c>
      <c r="AU597" s="145" t="s">
        <v>87</v>
      </c>
      <c r="AY597" s="19" t="s">
        <v>328</v>
      </c>
      <c r="BE597" s="146">
        <f>IF(N597="základní",J599,0)</f>
        <v>0</v>
      </c>
      <c r="BF597" s="146">
        <f>IF(N597="snížená",J599,0)</f>
        <v>0</v>
      </c>
      <c r="BG597" s="146">
        <f>IF(N597="zákl. přenesená",J599,0)</f>
        <v>0</v>
      </c>
      <c r="BH597" s="146">
        <f>IF(N597="sníž. přenesená",J599,0)</f>
        <v>0</v>
      </c>
      <c r="BI597" s="146">
        <f>IF(N597="nulová",J599,0)</f>
        <v>0</v>
      </c>
      <c r="BJ597" s="19" t="s">
        <v>76</v>
      </c>
      <c r="BK597" s="146">
        <f>ROUND(I599*H599,2)</f>
        <v>0</v>
      </c>
      <c r="BL597" s="19" t="s">
        <v>113</v>
      </c>
      <c r="BM597" s="145" t="s">
        <v>7341</v>
      </c>
    </row>
    <row r="598" spans="2:65" s="1" customFormat="1" ht="37.9" customHeight="1">
      <c r="B598" s="133"/>
      <c r="C598" s="176" t="s">
        <v>1377</v>
      </c>
      <c r="D598" s="176" t="s">
        <v>539</v>
      </c>
      <c r="E598" s="177" t="s">
        <v>7336</v>
      </c>
      <c r="F598" s="178" t="s">
        <v>7337</v>
      </c>
      <c r="G598" s="179" t="s">
        <v>585</v>
      </c>
      <c r="H598" s="180">
        <v>3.36</v>
      </c>
      <c r="I598" s="181"/>
      <c r="J598" s="182">
        <f>ROUND(I598*H598,2)</f>
        <v>0</v>
      </c>
      <c r="K598" s="178" t="s">
        <v>2897</v>
      </c>
      <c r="L598" s="34"/>
      <c r="M598" s="141" t="s">
        <v>3</v>
      </c>
      <c r="N598" s="142" t="s">
        <v>40</v>
      </c>
      <c r="P598" s="143">
        <f>O598*H600</f>
        <v>0</v>
      </c>
      <c r="Q598" s="143">
        <v>6.7000000000000002E-5</v>
      </c>
      <c r="R598" s="143">
        <f>Q598*H600</f>
        <v>5.9885269999999997E-2</v>
      </c>
      <c r="S598" s="143">
        <v>0</v>
      </c>
      <c r="T598" s="144">
        <f>S598*H600</f>
        <v>0</v>
      </c>
      <c r="AR598" s="145" t="s">
        <v>532</v>
      </c>
      <c r="AT598" s="145" t="s">
        <v>331</v>
      </c>
      <c r="AU598" s="145" t="s">
        <v>87</v>
      </c>
      <c r="AY598" s="19" t="s">
        <v>328</v>
      </c>
      <c r="BE598" s="146">
        <f>IF(N598="základní",J600,0)</f>
        <v>0</v>
      </c>
      <c r="BF598" s="146">
        <f>IF(N598="snížená",J600,0)</f>
        <v>0</v>
      </c>
      <c r="BG598" s="146">
        <f>IF(N598="zákl. přenesená",J600,0)</f>
        <v>0</v>
      </c>
      <c r="BH598" s="146">
        <f>IF(N598="sníž. přenesená",J600,0)</f>
        <v>0</v>
      </c>
      <c r="BI598" s="146">
        <f>IF(N598="nulová",J600,0)</f>
        <v>0</v>
      </c>
      <c r="BJ598" s="19" t="s">
        <v>76</v>
      </c>
      <c r="BK598" s="146">
        <f>ROUND(I600*H600,2)</f>
        <v>0</v>
      </c>
      <c r="BL598" s="19" t="s">
        <v>532</v>
      </c>
      <c r="BM598" s="145" t="s">
        <v>4753</v>
      </c>
    </row>
    <row r="599" spans="2:65" s="1" customFormat="1" ht="24">
      <c r="B599" s="34"/>
      <c r="C599" s="134" t="s">
        <v>701</v>
      </c>
      <c r="D599" s="134" t="s">
        <v>331</v>
      </c>
      <c r="E599" s="135" t="s">
        <v>7339</v>
      </c>
      <c r="F599" s="136" t="s">
        <v>7340</v>
      </c>
      <c r="G599" s="137" t="s">
        <v>1383</v>
      </c>
      <c r="H599" s="138">
        <v>47637.4</v>
      </c>
      <c r="I599" s="139"/>
      <c r="J599" s="140">
        <f>ROUND(I599*H599,2)</f>
        <v>0</v>
      </c>
      <c r="K599" s="136" t="s">
        <v>2897</v>
      </c>
      <c r="L599" s="34"/>
      <c r="M599" s="150"/>
      <c r="T599" s="55"/>
      <c r="AT599" s="19" t="s">
        <v>338</v>
      </c>
      <c r="AU599" s="19" t="s">
        <v>87</v>
      </c>
    </row>
    <row r="600" spans="2:65" s="12" customFormat="1" ht="36">
      <c r="B600" s="156"/>
      <c r="C600" s="134" t="s">
        <v>1584</v>
      </c>
      <c r="D600" s="134" t="s">
        <v>331</v>
      </c>
      <c r="E600" s="135" t="s">
        <v>4751</v>
      </c>
      <c r="F600" s="136" t="s">
        <v>4752</v>
      </c>
      <c r="G600" s="137" t="s">
        <v>439</v>
      </c>
      <c r="H600" s="138">
        <v>893.81</v>
      </c>
      <c r="I600" s="139"/>
      <c r="J600" s="140">
        <f>ROUND(I600*H600,2)</f>
        <v>0</v>
      </c>
      <c r="K600" s="136" t="s">
        <v>335</v>
      </c>
      <c r="L600" s="156"/>
      <c r="M600" s="161"/>
      <c r="T600" s="162"/>
      <c r="AT600" s="157" t="s">
        <v>442</v>
      </c>
      <c r="AU600" s="157" t="s">
        <v>87</v>
      </c>
      <c r="AV600" s="12" t="s">
        <v>79</v>
      </c>
      <c r="AW600" s="12" t="s">
        <v>31</v>
      </c>
      <c r="AX600" s="12" t="s">
        <v>76</v>
      </c>
      <c r="AY600" s="157" t="s">
        <v>328</v>
      </c>
    </row>
    <row r="601" spans="2:65" s="1" customFormat="1" ht="24.2" customHeight="1">
      <c r="B601" s="133"/>
      <c r="D601" s="147" t="s">
        <v>338</v>
      </c>
      <c r="F601" s="148" t="s">
        <v>4754</v>
      </c>
      <c r="I601" s="149"/>
      <c r="L601" s="34"/>
      <c r="M601" s="141" t="s">
        <v>3</v>
      </c>
      <c r="N601" s="142" t="s">
        <v>40</v>
      </c>
      <c r="P601" s="143">
        <f>O601*H603</f>
        <v>0</v>
      </c>
      <c r="Q601" s="143">
        <v>1.4375E-4</v>
      </c>
      <c r="R601" s="143">
        <f>Q601*H603</f>
        <v>0.12848518749999999</v>
      </c>
      <c r="S601" s="143">
        <v>0</v>
      </c>
      <c r="T601" s="144">
        <f>S601*H603</f>
        <v>0</v>
      </c>
      <c r="AR601" s="145" t="s">
        <v>532</v>
      </c>
      <c r="AT601" s="145" t="s">
        <v>331</v>
      </c>
      <c r="AU601" s="145" t="s">
        <v>87</v>
      </c>
      <c r="AY601" s="19" t="s">
        <v>328</v>
      </c>
      <c r="BE601" s="146">
        <f>IF(N601="základní",J603,0)</f>
        <v>0</v>
      </c>
      <c r="BF601" s="146">
        <f>IF(N601="snížená",J603,0)</f>
        <v>0</v>
      </c>
      <c r="BG601" s="146">
        <f>IF(N601="zákl. přenesená",J603,0)</f>
        <v>0</v>
      </c>
      <c r="BH601" s="146">
        <f>IF(N601="sníž. přenesená",J603,0)</f>
        <v>0</v>
      </c>
      <c r="BI601" s="146">
        <f>IF(N601="nulová",J603,0)</f>
        <v>0</v>
      </c>
      <c r="BJ601" s="19" t="s">
        <v>76</v>
      </c>
      <c r="BK601" s="146">
        <f>ROUND(I603*H603,2)</f>
        <v>0</v>
      </c>
      <c r="BL601" s="19" t="s">
        <v>532</v>
      </c>
      <c r="BM601" s="145" t="s">
        <v>4778</v>
      </c>
    </row>
    <row r="602" spans="2:65" s="1" customFormat="1">
      <c r="B602" s="34"/>
      <c r="C602" s="12"/>
      <c r="D602" s="151" t="s">
        <v>442</v>
      </c>
      <c r="E602" s="157" t="s">
        <v>3</v>
      </c>
      <c r="F602" s="158" t="s">
        <v>7342</v>
      </c>
      <c r="G602" s="12"/>
      <c r="H602" s="159">
        <v>893.81</v>
      </c>
      <c r="I602" s="160"/>
      <c r="J602" s="12"/>
      <c r="K602" s="12"/>
      <c r="L602" s="34"/>
      <c r="M602" s="150"/>
      <c r="T602" s="55"/>
      <c r="AT602" s="19" t="s">
        <v>338</v>
      </c>
      <c r="AU602" s="19" t="s">
        <v>87</v>
      </c>
    </row>
    <row r="603" spans="2:65" s="1" customFormat="1" ht="24.2" customHeight="1">
      <c r="B603" s="133"/>
      <c r="C603" s="134" t="s">
        <v>3333</v>
      </c>
      <c r="D603" s="134" t="s">
        <v>331</v>
      </c>
      <c r="E603" s="135" t="s">
        <v>4776</v>
      </c>
      <c r="F603" s="136" t="s">
        <v>4777</v>
      </c>
      <c r="G603" s="137" t="s">
        <v>439</v>
      </c>
      <c r="H603" s="138">
        <v>893.81</v>
      </c>
      <c r="I603" s="139"/>
      <c r="J603" s="140">
        <f>ROUND(I603*H603,2)</f>
        <v>0</v>
      </c>
      <c r="K603" s="136" t="s">
        <v>335</v>
      </c>
      <c r="L603" s="34"/>
      <c r="M603" s="141" t="s">
        <v>3</v>
      </c>
      <c r="N603" s="142" t="s">
        <v>40</v>
      </c>
      <c r="P603" s="143">
        <f>O603*H605</f>
        <v>0</v>
      </c>
      <c r="Q603" s="143">
        <v>1.2305000000000001E-4</v>
      </c>
      <c r="R603" s="143">
        <f>Q603*H605</f>
        <v>0.21996664099999999</v>
      </c>
      <c r="S603" s="143">
        <v>0</v>
      </c>
      <c r="T603" s="144">
        <f>S603*H605</f>
        <v>0</v>
      </c>
      <c r="AR603" s="145" t="s">
        <v>532</v>
      </c>
      <c r="AT603" s="145" t="s">
        <v>331</v>
      </c>
      <c r="AU603" s="145" t="s">
        <v>87</v>
      </c>
      <c r="AY603" s="19" t="s">
        <v>328</v>
      </c>
      <c r="BE603" s="146">
        <f>IF(N603="základní",J605,0)</f>
        <v>0</v>
      </c>
      <c r="BF603" s="146">
        <f>IF(N603="snížená",J605,0)</f>
        <v>0</v>
      </c>
      <c r="BG603" s="146">
        <f>IF(N603="zákl. přenesená",J605,0)</f>
        <v>0</v>
      </c>
      <c r="BH603" s="146">
        <f>IF(N603="sníž. přenesená",J605,0)</f>
        <v>0</v>
      </c>
      <c r="BI603" s="146">
        <f>IF(N603="nulová",J605,0)</f>
        <v>0</v>
      </c>
      <c r="BJ603" s="19" t="s">
        <v>76</v>
      </c>
      <c r="BK603" s="146">
        <f>ROUND(I605*H605,2)</f>
        <v>0</v>
      </c>
      <c r="BL603" s="19" t="s">
        <v>532</v>
      </c>
      <c r="BM603" s="145" t="s">
        <v>7345</v>
      </c>
    </row>
    <row r="604" spans="2:65" s="1" customFormat="1">
      <c r="B604" s="34"/>
      <c r="D604" s="147" t="s">
        <v>338</v>
      </c>
      <c r="F604" s="148" t="s">
        <v>4779</v>
      </c>
      <c r="I604" s="149"/>
      <c r="L604" s="34"/>
      <c r="M604" s="150"/>
      <c r="T604" s="55"/>
      <c r="AT604" s="19" t="s">
        <v>338</v>
      </c>
      <c r="AU604" s="19" t="s">
        <v>87</v>
      </c>
    </row>
    <row r="605" spans="2:65" s="12" customFormat="1" ht="24">
      <c r="B605" s="156"/>
      <c r="C605" s="134" t="s">
        <v>1380</v>
      </c>
      <c r="D605" s="134" t="s">
        <v>331</v>
      </c>
      <c r="E605" s="135" t="s">
        <v>7343</v>
      </c>
      <c r="F605" s="136" t="s">
        <v>7344</v>
      </c>
      <c r="G605" s="137" t="s">
        <v>439</v>
      </c>
      <c r="H605" s="138">
        <v>1787.62</v>
      </c>
      <c r="I605" s="139"/>
      <c r="J605" s="140">
        <f>ROUND(I605*H605,2)</f>
        <v>0</v>
      </c>
      <c r="K605" s="136" t="s">
        <v>335</v>
      </c>
      <c r="L605" s="156"/>
      <c r="M605" s="161"/>
      <c r="T605" s="162"/>
      <c r="AT605" s="157" t="s">
        <v>442</v>
      </c>
      <c r="AU605" s="157" t="s">
        <v>87</v>
      </c>
      <c r="AV605" s="12" t="s">
        <v>79</v>
      </c>
      <c r="AW605" s="12" t="s">
        <v>4</v>
      </c>
      <c r="AX605" s="12" t="s">
        <v>76</v>
      </c>
      <c r="AY605" s="157" t="s">
        <v>328</v>
      </c>
    </row>
    <row r="606" spans="2:65" s="11" customFormat="1" ht="20.85" customHeight="1">
      <c r="B606" s="121"/>
      <c r="C606" s="1"/>
      <c r="D606" s="147" t="s">
        <v>338</v>
      </c>
      <c r="E606" s="1"/>
      <c r="F606" s="148" t="s">
        <v>7346</v>
      </c>
      <c r="G606" s="1"/>
      <c r="H606" s="1"/>
      <c r="I606" s="149"/>
      <c r="J606" s="1"/>
      <c r="K606" s="1"/>
      <c r="L606" s="121"/>
      <c r="M606" s="126"/>
      <c r="P606" s="127">
        <f>SUM(P607:P616)</f>
        <v>0</v>
      </c>
      <c r="R606" s="127">
        <f>SUM(R607:R616)</f>
        <v>7.8119999999999995E-2</v>
      </c>
      <c r="T606" s="128">
        <f>SUM(T607:T616)</f>
        <v>0</v>
      </c>
      <c r="AR606" s="122" t="s">
        <v>79</v>
      </c>
      <c r="AT606" s="129" t="s">
        <v>68</v>
      </c>
      <c r="AU606" s="129" t="s">
        <v>79</v>
      </c>
      <c r="AY606" s="122" t="s">
        <v>328</v>
      </c>
      <c r="BK606" s="130">
        <f>SUM(BK607:BK616)</f>
        <v>0</v>
      </c>
    </row>
    <row r="607" spans="2:65" s="1" customFormat="1" ht="49.15" customHeight="1">
      <c r="B607" s="133"/>
      <c r="C607" s="12"/>
      <c r="D607" s="151" t="s">
        <v>442</v>
      </c>
      <c r="E607" s="12"/>
      <c r="F607" s="158" t="s">
        <v>7347</v>
      </c>
      <c r="G607" s="12"/>
      <c r="H607" s="159">
        <v>1787.62</v>
      </c>
      <c r="I607" s="160"/>
      <c r="J607" s="12"/>
      <c r="K607" s="12"/>
      <c r="L607" s="34"/>
      <c r="M607" s="141" t="s">
        <v>3</v>
      </c>
      <c r="N607" s="142" t="s">
        <v>40</v>
      </c>
      <c r="P607" s="143">
        <f>O607*H609</f>
        <v>0</v>
      </c>
      <c r="Q607" s="143">
        <v>0</v>
      </c>
      <c r="R607" s="143">
        <f>Q607*H609</f>
        <v>0</v>
      </c>
      <c r="S607" s="143">
        <v>0</v>
      </c>
      <c r="T607" s="144">
        <f>S607*H609</f>
        <v>0</v>
      </c>
      <c r="AR607" s="145" t="s">
        <v>532</v>
      </c>
      <c r="AT607" s="145" t="s">
        <v>331</v>
      </c>
      <c r="AU607" s="145" t="s">
        <v>87</v>
      </c>
      <c r="AY607" s="19" t="s">
        <v>328</v>
      </c>
      <c r="BE607" s="146">
        <f>IF(N607="základní",J609,0)</f>
        <v>0</v>
      </c>
      <c r="BF607" s="146">
        <f>IF(N607="snížená",J609,0)</f>
        <v>0</v>
      </c>
      <c r="BG607" s="146">
        <f>IF(N607="zákl. přenesená",J609,0)</f>
        <v>0</v>
      </c>
      <c r="BH607" s="146">
        <f>IF(N607="sníž. přenesená",J609,0)</f>
        <v>0</v>
      </c>
      <c r="BI607" s="146">
        <f>IF(N607="nulová",J609,0)</f>
        <v>0</v>
      </c>
      <c r="BJ607" s="19" t="s">
        <v>76</v>
      </c>
      <c r="BK607" s="146">
        <f>ROUND(I609*H609,2)</f>
        <v>0</v>
      </c>
      <c r="BL607" s="19" t="s">
        <v>532</v>
      </c>
      <c r="BM607" s="145" t="s">
        <v>7348</v>
      </c>
    </row>
    <row r="608" spans="2:65" s="1" customFormat="1" ht="12.75">
      <c r="B608" s="34"/>
      <c r="C608" s="11"/>
      <c r="D608" s="122" t="s">
        <v>68</v>
      </c>
      <c r="E608" s="131" t="s">
        <v>4802</v>
      </c>
      <c r="F608" s="131" t="s">
        <v>4803</v>
      </c>
      <c r="G608" s="11"/>
      <c r="H608" s="11"/>
      <c r="I608" s="124"/>
      <c r="J608" s="132">
        <f>BK606</f>
        <v>0</v>
      </c>
      <c r="K608" s="11"/>
      <c r="L608" s="34"/>
      <c r="M608" s="150"/>
      <c r="T608" s="55"/>
      <c r="AT608" s="19" t="s">
        <v>338</v>
      </c>
      <c r="AU608" s="19" t="s">
        <v>87</v>
      </c>
    </row>
    <row r="609" spans="2:65" s="1" customFormat="1" ht="37.9" customHeight="1">
      <c r="B609" s="133"/>
      <c r="C609" s="134" t="s">
        <v>3345</v>
      </c>
      <c r="D609" s="134" t="s">
        <v>331</v>
      </c>
      <c r="E609" s="135" t="s">
        <v>4805</v>
      </c>
      <c r="F609" s="136" t="s">
        <v>4806</v>
      </c>
      <c r="G609" s="137" t="s">
        <v>574</v>
      </c>
      <c r="H609" s="138">
        <v>11</v>
      </c>
      <c r="I609" s="139"/>
      <c r="J609" s="140">
        <f>ROUND(I609*H609,2)</f>
        <v>0</v>
      </c>
      <c r="K609" s="136" t="s">
        <v>335</v>
      </c>
      <c r="L609" s="34"/>
      <c r="M609" s="141" t="s">
        <v>3</v>
      </c>
      <c r="N609" s="142" t="s">
        <v>40</v>
      </c>
      <c r="P609" s="143">
        <f>O609*H611</f>
        <v>0</v>
      </c>
      <c r="Q609" s="143">
        <v>0</v>
      </c>
      <c r="R609" s="143">
        <f>Q609*H611</f>
        <v>0</v>
      </c>
      <c r="S609" s="143">
        <v>0</v>
      </c>
      <c r="T609" s="144">
        <f>S609*H611</f>
        <v>0</v>
      </c>
      <c r="AR609" s="145" t="s">
        <v>532</v>
      </c>
      <c r="AT609" s="145" t="s">
        <v>331</v>
      </c>
      <c r="AU609" s="145" t="s">
        <v>87</v>
      </c>
      <c r="AY609" s="19" t="s">
        <v>328</v>
      </c>
      <c r="BE609" s="146">
        <f>IF(N609="základní",J611,0)</f>
        <v>0</v>
      </c>
      <c r="BF609" s="146">
        <f>IF(N609="snížená",J611,0)</f>
        <v>0</v>
      </c>
      <c r="BG609" s="146">
        <f>IF(N609="zákl. přenesená",J611,0)</f>
        <v>0</v>
      </c>
      <c r="BH609" s="146">
        <f>IF(N609="sníž. přenesená",J611,0)</f>
        <v>0</v>
      </c>
      <c r="BI609" s="146">
        <f>IF(N609="nulová",J611,0)</f>
        <v>0</v>
      </c>
      <c r="BJ609" s="19" t="s">
        <v>76</v>
      </c>
      <c r="BK609" s="146">
        <f>ROUND(I611*H611,2)</f>
        <v>0</v>
      </c>
      <c r="BL609" s="19" t="s">
        <v>532</v>
      </c>
      <c r="BM609" s="145" t="s">
        <v>7351</v>
      </c>
    </row>
    <row r="610" spans="2:65" s="1" customFormat="1">
      <c r="B610" s="34"/>
      <c r="D610" s="147" t="s">
        <v>338</v>
      </c>
      <c r="F610" s="148" t="s">
        <v>4808</v>
      </c>
      <c r="I610" s="149"/>
      <c r="L610" s="34"/>
      <c r="M610" s="150"/>
      <c r="T610" s="55"/>
      <c r="AT610" s="19" t="s">
        <v>338</v>
      </c>
      <c r="AU610" s="19" t="s">
        <v>87</v>
      </c>
    </row>
    <row r="611" spans="2:65" s="12" customFormat="1" ht="36">
      <c r="B611" s="156"/>
      <c r="C611" s="134" t="s">
        <v>1384</v>
      </c>
      <c r="D611" s="134" t="s">
        <v>331</v>
      </c>
      <c r="E611" s="135" t="s">
        <v>7349</v>
      </c>
      <c r="F611" s="136" t="s">
        <v>7350</v>
      </c>
      <c r="G611" s="137" t="s">
        <v>574</v>
      </c>
      <c r="H611" s="138">
        <v>9</v>
      </c>
      <c r="I611" s="139"/>
      <c r="J611" s="140">
        <f>ROUND(I611*H611,2)</f>
        <v>0</v>
      </c>
      <c r="K611" s="136" t="s">
        <v>335</v>
      </c>
      <c r="L611" s="156"/>
      <c r="M611" s="161"/>
      <c r="T611" s="162"/>
      <c r="AT611" s="157" t="s">
        <v>442</v>
      </c>
      <c r="AU611" s="157" t="s">
        <v>87</v>
      </c>
      <c r="AV611" s="12" t="s">
        <v>79</v>
      </c>
      <c r="AW611" s="12" t="s">
        <v>31</v>
      </c>
      <c r="AX611" s="12" t="s">
        <v>76</v>
      </c>
      <c r="AY611" s="157" t="s">
        <v>328</v>
      </c>
    </row>
    <row r="612" spans="2:65" s="1" customFormat="1" ht="33" customHeight="1">
      <c r="B612" s="133"/>
      <c r="D612" s="147" t="s">
        <v>338</v>
      </c>
      <c r="F612" s="148" t="s">
        <v>7352</v>
      </c>
      <c r="I612" s="149"/>
      <c r="L612" s="183"/>
      <c r="M612" s="184" t="s">
        <v>3</v>
      </c>
      <c r="N612" s="185" t="s">
        <v>40</v>
      </c>
      <c r="P612" s="143">
        <f>O612*H614</f>
        <v>0</v>
      </c>
      <c r="Q612" s="143">
        <v>3.3E-3</v>
      </c>
      <c r="R612" s="143">
        <f>Q612*H614</f>
        <v>3.6299999999999999E-2</v>
      </c>
      <c r="S612" s="143">
        <v>0</v>
      </c>
      <c r="T612" s="144">
        <f>S612*H614</f>
        <v>0</v>
      </c>
      <c r="AR612" s="145" t="s">
        <v>621</v>
      </c>
      <c r="AT612" s="145" t="s">
        <v>539</v>
      </c>
      <c r="AU612" s="145" t="s">
        <v>87</v>
      </c>
      <c r="AY612" s="19" t="s">
        <v>328</v>
      </c>
      <c r="BE612" s="146">
        <f>IF(N612="základní",J614,0)</f>
        <v>0</v>
      </c>
      <c r="BF612" s="146">
        <f>IF(N612="snížená",J614,0)</f>
        <v>0</v>
      </c>
      <c r="BG612" s="146">
        <f>IF(N612="zákl. přenesená",J614,0)</f>
        <v>0</v>
      </c>
      <c r="BH612" s="146">
        <f>IF(N612="sníž. přenesená",J614,0)</f>
        <v>0</v>
      </c>
      <c r="BI612" s="146">
        <f>IF(N612="nulová",J614,0)</f>
        <v>0</v>
      </c>
      <c r="BJ612" s="19" t="s">
        <v>76</v>
      </c>
      <c r="BK612" s="146">
        <f>ROUND(I614*H614,2)</f>
        <v>0</v>
      </c>
      <c r="BL612" s="19" t="s">
        <v>532</v>
      </c>
      <c r="BM612" s="145" t="s">
        <v>7355</v>
      </c>
    </row>
    <row r="613" spans="2:65" s="1" customFormat="1" ht="37.9" customHeight="1">
      <c r="B613" s="133"/>
      <c r="C613" s="12"/>
      <c r="D613" s="151" t="s">
        <v>442</v>
      </c>
      <c r="E613" s="157" t="s">
        <v>3</v>
      </c>
      <c r="F613" s="158" t="s">
        <v>183</v>
      </c>
      <c r="G613" s="12"/>
      <c r="H613" s="159">
        <v>9</v>
      </c>
      <c r="I613" s="160"/>
      <c r="J613" s="12"/>
      <c r="K613" s="12"/>
      <c r="L613" s="183"/>
      <c r="M613" s="184" t="s">
        <v>3</v>
      </c>
      <c r="N613" s="185" t="s">
        <v>40</v>
      </c>
      <c r="P613" s="143">
        <f>O613*H615</f>
        <v>0</v>
      </c>
      <c r="Q613" s="143">
        <v>2.7799999999999999E-3</v>
      </c>
      <c r="R613" s="143">
        <f>Q613*H615</f>
        <v>2.5020000000000001E-2</v>
      </c>
      <c r="S613" s="143">
        <v>0</v>
      </c>
      <c r="T613" s="144">
        <f>S613*H615</f>
        <v>0</v>
      </c>
      <c r="AR613" s="145" t="s">
        <v>621</v>
      </c>
      <c r="AT613" s="145" t="s">
        <v>539</v>
      </c>
      <c r="AU613" s="145" t="s">
        <v>87</v>
      </c>
      <c r="AY613" s="19" t="s">
        <v>328</v>
      </c>
      <c r="BE613" s="146">
        <f>IF(N613="základní",J615,0)</f>
        <v>0</v>
      </c>
      <c r="BF613" s="146">
        <f>IF(N613="snížená",J615,0)</f>
        <v>0</v>
      </c>
      <c r="BG613" s="146">
        <f>IF(N613="zákl. přenesená",J615,0)</f>
        <v>0</v>
      </c>
      <c r="BH613" s="146">
        <f>IF(N613="sníž. přenesená",J615,0)</f>
        <v>0</v>
      </c>
      <c r="BI613" s="146">
        <f>IF(N613="nulová",J615,0)</f>
        <v>0</v>
      </c>
      <c r="BJ613" s="19" t="s">
        <v>76</v>
      </c>
      <c r="BK613" s="146">
        <f>ROUND(I615*H615,2)</f>
        <v>0</v>
      </c>
      <c r="BL613" s="19" t="s">
        <v>532</v>
      </c>
      <c r="BM613" s="145" t="s">
        <v>7358</v>
      </c>
    </row>
    <row r="614" spans="2:65" s="1" customFormat="1" ht="49.15" customHeight="1">
      <c r="B614" s="133"/>
      <c r="C614" s="176" t="s">
        <v>3359</v>
      </c>
      <c r="D614" s="176" t="s">
        <v>539</v>
      </c>
      <c r="E614" s="177" t="s">
        <v>7353</v>
      </c>
      <c r="F614" s="178" t="s">
        <v>7354</v>
      </c>
      <c r="G614" s="179" t="s">
        <v>574</v>
      </c>
      <c r="H614" s="180">
        <v>11</v>
      </c>
      <c r="I614" s="181"/>
      <c r="J614" s="182">
        <f>ROUND(I614*H614,2)</f>
        <v>0</v>
      </c>
      <c r="K614" s="178" t="s">
        <v>335</v>
      </c>
      <c r="L614" s="34"/>
      <c r="M614" s="141" t="s">
        <v>3</v>
      </c>
      <c r="N614" s="142" t="s">
        <v>40</v>
      </c>
      <c r="P614" s="143">
        <f>O614*H616</f>
        <v>0</v>
      </c>
      <c r="Q614" s="143">
        <v>0</v>
      </c>
      <c r="R614" s="143">
        <f>Q614*H616</f>
        <v>0</v>
      </c>
      <c r="S614" s="143">
        <v>0</v>
      </c>
      <c r="T614" s="144">
        <f>S614*H616</f>
        <v>0</v>
      </c>
      <c r="AR614" s="145" t="s">
        <v>532</v>
      </c>
      <c r="AT614" s="145" t="s">
        <v>331</v>
      </c>
      <c r="AU614" s="145" t="s">
        <v>87</v>
      </c>
      <c r="AY614" s="19" t="s">
        <v>328</v>
      </c>
      <c r="BE614" s="146">
        <f>IF(N614="základní",J616,0)</f>
        <v>0</v>
      </c>
      <c r="BF614" s="146">
        <f>IF(N614="snížená",J616,0)</f>
        <v>0</v>
      </c>
      <c r="BG614" s="146">
        <f>IF(N614="zákl. přenesená",J616,0)</f>
        <v>0</v>
      </c>
      <c r="BH614" s="146">
        <f>IF(N614="sníž. přenesená",J616,0)</f>
        <v>0</v>
      </c>
      <c r="BI614" s="146">
        <f>IF(N614="nulová",J616,0)</f>
        <v>0</v>
      </c>
      <c r="BJ614" s="19" t="s">
        <v>76</v>
      </c>
      <c r="BK614" s="146">
        <f>ROUND(I616*H616,2)</f>
        <v>0</v>
      </c>
      <c r="BL614" s="19" t="s">
        <v>532</v>
      </c>
      <c r="BM614" s="145" t="s">
        <v>7359</v>
      </c>
    </row>
    <row r="615" spans="2:65" s="1" customFormat="1" ht="36">
      <c r="B615" s="34"/>
      <c r="C615" s="176" t="s">
        <v>1387</v>
      </c>
      <c r="D615" s="176" t="s">
        <v>539</v>
      </c>
      <c r="E615" s="177" t="s">
        <v>7356</v>
      </c>
      <c r="F615" s="178" t="s">
        <v>7357</v>
      </c>
      <c r="G615" s="179" t="s">
        <v>574</v>
      </c>
      <c r="H615" s="180">
        <v>9</v>
      </c>
      <c r="I615" s="181"/>
      <c r="J615" s="182">
        <f>ROUND(I615*H615,2)</f>
        <v>0</v>
      </c>
      <c r="K615" s="178" t="s">
        <v>335</v>
      </c>
      <c r="L615" s="34"/>
      <c r="M615" s="150"/>
      <c r="T615" s="55"/>
      <c r="AT615" s="19" t="s">
        <v>338</v>
      </c>
      <c r="AU615" s="19" t="s">
        <v>87</v>
      </c>
    </row>
    <row r="616" spans="2:65" s="1" customFormat="1" ht="33" customHeight="1">
      <c r="B616" s="133"/>
      <c r="C616" s="134" t="s">
        <v>3370</v>
      </c>
      <c r="D616" s="134" t="s">
        <v>331</v>
      </c>
      <c r="E616" s="135" t="s">
        <v>4823</v>
      </c>
      <c r="F616" s="136" t="s">
        <v>4824</v>
      </c>
      <c r="G616" s="137" t="s">
        <v>574</v>
      </c>
      <c r="H616" s="138">
        <v>2</v>
      </c>
      <c r="I616" s="139"/>
      <c r="J616" s="140">
        <f>ROUND(I616*H616,2)</f>
        <v>0</v>
      </c>
      <c r="K616" s="136" t="s">
        <v>335</v>
      </c>
      <c r="L616" s="183"/>
      <c r="M616" s="211" t="s">
        <v>3</v>
      </c>
      <c r="N616" s="212" t="s">
        <v>40</v>
      </c>
      <c r="O616" s="154"/>
      <c r="P616" s="191">
        <f>O616*H618</f>
        <v>0</v>
      </c>
      <c r="Q616" s="191">
        <v>2.4000000000000001E-4</v>
      </c>
      <c r="R616" s="191">
        <f>Q616*H618</f>
        <v>1.6799999999999999E-2</v>
      </c>
      <c r="S616" s="191">
        <v>0</v>
      </c>
      <c r="T616" s="192">
        <f>S616*H618</f>
        <v>0</v>
      </c>
      <c r="AR616" s="145" t="s">
        <v>621</v>
      </c>
      <c r="AT616" s="145" t="s">
        <v>539</v>
      </c>
      <c r="AU616" s="145" t="s">
        <v>87</v>
      </c>
      <c r="AY616" s="19" t="s">
        <v>328</v>
      </c>
      <c r="BE616" s="146">
        <f>IF(N616="základní",J618,0)</f>
        <v>0</v>
      </c>
      <c r="BF616" s="146">
        <f>IF(N616="snížená",J618,0)</f>
        <v>0</v>
      </c>
      <c r="BG616" s="146">
        <f>IF(N616="zákl. přenesená",J618,0)</f>
        <v>0</v>
      </c>
      <c r="BH616" s="146">
        <f>IF(N616="sníž. přenesená",J618,0)</f>
        <v>0</v>
      </c>
      <c r="BI616" s="146">
        <f>IF(N616="nulová",J618,0)</f>
        <v>0</v>
      </c>
      <c r="BJ616" s="19" t="s">
        <v>76</v>
      </c>
      <c r="BK616" s="146">
        <f>ROUND(I618*H618,2)</f>
        <v>0</v>
      </c>
      <c r="BL616" s="19" t="s">
        <v>532</v>
      </c>
      <c r="BM616" s="145" t="s">
        <v>7360</v>
      </c>
    </row>
    <row r="617" spans="2:65" s="1" customFormat="1" ht="6.95" customHeight="1">
      <c r="B617" s="43"/>
      <c r="D617" s="147" t="s">
        <v>338</v>
      </c>
      <c r="F617" s="148" t="s">
        <v>4826</v>
      </c>
      <c r="I617" s="149"/>
      <c r="L617" s="34"/>
    </row>
    <row r="618" spans="2:65" ht="24">
      <c r="C618" s="176" t="s">
        <v>1390</v>
      </c>
      <c r="D618" s="176" t="s">
        <v>539</v>
      </c>
      <c r="E618" s="177" t="s">
        <v>4828</v>
      </c>
      <c r="F618" s="178" t="s">
        <v>4829</v>
      </c>
      <c r="G618" s="179" t="s">
        <v>476</v>
      </c>
      <c r="H618" s="180">
        <v>70</v>
      </c>
      <c r="I618" s="181"/>
      <c r="J618" s="182">
        <f>ROUND(I618*H618,2)</f>
        <v>0</v>
      </c>
      <c r="K618" s="178" t="s">
        <v>335</v>
      </c>
    </row>
    <row r="619" spans="2:65">
      <c r="C619" s="44"/>
      <c r="D619" s="44"/>
      <c r="E619" s="44"/>
      <c r="F619" s="44"/>
      <c r="G619" s="44"/>
      <c r="H619" s="44"/>
      <c r="I619" s="44"/>
      <c r="J619" s="44"/>
      <c r="K619" s="44"/>
    </row>
  </sheetData>
  <autoFilter ref="C119:K618" xr:uid="{00000000-0009-0000-0000-00001C000000}"/>
  <mergeCells count="15">
    <mergeCell ref="E106:H106"/>
    <mergeCell ref="E110:H110"/>
    <mergeCell ref="E108:H108"/>
    <mergeCell ref="E112:H112"/>
    <mergeCell ref="L2:V2"/>
    <mergeCell ref="E31:H31"/>
    <mergeCell ref="E52:H52"/>
    <mergeCell ref="E56:H56"/>
    <mergeCell ref="E54:H54"/>
    <mergeCell ref="E58:H58"/>
    <mergeCell ref="E7:H7"/>
    <mergeCell ref="E11:H11"/>
    <mergeCell ref="E9:H9"/>
    <mergeCell ref="E13:H13"/>
    <mergeCell ref="E22:H22"/>
  </mergeCells>
  <hyperlinks>
    <hyperlink ref="F125" r:id="rId1" xr:uid="{00000000-0004-0000-1C00-000000000000}"/>
    <hyperlink ref="F130" r:id="rId2" xr:uid="{00000000-0004-0000-1C00-000001000000}"/>
    <hyperlink ref="F134" r:id="rId3" xr:uid="{00000000-0004-0000-1C00-000002000000}"/>
    <hyperlink ref="F137" r:id="rId4" xr:uid="{00000000-0004-0000-1C00-000003000000}"/>
    <hyperlink ref="F139" r:id="rId5" xr:uid="{00000000-0004-0000-1C00-000004000000}"/>
    <hyperlink ref="F142" r:id="rId6" xr:uid="{00000000-0004-0000-1C00-000005000000}"/>
    <hyperlink ref="F149" r:id="rId7" xr:uid="{00000000-0004-0000-1C00-000006000000}"/>
    <hyperlink ref="F153" r:id="rId8" xr:uid="{00000000-0004-0000-1C00-000007000000}"/>
    <hyperlink ref="F159" r:id="rId9" xr:uid="{00000000-0004-0000-1C00-000008000000}"/>
    <hyperlink ref="F164" r:id="rId10" xr:uid="{00000000-0004-0000-1C00-000009000000}"/>
    <hyperlink ref="F167" r:id="rId11" xr:uid="{00000000-0004-0000-1C00-00000A000000}"/>
    <hyperlink ref="F170" r:id="rId12" xr:uid="{00000000-0004-0000-1C00-00000B000000}"/>
    <hyperlink ref="F172" r:id="rId13" xr:uid="{00000000-0004-0000-1C00-00000C000000}"/>
    <hyperlink ref="F176" r:id="rId14" xr:uid="{00000000-0004-0000-1C00-00000D000000}"/>
    <hyperlink ref="F179" r:id="rId15" xr:uid="{00000000-0004-0000-1C00-00000E000000}"/>
    <hyperlink ref="F185" r:id="rId16" xr:uid="{00000000-0004-0000-1C00-00000F000000}"/>
    <hyperlink ref="F189" r:id="rId17" xr:uid="{00000000-0004-0000-1C00-000010000000}"/>
    <hyperlink ref="F193" r:id="rId18" xr:uid="{00000000-0004-0000-1C00-000011000000}"/>
    <hyperlink ref="F196" r:id="rId19" xr:uid="{00000000-0004-0000-1C00-000012000000}"/>
    <hyperlink ref="F199" r:id="rId20" xr:uid="{00000000-0004-0000-1C00-000013000000}"/>
    <hyperlink ref="F203" r:id="rId21" xr:uid="{00000000-0004-0000-1C00-000014000000}"/>
    <hyperlink ref="F207" r:id="rId22" xr:uid="{00000000-0004-0000-1C00-000015000000}"/>
    <hyperlink ref="F210" r:id="rId23" xr:uid="{00000000-0004-0000-1C00-000016000000}"/>
    <hyperlink ref="F218" r:id="rId24" xr:uid="{00000000-0004-0000-1C00-000017000000}"/>
    <hyperlink ref="F225" r:id="rId25" xr:uid="{00000000-0004-0000-1C00-000018000000}"/>
    <hyperlink ref="F235" r:id="rId26" xr:uid="{00000000-0004-0000-1C00-000019000000}"/>
    <hyperlink ref="F241" r:id="rId27" xr:uid="{00000000-0004-0000-1C00-00001A000000}"/>
    <hyperlink ref="F247" r:id="rId28" xr:uid="{00000000-0004-0000-1C00-00001B000000}"/>
    <hyperlink ref="F253" r:id="rId29" xr:uid="{00000000-0004-0000-1C00-00001C000000}"/>
    <hyperlink ref="F259" r:id="rId30" xr:uid="{00000000-0004-0000-1C00-00001D000000}"/>
    <hyperlink ref="F264" r:id="rId31" xr:uid="{00000000-0004-0000-1C00-00001E000000}"/>
    <hyperlink ref="F267" r:id="rId32" xr:uid="{00000000-0004-0000-1C00-00001F000000}"/>
    <hyperlink ref="F270" r:id="rId33" xr:uid="{00000000-0004-0000-1C00-000020000000}"/>
    <hyperlink ref="F275" r:id="rId34" xr:uid="{00000000-0004-0000-1C00-000021000000}"/>
    <hyperlink ref="F278" r:id="rId35" xr:uid="{00000000-0004-0000-1C00-000022000000}"/>
    <hyperlink ref="F281" r:id="rId36" xr:uid="{00000000-0004-0000-1C00-000023000000}"/>
    <hyperlink ref="F285" r:id="rId37" xr:uid="{00000000-0004-0000-1C00-000024000000}"/>
    <hyperlink ref="F289" r:id="rId38" xr:uid="{00000000-0004-0000-1C00-000025000000}"/>
    <hyperlink ref="F293" r:id="rId39" xr:uid="{00000000-0004-0000-1C00-000026000000}"/>
    <hyperlink ref="F298" r:id="rId40" xr:uid="{00000000-0004-0000-1C00-000027000000}"/>
    <hyperlink ref="F303" r:id="rId41" xr:uid="{00000000-0004-0000-1C00-000028000000}"/>
    <hyperlink ref="F309" r:id="rId42" xr:uid="{00000000-0004-0000-1C00-000029000000}"/>
    <hyperlink ref="F312" r:id="rId43" xr:uid="{00000000-0004-0000-1C00-00002A000000}"/>
    <hyperlink ref="F317" r:id="rId44" xr:uid="{00000000-0004-0000-1C00-00002B000000}"/>
    <hyperlink ref="F324" r:id="rId45" xr:uid="{00000000-0004-0000-1C00-00002C000000}"/>
    <hyperlink ref="F327" r:id="rId46" xr:uid="{00000000-0004-0000-1C00-00002D000000}"/>
    <hyperlink ref="F334" r:id="rId47" xr:uid="{00000000-0004-0000-1C00-00002E000000}"/>
    <hyperlink ref="F341" r:id="rId48" xr:uid="{00000000-0004-0000-1C00-00002F000000}"/>
    <hyperlink ref="F349" r:id="rId49" xr:uid="{00000000-0004-0000-1C00-000030000000}"/>
    <hyperlink ref="F357" r:id="rId50" xr:uid="{00000000-0004-0000-1C00-000031000000}"/>
    <hyperlink ref="F362" r:id="rId51" xr:uid="{00000000-0004-0000-1C00-000032000000}"/>
    <hyperlink ref="F368" r:id="rId52" xr:uid="{00000000-0004-0000-1C00-000033000000}"/>
    <hyperlink ref="F376" r:id="rId53" xr:uid="{00000000-0004-0000-1C00-000034000000}"/>
    <hyperlink ref="F417" r:id="rId54" xr:uid="{00000000-0004-0000-1C00-000035000000}"/>
    <hyperlink ref="F419" r:id="rId55" xr:uid="{00000000-0004-0000-1C00-000036000000}"/>
    <hyperlink ref="F443" r:id="rId56" xr:uid="{00000000-0004-0000-1C00-000037000000}"/>
    <hyperlink ref="F446" r:id="rId57" xr:uid="{00000000-0004-0000-1C00-000038000000}"/>
    <hyperlink ref="F459" r:id="rId58" xr:uid="{00000000-0004-0000-1C00-000039000000}"/>
    <hyperlink ref="F462" r:id="rId59" xr:uid="{00000000-0004-0000-1C00-00003A000000}"/>
    <hyperlink ref="F465" r:id="rId60" xr:uid="{00000000-0004-0000-1C00-00003B000000}"/>
    <hyperlink ref="F468" r:id="rId61" xr:uid="{00000000-0004-0000-1C00-00003C000000}"/>
    <hyperlink ref="F471" r:id="rId62" xr:uid="{00000000-0004-0000-1C00-00003D000000}"/>
    <hyperlink ref="F474" r:id="rId63" xr:uid="{00000000-0004-0000-1C00-00003E000000}"/>
    <hyperlink ref="F476" r:id="rId64" xr:uid="{00000000-0004-0000-1C00-00003F000000}"/>
    <hyperlink ref="F481" r:id="rId65" xr:uid="{00000000-0004-0000-1C00-000040000000}"/>
    <hyperlink ref="F488" r:id="rId66" xr:uid="{00000000-0004-0000-1C00-000041000000}"/>
    <hyperlink ref="F491" r:id="rId67" xr:uid="{00000000-0004-0000-1C00-000042000000}"/>
    <hyperlink ref="F494" r:id="rId68" xr:uid="{00000000-0004-0000-1C00-000043000000}"/>
    <hyperlink ref="F601" r:id="rId69" xr:uid="{00000000-0004-0000-1C00-000044000000}"/>
    <hyperlink ref="F604" r:id="rId70" xr:uid="{00000000-0004-0000-1C00-000045000000}"/>
    <hyperlink ref="F606" r:id="rId71" xr:uid="{00000000-0004-0000-1C00-000046000000}"/>
    <hyperlink ref="F610" r:id="rId72" xr:uid="{00000000-0004-0000-1C00-000047000000}"/>
    <hyperlink ref="F612" r:id="rId73" xr:uid="{00000000-0004-0000-1C00-000048000000}"/>
    <hyperlink ref="F617" r:id="rId74" xr:uid="{00000000-0004-0000-1C00-00004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86"/>
  <sheetViews>
    <sheetView showGridLines="0" workbookViewId="0">
      <selection activeCell="A2" sqref="A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34" t="s">
        <v>6</v>
      </c>
      <c r="M2" s="335"/>
      <c r="N2" s="335"/>
      <c r="O2" s="335"/>
      <c r="P2" s="335"/>
      <c r="Q2" s="335"/>
      <c r="R2" s="335"/>
      <c r="S2" s="335"/>
      <c r="T2" s="335"/>
      <c r="U2" s="335"/>
      <c r="V2" s="335"/>
      <c r="AT2" s="19" t="s">
        <v>196</v>
      </c>
      <c r="AZ2" s="193" t="s">
        <v>2350</v>
      </c>
      <c r="BA2" s="193" t="s">
        <v>2351</v>
      </c>
      <c r="BB2" s="193" t="s">
        <v>2352</v>
      </c>
      <c r="BC2" s="193" t="s">
        <v>7361</v>
      </c>
      <c r="BD2" s="193" t="s">
        <v>87</v>
      </c>
    </row>
    <row r="3" spans="2:56" ht="6.95" customHeight="1">
      <c r="B3" s="20"/>
      <c r="C3" s="21"/>
      <c r="D3" s="21"/>
      <c r="E3" s="21"/>
      <c r="F3" s="21"/>
      <c r="G3" s="21"/>
      <c r="H3" s="21"/>
      <c r="I3" s="21"/>
      <c r="J3" s="21"/>
      <c r="K3" s="21"/>
      <c r="L3" s="22"/>
      <c r="AT3" s="19" t="s">
        <v>79</v>
      </c>
      <c r="AZ3" s="193" t="s">
        <v>2409</v>
      </c>
      <c r="BA3" s="193" t="s">
        <v>2410</v>
      </c>
      <c r="BB3" s="193" t="s">
        <v>439</v>
      </c>
      <c r="BC3" s="193" t="s">
        <v>7362</v>
      </c>
      <c r="BD3" s="193" t="s">
        <v>87</v>
      </c>
    </row>
    <row r="4" spans="2:56" ht="24.95" customHeight="1">
      <c r="B4" s="22"/>
      <c r="D4" s="23" t="s">
        <v>300</v>
      </c>
      <c r="L4" s="22"/>
      <c r="M4" s="92" t="s">
        <v>11</v>
      </c>
      <c r="AT4" s="19" t="s">
        <v>4</v>
      </c>
      <c r="AZ4" s="193" t="s">
        <v>7363</v>
      </c>
      <c r="BA4" s="193" t="s">
        <v>7364</v>
      </c>
      <c r="BB4" s="193" t="s">
        <v>439</v>
      </c>
      <c r="BC4" s="193" t="s">
        <v>7365</v>
      </c>
      <c r="BD4" s="193" t="s">
        <v>87</v>
      </c>
    </row>
    <row r="5" spans="2:56" ht="6.95" customHeight="1">
      <c r="B5" s="22"/>
      <c r="L5" s="22"/>
    </row>
    <row r="6" spans="2:56" ht="12" customHeight="1">
      <c r="B6" s="22"/>
      <c r="D6" s="29" t="s">
        <v>17</v>
      </c>
      <c r="L6" s="22"/>
    </row>
    <row r="7" spans="2:56" ht="26.25" customHeight="1">
      <c r="B7" s="22"/>
      <c r="E7" s="372" t="str">
        <f>'Rekapitulace stavby'!K6</f>
        <v>Revitalizace multimodálního uzlu ve Dvoře Králové nad Labem - etapa I-VI.</v>
      </c>
      <c r="F7" s="373"/>
      <c r="G7" s="373"/>
      <c r="H7" s="373"/>
      <c r="L7" s="22"/>
    </row>
    <row r="8" spans="2:56" ht="12.75">
      <c r="B8" s="22"/>
      <c r="D8" s="29" t="s">
        <v>301</v>
      </c>
      <c r="L8" s="22"/>
    </row>
    <row r="9" spans="2:56" ht="23.25" customHeight="1">
      <c r="B9" s="22"/>
      <c r="E9" s="372" t="s">
        <v>302</v>
      </c>
      <c r="F9" s="335"/>
      <c r="G9" s="335"/>
      <c r="H9" s="335"/>
      <c r="L9" s="22"/>
    </row>
    <row r="10" spans="2:56" ht="12" customHeight="1">
      <c r="B10" s="22"/>
      <c r="D10" s="29" t="s">
        <v>303</v>
      </c>
      <c r="L10" s="22"/>
    </row>
    <row r="11" spans="2:56" s="1" customFormat="1" ht="16.5" customHeight="1">
      <c r="B11" s="34"/>
      <c r="E11" s="365" t="s">
        <v>1828</v>
      </c>
      <c r="F11" s="374"/>
      <c r="G11" s="374"/>
      <c r="H11" s="374"/>
      <c r="L11" s="34"/>
    </row>
    <row r="12" spans="2:56" s="1" customFormat="1" ht="12" customHeight="1">
      <c r="B12" s="34"/>
      <c r="D12" s="29" t="s">
        <v>1216</v>
      </c>
      <c r="L12" s="34"/>
    </row>
    <row r="13" spans="2:56" s="1" customFormat="1" ht="16.5" customHeight="1">
      <c r="B13" s="34"/>
      <c r="E13" s="353" t="s">
        <v>7366</v>
      </c>
      <c r="F13" s="374"/>
      <c r="G13" s="374"/>
      <c r="H13" s="374"/>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ROUND((SUM(BE108:BE285)),  2)</f>
        <v>0</v>
      </c>
      <c r="I37" s="95">
        <v>0.21</v>
      </c>
      <c r="J37" s="84">
        <f>ROUND(((SUM(BE108:BE285))*I37),  2)</f>
        <v>0</v>
      </c>
      <c r="L37" s="34"/>
    </row>
    <row r="38" spans="2:12" s="1" customFormat="1" ht="14.45" customHeight="1">
      <c r="B38" s="34"/>
      <c r="E38" s="29" t="s">
        <v>41</v>
      </c>
      <c r="F38" s="84">
        <f>ROUND((SUM(BF108:BF285)),  2)</f>
        <v>0</v>
      </c>
      <c r="I38" s="95">
        <v>0.12</v>
      </c>
      <c r="J38" s="84">
        <f>ROUND(((SUM(BF108:BF285))*I38),  2)</f>
        <v>0</v>
      </c>
      <c r="L38" s="34"/>
    </row>
    <row r="39" spans="2:12" s="1" customFormat="1" ht="14.45" hidden="1" customHeight="1">
      <c r="B39" s="34"/>
      <c r="E39" s="29" t="s">
        <v>42</v>
      </c>
      <c r="F39" s="84">
        <f>ROUND((SUM(BG108:BG285)),  2)</f>
        <v>0</v>
      </c>
      <c r="I39" s="95">
        <v>0.21</v>
      </c>
      <c r="J39" s="84">
        <f>0</f>
        <v>0</v>
      </c>
      <c r="L39" s="34"/>
    </row>
    <row r="40" spans="2:12" s="1" customFormat="1" ht="14.45" hidden="1" customHeight="1">
      <c r="B40" s="34"/>
      <c r="E40" s="29" t="s">
        <v>43</v>
      </c>
      <c r="F40" s="84">
        <f>ROUND((SUM(BH108:BH285)),  2)</f>
        <v>0</v>
      </c>
      <c r="I40" s="95">
        <v>0.12</v>
      </c>
      <c r="J40" s="84">
        <f>0</f>
        <v>0</v>
      </c>
      <c r="L40" s="34"/>
    </row>
    <row r="41" spans="2:12" s="1" customFormat="1" ht="14.45" hidden="1" customHeight="1">
      <c r="B41" s="34"/>
      <c r="E41" s="29" t="s">
        <v>44</v>
      </c>
      <c r="F41" s="84">
        <f>ROUND((SUM(BI108:BI285)),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1216</v>
      </c>
      <c r="L57" s="34"/>
    </row>
    <row r="58" spans="2:12" s="1" customFormat="1" ht="16.5" customHeight="1">
      <c r="B58" s="34"/>
      <c r="E58" s="353" t="str">
        <f>E13</f>
        <v>1 - Opěrná stěna OZ1</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J108</f>
        <v>0</v>
      </c>
      <c r="L67" s="34"/>
      <c r="AU67" s="19" t="s">
        <v>310</v>
      </c>
    </row>
    <row r="68" spans="2:47" s="8" customFormat="1" ht="24.95" customHeight="1">
      <c r="B68" s="105"/>
      <c r="D68" s="106" t="s">
        <v>425</v>
      </c>
      <c r="E68" s="107"/>
      <c r="F68" s="107"/>
      <c r="G68" s="107"/>
      <c r="H68" s="107"/>
      <c r="I68" s="107"/>
      <c r="J68" s="108">
        <f>J109</f>
        <v>0</v>
      </c>
      <c r="L68" s="105"/>
    </row>
    <row r="69" spans="2:47" s="9" customFormat="1" ht="19.899999999999999" customHeight="1">
      <c r="B69" s="109"/>
      <c r="D69" s="110" t="s">
        <v>426</v>
      </c>
      <c r="E69" s="111"/>
      <c r="F69" s="111"/>
      <c r="G69" s="111"/>
      <c r="H69" s="111"/>
      <c r="I69" s="111"/>
      <c r="J69" s="112">
        <f>J110</f>
        <v>0</v>
      </c>
      <c r="L69" s="109"/>
    </row>
    <row r="70" spans="2:47" s="9" customFormat="1" ht="14.85" customHeight="1">
      <c r="B70" s="109"/>
      <c r="D70" s="110" t="s">
        <v>7367</v>
      </c>
      <c r="E70" s="111"/>
      <c r="F70" s="111"/>
      <c r="G70" s="111"/>
      <c r="H70" s="111"/>
      <c r="I70" s="111"/>
      <c r="J70" s="112">
        <f>J111</f>
        <v>0</v>
      </c>
      <c r="L70" s="109"/>
    </row>
    <row r="71" spans="2:47" s="9" customFormat="1" ht="14.85" customHeight="1">
      <c r="B71" s="109"/>
      <c r="D71" s="110" t="s">
        <v>2541</v>
      </c>
      <c r="E71" s="111"/>
      <c r="F71" s="111"/>
      <c r="G71" s="111"/>
      <c r="H71" s="111"/>
      <c r="I71" s="111"/>
      <c r="J71" s="112">
        <f>J123</f>
        <v>0</v>
      </c>
      <c r="L71" s="109"/>
    </row>
    <row r="72" spans="2:47" s="9" customFormat="1" ht="14.85" customHeight="1">
      <c r="B72" s="109"/>
      <c r="D72" s="110" t="s">
        <v>2542</v>
      </c>
      <c r="E72" s="111"/>
      <c r="F72" s="111"/>
      <c r="G72" s="111"/>
      <c r="H72" s="111"/>
      <c r="I72" s="111"/>
      <c r="J72" s="112">
        <f>J144</f>
        <v>0</v>
      </c>
      <c r="L72" s="109"/>
    </row>
    <row r="73" spans="2:47" s="9" customFormat="1" ht="14.85" customHeight="1">
      <c r="B73" s="109"/>
      <c r="D73" s="110" t="s">
        <v>2543</v>
      </c>
      <c r="E73" s="111"/>
      <c r="F73" s="111"/>
      <c r="G73" s="111"/>
      <c r="H73" s="111"/>
      <c r="I73" s="111"/>
      <c r="J73" s="112">
        <f>J156</f>
        <v>0</v>
      </c>
      <c r="L73" s="109"/>
    </row>
    <row r="74" spans="2:47" s="9" customFormat="1" ht="19.899999999999999" customHeight="1">
      <c r="B74" s="109"/>
      <c r="D74" s="110" t="s">
        <v>427</v>
      </c>
      <c r="E74" s="111"/>
      <c r="F74" s="111"/>
      <c r="G74" s="111"/>
      <c r="H74" s="111"/>
      <c r="I74" s="111"/>
      <c r="J74" s="112">
        <f>J172</f>
        <v>0</v>
      </c>
      <c r="L74" s="109"/>
    </row>
    <row r="75" spans="2:47" s="9" customFormat="1" ht="14.85" customHeight="1">
      <c r="B75" s="109"/>
      <c r="D75" s="110" t="s">
        <v>2544</v>
      </c>
      <c r="E75" s="111"/>
      <c r="F75" s="111"/>
      <c r="G75" s="111"/>
      <c r="H75" s="111"/>
      <c r="I75" s="111"/>
      <c r="J75" s="112">
        <f>J173</f>
        <v>0</v>
      </c>
      <c r="L75" s="109"/>
    </row>
    <row r="76" spans="2:47" s="9" customFormat="1" ht="14.85" customHeight="1">
      <c r="B76" s="109"/>
      <c r="D76" s="110" t="s">
        <v>2545</v>
      </c>
      <c r="E76" s="111"/>
      <c r="F76" s="111"/>
      <c r="G76" s="111"/>
      <c r="H76" s="111"/>
      <c r="I76" s="111"/>
      <c r="J76" s="112">
        <f>J181</f>
        <v>0</v>
      </c>
      <c r="L76" s="109"/>
    </row>
    <row r="77" spans="2:47" s="9" customFormat="1" ht="14.85" customHeight="1">
      <c r="B77" s="109"/>
      <c r="D77" s="110" t="s">
        <v>2548</v>
      </c>
      <c r="E77" s="111"/>
      <c r="F77" s="111"/>
      <c r="G77" s="111"/>
      <c r="H77" s="111"/>
      <c r="I77" s="111"/>
      <c r="J77" s="112">
        <f>J198</f>
        <v>0</v>
      </c>
      <c r="L77" s="109"/>
    </row>
    <row r="78" spans="2:47" s="9" customFormat="1" ht="14.85" customHeight="1">
      <c r="B78" s="109"/>
      <c r="D78" s="110" t="s">
        <v>2549</v>
      </c>
      <c r="E78" s="111"/>
      <c r="F78" s="111"/>
      <c r="G78" s="111"/>
      <c r="H78" s="111"/>
      <c r="I78" s="111"/>
      <c r="J78" s="112">
        <f>J203</f>
        <v>0</v>
      </c>
      <c r="L78" s="109"/>
    </row>
    <row r="79" spans="2:47" s="9" customFormat="1" ht="19.899999999999999" customHeight="1">
      <c r="B79" s="109"/>
      <c r="D79" s="110" t="s">
        <v>954</v>
      </c>
      <c r="E79" s="111"/>
      <c r="F79" s="111"/>
      <c r="G79" s="111"/>
      <c r="H79" s="111"/>
      <c r="I79" s="111"/>
      <c r="J79" s="112">
        <f>J218</f>
        <v>0</v>
      </c>
      <c r="L79" s="109"/>
    </row>
    <row r="80" spans="2:47" s="9" customFormat="1" ht="19.899999999999999" customHeight="1">
      <c r="B80" s="109"/>
      <c r="D80" s="110" t="s">
        <v>433</v>
      </c>
      <c r="E80" s="111"/>
      <c r="F80" s="111"/>
      <c r="G80" s="111"/>
      <c r="H80" s="111"/>
      <c r="I80" s="111"/>
      <c r="J80" s="112">
        <f>J260</f>
        <v>0</v>
      </c>
      <c r="L80" s="109"/>
    </row>
    <row r="81" spans="2:12" s="8" customFormat="1" ht="24.95" customHeight="1">
      <c r="B81" s="105"/>
      <c r="D81" s="106" t="s">
        <v>956</v>
      </c>
      <c r="E81" s="107"/>
      <c r="F81" s="107"/>
      <c r="G81" s="107"/>
      <c r="H81" s="107"/>
      <c r="I81" s="107"/>
      <c r="J81" s="108">
        <f>J263</f>
        <v>0</v>
      </c>
      <c r="L81" s="105"/>
    </row>
    <row r="82" spans="2:12" s="9" customFormat="1" ht="19.899999999999999" customHeight="1">
      <c r="B82" s="109"/>
      <c r="D82" s="110" t="s">
        <v>957</v>
      </c>
      <c r="E82" s="111"/>
      <c r="F82" s="111"/>
      <c r="G82" s="111"/>
      <c r="H82" s="111"/>
      <c r="I82" s="111"/>
      <c r="J82" s="112">
        <f>J264</f>
        <v>0</v>
      </c>
      <c r="L82" s="109"/>
    </row>
    <row r="83" spans="2:12" s="9" customFormat="1" ht="14.85" customHeight="1">
      <c r="B83" s="109"/>
      <c r="D83" s="110" t="s">
        <v>2573</v>
      </c>
      <c r="E83" s="111"/>
      <c r="F83" s="111"/>
      <c r="G83" s="111"/>
      <c r="H83" s="111"/>
      <c r="I83" s="111"/>
      <c r="J83" s="112">
        <f>J273</f>
        <v>0</v>
      </c>
      <c r="L83" s="109"/>
    </row>
    <row r="84" spans="2:12" s="9" customFormat="1" ht="19.899999999999999" customHeight="1">
      <c r="B84" s="109"/>
      <c r="D84" s="110" t="s">
        <v>2597</v>
      </c>
      <c r="E84" s="111"/>
      <c r="F84" s="111"/>
      <c r="G84" s="111"/>
      <c r="H84" s="111"/>
      <c r="I84" s="111"/>
      <c r="J84" s="112">
        <f>J284</f>
        <v>0</v>
      </c>
      <c r="L84" s="109"/>
    </row>
    <row r="85" spans="2:12" s="1" customFormat="1" ht="21.75" customHeight="1">
      <c r="B85" s="34"/>
      <c r="L85" s="34"/>
    </row>
    <row r="86" spans="2:12" s="1" customFormat="1" ht="6.95" customHeight="1">
      <c r="B86" s="43"/>
      <c r="C86" s="44"/>
      <c r="D86" s="44"/>
      <c r="E86" s="44"/>
      <c r="F86" s="44"/>
      <c r="G86" s="44"/>
      <c r="H86" s="44"/>
      <c r="I86" s="44"/>
      <c r="J86" s="44"/>
      <c r="K86" s="44"/>
      <c r="L86" s="34"/>
    </row>
    <row r="90" spans="2:12" s="1" customFormat="1" ht="6.95" customHeight="1">
      <c r="B90" s="45"/>
      <c r="C90" s="46"/>
      <c r="D90" s="46"/>
      <c r="E90" s="46"/>
      <c r="F90" s="46"/>
      <c r="G90" s="46"/>
      <c r="H90" s="46"/>
      <c r="I90" s="46"/>
      <c r="J90" s="46"/>
      <c r="K90" s="46"/>
      <c r="L90" s="34"/>
    </row>
    <row r="91" spans="2:12" s="1" customFormat="1" ht="24.95" customHeight="1">
      <c r="B91" s="34"/>
      <c r="C91" s="23" t="s">
        <v>314</v>
      </c>
      <c r="L91" s="34"/>
    </row>
    <row r="92" spans="2:12" s="1" customFormat="1" ht="6.95" customHeight="1">
      <c r="B92" s="34"/>
      <c r="L92" s="34"/>
    </row>
    <row r="93" spans="2:12" s="1" customFormat="1" ht="12" customHeight="1">
      <c r="B93" s="34"/>
      <c r="C93" s="29" t="s">
        <v>17</v>
      </c>
      <c r="L93" s="34"/>
    </row>
    <row r="94" spans="2:12" s="1" customFormat="1" ht="26.25" customHeight="1">
      <c r="B94" s="34"/>
      <c r="E94" s="372" t="str">
        <f>E7</f>
        <v>Revitalizace multimodálního uzlu ve Dvoře Králové nad Labem - etapa I-VI.</v>
      </c>
      <c r="F94" s="373"/>
      <c r="G94" s="373"/>
      <c r="H94" s="373"/>
      <c r="L94" s="34"/>
    </row>
    <row r="95" spans="2:12" ht="12" customHeight="1">
      <c r="B95" s="22"/>
      <c r="C95" s="29" t="s">
        <v>301</v>
      </c>
      <c r="L95" s="22"/>
    </row>
    <row r="96" spans="2:12" ht="23.25" customHeight="1">
      <c r="B96" s="22"/>
      <c r="E96" s="372" t="s">
        <v>302</v>
      </c>
      <c r="F96" s="335"/>
      <c r="G96" s="335"/>
      <c r="H96" s="335"/>
      <c r="L96" s="22"/>
    </row>
    <row r="97" spans="2:65" ht="12" customHeight="1">
      <c r="B97" s="22"/>
      <c r="C97" s="29" t="s">
        <v>303</v>
      </c>
      <c r="L97" s="22"/>
    </row>
    <row r="98" spans="2:65" s="1" customFormat="1" ht="16.5" customHeight="1">
      <c r="B98" s="34"/>
      <c r="E98" s="365" t="s">
        <v>1828</v>
      </c>
      <c r="F98" s="374"/>
      <c r="G98" s="374"/>
      <c r="H98" s="374"/>
      <c r="L98" s="34"/>
    </row>
    <row r="99" spans="2:65" s="1" customFormat="1" ht="12" customHeight="1">
      <c r="B99" s="34"/>
      <c r="C99" s="29" t="s">
        <v>1216</v>
      </c>
      <c r="L99" s="34"/>
    </row>
    <row r="100" spans="2:65" s="1" customFormat="1" ht="16.5" customHeight="1">
      <c r="B100" s="34"/>
      <c r="E100" s="353" t="str">
        <f>E13</f>
        <v>1 - Opěrná stěna OZ1</v>
      </c>
      <c r="F100" s="374"/>
      <c r="G100" s="374"/>
      <c r="H100" s="374"/>
      <c r="L100" s="34"/>
    </row>
    <row r="101" spans="2:65" s="1" customFormat="1" ht="6.95" customHeight="1">
      <c r="B101" s="34"/>
      <c r="L101" s="34"/>
    </row>
    <row r="102" spans="2:65" s="1" customFormat="1" ht="12" customHeight="1">
      <c r="B102" s="34"/>
      <c r="C102" s="29" t="s">
        <v>21</v>
      </c>
      <c r="F102" s="27" t="str">
        <f>F16</f>
        <v xml:space="preserve"> </v>
      </c>
      <c r="I102" s="29" t="s">
        <v>23</v>
      </c>
      <c r="J102" s="51" t="str">
        <f>IF(J16="","",J16)</f>
        <v>26. 8. 2025</v>
      </c>
      <c r="L102" s="34"/>
    </row>
    <row r="103" spans="2:65" s="1" customFormat="1" ht="6.95" customHeight="1">
      <c r="B103" s="34"/>
      <c r="L103" s="34"/>
    </row>
    <row r="104" spans="2:65" s="1" customFormat="1" ht="15.2" customHeight="1">
      <c r="B104" s="34"/>
      <c r="C104" s="29" t="s">
        <v>25</v>
      </c>
      <c r="F104" s="27" t="str">
        <f>E19</f>
        <v xml:space="preserve"> </v>
      </c>
      <c r="I104" s="29" t="s">
        <v>30</v>
      </c>
      <c r="J104" s="32" t="str">
        <f>E25</f>
        <v xml:space="preserve"> </v>
      </c>
      <c r="L104" s="34"/>
    </row>
    <row r="105" spans="2:65" s="1" customFormat="1" ht="15.2" customHeight="1">
      <c r="B105" s="34"/>
      <c r="C105" s="29" t="s">
        <v>28</v>
      </c>
      <c r="F105" s="27" t="str">
        <f>IF(E22="","",E22)</f>
        <v>Vyplň údaj</v>
      </c>
      <c r="I105" s="29" t="s">
        <v>32</v>
      </c>
      <c r="J105" s="32" t="str">
        <f>E28</f>
        <v xml:space="preserve"> </v>
      </c>
      <c r="L105" s="34"/>
    </row>
    <row r="106" spans="2:65" s="1" customFormat="1" ht="10.35" customHeight="1">
      <c r="B106" s="34"/>
      <c r="L106" s="34"/>
    </row>
    <row r="107" spans="2:65" s="10" customFormat="1" ht="29.25" customHeight="1">
      <c r="B107" s="113"/>
      <c r="C107" s="114" t="s">
        <v>315</v>
      </c>
      <c r="D107" s="115" t="s">
        <v>54</v>
      </c>
      <c r="E107" s="115" t="s">
        <v>50</v>
      </c>
      <c r="F107" s="115" t="s">
        <v>51</v>
      </c>
      <c r="G107" s="115" t="s">
        <v>316</v>
      </c>
      <c r="H107" s="115" t="s">
        <v>317</v>
      </c>
      <c r="I107" s="115" t="s">
        <v>318</v>
      </c>
      <c r="J107" s="115" t="s">
        <v>309</v>
      </c>
      <c r="K107" s="116" t="s">
        <v>319</v>
      </c>
      <c r="L107" s="113"/>
      <c r="M107" s="58" t="s">
        <v>3</v>
      </c>
      <c r="N107" s="59" t="s">
        <v>39</v>
      </c>
      <c r="O107" s="59" t="s">
        <v>320</v>
      </c>
      <c r="P107" s="59" t="s">
        <v>321</v>
      </c>
      <c r="Q107" s="59" t="s">
        <v>322</v>
      </c>
      <c r="R107" s="59" t="s">
        <v>323</v>
      </c>
      <c r="S107" s="59" t="s">
        <v>324</v>
      </c>
      <c r="T107" s="60" t="s">
        <v>325</v>
      </c>
    </row>
    <row r="108" spans="2:65" s="1" customFormat="1" ht="22.9" customHeight="1">
      <c r="B108" s="34"/>
      <c r="C108" s="63" t="s">
        <v>326</v>
      </c>
      <c r="J108" s="117">
        <f>BK108</f>
        <v>0</v>
      </c>
      <c r="L108" s="34"/>
      <c r="M108" s="61"/>
      <c r="N108" s="52"/>
      <c r="O108" s="52"/>
      <c r="P108" s="118">
        <f>P109+P263</f>
        <v>0</v>
      </c>
      <c r="Q108" s="52"/>
      <c r="R108" s="118">
        <f>R109+R263</f>
        <v>56.367560636871993</v>
      </c>
      <c r="S108" s="52"/>
      <c r="T108" s="119">
        <f>T109+T263</f>
        <v>0</v>
      </c>
      <c r="AT108" s="19" t="s">
        <v>68</v>
      </c>
      <c r="AU108" s="19" t="s">
        <v>310</v>
      </c>
      <c r="BK108" s="120">
        <f>BK109+BK263</f>
        <v>0</v>
      </c>
    </row>
    <row r="109" spans="2:65" s="11" customFormat="1" ht="25.9" customHeight="1">
      <c r="B109" s="121"/>
      <c r="D109" s="122" t="s">
        <v>68</v>
      </c>
      <c r="E109" s="123" t="s">
        <v>434</v>
      </c>
      <c r="F109" s="123" t="s">
        <v>435</v>
      </c>
      <c r="I109" s="124"/>
      <c r="J109" s="125">
        <f>BK109</f>
        <v>0</v>
      </c>
      <c r="L109" s="121"/>
      <c r="M109" s="126"/>
      <c r="P109" s="127">
        <f>P110+P172+P218+P260</f>
        <v>0</v>
      </c>
      <c r="R109" s="127">
        <f>R110+R172+R218+R260</f>
        <v>56.080786116871991</v>
      </c>
      <c r="T109" s="128">
        <f>T110+T172+T218+T260</f>
        <v>0</v>
      </c>
      <c r="AR109" s="122" t="s">
        <v>76</v>
      </c>
      <c r="AT109" s="129" t="s">
        <v>68</v>
      </c>
      <c r="AU109" s="129" t="s">
        <v>69</v>
      </c>
      <c r="AY109" s="122" t="s">
        <v>328</v>
      </c>
      <c r="BK109" s="130">
        <f>BK110+BK172+BK218+BK260</f>
        <v>0</v>
      </c>
    </row>
    <row r="110" spans="2:65" s="11" customFormat="1" ht="22.9" customHeight="1">
      <c r="B110" s="121"/>
      <c r="D110" s="122" t="s">
        <v>68</v>
      </c>
      <c r="E110" s="131" t="s">
        <v>76</v>
      </c>
      <c r="F110" s="131" t="s">
        <v>436</v>
      </c>
      <c r="I110" s="124"/>
      <c r="J110" s="132">
        <f>BK110</f>
        <v>0</v>
      </c>
      <c r="L110" s="121"/>
      <c r="M110" s="126"/>
      <c r="P110" s="127">
        <f>P111+P123+P144+P156</f>
        <v>0</v>
      </c>
      <c r="R110" s="127">
        <f>R111+R123+R144+R156</f>
        <v>0</v>
      </c>
      <c r="T110" s="128">
        <f>T111+T123+T144+T156</f>
        <v>0</v>
      </c>
      <c r="AR110" s="122" t="s">
        <v>76</v>
      </c>
      <c r="AT110" s="129" t="s">
        <v>68</v>
      </c>
      <c r="AU110" s="129" t="s">
        <v>76</v>
      </c>
      <c r="AY110" s="122" t="s">
        <v>328</v>
      </c>
      <c r="BK110" s="130">
        <f>BK111+BK123+BK144+BK156</f>
        <v>0</v>
      </c>
    </row>
    <row r="111" spans="2:65" s="11" customFormat="1" ht="20.85" customHeight="1">
      <c r="B111" s="121"/>
      <c r="D111" s="122" t="s">
        <v>68</v>
      </c>
      <c r="E111" s="131" t="s">
        <v>239</v>
      </c>
      <c r="F111" s="131" t="s">
        <v>7368</v>
      </c>
      <c r="I111" s="124"/>
      <c r="J111" s="132">
        <f>BK111</f>
        <v>0</v>
      </c>
      <c r="L111" s="121"/>
      <c r="M111" s="126"/>
      <c r="P111" s="127">
        <f>SUM(P112:P122)</f>
        <v>0</v>
      </c>
      <c r="R111" s="127">
        <f>SUM(R112:R122)</f>
        <v>0</v>
      </c>
      <c r="T111" s="128">
        <f>SUM(T112:T122)</f>
        <v>0</v>
      </c>
      <c r="AR111" s="122" t="s">
        <v>76</v>
      </c>
      <c r="AT111" s="129" t="s">
        <v>68</v>
      </c>
      <c r="AU111" s="129" t="s">
        <v>79</v>
      </c>
      <c r="AY111" s="122" t="s">
        <v>328</v>
      </c>
      <c r="BK111" s="130">
        <f>SUM(BK112:BK122)</f>
        <v>0</v>
      </c>
    </row>
    <row r="112" spans="2:65" s="1" customFormat="1" ht="24.2" customHeight="1">
      <c r="B112" s="133"/>
      <c r="C112" s="134" t="s">
        <v>76</v>
      </c>
      <c r="D112" s="134" t="s">
        <v>331</v>
      </c>
      <c r="E112" s="135" t="s">
        <v>485</v>
      </c>
      <c r="F112" s="136" t="s">
        <v>7369</v>
      </c>
      <c r="G112" s="137" t="s">
        <v>439</v>
      </c>
      <c r="H112" s="138">
        <v>34.200000000000003</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87</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7370</v>
      </c>
    </row>
    <row r="113" spans="2:65" s="1" customFormat="1">
      <c r="B113" s="34"/>
      <c r="D113" s="147" t="s">
        <v>338</v>
      </c>
      <c r="F113" s="148" t="s">
        <v>488</v>
      </c>
      <c r="I113" s="149"/>
      <c r="L113" s="34"/>
      <c r="M113" s="150"/>
      <c r="T113" s="55"/>
      <c r="AT113" s="19" t="s">
        <v>338</v>
      </c>
      <c r="AU113" s="19" t="s">
        <v>87</v>
      </c>
    </row>
    <row r="114" spans="2:65" s="12" customFormat="1">
      <c r="B114" s="156"/>
      <c r="D114" s="151" t="s">
        <v>442</v>
      </c>
      <c r="E114" s="157" t="s">
        <v>3</v>
      </c>
      <c r="F114" s="158" t="s">
        <v>7363</v>
      </c>
      <c r="H114" s="159">
        <v>34.200000000000003</v>
      </c>
      <c r="I114" s="160"/>
      <c r="L114" s="156"/>
      <c r="M114" s="161"/>
      <c r="T114" s="162"/>
      <c r="AT114" s="157" t="s">
        <v>442</v>
      </c>
      <c r="AU114" s="157" t="s">
        <v>87</v>
      </c>
      <c r="AV114" s="12" t="s">
        <v>79</v>
      </c>
      <c r="AW114" s="12" t="s">
        <v>31</v>
      </c>
      <c r="AX114" s="12" t="s">
        <v>76</v>
      </c>
      <c r="AY114" s="157" t="s">
        <v>328</v>
      </c>
    </row>
    <row r="115" spans="2:65" s="1" customFormat="1" ht="62.65" customHeight="1">
      <c r="B115" s="133"/>
      <c r="C115" s="134" t="s">
        <v>79</v>
      </c>
      <c r="D115" s="134" t="s">
        <v>331</v>
      </c>
      <c r="E115" s="135" t="s">
        <v>7371</v>
      </c>
      <c r="F115" s="136" t="s">
        <v>7372</v>
      </c>
      <c r="G115" s="137" t="s">
        <v>491</v>
      </c>
      <c r="H115" s="138">
        <v>6.84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87</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7373</v>
      </c>
    </row>
    <row r="116" spans="2:65" s="1" customFormat="1">
      <c r="B116" s="34"/>
      <c r="D116" s="147" t="s">
        <v>338</v>
      </c>
      <c r="F116" s="148" t="s">
        <v>7374</v>
      </c>
      <c r="I116" s="149"/>
      <c r="L116" s="34"/>
      <c r="M116" s="150"/>
      <c r="T116" s="55"/>
      <c r="AT116" s="19" t="s">
        <v>338</v>
      </c>
      <c r="AU116" s="19" t="s">
        <v>87</v>
      </c>
    </row>
    <row r="117" spans="2:65" s="1" customFormat="1" ht="19.5">
      <c r="B117" s="34"/>
      <c r="D117" s="151" t="s">
        <v>340</v>
      </c>
      <c r="F117" s="152" t="s">
        <v>7375</v>
      </c>
      <c r="I117" s="149"/>
      <c r="L117" s="34"/>
      <c r="M117" s="150"/>
      <c r="T117" s="55"/>
      <c r="AT117" s="19" t="s">
        <v>340</v>
      </c>
      <c r="AU117" s="19" t="s">
        <v>87</v>
      </c>
    </row>
    <row r="118" spans="2:65" s="12" customFormat="1">
      <c r="B118" s="156"/>
      <c r="D118" s="151" t="s">
        <v>442</v>
      </c>
      <c r="E118" s="157" t="s">
        <v>3</v>
      </c>
      <c r="F118" s="158" t="s">
        <v>7376</v>
      </c>
      <c r="H118" s="159">
        <v>6.84</v>
      </c>
      <c r="I118" s="160"/>
      <c r="L118" s="156"/>
      <c r="M118" s="161"/>
      <c r="T118" s="162"/>
      <c r="AT118" s="157" t="s">
        <v>442</v>
      </c>
      <c r="AU118" s="157" t="s">
        <v>87</v>
      </c>
      <c r="AV118" s="12" t="s">
        <v>79</v>
      </c>
      <c r="AW118" s="12" t="s">
        <v>31</v>
      </c>
      <c r="AX118" s="12" t="s">
        <v>76</v>
      </c>
      <c r="AY118" s="157" t="s">
        <v>328</v>
      </c>
    </row>
    <row r="119" spans="2:65" s="1" customFormat="1" ht="44.25" customHeight="1">
      <c r="B119" s="133"/>
      <c r="C119" s="134" t="s">
        <v>87</v>
      </c>
      <c r="D119" s="134" t="s">
        <v>331</v>
      </c>
      <c r="E119" s="135" t="s">
        <v>978</v>
      </c>
      <c r="F119" s="136" t="s">
        <v>5319</v>
      </c>
      <c r="G119" s="137" t="s">
        <v>491</v>
      </c>
      <c r="H119" s="138">
        <v>6.84</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7377</v>
      </c>
    </row>
    <row r="120" spans="2:65" s="1" customFormat="1">
      <c r="B120" s="34"/>
      <c r="D120" s="147" t="s">
        <v>338</v>
      </c>
      <c r="F120" s="148" t="s">
        <v>981</v>
      </c>
      <c r="I120" s="149"/>
      <c r="L120" s="34"/>
      <c r="M120" s="150"/>
      <c r="T120" s="55"/>
      <c r="AT120" s="19" t="s">
        <v>338</v>
      </c>
      <c r="AU120" s="19" t="s">
        <v>87</v>
      </c>
    </row>
    <row r="121" spans="2:65" s="1" customFormat="1" ht="37.9" customHeight="1">
      <c r="B121" s="133"/>
      <c r="C121" s="134" t="s">
        <v>113</v>
      </c>
      <c r="D121" s="134" t="s">
        <v>331</v>
      </c>
      <c r="E121" s="135" t="s">
        <v>7378</v>
      </c>
      <c r="F121" s="136" t="s">
        <v>7379</v>
      </c>
      <c r="G121" s="137" t="s">
        <v>439</v>
      </c>
      <c r="H121" s="138">
        <v>34.200000000000003</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87</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7380</v>
      </c>
    </row>
    <row r="122" spans="2:65" s="1" customFormat="1">
      <c r="B122" s="34"/>
      <c r="D122" s="147" t="s">
        <v>338</v>
      </c>
      <c r="F122" s="148" t="s">
        <v>7381</v>
      </c>
      <c r="I122" s="149"/>
      <c r="L122" s="34"/>
      <c r="M122" s="150"/>
      <c r="T122" s="55"/>
      <c r="AT122" s="19" t="s">
        <v>338</v>
      </c>
      <c r="AU122" s="19" t="s">
        <v>87</v>
      </c>
    </row>
    <row r="123" spans="2:65" s="11" customFormat="1" ht="20.85" customHeight="1">
      <c r="B123" s="121"/>
      <c r="D123" s="122" t="s">
        <v>68</v>
      </c>
      <c r="E123" s="131" t="s">
        <v>9</v>
      </c>
      <c r="F123" s="131" t="s">
        <v>2613</v>
      </c>
      <c r="I123" s="124"/>
      <c r="J123" s="132">
        <f>BK123</f>
        <v>0</v>
      </c>
      <c r="L123" s="121"/>
      <c r="M123" s="126"/>
      <c r="P123" s="127">
        <f>SUM(P124:P143)</f>
        <v>0</v>
      </c>
      <c r="R123" s="127">
        <f>SUM(R124:R143)</f>
        <v>0</v>
      </c>
      <c r="T123" s="128">
        <f>SUM(T124:T143)</f>
        <v>0</v>
      </c>
      <c r="AR123" s="122" t="s">
        <v>76</v>
      </c>
      <c r="AT123" s="129" t="s">
        <v>68</v>
      </c>
      <c r="AU123" s="129" t="s">
        <v>79</v>
      </c>
      <c r="AY123" s="122" t="s">
        <v>328</v>
      </c>
      <c r="BK123" s="130">
        <f>SUM(BK124:BK143)</f>
        <v>0</v>
      </c>
    </row>
    <row r="124" spans="2:65" s="1" customFormat="1" ht="49.15" customHeight="1">
      <c r="B124" s="133"/>
      <c r="C124" s="134" t="s">
        <v>138</v>
      </c>
      <c r="D124" s="134" t="s">
        <v>331</v>
      </c>
      <c r="E124" s="135" t="s">
        <v>958</v>
      </c>
      <c r="F124" s="136" t="s">
        <v>959</v>
      </c>
      <c r="G124" s="137" t="s">
        <v>491</v>
      </c>
      <c r="H124" s="138">
        <v>111.72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7382</v>
      </c>
    </row>
    <row r="125" spans="2:65" s="1" customFormat="1">
      <c r="B125" s="34"/>
      <c r="D125" s="147" t="s">
        <v>338</v>
      </c>
      <c r="F125" s="148" t="s">
        <v>961</v>
      </c>
      <c r="I125" s="149"/>
      <c r="L125" s="34"/>
      <c r="M125" s="150"/>
      <c r="T125" s="55"/>
      <c r="AT125" s="19" t="s">
        <v>338</v>
      </c>
      <c r="AU125" s="19" t="s">
        <v>87</v>
      </c>
    </row>
    <row r="126" spans="2:65" s="14" customFormat="1">
      <c r="B126" s="170"/>
      <c r="D126" s="151" t="s">
        <v>442</v>
      </c>
      <c r="E126" s="171" t="s">
        <v>3</v>
      </c>
      <c r="F126" s="172" t="s">
        <v>7383</v>
      </c>
      <c r="H126" s="171" t="s">
        <v>3</v>
      </c>
      <c r="I126" s="173"/>
      <c r="L126" s="170"/>
      <c r="M126" s="174"/>
      <c r="T126" s="175"/>
      <c r="AT126" s="171" t="s">
        <v>442</v>
      </c>
      <c r="AU126" s="171" t="s">
        <v>87</v>
      </c>
      <c r="AV126" s="14" t="s">
        <v>76</v>
      </c>
      <c r="AW126" s="14" t="s">
        <v>31</v>
      </c>
      <c r="AX126" s="14" t="s">
        <v>69</v>
      </c>
      <c r="AY126" s="171" t="s">
        <v>328</v>
      </c>
    </row>
    <row r="127" spans="2:65" s="12" customFormat="1">
      <c r="B127" s="156"/>
      <c r="D127" s="151" t="s">
        <v>442</v>
      </c>
      <c r="E127" s="157" t="s">
        <v>3</v>
      </c>
      <c r="F127" s="158" t="s">
        <v>7384</v>
      </c>
      <c r="H127" s="159">
        <v>68.400000000000006</v>
      </c>
      <c r="I127" s="160"/>
      <c r="L127" s="156"/>
      <c r="M127" s="161"/>
      <c r="T127" s="162"/>
      <c r="AT127" s="157" t="s">
        <v>442</v>
      </c>
      <c r="AU127" s="157" t="s">
        <v>87</v>
      </c>
      <c r="AV127" s="12" t="s">
        <v>79</v>
      </c>
      <c r="AW127" s="12" t="s">
        <v>31</v>
      </c>
      <c r="AX127" s="12" t="s">
        <v>69</v>
      </c>
      <c r="AY127" s="157" t="s">
        <v>328</v>
      </c>
    </row>
    <row r="128" spans="2:65" s="14" customFormat="1">
      <c r="B128" s="170"/>
      <c r="D128" s="151" t="s">
        <v>442</v>
      </c>
      <c r="E128" s="171" t="s">
        <v>3</v>
      </c>
      <c r="F128" s="172" t="s">
        <v>7385</v>
      </c>
      <c r="H128" s="171" t="s">
        <v>3</v>
      </c>
      <c r="I128" s="173"/>
      <c r="L128" s="170"/>
      <c r="M128" s="174"/>
      <c r="T128" s="175"/>
      <c r="AT128" s="171" t="s">
        <v>442</v>
      </c>
      <c r="AU128" s="171" t="s">
        <v>87</v>
      </c>
      <c r="AV128" s="14" t="s">
        <v>76</v>
      </c>
      <c r="AW128" s="14" t="s">
        <v>31</v>
      </c>
      <c r="AX128" s="14" t="s">
        <v>69</v>
      </c>
      <c r="AY128" s="171" t="s">
        <v>328</v>
      </c>
    </row>
    <row r="129" spans="2:65" s="12" customFormat="1">
      <c r="B129" s="156"/>
      <c r="D129" s="151" t="s">
        <v>442</v>
      </c>
      <c r="E129" s="157" t="s">
        <v>3</v>
      </c>
      <c r="F129" s="158" t="s">
        <v>7386</v>
      </c>
      <c r="H129" s="159">
        <v>43.32</v>
      </c>
      <c r="I129" s="160"/>
      <c r="L129" s="156"/>
      <c r="M129" s="161"/>
      <c r="T129" s="162"/>
      <c r="AT129" s="157" t="s">
        <v>442</v>
      </c>
      <c r="AU129" s="157" t="s">
        <v>87</v>
      </c>
      <c r="AV129" s="12" t="s">
        <v>79</v>
      </c>
      <c r="AW129" s="12" t="s">
        <v>31</v>
      </c>
      <c r="AX129" s="12" t="s">
        <v>69</v>
      </c>
      <c r="AY129" s="157" t="s">
        <v>328</v>
      </c>
    </row>
    <row r="130" spans="2:65" s="13" customFormat="1">
      <c r="B130" s="163"/>
      <c r="D130" s="151" t="s">
        <v>442</v>
      </c>
      <c r="E130" s="164" t="s">
        <v>3</v>
      </c>
      <c r="F130" s="165" t="s">
        <v>452</v>
      </c>
      <c r="H130" s="166">
        <v>111.72</v>
      </c>
      <c r="I130" s="167"/>
      <c r="L130" s="163"/>
      <c r="M130" s="168"/>
      <c r="T130" s="169"/>
      <c r="AT130" s="164" t="s">
        <v>442</v>
      </c>
      <c r="AU130" s="164" t="s">
        <v>87</v>
      </c>
      <c r="AV130" s="13" t="s">
        <v>113</v>
      </c>
      <c r="AW130" s="13" t="s">
        <v>31</v>
      </c>
      <c r="AX130" s="13" t="s">
        <v>76</v>
      </c>
      <c r="AY130" s="164" t="s">
        <v>328</v>
      </c>
    </row>
    <row r="131" spans="2:65" s="1" customFormat="1" ht="44.25" customHeight="1">
      <c r="B131" s="133"/>
      <c r="C131" s="134" t="s">
        <v>150</v>
      </c>
      <c r="D131" s="134" t="s">
        <v>331</v>
      </c>
      <c r="E131" s="135" t="s">
        <v>2633</v>
      </c>
      <c r="F131" s="136" t="s">
        <v>2634</v>
      </c>
      <c r="G131" s="137" t="s">
        <v>491</v>
      </c>
      <c r="H131" s="138">
        <v>2</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7387</v>
      </c>
    </row>
    <row r="132" spans="2:65" s="1" customFormat="1">
      <c r="B132" s="34"/>
      <c r="D132" s="147" t="s">
        <v>338</v>
      </c>
      <c r="F132" s="148" t="s">
        <v>2636</v>
      </c>
      <c r="I132" s="149"/>
      <c r="L132" s="34"/>
      <c r="M132" s="150"/>
      <c r="T132" s="55"/>
      <c r="AT132" s="19" t="s">
        <v>338</v>
      </c>
      <c r="AU132" s="19" t="s">
        <v>87</v>
      </c>
    </row>
    <row r="133" spans="2:65" s="12" customFormat="1">
      <c r="B133" s="156"/>
      <c r="D133" s="151" t="s">
        <v>442</v>
      </c>
      <c r="E133" s="157" t="s">
        <v>3</v>
      </c>
      <c r="F133" s="158" t="s">
        <v>5304</v>
      </c>
      <c r="H133" s="159">
        <v>2</v>
      </c>
      <c r="I133" s="160"/>
      <c r="L133" s="156"/>
      <c r="M133" s="161"/>
      <c r="T133" s="162"/>
      <c r="AT133" s="157" t="s">
        <v>442</v>
      </c>
      <c r="AU133" s="157" t="s">
        <v>87</v>
      </c>
      <c r="AV133" s="12" t="s">
        <v>79</v>
      </c>
      <c r="AW133" s="12" t="s">
        <v>31</v>
      </c>
      <c r="AX133" s="12" t="s">
        <v>69</v>
      </c>
      <c r="AY133" s="157" t="s">
        <v>328</v>
      </c>
    </row>
    <row r="134" spans="2:65" s="13" customFormat="1">
      <c r="B134" s="163"/>
      <c r="D134" s="151" t="s">
        <v>442</v>
      </c>
      <c r="E134" s="164" t="s">
        <v>3</v>
      </c>
      <c r="F134" s="165" t="s">
        <v>452</v>
      </c>
      <c r="H134" s="166">
        <v>2</v>
      </c>
      <c r="I134" s="167"/>
      <c r="L134" s="163"/>
      <c r="M134" s="168"/>
      <c r="T134" s="169"/>
      <c r="AT134" s="164" t="s">
        <v>442</v>
      </c>
      <c r="AU134" s="164" t="s">
        <v>87</v>
      </c>
      <c r="AV134" s="13" t="s">
        <v>113</v>
      </c>
      <c r="AW134" s="13" t="s">
        <v>31</v>
      </c>
      <c r="AX134" s="13" t="s">
        <v>76</v>
      </c>
      <c r="AY134" s="164" t="s">
        <v>328</v>
      </c>
    </row>
    <row r="135" spans="2:65" s="1" customFormat="1" ht="44.25" customHeight="1">
      <c r="B135" s="133"/>
      <c r="C135" s="134" t="s">
        <v>168</v>
      </c>
      <c r="D135" s="134" t="s">
        <v>331</v>
      </c>
      <c r="E135" s="135" t="s">
        <v>7388</v>
      </c>
      <c r="F135" s="136" t="s">
        <v>7389</v>
      </c>
      <c r="G135" s="137" t="s">
        <v>491</v>
      </c>
      <c r="H135" s="138">
        <v>10.398</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87</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7390</v>
      </c>
    </row>
    <row r="136" spans="2:65" s="1" customFormat="1">
      <c r="B136" s="34"/>
      <c r="D136" s="147" t="s">
        <v>338</v>
      </c>
      <c r="F136" s="148" t="s">
        <v>7391</v>
      </c>
      <c r="I136" s="149"/>
      <c r="L136" s="34"/>
      <c r="M136" s="150"/>
      <c r="T136" s="55"/>
      <c r="AT136" s="19" t="s">
        <v>338</v>
      </c>
      <c r="AU136" s="19" t="s">
        <v>87</v>
      </c>
    </row>
    <row r="137" spans="2:65" s="14" customFormat="1">
      <c r="B137" s="170"/>
      <c r="D137" s="151" t="s">
        <v>442</v>
      </c>
      <c r="E137" s="171" t="s">
        <v>3</v>
      </c>
      <c r="F137" s="172" t="s">
        <v>7392</v>
      </c>
      <c r="H137" s="171" t="s">
        <v>3</v>
      </c>
      <c r="I137" s="173"/>
      <c r="L137" s="170"/>
      <c r="M137" s="174"/>
      <c r="T137" s="175"/>
      <c r="AT137" s="171" t="s">
        <v>442</v>
      </c>
      <c r="AU137" s="171" t="s">
        <v>87</v>
      </c>
      <c r="AV137" s="14" t="s">
        <v>76</v>
      </c>
      <c r="AW137" s="14" t="s">
        <v>31</v>
      </c>
      <c r="AX137" s="14" t="s">
        <v>69</v>
      </c>
      <c r="AY137" s="171" t="s">
        <v>328</v>
      </c>
    </row>
    <row r="138" spans="2:65" s="12" customFormat="1">
      <c r="B138" s="156"/>
      <c r="D138" s="151" t="s">
        <v>442</v>
      </c>
      <c r="E138" s="157" t="s">
        <v>3</v>
      </c>
      <c r="F138" s="158" t="s">
        <v>7393</v>
      </c>
      <c r="H138" s="159">
        <v>3.1850000000000001</v>
      </c>
      <c r="I138" s="160"/>
      <c r="L138" s="156"/>
      <c r="M138" s="161"/>
      <c r="T138" s="162"/>
      <c r="AT138" s="157" t="s">
        <v>442</v>
      </c>
      <c r="AU138" s="157" t="s">
        <v>87</v>
      </c>
      <c r="AV138" s="12" t="s">
        <v>79</v>
      </c>
      <c r="AW138" s="12" t="s">
        <v>31</v>
      </c>
      <c r="AX138" s="12" t="s">
        <v>69</v>
      </c>
      <c r="AY138" s="157" t="s">
        <v>328</v>
      </c>
    </row>
    <row r="139" spans="2:65" s="12" customFormat="1">
      <c r="B139" s="156"/>
      <c r="D139" s="151" t="s">
        <v>442</v>
      </c>
      <c r="E139" s="157" t="s">
        <v>3</v>
      </c>
      <c r="F139" s="158" t="s">
        <v>7394</v>
      </c>
      <c r="H139" s="159">
        <v>0.13500000000000001</v>
      </c>
      <c r="I139" s="160"/>
      <c r="L139" s="156"/>
      <c r="M139" s="161"/>
      <c r="T139" s="162"/>
      <c r="AT139" s="157" t="s">
        <v>442</v>
      </c>
      <c r="AU139" s="157" t="s">
        <v>87</v>
      </c>
      <c r="AV139" s="12" t="s">
        <v>79</v>
      </c>
      <c r="AW139" s="12" t="s">
        <v>31</v>
      </c>
      <c r="AX139" s="12" t="s">
        <v>69</v>
      </c>
      <c r="AY139" s="157" t="s">
        <v>328</v>
      </c>
    </row>
    <row r="140" spans="2:65" s="12" customFormat="1">
      <c r="B140" s="156"/>
      <c r="D140" s="151" t="s">
        <v>442</v>
      </c>
      <c r="E140" s="157" t="s">
        <v>3</v>
      </c>
      <c r="F140" s="158" t="s">
        <v>7395</v>
      </c>
      <c r="H140" s="159">
        <v>3.3180000000000001</v>
      </c>
      <c r="I140" s="160"/>
      <c r="L140" s="156"/>
      <c r="M140" s="161"/>
      <c r="T140" s="162"/>
      <c r="AT140" s="157" t="s">
        <v>442</v>
      </c>
      <c r="AU140" s="157" t="s">
        <v>87</v>
      </c>
      <c r="AV140" s="12" t="s">
        <v>79</v>
      </c>
      <c r="AW140" s="12" t="s">
        <v>31</v>
      </c>
      <c r="AX140" s="12" t="s">
        <v>69</v>
      </c>
      <c r="AY140" s="157" t="s">
        <v>328</v>
      </c>
    </row>
    <row r="141" spans="2:65" s="12" customFormat="1">
      <c r="B141" s="156"/>
      <c r="D141" s="151" t="s">
        <v>442</v>
      </c>
      <c r="E141" s="157" t="s">
        <v>3</v>
      </c>
      <c r="F141" s="158" t="s">
        <v>7396</v>
      </c>
      <c r="H141" s="159">
        <v>0.89300000000000002</v>
      </c>
      <c r="I141" s="160"/>
      <c r="L141" s="156"/>
      <c r="M141" s="161"/>
      <c r="T141" s="162"/>
      <c r="AT141" s="157" t="s">
        <v>442</v>
      </c>
      <c r="AU141" s="157" t="s">
        <v>87</v>
      </c>
      <c r="AV141" s="12" t="s">
        <v>79</v>
      </c>
      <c r="AW141" s="12" t="s">
        <v>31</v>
      </c>
      <c r="AX141" s="12" t="s">
        <v>69</v>
      </c>
      <c r="AY141" s="157" t="s">
        <v>328</v>
      </c>
    </row>
    <row r="142" spans="2:65" s="12" customFormat="1">
      <c r="B142" s="156"/>
      <c r="D142" s="151" t="s">
        <v>442</v>
      </c>
      <c r="E142" s="157" t="s">
        <v>3</v>
      </c>
      <c r="F142" s="158" t="s">
        <v>7397</v>
      </c>
      <c r="H142" s="159">
        <v>2.867</v>
      </c>
      <c r="I142" s="160"/>
      <c r="L142" s="156"/>
      <c r="M142" s="161"/>
      <c r="T142" s="162"/>
      <c r="AT142" s="157" t="s">
        <v>442</v>
      </c>
      <c r="AU142" s="157" t="s">
        <v>87</v>
      </c>
      <c r="AV142" s="12" t="s">
        <v>79</v>
      </c>
      <c r="AW142" s="12" t="s">
        <v>31</v>
      </c>
      <c r="AX142" s="12" t="s">
        <v>69</v>
      </c>
      <c r="AY142" s="157" t="s">
        <v>328</v>
      </c>
    </row>
    <row r="143" spans="2:65" s="13" customFormat="1">
      <c r="B143" s="163"/>
      <c r="D143" s="151" t="s">
        <v>442</v>
      </c>
      <c r="E143" s="164" t="s">
        <v>3</v>
      </c>
      <c r="F143" s="165" t="s">
        <v>452</v>
      </c>
      <c r="H143" s="166">
        <v>10.398</v>
      </c>
      <c r="I143" s="167"/>
      <c r="L143" s="163"/>
      <c r="M143" s="168"/>
      <c r="T143" s="169"/>
      <c r="AT143" s="164" t="s">
        <v>442</v>
      </c>
      <c r="AU143" s="164" t="s">
        <v>87</v>
      </c>
      <c r="AV143" s="13" t="s">
        <v>113</v>
      </c>
      <c r="AW143" s="13" t="s">
        <v>31</v>
      </c>
      <c r="AX143" s="13" t="s">
        <v>76</v>
      </c>
      <c r="AY143" s="164" t="s">
        <v>328</v>
      </c>
    </row>
    <row r="144" spans="2:65" s="11" customFormat="1" ht="20.85" customHeight="1">
      <c r="B144" s="121"/>
      <c r="D144" s="122" t="s">
        <v>68</v>
      </c>
      <c r="E144" s="131" t="s">
        <v>505</v>
      </c>
      <c r="F144" s="131" t="s">
        <v>2663</v>
      </c>
      <c r="I144" s="124"/>
      <c r="J144" s="132">
        <f>BK144</f>
        <v>0</v>
      </c>
      <c r="L144" s="121"/>
      <c r="M144" s="126"/>
      <c r="P144" s="127">
        <f>SUM(P145:P155)</f>
        <v>0</v>
      </c>
      <c r="R144" s="127">
        <f>SUM(R145:R155)</f>
        <v>0</v>
      </c>
      <c r="T144" s="128">
        <f>SUM(T145:T155)</f>
        <v>0</v>
      </c>
      <c r="AR144" s="122" t="s">
        <v>76</v>
      </c>
      <c r="AT144" s="129" t="s">
        <v>68</v>
      </c>
      <c r="AU144" s="129" t="s">
        <v>79</v>
      </c>
      <c r="AY144" s="122" t="s">
        <v>328</v>
      </c>
      <c r="BK144" s="130">
        <f>SUM(BK145:BK155)</f>
        <v>0</v>
      </c>
    </row>
    <row r="145" spans="2:65" s="1" customFormat="1" ht="44.25" customHeight="1">
      <c r="B145" s="133"/>
      <c r="C145" s="134" t="s">
        <v>171</v>
      </c>
      <c r="D145" s="134" t="s">
        <v>331</v>
      </c>
      <c r="E145" s="135" t="s">
        <v>2664</v>
      </c>
      <c r="F145" s="136" t="s">
        <v>2665</v>
      </c>
      <c r="G145" s="137" t="s">
        <v>491</v>
      </c>
      <c r="H145" s="138">
        <v>88.92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87</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7398</v>
      </c>
    </row>
    <row r="146" spans="2:65" s="1" customFormat="1">
      <c r="B146" s="34"/>
      <c r="D146" s="147" t="s">
        <v>338</v>
      </c>
      <c r="F146" s="148" t="s">
        <v>2667</v>
      </c>
      <c r="I146" s="149"/>
      <c r="L146" s="34"/>
      <c r="M146" s="150"/>
      <c r="T146" s="55"/>
      <c r="AT146" s="19" t="s">
        <v>338</v>
      </c>
      <c r="AU146" s="19" t="s">
        <v>87</v>
      </c>
    </row>
    <row r="147" spans="2:65" s="14" customFormat="1">
      <c r="B147" s="170"/>
      <c r="D147" s="151" t="s">
        <v>442</v>
      </c>
      <c r="E147" s="171" t="s">
        <v>3</v>
      </c>
      <c r="F147" s="172" t="s">
        <v>7383</v>
      </c>
      <c r="H147" s="171" t="s">
        <v>3</v>
      </c>
      <c r="I147" s="173"/>
      <c r="L147" s="170"/>
      <c r="M147" s="174"/>
      <c r="T147" s="175"/>
      <c r="AT147" s="171" t="s">
        <v>442</v>
      </c>
      <c r="AU147" s="171" t="s">
        <v>87</v>
      </c>
      <c r="AV147" s="14" t="s">
        <v>76</v>
      </c>
      <c r="AW147" s="14" t="s">
        <v>31</v>
      </c>
      <c r="AX147" s="14" t="s">
        <v>69</v>
      </c>
      <c r="AY147" s="171" t="s">
        <v>328</v>
      </c>
    </row>
    <row r="148" spans="2:65" s="12" customFormat="1">
      <c r="B148" s="156"/>
      <c r="D148" s="151" t="s">
        <v>442</v>
      </c>
      <c r="E148" s="157" t="s">
        <v>3</v>
      </c>
      <c r="F148" s="158" t="s">
        <v>7384</v>
      </c>
      <c r="H148" s="159">
        <v>68.400000000000006</v>
      </c>
      <c r="I148" s="160"/>
      <c r="L148" s="156"/>
      <c r="M148" s="161"/>
      <c r="T148" s="162"/>
      <c r="AT148" s="157" t="s">
        <v>442</v>
      </c>
      <c r="AU148" s="157" t="s">
        <v>87</v>
      </c>
      <c r="AV148" s="12" t="s">
        <v>79</v>
      </c>
      <c r="AW148" s="12" t="s">
        <v>31</v>
      </c>
      <c r="AX148" s="12" t="s">
        <v>69</v>
      </c>
      <c r="AY148" s="157" t="s">
        <v>328</v>
      </c>
    </row>
    <row r="149" spans="2:65" s="14" customFormat="1">
      <c r="B149" s="170"/>
      <c r="D149" s="151" t="s">
        <v>442</v>
      </c>
      <c r="E149" s="171" t="s">
        <v>3</v>
      </c>
      <c r="F149" s="172" t="s">
        <v>7399</v>
      </c>
      <c r="H149" s="171" t="s">
        <v>3</v>
      </c>
      <c r="I149" s="173"/>
      <c r="L149" s="170"/>
      <c r="M149" s="174"/>
      <c r="T149" s="175"/>
      <c r="AT149" s="171" t="s">
        <v>442</v>
      </c>
      <c r="AU149" s="171" t="s">
        <v>87</v>
      </c>
      <c r="AV149" s="14" t="s">
        <v>76</v>
      </c>
      <c r="AW149" s="14" t="s">
        <v>31</v>
      </c>
      <c r="AX149" s="14" t="s">
        <v>69</v>
      </c>
      <c r="AY149" s="171" t="s">
        <v>328</v>
      </c>
    </row>
    <row r="150" spans="2:65" s="12" customFormat="1">
      <c r="B150" s="156"/>
      <c r="D150" s="151" t="s">
        <v>442</v>
      </c>
      <c r="E150" s="157" t="s">
        <v>3</v>
      </c>
      <c r="F150" s="158" t="s">
        <v>7400</v>
      </c>
      <c r="H150" s="159">
        <v>20.52</v>
      </c>
      <c r="I150" s="160"/>
      <c r="L150" s="156"/>
      <c r="M150" s="161"/>
      <c r="T150" s="162"/>
      <c r="AT150" s="157" t="s">
        <v>442</v>
      </c>
      <c r="AU150" s="157" t="s">
        <v>87</v>
      </c>
      <c r="AV150" s="12" t="s">
        <v>79</v>
      </c>
      <c r="AW150" s="12" t="s">
        <v>31</v>
      </c>
      <c r="AX150" s="12" t="s">
        <v>69</v>
      </c>
      <c r="AY150" s="157" t="s">
        <v>328</v>
      </c>
    </row>
    <row r="151" spans="2:65" s="13" customFormat="1">
      <c r="B151" s="163"/>
      <c r="D151" s="151" t="s">
        <v>442</v>
      </c>
      <c r="E151" s="164" t="s">
        <v>3</v>
      </c>
      <c r="F151" s="165" t="s">
        <v>452</v>
      </c>
      <c r="H151" s="166">
        <v>88.92</v>
      </c>
      <c r="I151" s="167"/>
      <c r="L151" s="163"/>
      <c r="M151" s="168"/>
      <c r="T151" s="169"/>
      <c r="AT151" s="164" t="s">
        <v>442</v>
      </c>
      <c r="AU151" s="164" t="s">
        <v>87</v>
      </c>
      <c r="AV151" s="13" t="s">
        <v>113</v>
      </c>
      <c r="AW151" s="13" t="s">
        <v>31</v>
      </c>
      <c r="AX151" s="13" t="s">
        <v>76</v>
      </c>
      <c r="AY151" s="164" t="s">
        <v>328</v>
      </c>
    </row>
    <row r="152" spans="2:65" s="1" customFormat="1" ht="55.5" customHeight="1">
      <c r="B152" s="133"/>
      <c r="C152" s="134" t="s">
        <v>183</v>
      </c>
      <c r="D152" s="134" t="s">
        <v>331</v>
      </c>
      <c r="E152" s="135" t="s">
        <v>5315</v>
      </c>
      <c r="F152" s="136" t="s">
        <v>5316</v>
      </c>
      <c r="G152" s="137" t="s">
        <v>491</v>
      </c>
      <c r="H152" s="138">
        <v>88.92</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7401</v>
      </c>
    </row>
    <row r="153" spans="2:65" s="1" customFormat="1">
      <c r="B153" s="34"/>
      <c r="D153" s="147" t="s">
        <v>338</v>
      </c>
      <c r="F153" s="148" t="s">
        <v>5318</v>
      </c>
      <c r="I153" s="149"/>
      <c r="L153" s="34"/>
      <c r="M153" s="150"/>
      <c r="T153" s="55"/>
      <c r="AT153" s="19" t="s">
        <v>338</v>
      </c>
      <c r="AU153" s="19" t="s">
        <v>87</v>
      </c>
    </row>
    <row r="154" spans="2:65" s="1" customFormat="1" ht="44.25" customHeight="1">
      <c r="B154" s="133"/>
      <c r="C154" s="134" t="s">
        <v>235</v>
      </c>
      <c r="D154" s="134" t="s">
        <v>331</v>
      </c>
      <c r="E154" s="135" t="s">
        <v>6840</v>
      </c>
      <c r="F154" s="136" t="s">
        <v>6841</v>
      </c>
      <c r="G154" s="137" t="s">
        <v>491</v>
      </c>
      <c r="H154" s="138">
        <v>88.92</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87</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7402</v>
      </c>
    </row>
    <row r="155" spans="2:65" s="1" customFormat="1">
      <c r="B155" s="34"/>
      <c r="D155" s="147" t="s">
        <v>338</v>
      </c>
      <c r="F155" s="148" t="s">
        <v>6843</v>
      </c>
      <c r="I155" s="149"/>
      <c r="L155" s="34"/>
      <c r="M155" s="150"/>
      <c r="T155" s="55"/>
      <c r="AT155" s="19" t="s">
        <v>338</v>
      </c>
      <c r="AU155" s="19" t="s">
        <v>87</v>
      </c>
    </row>
    <row r="156" spans="2:65" s="11" customFormat="1" ht="20.85" customHeight="1">
      <c r="B156" s="121"/>
      <c r="D156" s="122" t="s">
        <v>68</v>
      </c>
      <c r="E156" s="131" t="s">
        <v>526</v>
      </c>
      <c r="F156" s="131" t="s">
        <v>2672</v>
      </c>
      <c r="I156" s="124"/>
      <c r="J156" s="132">
        <f>BK156</f>
        <v>0</v>
      </c>
      <c r="L156" s="121"/>
      <c r="M156" s="126"/>
      <c r="P156" s="127">
        <f>SUM(P157:P171)</f>
        <v>0</v>
      </c>
      <c r="R156" s="127">
        <f>SUM(R157:R171)</f>
        <v>0</v>
      </c>
      <c r="T156" s="128">
        <f>SUM(T157:T171)</f>
        <v>0</v>
      </c>
      <c r="AR156" s="122" t="s">
        <v>76</v>
      </c>
      <c r="AT156" s="129" t="s">
        <v>68</v>
      </c>
      <c r="AU156" s="129" t="s">
        <v>79</v>
      </c>
      <c r="AY156" s="122" t="s">
        <v>328</v>
      </c>
      <c r="BK156" s="130">
        <f>SUM(BK157:BK171)</f>
        <v>0</v>
      </c>
    </row>
    <row r="157" spans="2:65" s="1" customFormat="1" ht="62.65" customHeight="1">
      <c r="B157" s="133"/>
      <c r="C157" s="134" t="s">
        <v>239</v>
      </c>
      <c r="D157" s="134" t="s">
        <v>331</v>
      </c>
      <c r="E157" s="135" t="s">
        <v>967</v>
      </c>
      <c r="F157" s="136" t="s">
        <v>968</v>
      </c>
      <c r="G157" s="137" t="s">
        <v>491</v>
      </c>
      <c r="H157" s="138">
        <v>35.78</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87</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7403</v>
      </c>
    </row>
    <row r="158" spans="2:65" s="1" customFormat="1">
      <c r="B158" s="34"/>
      <c r="D158" s="147" t="s">
        <v>338</v>
      </c>
      <c r="F158" s="148" t="s">
        <v>970</v>
      </c>
      <c r="I158" s="149"/>
      <c r="L158" s="34"/>
      <c r="M158" s="150"/>
      <c r="T158" s="55"/>
      <c r="AT158" s="19" t="s">
        <v>338</v>
      </c>
      <c r="AU158" s="19" t="s">
        <v>87</v>
      </c>
    </row>
    <row r="159" spans="2:65" s="14" customFormat="1">
      <c r="B159" s="170"/>
      <c r="D159" s="151" t="s">
        <v>442</v>
      </c>
      <c r="E159" s="171" t="s">
        <v>3</v>
      </c>
      <c r="F159" s="172" t="s">
        <v>2674</v>
      </c>
      <c r="H159" s="171" t="s">
        <v>3</v>
      </c>
      <c r="I159" s="173"/>
      <c r="L159" s="170"/>
      <c r="M159" s="174"/>
      <c r="T159" s="175"/>
      <c r="AT159" s="171" t="s">
        <v>442</v>
      </c>
      <c r="AU159" s="171" t="s">
        <v>87</v>
      </c>
      <c r="AV159" s="14" t="s">
        <v>76</v>
      </c>
      <c r="AW159" s="14" t="s">
        <v>31</v>
      </c>
      <c r="AX159" s="14" t="s">
        <v>69</v>
      </c>
      <c r="AY159" s="171" t="s">
        <v>328</v>
      </c>
    </row>
    <row r="160" spans="2:65" s="14" customFormat="1">
      <c r="B160" s="170"/>
      <c r="D160" s="151" t="s">
        <v>442</v>
      </c>
      <c r="E160" s="171" t="s">
        <v>3</v>
      </c>
      <c r="F160" s="172" t="s">
        <v>2675</v>
      </c>
      <c r="H160" s="171" t="s">
        <v>3</v>
      </c>
      <c r="I160" s="173"/>
      <c r="L160" s="170"/>
      <c r="M160" s="174"/>
      <c r="T160" s="175"/>
      <c r="AT160" s="171" t="s">
        <v>442</v>
      </c>
      <c r="AU160" s="171" t="s">
        <v>87</v>
      </c>
      <c r="AV160" s="14" t="s">
        <v>76</v>
      </c>
      <c r="AW160" s="14" t="s">
        <v>31</v>
      </c>
      <c r="AX160" s="14" t="s">
        <v>69</v>
      </c>
      <c r="AY160" s="171" t="s">
        <v>328</v>
      </c>
    </row>
    <row r="161" spans="2:65" s="12" customFormat="1">
      <c r="B161" s="156"/>
      <c r="D161" s="151" t="s">
        <v>442</v>
      </c>
      <c r="E161" s="157" t="s">
        <v>3</v>
      </c>
      <c r="F161" s="158" t="s">
        <v>7404</v>
      </c>
      <c r="H161" s="159">
        <v>124.7</v>
      </c>
      <c r="I161" s="160"/>
      <c r="L161" s="156"/>
      <c r="M161" s="161"/>
      <c r="T161" s="162"/>
      <c r="AT161" s="157" t="s">
        <v>442</v>
      </c>
      <c r="AU161" s="157" t="s">
        <v>87</v>
      </c>
      <c r="AV161" s="12" t="s">
        <v>79</v>
      </c>
      <c r="AW161" s="12" t="s">
        <v>31</v>
      </c>
      <c r="AX161" s="12" t="s">
        <v>69</v>
      </c>
      <c r="AY161" s="157" t="s">
        <v>328</v>
      </c>
    </row>
    <row r="162" spans="2:65" s="12" customFormat="1">
      <c r="B162" s="156"/>
      <c r="D162" s="151" t="s">
        <v>442</v>
      </c>
      <c r="E162" s="157" t="s">
        <v>3</v>
      </c>
      <c r="F162" s="158" t="s">
        <v>7405</v>
      </c>
      <c r="H162" s="159">
        <v>-88.92</v>
      </c>
      <c r="I162" s="160"/>
      <c r="L162" s="156"/>
      <c r="M162" s="161"/>
      <c r="T162" s="162"/>
      <c r="AT162" s="157" t="s">
        <v>442</v>
      </c>
      <c r="AU162" s="157" t="s">
        <v>87</v>
      </c>
      <c r="AV162" s="12" t="s">
        <v>79</v>
      </c>
      <c r="AW162" s="12" t="s">
        <v>31</v>
      </c>
      <c r="AX162" s="12" t="s">
        <v>69</v>
      </c>
      <c r="AY162" s="157" t="s">
        <v>328</v>
      </c>
    </row>
    <row r="163" spans="2:65" s="13" customFormat="1">
      <c r="B163" s="163"/>
      <c r="D163" s="151" t="s">
        <v>442</v>
      </c>
      <c r="E163" s="164" t="s">
        <v>3</v>
      </c>
      <c r="F163" s="165" t="s">
        <v>452</v>
      </c>
      <c r="H163" s="166">
        <v>35.78</v>
      </c>
      <c r="I163" s="167"/>
      <c r="L163" s="163"/>
      <c r="M163" s="168"/>
      <c r="T163" s="169"/>
      <c r="AT163" s="164" t="s">
        <v>442</v>
      </c>
      <c r="AU163" s="164" t="s">
        <v>87</v>
      </c>
      <c r="AV163" s="13" t="s">
        <v>113</v>
      </c>
      <c r="AW163" s="13" t="s">
        <v>31</v>
      </c>
      <c r="AX163" s="13" t="s">
        <v>76</v>
      </c>
      <c r="AY163" s="164" t="s">
        <v>328</v>
      </c>
    </row>
    <row r="164" spans="2:65" s="1" customFormat="1" ht="66.75" customHeight="1">
      <c r="B164" s="133"/>
      <c r="C164" s="134" t="s">
        <v>9</v>
      </c>
      <c r="D164" s="134" t="s">
        <v>331</v>
      </c>
      <c r="E164" s="135" t="s">
        <v>2678</v>
      </c>
      <c r="F164" s="136" t="s">
        <v>2679</v>
      </c>
      <c r="G164" s="137" t="s">
        <v>491</v>
      </c>
      <c r="H164" s="138">
        <v>178.9</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87</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7406</v>
      </c>
    </row>
    <row r="165" spans="2:65" s="1" customFormat="1">
      <c r="B165" s="34"/>
      <c r="D165" s="147" t="s">
        <v>338</v>
      </c>
      <c r="F165" s="148" t="s">
        <v>2681</v>
      </c>
      <c r="I165" s="149"/>
      <c r="L165" s="34"/>
      <c r="M165" s="150"/>
      <c r="T165" s="55"/>
      <c r="AT165" s="19" t="s">
        <v>338</v>
      </c>
      <c r="AU165" s="19" t="s">
        <v>87</v>
      </c>
    </row>
    <row r="166" spans="2:65" s="1" customFormat="1" ht="19.5">
      <c r="B166" s="34"/>
      <c r="D166" s="151" t="s">
        <v>340</v>
      </c>
      <c r="F166" s="152" t="s">
        <v>2682</v>
      </c>
      <c r="I166" s="149"/>
      <c r="L166" s="34"/>
      <c r="M166" s="150"/>
      <c r="T166" s="55"/>
      <c r="AT166" s="19" t="s">
        <v>340</v>
      </c>
      <c r="AU166" s="19" t="s">
        <v>87</v>
      </c>
    </row>
    <row r="167" spans="2:65" s="12" customFormat="1">
      <c r="B167" s="156"/>
      <c r="D167" s="151" t="s">
        <v>442</v>
      </c>
      <c r="F167" s="158" t="s">
        <v>7407</v>
      </c>
      <c r="H167" s="159">
        <v>178.9</v>
      </c>
      <c r="I167" s="160"/>
      <c r="L167" s="156"/>
      <c r="M167" s="161"/>
      <c r="T167" s="162"/>
      <c r="AT167" s="157" t="s">
        <v>442</v>
      </c>
      <c r="AU167" s="157" t="s">
        <v>87</v>
      </c>
      <c r="AV167" s="12" t="s">
        <v>79</v>
      </c>
      <c r="AW167" s="12" t="s">
        <v>4</v>
      </c>
      <c r="AX167" s="12" t="s">
        <v>76</v>
      </c>
      <c r="AY167" s="157" t="s">
        <v>328</v>
      </c>
    </row>
    <row r="168" spans="2:65" s="1" customFormat="1" ht="44.25" customHeight="1">
      <c r="B168" s="133"/>
      <c r="C168" s="134" t="s">
        <v>505</v>
      </c>
      <c r="D168" s="134" t="s">
        <v>331</v>
      </c>
      <c r="E168" s="135" t="s">
        <v>2684</v>
      </c>
      <c r="F168" s="136" t="s">
        <v>919</v>
      </c>
      <c r="G168" s="137" t="s">
        <v>585</v>
      </c>
      <c r="H168" s="138">
        <v>64.403999999999996</v>
      </c>
      <c r="I168" s="139"/>
      <c r="J168" s="140">
        <f>ROUND(I168*H168,2)</f>
        <v>0</v>
      </c>
      <c r="K168" s="136" t="s">
        <v>335</v>
      </c>
      <c r="L168" s="34"/>
      <c r="M168" s="141" t="s">
        <v>3</v>
      </c>
      <c r="N168" s="142" t="s">
        <v>40</v>
      </c>
      <c r="P168" s="143">
        <f>O168*H168</f>
        <v>0</v>
      </c>
      <c r="Q168" s="143">
        <v>0</v>
      </c>
      <c r="R168" s="143">
        <f>Q168*H168</f>
        <v>0</v>
      </c>
      <c r="S168" s="143">
        <v>0</v>
      </c>
      <c r="T168" s="144">
        <f>S168*H168</f>
        <v>0</v>
      </c>
      <c r="AR168" s="145" t="s">
        <v>113</v>
      </c>
      <c r="AT168" s="145" t="s">
        <v>331</v>
      </c>
      <c r="AU168" s="145" t="s">
        <v>87</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7408</v>
      </c>
    </row>
    <row r="169" spans="2:65" s="1" customFormat="1">
      <c r="B169" s="34"/>
      <c r="D169" s="147" t="s">
        <v>338</v>
      </c>
      <c r="F169" s="148" t="s">
        <v>2686</v>
      </c>
      <c r="I169" s="149"/>
      <c r="L169" s="34"/>
      <c r="M169" s="150"/>
      <c r="T169" s="55"/>
      <c r="AT169" s="19" t="s">
        <v>338</v>
      </c>
      <c r="AU169" s="19" t="s">
        <v>87</v>
      </c>
    </row>
    <row r="170" spans="2:65" s="1" customFormat="1" ht="29.25">
      <c r="B170" s="34"/>
      <c r="D170" s="151" t="s">
        <v>340</v>
      </c>
      <c r="F170" s="152" t="s">
        <v>2687</v>
      </c>
      <c r="I170" s="149"/>
      <c r="L170" s="34"/>
      <c r="M170" s="150"/>
      <c r="T170" s="55"/>
      <c r="AT170" s="19" t="s">
        <v>340</v>
      </c>
      <c r="AU170" s="19" t="s">
        <v>87</v>
      </c>
    </row>
    <row r="171" spans="2:65" s="12" customFormat="1">
      <c r="B171" s="156"/>
      <c r="D171" s="151" t="s">
        <v>442</v>
      </c>
      <c r="F171" s="158" t="s">
        <v>7409</v>
      </c>
      <c r="H171" s="159">
        <v>64.403999999999996</v>
      </c>
      <c r="I171" s="160"/>
      <c r="L171" s="156"/>
      <c r="M171" s="161"/>
      <c r="T171" s="162"/>
      <c r="AT171" s="157" t="s">
        <v>442</v>
      </c>
      <c r="AU171" s="157" t="s">
        <v>87</v>
      </c>
      <c r="AV171" s="12" t="s">
        <v>79</v>
      </c>
      <c r="AW171" s="12" t="s">
        <v>4</v>
      </c>
      <c r="AX171" s="12" t="s">
        <v>76</v>
      </c>
      <c r="AY171" s="157" t="s">
        <v>328</v>
      </c>
    </row>
    <row r="172" spans="2:65" s="11" customFormat="1" ht="22.9" customHeight="1">
      <c r="B172" s="121"/>
      <c r="D172" s="122" t="s">
        <v>68</v>
      </c>
      <c r="E172" s="131" t="s">
        <v>79</v>
      </c>
      <c r="F172" s="131" t="s">
        <v>525</v>
      </c>
      <c r="I172" s="124"/>
      <c r="J172" s="132">
        <f>BK172</f>
        <v>0</v>
      </c>
      <c r="L172" s="121"/>
      <c r="M172" s="126"/>
      <c r="P172" s="127">
        <f>P173+P181+P198+P203</f>
        <v>0</v>
      </c>
      <c r="R172" s="127">
        <f>R173+R181+R198+R203</f>
        <v>36.125437135271994</v>
      </c>
      <c r="T172" s="128">
        <f>T173+T181+T198+T203</f>
        <v>0</v>
      </c>
      <c r="AR172" s="122" t="s">
        <v>76</v>
      </c>
      <c r="AT172" s="129" t="s">
        <v>68</v>
      </c>
      <c r="AU172" s="129" t="s">
        <v>76</v>
      </c>
      <c r="AY172" s="122" t="s">
        <v>328</v>
      </c>
      <c r="BK172" s="130">
        <f>BK173+BK181+BK198+BK203</f>
        <v>0</v>
      </c>
    </row>
    <row r="173" spans="2:65" s="11" customFormat="1" ht="20.85" customHeight="1">
      <c r="B173" s="121"/>
      <c r="D173" s="122" t="s">
        <v>68</v>
      </c>
      <c r="E173" s="131" t="s">
        <v>2689</v>
      </c>
      <c r="F173" s="131" t="s">
        <v>2690</v>
      </c>
      <c r="I173" s="124"/>
      <c r="J173" s="132">
        <f>BK173</f>
        <v>0</v>
      </c>
      <c r="L173" s="121"/>
      <c r="M173" s="126"/>
      <c r="P173" s="127">
        <f>SUM(P174:P180)</f>
        <v>0</v>
      </c>
      <c r="R173" s="127">
        <f>SUM(R174:R180)</f>
        <v>1.7855915199999999</v>
      </c>
      <c r="T173" s="128">
        <f>SUM(T174:T180)</f>
        <v>0</v>
      </c>
      <c r="AR173" s="122" t="s">
        <v>76</v>
      </c>
      <c r="AT173" s="129" t="s">
        <v>68</v>
      </c>
      <c r="AU173" s="129" t="s">
        <v>79</v>
      </c>
      <c r="AY173" s="122" t="s">
        <v>328</v>
      </c>
      <c r="BK173" s="130">
        <f>SUM(BK174:BK180)</f>
        <v>0</v>
      </c>
    </row>
    <row r="174" spans="2:65" s="1" customFormat="1" ht="33" customHeight="1">
      <c r="B174" s="133"/>
      <c r="C174" s="134" t="s">
        <v>512</v>
      </c>
      <c r="D174" s="134" t="s">
        <v>331</v>
      </c>
      <c r="E174" s="135" t="s">
        <v>6853</v>
      </c>
      <c r="F174" s="136" t="s">
        <v>6854</v>
      </c>
      <c r="G174" s="137" t="s">
        <v>491</v>
      </c>
      <c r="H174" s="138">
        <v>0.77600000000000002</v>
      </c>
      <c r="I174" s="139"/>
      <c r="J174" s="140">
        <f>ROUND(I174*H174,2)</f>
        <v>0</v>
      </c>
      <c r="K174" s="136" t="s">
        <v>335</v>
      </c>
      <c r="L174" s="34"/>
      <c r="M174" s="141" t="s">
        <v>3</v>
      </c>
      <c r="N174" s="142" t="s">
        <v>40</v>
      </c>
      <c r="P174" s="143">
        <f>O174*H174</f>
        <v>0</v>
      </c>
      <c r="Q174" s="143">
        <v>2.3010199999999998</v>
      </c>
      <c r="R174" s="143">
        <f>Q174*H174</f>
        <v>1.7855915199999999</v>
      </c>
      <c r="S174" s="143">
        <v>0</v>
      </c>
      <c r="T174" s="144">
        <f>S174*H174</f>
        <v>0</v>
      </c>
      <c r="AR174" s="145" t="s">
        <v>113</v>
      </c>
      <c r="AT174" s="145" t="s">
        <v>331</v>
      </c>
      <c r="AU174" s="145" t="s">
        <v>87</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7410</v>
      </c>
    </row>
    <row r="175" spans="2:65" s="1" customFormat="1">
      <c r="B175" s="34"/>
      <c r="D175" s="147" t="s">
        <v>338</v>
      </c>
      <c r="F175" s="148" t="s">
        <v>6855</v>
      </c>
      <c r="I175" s="149"/>
      <c r="L175" s="34"/>
      <c r="M175" s="150"/>
      <c r="T175" s="55"/>
      <c r="AT175" s="19" t="s">
        <v>338</v>
      </c>
      <c r="AU175" s="19" t="s">
        <v>87</v>
      </c>
    </row>
    <row r="176" spans="2:65" s="14" customFormat="1">
      <c r="B176" s="170"/>
      <c r="D176" s="151" t="s">
        <v>442</v>
      </c>
      <c r="E176" s="171" t="s">
        <v>3</v>
      </c>
      <c r="F176" s="172" t="s">
        <v>7411</v>
      </c>
      <c r="H176" s="171" t="s">
        <v>3</v>
      </c>
      <c r="I176" s="173"/>
      <c r="L176" s="170"/>
      <c r="M176" s="174"/>
      <c r="T176" s="175"/>
      <c r="AT176" s="171" t="s">
        <v>442</v>
      </c>
      <c r="AU176" s="171" t="s">
        <v>87</v>
      </c>
      <c r="AV176" s="14" t="s">
        <v>76</v>
      </c>
      <c r="AW176" s="14" t="s">
        <v>31</v>
      </c>
      <c r="AX176" s="14" t="s">
        <v>69</v>
      </c>
      <c r="AY176" s="171" t="s">
        <v>328</v>
      </c>
    </row>
    <row r="177" spans="2:65" s="12" customFormat="1">
      <c r="B177" s="156"/>
      <c r="D177" s="151" t="s">
        <v>442</v>
      </c>
      <c r="E177" s="157" t="s">
        <v>3</v>
      </c>
      <c r="F177" s="158" t="s">
        <v>7412</v>
      </c>
      <c r="H177" s="159">
        <v>0.73899999999999999</v>
      </c>
      <c r="I177" s="160"/>
      <c r="L177" s="156"/>
      <c r="M177" s="161"/>
      <c r="T177" s="162"/>
      <c r="AT177" s="157" t="s">
        <v>442</v>
      </c>
      <c r="AU177" s="157" t="s">
        <v>87</v>
      </c>
      <c r="AV177" s="12" t="s">
        <v>79</v>
      </c>
      <c r="AW177" s="12" t="s">
        <v>31</v>
      </c>
      <c r="AX177" s="12" t="s">
        <v>76</v>
      </c>
      <c r="AY177" s="157" t="s">
        <v>328</v>
      </c>
    </row>
    <row r="178" spans="2:65" s="12" customFormat="1">
      <c r="B178" s="156"/>
      <c r="D178" s="151" t="s">
        <v>442</v>
      </c>
      <c r="F178" s="158" t="s">
        <v>7413</v>
      </c>
      <c r="H178" s="159">
        <v>0.77600000000000002</v>
      </c>
      <c r="I178" s="160"/>
      <c r="L178" s="156"/>
      <c r="M178" s="161"/>
      <c r="T178" s="162"/>
      <c r="AT178" s="157" t="s">
        <v>442</v>
      </c>
      <c r="AU178" s="157" t="s">
        <v>87</v>
      </c>
      <c r="AV178" s="12" t="s">
        <v>79</v>
      </c>
      <c r="AW178" s="12" t="s">
        <v>4</v>
      </c>
      <c r="AX178" s="12" t="s">
        <v>76</v>
      </c>
      <c r="AY178" s="157" t="s">
        <v>328</v>
      </c>
    </row>
    <row r="179" spans="2:65" s="1" customFormat="1" ht="33" customHeight="1">
      <c r="B179" s="133"/>
      <c r="C179" s="134" t="s">
        <v>526</v>
      </c>
      <c r="D179" s="134" t="s">
        <v>331</v>
      </c>
      <c r="E179" s="135" t="s">
        <v>2788</v>
      </c>
      <c r="F179" s="136" t="s">
        <v>2789</v>
      </c>
      <c r="G179" s="137" t="s">
        <v>491</v>
      </c>
      <c r="H179" s="138">
        <v>0.73899999999999999</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87</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7414</v>
      </c>
    </row>
    <row r="180" spans="2:65" s="1" customFormat="1">
      <c r="B180" s="34"/>
      <c r="D180" s="147" t="s">
        <v>338</v>
      </c>
      <c r="F180" s="148" t="s">
        <v>2791</v>
      </c>
      <c r="I180" s="149"/>
      <c r="L180" s="34"/>
      <c r="M180" s="150"/>
      <c r="T180" s="55"/>
      <c r="AT180" s="19" t="s">
        <v>338</v>
      </c>
      <c r="AU180" s="19" t="s">
        <v>87</v>
      </c>
    </row>
    <row r="181" spans="2:65" s="11" customFormat="1" ht="20.85" customHeight="1">
      <c r="B181" s="121"/>
      <c r="D181" s="122" t="s">
        <v>68</v>
      </c>
      <c r="E181" s="131" t="s">
        <v>564</v>
      </c>
      <c r="F181" s="131" t="s">
        <v>2705</v>
      </c>
      <c r="I181" s="124"/>
      <c r="J181" s="132">
        <f>BK181</f>
        <v>0</v>
      </c>
      <c r="L181" s="121"/>
      <c r="M181" s="126"/>
      <c r="P181" s="127">
        <f>SUM(P182:P197)</f>
        <v>0</v>
      </c>
      <c r="R181" s="127">
        <f>SUM(R182:R197)</f>
        <v>27.319963115271996</v>
      </c>
      <c r="T181" s="128">
        <f>SUM(T182:T197)</f>
        <v>0</v>
      </c>
      <c r="AR181" s="122" t="s">
        <v>76</v>
      </c>
      <c r="AT181" s="129" t="s">
        <v>68</v>
      </c>
      <c r="AU181" s="129" t="s">
        <v>79</v>
      </c>
      <c r="AY181" s="122" t="s">
        <v>328</v>
      </c>
      <c r="BK181" s="130">
        <f>SUM(BK182:BK197)</f>
        <v>0</v>
      </c>
    </row>
    <row r="182" spans="2:65" s="1" customFormat="1" ht="24.2" customHeight="1">
      <c r="B182" s="133"/>
      <c r="C182" s="134" t="s">
        <v>532</v>
      </c>
      <c r="D182" s="134" t="s">
        <v>331</v>
      </c>
      <c r="E182" s="135" t="s">
        <v>5328</v>
      </c>
      <c r="F182" s="136" t="s">
        <v>5329</v>
      </c>
      <c r="G182" s="137" t="s">
        <v>491</v>
      </c>
      <c r="H182" s="138">
        <v>10.917999999999999</v>
      </c>
      <c r="I182" s="139"/>
      <c r="J182" s="140">
        <f>ROUND(I182*H182,2)</f>
        <v>0</v>
      </c>
      <c r="K182" s="136" t="s">
        <v>335</v>
      </c>
      <c r="L182" s="34"/>
      <c r="M182" s="141" t="s">
        <v>3</v>
      </c>
      <c r="N182" s="142" t="s">
        <v>40</v>
      </c>
      <c r="P182" s="143">
        <f>O182*H182</f>
        <v>0</v>
      </c>
      <c r="Q182" s="143">
        <v>2.5018722040000001</v>
      </c>
      <c r="R182" s="143">
        <f>Q182*H182</f>
        <v>27.315440723271998</v>
      </c>
      <c r="S182" s="143">
        <v>0</v>
      </c>
      <c r="T182" s="144">
        <f>S182*H182</f>
        <v>0</v>
      </c>
      <c r="AR182" s="145" t="s">
        <v>113</v>
      </c>
      <c r="AT182" s="145" t="s">
        <v>331</v>
      </c>
      <c r="AU182" s="145" t="s">
        <v>87</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7415</v>
      </c>
    </row>
    <row r="183" spans="2:65" s="1" customFormat="1">
      <c r="B183" s="34"/>
      <c r="D183" s="147" t="s">
        <v>338</v>
      </c>
      <c r="F183" s="148" t="s">
        <v>5331</v>
      </c>
      <c r="I183" s="149"/>
      <c r="L183" s="34"/>
      <c r="M183" s="150"/>
      <c r="T183" s="55"/>
      <c r="AT183" s="19" t="s">
        <v>338</v>
      </c>
      <c r="AU183" s="19" t="s">
        <v>87</v>
      </c>
    </row>
    <row r="184" spans="2:65" s="14" customFormat="1">
      <c r="B184" s="170"/>
      <c r="D184" s="151" t="s">
        <v>442</v>
      </c>
      <c r="E184" s="171" t="s">
        <v>3</v>
      </c>
      <c r="F184" s="172" t="s">
        <v>7392</v>
      </c>
      <c r="H184" s="171" t="s">
        <v>3</v>
      </c>
      <c r="I184" s="173"/>
      <c r="L184" s="170"/>
      <c r="M184" s="174"/>
      <c r="T184" s="175"/>
      <c r="AT184" s="171" t="s">
        <v>442</v>
      </c>
      <c r="AU184" s="171" t="s">
        <v>87</v>
      </c>
      <c r="AV184" s="14" t="s">
        <v>76</v>
      </c>
      <c r="AW184" s="14" t="s">
        <v>31</v>
      </c>
      <c r="AX184" s="14" t="s">
        <v>69</v>
      </c>
      <c r="AY184" s="171" t="s">
        <v>328</v>
      </c>
    </row>
    <row r="185" spans="2:65" s="12" customFormat="1">
      <c r="B185" s="156"/>
      <c r="D185" s="151" t="s">
        <v>442</v>
      </c>
      <c r="E185" s="157" t="s">
        <v>3</v>
      </c>
      <c r="F185" s="158" t="s">
        <v>7393</v>
      </c>
      <c r="H185" s="159">
        <v>3.1850000000000001</v>
      </c>
      <c r="I185" s="160"/>
      <c r="L185" s="156"/>
      <c r="M185" s="161"/>
      <c r="T185" s="162"/>
      <c r="AT185" s="157" t="s">
        <v>442</v>
      </c>
      <c r="AU185" s="157" t="s">
        <v>87</v>
      </c>
      <c r="AV185" s="12" t="s">
        <v>79</v>
      </c>
      <c r="AW185" s="12" t="s">
        <v>31</v>
      </c>
      <c r="AX185" s="12" t="s">
        <v>69</v>
      </c>
      <c r="AY185" s="157" t="s">
        <v>328</v>
      </c>
    </row>
    <row r="186" spans="2:65" s="12" customFormat="1">
      <c r="B186" s="156"/>
      <c r="D186" s="151" t="s">
        <v>442</v>
      </c>
      <c r="E186" s="157" t="s">
        <v>3</v>
      </c>
      <c r="F186" s="158" t="s">
        <v>7394</v>
      </c>
      <c r="H186" s="159">
        <v>0.13500000000000001</v>
      </c>
      <c r="I186" s="160"/>
      <c r="L186" s="156"/>
      <c r="M186" s="161"/>
      <c r="T186" s="162"/>
      <c r="AT186" s="157" t="s">
        <v>442</v>
      </c>
      <c r="AU186" s="157" t="s">
        <v>87</v>
      </c>
      <c r="AV186" s="12" t="s">
        <v>79</v>
      </c>
      <c r="AW186" s="12" t="s">
        <v>31</v>
      </c>
      <c r="AX186" s="12" t="s">
        <v>69</v>
      </c>
      <c r="AY186" s="157" t="s">
        <v>328</v>
      </c>
    </row>
    <row r="187" spans="2:65" s="12" customFormat="1">
      <c r="B187" s="156"/>
      <c r="D187" s="151" t="s">
        <v>442</v>
      </c>
      <c r="E187" s="157" t="s">
        <v>3</v>
      </c>
      <c r="F187" s="158" t="s">
        <v>7395</v>
      </c>
      <c r="H187" s="159">
        <v>3.3180000000000001</v>
      </c>
      <c r="I187" s="160"/>
      <c r="L187" s="156"/>
      <c r="M187" s="161"/>
      <c r="T187" s="162"/>
      <c r="AT187" s="157" t="s">
        <v>442</v>
      </c>
      <c r="AU187" s="157" t="s">
        <v>87</v>
      </c>
      <c r="AV187" s="12" t="s">
        <v>79</v>
      </c>
      <c r="AW187" s="12" t="s">
        <v>31</v>
      </c>
      <c r="AX187" s="12" t="s">
        <v>69</v>
      </c>
      <c r="AY187" s="157" t="s">
        <v>328</v>
      </c>
    </row>
    <row r="188" spans="2:65" s="12" customFormat="1">
      <c r="B188" s="156"/>
      <c r="D188" s="151" t="s">
        <v>442</v>
      </c>
      <c r="E188" s="157" t="s">
        <v>3</v>
      </c>
      <c r="F188" s="158" t="s">
        <v>7396</v>
      </c>
      <c r="H188" s="159">
        <v>0.89300000000000002</v>
      </c>
      <c r="I188" s="160"/>
      <c r="L188" s="156"/>
      <c r="M188" s="161"/>
      <c r="T188" s="162"/>
      <c r="AT188" s="157" t="s">
        <v>442</v>
      </c>
      <c r="AU188" s="157" t="s">
        <v>87</v>
      </c>
      <c r="AV188" s="12" t="s">
        <v>79</v>
      </c>
      <c r="AW188" s="12" t="s">
        <v>31</v>
      </c>
      <c r="AX188" s="12" t="s">
        <v>69</v>
      </c>
      <c r="AY188" s="157" t="s">
        <v>328</v>
      </c>
    </row>
    <row r="189" spans="2:65" s="12" customFormat="1">
      <c r="B189" s="156"/>
      <c r="D189" s="151" t="s">
        <v>442</v>
      </c>
      <c r="E189" s="157" t="s">
        <v>3</v>
      </c>
      <c r="F189" s="158" t="s">
        <v>7397</v>
      </c>
      <c r="H189" s="159">
        <v>2.867</v>
      </c>
      <c r="I189" s="160"/>
      <c r="L189" s="156"/>
      <c r="M189" s="161"/>
      <c r="T189" s="162"/>
      <c r="AT189" s="157" t="s">
        <v>442</v>
      </c>
      <c r="AU189" s="157" t="s">
        <v>87</v>
      </c>
      <c r="AV189" s="12" t="s">
        <v>79</v>
      </c>
      <c r="AW189" s="12" t="s">
        <v>31</v>
      </c>
      <c r="AX189" s="12" t="s">
        <v>69</v>
      </c>
      <c r="AY189" s="157" t="s">
        <v>328</v>
      </c>
    </row>
    <row r="190" spans="2:65" s="13" customFormat="1">
      <c r="B190" s="163"/>
      <c r="D190" s="151" t="s">
        <v>442</v>
      </c>
      <c r="E190" s="164" t="s">
        <v>3</v>
      </c>
      <c r="F190" s="165" t="s">
        <v>452</v>
      </c>
      <c r="H190" s="166">
        <v>10.398</v>
      </c>
      <c r="I190" s="167"/>
      <c r="L190" s="163"/>
      <c r="M190" s="168"/>
      <c r="T190" s="169"/>
      <c r="AT190" s="164" t="s">
        <v>442</v>
      </c>
      <c r="AU190" s="164" t="s">
        <v>87</v>
      </c>
      <c r="AV190" s="13" t="s">
        <v>113</v>
      </c>
      <c r="AW190" s="13" t="s">
        <v>31</v>
      </c>
      <c r="AX190" s="13" t="s">
        <v>76</v>
      </c>
      <c r="AY190" s="164" t="s">
        <v>328</v>
      </c>
    </row>
    <row r="191" spans="2:65" s="12" customFormat="1">
      <c r="B191" s="156"/>
      <c r="D191" s="151" t="s">
        <v>442</v>
      </c>
      <c r="F191" s="158" t="s">
        <v>7416</v>
      </c>
      <c r="H191" s="159">
        <v>10.917999999999999</v>
      </c>
      <c r="I191" s="160"/>
      <c r="L191" s="156"/>
      <c r="M191" s="161"/>
      <c r="T191" s="162"/>
      <c r="AT191" s="157" t="s">
        <v>442</v>
      </c>
      <c r="AU191" s="157" t="s">
        <v>87</v>
      </c>
      <c r="AV191" s="12" t="s">
        <v>79</v>
      </c>
      <c r="AW191" s="12" t="s">
        <v>4</v>
      </c>
      <c r="AX191" s="12" t="s">
        <v>76</v>
      </c>
      <c r="AY191" s="157" t="s">
        <v>328</v>
      </c>
    </row>
    <row r="192" spans="2:65" s="1" customFormat="1" ht="16.5" customHeight="1">
      <c r="B192" s="133"/>
      <c r="C192" s="134" t="s">
        <v>538</v>
      </c>
      <c r="D192" s="134" t="s">
        <v>331</v>
      </c>
      <c r="E192" s="135" t="s">
        <v>2711</v>
      </c>
      <c r="F192" s="136" t="s">
        <v>2712</v>
      </c>
      <c r="G192" s="137" t="s">
        <v>439</v>
      </c>
      <c r="H192" s="138">
        <v>1.68</v>
      </c>
      <c r="I192" s="139"/>
      <c r="J192" s="140">
        <f>ROUND(I192*H192,2)</f>
        <v>0</v>
      </c>
      <c r="K192" s="136" t="s">
        <v>335</v>
      </c>
      <c r="L192" s="34"/>
      <c r="M192" s="141" t="s">
        <v>3</v>
      </c>
      <c r="N192" s="142" t="s">
        <v>40</v>
      </c>
      <c r="P192" s="143">
        <f>O192*H192</f>
        <v>0</v>
      </c>
      <c r="Q192" s="143">
        <v>2.6919000000000001E-3</v>
      </c>
      <c r="R192" s="143">
        <f>Q192*H192</f>
        <v>4.5223920000000001E-3</v>
      </c>
      <c r="S192" s="143">
        <v>0</v>
      </c>
      <c r="T192" s="144">
        <f>S192*H192</f>
        <v>0</v>
      </c>
      <c r="AR192" s="145" t="s">
        <v>113</v>
      </c>
      <c r="AT192" s="145" t="s">
        <v>331</v>
      </c>
      <c r="AU192" s="145" t="s">
        <v>87</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7417</v>
      </c>
    </row>
    <row r="193" spans="2:65" s="1" customFormat="1">
      <c r="B193" s="34"/>
      <c r="D193" s="147" t="s">
        <v>338</v>
      </c>
      <c r="F193" s="148" t="s">
        <v>2714</v>
      </c>
      <c r="I193" s="149"/>
      <c r="L193" s="34"/>
      <c r="M193" s="150"/>
      <c r="T193" s="55"/>
      <c r="AT193" s="19" t="s">
        <v>338</v>
      </c>
      <c r="AU193" s="19" t="s">
        <v>87</v>
      </c>
    </row>
    <row r="194" spans="2:65" s="14" customFormat="1">
      <c r="B194" s="170"/>
      <c r="D194" s="151" t="s">
        <v>442</v>
      </c>
      <c r="E194" s="171" t="s">
        <v>3</v>
      </c>
      <c r="F194" s="172" t="s">
        <v>7418</v>
      </c>
      <c r="H194" s="171" t="s">
        <v>3</v>
      </c>
      <c r="I194" s="173"/>
      <c r="L194" s="170"/>
      <c r="M194" s="174"/>
      <c r="T194" s="175"/>
      <c r="AT194" s="171" t="s">
        <v>442</v>
      </c>
      <c r="AU194" s="171" t="s">
        <v>87</v>
      </c>
      <c r="AV194" s="14" t="s">
        <v>76</v>
      </c>
      <c r="AW194" s="14" t="s">
        <v>31</v>
      </c>
      <c r="AX194" s="14" t="s">
        <v>69</v>
      </c>
      <c r="AY194" s="171" t="s">
        <v>328</v>
      </c>
    </row>
    <row r="195" spans="2:65" s="12" customFormat="1">
      <c r="B195" s="156"/>
      <c r="D195" s="151" t="s">
        <v>442</v>
      </c>
      <c r="E195" s="157" t="s">
        <v>3</v>
      </c>
      <c r="F195" s="158" t="s">
        <v>7419</v>
      </c>
      <c r="H195" s="159">
        <v>1.68</v>
      </c>
      <c r="I195" s="160"/>
      <c r="L195" s="156"/>
      <c r="M195" s="161"/>
      <c r="T195" s="162"/>
      <c r="AT195" s="157" t="s">
        <v>442</v>
      </c>
      <c r="AU195" s="157" t="s">
        <v>87</v>
      </c>
      <c r="AV195" s="12" t="s">
        <v>79</v>
      </c>
      <c r="AW195" s="12" t="s">
        <v>31</v>
      </c>
      <c r="AX195" s="12" t="s">
        <v>76</v>
      </c>
      <c r="AY195" s="157" t="s">
        <v>328</v>
      </c>
    </row>
    <row r="196" spans="2:65" s="1" customFormat="1" ht="16.5" customHeight="1">
      <c r="B196" s="133"/>
      <c r="C196" s="134" t="s">
        <v>544</v>
      </c>
      <c r="D196" s="134" t="s">
        <v>331</v>
      </c>
      <c r="E196" s="135" t="s">
        <v>2719</v>
      </c>
      <c r="F196" s="136" t="s">
        <v>2720</v>
      </c>
      <c r="G196" s="137" t="s">
        <v>439</v>
      </c>
      <c r="H196" s="138">
        <v>1.68</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87</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7420</v>
      </c>
    </row>
    <row r="197" spans="2:65" s="1" customFormat="1">
      <c r="B197" s="34"/>
      <c r="D197" s="147" t="s">
        <v>338</v>
      </c>
      <c r="F197" s="148" t="s">
        <v>2722</v>
      </c>
      <c r="I197" s="149"/>
      <c r="L197" s="34"/>
      <c r="M197" s="150"/>
      <c r="T197" s="55"/>
      <c r="AT197" s="19" t="s">
        <v>338</v>
      </c>
      <c r="AU197" s="19" t="s">
        <v>87</v>
      </c>
    </row>
    <row r="198" spans="2:65" s="11" customFormat="1" ht="20.85" customHeight="1">
      <c r="B198" s="121"/>
      <c r="D198" s="122" t="s">
        <v>68</v>
      </c>
      <c r="E198" s="131" t="s">
        <v>473</v>
      </c>
      <c r="F198" s="131" t="s">
        <v>2802</v>
      </c>
      <c r="I198" s="124"/>
      <c r="J198" s="132">
        <f>BK198</f>
        <v>0</v>
      </c>
      <c r="L198" s="121"/>
      <c r="M198" s="126"/>
      <c r="P198" s="127">
        <f>SUM(P199:P202)</f>
        <v>0</v>
      </c>
      <c r="R198" s="127">
        <f>SUM(R199:R202)</f>
        <v>4.2240000000000003E-3</v>
      </c>
      <c r="T198" s="128">
        <f>SUM(T199:T202)</f>
        <v>0</v>
      </c>
      <c r="AR198" s="122" t="s">
        <v>76</v>
      </c>
      <c r="AT198" s="129" t="s">
        <v>68</v>
      </c>
      <c r="AU198" s="129" t="s">
        <v>79</v>
      </c>
      <c r="AY198" s="122" t="s">
        <v>328</v>
      </c>
      <c r="BK198" s="130">
        <f>SUM(BK199:BK202)</f>
        <v>0</v>
      </c>
    </row>
    <row r="199" spans="2:65" s="1" customFormat="1" ht="24.2" customHeight="1">
      <c r="B199" s="133"/>
      <c r="C199" s="134" t="s">
        <v>550</v>
      </c>
      <c r="D199" s="134" t="s">
        <v>331</v>
      </c>
      <c r="E199" s="135" t="s">
        <v>7421</v>
      </c>
      <c r="F199" s="136" t="s">
        <v>7422</v>
      </c>
      <c r="G199" s="137" t="s">
        <v>476</v>
      </c>
      <c r="H199" s="138">
        <v>11</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87</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7423</v>
      </c>
    </row>
    <row r="200" spans="2:65" s="1" customFormat="1">
      <c r="B200" s="34"/>
      <c r="D200" s="147" t="s">
        <v>338</v>
      </c>
      <c r="F200" s="148" t="s">
        <v>7424</v>
      </c>
      <c r="I200" s="149"/>
      <c r="L200" s="34"/>
      <c r="M200" s="150"/>
      <c r="T200" s="55"/>
      <c r="AT200" s="19" t="s">
        <v>338</v>
      </c>
      <c r="AU200" s="19" t="s">
        <v>87</v>
      </c>
    </row>
    <row r="201" spans="2:65" s="1" customFormat="1" ht="21.75" customHeight="1">
      <c r="B201" s="133"/>
      <c r="C201" s="176" t="s">
        <v>556</v>
      </c>
      <c r="D201" s="176" t="s">
        <v>539</v>
      </c>
      <c r="E201" s="177" t="s">
        <v>7425</v>
      </c>
      <c r="F201" s="178" t="s">
        <v>7426</v>
      </c>
      <c r="G201" s="179" t="s">
        <v>476</v>
      </c>
      <c r="H201" s="180">
        <v>13.2</v>
      </c>
      <c r="I201" s="181"/>
      <c r="J201" s="182">
        <f>ROUND(I201*H201,2)</f>
        <v>0</v>
      </c>
      <c r="K201" s="178" t="s">
        <v>335</v>
      </c>
      <c r="L201" s="183"/>
      <c r="M201" s="184" t="s">
        <v>3</v>
      </c>
      <c r="N201" s="185" t="s">
        <v>40</v>
      </c>
      <c r="P201" s="143">
        <f>O201*H201</f>
        <v>0</v>
      </c>
      <c r="Q201" s="143">
        <v>3.2000000000000003E-4</v>
      </c>
      <c r="R201" s="143">
        <f>Q201*H201</f>
        <v>4.2240000000000003E-3</v>
      </c>
      <c r="S201" s="143">
        <v>0</v>
      </c>
      <c r="T201" s="144">
        <f>S201*H201</f>
        <v>0</v>
      </c>
      <c r="AR201" s="145" t="s">
        <v>171</v>
      </c>
      <c r="AT201" s="145" t="s">
        <v>539</v>
      </c>
      <c r="AU201" s="145" t="s">
        <v>87</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7427</v>
      </c>
    </row>
    <row r="202" spans="2:65" s="12" customFormat="1">
      <c r="B202" s="156"/>
      <c r="D202" s="151" t="s">
        <v>442</v>
      </c>
      <c r="F202" s="158" t="s">
        <v>7428</v>
      </c>
      <c r="H202" s="159">
        <v>13.2</v>
      </c>
      <c r="I202" s="160"/>
      <c r="L202" s="156"/>
      <c r="M202" s="161"/>
      <c r="T202" s="162"/>
      <c r="AT202" s="157" t="s">
        <v>442</v>
      </c>
      <c r="AU202" s="157" t="s">
        <v>87</v>
      </c>
      <c r="AV202" s="12" t="s">
        <v>79</v>
      </c>
      <c r="AW202" s="12" t="s">
        <v>4</v>
      </c>
      <c r="AX202" s="12" t="s">
        <v>76</v>
      </c>
      <c r="AY202" s="157" t="s">
        <v>328</v>
      </c>
    </row>
    <row r="203" spans="2:65" s="11" customFormat="1" ht="20.85" customHeight="1">
      <c r="B203" s="121"/>
      <c r="D203" s="122" t="s">
        <v>68</v>
      </c>
      <c r="E203" s="131" t="s">
        <v>588</v>
      </c>
      <c r="F203" s="131" t="s">
        <v>2811</v>
      </c>
      <c r="I203" s="124"/>
      <c r="J203" s="132">
        <f>BK203</f>
        <v>0</v>
      </c>
      <c r="L203" s="121"/>
      <c r="M203" s="126"/>
      <c r="P203" s="127">
        <f>SUM(P204:P217)</f>
        <v>0</v>
      </c>
      <c r="R203" s="127">
        <f>SUM(R204:R217)</f>
        <v>7.0156584999999998</v>
      </c>
      <c r="T203" s="128">
        <f>SUM(T204:T217)</f>
        <v>0</v>
      </c>
      <c r="AR203" s="122" t="s">
        <v>76</v>
      </c>
      <c r="AT203" s="129" t="s">
        <v>68</v>
      </c>
      <c r="AU203" s="129" t="s">
        <v>79</v>
      </c>
      <c r="AY203" s="122" t="s">
        <v>328</v>
      </c>
      <c r="BK203" s="130">
        <f>SUM(BK204:BK217)</f>
        <v>0</v>
      </c>
    </row>
    <row r="204" spans="2:65" s="1" customFormat="1" ht="66.75" customHeight="1">
      <c r="B204" s="133"/>
      <c r="C204" s="134" t="s">
        <v>8</v>
      </c>
      <c r="D204" s="134" t="s">
        <v>331</v>
      </c>
      <c r="E204" s="135" t="s">
        <v>2812</v>
      </c>
      <c r="F204" s="136" t="s">
        <v>2813</v>
      </c>
      <c r="G204" s="137" t="s">
        <v>491</v>
      </c>
      <c r="H204" s="138">
        <v>4.3600000000000003</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532</v>
      </c>
      <c r="AT204" s="145" t="s">
        <v>331</v>
      </c>
      <c r="AU204" s="145" t="s">
        <v>87</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532</v>
      </c>
      <c r="BM204" s="145" t="s">
        <v>7429</v>
      </c>
    </row>
    <row r="205" spans="2:65" s="1" customFormat="1">
      <c r="B205" s="34"/>
      <c r="D205" s="147" t="s">
        <v>338</v>
      </c>
      <c r="F205" s="148" t="s">
        <v>2815</v>
      </c>
      <c r="I205" s="149"/>
      <c r="L205" s="34"/>
      <c r="M205" s="150"/>
      <c r="T205" s="55"/>
      <c r="AT205" s="19" t="s">
        <v>338</v>
      </c>
      <c r="AU205" s="19" t="s">
        <v>87</v>
      </c>
    </row>
    <row r="206" spans="2:65" s="14" customFormat="1">
      <c r="B206" s="170"/>
      <c r="D206" s="151" t="s">
        <v>442</v>
      </c>
      <c r="E206" s="171" t="s">
        <v>3</v>
      </c>
      <c r="F206" s="172" t="s">
        <v>2816</v>
      </c>
      <c r="H206" s="171" t="s">
        <v>3</v>
      </c>
      <c r="I206" s="173"/>
      <c r="L206" s="170"/>
      <c r="M206" s="174"/>
      <c r="T206" s="175"/>
      <c r="AT206" s="171" t="s">
        <v>442</v>
      </c>
      <c r="AU206" s="171" t="s">
        <v>87</v>
      </c>
      <c r="AV206" s="14" t="s">
        <v>76</v>
      </c>
      <c r="AW206" s="14" t="s">
        <v>31</v>
      </c>
      <c r="AX206" s="14" t="s">
        <v>69</v>
      </c>
      <c r="AY206" s="171" t="s">
        <v>328</v>
      </c>
    </row>
    <row r="207" spans="2:65" s="12" customFormat="1">
      <c r="B207" s="156"/>
      <c r="D207" s="151" t="s">
        <v>442</v>
      </c>
      <c r="E207" s="157" t="s">
        <v>3</v>
      </c>
      <c r="F207" s="158" t="s">
        <v>2817</v>
      </c>
      <c r="H207" s="159">
        <v>4.3600000000000003</v>
      </c>
      <c r="I207" s="160"/>
      <c r="L207" s="156"/>
      <c r="M207" s="161"/>
      <c r="T207" s="162"/>
      <c r="AT207" s="157" t="s">
        <v>442</v>
      </c>
      <c r="AU207" s="157" t="s">
        <v>87</v>
      </c>
      <c r="AV207" s="12" t="s">
        <v>79</v>
      </c>
      <c r="AW207" s="12" t="s">
        <v>31</v>
      </c>
      <c r="AX207" s="12" t="s">
        <v>76</v>
      </c>
      <c r="AY207" s="157" t="s">
        <v>328</v>
      </c>
    </row>
    <row r="208" spans="2:65" s="1" customFormat="1" ht="16.5" customHeight="1">
      <c r="B208" s="133"/>
      <c r="C208" s="176" t="s">
        <v>564</v>
      </c>
      <c r="D208" s="176" t="s">
        <v>539</v>
      </c>
      <c r="E208" s="177" t="s">
        <v>2818</v>
      </c>
      <c r="F208" s="178" t="s">
        <v>2819</v>
      </c>
      <c r="G208" s="179" t="s">
        <v>585</v>
      </c>
      <c r="H208" s="180">
        <v>6.976</v>
      </c>
      <c r="I208" s="181"/>
      <c r="J208" s="182">
        <f>ROUND(I208*H208,2)</f>
        <v>0</v>
      </c>
      <c r="K208" s="178" t="s">
        <v>335</v>
      </c>
      <c r="L208" s="183"/>
      <c r="M208" s="184" t="s">
        <v>3</v>
      </c>
      <c r="N208" s="185" t="s">
        <v>40</v>
      </c>
      <c r="P208" s="143">
        <f>O208*H208</f>
        <v>0</v>
      </c>
      <c r="Q208" s="143">
        <v>1</v>
      </c>
      <c r="R208" s="143">
        <f>Q208*H208</f>
        <v>6.976</v>
      </c>
      <c r="S208" s="143">
        <v>0</v>
      </c>
      <c r="T208" s="144">
        <f>S208*H208</f>
        <v>0</v>
      </c>
      <c r="AR208" s="145" t="s">
        <v>621</v>
      </c>
      <c r="AT208" s="145" t="s">
        <v>539</v>
      </c>
      <c r="AU208" s="145" t="s">
        <v>87</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532</v>
      </c>
      <c r="BM208" s="145" t="s">
        <v>7430</v>
      </c>
    </row>
    <row r="209" spans="2:65" s="12" customFormat="1">
      <c r="B209" s="156"/>
      <c r="D209" s="151" t="s">
        <v>442</v>
      </c>
      <c r="F209" s="158" t="s">
        <v>7431</v>
      </c>
      <c r="H209" s="159">
        <v>6.976</v>
      </c>
      <c r="I209" s="160"/>
      <c r="L209" s="156"/>
      <c r="M209" s="161"/>
      <c r="T209" s="162"/>
      <c r="AT209" s="157" t="s">
        <v>442</v>
      </c>
      <c r="AU209" s="157" t="s">
        <v>87</v>
      </c>
      <c r="AV209" s="12" t="s">
        <v>79</v>
      </c>
      <c r="AW209" s="12" t="s">
        <v>4</v>
      </c>
      <c r="AX209" s="12" t="s">
        <v>76</v>
      </c>
      <c r="AY209" s="157" t="s">
        <v>328</v>
      </c>
    </row>
    <row r="210" spans="2:65" s="1" customFormat="1" ht="55.5" customHeight="1">
      <c r="B210" s="133"/>
      <c r="C210" s="134" t="s">
        <v>571</v>
      </c>
      <c r="D210" s="134" t="s">
        <v>331</v>
      </c>
      <c r="E210" s="135" t="s">
        <v>533</v>
      </c>
      <c r="F210" s="136" t="s">
        <v>2822</v>
      </c>
      <c r="G210" s="137" t="s">
        <v>439</v>
      </c>
      <c r="H210" s="138">
        <v>43.6</v>
      </c>
      <c r="I210" s="139"/>
      <c r="J210" s="140">
        <f>ROUND(I210*H210,2)</f>
        <v>0</v>
      </c>
      <c r="K210" s="136" t="s">
        <v>335</v>
      </c>
      <c r="L210" s="34"/>
      <c r="M210" s="141" t="s">
        <v>3</v>
      </c>
      <c r="N210" s="142" t="s">
        <v>40</v>
      </c>
      <c r="P210" s="143">
        <f>O210*H210</f>
        <v>0</v>
      </c>
      <c r="Q210" s="143">
        <v>3.0945000000000001E-4</v>
      </c>
      <c r="R210" s="143">
        <f>Q210*H210</f>
        <v>1.349202E-2</v>
      </c>
      <c r="S210" s="143">
        <v>0</v>
      </c>
      <c r="T210" s="144">
        <f>S210*H210</f>
        <v>0</v>
      </c>
      <c r="AR210" s="145" t="s">
        <v>113</v>
      </c>
      <c r="AT210" s="145" t="s">
        <v>331</v>
      </c>
      <c r="AU210" s="145" t="s">
        <v>87</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7432</v>
      </c>
    </row>
    <row r="211" spans="2:65" s="1" customFormat="1">
      <c r="B211" s="34"/>
      <c r="D211" s="147" t="s">
        <v>338</v>
      </c>
      <c r="F211" s="148" t="s">
        <v>536</v>
      </c>
      <c r="I211" s="149"/>
      <c r="L211" s="34"/>
      <c r="M211" s="150"/>
      <c r="T211" s="55"/>
      <c r="AT211" s="19" t="s">
        <v>338</v>
      </c>
      <c r="AU211" s="19" t="s">
        <v>87</v>
      </c>
    </row>
    <row r="212" spans="2:65" s="12" customFormat="1">
      <c r="B212" s="156"/>
      <c r="D212" s="151" t="s">
        <v>442</v>
      </c>
      <c r="E212" s="157" t="s">
        <v>3</v>
      </c>
      <c r="F212" s="158" t="s">
        <v>2824</v>
      </c>
      <c r="H212" s="159">
        <v>43.6</v>
      </c>
      <c r="I212" s="160"/>
      <c r="L212" s="156"/>
      <c r="M212" s="161"/>
      <c r="T212" s="162"/>
      <c r="AT212" s="157" t="s">
        <v>442</v>
      </c>
      <c r="AU212" s="157" t="s">
        <v>87</v>
      </c>
      <c r="AV212" s="12" t="s">
        <v>79</v>
      </c>
      <c r="AW212" s="12" t="s">
        <v>31</v>
      </c>
      <c r="AX212" s="12" t="s">
        <v>76</v>
      </c>
      <c r="AY212" s="157" t="s">
        <v>328</v>
      </c>
    </row>
    <row r="213" spans="2:65" s="1" customFormat="1" ht="24.2" customHeight="1">
      <c r="B213" s="133"/>
      <c r="C213" s="176" t="s">
        <v>576</v>
      </c>
      <c r="D213" s="176" t="s">
        <v>539</v>
      </c>
      <c r="E213" s="177" t="s">
        <v>2701</v>
      </c>
      <c r="F213" s="178" t="s">
        <v>2702</v>
      </c>
      <c r="G213" s="179" t="s">
        <v>439</v>
      </c>
      <c r="H213" s="180">
        <v>51.643999999999998</v>
      </c>
      <c r="I213" s="181"/>
      <c r="J213" s="182">
        <f>ROUND(I213*H213,2)</f>
        <v>0</v>
      </c>
      <c r="K213" s="178" t="s">
        <v>335</v>
      </c>
      <c r="L213" s="183"/>
      <c r="M213" s="184" t="s">
        <v>3</v>
      </c>
      <c r="N213" s="185" t="s">
        <v>40</v>
      </c>
      <c r="P213" s="143">
        <f>O213*H213</f>
        <v>0</v>
      </c>
      <c r="Q213" s="143">
        <v>2.9999999999999997E-4</v>
      </c>
      <c r="R213" s="143">
        <f>Q213*H213</f>
        <v>1.5493199999999999E-2</v>
      </c>
      <c r="S213" s="143">
        <v>0</v>
      </c>
      <c r="T213" s="144">
        <f>S213*H213</f>
        <v>0</v>
      </c>
      <c r="AR213" s="145" t="s">
        <v>171</v>
      </c>
      <c r="AT213" s="145" t="s">
        <v>539</v>
      </c>
      <c r="AU213" s="145" t="s">
        <v>87</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7433</v>
      </c>
    </row>
    <row r="214" spans="2:65" s="12" customFormat="1">
      <c r="B214" s="156"/>
      <c r="D214" s="151" t="s">
        <v>442</v>
      </c>
      <c r="F214" s="158" t="s">
        <v>7434</v>
      </c>
      <c r="H214" s="159">
        <v>51.643999999999998</v>
      </c>
      <c r="I214" s="160"/>
      <c r="L214" s="156"/>
      <c r="M214" s="161"/>
      <c r="T214" s="162"/>
      <c r="AT214" s="157" t="s">
        <v>442</v>
      </c>
      <c r="AU214" s="157" t="s">
        <v>87</v>
      </c>
      <c r="AV214" s="12" t="s">
        <v>79</v>
      </c>
      <c r="AW214" s="12" t="s">
        <v>4</v>
      </c>
      <c r="AX214" s="12" t="s">
        <v>76</v>
      </c>
      <c r="AY214" s="157" t="s">
        <v>328</v>
      </c>
    </row>
    <row r="215" spans="2:65" s="1" customFormat="1" ht="24.2" customHeight="1">
      <c r="B215" s="133"/>
      <c r="C215" s="134" t="s">
        <v>473</v>
      </c>
      <c r="D215" s="134" t="s">
        <v>331</v>
      </c>
      <c r="E215" s="135" t="s">
        <v>2832</v>
      </c>
      <c r="F215" s="136" t="s">
        <v>2833</v>
      </c>
      <c r="G215" s="137" t="s">
        <v>476</v>
      </c>
      <c r="H215" s="138">
        <v>21.8</v>
      </c>
      <c r="I215" s="139"/>
      <c r="J215" s="140">
        <f>ROUND(I215*H215,2)</f>
        <v>0</v>
      </c>
      <c r="K215" s="136" t="s">
        <v>335</v>
      </c>
      <c r="L215" s="34"/>
      <c r="M215" s="141" t="s">
        <v>3</v>
      </c>
      <c r="N215" s="142" t="s">
        <v>40</v>
      </c>
      <c r="P215" s="143">
        <f>O215*H215</f>
        <v>0</v>
      </c>
      <c r="Q215" s="143">
        <v>4.8959999999999997E-4</v>
      </c>
      <c r="R215" s="143">
        <f>Q215*H215</f>
        <v>1.067328E-2</v>
      </c>
      <c r="S215" s="143">
        <v>0</v>
      </c>
      <c r="T215" s="144">
        <f>S215*H215</f>
        <v>0</v>
      </c>
      <c r="AR215" s="145" t="s">
        <v>113</v>
      </c>
      <c r="AT215" s="145" t="s">
        <v>331</v>
      </c>
      <c r="AU215" s="145" t="s">
        <v>87</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7435</v>
      </c>
    </row>
    <row r="216" spans="2:65" s="1" customFormat="1">
      <c r="B216" s="34"/>
      <c r="D216" s="147" t="s">
        <v>338</v>
      </c>
      <c r="F216" s="148" t="s">
        <v>2835</v>
      </c>
      <c r="I216" s="149"/>
      <c r="L216" s="34"/>
      <c r="M216" s="150"/>
      <c r="T216" s="55"/>
      <c r="AT216" s="19" t="s">
        <v>338</v>
      </c>
      <c r="AU216" s="19" t="s">
        <v>87</v>
      </c>
    </row>
    <row r="217" spans="2:65" s="12" customFormat="1">
      <c r="B217" s="156"/>
      <c r="D217" s="151" t="s">
        <v>442</v>
      </c>
      <c r="E217" s="157" t="s">
        <v>3</v>
      </c>
      <c r="F217" s="158" t="s">
        <v>2350</v>
      </c>
      <c r="H217" s="159">
        <v>21.8</v>
      </c>
      <c r="I217" s="160"/>
      <c r="L217" s="156"/>
      <c r="M217" s="161"/>
      <c r="T217" s="162"/>
      <c r="AT217" s="157" t="s">
        <v>442</v>
      </c>
      <c r="AU217" s="157" t="s">
        <v>87</v>
      </c>
      <c r="AV217" s="12" t="s">
        <v>79</v>
      </c>
      <c r="AW217" s="12" t="s">
        <v>31</v>
      </c>
      <c r="AX217" s="12" t="s">
        <v>76</v>
      </c>
      <c r="AY217" s="157" t="s">
        <v>328</v>
      </c>
    </row>
    <row r="218" spans="2:65" s="11" customFormat="1" ht="22.9" customHeight="1">
      <c r="B218" s="121"/>
      <c r="D218" s="122" t="s">
        <v>68</v>
      </c>
      <c r="E218" s="131" t="s">
        <v>87</v>
      </c>
      <c r="F218" s="131" t="s">
        <v>1032</v>
      </c>
      <c r="I218" s="124"/>
      <c r="J218" s="132">
        <f>BK218</f>
        <v>0</v>
      </c>
      <c r="L218" s="121"/>
      <c r="M218" s="126"/>
      <c r="P218" s="127">
        <f>SUM(P219:P259)</f>
        <v>0</v>
      </c>
      <c r="R218" s="127">
        <f>SUM(R219:R259)</f>
        <v>19.955348981599997</v>
      </c>
      <c r="T218" s="128">
        <f>SUM(T219:T259)</f>
        <v>0</v>
      </c>
      <c r="AR218" s="122" t="s">
        <v>76</v>
      </c>
      <c r="AT218" s="129" t="s">
        <v>68</v>
      </c>
      <c r="AU218" s="129" t="s">
        <v>76</v>
      </c>
      <c r="AY218" s="122" t="s">
        <v>328</v>
      </c>
      <c r="BK218" s="130">
        <f>SUM(BK219:BK259)</f>
        <v>0</v>
      </c>
    </row>
    <row r="219" spans="2:65" s="1" customFormat="1" ht="37.9" customHeight="1">
      <c r="B219" s="133"/>
      <c r="C219" s="134" t="s">
        <v>588</v>
      </c>
      <c r="D219" s="134" t="s">
        <v>331</v>
      </c>
      <c r="E219" s="135" t="s">
        <v>7436</v>
      </c>
      <c r="F219" s="136" t="s">
        <v>7437</v>
      </c>
      <c r="G219" s="137" t="s">
        <v>491</v>
      </c>
      <c r="H219" s="138">
        <v>7.65</v>
      </c>
      <c r="I219" s="139"/>
      <c r="J219" s="140">
        <f>ROUND(I219*H219,2)</f>
        <v>0</v>
      </c>
      <c r="K219" s="136" t="s">
        <v>335</v>
      </c>
      <c r="L219" s="34"/>
      <c r="M219" s="141" t="s">
        <v>3</v>
      </c>
      <c r="N219" s="142" t="s">
        <v>40</v>
      </c>
      <c r="P219" s="143">
        <f>O219*H219</f>
        <v>0</v>
      </c>
      <c r="Q219" s="143">
        <v>2.5018722040000001</v>
      </c>
      <c r="R219" s="143">
        <f>Q219*H219</f>
        <v>19.139322360600001</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7438</v>
      </c>
    </row>
    <row r="220" spans="2:65" s="1" customFormat="1">
      <c r="B220" s="34"/>
      <c r="D220" s="147" t="s">
        <v>338</v>
      </c>
      <c r="F220" s="148" t="s">
        <v>7439</v>
      </c>
      <c r="I220" s="149"/>
      <c r="L220" s="34"/>
      <c r="M220" s="150"/>
      <c r="T220" s="55"/>
      <c r="AT220" s="19" t="s">
        <v>338</v>
      </c>
      <c r="AU220" s="19" t="s">
        <v>79</v>
      </c>
    </row>
    <row r="221" spans="2:65" s="14" customFormat="1">
      <c r="B221" s="170"/>
      <c r="D221" s="151" t="s">
        <v>442</v>
      </c>
      <c r="E221" s="171" t="s">
        <v>3</v>
      </c>
      <c r="F221" s="172" t="s">
        <v>7440</v>
      </c>
      <c r="H221" s="171" t="s">
        <v>3</v>
      </c>
      <c r="I221" s="173"/>
      <c r="L221" s="170"/>
      <c r="M221" s="174"/>
      <c r="T221" s="175"/>
      <c r="AT221" s="171" t="s">
        <v>442</v>
      </c>
      <c r="AU221" s="171" t="s">
        <v>79</v>
      </c>
      <c r="AV221" s="14" t="s">
        <v>76</v>
      </c>
      <c r="AW221" s="14" t="s">
        <v>31</v>
      </c>
      <c r="AX221" s="14" t="s">
        <v>69</v>
      </c>
      <c r="AY221" s="171" t="s">
        <v>328</v>
      </c>
    </row>
    <row r="222" spans="2:65" s="12" customFormat="1">
      <c r="B222" s="156"/>
      <c r="D222" s="151" t="s">
        <v>442</v>
      </c>
      <c r="E222" s="157" t="s">
        <v>3</v>
      </c>
      <c r="F222" s="158" t="s">
        <v>7441</v>
      </c>
      <c r="H222" s="159">
        <v>7.65</v>
      </c>
      <c r="I222" s="160"/>
      <c r="L222" s="156"/>
      <c r="M222" s="161"/>
      <c r="T222" s="162"/>
      <c r="AT222" s="157" t="s">
        <v>442</v>
      </c>
      <c r="AU222" s="157" t="s">
        <v>79</v>
      </c>
      <c r="AV222" s="12" t="s">
        <v>79</v>
      </c>
      <c r="AW222" s="12" t="s">
        <v>31</v>
      </c>
      <c r="AX222" s="12" t="s">
        <v>76</v>
      </c>
      <c r="AY222" s="157" t="s">
        <v>328</v>
      </c>
    </row>
    <row r="223" spans="2:65" s="1" customFormat="1" ht="24.2" customHeight="1">
      <c r="B223" s="133"/>
      <c r="C223" s="134" t="s">
        <v>593</v>
      </c>
      <c r="D223" s="134" t="s">
        <v>331</v>
      </c>
      <c r="E223" s="135" t="s">
        <v>7442</v>
      </c>
      <c r="F223" s="136" t="s">
        <v>7443</v>
      </c>
      <c r="G223" s="137" t="s">
        <v>439</v>
      </c>
      <c r="H223" s="138">
        <v>64.2</v>
      </c>
      <c r="I223" s="139"/>
      <c r="J223" s="140">
        <f>ROUND(I223*H223,2)</f>
        <v>0</v>
      </c>
      <c r="K223" s="136" t="s">
        <v>335</v>
      </c>
      <c r="L223" s="34"/>
      <c r="M223" s="141" t="s">
        <v>3</v>
      </c>
      <c r="N223" s="142" t="s">
        <v>40</v>
      </c>
      <c r="P223" s="143">
        <f>O223*H223</f>
        <v>0</v>
      </c>
      <c r="Q223" s="143">
        <v>2.7469E-3</v>
      </c>
      <c r="R223" s="143">
        <f>Q223*H223</f>
        <v>0.17635098000000002</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7444</v>
      </c>
    </row>
    <row r="224" spans="2:65" s="1" customFormat="1">
      <c r="B224" s="34"/>
      <c r="D224" s="147" t="s">
        <v>338</v>
      </c>
      <c r="F224" s="148" t="s">
        <v>7445</v>
      </c>
      <c r="I224" s="149"/>
      <c r="L224" s="34"/>
      <c r="M224" s="150"/>
      <c r="T224" s="55"/>
      <c r="AT224" s="19" t="s">
        <v>338</v>
      </c>
      <c r="AU224" s="19" t="s">
        <v>79</v>
      </c>
    </row>
    <row r="225" spans="2:65" s="12" customFormat="1">
      <c r="B225" s="156"/>
      <c r="D225" s="151" t="s">
        <v>442</v>
      </c>
      <c r="E225" s="157" t="s">
        <v>3</v>
      </c>
      <c r="F225" s="158" t="s">
        <v>7446</v>
      </c>
      <c r="H225" s="159">
        <v>51</v>
      </c>
      <c r="I225" s="160"/>
      <c r="L225" s="156"/>
      <c r="M225" s="161"/>
      <c r="T225" s="162"/>
      <c r="AT225" s="157" t="s">
        <v>442</v>
      </c>
      <c r="AU225" s="157" t="s">
        <v>79</v>
      </c>
      <c r="AV225" s="12" t="s">
        <v>79</v>
      </c>
      <c r="AW225" s="12" t="s">
        <v>31</v>
      </c>
      <c r="AX225" s="12" t="s">
        <v>69</v>
      </c>
      <c r="AY225" s="157" t="s">
        <v>328</v>
      </c>
    </row>
    <row r="226" spans="2:65" s="12" customFormat="1">
      <c r="B226" s="156"/>
      <c r="D226" s="151" t="s">
        <v>442</v>
      </c>
      <c r="E226" s="157" t="s">
        <v>3</v>
      </c>
      <c r="F226" s="158" t="s">
        <v>7447</v>
      </c>
      <c r="H226" s="159">
        <v>0.72</v>
      </c>
      <c r="I226" s="160"/>
      <c r="L226" s="156"/>
      <c r="M226" s="161"/>
      <c r="T226" s="162"/>
      <c r="AT226" s="157" t="s">
        <v>442</v>
      </c>
      <c r="AU226" s="157" t="s">
        <v>79</v>
      </c>
      <c r="AV226" s="12" t="s">
        <v>79</v>
      </c>
      <c r="AW226" s="12" t="s">
        <v>31</v>
      </c>
      <c r="AX226" s="12" t="s">
        <v>69</v>
      </c>
      <c r="AY226" s="157" t="s">
        <v>328</v>
      </c>
    </row>
    <row r="227" spans="2:65" s="12" customFormat="1">
      <c r="B227" s="156"/>
      <c r="D227" s="151" t="s">
        <v>442</v>
      </c>
      <c r="E227" s="157" t="s">
        <v>3</v>
      </c>
      <c r="F227" s="158" t="s">
        <v>7448</v>
      </c>
      <c r="H227" s="159">
        <v>12.48</v>
      </c>
      <c r="I227" s="160"/>
      <c r="L227" s="156"/>
      <c r="M227" s="161"/>
      <c r="T227" s="162"/>
      <c r="AT227" s="157" t="s">
        <v>442</v>
      </c>
      <c r="AU227" s="157" t="s">
        <v>79</v>
      </c>
      <c r="AV227" s="12" t="s">
        <v>79</v>
      </c>
      <c r="AW227" s="12" t="s">
        <v>31</v>
      </c>
      <c r="AX227" s="12" t="s">
        <v>69</v>
      </c>
      <c r="AY227" s="157" t="s">
        <v>328</v>
      </c>
    </row>
    <row r="228" spans="2:65" s="13" customFormat="1">
      <c r="B228" s="163"/>
      <c r="D228" s="151" t="s">
        <v>442</v>
      </c>
      <c r="E228" s="164" t="s">
        <v>3</v>
      </c>
      <c r="F228" s="165" t="s">
        <v>452</v>
      </c>
      <c r="H228" s="166">
        <v>64.2</v>
      </c>
      <c r="I228" s="167"/>
      <c r="L228" s="163"/>
      <c r="M228" s="168"/>
      <c r="T228" s="169"/>
      <c r="AT228" s="164" t="s">
        <v>442</v>
      </c>
      <c r="AU228" s="164" t="s">
        <v>79</v>
      </c>
      <c r="AV228" s="13" t="s">
        <v>113</v>
      </c>
      <c r="AW228" s="13" t="s">
        <v>31</v>
      </c>
      <c r="AX228" s="13" t="s">
        <v>76</v>
      </c>
      <c r="AY228" s="164" t="s">
        <v>328</v>
      </c>
    </row>
    <row r="229" spans="2:65" s="1" customFormat="1" ht="24.2" customHeight="1">
      <c r="B229" s="133"/>
      <c r="C229" s="134" t="s">
        <v>598</v>
      </c>
      <c r="D229" s="134" t="s">
        <v>331</v>
      </c>
      <c r="E229" s="135" t="s">
        <v>7449</v>
      </c>
      <c r="F229" s="136" t="s">
        <v>7450</v>
      </c>
      <c r="G229" s="137" t="s">
        <v>439</v>
      </c>
      <c r="H229" s="138">
        <v>64.2</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7451</v>
      </c>
    </row>
    <row r="230" spans="2:65" s="1" customFormat="1">
      <c r="B230" s="34"/>
      <c r="D230" s="147" t="s">
        <v>338</v>
      </c>
      <c r="F230" s="148" t="s">
        <v>7452</v>
      </c>
      <c r="I230" s="149"/>
      <c r="L230" s="34"/>
      <c r="M230" s="150"/>
      <c r="T230" s="55"/>
      <c r="AT230" s="19" t="s">
        <v>338</v>
      </c>
      <c r="AU230" s="19" t="s">
        <v>79</v>
      </c>
    </row>
    <row r="231" spans="2:65" s="1" customFormat="1" ht="37.9" customHeight="1">
      <c r="B231" s="133"/>
      <c r="C231" s="134" t="s">
        <v>605</v>
      </c>
      <c r="D231" s="134" t="s">
        <v>331</v>
      </c>
      <c r="E231" s="135" t="s">
        <v>7453</v>
      </c>
      <c r="F231" s="136" t="s">
        <v>7454</v>
      </c>
      <c r="G231" s="137" t="s">
        <v>585</v>
      </c>
      <c r="H231" s="138">
        <v>0.53700000000000003</v>
      </c>
      <c r="I231" s="139"/>
      <c r="J231" s="140">
        <f>ROUND(I231*H231,2)</f>
        <v>0</v>
      </c>
      <c r="K231" s="136" t="s">
        <v>335</v>
      </c>
      <c r="L231" s="34"/>
      <c r="M231" s="141" t="s">
        <v>3</v>
      </c>
      <c r="N231" s="142" t="s">
        <v>40</v>
      </c>
      <c r="P231" s="143">
        <f>O231*H231</f>
        <v>0</v>
      </c>
      <c r="Q231" s="143">
        <v>1.0492218</v>
      </c>
      <c r="R231" s="143">
        <f>Q231*H231</f>
        <v>0.56343210659999998</v>
      </c>
      <c r="S231" s="143">
        <v>0</v>
      </c>
      <c r="T231" s="144">
        <f>S231*H231</f>
        <v>0</v>
      </c>
      <c r="AR231" s="145" t="s">
        <v>113</v>
      </c>
      <c r="AT231" s="145" t="s">
        <v>331</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7455</v>
      </c>
    </row>
    <row r="232" spans="2:65" s="1" customFormat="1">
      <c r="B232" s="34"/>
      <c r="D232" s="147" t="s">
        <v>338</v>
      </c>
      <c r="F232" s="148" t="s">
        <v>7456</v>
      </c>
      <c r="I232" s="149"/>
      <c r="L232" s="34"/>
      <c r="M232" s="150"/>
      <c r="T232" s="55"/>
      <c r="AT232" s="19" t="s">
        <v>338</v>
      </c>
      <c r="AU232" s="19" t="s">
        <v>79</v>
      </c>
    </row>
    <row r="233" spans="2:65" s="12" customFormat="1">
      <c r="B233" s="156"/>
      <c r="D233" s="151" t="s">
        <v>442</v>
      </c>
      <c r="E233" s="157" t="s">
        <v>3</v>
      </c>
      <c r="F233" s="158" t="s">
        <v>7457</v>
      </c>
      <c r="H233" s="159">
        <v>0.53700000000000003</v>
      </c>
      <c r="I233" s="160"/>
      <c r="L233" s="156"/>
      <c r="M233" s="161"/>
      <c r="T233" s="162"/>
      <c r="AT233" s="157" t="s">
        <v>442</v>
      </c>
      <c r="AU233" s="157" t="s">
        <v>79</v>
      </c>
      <c r="AV233" s="12" t="s">
        <v>79</v>
      </c>
      <c r="AW233" s="12" t="s">
        <v>31</v>
      </c>
      <c r="AX233" s="12" t="s">
        <v>76</v>
      </c>
      <c r="AY233" s="157" t="s">
        <v>328</v>
      </c>
    </row>
    <row r="234" spans="2:65" s="1" customFormat="1" ht="24.2" customHeight="1">
      <c r="B234" s="133"/>
      <c r="C234" s="134" t="s">
        <v>610</v>
      </c>
      <c r="D234" s="134" t="s">
        <v>331</v>
      </c>
      <c r="E234" s="135" t="s">
        <v>7458</v>
      </c>
      <c r="F234" s="136" t="s">
        <v>7459</v>
      </c>
      <c r="G234" s="137" t="s">
        <v>439</v>
      </c>
      <c r="H234" s="138">
        <v>27.78</v>
      </c>
      <c r="I234" s="139"/>
      <c r="J234" s="140">
        <f>ROUND(I234*H234,2)</f>
        <v>0</v>
      </c>
      <c r="K234" s="136" t="s">
        <v>335</v>
      </c>
      <c r="L234" s="34"/>
      <c r="M234" s="141" t="s">
        <v>3</v>
      </c>
      <c r="N234" s="142" t="s">
        <v>40</v>
      </c>
      <c r="P234" s="143">
        <f>O234*H234</f>
        <v>0</v>
      </c>
      <c r="Q234" s="143">
        <v>2.5000000000000001E-3</v>
      </c>
      <c r="R234" s="143">
        <f>Q234*H234</f>
        <v>6.9449999999999998E-2</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7460</v>
      </c>
    </row>
    <row r="235" spans="2:65" s="1" customFormat="1">
      <c r="B235" s="34"/>
      <c r="D235" s="147" t="s">
        <v>338</v>
      </c>
      <c r="F235" s="148" t="s">
        <v>7461</v>
      </c>
      <c r="I235" s="149"/>
      <c r="L235" s="34"/>
      <c r="M235" s="150"/>
      <c r="T235" s="55"/>
      <c r="AT235" s="19" t="s">
        <v>338</v>
      </c>
      <c r="AU235" s="19" t="s">
        <v>79</v>
      </c>
    </row>
    <row r="236" spans="2:65" s="14" customFormat="1">
      <c r="B236" s="170"/>
      <c r="D236" s="151" t="s">
        <v>442</v>
      </c>
      <c r="E236" s="171" t="s">
        <v>3</v>
      </c>
      <c r="F236" s="172" t="s">
        <v>7462</v>
      </c>
      <c r="H236" s="171" t="s">
        <v>3</v>
      </c>
      <c r="I236" s="173"/>
      <c r="L236" s="170"/>
      <c r="M236" s="174"/>
      <c r="T236" s="175"/>
      <c r="AT236" s="171" t="s">
        <v>442</v>
      </c>
      <c r="AU236" s="171" t="s">
        <v>79</v>
      </c>
      <c r="AV236" s="14" t="s">
        <v>76</v>
      </c>
      <c r="AW236" s="14" t="s">
        <v>31</v>
      </c>
      <c r="AX236" s="14" t="s">
        <v>69</v>
      </c>
      <c r="AY236" s="171" t="s">
        <v>328</v>
      </c>
    </row>
    <row r="237" spans="2:65" s="12" customFormat="1">
      <c r="B237" s="156"/>
      <c r="D237" s="151" t="s">
        <v>442</v>
      </c>
      <c r="E237" s="157" t="s">
        <v>3</v>
      </c>
      <c r="F237" s="158" t="s">
        <v>7463</v>
      </c>
      <c r="H237" s="159">
        <v>6.24</v>
      </c>
      <c r="I237" s="160"/>
      <c r="L237" s="156"/>
      <c r="M237" s="161"/>
      <c r="T237" s="162"/>
      <c r="AT237" s="157" t="s">
        <v>442</v>
      </c>
      <c r="AU237" s="157" t="s">
        <v>79</v>
      </c>
      <c r="AV237" s="12" t="s">
        <v>79</v>
      </c>
      <c r="AW237" s="12" t="s">
        <v>31</v>
      </c>
      <c r="AX237" s="12" t="s">
        <v>69</v>
      </c>
      <c r="AY237" s="157" t="s">
        <v>328</v>
      </c>
    </row>
    <row r="238" spans="2:65" s="12" customFormat="1">
      <c r="B238" s="156"/>
      <c r="D238" s="151" t="s">
        <v>442</v>
      </c>
      <c r="E238" s="157" t="s">
        <v>3</v>
      </c>
      <c r="F238" s="158" t="s">
        <v>7463</v>
      </c>
      <c r="H238" s="159">
        <v>6.24</v>
      </c>
      <c r="I238" s="160"/>
      <c r="L238" s="156"/>
      <c r="M238" s="161"/>
      <c r="T238" s="162"/>
      <c r="AT238" s="157" t="s">
        <v>442</v>
      </c>
      <c r="AU238" s="157" t="s">
        <v>79</v>
      </c>
      <c r="AV238" s="12" t="s">
        <v>79</v>
      </c>
      <c r="AW238" s="12" t="s">
        <v>31</v>
      </c>
      <c r="AX238" s="12" t="s">
        <v>69</v>
      </c>
      <c r="AY238" s="157" t="s">
        <v>328</v>
      </c>
    </row>
    <row r="239" spans="2:65" s="12" customFormat="1">
      <c r="B239" s="156"/>
      <c r="D239" s="151" t="s">
        <v>442</v>
      </c>
      <c r="E239" s="157" t="s">
        <v>3</v>
      </c>
      <c r="F239" s="158" t="s">
        <v>7464</v>
      </c>
      <c r="H239" s="159">
        <v>0.3</v>
      </c>
      <c r="I239" s="160"/>
      <c r="L239" s="156"/>
      <c r="M239" s="161"/>
      <c r="T239" s="162"/>
      <c r="AT239" s="157" t="s">
        <v>442</v>
      </c>
      <c r="AU239" s="157" t="s">
        <v>79</v>
      </c>
      <c r="AV239" s="12" t="s">
        <v>79</v>
      </c>
      <c r="AW239" s="12" t="s">
        <v>31</v>
      </c>
      <c r="AX239" s="12" t="s">
        <v>69</v>
      </c>
      <c r="AY239" s="157" t="s">
        <v>328</v>
      </c>
    </row>
    <row r="240" spans="2:65" s="14" customFormat="1">
      <c r="B240" s="170"/>
      <c r="D240" s="151" t="s">
        <v>442</v>
      </c>
      <c r="E240" s="171" t="s">
        <v>3</v>
      </c>
      <c r="F240" s="172" t="s">
        <v>7465</v>
      </c>
      <c r="H240" s="171" t="s">
        <v>3</v>
      </c>
      <c r="I240" s="173"/>
      <c r="L240" s="170"/>
      <c r="M240" s="174"/>
      <c r="T240" s="175"/>
      <c r="AT240" s="171" t="s">
        <v>442</v>
      </c>
      <c r="AU240" s="171" t="s">
        <v>79</v>
      </c>
      <c r="AV240" s="14" t="s">
        <v>76</v>
      </c>
      <c r="AW240" s="14" t="s">
        <v>31</v>
      </c>
      <c r="AX240" s="14" t="s">
        <v>69</v>
      </c>
      <c r="AY240" s="171" t="s">
        <v>328</v>
      </c>
    </row>
    <row r="241" spans="2:65" s="12" customFormat="1">
      <c r="B241" s="156"/>
      <c r="D241" s="151" t="s">
        <v>442</v>
      </c>
      <c r="E241" s="157" t="s">
        <v>3</v>
      </c>
      <c r="F241" s="158" t="s">
        <v>526</v>
      </c>
      <c r="H241" s="159">
        <v>15</v>
      </c>
      <c r="I241" s="160"/>
      <c r="L241" s="156"/>
      <c r="M241" s="161"/>
      <c r="T241" s="162"/>
      <c r="AT241" s="157" t="s">
        <v>442</v>
      </c>
      <c r="AU241" s="157" t="s">
        <v>79</v>
      </c>
      <c r="AV241" s="12" t="s">
        <v>79</v>
      </c>
      <c r="AW241" s="12" t="s">
        <v>31</v>
      </c>
      <c r="AX241" s="12" t="s">
        <v>69</v>
      </c>
      <c r="AY241" s="157" t="s">
        <v>328</v>
      </c>
    </row>
    <row r="242" spans="2:65" s="13" customFormat="1">
      <c r="B242" s="163"/>
      <c r="D242" s="151" t="s">
        <v>442</v>
      </c>
      <c r="E242" s="164" t="s">
        <v>3</v>
      </c>
      <c r="F242" s="165" t="s">
        <v>452</v>
      </c>
      <c r="H242" s="166">
        <v>27.78</v>
      </c>
      <c r="I242" s="167"/>
      <c r="L242" s="163"/>
      <c r="M242" s="168"/>
      <c r="T242" s="169"/>
      <c r="AT242" s="164" t="s">
        <v>442</v>
      </c>
      <c r="AU242" s="164" t="s">
        <v>79</v>
      </c>
      <c r="AV242" s="13" t="s">
        <v>113</v>
      </c>
      <c r="AW242" s="13" t="s">
        <v>31</v>
      </c>
      <c r="AX242" s="13" t="s">
        <v>76</v>
      </c>
      <c r="AY242" s="164" t="s">
        <v>328</v>
      </c>
    </row>
    <row r="243" spans="2:65" s="1" customFormat="1" ht="44.25" customHeight="1">
      <c r="B243" s="133"/>
      <c r="C243" s="134" t="s">
        <v>616</v>
      </c>
      <c r="D243" s="134" t="s">
        <v>331</v>
      </c>
      <c r="E243" s="135" t="s">
        <v>3081</v>
      </c>
      <c r="F243" s="136" t="s">
        <v>3082</v>
      </c>
      <c r="G243" s="137" t="s">
        <v>439</v>
      </c>
      <c r="H243" s="138">
        <v>27.78</v>
      </c>
      <c r="I243" s="139"/>
      <c r="J243" s="140">
        <f>ROUND(I243*H243,2)</f>
        <v>0</v>
      </c>
      <c r="K243" s="136" t="s">
        <v>335</v>
      </c>
      <c r="L243" s="34"/>
      <c r="M243" s="141" t="s">
        <v>3</v>
      </c>
      <c r="N243" s="142" t="s">
        <v>40</v>
      </c>
      <c r="P243" s="143">
        <f>O243*H243</f>
        <v>0</v>
      </c>
      <c r="Q243" s="143">
        <v>1E-4</v>
      </c>
      <c r="R243" s="143">
        <f>Q243*H243</f>
        <v>2.7780000000000001E-3</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7466</v>
      </c>
    </row>
    <row r="244" spans="2:65" s="1" customFormat="1">
      <c r="B244" s="34"/>
      <c r="D244" s="147" t="s">
        <v>338</v>
      </c>
      <c r="F244" s="148" t="s">
        <v>3084</v>
      </c>
      <c r="I244" s="149"/>
      <c r="L244" s="34"/>
      <c r="M244" s="150"/>
      <c r="T244" s="55"/>
      <c r="AT244" s="19" t="s">
        <v>338</v>
      </c>
      <c r="AU244" s="19" t="s">
        <v>79</v>
      </c>
    </row>
    <row r="245" spans="2:65" s="1" customFormat="1" ht="37.9" customHeight="1">
      <c r="B245" s="133"/>
      <c r="C245" s="134" t="s">
        <v>621</v>
      </c>
      <c r="D245" s="134" t="s">
        <v>331</v>
      </c>
      <c r="E245" s="135" t="s">
        <v>7467</v>
      </c>
      <c r="F245" s="136" t="s">
        <v>7468</v>
      </c>
      <c r="G245" s="137" t="s">
        <v>439</v>
      </c>
      <c r="H245" s="138">
        <v>27.78</v>
      </c>
      <c r="I245" s="139"/>
      <c r="J245" s="140">
        <f>ROUND(I245*H245,2)</f>
        <v>0</v>
      </c>
      <c r="K245" s="136" t="s">
        <v>335</v>
      </c>
      <c r="L245" s="34"/>
      <c r="M245" s="141" t="s">
        <v>3</v>
      </c>
      <c r="N245" s="142" t="s">
        <v>40</v>
      </c>
      <c r="P245" s="143">
        <f>O245*H245</f>
        <v>0</v>
      </c>
      <c r="Q245" s="143">
        <v>4.7999999999999996E-7</v>
      </c>
      <c r="R245" s="143">
        <f>Q245*H245</f>
        <v>1.3334399999999999E-5</v>
      </c>
      <c r="S245" s="143">
        <v>0</v>
      </c>
      <c r="T245" s="144">
        <f>S245*H245</f>
        <v>0</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7469</v>
      </c>
    </row>
    <row r="246" spans="2:65" s="1" customFormat="1">
      <c r="B246" s="34"/>
      <c r="D246" s="147" t="s">
        <v>338</v>
      </c>
      <c r="F246" s="148" t="s">
        <v>7470</v>
      </c>
      <c r="I246" s="149"/>
      <c r="L246" s="34"/>
      <c r="M246" s="150"/>
      <c r="T246" s="55"/>
      <c r="AT246" s="19" t="s">
        <v>338</v>
      </c>
      <c r="AU246" s="19" t="s">
        <v>79</v>
      </c>
    </row>
    <row r="247" spans="2:65" s="1" customFormat="1" ht="49.15" customHeight="1">
      <c r="B247" s="133"/>
      <c r="C247" s="134" t="s">
        <v>626</v>
      </c>
      <c r="D247" s="134" t="s">
        <v>331</v>
      </c>
      <c r="E247" s="135" t="s">
        <v>7471</v>
      </c>
      <c r="F247" s="136" t="s">
        <v>7472</v>
      </c>
      <c r="G247" s="137" t="s">
        <v>574</v>
      </c>
      <c r="H247" s="138">
        <v>7</v>
      </c>
      <c r="I247" s="139"/>
      <c r="J247" s="140">
        <f>ROUND(I247*H247,2)</f>
        <v>0</v>
      </c>
      <c r="K247" s="136" t="s">
        <v>335</v>
      </c>
      <c r="L247" s="34"/>
      <c r="M247" s="141" t="s">
        <v>3</v>
      </c>
      <c r="N247" s="142" t="s">
        <v>40</v>
      </c>
      <c r="P247" s="143">
        <f>O247*H247</f>
        <v>0</v>
      </c>
      <c r="Q247" s="143">
        <v>0</v>
      </c>
      <c r="R247" s="143">
        <f>Q247*H247</f>
        <v>0</v>
      </c>
      <c r="S247" s="143">
        <v>0</v>
      </c>
      <c r="T247" s="144">
        <f>S247*H247</f>
        <v>0</v>
      </c>
      <c r="AR247" s="145" t="s">
        <v>113</v>
      </c>
      <c r="AT247" s="145" t="s">
        <v>331</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7473</v>
      </c>
    </row>
    <row r="248" spans="2:65" s="1" customFormat="1">
      <c r="B248" s="34"/>
      <c r="D248" s="147" t="s">
        <v>338</v>
      </c>
      <c r="F248" s="148" t="s">
        <v>7474</v>
      </c>
      <c r="I248" s="149"/>
      <c r="L248" s="34"/>
      <c r="M248" s="150"/>
      <c r="T248" s="55"/>
      <c r="AT248" s="19" t="s">
        <v>338</v>
      </c>
      <c r="AU248" s="19" t="s">
        <v>79</v>
      </c>
    </row>
    <row r="249" spans="2:65" s="1" customFormat="1" ht="37.9" customHeight="1">
      <c r="B249" s="133"/>
      <c r="C249" s="176" t="s">
        <v>631</v>
      </c>
      <c r="D249" s="176" t="s">
        <v>539</v>
      </c>
      <c r="E249" s="177" t="s">
        <v>7475</v>
      </c>
      <c r="F249" s="178" t="s">
        <v>7476</v>
      </c>
      <c r="G249" s="179" t="s">
        <v>574</v>
      </c>
      <c r="H249" s="180">
        <v>7</v>
      </c>
      <c r="I249" s="181"/>
      <c r="J249" s="182">
        <f>ROUND(I249*H249,2)</f>
        <v>0</v>
      </c>
      <c r="K249" s="178" t="s">
        <v>335</v>
      </c>
      <c r="L249" s="183"/>
      <c r="M249" s="184" t="s">
        <v>3</v>
      </c>
      <c r="N249" s="185" t="s">
        <v>40</v>
      </c>
      <c r="P249" s="143">
        <f>O249*H249</f>
        <v>0</v>
      </c>
      <c r="Q249" s="143">
        <v>2.0000000000000001E-4</v>
      </c>
      <c r="R249" s="143">
        <f>Q249*H249</f>
        <v>1.4E-3</v>
      </c>
      <c r="S249" s="143">
        <v>0</v>
      </c>
      <c r="T249" s="144">
        <f>S249*H249</f>
        <v>0</v>
      </c>
      <c r="AR249" s="145" t="s">
        <v>171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7477</v>
      </c>
    </row>
    <row r="250" spans="2:65" s="1" customFormat="1" ht="24.2" customHeight="1">
      <c r="B250" s="133"/>
      <c r="C250" s="134" t="s">
        <v>638</v>
      </c>
      <c r="D250" s="134" t="s">
        <v>331</v>
      </c>
      <c r="E250" s="135" t="s">
        <v>7478</v>
      </c>
      <c r="F250" s="136" t="s">
        <v>7479</v>
      </c>
      <c r="G250" s="137" t="s">
        <v>476</v>
      </c>
      <c r="H250" s="138">
        <v>4.8</v>
      </c>
      <c r="I250" s="139"/>
      <c r="J250" s="140">
        <f>ROUND(I250*H250,2)</f>
        <v>0</v>
      </c>
      <c r="K250" s="136" t="s">
        <v>335</v>
      </c>
      <c r="L250" s="34"/>
      <c r="M250" s="141" t="s">
        <v>3</v>
      </c>
      <c r="N250" s="142" t="s">
        <v>40</v>
      </c>
      <c r="P250" s="143">
        <f>O250*H250</f>
        <v>0</v>
      </c>
      <c r="Q250" s="143">
        <v>3.6999999999999999E-4</v>
      </c>
      <c r="R250" s="143">
        <f>Q250*H250</f>
        <v>1.7759999999999998E-3</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7480</v>
      </c>
    </row>
    <row r="251" spans="2:65" s="1" customFormat="1">
      <c r="B251" s="34"/>
      <c r="D251" s="147" t="s">
        <v>338</v>
      </c>
      <c r="F251" s="148" t="s">
        <v>7481</v>
      </c>
      <c r="I251" s="149"/>
      <c r="L251" s="34"/>
      <c r="M251" s="150"/>
      <c r="T251" s="55"/>
      <c r="AT251" s="19" t="s">
        <v>338</v>
      </c>
      <c r="AU251" s="19" t="s">
        <v>79</v>
      </c>
    </row>
    <row r="252" spans="2:65" s="12" customFormat="1">
      <c r="B252" s="156"/>
      <c r="D252" s="151" t="s">
        <v>442</v>
      </c>
      <c r="E252" s="157" t="s">
        <v>3</v>
      </c>
      <c r="F252" s="158" t="s">
        <v>7482</v>
      </c>
      <c r="H252" s="159">
        <v>4.8</v>
      </c>
      <c r="I252" s="160"/>
      <c r="L252" s="156"/>
      <c r="M252" s="161"/>
      <c r="T252" s="162"/>
      <c r="AT252" s="157" t="s">
        <v>442</v>
      </c>
      <c r="AU252" s="157" t="s">
        <v>79</v>
      </c>
      <c r="AV252" s="12" t="s">
        <v>79</v>
      </c>
      <c r="AW252" s="12" t="s">
        <v>31</v>
      </c>
      <c r="AX252" s="12" t="s">
        <v>76</v>
      </c>
      <c r="AY252" s="157" t="s">
        <v>328</v>
      </c>
    </row>
    <row r="253" spans="2:65" s="1" customFormat="1" ht="37.9" customHeight="1">
      <c r="B253" s="133"/>
      <c r="C253" s="134" t="s">
        <v>643</v>
      </c>
      <c r="D253" s="134" t="s">
        <v>331</v>
      </c>
      <c r="E253" s="135" t="s">
        <v>7483</v>
      </c>
      <c r="F253" s="136" t="s">
        <v>7484</v>
      </c>
      <c r="G253" s="137" t="s">
        <v>439</v>
      </c>
      <c r="H253" s="138">
        <v>0.72</v>
      </c>
      <c r="I253" s="139"/>
      <c r="J253" s="140">
        <f>ROUND(I253*H253,2)</f>
        <v>0</v>
      </c>
      <c r="K253" s="136" t="s">
        <v>335</v>
      </c>
      <c r="L253" s="34"/>
      <c r="M253" s="141" t="s">
        <v>3</v>
      </c>
      <c r="N253" s="142" t="s">
        <v>40</v>
      </c>
      <c r="P253" s="143">
        <f>O253*H253</f>
        <v>0</v>
      </c>
      <c r="Q253" s="143">
        <v>2.9E-4</v>
      </c>
      <c r="R253" s="143">
        <f>Q253*H253</f>
        <v>2.0880000000000001E-4</v>
      </c>
      <c r="S253" s="143">
        <v>0</v>
      </c>
      <c r="T253" s="144">
        <f>S253*H253</f>
        <v>0</v>
      </c>
      <c r="AR253" s="145" t="s">
        <v>113</v>
      </c>
      <c r="AT253" s="145" t="s">
        <v>331</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7485</v>
      </c>
    </row>
    <row r="254" spans="2:65" s="1" customFormat="1">
      <c r="B254" s="34"/>
      <c r="D254" s="147" t="s">
        <v>338</v>
      </c>
      <c r="F254" s="148" t="s">
        <v>7486</v>
      </c>
      <c r="I254" s="149"/>
      <c r="L254" s="34"/>
      <c r="M254" s="150"/>
      <c r="T254" s="55"/>
      <c r="AT254" s="19" t="s">
        <v>338</v>
      </c>
      <c r="AU254" s="19" t="s">
        <v>79</v>
      </c>
    </row>
    <row r="255" spans="2:65" s="14" customFormat="1">
      <c r="B255" s="170"/>
      <c r="D255" s="151" t="s">
        <v>442</v>
      </c>
      <c r="E255" s="171" t="s">
        <v>3</v>
      </c>
      <c r="F255" s="172" t="s">
        <v>7487</v>
      </c>
      <c r="H255" s="171" t="s">
        <v>3</v>
      </c>
      <c r="I255" s="173"/>
      <c r="L255" s="170"/>
      <c r="M255" s="174"/>
      <c r="T255" s="175"/>
      <c r="AT255" s="171" t="s">
        <v>442</v>
      </c>
      <c r="AU255" s="171" t="s">
        <v>79</v>
      </c>
      <c r="AV255" s="14" t="s">
        <v>76</v>
      </c>
      <c r="AW255" s="14" t="s">
        <v>31</v>
      </c>
      <c r="AX255" s="14" t="s">
        <v>69</v>
      </c>
      <c r="AY255" s="171" t="s">
        <v>328</v>
      </c>
    </row>
    <row r="256" spans="2:65" s="12" customFormat="1">
      <c r="B256" s="156"/>
      <c r="D256" s="151" t="s">
        <v>442</v>
      </c>
      <c r="E256" s="157" t="s">
        <v>3</v>
      </c>
      <c r="F256" s="158" t="s">
        <v>7488</v>
      </c>
      <c r="H256" s="159">
        <v>0.72</v>
      </c>
      <c r="I256" s="160"/>
      <c r="L256" s="156"/>
      <c r="M256" s="161"/>
      <c r="T256" s="162"/>
      <c r="AT256" s="157" t="s">
        <v>442</v>
      </c>
      <c r="AU256" s="157" t="s">
        <v>79</v>
      </c>
      <c r="AV256" s="12" t="s">
        <v>79</v>
      </c>
      <c r="AW256" s="12" t="s">
        <v>31</v>
      </c>
      <c r="AX256" s="12" t="s">
        <v>76</v>
      </c>
      <c r="AY256" s="157" t="s">
        <v>328</v>
      </c>
    </row>
    <row r="257" spans="2:65" s="1" customFormat="1" ht="44.25" customHeight="1">
      <c r="B257" s="133"/>
      <c r="C257" s="134" t="s">
        <v>649</v>
      </c>
      <c r="D257" s="134" t="s">
        <v>331</v>
      </c>
      <c r="E257" s="135" t="s">
        <v>7489</v>
      </c>
      <c r="F257" s="136" t="s">
        <v>7490</v>
      </c>
      <c r="G257" s="137" t="s">
        <v>439</v>
      </c>
      <c r="H257" s="138">
        <v>0.98</v>
      </c>
      <c r="I257" s="139"/>
      <c r="J257" s="140">
        <f>ROUND(I257*H257,2)</f>
        <v>0</v>
      </c>
      <c r="K257" s="136" t="s">
        <v>335</v>
      </c>
      <c r="L257" s="34"/>
      <c r="M257" s="141" t="s">
        <v>3</v>
      </c>
      <c r="N257" s="142" t="s">
        <v>40</v>
      </c>
      <c r="P257" s="143">
        <f>O257*H257</f>
        <v>0</v>
      </c>
      <c r="Q257" s="143">
        <v>6.3000000000000003E-4</v>
      </c>
      <c r="R257" s="143">
        <f>Q257*H257</f>
        <v>6.1740000000000005E-4</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7491</v>
      </c>
    </row>
    <row r="258" spans="2:65" s="1" customFormat="1">
      <c r="B258" s="34"/>
      <c r="D258" s="147" t="s">
        <v>338</v>
      </c>
      <c r="F258" s="148" t="s">
        <v>7492</v>
      </c>
      <c r="I258" s="149"/>
      <c r="L258" s="34"/>
      <c r="M258" s="150"/>
      <c r="T258" s="55"/>
      <c r="AT258" s="19" t="s">
        <v>338</v>
      </c>
      <c r="AU258" s="19" t="s">
        <v>79</v>
      </c>
    </row>
    <row r="259" spans="2:65" s="12" customFormat="1">
      <c r="B259" s="156"/>
      <c r="D259" s="151" t="s">
        <v>442</v>
      </c>
      <c r="E259" s="157" t="s">
        <v>3</v>
      </c>
      <c r="F259" s="158" t="s">
        <v>7493</v>
      </c>
      <c r="H259" s="159">
        <v>0.98</v>
      </c>
      <c r="I259" s="160"/>
      <c r="L259" s="156"/>
      <c r="M259" s="161"/>
      <c r="T259" s="162"/>
      <c r="AT259" s="157" t="s">
        <v>442</v>
      </c>
      <c r="AU259" s="157" t="s">
        <v>79</v>
      </c>
      <c r="AV259" s="12" t="s">
        <v>79</v>
      </c>
      <c r="AW259" s="12" t="s">
        <v>31</v>
      </c>
      <c r="AX259" s="12" t="s">
        <v>76</v>
      </c>
      <c r="AY259" s="157" t="s">
        <v>328</v>
      </c>
    </row>
    <row r="260" spans="2:65" s="11" customFormat="1" ht="22.9" customHeight="1">
      <c r="B260" s="121"/>
      <c r="D260" s="122" t="s">
        <v>68</v>
      </c>
      <c r="E260" s="131" t="s">
        <v>927</v>
      </c>
      <c r="F260" s="131" t="s">
        <v>928</v>
      </c>
      <c r="I260" s="124"/>
      <c r="J260" s="132">
        <f>BK260</f>
        <v>0</v>
      </c>
      <c r="L260" s="121"/>
      <c r="M260" s="126"/>
      <c r="P260" s="127">
        <f>SUM(P261:P262)</f>
        <v>0</v>
      </c>
      <c r="R260" s="127">
        <f>SUM(R261:R262)</f>
        <v>0</v>
      </c>
      <c r="T260" s="128">
        <f>SUM(T261:T262)</f>
        <v>0</v>
      </c>
      <c r="AR260" s="122" t="s">
        <v>76</v>
      </c>
      <c r="AT260" s="129" t="s">
        <v>68</v>
      </c>
      <c r="AU260" s="129" t="s">
        <v>76</v>
      </c>
      <c r="AY260" s="122" t="s">
        <v>328</v>
      </c>
      <c r="BK260" s="130">
        <f>SUM(BK261:BK262)</f>
        <v>0</v>
      </c>
    </row>
    <row r="261" spans="2:65" s="1" customFormat="1" ht="55.5" customHeight="1">
      <c r="B261" s="133"/>
      <c r="C261" s="134" t="s">
        <v>654</v>
      </c>
      <c r="D261" s="134" t="s">
        <v>331</v>
      </c>
      <c r="E261" s="135" t="s">
        <v>5344</v>
      </c>
      <c r="F261" s="136" t="s">
        <v>5345</v>
      </c>
      <c r="G261" s="137" t="s">
        <v>585</v>
      </c>
      <c r="H261" s="138">
        <v>49.104999999999997</v>
      </c>
      <c r="I261" s="139"/>
      <c r="J261" s="140">
        <f>ROUND(I261*H261,2)</f>
        <v>0</v>
      </c>
      <c r="K261" s="136" t="s">
        <v>335</v>
      </c>
      <c r="L261" s="34"/>
      <c r="M261" s="141" t="s">
        <v>3</v>
      </c>
      <c r="N261" s="142" t="s">
        <v>40</v>
      </c>
      <c r="P261" s="143">
        <f>O261*H261</f>
        <v>0</v>
      </c>
      <c r="Q261" s="143">
        <v>0</v>
      </c>
      <c r="R261" s="143">
        <f>Q261*H261</f>
        <v>0</v>
      </c>
      <c r="S261" s="143">
        <v>0</v>
      </c>
      <c r="T261" s="144">
        <f>S261*H261</f>
        <v>0</v>
      </c>
      <c r="AR261" s="145" t="s">
        <v>113</v>
      </c>
      <c r="AT261" s="145" t="s">
        <v>331</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7494</v>
      </c>
    </row>
    <row r="262" spans="2:65" s="1" customFormat="1">
      <c r="B262" s="34"/>
      <c r="D262" s="147" t="s">
        <v>338</v>
      </c>
      <c r="F262" s="148" t="s">
        <v>5347</v>
      </c>
      <c r="I262" s="149"/>
      <c r="L262" s="34"/>
      <c r="M262" s="150"/>
      <c r="T262" s="55"/>
      <c r="AT262" s="19" t="s">
        <v>338</v>
      </c>
      <c r="AU262" s="19" t="s">
        <v>79</v>
      </c>
    </row>
    <row r="263" spans="2:65" s="11" customFormat="1" ht="25.9" customHeight="1">
      <c r="B263" s="121"/>
      <c r="D263" s="122" t="s">
        <v>68</v>
      </c>
      <c r="E263" s="123" t="s">
        <v>1199</v>
      </c>
      <c r="F263" s="123" t="s">
        <v>1200</v>
      </c>
      <c r="I263" s="124"/>
      <c r="J263" s="125">
        <f>BK263</f>
        <v>0</v>
      </c>
      <c r="L263" s="121"/>
      <c r="M263" s="126"/>
      <c r="P263" s="127">
        <f>P264+P284</f>
        <v>0</v>
      </c>
      <c r="R263" s="127">
        <f>R264+R284</f>
        <v>0.28677451999999998</v>
      </c>
      <c r="T263" s="128">
        <f>T264+T284</f>
        <v>0</v>
      </c>
      <c r="AR263" s="122" t="s">
        <v>79</v>
      </c>
      <c r="AT263" s="129" t="s">
        <v>68</v>
      </c>
      <c r="AU263" s="129" t="s">
        <v>69</v>
      </c>
      <c r="AY263" s="122" t="s">
        <v>328</v>
      </c>
      <c r="BK263" s="130">
        <f>BK264+BK284</f>
        <v>0</v>
      </c>
    </row>
    <row r="264" spans="2:65" s="11" customFormat="1" ht="22.9" customHeight="1">
      <c r="B264" s="121"/>
      <c r="D264" s="122" t="s">
        <v>68</v>
      </c>
      <c r="E264" s="131" t="s">
        <v>1201</v>
      </c>
      <c r="F264" s="131" t="s">
        <v>1202</v>
      </c>
      <c r="I264" s="124"/>
      <c r="J264" s="132">
        <f>BK264</f>
        <v>0</v>
      </c>
      <c r="L264" s="121"/>
      <c r="M264" s="126"/>
      <c r="P264" s="127">
        <f>P265+SUM(P266:P273)</f>
        <v>0</v>
      </c>
      <c r="R264" s="127">
        <f>R265+SUM(R266:R273)</f>
        <v>0.28677451999999998</v>
      </c>
      <c r="T264" s="128">
        <f>T265+SUM(T266:T273)</f>
        <v>0</v>
      </c>
      <c r="AR264" s="122" t="s">
        <v>79</v>
      </c>
      <c r="AT264" s="129" t="s">
        <v>68</v>
      </c>
      <c r="AU264" s="129" t="s">
        <v>76</v>
      </c>
      <c r="AY264" s="122" t="s">
        <v>328</v>
      </c>
      <c r="BK264" s="130">
        <f>BK265+SUM(BK266:BK273)</f>
        <v>0</v>
      </c>
    </row>
    <row r="265" spans="2:65" s="1" customFormat="1" ht="55.5" customHeight="1">
      <c r="B265" s="133"/>
      <c r="C265" s="134" t="s">
        <v>661</v>
      </c>
      <c r="D265" s="134" t="s">
        <v>331</v>
      </c>
      <c r="E265" s="135" t="s">
        <v>7495</v>
      </c>
      <c r="F265" s="136" t="s">
        <v>7496</v>
      </c>
      <c r="G265" s="137" t="s">
        <v>439</v>
      </c>
      <c r="H265" s="138">
        <v>35.36</v>
      </c>
      <c r="I265" s="139"/>
      <c r="J265" s="140">
        <f>ROUND(I265*H265,2)</f>
        <v>0</v>
      </c>
      <c r="K265" s="136" t="s">
        <v>335</v>
      </c>
      <c r="L265" s="34"/>
      <c r="M265" s="141" t="s">
        <v>3</v>
      </c>
      <c r="N265" s="142" t="s">
        <v>40</v>
      </c>
      <c r="P265" s="143">
        <f>O265*H265</f>
        <v>0</v>
      </c>
      <c r="Q265" s="143">
        <v>6.3000000000000003E-4</v>
      </c>
      <c r="R265" s="143">
        <f>Q265*H265</f>
        <v>2.2276799999999999E-2</v>
      </c>
      <c r="S265" s="143">
        <v>0</v>
      </c>
      <c r="T265" s="144">
        <f>S265*H265</f>
        <v>0</v>
      </c>
      <c r="AR265" s="145" t="s">
        <v>532</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532</v>
      </c>
      <c r="BM265" s="145" t="s">
        <v>7497</v>
      </c>
    </row>
    <row r="266" spans="2:65" s="1" customFormat="1">
      <c r="B266" s="34"/>
      <c r="D266" s="147" t="s">
        <v>338</v>
      </c>
      <c r="F266" s="148" t="s">
        <v>7498</v>
      </c>
      <c r="I266" s="149"/>
      <c r="L266" s="34"/>
      <c r="M266" s="150"/>
      <c r="T266" s="55"/>
      <c r="AT266" s="19" t="s">
        <v>338</v>
      </c>
      <c r="AU266" s="19" t="s">
        <v>79</v>
      </c>
    </row>
    <row r="267" spans="2:65" s="12" customFormat="1">
      <c r="B267" s="156"/>
      <c r="D267" s="151" t="s">
        <v>442</v>
      </c>
      <c r="E267" s="157" t="s">
        <v>3</v>
      </c>
      <c r="F267" s="158" t="s">
        <v>2409</v>
      </c>
      <c r="H267" s="159">
        <v>35.36</v>
      </c>
      <c r="I267" s="160"/>
      <c r="L267" s="156"/>
      <c r="M267" s="161"/>
      <c r="T267" s="162"/>
      <c r="AT267" s="157" t="s">
        <v>442</v>
      </c>
      <c r="AU267" s="157" t="s">
        <v>79</v>
      </c>
      <c r="AV267" s="12" t="s">
        <v>79</v>
      </c>
      <c r="AW267" s="12" t="s">
        <v>31</v>
      </c>
      <c r="AX267" s="12" t="s">
        <v>76</v>
      </c>
      <c r="AY267" s="157" t="s">
        <v>328</v>
      </c>
    </row>
    <row r="268" spans="2:65" s="1" customFormat="1" ht="24.2" customHeight="1">
      <c r="B268" s="133"/>
      <c r="C268" s="134" t="s">
        <v>666</v>
      </c>
      <c r="D268" s="134" t="s">
        <v>331</v>
      </c>
      <c r="E268" s="135" t="s">
        <v>3544</v>
      </c>
      <c r="F268" s="136" t="s">
        <v>3545</v>
      </c>
      <c r="G268" s="137" t="s">
        <v>476</v>
      </c>
      <c r="H268" s="138">
        <v>42.2</v>
      </c>
      <c r="I268" s="139"/>
      <c r="J268" s="140">
        <f>ROUND(I268*H268,2)</f>
        <v>0</v>
      </c>
      <c r="K268" s="136" t="s">
        <v>335</v>
      </c>
      <c r="L268" s="34"/>
      <c r="M268" s="141" t="s">
        <v>3</v>
      </c>
      <c r="N268" s="142" t="s">
        <v>40</v>
      </c>
      <c r="P268" s="143">
        <f>O268*H268</f>
        <v>0</v>
      </c>
      <c r="Q268" s="143">
        <v>1.6000000000000001E-4</v>
      </c>
      <c r="R268" s="143">
        <f>Q268*H268</f>
        <v>6.7520000000000011E-3</v>
      </c>
      <c r="S268" s="143">
        <v>0</v>
      </c>
      <c r="T268" s="144">
        <f>S268*H268</f>
        <v>0</v>
      </c>
      <c r="AR268" s="145" t="s">
        <v>532</v>
      </c>
      <c r="AT268" s="145" t="s">
        <v>331</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7499</v>
      </c>
    </row>
    <row r="269" spans="2:65" s="1" customFormat="1">
      <c r="B269" s="34"/>
      <c r="D269" s="147" t="s">
        <v>338</v>
      </c>
      <c r="F269" s="148" t="s">
        <v>3547</v>
      </c>
      <c r="I269" s="149"/>
      <c r="L269" s="34"/>
      <c r="M269" s="150"/>
      <c r="T269" s="55"/>
      <c r="AT269" s="19" t="s">
        <v>338</v>
      </c>
      <c r="AU269" s="19" t="s">
        <v>79</v>
      </c>
    </row>
    <row r="270" spans="2:65" s="12" customFormat="1">
      <c r="B270" s="156"/>
      <c r="D270" s="151" t="s">
        <v>442</v>
      </c>
      <c r="E270" s="157" t="s">
        <v>3</v>
      </c>
      <c r="F270" s="158" t="s">
        <v>7500</v>
      </c>
      <c r="H270" s="159">
        <v>42.2</v>
      </c>
      <c r="I270" s="160"/>
      <c r="L270" s="156"/>
      <c r="M270" s="161"/>
      <c r="T270" s="162"/>
      <c r="AT270" s="157" t="s">
        <v>442</v>
      </c>
      <c r="AU270" s="157" t="s">
        <v>79</v>
      </c>
      <c r="AV270" s="12" t="s">
        <v>79</v>
      </c>
      <c r="AW270" s="12" t="s">
        <v>31</v>
      </c>
      <c r="AX270" s="12" t="s">
        <v>76</v>
      </c>
      <c r="AY270" s="157" t="s">
        <v>328</v>
      </c>
    </row>
    <row r="271" spans="2:65" s="1" customFormat="1" ht="49.15" customHeight="1">
      <c r="B271" s="133"/>
      <c r="C271" s="134" t="s">
        <v>671</v>
      </c>
      <c r="D271" s="134" t="s">
        <v>331</v>
      </c>
      <c r="E271" s="135" t="s">
        <v>1211</v>
      </c>
      <c r="F271" s="136" t="s">
        <v>1212</v>
      </c>
      <c r="G271" s="137" t="s">
        <v>585</v>
      </c>
      <c r="H271" s="138">
        <v>0.28699999999999998</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532</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532</v>
      </c>
      <c r="BM271" s="145" t="s">
        <v>7501</v>
      </c>
    </row>
    <row r="272" spans="2:65" s="1" customFormat="1">
      <c r="B272" s="34"/>
      <c r="D272" s="147" t="s">
        <v>338</v>
      </c>
      <c r="F272" s="148" t="s">
        <v>1214</v>
      </c>
      <c r="I272" s="149"/>
      <c r="L272" s="34"/>
      <c r="M272" s="150"/>
      <c r="T272" s="55"/>
      <c r="AT272" s="19" t="s">
        <v>338</v>
      </c>
      <c r="AU272" s="19" t="s">
        <v>79</v>
      </c>
    </row>
    <row r="273" spans="2:65" s="11" customFormat="1" ht="20.85" customHeight="1">
      <c r="B273" s="121"/>
      <c r="D273" s="122" t="s">
        <v>68</v>
      </c>
      <c r="E273" s="131" t="s">
        <v>3562</v>
      </c>
      <c r="F273" s="131" t="s">
        <v>3563</v>
      </c>
      <c r="I273" s="124"/>
      <c r="J273" s="132">
        <f>BK273</f>
        <v>0</v>
      </c>
      <c r="L273" s="121"/>
      <c r="M273" s="126"/>
      <c r="P273" s="127">
        <f>SUM(P274:P283)</f>
        <v>0</v>
      </c>
      <c r="R273" s="127">
        <f>SUM(R274:R283)</f>
        <v>0.25774572000000001</v>
      </c>
      <c r="T273" s="128">
        <f>SUM(T274:T283)</f>
        <v>0</v>
      </c>
      <c r="AR273" s="122" t="s">
        <v>79</v>
      </c>
      <c r="AT273" s="129" t="s">
        <v>68</v>
      </c>
      <c r="AU273" s="129" t="s">
        <v>79</v>
      </c>
      <c r="AY273" s="122" t="s">
        <v>328</v>
      </c>
      <c r="BK273" s="130">
        <f>SUM(BK274:BK283)</f>
        <v>0</v>
      </c>
    </row>
    <row r="274" spans="2:65" s="1" customFormat="1" ht="33" customHeight="1">
      <c r="B274" s="133"/>
      <c r="C274" s="134" t="s">
        <v>676</v>
      </c>
      <c r="D274" s="134" t="s">
        <v>331</v>
      </c>
      <c r="E274" s="135" t="s">
        <v>3569</v>
      </c>
      <c r="F274" s="136" t="s">
        <v>3570</v>
      </c>
      <c r="G274" s="137" t="s">
        <v>439</v>
      </c>
      <c r="H274" s="138">
        <v>35.36</v>
      </c>
      <c r="I274" s="139"/>
      <c r="J274" s="140">
        <f>ROUND(I274*H274,2)</f>
        <v>0</v>
      </c>
      <c r="K274" s="136" t="s">
        <v>335</v>
      </c>
      <c r="L274" s="34"/>
      <c r="M274" s="141" t="s">
        <v>3</v>
      </c>
      <c r="N274" s="142" t="s">
        <v>40</v>
      </c>
      <c r="P274" s="143">
        <f>O274*H274</f>
        <v>0</v>
      </c>
      <c r="Q274" s="143">
        <v>0</v>
      </c>
      <c r="R274" s="143">
        <f>Q274*H274</f>
        <v>0</v>
      </c>
      <c r="S274" s="143">
        <v>0</v>
      </c>
      <c r="T274" s="144">
        <f>S274*H274</f>
        <v>0</v>
      </c>
      <c r="AR274" s="145" t="s">
        <v>532</v>
      </c>
      <c r="AT274" s="145" t="s">
        <v>331</v>
      </c>
      <c r="AU274" s="145" t="s">
        <v>87</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7502</v>
      </c>
    </row>
    <row r="275" spans="2:65" s="1" customFormat="1">
      <c r="B275" s="34"/>
      <c r="D275" s="147" t="s">
        <v>338</v>
      </c>
      <c r="F275" s="148" t="s">
        <v>3572</v>
      </c>
      <c r="I275" s="149"/>
      <c r="L275" s="34"/>
      <c r="M275" s="150"/>
      <c r="T275" s="55"/>
      <c r="AT275" s="19" t="s">
        <v>338</v>
      </c>
      <c r="AU275" s="19" t="s">
        <v>87</v>
      </c>
    </row>
    <row r="276" spans="2:65" s="12" customFormat="1">
      <c r="B276" s="156"/>
      <c r="D276" s="151" t="s">
        <v>442</v>
      </c>
      <c r="E276" s="157" t="s">
        <v>3</v>
      </c>
      <c r="F276" s="158" t="s">
        <v>2409</v>
      </c>
      <c r="H276" s="159">
        <v>35.36</v>
      </c>
      <c r="I276" s="160"/>
      <c r="L276" s="156"/>
      <c r="M276" s="161"/>
      <c r="T276" s="162"/>
      <c r="AT276" s="157" t="s">
        <v>442</v>
      </c>
      <c r="AU276" s="157" t="s">
        <v>87</v>
      </c>
      <c r="AV276" s="12" t="s">
        <v>79</v>
      </c>
      <c r="AW276" s="12" t="s">
        <v>31</v>
      </c>
      <c r="AX276" s="12" t="s">
        <v>76</v>
      </c>
      <c r="AY276" s="157" t="s">
        <v>328</v>
      </c>
    </row>
    <row r="277" spans="2:65" s="1" customFormat="1" ht="16.5" customHeight="1">
      <c r="B277" s="133"/>
      <c r="C277" s="176" t="s">
        <v>682</v>
      </c>
      <c r="D277" s="176" t="s">
        <v>539</v>
      </c>
      <c r="E277" s="177" t="s">
        <v>3574</v>
      </c>
      <c r="F277" s="178" t="s">
        <v>3575</v>
      </c>
      <c r="G277" s="179" t="s">
        <v>3576</v>
      </c>
      <c r="H277" s="180">
        <v>21.216000000000001</v>
      </c>
      <c r="I277" s="181"/>
      <c r="J277" s="182">
        <f>ROUND(I277*H277,2)</f>
        <v>0</v>
      </c>
      <c r="K277" s="178" t="s">
        <v>335</v>
      </c>
      <c r="L277" s="183"/>
      <c r="M277" s="184" t="s">
        <v>3</v>
      </c>
      <c r="N277" s="185" t="s">
        <v>40</v>
      </c>
      <c r="P277" s="143">
        <f>O277*H277</f>
        <v>0</v>
      </c>
      <c r="Q277" s="143">
        <v>1E-3</v>
      </c>
      <c r="R277" s="143">
        <f>Q277*H277</f>
        <v>2.1216000000000002E-2</v>
      </c>
      <c r="S277" s="143">
        <v>0</v>
      </c>
      <c r="T277" s="144">
        <f>S277*H277</f>
        <v>0</v>
      </c>
      <c r="AR277" s="145" t="s">
        <v>621</v>
      </c>
      <c r="AT277" s="145" t="s">
        <v>539</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532</v>
      </c>
      <c r="BM277" s="145" t="s">
        <v>7503</v>
      </c>
    </row>
    <row r="278" spans="2:65" s="12" customFormat="1">
      <c r="B278" s="156"/>
      <c r="D278" s="151" t="s">
        <v>442</v>
      </c>
      <c r="F278" s="158" t="s">
        <v>7504</v>
      </c>
      <c r="H278" s="159">
        <v>21.216000000000001</v>
      </c>
      <c r="I278" s="160"/>
      <c r="L278" s="156"/>
      <c r="M278" s="161"/>
      <c r="T278" s="162"/>
      <c r="AT278" s="157" t="s">
        <v>442</v>
      </c>
      <c r="AU278" s="157" t="s">
        <v>87</v>
      </c>
      <c r="AV278" s="12" t="s">
        <v>79</v>
      </c>
      <c r="AW278" s="12" t="s">
        <v>4</v>
      </c>
      <c r="AX278" s="12" t="s">
        <v>76</v>
      </c>
      <c r="AY278" s="157" t="s">
        <v>328</v>
      </c>
    </row>
    <row r="279" spans="2:65" s="1" customFormat="1" ht="24.2" customHeight="1">
      <c r="B279" s="133"/>
      <c r="C279" s="134" t="s">
        <v>110</v>
      </c>
      <c r="D279" s="134" t="s">
        <v>331</v>
      </c>
      <c r="E279" s="135" t="s">
        <v>3586</v>
      </c>
      <c r="F279" s="136" t="s">
        <v>3587</v>
      </c>
      <c r="G279" s="137" t="s">
        <v>439</v>
      </c>
      <c r="H279" s="138">
        <v>35.36</v>
      </c>
      <c r="I279" s="139"/>
      <c r="J279" s="140">
        <f>ROUND(I279*H279,2)</f>
        <v>0</v>
      </c>
      <c r="K279" s="136" t="s">
        <v>335</v>
      </c>
      <c r="L279" s="34"/>
      <c r="M279" s="141" t="s">
        <v>3</v>
      </c>
      <c r="N279" s="142" t="s">
        <v>40</v>
      </c>
      <c r="P279" s="143">
        <f>O279*H279</f>
        <v>0</v>
      </c>
      <c r="Q279" s="143">
        <v>3.9825E-4</v>
      </c>
      <c r="R279" s="143">
        <f>Q279*H279</f>
        <v>1.408212E-2</v>
      </c>
      <c r="S279" s="143">
        <v>0</v>
      </c>
      <c r="T279" s="144">
        <f>S279*H279</f>
        <v>0</v>
      </c>
      <c r="AR279" s="145" t="s">
        <v>532</v>
      </c>
      <c r="AT279" s="145" t="s">
        <v>331</v>
      </c>
      <c r="AU279" s="145" t="s">
        <v>87</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532</v>
      </c>
      <c r="BM279" s="145" t="s">
        <v>7505</v>
      </c>
    </row>
    <row r="280" spans="2:65" s="1" customFormat="1">
      <c r="B280" s="34"/>
      <c r="D280" s="147" t="s">
        <v>338</v>
      </c>
      <c r="F280" s="148" t="s">
        <v>3589</v>
      </c>
      <c r="I280" s="149"/>
      <c r="L280" s="34"/>
      <c r="M280" s="150"/>
      <c r="T280" s="55"/>
      <c r="AT280" s="19" t="s">
        <v>338</v>
      </c>
      <c r="AU280" s="19" t="s">
        <v>87</v>
      </c>
    </row>
    <row r="281" spans="2:65" s="12" customFormat="1">
      <c r="B281" s="156"/>
      <c r="D281" s="151" t="s">
        <v>442</v>
      </c>
      <c r="E281" s="157" t="s">
        <v>3</v>
      </c>
      <c r="F281" s="158" t="s">
        <v>2409</v>
      </c>
      <c r="H281" s="159">
        <v>35.36</v>
      </c>
      <c r="I281" s="160"/>
      <c r="L281" s="156"/>
      <c r="M281" s="161"/>
      <c r="T281" s="162"/>
      <c r="AT281" s="157" t="s">
        <v>442</v>
      </c>
      <c r="AU281" s="157" t="s">
        <v>87</v>
      </c>
      <c r="AV281" s="12" t="s">
        <v>79</v>
      </c>
      <c r="AW281" s="12" t="s">
        <v>31</v>
      </c>
      <c r="AX281" s="12" t="s">
        <v>76</v>
      </c>
      <c r="AY281" s="157" t="s">
        <v>328</v>
      </c>
    </row>
    <row r="282" spans="2:65" s="1" customFormat="1" ht="49.15" customHeight="1">
      <c r="B282" s="133"/>
      <c r="C282" s="176" t="s">
        <v>125</v>
      </c>
      <c r="D282" s="176" t="s">
        <v>539</v>
      </c>
      <c r="E282" s="177" t="s">
        <v>3597</v>
      </c>
      <c r="F282" s="178" t="s">
        <v>3598</v>
      </c>
      <c r="G282" s="179" t="s">
        <v>439</v>
      </c>
      <c r="H282" s="180">
        <v>41.194000000000003</v>
      </c>
      <c r="I282" s="181"/>
      <c r="J282" s="182">
        <f>ROUND(I282*H282,2)</f>
        <v>0</v>
      </c>
      <c r="K282" s="178" t="s">
        <v>335</v>
      </c>
      <c r="L282" s="183"/>
      <c r="M282" s="184" t="s">
        <v>3</v>
      </c>
      <c r="N282" s="185" t="s">
        <v>40</v>
      </c>
      <c r="P282" s="143">
        <f>O282*H282</f>
        <v>0</v>
      </c>
      <c r="Q282" s="143">
        <v>5.4000000000000003E-3</v>
      </c>
      <c r="R282" s="143">
        <f>Q282*H282</f>
        <v>0.22244760000000002</v>
      </c>
      <c r="S282" s="143">
        <v>0</v>
      </c>
      <c r="T282" s="144">
        <f>S282*H282</f>
        <v>0</v>
      </c>
      <c r="AR282" s="145" t="s">
        <v>621</v>
      </c>
      <c r="AT282" s="145" t="s">
        <v>539</v>
      </c>
      <c r="AU282" s="145" t="s">
        <v>87</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532</v>
      </c>
      <c r="BM282" s="145" t="s">
        <v>7506</v>
      </c>
    </row>
    <row r="283" spans="2:65" s="12" customFormat="1">
      <c r="B283" s="156"/>
      <c r="D283" s="151" t="s">
        <v>442</v>
      </c>
      <c r="F283" s="158" t="s">
        <v>7507</v>
      </c>
      <c r="H283" s="159">
        <v>41.194000000000003</v>
      </c>
      <c r="I283" s="160"/>
      <c r="L283" s="156"/>
      <c r="M283" s="161"/>
      <c r="T283" s="162"/>
      <c r="AT283" s="157" t="s">
        <v>442</v>
      </c>
      <c r="AU283" s="157" t="s">
        <v>87</v>
      </c>
      <c r="AV283" s="12" t="s">
        <v>79</v>
      </c>
      <c r="AW283" s="12" t="s">
        <v>4</v>
      </c>
      <c r="AX283" s="12" t="s">
        <v>76</v>
      </c>
      <c r="AY283" s="157" t="s">
        <v>328</v>
      </c>
    </row>
    <row r="284" spans="2:65" s="11" customFormat="1" ht="22.9" customHeight="1">
      <c r="B284" s="121"/>
      <c r="D284" s="122" t="s">
        <v>68</v>
      </c>
      <c r="E284" s="131" t="s">
        <v>4336</v>
      </c>
      <c r="F284" s="131" t="s">
        <v>4337</v>
      </c>
      <c r="I284" s="124"/>
      <c r="J284" s="132">
        <f>BK284</f>
        <v>0</v>
      </c>
      <c r="L284" s="121"/>
      <c r="M284" s="126"/>
      <c r="P284" s="127">
        <f>P285</f>
        <v>0</v>
      </c>
      <c r="R284" s="127">
        <f>R285</f>
        <v>0</v>
      </c>
      <c r="T284" s="128">
        <f>T285</f>
        <v>0</v>
      </c>
      <c r="AR284" s="122" t="s">
        <v>79</v>
      </c>
      <c r="AT284" s="129" t="s">
        <v>68</v>
      </c>
      <c r="AU284" s="129" t="s">
        <v>76</v>
      </c>
      <c r="AY284" s="122" t="s">
        <v>328</v>
      </c>
      <c r="BK284" s="130">
        <f>BK285</f>
        <v>0</v>
      </c>
    </row>
    <row r="285" spans="2:65" s="1" customFormat="1" ht="37.9" customHeight="1">
      <c r="B285" s="133"/>
      <c r="C285" s="134" t="s">
        <v>696</v>
      </c>
      <c r="D285" s="134" t="s">
        <v>331</v>
      </c>
      <c r="E285" s="135" t="s">
        <v>4529</v>
      </c>
      <c r="F285" s="136" t="s">
        <v>7508</v>
      </c>
      <c r="G285" s="137" t="s">
        <v>367</v>
      </c>
      <c r="H285" s="138">
        <v>3</v>
      </c>
      <c r="I285" s="139"/>
      <c r="J285" s="140">
        <f>ROUND(I285*H285,2)</f>
        <v>0</v>
      </c>
      <c r="K285" s="136" t="s">
        <v>2897</v>
      </c>
      <c r="L285" s="34"/>
      <c r="M285" s="189" t="s">
        <v>3</v>
      </c>
      <c r="N285" s="190" t="s">
        <v>40</v>
      </c>
      <c r="O285" s="154"/>
      <c r="P285" s="191">
        <f>O285*H285</f>
        <v>0</v>
      </c>
      <c r="Q285" s="191">
        <v>0</v>
      </c>
      <c r="R285" s="191">
        <f>Q285*H285</f>
        <v>0</v>
      </c>
      <c r="S285" s="191">
        <v>0</v>
      </c>
      <c r="T285" s="192">
        <f>S285*H285</f>
        <v>0</v>
      </c>
      <c r="AR285" s="145" t="s">
        <v>532</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532</v>
      </c>
      <c r="BM285" s="145" t="s">
        <v>7509</v>
      </c>
    </row>
    <row r="286" spans="2:65" s="1" customFormat="1" ht="6.95" customHeight="1">
      <c r="B286" s="43"/>
      <c r="C286" s="44"/>
      <c r="D286" s="44"/>
      <c r="E286" s="44"/>
      <c r="F286" s="44"/>
      <c r="G286" s="44"/>
      <c r="H286" s="44"/>
      <c r="I286" s="44"/>
      <c r="J286" s="44"/>
      <c r="K286" s="44"/>
      <c r="L286" s="34"/>
    </row>
  </sheetData>
  <autoFilter ref="C107:K285" xr:uid="{00000000-0009-0000-0000-00001D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D00-000000000000}"/>
    <hyperlink ref="F116" r:id="rId2" xr:uid="{00000000-0004-0000-1D00-000001000000}"/>
    <hyperlink ref="F120" r:id="rId3" xr:uid="{00000000-0004-0000-1D00-000002000000}"/>
    <hyperlink ref="F122" r:id="rId4" xr:uid="{00000000-0004-0000-1D00-000003000000}"/>
    <hyperlink ref="F125" r:id="rId5" xr:uid="{00000000-0004-0000-1D00-000004000000}"/>
    <hyperlink ref="F132" r:id="rId6" xr:uid="{00000000-0004-0000-1D00-000005000000}"/>
    <hyperlink ref="F136" r:id="rId7" xr:uid="{00000000-0004-0000-1D00-000006000000}"/>
    <hyperlink ref="F146" r:id="rId8" xr:uid="{00000000-0004-0000-1D00-000007000000}"/>
    <hyperlink ref="F153" r:id="rId9" xr:uid="{00000000-0004-0000-1D00-000008000000}"/>
    <hyperlink ref="F155" r:id="rId10" xr:uid="{00000000-0004-0000-1D00-000009000000}"/>
    <hyperlink ref="F158" r:id="rId11" xr:uid="{00000000-0004-0000-1D00-00000A000000}"/>
    <hyperlink ref="F165" r:id="rId12" xr:uid="{00000000-0004-0000-1D00-00000B000000}"/>
    <hyperlink ref="F169" r:id="rId13" xr:uid="{00000000-0004-0000-1D00-00000C000000}"/>
    <hyperlink ref="F175" r:id="rId14" xr:uid="{00000000-0004-0000-1D00-00000D000000}"/>
    <hyperlink ref="F180" r:id="rId15" xr:uid="{00000000-0004-0000-1D00-00000E000000}"/>
    <hyperlink ref="F183" r:id="rId16" xr:uid="{00000000-0004-0000-1D00-00000F000000}"/>
    <hyperlink ref="F193" r:id="rId17" xr:uid="{00000000-0004-0000-1D00-000010000000}"/>
    <hyperlink ref="F197" r:id="rId18" xr:uid="{00000000-0004-0000-1D00-000011000000}"/>
    <hyperlink ref="F200" r:id="rId19" xr:uid="{00000000-0004-0000-1D00-000012000000}"/>
    <hyperlink ref="F205" r:id="rId20" xr:uid="{00000000-0004-0000-1D00-000013000000}"/>
    <hyperlink ref="F211" r:id="rId21" xr:uid="{00000000-0004-0000-1D00-000014000000}"/>
    <hyperlink ref="F216" r:id="rId22" xr:uid="{00000000-0004-0000-1D00-000015000000}"/>
    <hyperlink ref="F220" r:id="rId23" xr:uid="{00000000-0004-0000-1D00-000016000000}"/>
    <hyperlink ref="F224" r:id="rId24" xr:uid="{00000000-0004-0000-1D00-000017000000}"/>
    <hyperlink ref="F230" r:id="rId25" xr:uid="{00000000-0004-0000-1D00-000018000000}"/>
    <hyperlink ref="F232" r:id="rId26" xr:uid="{00000000-0004-0000-1D00-000019000000}"/>
    <hyperlink ref="F235" r:id="rId27" xr:uid="{00000000-0004-0000-1D00-00001A000000}"/>
    <hyperlink ref="F244" r:id="rId28" xr:uid="{00000000-0004-0000-1D00-00001B000000}"/>
    <hyperlink ref="F246" r:id="rId29" xr:uid="{00000000-0004-0000-1D00-00001C000000}"/>
    <hyperlink ref="F248" r:id="rId30" xr:uid="{00000000-0004-0000-1D00-00001D000000}"/>
    <hyperlink ref="F251" r:id="rId31" xr:uid="{00000000-0004-0000-1D00-00001E000000}"/>
    <hyperlink ref="F254" r:id="rId32" xr:uid="{00000000-0004-0000-1D00-00001F000000}"/>
    <hyperlink ref="F258" r:id="rId33" xr:uid="{00000000-0004-0000-1D00-000020000000}"/>
    <hyperlink ref="F262" r:id="rId34" xr:uid="{00000000-0004-0000-1D00-000021000000}"/>
    <hyperlink ref="F266" r:id="rId35" xr:uid="{00000000-0004-0000-1D00-000022000000}"/>
    <hyperlink ref="F269" r:id="rId36" xr:uid="{00000000-0004-0000-1D00-000023000000}"/>
    <hyperlink ref="F272" r:id="rId37" xr:uid="{00000000-0004-0000-1D00-000024000000}"/>
    <hyperlink ref="F275" r:id="rId38" xr:uid="{00000000-0004-0000-1D00-000025000000}"/>
    <hyperlink ref="F280" r:id="rId39" xr:uid="{00000000-0004-0000-1D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9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34" t="s">
        <v>6</v>
      </c>
      <c r="M2" s="335"/>
      <c r="N2" s="335"/>
      <c r="O2" s="335"/>
      <c r="P2" s="335"/>
      <c r="Q2" s="335"/>
      <c r="R2" s="335"/>
      <c r="S2" s="335"/>
      <c r="T2" s="335"/>
      <c r="U2" s="335"/>
      <c r="V2" s="335"/>
      <c r="AT2" s="19" t="s">
        <v>198</v>
      </c>
      <c r="AZ2" s="193" t="s">
        <v>2350</v>
      </c>
      <c r="BA2" s="193" t="s">
        <v>2351</v>
      </c>
      <c r="BB2" s="193" t="s">
        <v>2352</v>
      </c>
      <c r="BC2" s="193" t="s">
        <v>165</v>
      </c>
      <c r="BD2" s="193" t="s">
        <v>87</v>
      </c>
    </row>
    <row r="3" spans="2:56" ht="6.95" customHeight="1">
      <c r="B3" s="20"/>
      <c r="C3" s="21"/>
      <c r="D3" s="21"/>
      <c r="E3" s="21"/>
      <c r="F3" s="21"/>
      <c r="G3" s="21"/>
      <c r="H3" s="21"/>
      <c r="I3" s="21"/>
      <c r="J3" s="21"/>
      <c r="K3" s="21"/>
      <c r="L3" s="22"/>
      <c r="AT3" s="19" t="s">
        <v>79</v>
      </c>
      <c r="AZ3" s="193" t="s">
        <v>2409</v>
      </c>
      <c r="BA3" s="193" t="s">
        <v>2410</v>
      </c>
      <c r="BB3" s="193" t="s">
        <v>439</v>
      </c>
      <c r="BC3" s="193" t="s">
        <v>7510</v>
      </c>
      <c r="BD3" s="193" t="s">
        <v>87</v>
      </c>
    </row>
    <row r="4" spans="2:56" ht="24.95" customHeight="1">
      <c r="B4" s="22"/>
      <c r="D4" s="23" t="s">
        <v>300</v>
      </c>
      <c r="L4" s="22"/>
      <c r="M4" s="92" t="s">
        <v>11</v>
      </c>
      <c r="AT4" s="19" t="s">
        <v>4</v>
      </c>
      <c r="AZ4" s="193" t="s">
        <v>7363</v>
      </c>
      <c r="BA4" s="193" t="s">
        <v>7364</v>
      </c>
      <c r="BB4" s="193" t="s">
        <v>439</v>
      </c>
      <c r="BC4" s="193" t="s">
        <v>7511</v>
      </c>
      <c r="BD4" s="193" t="s">
        <v>87</v>
      </c>
    </row>
    <row r="5" spans="2:56" ht="6.95" customHeight="1">
      <c r="B5" s="22"/>
      <c r="L5" s="22"/>
    </row>
    <row r="6" spans="2:56" ht="12" customHeight="1">
      <c r="B6" s="22"/>
      <c r="D6" s="29" t="s">
        <v>17</v>
      </c>
      <c r="L6" s="22"/>
    </row>
    <row r="7" spans="2:56" ht="26.25" customHeight="1">
      <c r="B7" s="22"/>
      <c r="E7" s="372" t="str">
        <f>'Rekapitulace stavby'!K6</f>
        <v>Revitalizace multimodálního uzlu ve Dvoře Králové nad Labem - etapa I-VI.</v>
      </c>
      <c r="F7" s="373"/>
      <c r="G7" s="373"/>
      <c r="H7" s="373"/>
      <c r="L7" s="22"/>
    </row>
    <row r="8" spans="2:56" ht="12.75">
      <c r="B8" s="22"/>
      <c r="D8" s="29" t="s">
        <v>301</v>
      </c>
      <c r="L8" s="22"/>
    </row>
    <row r="9" spans="2:56" ht="23.25" customHeight="1">
      <c r="B9" s="22"/>
      <c r="E9" s="372" t="s">
        <v>302</v>
      </c>
      <c r="F9" s="335"/>
      <c r="G9" s="335"/>
      <c r="H9" s="335"/>
      <c r="L9" s="22"/>
    </row>
    <row r="10" spans="2:56" ht="12" customHeight="1">
      <c r="B10" s="22"/>
      <c r="D10" s="29" t="s">
        <v>303</v>
      </c>
      <c r="L10" s="22"/>
    </row>
    <row r="11" spans="2:56" s="1" customFormat="1" ht="16.5" customHeight="1">
      <c r="B11" s="34"/>
      <c r="E11" s="365" t="s">
        <v>1828</v>
      </c>
      <c r="F11" s="374"/>
      <c r="G11" s="374"/>
      <c r="H11" s="374"/>
      <c r="L11" s="34"/>
    </row>
    <row r="12" spans="2:56" s="1" customFormat="1" ht="12" customHeight="1">
      <c r="B12" s="34"/>
      <c r="D12" s="29" t="s">
        <v>1216</v>
      </c>
      <c r="L12" s="34"/>
    </row>
    <row r="13" spans="2:56" s="1" customFormat="1" ht="16.5" customHeight="1">
      <c r="B13" s="34"/>
      <c r="E13" s="353" t="s">
        <v>7512</v>
      </c>
      <c r="F13" s="374"/>
      <c r="G13" s="374"/>
      <c r="H13" s="374"/>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ROUND((SUM(BE108:BE291)),  2)</f>
        <v>0</v>
      </c>
      <c r="I37" s="95">
        <v>0.21</v>
      </c>
      <c r="J37" s="84">
        <f>ROUND(((SUM(BE108:BE291))*I37),  2)</f>
        <v>0</v>
      </c>
      <c r="L37" s="34"/>
    </row>
    <row r="38" spans="2:12" s="1" customFormat="1" ht="14.45" customHeight="1">
      <c r="B38" s="34"/>
      <c r="E38" s="29" t="s">
        <v>41</v>
      </c>
      <c r="F38" s="84">
        <f>ROUND((SUM(BF108:BF291)),  2)</f>
        <v>0</v>
      </c>
      <c r="I38" s="95">
        <v>0.12</v>
      </c>
      <c r="J38" s="84">
        <f>ROUND(((SUM(BF108:BF291))*I38),  2)</f>
        <v>0</v>
      </c>
      <c r="L38" s="34"/>
    </row>
    <row r="39" spans="2:12" s="1" customFormat="1" ht="14.45" hidden="1" customHeight="1">
      <c r="B39" s="34"/>
      <c r="E39" s="29" t="s">
        <v>42</v>
      </c>
      <c r="F39" s="84">
        <f>ROUND((SUM(BG108:BG291)),  2)</f>
        <v>0</v>
      </c>
      <c r="I39" s="95">
        <v>0.21</v>
      </c>
      <c r="J39" s="84">
        <f>0</f>
        <v>0</v>
      </c>
      <c r="L39" s="34"/>
    </row>
    <row r="40" spans="2:12" s="1" customFormat="1" ht="14.45" hidden="1" customHeight="1">
      <c r="B40" s="34"/>
      <c r="E40" s="29" t="s">
        <v>43</v>
      </c>
      <c r="F40" s="84">
        <f>ROUND((SUM(BH108:BH291)),  2)</f>
        <v>0</v>
      </c>
      <c r="I40" s="95">
        <v>0.12</v>
      </c>
      <c r="J40" s="84">
        <f>0</f>
        <v>0</v>
      </c>
      <c r="L40" s="34"/>
    </row>
    <row r="41" spans="2:12" s="1" customFormat="1" ht="14.45" hidden="1" customHeight="1">
      <c r="B41" s="34"/>
      <c r="E41" s="29" t="s">
        <v>44</v>
      </c>
      <c r="F41" s="84">
        <f>ROUND((SUM(BI108:BI291)),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1216</v>
      </c>
      <c r="L57" s="34"/>
    </row>
    <row r="58" spans="2:12" s="1" customFormat="1" ht="16.5" customHeight="1">
      <c r="B58" s="34"/>
      <c r="E58" s="353" t="str">
        <f>E13</f>
        <v>2 - Opěrná stěna OZ2</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J108</f>
        <v>0</v>
      </c>
      <c r="L67" s="34"/>
      <c r="AU67" s="19" t="s">
        <v>310</v>
      </c>
    </row>
    <row r="68" spans="2:47" s="8" customFormat="1" ht="24.95" customHeight="1">
      <c r="B68" s="105"/>
      <c r="D68" s="106" t="s">
        <v>425</v>
      </c>
      <c r="E68" s="107"/>
      <c r="F68" s="107"/>
      <c r="G68" s="107"/>
      <c r="H68" s="107"/>
      <c r="I68" s="107"/>
      <c r="J68" s="108">
        <f>J109</f>
        <v>0</v>
      </c>
      <c r="L68" s="105"/>
    </row>
    <row r="69" spans="2:47" s="9" customFormat="1" ht="19.899999999999999" customHeight="1">
      <c r="B69" s="109"/>
      <c r="D69" s="110" t="s">
        <v>426</v>
      </c>
      <c r="E69" s="111"/>
      <c r="F69" s="111"/>
      <c r="G69" s="111"/>
      <c r="H69" s="111"/>
      <c r="I69" s="111"/>
      <c r="J69" s="112">
        <f>J110</f>
        <v>0</v>
      </c>
      <c r="L69" s="109"/>
    </row>
    <row r="70" spans="2:47" s="9" customFormat="1" ht="14.85" customHeight="1">
      <c r="B70" s="109"/>
      <c r="D70" s="110" t="s">
        <v>7367</v>
      </c>
      <c r="E70" s="111"/>
      <c r="F70" s="111"/>
      <c r="G70" s="111"/>
      <c r="H70" s="111"/>
      <c r="I70" s="111"/>
      <c r="J70" s="112">
        <f>J111</f>
        <v>0</v>
      </c>
      <c r="L70" s="109"/>
    </row>
    <row r="71" spans="2:47" s="9" customFormat="1" ht="14.85" customHeight="1">
      <c r="B71" s="109"/>
      <c r="D71" s="110" t="s">
        <v>2541</v>
      </c>
      <c r="E71" s="111"/>
      <c r="F71" s="111"/>
      <c r="G71" s="111"/>
      <c r="H71" s="111"/>
      <c r="I71" s="111"/>
      <c r="J71" s="112">
        <f>J123</f>
        <v>0</v>
      </c>
      <c r="L71" s="109"/>
    </row>
    <row r="72" spans="2:47" s="9" customFormat="1" ht="14.85" customHeight="1">
      <c r="B72" s="109"/>
      <c r="D72" s="110" t="s">
        <v>2542</v>
      </c>
      <c r="E72" s="111"/>
      <c r="F72" s="111"/>
      <c r="G72" s="111"/>
      <c r="H72" s="111"/>
      <c r="I72" s="111"/>
      <c r="J72" s="112">
        <f>J139</f>
        <v>0</v>
      </c>
      <c r="L72" s="109"/>
    </row>
    <row r="73" spans="2:47" s="9" customFormat="1" ht="14.85" customHeight="1">
      <c r="B73" s="109"/>
      <c r="D73" s="110" t="s">
        <v>2543</v>
      </c>
      <c r="E73" s="111"/>
      <c r="F73" s="111"/>
      <c r="G73" s="111"/>
      <c r="H73" s="111"/>
      <c r="I73" s="111"/>
      <c r="J73" s="112">
        <f>J153</f>
        <v>0</v>
      </c>
      <c r="L73" s="109"/>
    </row>
    <row r="74" spans="2:47" s="9" customFormat="1" ht="19.899999999999999" customHeight="1">
      <c r="B74" s="109"/>
      <c r="D74" s="110" t="s">
        <v>427</v>
      </c>
      <c r="E74" s="111"/>
      <c r="F74" s="111"/>
      <c r="G74" s="111"/>
      <c r="H74" s="111"/>
      <c r="I74" s="111"/>
      <c r="J74" s="112">
        <f>J169</f>
        <v>0</v>
      </c>
      <c r="L74" s="109"/>
    </row>
    <row r="75" spans="2:47" s="9" customFormat="1" ht="14.85" customHeight="1">
      <c r="B75" s="109"/>
      <c r="D75" s="110" t="s">
        <v>2544</v>
      </c>
      <c r="E75" s="111"/>
      <c r="F75" s="111"/>
      <c r="G75" s="111"/>
      <c r="H75" s="111"/>
      <c r="I75" s="111"/>
      <c r="J75" s="112">
        <f>J170</f>
        <v>0</v>
      </c>
      <c r="L75" s="109"/>
    </row>
    <row r="76" spans="2:47" s="9" customFormat="1" ht="14.85" customHeight="1">
      <c r="B76" s="109"/>
      <c r="D76" s="110" t="s">
        <v>2545</v>
      </c>
      <c r="E76" s="111"/>
      <c r="F76" s="111"/>
      <c r="G76" s="111"/>
      <c r="H76" s="111"/>
      <c r="I76" s="111"/>
      <c r="J76" s="112">
        <f>J178</f>
        <v>0</v>
      </c>
      <c r="L76" s="109"/>
    </row>
    <row r="77" spans="2:47" s="9" customFormat="1" ht="14.85" customHeight="1">
      <c r="B77" s="109"/>
      <c r="D77" s="110" t="s">
        <v>2548</v>
      </c>
      <c r="E77" s="111"/>
      <c r="F77" s="111"/>
      <c r="G77" s="111"/>
      <c r="H77" s="111"/>
      <c r="I77" s="111"/>
      <c r="J77" s="112">
        <f>J190</f>
        <v>0</v>
      </c>
      <c r="L77" s="109"/>
    </row>
    <row r="78" spans="2:47" s="9" customFormat="1" ht="14.85" customHeight="1">
      <c r="B78" s="109"/>
      <c r="D78" s="110" t="s">
        <v>2549</v>
      </c>
      <c r="E78" s="111"/>
      <c r="F78" s="111"/>
      <c r="G78" s="111"/>
      <c r="H78" s="111"/>
      <c r="I78" s="111"/>
      <c r="J78" s="112">
        <f>J195</f>
        <v>0</v>
      </c>
      <c r="L78" s="109"/>
    </row>
    <row r="79" spans="2:47" s="9" customFormat="1" ht="19.899999999999999" customHeight="1">
      <c r="B79" s="109"/>
      <c r="D79" s="110" t="s">
        <v>954</v>
      </c>
      <c r="E79" s="111"/>
      <c r="F79" s="111"/>
      <c r="G79" s="111"/>
      <c r="H79" s="111"/>
      <c r="I79" s="111"/>
      <c r="J79" s="112">
        <f>J210</f>
        <v>0</v>
      </c>
      <c r="L79" s="109"/>
    </row>
    <row r="80" spans="2:47" s="9" customFormat="1" ht="19.899999999999999" customHeight="1">
      <c r="B80" s="109"/>
      <c r="D80" s="110" t="s">
        <v>431</v>
      </c>
      <c r="E80" s="111"/>
      <c r="F80" s="111"/>
      <c r="G80" s="111"/>
      <c r="H80" s="111"/>
      <c r="I80" s="111"/>
      <c r="J80" s="112">
        <f>J261</f>
        <v>0</v>
      </c>
      <c r="L80" s="109"/>
    </row>
    <row r="81" spans="2:12" s="9" customFormat="1" ht="19.899999999999999" customHeight="1">
      <c r="B81" s="109"/>
      <c r="D81" s="110" t="s">
        <v>433</v>
      </c>
      <c r="E81" s="111"/>
      <c r="F81" s="111"/>
      <c r="G81" s="111"/>
      <c r="H81" s="111"/>
      <c r="I81" s="111"/>
      <c r="J81" s="112">
        <f>J268</f>
        <v>0</v>
      </c>
      <c r="L81" s="109"/>
    </row>
    <row r="82" spans="2:12" s="8" customFormat="1" ht="24.95" customHeight="1">
      <c r="B82" s="105"/>
      <c r="D82" s="106" t="s">
        <v>956</v>
      </c>
      <c r="E82" s="107"/>
      <c r="F82" s="107"/>
      <c r="G82" s="107"/>
      <c r="H82" s="107"/>
      <c r="I82" s="107"/>
      <c r="J82" s="108">
        <f>J271</f>
        <v>0</v>
      </c>
      <c r="L82" s="105"/>
    </row>
    <row r="83" spans="2:12" s="9" customFormat="1" ht="19.899999999999999" customHeight="1">
      <c r="B83" s="109"/>
      <c r="D83" s="110" t="s">
        <v>957</v>
      </c>
      <c r="E83" s="111"/>
      <c r="F83" s="111"/>
      <c r="G83" s="111"/>
      <c r="H83" s="111"/>
      <c r="I83" s="111"/>
      <c r="J83" s="112">
        <f>J272</f>
        <v>0</v>
      </c>
      <c r="L83" s="109"/>
    </row>
    <row r="84" spans="2:12" s="9" customFormat="1" ht="14.85" customHeight="1">
      <c r="B84" s="109"/>
      <c r="D84" s="110" t="s">
        <v>2573</v>
      </c>
      <c r="E84" s="111"/>
      <c r="F84" s="111"/>
      <c r="G84" s="111"/>
      <c r="H84" s="111"/>
      <c r="I84" s="111"/>
      <c r="J84" s="112">
        <f>J281</f>
        <v>0</v>
      </c>
      <c r="L84" s="109"/>
    </row>
    <row r="85" spans="2:12" s="1" customFormat="1" ht="21.75" customHeight="1">
      <c r="B85" s="34"/>
      <c r="L85" s="34"/>
    </row>
    <row r="86" spans="2:12" s="1" customFormat="1" ht="6.95" customHeight="1">
      <c r="B86" s="43"/>
      <c r="C86" s="44"/>
      <c r="D86" s="44"/>
      <c r="E86" s="44"/>
      <c r="F86" s="44"/>
      <c r="G86" s="44"/>
      <c r="H86" s="44"/>
      <c r="I86" s="44"/>
      <c r="J86" s="44"/>
      <c r="K86" s="44"/>
      <c r="L86" s="34"/>
    </row>
    <row r="90" spans="2:12" s="1" customFormat="1" ht="6.95" customHeight="1">
      <c r="B90" s="45"/>
      <c r="C90" s="46"/>
      <c r="D90" s="46"/>
      <c r="E90" s="46"/>
      <c r="F90" s="46"/>
      <c r="G90" s="46"/>
      <c r="H90" s="46"/>
      <c r="I90" s="46"/>
      <c r="J90" s="46"/>
      <c r="K90" s="46"/>
      <c r="L90" s="34"/>
    </row>
    <row r="91" spans="2:12" s="1" customFormat="1" ht="24.95" customHeight="1">
      <c r="B91" s="34"/>
      <c r="C91" s="23" t="s">
        <v>314</v>
      </c>
      <c r="L91" s="34"/>
    </row>
    <row r="92" spans="2:12" s="1" customFormat="1" ht="6.95" customHeight="1">
      <c r="B92" s="34"/>
      <c r="L92" s="34"/>
    </row>
    <row r="93" spans="2:12" s="1" customFormat="1" ht="12" customHeight="1">
      <c r="B93" s="34"/>
      <c r="C93" s="29" t="s">
        <v>17</v>
      </c>
      <c r="L93" s="34"/>
    </row>
    <row r="94" spans="2:12" s="1" customFormat="1" ht="26.25" customHeight="1">
      <c r="B94" s="34"/>
      <c r="E94" s="372" t="str">
        <f>E7</f>
        <v>Revitalizace multimodálního uzlu ve Dvoře Králové nad Labem - etapa I-VI.</v>
      </c>
      <c r="F94" s="373"/>
      <c r="G94" s="373"/>
      <c r="H94" s="373"/>
      <c r="L94" s="34"/>
    </row>
    <row r="95" spans="2:12" ht="12" customHeight="1">
      <c r="B95" s="22"/>
      <c r="C95" s="29" t="s">
        <v>301</v>
      </c>
      <c r="L95" s="22"/>
    </row>
    <row r="96" spans="2:12" ht="23.25" customHeight="1">
      <c r="B96" s="22"/>
      <c r="E96" s="372" t="s">
        <v>302</v>
      </c>
      <c r="F96" s="335"/>
      <c r="G96" s="335"/>
      <c r="H96" s="335"/>
      <c r="L96" s="22"/>
    </row>
    <row r="97" spans="2:65" ht="12" customHeight="1">
      <c r="B97" s="22"/>
      <c r="C97" s="29" t="s">
        <v>303</v>
      </c>
      <c r="L97" s="22"/>
    </row>
    <row r="98" spans="2:65" s="1" customFormat="1" ht="16.5" customHeight="1">
      <c r="B98" s="34"/>
      <c r="E98" s="365" t="s">
        <v>1828</v>
      </c>
      <c r="F98" s="374"/>
      <c r="G98" s="374"/>
      <c r="H98" s="374"/>
      <c r="L98" s="34"/>
    </row>
    <row r="99" spans="2:65" s="1" customFormat="1" ht="12" customHeight="1">
      <c r="B99" s="34"/>
      <c r="C99" s="29" t="s">
        <v>1216</v>
      </c>
      <c r="L99" s="34"/>
    </row>
    <row r="100" spans="2:65" s="1" customFormat="1" ht="16.5" customHeight="1">
      <c r="B100" s="34"/>
      <c r="E100" s="353" t="str">
        <f>E13</f>
        <v>2 - Opěrná stěna OZ2</v>
      </c>
      <c r="F100" s="374"/>
      <c r="G100" s="374"/>
      <c r="H100" s="374"/>
      <c r="L100" s="34"/>
    </row>
    <row r="101" spans="2:65" s="1" customFormat="1" ht="6.95" customHeight="1">
      <c r="B101" s="34"/>
      <c r="L101" s="34"/>
    </row>
    <row r="102" spans="2:65" s="1" customFormat="1" ht="12" customHeight="1">
      <c r="B102" s="34"/>
      <c r="C102" s="29" t="s">
        <v>21</v>
      </c>
      <c r="F102" s="27" t="str">
        <f>F16</f>
        <v xml:space="preserve"> </v>
      </c>
      <c r="I102" s="29" t="s">
        <v>23</v>
      </c>
      <c r="J102" s="51" t="str">
        <f>IF(J16="","",J16)</f>
        <v>26. 8. 2025</v>
      </c>
      <c r="L102" s="34"/>
    </row>
    <row r="103" spans="2:65" s="1" customFormat="1" ht="6.95" customHeight="1">
      <c r="B103" s="34"/>
      <c r="L103" s="34"/>
    </row>
    <row r="104" spans="2:65" s="1" customFormat="1" ht="15.2" customHeight="1">
      <c r="B104" s="34"/>
      <c r="C104" s="29" t="s">
        <v>25</v>
      </c>
      <c r="F104" s="27" t="str">
        <f>E19</f>
        <v xml:space="preserve"> </v>
      </c>
      <c r="I104" s="29" t="s">
        <v>30</v>
      </c>
      <c r="J104" s="32" t="str">
        <f>E25</f>
        <v xml:space="preserve"> </v>
      </c>
      <c r="L104" s="34"/>
    </row>
    <row r="105" spans="2:65" s="1" customFormat="1" ht="15.2" customHeight="1">
      <c r="B105" s="34"/>
      <c r="C105" s="29" t="s">
        <v>28</v>
      </c>
      <c r="F105" s="27" t="str">
        <f>IF(E22="","",E22)</f>
        <v>Vyplň údaj</v>
      </c>
      <c r="I105" s="29" t="s">
        <v>32</v>
      </c>
      <c r="J105" s="32" t="str">
        <f>E28</f>
        <v xml:space="preserve"> </v>
      </c>
      <c r="L105" s="34"/>
    </row>
    <row r="106" spans="2:65" s="1" customFormat="1" ht="10.35" customHeight="1">
      <c r="B106" s="34"/>
      <c r="L106" s="34"/>
    </row>
    <row r="107" spans="2:65" s="10" customFormat="1" ht="29.25" customHeight="1">
      <c r="B107" s="113"/>
      <c r="C107" s="114" t="s">
        <v>315</v>
      </c>
      <c r="D107" s="115" t="s">
        <v>54</v>
      </c>
      <c r="E107" s="115" t="s">
        <v>50</v>
      </c>
      <c r="F107" s="115" t="s">
        <v>51</v>
      </c>
      <c r="G107" s="115" t="s">
        <v>316</v>
      </c>
      <c r="H107" s="115" t="s">
        <v>317</v>
      </c>
      <c r="I107" s="115" t="s">
        <v>318</v>
      </c>
      <c r="J107" s="115" t="s">
        <v>309</v>
      </c>
      <c r="K107" s="116" t="s">
        <v>319</v>
      </c>
      <c r="L107" s="113"/>
      <c r="M107" s="58" t="s">
        <v>3</v>
      </c>
      <c r="N107" s="59" t="s">
        <v>39</v>
      </c>
      <c r="O107" s="59" t="s">
        <v>320</v>
      </c>
      <c r="P107" s="59" t="s">
        <v>321</v>
      </c>
      <c r="Q107" s="59" t="s">
        <v>322</v>
      </c>
      <c r="R107" s="59" t="s">
        <v>323</v>
      </c>
      <c r="S107" s="59" t="s">
        <v>324</v>
      </c>
      <c r="T107" s="60" t="s">
        <v>325</v>
      </c>
    </row>
    <row r="108" spans="2:65" s="1" customFormat="1" ht="22.9" customHeight="1">
      <c r="B108" s="34"/>
      <c r="C108" s="63" t="s">
        <v>326</v>
      </c>
      <c r="J108" s="117">
        <f>BK108</f>
        <v>0</v>
      </c>
      <c r="L108" s="34"/>
      <c r="M108" s="61"/>
      <c r="N108" s="52"/>
      <c r="O108" s="52"/>
      <c r="P108" s="118">
        <f>P109+P271</f>
        <v>0</v>
      </c>
      <c r="Q108" s="52"/>
      <c r="R108" s="118">
        <f>R109+R271</f>
        <v>94.184303079440014</v>
      </c>
      <c r="S108" s="52"/>
      <c r="T108" s="119">
        <f>T109+T271</f>
        <v>0</v>
      </c>
      <c r="AT108" s="19" t="s">
        <v>68</v>
      </c>
      <c r="AU108" s="19" t="s">
        <v>310</v>
      </c>
      <c r="BK108" s="120">
        <f>BK109+BK271</f>
        <v>0</v>
      </c>
    </row>
    <row r="109" spans="2:65" s="11" customFormat="1" ht="25.9" customHeight="1">
      <c r="B109" s="121"/>
      <c r="D109" s="122" t="s">
        <v>68</v>
      </c>
      <c r="E109" s="123" t="s">
        <v>434</v>
      </c>
      <c r="F109" s="123" t="s">
        <v>435</v>
      </c>
      <c r="I109" s="124"/>
      <c r="J109" s="125">
        <f>BK109</f>
        <v>0</v>
      </c>
      <c r="L109" s="121"/>
      <c r="M109" s="126"/>
      <c r="P109" s="127">
        <f>P110+P169+P210+P261+P268</f>
        <v>0</v>
      </c>
      <c r="R109" s="127">
        <f>R110+R169+R210+R261+R268</f>
        <v>93.873399884440019</v>
      </c>
      <c r="T109" s="128">
        <f>T110+T169+T210+T261+T268</f>
        <v>0</v>
      </c>
      <c r="AR109" s="122" t="s">
        <v>76</v>
      </c>
      <c r="AT109" s="129" t="s">
        <v>68</v>
      </c>
      <c r="AU109" s="129" t="s">
        <v>69</v>
      </c>
      <c r="AY109" s="122" t="s">
        <v>328</v>
      </c>
      <c r="BK109" s="130">
        <f>BK110+BK169+BK210+BK261+BK268</f>
        <v>0</v>
      </c>
    </row>
    <row r="110" spans="2:65" s="11" customFormat="1" ht="22.9" customHeight="1">
      <c r="B110" s="121"/>
      <c r="D110" s="122" t="s">
        <v>68</v>
      </c>
      <c r="E110" s="131" t="s">
        <v>76</v>
      </c>
      <c r="F110" s="131" t="s">
        <v>436</v>
      </c>
      <c r="I110" s="124"/>
      <c r="J110" s="132">
        <f>BK110</f>
        <v>0</v>
      </c>
      <c r="L110" s="121"/>
      <c r="M110" s="126"/>
      <c r="P110" s="127">
        <f>P111+P123+P139+P153</f>
        <v>0</v>
      </c>
      <c r="R110" s="127">
        <f>R111+R123+R139+R153</f>
        <v>0</v>
      </c>
      <c r="T110" s="128">
        <f>T111+T123+T139+T153</f>
        <v>0</v>
      </c>
      <c r="AR110" s="122" t="s">
        <v>76</v>
      </c>
      <c r="AT110" s="129" t="s">
        <v>68</v>
      </c>
      <c r="AU110" s="129" t="s">
        <v>76</v>
      </c>
      <c r="AY110" s="122" t="s">
        <v>328</v>
      </c>
      <c r="BK110" s="130">
        <f>BK111+BK123+BK139+BK153</f>
        <v>0</v>
      </c>
    </row>
    <row r="111" spans="2:65" s="11" customFormat="1" ht="20.85" customHeight="1">
      <c r="B111" s="121"/>
      <c r="D111" s="122" t="s">
        <v>68</v>
      </c>
      <c r="E111" s="131" t="s">
        <v>239</v>
      </c>
      <c r="F111" s="131" t="s">
        <v>7368</v>
      </c>
      <c r="I111" s="124"/>
      <c r="J111" s="132">
        <f>BK111</f>
        <v>0</v>
      </c>
      <c r="L111" s="121"/>
      <c r="M111" s="126"/>
      <c r="P111" s="127">
        <f>SUM(P112:P122)</f>
        <v>0</v>
      </c>
      <c r="R111" s="127">
        <f>SUM(R112:R122)</f>
        <v>0</v>
      </c>
      <c r="T111" s="128">
        <f>SUM(T112:T122)</f>
        <v>0</v>
      </c>
      <c r="AR111" s="122" t="s">
        <v>76</v>
      </c>
      <c r="AT111" s="129" t="s">
        <v>68</v>
      </c>
      <c r="AU111" s="129" t="s">
        <v>79</v>
      </c>
      <c r="AY111" s="122" t="s">
        <v>328</v>
      </c>
      <c r="BK111" s="130">
        <f>SUM(BK112:BK122)</f>
        <v>0</v>
      </c>
    </row>
    <row r="112" spans="2:65" s="1" customFormat="1" ht="24.2" customHeight="1">
      <c r="B112" s="133"/>
      <c r="C112" s="134" t="s">
        <v>76</v>
      </c>
      <c r="D112" s="134" t="s">
        <v>331</v>
      </c>
      <c r="E112" s="135" t="s">
        <v>485</v>
      </c>
      <c r="F112" s="136" t="s">
        <v>7369</v>
      </c>
      <c r="G112" s="137" t="s">
        <v>439</v>
      </c>
      <c r="H112" s="138">
        <v>155.12299999999999</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87</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7370</v>
      </c>
    </row>
    <row r="113" spans="2:65" s="1" customFormat="1">
      <c r="B113" s="34"/>
      <c r="D113" s="147" t="s">
        <v>338</v>
      </c>
      <c r="F113" s="148" t="s">
        <v>488</v>
      </c>
      <c r="I113" s="149"/>
      <c r="L113" s="34"/>
      <c r="M113" s="150"/>
      <c r="T113" s="55"/>
      <c r="AT113" s="19" t="s">
        <v>338</v>
      </c>
      <c r="AU113" s="19" t="s">
        <v>87</v>
      </c>
    </row>
    <row r="114" spans="2:65" s="12" customFormat="1">
      <c r="B114" s="156"/>
      <c r="D114" s="151" t="s">
        <v>442</v>
      </c>
      <c r="E114" s="157" t="s">
        <v>3</v>
      </c>
      <c r="F114" s="158" t="s">
        <v>7363</v>
      </c>
      <c r="H114" s="159">
        <v>155.12299999999999</v>
      </c>
      <c r="I114" s="160"/>
      <c r="L114" s="156"/>
      <c r="M114" s="161"/>
      <c r="T114" s="162"/>
      <c r="AT114" s="157" t="s">
        <v>442</v>
      </c>
      <c r="AU114" s="157" t="s">
        <v>87</v>
      </c>
      <c r="AV114" s="12" t="s">
        <v>79</v>
      </c>
      <c r="AW114" s="12" t="s">
        <v>31</v>
      </c>
      <c r="AX114" s="12" t="s">
        <v>76</v>
      </c>
      <c r="AY114" s="157" t="s">
        <v>328</v>
      </c>
    </row>
    <row r="115" spans="2:65" s="1" customFormat="1" ht="62.65" customHeight="1">
      <c r="B115" s="133"/>
      <c r="C115" s="134" t="s">
        <v>79</v>
      </c>
      <c r="D115" s="134" t="s">
        <v>331</v>
      </c>
      <c r="E115" s="135" t="s">
        <v>7371</v>
      </c>
      <c r="F115" s="136" t="s">
        <v>7372</v>
      </c>
      <c r="G115" s="137" t="s">
        <v>491</v>
      </c>
      <c r="H115" s="138">
        <v>31.024999999999999</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87</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7373</v>
      </c>
    </row>
    <row r="116" spans="2:65" s="1" customFormat="1">
      <c r="B116" s="34"/>
      <c r="D116" s="147" t="s">
        <v>338</v>
      </c>
      <c r="F116" s="148" t="s">
        <v>7374</v>
      </c>
      <c r="I116" s="149"/>
      <c r="L116" s="34"/>
      <c r="M116" s="150"/>
      <c r="T116" s="55"/>
      <c r="AT116" s="19" t="s">
        <v>338</v>
      </c>
      <c r="AU116" s="19" t="s">
        <v>87</v>
      </c>
    </row>
    <row r="117" spans="2:65" s="1" customFormat="1" ht="19.5">
      <c r="B117" s="34"/>
      <c r="D117" s="151" t="s">
        <v>340</v>
      </c>
      <c r="F117" s="152" t="s">
        <v>7375</v>
      </c>
      <c r="I117" s="149"/>
      <c r="L117" s="34"/>
      <c r="M117" s="150"/>
      <c r="T117" s="55"/>
      <c r="AT117" s="19" t="s">
        <v>340</v>
      </c>
      <c r="AU117" s="19" t="s">
        <v>87</v>
      </c>
    </row>
    <row r="118" spans="2:65" s="12" customFormat="1">
      <c r="B118" s="156"/>
      <c r="D118" s="151" t="s">
        <v>442</v>
      </c>
      <c r="E118" s="157" t="s">
        <v>3</v>
      </c>
      <c r="F118" s="158" t="s">
        <v>7376</v>
      </c>
      <c r="H118" s="159">
        <v>31.024999999999999</v>
      </c>
      <c r="I118" s="160"/>
      <c r="L118" s="156"/>
      <c r="M118" s="161"/>
      <c r="T118" s="162"/>
      <c r="AT118" s="157" t="s">
        <v>442</v>
      </c>
      <c r="AU118" s="157" t="s">
        <v>87</v>
      </c>
      <c r="AV118" s="12" t="s">
        <v>79</v>
      </c>
      <c r="AW118" s="12" t="s">
        <v>31</v>
      </c>
      <c r="AX118" s="12" t="s">
        <v>76</v>
      </c>
      <c r="AY118" s="157" t="s">
        <v>328</v>
      </c>
    </row>
    <row r="119" spans="2:65" s="1" customFormat="1" ht="44.25" customHeight="1">
      <c r="B119" s="133"/>
      <c r="C119" s="134" t="s">
        <v>87</v>
      </c>
      <c r="D119" s="134" t="s">
        <v>331</v>
      </c>
      <c r="E119" s="135" t="s">
        <v>978</v>
      </c>
      <c r="F119" s="136" t="s">
        <v>5319</v>
      </c>
      <c r="G119" s="137" t="s">
        <v>491</v>
      </c>
      <c r="H119" s="138">
        <v>31.024999999999999</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7377</v>
      </c>
    </row>
    <row r="120" spans="2:65" s="1" customFormat="1">
      <c r="B120" s="34"/>
      <c r="D120" s="147" t="s">
        <v>338</v>
      </c>
      <c r="F120" s="148" t="s">
        <v>981</v>
      </c>
      <c r="I120" s="149"/>
      <c r="L120" s="34"/>
      <c r="M120" s="150"/>
      <c r="T120" s="55"/>
      <c r="AT120" s="19" t="s">
        <v>338</v>
      </c>
      <c r="AU120" s="19" t="s">
        <v>87</v>
      </c>
    </row>
    <row r="121" spans="2:65" s="1" customFormat="1" ht="37.9" customHeight="1">
      <c r="B121" s="133"/>
      <c r="C121" s="134" t="s">
        <v>113</v>
      </c>
      <c r="D121" s="134" t="s">
        <v>331</v>
      </c>
      <c r="E121" s="135" t="s">
        <v>7378</v>
      </c>
      <c r="F121" s="136" t="s">
        <v>7379</v>
      </c>
      <c r="G121" s="137" t="s">
        <v>439</v>
      </c>
      <c r="H121" s="138">
        <v>155.12299999999999</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87</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7380</v>
      </c>
    </row>
    <row r="122" spans="2:65" s="1" customFormat="1">
      <c r="B122" s="34"/>
      <c r="D122" s="147" t="s">
        <v>338</v>
      </c>
      <c r="F122" s="148" t="s">
        <v>7381</v>
      </c>
      <c r="I122" s="149"/>
      <c r="L122" s="34"/>
      <c r="M122" s="150"/>
      <c r="T122" s="55"/>
      <c r="AT122" s="19" t="s">
        <v>338</v>
      </c>
      <c r="AU122" s="19" t="s">
        <v>87</v>
      </c>
    </row>
    <row r="123" spans="2:65" s="11" customFormat="1" ht="20.85" customHeight="1">
      <c r="B123" s="121"/>
      <c r="D123" s="122" t="s">
        <v>68</v>
      </c>
      <c r="E123" s="131" t="s">
        <v>9</v>
      </c>
      <c r="F123" s="131" t="s">
        <v>2613</v>
      </c>
      <c r="I123" s="124"/>
      <c r="J123" s="132">
        <f>BK123</f>
        <v>0</v>
      </c>
      <c r="L123" s="121"/>
      <c r="M123" s="126"/>
      <c r="P123" s="127">
        <f>SUM(P124:P138)</f>
        <v>0</v>
      </c>
      <c r="R123" s="127">
        <f>SUM(R124:R138)</f>
        <v>0</v>
      </c>
      <c r="T123" s="128">
        <f>SUM(T124:T138)</f>
        <v>0</v>
      </c>
      <c r="AR123" s="122" t="s">
        <v>76</v>
      </c>
      <c r="AT123" s="129" t="s">
        <v>68</v>
      </c>
      <c r="AU123" s="129" t="s">
        <v>79</v>
      </c>
      <c r="AY123" s="122" t="s">
        <v>328</v>
      </c>
      <c r="BK123" s="130">
        <f>SUM(BK124:BK138)</f>
        <v>0</v>
      </c>
    </row>
    <row r="124" spans="2:65" s="1" customFormat="1" ht="49.15" customHeight="1">
      <c r="B124" s="133"/>
      <c r="C124" s="134" t="s">
        <v>138</v>
      </c>
      <c r="D124" s="134" t="s">
        <v>331</v>
      </c>
      <c r="E124" s="135" t="s">
        <v>958</v>
      </c>
      <c r="F124" s="136" t="s">
        <v>959</v>
      </c>
      <c r="G124" s="137" t="s">
        <v>491</v>
      </c>
      <c r="H124" s="138">
        <v>322.39999999999998</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7382</v>
      </c>
    </row>
    <row r="125" spans="2:65" s="1" customFormat="1">
      <c r="B125" s="34"/>
      <c r="D125" s="147" t="s">
        <v>338</v>
      </c>
      <c r="F125" s="148" t="s">
        <v>961</v>
      </c>
      <c r="I125" s="149"/>
      <c r="L125" s="34"/>
      <c r="M125" s="150"/>
      <c r="T125" s="55"/>
      <c r="AT125" s="19" t="s">
        <v>338</v>
      </c>
      <c r="AU125" s="19" t="s">
        <v>87</v>
      </c>
    </row>
    <row r="126" spans="2:65" s="14" customFormat="1">
      <c r="B126" s="170"/>
      <c r="D126" s="151" t="s">
        <v>442</v>
      </c>
      <c r="E126" s="171" t="s">
        <v>3</v>
      </c>
      <c r="F126" s="172" t="s">
        <v>7513</v>
      </c>
      <c r="H126" s="171" t="s">
        <v>3</v>
      </c>
      <c r="I126" s="173"/>
      <c r="L126" s="170"/>
      <c r="M126" s="174"/>
      <c r="T126" s="175"/>
      <c r="AT126" s="171" t="s">
        <v>442</v>
      </c>
      <c r="AU126" s="171" t="s">
        <v>87</v>
      </c>
      <c r="AV126" s="14" t="s">
        <v>76</v>
      </c>
      <c r="AW126" s="14" t="s">
        <v>31</v>
      </c>
      <c r="AX126" s="14" t="s">
        <v>69</v>
      </c>
      <c r="AY126" s="171" t="s">
        <v>328</v>
      </c>
    </row>
    <row r="127" spans="2:65" s="12" customFormat="1">
      <c r="B127" s="156"/>
      <c r="D127" s="151" t="s">
        <v>442</v>
      </c>
      <c r="E127" s="157" t="s">
        <v>3</v>
      </c>
      <c r="F127" s="158" t="s">
        <v>7514</v>
      </c>
      <c r="H127" s="159">
        <v>217</v>
      </c>
      <c r="I127" s="160"/>
      <c r="L127" s="156"/>
      <c r="M127" s="161"/>
      <c r="T127" s="162"/>
      <c r="AT127" s="157" t="s">
        <v>442</v>
      </c>
      <c r="AU127" s="157" t="s">
        <v>87</v>
      </c>
      <c r="AV127" s="12" t="s">
        <v>79</v>
      </c>
      <c r="AW127" s="12" t="s">
        <v>31</v>
      </c>
      <c r="AX127" s="12" t="s">
        <v>69</v>
      </c>
      <c r="AY127" s="157" t="s">
        <v>328</v>
      </c>
    </row>
    <row r="128" spans="2:65" s="14" customFormat="1">
      <c r="B128" s="170"/>
      <c r="D128" s="151" t="s">
        <v>442</v>
      </c>
      <c r="E128" s="171" t="s">
        <v>3</v>
      </c>
      <c r="F128" s="172" t="s">
        <v>7385</v>
      </c>
      <c r="H128" s="171" t="s">
        <v>3</v>
      </c>
      <c r="I128" s="173"/>
      <c r="L128" s="170"/>
      <c r="M128" s="174"/>
      <c r="T128" s="175"/>
      <c r="AT128" s="171" t="s">
        <v>442</v>
      </c>
      <c r="AU128" s="171" t="s">
        <v>87</v>
      </c>
      <c r="AV128" s="14" t="s">
        <v>76</v>
      </c>
      <c r="AW128" s="14" t="s">
        <v>31</v>
      </c>
      <c r="AX128" s="14" t="s">
        <v>69</v>
      </c>
      <c r="AY128" s="171" t="s">
        <v>328</v>
      </c>
    </row>
    <row r="129" spans="2:65" s="12" customFormat="1">
      <c r="B129" s="156"/>
      <c r="D129" s="151" t="s">
        <v>442</v>
      </c>
      <c r="E129" s="157" t="s">
        <v>3</v>
      </c>
      <c r="F129" s="158" t="s">
        <v>7515</v>
      </c>
      <c r="H129" s="159">
        <v>105.4</v>
      </c>
      <c r="I129" s="160"/>
      <c r="L129" s="156"/>
      <c r="M129" s="161"/>
      <c r="T129" s="162"/>
      <c r="AT129" s="157" t="s">
        <v>442</v>
      </c>
      <c r="AU129" s="157" t="s">
        <v>87</v>
      </c>
      <c r="AV129" s="12" t="s">
        <v>79</v>
      </c>
      <c r="AW129" s="12" t="s">
        <v>31</v>
      </c>
      <c r="AX129" s="12" t="s">
        <v>69</v>
      </c>
      <c r="AY129" s="157" t="s">
        <v>328</v>
      </c>
    </row>
    <row r="130" spans="2:65" s="13" customFormat="1">
      <c r="B130" s="163"/>
      <c r="D130" s="151" t="s">
        <v>442</v>
      </c>
      <c r="E130" s="164" t="s">
        <v>3</v>
      </c>
      <c r="F130" s="165" t="s">
        <v>452</v>
      </c>
      <c r="H130" s="166">
        <v>322.39999999999998</v>
      </c>
      <c r="I130" s="167"/>
      <c r="L130" s="163"/>
      <c r="M130" s="168"/>
      <c r="T130" s="169"/>
      <c r="AT130" s="164" t="s">
        <v>442</v>
      </c>
      <c r="AU130" s="164" t="s">
        <v>87</v>
      </c>
      <c r="AV130" s="13" t="s">
        <v>113</v>
      </c>
      <c r="AW130" s="13" t="s">
        <v>31</v>
      </c>
      <c r="AX130" s="13" t="s">
        <v>76</v>
      </c>
      <c r="AY130" s="164" t="s">
        <v>328</v>
      </c>
    </row>
    <row r="131" spans="2:65" s="1" customFormat="1" ht="44.25" customHeight="1">
      <c r="B131" s="133"/>
      <c r="C131" s="134" t="s">
        <v>150</v>
      </c>
      <c r="D131" s="134" t="s">
        <v>331</v>
      </c>
      <c r="E131" s="135" t="s">
        <v>2633</v>
      </c>
      <c r="F131" s="136" t="s">
        <v>2634</v>
      </c>
      <c r="G131" s="137" t="s">
        <v>491</v>
      </c>
      <c r="H131" s="138">
        <v>2</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7387</v>
      </c>
    </row>
    <row r="132" spans="2:65" s="1" customFormat="1">
      <c r="B132" s="34"/>
      <c r="D132" s="147" t="s">
        <v>338</v>
      </c>
      <c r="F132" s="148" t="s">
        <v>2636</v>
      </c>
      <c r="I132" s="149"/>
      <c r="L132" s="34"/>
      <c r="M132" s="150"/>
      <c r="T132" s="55"/>
      <c r="AT132" s="19" t="s">
        <v>338</v>
      </c>
      <c r="AU132" s="19" t="s">
        <v>87</v>
      </c>
    </row>
    <row r="133" spans="2:65" s="12" customFormat="1">
      <c r="B133" s="156"/>
      <c r="D133" s="151" t="s">
        <v>442</v>
      </c>
      <c r="E133" s="157" t="s">
        <v>3</v>
      </c>
      <c r="F133" s="158" t="s">
        <v>5304</v>
      </c>
      <c r="H133" s="159">
        <v>2</v>
      </c>
      <c r="I133" s="160"/>
      <c r="L133" s="156"/>
      <c r="M133" s="161"/>
      <c r="T133" s="162"/>
      <c r="AT133" s="157" t="s">
        <v>442</v>
      </c>
      <c r="AU133" s="157" t="s">
        <v>87</v>
      </c>
      <c r="AV133" s="12" t="s">
        <v>79</v>
      </c>
      <c r="AW133" s="12" t="s">
        <v>31</v>
      </c>
      <c r="AX133" s="12" t="s">
        <v>69</v>
      </c>
      <c r="AY133" s="157" t="s">
        <v>328</v>
      </c>
    </row>
    <row r="134" spans="2:65" s="13" customFormat="1">
      <c r="B134" s="163"/>
      <c r="D134" s="151" t="s">
        <v>442</v>
      </c>
      <c r="E134" s="164" t="s">
        <v>3</v>
      </c>
      <c r="F134" s="165" t="s">
        <v>452</v>
      </c>
      <c r="H134" s="166">
        <v>2</v>
      </c>
      <c r="I134" s="167"/>
      <c r="L134" s="163"/>
      <c r="M134" s="168"/>
      <c r="T134" s="169"/>
      <c r="AT134" s="164" t="s">
        <v>442</v>
      </c>
      <c r="AU134" s="164" t="s">
        <v>87</v>
      </c>
      <c r="AV134" s="13" t="s">
        <v>113</v>
      </c>
      <c r="AW134" s="13" t="s">
        <v>31</v>
      </c>
      <c r="AX134" s="13" t="s">
        <v>76</v>
      </c>
      <c r="AY134" s="164" t="s">
        <v>328</v>
      </c>
    </row>
    <row r="135" spans="2:65" s="1" customFormat="1" ht="44.25" customHeight="1">
      <c r="B135" s="133"/>
      <c r="C135" s="134" t="s">
        <v>168</v>
      </c>
      <c r="D135" s="134" t="s">
        <v>331</v>
      </c>
      <c r="E135" s="135" t="s">
        <v>5306</v>
      </c>
      <c r="F135" s="136" t="s">
        <v>5307</v>
      </c>
      <c r="G135" s="137" t="s">
        <v>491</v>
      </c>
      <c r="H135" s="138">
        <v>12.805</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87</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7390</v>
      </c>
    </row>
    <row r="136" spans="2:65" s="1" customFormat="1">
      <c r="B136" s="34"/>
      <c r="D136" s="147" t="s">
        <v>338</v>
      </c>
      <c r="F136" s="148" t="s">
        <v>5309</v>
      </c>
      <c r="I136" s="149"/>
      <c r="L136" s="34"/>
      <c r="M136" s="150"/>
      <c r="T136" s="55"/>
      <c r="AT136" s="19" t="s">
        <v>338</v>
      </c>
      <c r="AU136" s="19" t="s">
        <v>87</v>
      </c>
    </row>
    <row r="137" spans="2:65" s="14" customFormat="1">
      <c r="B137" s="170"/>
      <c r="D137" s="151" t="s">
        <v>442</v>
      </c>
      <c r="E137" s="171" t="s">
        <v>3</v>
      </c>
      <c r="F137" s="172" t="s">
        <v>5310</v>
      </c>
      <c r="H137" s="171" t="s">
        <v>3</v>
      </c>
      <c r="I137" s="173"/>
      <c r="L137" s="170"/>
      <c r="M137" s="174"/>
      <c r="T137" s="175"/>
      <c r="AT137" s="171" t="s">
        <v>442</v>
      </c>
      <c r="AU137" s="171" t="s">
        <v>87</v>
      </c>
      <c r="AV137" s="14" t="s">
        <v>76</v>
      </c>
      <c r="AW137" s="14" t="s">
        <v>31</v>
      </c>
      <c r="AX137" s="14" t="s">
        <v>69</v>
      </c>
      <c r="AY137" s="171" t="s">
        <v>328</v>
      </c>
    </row>
    <row r="138" spans="2:65" s="12" customFormat="1">
      <c r="B138" s="156"/>
      <c r="D138" s="151" t="s">
        <v>442</v>
      </c>
      <c r="E138" s="157" t="s">
        <v>3</v>
      </c>
      <c r="F138" s="158" t="s">
        <v>5311</v>
      </c>
      <c r="H138" s="159">
        <v>12.805</v>
      </c>
      <c r="I138" s="160"/>
      <c r="L138" s="156"/>
      <c r="M138" s="161"/>
      <c r="T138" s="162"/>
      <c r="AT138" s="157" t="s">
        <v>442</v>
      </c>
      <c r="AU138" s="157" t="s">
        <v>87</v>
      </c>
      <c r="AV138" s="12" t="s">
        <v>79</v>
      </c>
      <c r="AW138" s="12" t="s">
        <v>31</v>
      </c>
      <c r="AX138" s="12" t="s">
        <v>76</v>
      </c>
      <c r="AY138" s="157" t="s">
        <v>328</v>
      </c>
    </row>
    <row r="139" spans="2:65" s="11" customFormat="1" ht="20.85" customHeight="1">
      <c r="B139" s="121"/>
      <c r="D139" s="122" t="s">
        <v>68</v>
      </c>
      <c r="E139" s="131" t="s">
        <v>505</v>
      </c>
      <c r="F139" s="131" t="s">
        <v>2663</v>
      </c>
      <c r="I139" s="124"/>
      <c r="J139" s="132">
        <f>BK139</f>
        <v>0</v>
      </c>
      <c r="L139" s="121"/>
      <c r="M139" s="126"/>
      <c r="P139" s="127">
        <f>SUM(P140:P152)</f>
        <v>0</v>
      </c>
      <c r="R139" s="127">
        <f>SUM(R140:R152)</f>
        <v>0</v>
      </c>
      <c r="T139" s="128">
        <f>SUM(T140:T152)</f>
        <v>0</v>
      </c>
      <c r="AR139" s="122" t="s">
        <v>76</v>
      </c>
      <c r="AT139" s="129" t="s">
        <v>68</v>
      </c>
      <c r="AU139" s="129" t="s">
        <v>79</v>
      </c>
      <c r="AY139" s="122" t="s">
        <v>328</v>
      </c>
      <c r="BK139" s="130">
        <f>SUM(BK140:BK152)</f>
        <v>0</v>
      </c>
    </row>
    <row r="140" spans="2:65" s="1" customFormat="1" ht="44.25" customHeight="1">
      <c r="B140" s="133"/>
      <c r="C140" s="134" t="s">
        <v>171</v>
      </c>
      <c r="D140" s="134" t="s">
        <v>331</v>
      </c>
      <c r="E140" s="135" t="s">
        <v>2664</v>
      </c>
      <c r="F140" s="136" t="s">
        <v>2665</v>
      </c>
      <c r="G140" s="137" t="s">
        <v>491</v>
      </c>
      <c r="H140" s="138">
        <v>248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87</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7398</v>
      </c>
    </row>
    <row r="141" spans="2:65" s="1" customFormat="1">
      <c r="B141" s="34"/>
      <c r="D141" s="147" t="s">
        <v>338</v>
      </c>
      <c r="F141" s="148" t="s">
        <v>2667</v>
      </c>
      <c r="I141" s="149"/>
      <c r="L141" s="34"/>
      <c r="M141" s="150"/>
      <c r="T141" s="55"/>
      <c r="AT141" s="19" t="s">
        <v>338</v>
      </c>
      <c r="AU141" s="19" t="s">
        <v>87</v>
      </c>
    </row>
    <row r="142" spans="2:65" s="14" customFormat="1">
      <c r="B142" s="170"/>
      <c r="D142" s="151" t="s">
        <v>442</v>
      </c>
      <c r="E142" s="171" t="s">
        <v>3</v>
      </c>
      <c r="F142" s="172" t="s">
        <v>7513</v>
      </c>
      <c r="H142" s="171" t="s">
        <v>3</v>
      </c>
      <c r="I142" s="173"/>
      <c r="L142" s="170"/>
      <c r="M142" s="174"/>
      <c r="T142" s="175"/>
      <c r="AT142" s="171" t="s">
        <v>442</v>
      </c>
      <c r="AU142" s="171" t="s">
        <v>87</v>
      </c>
      <c r="AV142" s="14" t="s">
        <v>76</v>
      </c>
      <c r="AW142" s="14" t="s">
        <v>31</v>
      </c>
      <c r="AX142" s="14" t="s">
        <v>69</v>
      </c>
      <c r="AY142" s="171" t="s">
        <v>328</v>
      </c>
    </row>
    <row r="143" spans="2:65" s="12" customFormat="1">
      <c r="B143" s="156"/>
      <c r="D143" s="151" t="s">
        <v>442</v>
      </c>
      <c r="E143" s="157" t="s">
        <v>3</v>
      </c>
      <c r="F143" s="158" t="s">
        <v>7514</v>
      </c>
      <c r="H143" s="159">
        <v>217</v>
      </c>
      <c r="I143" s="160"/>
      <c r="L143" s="156"/>
      <c r="M143" s="161"/>
      <c r="T143" s="162"/>
      <c r="AT143" s="157" t="s">
        <v>442</v>
      </c>
      <c r="AU143" s="157" t="s">
        <v>87</v>
      </c>
      <c r="AV143" s="12" t="s">
        <v>79</v>
      </c>
      <c r="AW143" s="12" t="s">
        <v>31</v>
      </c>
      <c r="AX143" s="12" t="s">
        <v>69</v>
      </c>
      <c r="AY143" s="157" t="s">
        <v>328</v>
      </c>
    </row>
    <row r="144" spans="2:65" s="14" customFormat="1">
      <c r="B144" s="170"/>
      <c r="D144" s="151" t="s">
        <v>442</v>
      </c>
      <c r="E144" s="171" t="s">
        <v>3</v>
      </c>
      <c r="F144" s="172" t="s">
        <v>7385</v>
      </c>
      <c r="H144" s="171" t="s">
        <v>3</v>
      </c>
      <c r="I144" s="173"/>
      <c r="L144" s="170"/>
      <c r="M144" s="174"/>
      <c r="T144" s="175"/>
      <c r="AT144" s="171" t="s">
        <v>442</v>
      </c>
      <c r="AU144" s="171" t="s">
        <v>87</v>
      </c>
      <c r="AV144" s="14" t="s">
        <v>76</v>
      </c>
      <c r="AW144" s="14" t="s">
        <v>31</v>
      </c>
      <c r="AX144" s="14" t="s">
        <v>69</v>
      </c>
      <c r="AY144" s="171" t="s">
        <v>328</v>
      </c>
    </row>
    <row r="145" spans="2:65" s="12" customFormat="1">
      <c r="B145" s="156"/>
      <c r="D145" s="151" t="s">
        <v>442</v>
      </c>
      <c r="E145" s="157" t="s">
        <v>3</v>
      </c>
      <c r="F145" s="158" t="s">
        <v>7516</v>
      </c>
      <c r="H145" s="159">
        <v>31</v>
      </c>
      <c r="I145" s="160"/>
      <c r="L145" s="156"/>
      <c r="M145" s="161"/>
      <c r="T145" s="162"/>
      <c r="AT145" s="157" t="s">
        <v>442</v>
      </c>
      <c r="AU145" s="157" t="s">
        <v>87</v>
      </c>
      <c r="AV145" s="12" t="s">
        <v>79</v>
      </c>
      <c r="AW145" s="12" t="s">
        <v>31</v>
      </c>
      <c r="AX145" s="12" t="s">
        <v>69</v>
      </c>
      <c r="AY145" s="157" t="s">
        <v>328</v>
      </c>
    </row>
    <row r="146" spans="2:65" s="13" customFormat="1">
      <c r="B146" s="163"/>
      <c r="D146" s="151" t="s">
        <v>442</v>
      </c>
      <c r="E146" s="164" t="s">
        <v>3</v>
      </c>
      <c r="F146" s="165" t="s">
        <v>452</v>
      </c>
      <c r="H146" s="166">
        <v>248</v>
      </c>
      <c r="I146" s="167"/>
      <c r="L146" s="163"/>
      <c r="M146" s="168"/>
      <c r="T146" s="169"/>
      <c r="AT146" s="164" t="s">
        <v>442</v>
      </c>
      <c r="AU146" s="164" t="s">
        <v>87</v>
      </c>
      <c r="AV146" s="13" t="s">
        <v>113</v>
      </c>
      <c r="AW146" s="13" t="s">
        <v>31</v>
      </c>
      <c r="AX146" s="13" t="s">
        <v>76</v>
      </c>
      <c r="AY146" s="164" t="s">
        <v>328</v>
      </c>
    </row>
    <row r="147" spans="2:65" s="1" customFormat="1" ht="55.5" customHeight="1">
      <c r="B147" s="133"/>
      <c r="C147" s="134" t="s">
        <v>183</v>
      </c>
      <c r="D147" s="134" t="s">
        <v>331</v>
      </c>
      <c r="E147" s="135" t="s">
        <v>5315</v>
      </c>
      <c r="F147" s="136" t="s">
        <v>5316</v>
      </c>
      <c r="G147" s="137" t="s">
        <v>491</v>
      </c>
      <c r="H147" s="138">
        <v>248</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87</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7401</v>
      </c>
    </row>
    <row r="148" spans="2:65" s="1" customFormat="1">
      <c r="B148" s="34"/>
      <c r="D148" s="147" t="s">
        <v>338</v>
      </c>
      <c r="F148" s="148" t="s">
        <v>5318</v>
      </c>
      <c r="I148" s="149"/>
      <c r="L148" s="34"/>
      <c r="M148" s="150"/>
      <c r="T148" s="55"/>
      <c r="AT148" s="19" t="s">
        <v>338</v>
      </c>
      <c r="AU148" s="19" t="s">
        <v>87</v>
      </c>
    </row>
    <row r="149" spans="2:65" s="1" customFormat="1" ht="44.25" customHeight="1">
      <c r="B149" s="133"/>
      <c r="C149" s="134" t="s">
        <v>235</v>
      </c>
      <c r="D149" s="134" t="s">
        <v>331</v>
      </c>
      <c r="E149" s="135" t="s">
        <v>978</v>
      </c>
      <c r="F149" s="136" t="s">
        <v>5319</v>
      </c>
      <c r="G149" s="137" t="s">
        <v>491</v>
      </c>
      <c r="H149" s="138">
        <v>248</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87</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7402</v>
      </c>
    </row>
    <row r="150" spans="2:65" s="1" customFormat="1">
      <c r="B150" s="34"/>
      <c r="D150" s="147" t="s">
        <v>338</v>
      </c>
      <c r="F150" s="148" t="s">
        <v>981</v>
      </c>
      <c r="I150" s="149"/>
      <c r="L150" s="34"/>
      <c r="M150" s="150"/>
      <c r="T150" s="55"/>
      <c r="AT150" s="19" t="s">
        <v>338</v>
      </c>
      <c r="AU150" s="19" t="s">
        <v>87</v>
      </c>
    </row>
    <row r="151" spans="2:65" s="1" customFormat="1" ht="55.5" customHeight="1">
      <c r="B151" s="133"/>
      <c r="C151" s="134" t="s">
        <v>239</v>
      </c>
      <c r="D151" s="134" t="s">
        <v>331</v>
      </c>
      <c r="E151" s="135" t="s">
        <v>7517</v>
      </c>
      <c r="F151" s="136" t="s">
        <v>7518</v>
      </c>
      <c r="G151" s="137" t="s">
        <v>491</v>
      </c>
      <c r="H151" s="138">
        <v>248</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87</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7519</v>
      </c>
    </row>
    <row r="152" spans="2:65" s="1" customFormat="1">
      <c r="B152" s="34"/>
      <c r="D152" s="147" t="s">
        <v>338</v>
      </c>
      <c r="F152" s="148" t="s">
        <v>7520</v>
      </c>
      <c r="I152" s="149"/>
      <c r="L152" s="34"/>
      <c r="M152" s="150"/>
      <c r="T152" s="55"/>
      <c r="AT152" s="19" t="s">
        <v>338</v>
      </c>
      <c r="AU152" s="19" t="s">
        <v>87</v>
      </c>
    </row>
    <row r="153" spans="2:65" s="11" customFormat="1" ht="20.85" customHeight="1">
      <c r="B153" s="121"/>
      <c r="D153" s="122" t="s">
        <v>68</v>
      </c>
      <c r="E153" s="131" t="s">
        <v>526</v>
      </c>
      <c r="F153" s="131" t="s">
        <v>2672</v>
      </c>
      <c r="I153" s="124"/>
      <c r="J153" s="132">
        <f>BK153</f>
        <v>0</v>
      </c>
      <c r="L153" s="121"/>
      <c r="M153" s="126"/>
      <c r="P153" s="127">
        <f>SUM(P154:P168)</f>
        <v>0</v>
      </c>
      <c r="R153" s="127">
        <f>SUM(R154:R168)</f>
        <v>0</v>
      </c>
      <c r="T153" s="128">
        <f>SUM(T154:T168)</f>
        <v>0</v>
      </c>
      <c r="AR153" s="122" t="s">
        <v>76</v>
      </c>
      <c r="AT153" s="129" t="s">
        <v>68</v>
      </c>
      <c r="AU153" s="129" t="s">
        <v>79</v>
      </c>
      <c r="AY153" s="122" t="s">
        <v>328</v>
      </c>
      <c r="BK153" s="130">
        <f>SUM(BK154:BK168)</f>
        <v>0</v>
      </c>
    </row>
    <row r="154" spans="2:65" s="1" customFormat="1" ht="62.65" customHeight="1">
      <c r="B154" s="133"/>
      <c r="C154" s="134" t="s">
        <v>9</v>
      </c>
      <c r="D154" s="134" t="s">
        <v>331</v>
      </c>
      <c r="E154" s="135" t="s">
        <v>967</v>
      </c>
      <c r="F154" s="136" t="s">
        <v>968</v>
      </c>
      <c r="G154" s="137" t="s">
        <v>491</v>
      </c>
      <c r="H154" s="138">
        <v>88.8</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87</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7403</v>
      </c>
    </row>
    <row r="155" spans="2:65" s="1" customFormat="1">
      <c r="B155" s="34"/>
      <c r="D155" s="147" t="s">
        <v>338</v>
      </c>
      <c r="F155" s="148" t="s">
        <v>970</v>
      </c>
      <c r="I155" s="149"/>
      <c r="L155" s="34"/>
      <c r="M155" s="150"/>
      <c r="T155" s="55"/>
      <c r="AT155" s="19" t="s">
        <v>338</v>
      </c>
      <c r="AU155" s="19" t="s">
        <v>87</v>
      </c>
    </row>
    <row r="156" spans="2:65" s="14" customFormat="1">
      <c r="B156" s="170"/>
      <c r="D156" s="151" t="s">
        <v>442</v>
      </c>
      <c r="E156" s="171" t="s">
        <v>3</v>
      </c>
      <c r="F156" s="172" t="s">
        <v>2674</v>
      </c>
      <c r="H156" s="171" t="s">
        <v>3</v>
      </c>
      <c r="I156" s="173"/>
      <c r="L156" s="170"/>
      <c r="M156" s="174"/>
      <c r="T156" s="175"/>
      <c r="AT156" s="171" t="s">
        <v>442</v>
      </c>
      <c r="AU156" s="171" t="s">
        <v>87</v>
      </c>
      <c r="AV156" s="14" t="s">
        <v>76</v>
      </c>
      <c r="AW156" s="14" t="s">
        <v>31</v>
      </c>
      <c r="AX156" s="14" t="s">
        <v>69</v>
      </c>
      <c r="AY156" s="171" t="s">
        <v>328</v>
      </c>
    </row>
    <row r="157" spans="2:65" s="14" customFormat="1">
      <c r="B157" s="170"/>
      <c r="D157" s="151" t="s">
        <v>442</v>
      </c>
      <c r="E157" s="171" t="s">
        <v>3</v>
      </c>
      <c r="F157" s="172" t="s">
        <v>2675</v>
      </c>
      <c r="H157" s="171" t="s">
        <v>3</v>
      </c>
      <c r="I157" s="173"/>
      <c r="L157" s="170"/>
      <c r="M157" s="174"/>
      <c r="T157" s="175"/>
      <c r="AT157" s="171" t="s">
        <v>442</v>
      </c>
      <c r="AU157" s="171" t="s">
        <v>87</v>
      </c>
      <c r="AV157" s="14" t="s">
        <v>76</v>
      </c>
      <c r="AW157" s="14" t="s">
        <v>31</v>
      </c>
      <c r="AX157" s="14" t="s">
        <v>69</v>
      </c>
      <c r="AY157" s="171" t="s">
        <v>328</v>
      </c>
    </row>
    <row r="158" spans="2:65" s="12" customFormat="1">
      <c r="B158" s="156"/>
      <c r="D158" s="151" t="s">
        <v>442</v>
      </c>
      <c r="E158" s="157" t="s">
        <v>3</v>
      </c>
      <c r="F158" s="158" t="s">
        <v>7521</v>
      </c>
      <c r="H158" s="159">
        <v>336.8</v>
      </c>
      <c r="I158" s="160"/>
      <c r="L158" s="156"/>
      <c r="M158" s="161"/>
      <c r="T158" s="162"/>
      <c r="AT158" s="157" t="s">
        <v>442</v>
      </c>
      <c r="AU158" s="157" t="s">
        <v>87</v>
      </c>
      <c r="AV158" s="12" t="s">
        <v>79</v>
      </c>
      <c r="AW158" s="12" t="s">
        <v>31</v>
      </c>
      <c r="AX158" s="12" t="s">
        <v>69</v>
      </c>
      <c r="AY158" s="157" t="s">
        <v>328</v>
      </c>
    </row>
    <row r="159" spans="2:65" s="12" customFormat="1">
      <c r="B159" s="156"/>
      <c r="D159" s="151" t="s">
        <v>442</v>
      </c>
      <c r="E159" s="157" t="s">
        <v>3</v>
      </c>
      <c r="F159" s="158" t="s">
        <v>7522</v>
      </c>
      <c r="H159" s="159">
        <v>-248</v>
      </c>
      <c r="I159" s="160"/>
      <c r="L159" s="156"/>
      <c r="M159" s="161"/>
      <c r="T159" s="162"/>
      <c r="AT159" s="157" t="s">
        <v>442</v>
      </c>
      <c r="AU159" s="157" t="s">
        <v>87</v>
      </c>
      <c r="AV159" s="12" t="s">
        <v>79</v>
      </c>
      <c r="AW159" s="12" t="s">
        <v>31</v>
      </c>
      <c r="AX159" s="12" t="s">
        <v>69</v>
      </c>
      <c r="AY159" s="157" t="s">
        <v>328</v>
      </c>
    </row>
    <row r="160" spans="2:65" s="13" customFormat="1">
      <c r="B160" s="163"/>
      <c r="D160" s="151" t="s">
        <v>442</v>
      </c>
      <c r="E160" s="164" t="s">
        <v>3</v>
      </c>
      <c r="F160" s="165" t="s">
        <v>452</v>
      </c>
      <c r="H160" s="166">
        <v>88.8</v>
      </c>
      <c r="I160" s="167"/>
      <c r="L160" s="163"/>
      <c r="M160" s="168"/>
      <c r="T160" s="169"/>
      <c r="AT160" s="164" t="s">
        <v>442</v>
      </c>
      <c r="AU160" s="164" t="s">
        <v>87</v>
      </c>
      <c r="AV160" s="13" t="s">
        <v>113</v>
      </c>
      <c r="AW160" s="13" t="s">
        <v>31</v>
      </c>
      <c r="AX160" s="13" t="s">
        <v>76</v>
      </c>
      <c r="AY160" s="164" t="s">
        <v>328</v>
      </c>
    </row>
    <row r="161" spans="2:65" s="1" customFormat="1" ht="66.75" customHeight="1">
      <c r="B161" s="133"/>
      <c r="C161" s="134" t="s">
        <v>505</v>
      </c>
      <c r="D161" s="134" t="s">
        <v>331</v>
      </c>
      <c r="E161" s="135" t="s">
        <v>2678</v>
      </c>
      <c r="F161" s="136" t="s">
        <v>2679</v>
      </c>
      <c r="G161" s="137" t="s">
        <v>491</v>
      </c>
      <c r="H161" s="138">
        <v>444</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87</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7406</v>
      </c>
    </row>
    <row r="162" spans="2:65" s="1" customFormat="1">
      <c r="B162" s="34"/>
      <c r="D162" s="147" t="s">
        <v>338</v>
      </c>
      <c r="F162" s="148" t="s">
        <v>2681</v>
      </c>
      <c r="I162" s="149"/>
      <c r="L162" s="34"/>
      <c r="M162" s="150"/>
      <c r="T162" s="55"/>
      <c r="AT162" s="19" t="s">
        <v>338</v>
      </c>
      <c r="AU162" s="19" t="s">
        <v>87</v>
      </c>
    </row>
    <row r="163" spans="2:65" s="1" customFormat="1" ht="19.5">
      <c r="B163" s="34"/>
      <c r="D163" s="151" t="s">
        <v>340</v>
      </c>
      <c r="F163" s="152" t="s">
        <v>2682</v>
      </c>
      <c r="I163" s="149"/>
      <c r="L163" s="34"/>
      <c r="M163" s="150"/>
      <c r="T163" s="55"/>
      <c r="AT163" s="19" t="s">
        <v>340</v>
      </c>
      <c r="AU163" s="19" t="s">
        <v>87</v>
      </c>
    </row>
    <row r="164" spans="2:65" s="12" customFormat="1">
      <c r="B164" s="156"/>
      <c r="D164" s="151" t="s">
        <v>442</v>
      </c>
      <c r="F164" s="158" t="s">
        <v>7523</v>
      </c>
      <c r="H164" s="159">
        <v>444</v>
      </c>
      <c r="I164" s="160"/>
      <c r="L164" s="156"/>
      <c r="M164" s="161"/>
      <c r="T164" s="162"/>
      <c r="AT164" s="157" t="s">
        <v>442</v>
      </c>
      <c r="AU164" s="157" t="s">
        <v>87</v>
      </c>
      <c r="AV164" s="12" t="s">
        <v>79</v>
      </c>
      <c r="AW164" s="12" t="s">
        <v>4</v>
      </c>
      <c r="AX164" s="12" t="s">
        <v>76</v>
      </c>
      <c r="AY164" s="157" t="s">
        <v>328</v>
      </c>
    </row>
    <row r="165" spans="2:65" s="1" customFormat="1" ht="44.25" customHeight="1">
      <c r="B165" s="133"/>
      <c r="C165" s="134" t="s">
        <v>512</v>
      </c>
      <c r="D165" s="134" t="s">
        <v>331</v>
      </c>
      <c r="E165" s="135" t="s">
        <v>2684</v>
      </c>
      <c r="F165" s="136" t="s">
        <v>919</v>
      </c>
      <c r="G165" s="137" t="s">
        <v>585</v>
      </c>
      <c r="H165" s="138">
        <v>159.84</v>
      </c>
      <c r="I165" s="139"/>
      <c r="J165" s="140">
        <f>ROUND(I165*H165,2)</f>
        <v>0</v>
      </c>
      <c r="K165" s="136" t="s">
        <v>335</v>
      </c>
      <c r="L165" s="34"/>
      <c r="M165" s="141" t="s">
        <v>3</v>
      </c>
      <c r="N165" s="142" t="s">
        <v>40</v>
      </c>
      <c r="P165" s="143">
        <f>O165*H165</f>
        <v>0</v>
      </c>
      <c r="Q165" s="143">
        <v>0</v>
      </c>
      <c r="R165" s="143">
        <f>Q165*H165</f>
        <v>0</v>
      </c>
      <c r="S165" s="143">
        <v>0</v>
      </c>
      <c r="T165" s="144">
        <f>S165*H165</f>
        <v>0</v>
      </c>
      <c r="AR165" s="145" t="s">
        <v>113</v>
      </c>
      <c r="AT165" s="145" t="s">
        <v>331</v>
      </c>
      <c r="AU165" s="145" t="s">
        <v>87</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7408</v>
      </c>
    </row>
    <row r="166" spans="2:65" s="1" customFormat="1">
      <c r="B166" s="34"/>
      <c r="D166" s="147" t="s">
        <v>338</v>
      </c>
      <c r="F166" s="148" t="s">
        <v>2686</v>
      </c>
      <c r="I166" s="149"/>
      <c r="L166" s="34"/>
      <c r="M166" s="150"/>
      <c r="T166" s="55"/>
      <c r="AT166" s="19" t="s">
        <v>338</v>
      </c>
      <c r="AU166" s="19" t="s">
        <v>87</v>
      </c>
    </row>
    <row r="167" spans="2:65" s="1" customFormat="1" ht="29.25">
      <c r="B167" s="34"/>
      <c r="D167" s="151" t="s">
        <v>340</v>
      </c>
      <c r="F167" s="152" t="s">
        <v>2687</v>
      </c>
      <c r="I167" s="149"/>
      <c r="L167" s="34"/>
      <c r="M167" s="150"/>
      <c r="T167" s="55"/>
      <c r="AT167" s="19" t="s">
        <v>340</v>
      </c>
      <c r="AU167" s="19" t="s">
        <v>87</v>
      </c>
    </row>
    <row r="168" spans="2:65" s="12" customFormat="1">
      <c r="B168" s="156"/>
      <c r="D168" s="151" t="s">
        <v>442</v>
      </c>
      <c r="F168" s="158" t="s">
        <v>7524</v>
      </c>
      <c r="H168" s="159">
        <v>159.84</v>
      </c>
      <c r="I168" s="160"/>
      <c r="L168" s="156"/>
      <c r="M168" s="161"/>
      <c r="T168" s="162"/>
      <c r="AT168" s="157" t="s">
        <v>442</v>
      </c>
      <c r="AU168" s="157" t="s">
        <v>87</v>
      </c>
      <c r="AV168" s="12" t="s">
        <v>79</v>
      </c>
      <c r="AW168" s="12" t="s">
        <v>4</v>
      </c>
      <c r="AX168" s="12" t="s">
        <v>76</v>
      </c>
      <c r="AY168" s="157" t="s">
        <v>328</v>
      </c>
    </row>
    <row r="169" spans="2:65" s="11" customFormat="1" ht="22.9" customHeight="1">
      <c r="B169" s="121"/>
      <c r="D169" s="122" t="s">
        <v>68</v>
      </c>
      <c r="E169" s="131" t="s">
        <v>79</v>
      </c>
      <c r="F169" s="131" t="s">
        <v>525</v>
      </c>
      <c r="I169" s="124"/>
      <c r="J169" s="132">
        <f>BK169</f>
        <v>0</v>
      </c>
      <c r="L169" s="121"/>
      <c r="M169" s="126"/>
      <c r="P169" s="127">
        <f>P170+P178+P190+P195</f>
        <v>0</v>
      </c>
      <c r="R169" s="127">
        <f>R170+R178+R190+R195</f>
        <v>62.558352522780012</v>
      </c>
      <c r="T169" s="128">
        <f>T170+T178+T190+T195</f>
        <v>0</v>
      </c>
      <c r="AR169" s="122" t="s">
        <v>76</v>
      </c>
      <c r="AT169" s="129" t="s">
        <v>68</v>
      </c>
      <c r="AU169" s="129" t="s">
        <v>76</v>
      </c>
      <c r="AY169" s="122" t="s">
        <v>328</v>
      </c>
      <c r="BK169" s="130">
        <f>BK170+BK178+BK190+BK195</f>
        <v>0</v>
      </c>
    </row>
    <row r="170" spans="2:65" s="11" customFormat="1" ht="20.85" customHeight="1">
      <c r="B170" s="121"/>
      <c r="D170" s="122" t="s">
        <v>68</v>
      </c>
      <c r="E170" s="131" t="s">
        <v>2689</v>
      </c>
      <c r="F170" s="131" t="s">
        <v>2690</v>
      </c>
      <c r="I170" s="124"/>
      <c r="J170" s="132">
        <f>BK170</f>
        <v>0</v>
      </c>
      <c r="L170" s="121"/>
      <c r="M170" s="126"/>
      <c r="P170" s="127">
        <f>SUM(P171:P177)</f>
        <v>0</v>
      </c>
      <c r="R170" s="127">
        <f>SUM(R171:R177)</f>
        <v>9.2731106000000008</v>
      </c>
      <c r="T170" s="128">
        <f>SUM(T171:T177)</f>
        <v>0</v>
      </c>
      <c r="AR170" s="122" t="s">
        <v>76</v>
      </c>
      <c r="AT170" s="129" t="s">
        <v>68</v>
      </c>
      <c r="AU170" s="129" t="s">
        <v>79</v>
      </c>
      <c r="AY170" s="122" t="s">
        <v>328</v>
      </c>
      <c r="BK170" s="130">
        <f>SUM(BK171:BK177)</f>
        <v>0</v>
      </c>
    </row>
    <row r="171" spans="2:65" s="1" customFormat="1" ht="33" customHeight="1">
      <c r="B171" s="133"/>
      <c r="C171" s="134" t="s">
        <v>526</v>
      </c>
      <c r="D171" s="134" t="s">
        <v>331</v>
      </c>
      <c r="E171" s="135" t="s">
        <v>6853</v>
      </c>
      <c r="F171" s="136" t="s">
        <v>6854</v>
      </c>
      <c r="G171" s="137" t="s">
        <v>491</v>
      </c>
      <c r="H171" s="138">
        <v>4.03</v>
      </c>
      <c r="I171" s="139"/>
      <c r="J171" s="140">
        <f>ROUND(I171*H171,2)</f>
        <v>0</v>
      </c>
      <c r="K171" s="136" t="s">
        <v>335</v>
      </c>
      <c r="L171" s="34"/>
      <c r="M171" s="141" t="s">
        <v>3</v>
      </c>
      <c r="N171" s="142" t="s">
        <v>40</v>
      </c>
      <c r="P171" s="143">
        <f>O171*H171</f>
        <v>0</v>
      </c>
      <c r="Q171" s="143">
        <v>2.3010199999999998</v>
      </c>
      <c r="R171" s="143">
        <f>Q171*H171</f>
        <v>9.2731106000000008</v>
      </c>
      <c r="S171" s="143">
        <v>0</v>
      </c>
      <c r="T171" s="144">
        <f>S171*H171</f>
        <v>0</v>
      </c>
      <c r="AR171" s="145" t="s">
        <v>113</v>
      </c>
      <c r="AT171" s="145" t="s">
        <v>331</v>
      </c>
      <c r="AU171" s="145" t="s">
        <v>87</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7410</v>
      </c>
    </row>
    <row r="172" spans="2:65" s="1" customFormat="1">
      <c r="B172" s="34"/>
      <c r="D172" s="147" t="s">
        <v>338</v>
      </c>
      <c r="F172" s="148" t="s">
        <v>6855</v>
      </c>
      <c r="I172" s="149"/>
      <c r="L172" s="34"/>
      <c r="M172" s="150"/>
      <c r="T172" s="55"/>
      <c r="AT172" s="19" t="s">
        <v>338</v>
      </c>
      <c r="AU172" s="19" t="s">
        <v>87</v>
      </c>
    </row>
    <row r="173" spans="2:65" s="14" customFormat="1">
      <c r="B173" s="170"/>
      <c r="D173" s="151" t="s">
        <v>442</v>
      </c>
      <c r="E173" s="171" t="s">
        <v>3</v>
      </c>
      <c r="F173" s="172" t="s">
        <v>7411</v>
      </c>
      <c r="H173" s="171" t="s">
        <v>3</v>
      </c>
      <c r="I173" s="173"/>
      <c r="L173" s="170"/>
      <c r="M173" s="174"/>
      <c r="T173" s="175"/>
      <c r="AT173" s="171" t="s">
        <v>442</v>
      </c>
      <c r="AU173" s="171" t="s">
        <v>87</v>
      </c>
      <c r="AV173" s="14" t="s">
        <v>76</v>
      </c>
      <c r="AW173" s="14" t="s">
        <v>31</v>
      </c>
      <c r="AX173" s="14" t="s">
        <v>69</v>
      </c>
      <c r="AY173" s="171" t="s">
        <v>328</v>
      </c>
    </row>
    <row r="174" spans="2:65" s="12" customFormat="1">
      <c r="B174" s="156"/>
      <c r="D174" s="151" t="s">
        <v>442</v>
      </c>
      <c r="E174" s="157" t="s">
        <v>3</v>
      </c>
      <c r="F174" s="158" t="s">
        <v>7525</v>
      </c>
      <c r="H174" s="159">
        <v>3.8380000000000001</v>
      </c>
      <c r="I174" s="160"/>
      <c r="L174" s="156"/>
      <c r="M174" s="161"/>
      <c r="T174" s="162"/>
      <c r="AT174" s="157" t="s">
        <v>442</v>
      </c>
      <c r="AU174" s="157" t="s">
        <v>87</v>
      </c>
      <c r="AV174" s="12" t="s">
        <v>79</v>
      </c>
      <c r="AW174" s="12" t="s">
        <v>31</v>
      </c>
      <c r="AX174" s="12" t="s">
        <v>76</v>
      </c>
      <c r="AY174" s="157" t="s">
        <v>328</v>
      </c>
    </row>
    <row r="175" spans="2:65" s="12" customFormat="1">
      <c r="B175" s="156"/>
      <c r="D175" s="151" t="s">
        <v>442</v>
      </c>
      <c r="F175" s="158" t="s">
        <v>7526</v>
      </c>
      <c r="H175" s="159">
        <v>4.03</v>
      </c>
      <c r="I175" s="160"/>
      <c r="L175" s="156"/>
      <c r="M175" s="161"/>
      <c r="T175" s="162"/>
      <c r="AT175" s="157" t="s">
        <v>442</v>
      </c>
      <c r="AU175" s="157" t="s">
        <v>87</v>
      </c>
      <c r="AV175" s="12" t="s">
        <v>79</v>
      </c>
      <c r="AW175" s="12" t="s">
        <v>4</v>
      </c>
      <c r="AX175" s="12" t="s">
        <v>76</v>
      </c>
      <c r="AY175" s="157" t="s">
        <v>328</v>
      </c>
    </row>
    <row r="176" spans="2:65" s="1" customFormat="1" ht="33" customHeight="1">
      <c r="B176" s="133"/>
      <c r="C176" s="134" t="s">
        <v>532</v>
      </c>
      <c r="D176" s="134" t="s">
        <v>331</v>
      </c>
      <c r="E176" s="135" t="s">
        <v>2788</v>
      </c>
      <c r="F176" s="136" t="s">
        <v>2789</v>
      </c>
      <c r="G176" s="137" t="s">
        <v>491</v>
      </c>
      <c r="H176" s="138">
        <v>3.8380000000000001</v>
      </c>
      <c r="I176" s="139"/>
      <c r="J176" s="140">
        <f>ROUND(I176*H176,2)</f>
        <v>0</v>
      </c>
      <c r="K176" s="136" t="s">
        <v>335</v>
      </c>
      <c r="L176" s="34"/>
      <c r="M176" s="141" t="s">
        <v>3</v>
      </c>
      <c r="N176" s="142" t="s">
        <v>40</v>
      </c>
      <c r="P176" s="143">
        <f>O176*H176</f>
        <v>0</v>
      </c>
      <c r="Q176" s="143">
        <v>0</v>
      </c>
      <c r="R176" s="143">
        <f>Q176*H176</f>
        <v>0</v>
      </c>
      <c r="S176" s="143">
        <v>0</v>
      </c>
      <c r="T176" s="144">
        <f>S176*H176</f>
        <v>0</v>
      </c>
      <c r="AR176" s="145" t="s">
        <v>113</v>
      </c>
      <c r="AT176" s="145" t="s">
        <v>331</v>
      </c>
      <c r="AU176" s="145" t="s">
        <v>87</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7414</v>
      </c>
    </row>
    <row r="177" spans="2:65" s="1" customFormat="1">
      <c r="B177" s="34"/>
      <c r="D177" s="147" t="s">
        <v>338</v>
      </c>
      <c r="F177" s="148" t="s">
        <v>2791</v>
      </c>
      <c r="I177" s="149"/>
      <c r="L177" s="34"/>
      <c r="M177" s="150"/>
      <c r="T177" s="55"/>
      <c r="AT177" s="19" t="s">
        <v>338</v>
      </c>
      <c r="AU177" s="19" t="s">
        <v>87</v>
      </c>
    </row>
    <row r="178" spans="2:65" s="11" customFormat="1" ht="20.85" customHeight="1">
      <c r="B178" s="121"/>
      <c r="D178" s="122" t="s">
        <v>68</v>
      </c>
      <c r="E178" s="131" t="s">
        <v>564</v>
      </c>
      <c r="F178" s="131" t="s">
        <v>2705</v>
      </c>
      <c r="I178" s="124"/>
      <c r="J178" s="132">
        <f>BK178</f>
        <v>0</v>
      </c>
      <c r="L178" s="121"/>
      <c r="M178" s="126"/>
      <c r="P178" s="127">
        <f>SUM(P179:P189)</f>
        <v>0</v>
      </c>
      <c r="R178" s="127">
        <f>SUM(R179:R189)</f>
        <v>33.644670722780006</v>
      </c>
      <c r="T178" s="128">
        <f>SUM(T179:T189)</f>
        <v>0</v>
      </c>
      <c r="AR178" s="122" t="s">
        <v>76</v>
      </c>
      <c r="AT178" s="129" t="s">
        <v>68</v>
      </c>
      <c r="AU178" s="129" t="s">
        <v>79</v>
      </c>
      <c r="AY178" s="122" t="s">
        <v>328</v>
      </c>
      <c r="BK178" s="130">
        <f>SUM(BK179:BK189)</f>
        <v>0</v>
      </c>
    </row>
    <row r="179" spans="2:65" s="1" customFormat="1" ht="24.2" customHeight="1">
      <c r="B179" s="133"/>
      <c r="C179" s="134" t="s">
        <v>538</v>
      </c>
      <c r="D179" s="134" t="s">
        <v>331</v>
      </c>
      <c r="E179" s="135" t="s">
        <v>5328</v>
      </c>
      <c r="F179" s="136" t="s">
        <v>5329</v>
      </c>
      <c r="G179" s="137" t="s">
        <v>491</v>
      </c>
      <c r="H179" s="138">
        <v>13.445</v>
      </c>
      <c r="I179" s="139"/>
      <c r="J179" s="140">
        <f>ROUND(I179*H179,2)</f>
        <v>0</v>
      </c>
      <c r="K179" s="136" t="s">
        <v>335</v>
      </c>
      <c r="L179" s="34"/>
      <c r="M179" s="141" t="s">
        <v>3</v>
      </c>
      <c r="N179" s="142" t="s">
        <v>40</v>
      </c>
      <c r="P179" s="143">
        <f>O179*H179</f>
        <v>0</v>
      </c>
      <c r="Q179" s="143">
        <v>2.5018722040000001</v>
      </c>
      <c r="R179" s="143">
        <f>Q179*H179</f>
        <v>33.637671782780004</v>
      </c>
      <c r="S179" s="143">
        <v>0</v>
      </c>
      <c r="T179" s="144">
        <f>S179*H179</f>
        <v>0</v>
      </c>
      <c r="AR179" s="145" t="s">
        <v>113</v>
      </c>
      <c r="AT179" s="145" t="s">
        <v>331</v>
      </c>
      <c r="AU179" s="145" t="s">
        <v>87</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7415</v>
      </c>
    </row>
    <row r="180" spans="2:65" s="1" customFormat="1">
      <c r="B180" s="34"/>
      <c r="D180" s="147" t="s">
        <v>338</v>
      </c>
      <c r="F180" s="148" t="s">
        <v>5331</v>
      </c>
      <c r="I180" s="149"/>
      <c r="L180" s="34"/>
      <c r="M180" s="150"/>
      <c r="T180" s="55"/>
      <c r="AT180" s="19" t="s">
        <v>338</v>
      </c>
      <c r="AU180" s="19" t="s">
        <v>87</v>
      </c>
    </row>
    <row r="181" spans="2:65" s="14" customFormat="1">
      <c r="B181" s="170"/>
      <c r="D181" s="151" t="s">
        <v>442</v>
      </c>
      <c r="E181" s="171" t="s">
        <v>3</v>
      </c>
      <c r="F181" s="172" t="s">
        <v>5310</v>
      </c>
      <c r="H181" s="171" t="s">
        <v>3</v>
      </c>
      <c r="I181" s="173"/>
      <c r="L181" s="170"/>
      <c r="M181" s="174"/>
      <c r="T181" s="175"/>
      <c r="AT181" s="171" t="s">
        <v>442</v>
      </c>
      <c r="AU181" s="171" t="s">
        <v>87</v>
      </c>
      <c r="AV181" s="14" t="s">
        <v>76</v>
      </c>
      <c r="AW181" s="14" t="s">
        <v>31</v>
      </c>
      <c r="AX181" s="14" t="s">
        <v>69</v>
      </c>
      <c r="AY181" s="171" t="s">
        <v>328</v>
      </c>
    </row>
    <row r="182" spans="2:65" s="12" customFormat="1">
      <c r="B182" s="156"/>
      <c r="D182" s="151" t="s">
        <v>442</v>
      </c>
      <c r="E182" s="157" t="s">
        <v>3</v>
      </c>
      <c r="F182" s="158" t="s">
        <v>5311</v>
      </c>
      <c r="H182" s="159">
        <v>12.805</v>
      </c>
      <c r="I182" s="160"/>
      <c r="L182" s="156"/>
      <c r="M182" s="161"/>
      <c r="T182" s="162"/>
      <c r="AT182" s="157" t="s">
        <v>442</v>
      </c>
      <c r="AU182" s="157" t="s">
        <v>87</v>
      </c>
      <c r="AV182" s="12" t="s">
        <v>79</v>
      </c>
      <c r="AW182" s="12" t="s">
        <v>31</v>
      </c>
      <c r="AX182" s="12" t="s">
        <v>76</v>
      </c>
      <c r="AY182" s="157" t="s">
        <v>328</v>
      </c>
    </row>
    <row r="183" spans="2:65" s="12" customFormat="1">
      <c r="B183" s="156"/>
      <c r="D183" s="151" t="s">
        <v>442</v>
      </c>
      <c r="F183" s="158" t="s">
        <v>7527</v>
      </c>
      <c r="H183" s="159">
        <v>13.445</v>
      </c>
      <c r="I183" s="160"/>
      <c r="L183" s="156"/>
      <c r="M183" s="161"/>
      <c r="T183" s="162"/>
      <c r="AT183" s="157" t="s">
        <v>442</v>
      </c>
      <c r="AU183" s="157" t="s">
        <v>87</v>
      </c>
      <c r="AV183" s="12" t="s">
        <v>79</v>
      </c>
      <c r="AW183" s="12" t="s">
        <v>4</v>
      </c>
      <c r="AX183" s="12" t="s">
        <v>76</v>
      </c>
      <c r="AY183" s="157" t="s">
        <v>328</v>
      </c>
    </row>
    <row r="184" spans="2:65" s="1" customFormat="1" ht="16.5" customHeight="1">
      <c r="B184" s="133"/>
      <c r="C184" s="134" t="s">
        <v>544</v>
      </c>
      <c r="D184" s="134" t="s">
        <v>331</v>
      </c>
      <c r="E184" s="135" t="s">
        <v>2711</v>
      </c>
      <c r="F184" s="136" t="s">
        <v>2712</v>
      </c>
      <c r="G184" s="137" t="s">
        <v>439</v>
      </c>
      <c r="H184" s="138">
        <v>2.6</v>
      </c>
      <c r="I184" s="139"/>
      <c r="J184" s="140">
        <f>ROUND(I184*H184,2)</f>
        <v>0</v>
      </c>
      <c r="K184" s="136" t="s">
        <v>335</v>
      </c>
      <c r="L184" s="34"/>
      <c r="M184" s="141" t="s">
        <v>3</v>
      </c>
      <c r="N184" s="142" t="s">
        <v>40</v>
      </c>
      <c r="P184" s="143">
        <f>O184*H184</f>
        <v>0</v>
      </c>
      <c r="Q184" s="143">
        <v>2.6919000000000001E-3</v>
      </c>
      <c r="R184" s="143">
        <f>Q184*H184</f>
        <v>6.9989400000000004E-3</v>
      </c>
      <c r="S184" s="143">
        <v>0</v>
      </c>
      <c r="T184" s="144">
        <f>S184*H184</f>
        <v>0</v>
      </c>
      <c r="AR184" s="145" t="s">
        <v>113</v>
      </c>
      <c r="AT184" s="145" t="s">
        <v>331</v>
      </c>
      <c r="AU184" s="145" t="s">
        <v>87</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7417</v>
      </c>
    </row>
    <row r="185" spans="2:65" s="1" customFormat="1">
      <c r="B185" s="34"/>
      <c r="D185" s="147" t="s">
        <v>338</v>
      </c>
      <c r="F185" s="148" t="s">
        <v>2714</v>
      </c>
      <c r="I185" s="149"/>
      <c r="L185" s="34"/>
      <c r="M185" s="150"/>
      <c r="T185" s="55"/>
      <c r="AT185" s="19" t="s">
        <v>338</v>
      </c>
      <c r="AU185" s="19" t="s">
        <v>87</v>
      </c>
    </row>
    <row r="186" spans="2:65" s="14" customFormat="1">
      <c r="B186" s="170"/>
      <c r="D186" s="151" t="s">
        <v>442</v>
      </c>
      <c r="E186" s="171" t="s">
        <v>3</v>
      </c>
      <c r="F186" s="172" t="s">
        <v>7418</v>
      </c>
      <c r="H186" s="171" t="s">
        <v>3</v>
      </c>
      <c r="I186" s="173"/>
      <c r="L186" s="170"/>
      <c r="M186" s="174"/>
      <c r="T186" s="175"/>
      <c r="AT186" s="171" t="s">
        <v>442</v>
      </c>
      <c r="AU186" s="171" t="s">
        <v>87</v>
      </c>
      <c r="AV186" s="14" t="s">
        <v>76</v>
      </c>
      <c r="AW186" s="14" t="s">
        <v>31</v>
      </c>
      <c r="AX186" s="14" t="s">
        <v>69</v>
      </c>
      <c r="AY186" s="171" t="s">
        <v>328</v>
      </c>
    </row>
    <row r="187" spans="2:65" s="12" customFormat="1">
      <c r="B187" s="156"/>
      <c r="D187" s="151" t="s">
        <v>442</v>
      </c>
      <c r="E187" s="157" t="s">
        <v>3</v>
      </c>
      <c r="F187" s="158" t="s">
        <v>7528</v>
      </c>
      <c r="H187" s="159">
        <v>2.6</v>
      </c>
      <c r="I187" s="160"/>
      <c r="L187" s="156"/>
      <c r="M187" s="161"/>
      <c r="T187" s="162"/>
      <c r="AT187" s="157" t="s">
        <v>442</v>
      </c>
      <c r="AU187" s="157" t="s">
        <v>87</v>
      </c>
      <c r="AV187" s="12" t="s">
        <v>79</v>
      </c>
      <c r="AW187" s="12" t="s">
        <v>31</v>
      </c>
      <c r="AX187" s="12" t="s">
        <v>76</v>
      </c>
      <c r="AY187" s="157" t="s">
        <v>328</v>
      </c>
    </row>
    <row r="188" spans="2:65" s="1" customFormat="1" ht="16.5" customHeight="1">
      <c r="B188" s="133"/>
      <c r="C188" s="134" t="s">
        <v>550</v>
      </c>
      <c r="D188" s="134" t="s">
        <v>331</v>
      </c>
      <c r="E188" s="135" t="s">
        <v>2719</v>
      </c>
      <c r="F188" s="136" t="s">
        <v>2720</v>
      </c>
      <c r="G188" s="137" t="s">
        <v>439</v>
      </c>
      <c r="H188" s="138">
        <v>2.6</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87</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7420</v>
      </c>
    </row>
    <row r="189" spans="2:65" s="1" customFormat="1">
      <c r="B189" s="34"/>
      <c r="D189" s="147" t="s">
        <v>338</v>
      </c>
      <c r="F189" s="148" t="s">
        <v>2722</v>
      </c>
      <c r="I189" s="149"/>
      <c r="L189" s="34"/>
      <c r="M189" s="150"/>
      <c r="T189" s="55"/>
      <c r="AT189" s="19" t="s">
        <v>338</v>
      </c>
      <c r="AU189" s="19" t="s">
        <v>87</v>
      </c>
    </row>
    <row r="190" spans="2:65" s="11" customFormat="1" ht="20.85" customHeight="1">
      <c r="B190" s="121"/>
      <c r="D190" s="122" t="s">
        <v>68</v>
      </c>
      <c r="E190" s="131" t="s">
        <v>473</v>
      </c>
      <c r="F190" s="131" t="s">
        <v>2802</v>
      </c>
      <c r="I190" s="124"/>
      <c r="J190" s="132">
        <f>BK190</f>
        <v>0</v>
      </c>
      <c r="L190" s="121"/>
      <c r="M190" s="126"/>
      <c r="P190" s="127">
        <f>SUM(P191:P194)</f>
        <v>0</v>
      </c>
      <c r="R190" s="127">
        <f>SUM(R191:R194)</f>
        <v>9.6000000000000009E-3</v>
      </c>
      <c r="T190" s="128">
        <f>SUM(T191:T194)</f>
        <v>0</v>
      </c>
      <c r="AR190" s="122" t="s">
        <v>76</v>
      </c>
      <c r="AT190" s="129" t="s">
        <v>68</v>
      </c>
      <c r="AU190" s="129" t="s">
        <v>79</v>
      </c>
      <c r="AY190" s="122" t="s">
        <v>328</v>
      </c>
      <c r="BK190" s="130">
        <f>SUM(BK191:BK194)</f>
        <v>0</v>
      </c>
    </row>
    <row r="191" spans="2:65" s="1" customFormat="1" ht="24.2" customHeight="1">
      <c r="B191" s="133"/>
      <c r="C191" s="134" t="s">
        <v>556</v>
      </c>
      <c r="D191" s="134" t="s">
        <v>331</v>
      </c>
      <c r="E191" s="135" t="s">
        <v>7421</v>
      </c>
      <c r="F191" s="136" t="s">
        <v>7422</v>
      </c>
      <c r="G191" s="137" t="s">
        <v>476</v>
      </c>
      <c r="H191" s="138">
        <v>25</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87</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7423</v>
      </c>
    </row>
    <row r="192" spans="2:65" s="1" customFormat="1">
      <c r="B192" s="34"/>
      <c r="D192" s="147" t="s">
        <v>338</v>
      </c>
      <c r="F192" s="148" t="s">
        <v>7424</v>
      </c>
      <c r="I192" s="149"/>
      <c r="L192" s="34"/>
      <c r="M192" s="150"/>
      <c r="T192" s="55"/>
      <c r="AT192" s="19" t="s">
        <v>338</v>
      </c>
      <c r="AU192" s="19" t="s">
        <v>87</v>
      </c>
    </row>
    <row r="193" spans="2:65" s="1" customFormat="1" ht="21.75" customHeight="1">
      <c r="B193" s="133"/>
      <c r="C193" s="176" t="s">
        <v>8</v>
      </c>
      <c r="D193" s="176" t="s">
        <v>539</v>
      </c>
      <c r="E193" s="177" t="s">
        <v>7425</v>
      </c>
      <c r="F193" s="178" t="s">
        <v>7426</v>
      </c>
      <c r="G193" s="179" t="s">
        <v>476</v>
      </c>
      <c r="H193" s="180">
        <v>30</v>
      </c>
      <c r="I193" s="181"/>
      <c r="J193" s="182">
        <f>ROUND(I193*H193,2)</f>
        <v>0</v>
      </c>
      <c r="K193" s="178" t="s">
        <v>335</v>
      </c>
      <c r="L193" s="183"/>
      <c r="M193" s="184" t="s">
        <v>3</v>
      </c>
      <c r="N193" s="185" t="s">
        <v>40</v>
      </c>
      <c r="P193" s="143">
        <f>O193*H193</f>
        <v>0</v>
      </c>
      <c r="Q193" s="143">
        <v>3.2000000000000003E-4</v>
      </c>
      <c r="R193" s="143">
        <f>Q193*H193</f>
        <v>9.6000000000000009E-3</v>
      </c>
      <c r="S193" s="143">
        <v>0</v>
      </c>
      <c r="T193" s="144">
        <f>S193*H193</f>
        <v>0</v>
      </c>
      <c r="AR193" s="145" t="s">
        <v>171</v>
      </c>
      <c r="AT193" s="145" t="s">
        <v>539</v>
      </c>
      <c r="AU193" s="145" t="s">
        <v>87</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7427</v>
      </c>
    </row>
    <row r="194" spans="2:65" s="12" customFormat="1">
      <c r="B194" s="156"/>
      <c r="D194" s="151" t="s">
        <v>442</v>
      </c>
      <c r="F194" s="158" t="s">
        <v>7529</v>
      </c>
      <c r="H194" s="159">
        <v>30</v>
      </c>
      <c r="I194" s="160"/>
      <c r="L194" s="156"/>
      <c r="M194" s="161"/>
      <c r="T194" s="162"/>
      <c r="AT194" s="157" t="s">
        <v>442</v>
      </c>
      <c r="AU194" s="157" t="s">
        <v>87</v>
      </c>
      <c r="AV194" s="12" t="s">
        <v>79</v>
      </c>
      <c r="AW194" s="12" t="s">
        <v>4</v>
      </c>
      <c r="AX194" s="12" t="s">
        <v>76</v>
      </c>
      <c r="AY194" s="157" t="s">
        <v>328</v>
      </c>
    </row>
    <row r="195" spans="2:65" s="11" customFormat="1" ht="20.85" customHeight="1">
      <c r="B195" s="121"/>
      <c r="D195" s="122" t="s">
        <v>68</v>
      </c>
      <c r="E195" s="131" t="s">
        <v>588</v>
      </c>
      <c r="F195" s="131" t="s">
        <v>2811</v>
      </c>
      <c r="I195" s="124"/>
      <c r="J195" s="132">
        <f>BK195</f>
        <v>0</v>
      </c>
      <c r="L195" s="121"/>
      <c r="M195" s="126"/>
      <c r="P195" s="127">
        <f>SUM(P196:P209)</f>
        <v>0</v>
      </c>
      <c r="R195" s="127">
        <f>SUM(R196:R209)</f>
        <v>19.630971200000001</v>
      </c>
      <c r="T195" s="128">
        <f>SUM(T196:T209)</f>
        <v>0</v>
      </c>
      <c r="AR195" s="122" t="s">
        <v>76</v>
      </c>
      <c r="AT195" s="129" t="s">
        <v>68</v>
      </c>
      <c r="AU195" s="129" t="s">
        <v>79</v>
      </c>
      <c r="AY195" s="122" t="s">
        <v>328</v>
      </c>
      <c r="BK195" s="130">
        <f>SUM(BK196:BK209)</f>
        <v>0</v>
      </c>
    </row>
    <row r="196" spans="2:65" s="1" customFormat="1" ht="66.75" customHeight="1">
      <c r="B196" s="133"/>
      <c r="C196" s="134" t="s">
        <v>564</v>
      </c>
      <c r="D196" s="134" t="s">
        <v>331</v>
      </c>
      <c r="E196" s="135" t="s">
        <v>2812</v>
      </c>
      <c r="F196" s="136" t="s">
        <v>2813</v>
      </c>
      <c r="G196" s="137" t="s">
        <v>491</v>
      </c>
      <c r="H196" s="138">
        <v>12.2</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532</v>
      </c>
      <c r="AT196" s="145" t="s">
        <v>331</v>
      </c>
      <c r="AU196" s="145" t="s">
        <v>87</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532</v>
      </c>
      <c r="BM196" s="145" t="s">
        <v>7429</v>
      </c>
    </row>
    <row r="197" spans="2:65" s="1" customFormat="1">
      <c r="B197" s="34"/>
      <c r="D197" s="147" t="s">
        <v>338</v>
      </c>
      <c r="F197" s="148" t="s">
        <v>2815</v>
      </c>
      <c r="I197" s="149"/>
      <c r="L197" s="34"/>
      <c r="M197" s="150"/>
      <c r="T197" s="55"/>
      <c r="AT197" s="19" t="s">
        <v>338</v>
      </c>
      <c r="AU197" s="19" t="s">
        <v>87</v>
      </c>
    </row>
    <row r="198" spans="2:65" s="14" customFormat="1">
      <c r="B198" s="170"/>
      <c r="D198" s="151" t="s">
        <v>442</v>
      </c>
      <c r="E198" s="171" t="s">
        <v>3</v>
      </c>
      <c r="F198" s="172" t="s">
        <v>2816</v>
      </c>
      <c r="H198" s="171" t="s">
        <v>3</v>
      </c>
      <c r="I198" s="173"/>
      <c r="L198" s="170"/>
      <c r="M198" s="174"/>
      <c r="T198" s="175"/>
      <c r="AT198" s="171" t="s">
        <v>442</v>
      </c>
      <c r="AU198" s="171" t="s">
        <v>87</v>
      </c>
      <c r="AV198" s="14" t="s">
        <v>76</v>
      </c>
      <c r="AW198" s="14" t="s">
        <v>31</v>
      </c>
      <c r="AX198" s="14" t="s">
        <v>69</v>
      </c>
      <c r="AY198" s="171" t="s">
        <v>328</v>
      </c>
    </row>
    <row r="199" spans="2:65" s="12" customFormat="1">
      <c r="B199" s="156"/>
      <c r="D199" s="151" t="s">
        <v>442</v>
      </c>
      <c r="E199" s="157" t="s">
        <v>3</v>
      </c>
      <c r="F199" s="158" t="s">
        <v>2817</v>
      </c>
      <c r="H199" s="159">
        <v>12.2</v>
      </c>
      <c r="I199" s="160"/>
      <c r="L199" s="156"/>
      <c r="M199" s="161"/>
      <c r="T199" s="162"/>
      <c r="AT199" s="157" t="s">
        <v>442</v>
      </c>
      <c r="AU199" s="157" t="s">
        <v>87</v>
      </c>
      <c r="AV199" s="12" t="s">
        <v>79</v>
      </c>
      <c r="AW199" s="12" t="s">
        <v>31</v>
      </c>
      <c r="AX199" s="12" t="s">
        <v>76</v>
      </c>
      <c r="AY199" s="157" t="s">
        <v>328</v>
      </c>
    </row>
    <row r="200" spans="2:65" s="1" customFormat="1" ht="16.5" customHeight="1">
      <c r="B200" s="133"/>
      <c r="C200" s="176" t="s">
        <v>571</v>
      </c>
      <c r="D200" s="176" t="s">
        <v>539</v>
      </c>
      <c r="E200" s="177" t="s">
        <v>2818</v>
      </c>
      <c r="F200" s="178" t="s">
        <v>2819</v>
      </c>
      <c r="G200" s="179" t="s">
        <v>585</v>
      </c>
      <c r="H200" s="180">
        <v>19.52</v>
      </c>
      <c r="I200" s="181"/>
      <c r="J200" s="182">
        <f>ROUND(I200*H200,2)</f>
        <v>0</v>
      </c>
      <c r="K200" s="178" t="s">
        <v>335</v>
      </c>
      <c r="L200" s="183"/>
      <c r="M200" s="184" t="s">
        <v>3</v>
      </c>
      <c r="N200" s="185" t="s">
        <v>40</v>
      </c>
      <c r="P200" s="143">
        <f>O200*H200</f>
        <v>0</v>
      </c>
      <c r="Q200" s="143">
        <v>1</v>
      </c>
      <c r="R200" s="143">
        <f>Q200*H200</f>
        <v>19.52</v>
      </c>
      <c r="S200" s="143">
        <v>0</v>
      </c>
      <c r="T200" s="144">
        <f>S200*H200</f>
        <v>0</v>
      </c>
      <c r="AR200" s="145" t="s">
        <v>621</v>
      </c>
      <c r="AT200" s="145" t="s">
        <v>539</v>
      </c>
      <c r="AU200" s="145" t="s">
        <v>87</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532</v>
      </c>
      <c r="BM200" s="145" t="s">
        <v>7430</v>
      </c>
    </row>
    <row r="201" spans="2:65" s="12" customFormat="1">
      <c r="B201" s="156"/>
      <c r="D201" s="151" t="s">
        <v>442</v>
      </c>
      <c r="F201" s="158" t="s">
        <v>7530</v>
      </c>
      <c r="H201" s="159">
        <v>19.52</v>
      </c>
      <c r="I201" s="160"/>
      <c r="L201" s="156"/>
      <c r="M201" s="161"/>
      <c r="T201" s="162"/>
      <c r="AT201" s="157" t="s">
        <v>442</v>
      </c>
      <c r="AU201" s="157" t="s">
        <v>87</v>
      </c>
      <c r="AV201" s="12" t="s">
        <v>79</v>
      </c>
      <c r="AW201" s="12" t="s">
        <v>4</v>
      </c>
      <c r="AX201" s="12" t="s">
        <v>76</v>
      </c>
      <c r="AY201" s="157" t="s">
        <v>328</v>
      </c>
    </row>
    <row r="202" spans="2:65" s="1" customFormat="1" ht="55.5" customHeight="1">
      <c r="B202" s="133"/>
      <c r="C202" s="134" t="s">
        <v>576</v>
      </c>
      <c r="D202" s="134" t="s">
        <v>331</v>
      </c>
      <c r="E202" s="135" t="s">
        <v>533</v>
      </c>
      <c r="F202" s="136" t="s">
        <v>2822</v>
      </c>
      <c r="G202" s="137" t="s">
        <v>439</v>
      </c>
      <c r="H202" s="138">
        <v>122</v>
      </c>
      <c r="I202" s="139"/>
      <c r="J202" s="140">
        <f>ROUND(I202*H202,2)</f>
        <v>0</v>
      </c>
      <c r="K202" s="136" t="s">
        <v>335</v>
      </c>
      <c r="L202" s="34"/>
      <c r="M202" s="141" t="s">
        <v>3</v>
      </c>
      <c r="N202" s="142" t="s">
        <v>40</v>
      </c>
      <c r="P202" s="143">
        <f>O202*H202</f>
        <v>0</v>
      </c>
      <c r="Q202" s="143">
        <v>3.0945000000000001E-4</v>
      </c>
      <c r="R202" s="143">
        <f>Q202*H202</f>
        <v>3.7752899999999999E-2</v>
      </c>
      <c r="S202" s="143">
        <v>0</v>
      </c>
      <c r="T202" s="144">
        <f>S202*H202</f>
        <v>0</v>
      </c>
      <c r="AR202" s="145" t="s">
        <v>113</v>
      </c>
      <c r="AT202" s="145" t="s">
        <v>331</v>
      </c>
      <c r="AU202" s="145" t="s">
        <v>87</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7432</v>
      </c>
    </row>
    <row r="203" spans="2:65" s="1" customFormat="1">
      <c r="B203" s="34"/>
      <c r="D203" s="147" t="s">
        <v>338</v>
      </c>
      <c r="F203" s="148" t="s">
        <v>536</v>
      </c>
      <c r="I203" s="149"/>
      <c r="L203" s="34"/>
      <c r="M203" s="150"/>
      <c r="T203" s="55"/>
      <c r="AT203" s="19" t="s">
        <v>338</v>
      </c>
      <c r="AU203" s="19" t="s">
        <v>87</v>
      </c>
    </row>
    <row r="204" spans="2:65" s="12" customFormat="1">
      <c r="B204" s="156"/>
      <c r="D204" s="151" t="s">
        <v>442</v>
      </c>
      <c r="E204" s="157" t="s">
        <v>3</v>
      </c>
      <c r="F204" s="158" t="s">
        <v>2824</v>
      </c>
      <c r="H204" s="159">
        <v>122</v>
      </c>
      <c r="I204" s="160"/>
      <c r="L204" s="156"/>
      <c r="M204" s="161"/>
      <c r="T204" s="162"/>
      <c r="AT204" s="157" t="s">
        <v>442</v>
      </c>
      <c r="AU204" s="157" t="s">
        <v>87</v>
      </c>
      <c r="AV204" s="12" t="s">
        <v>79</v>
      </c>
      <c r="AW204" s="12" t="s">
        <v>31</v>
      </c>
      <c r="AX204" s="12" t="s">
        <v>76</v>
      </c>
      <c r="AY204" s="157" t="s">
        <v>328</v>
      </c>
    </row>
    <row r="205" spans="2:65" s="1" customFormat="1" ht="24.2" customHeight="1">
      <c r="B205" s="133"/>
      <c r="C205" s="176" t="s">
        <v>473</v>
      </c>
      <c r="D205" s="176" t="s">
        <v>539</v>
      </c>
      <c r="E205" s="177" t="s">
        <v>2701</v>
      </c>
      <c r="F205" s="178" t="s">
        <v>2702</v>
      </c>
      <c r="G205" s="179" t="s">
        <v>439</v>
      </c>
      <c r="H205" s="180">
        <v>144.50899999999999</v>
      </c>
      <c r="I205" s="181"/>
      <c r="J205" s="182">
        <f>ROUND(I205*H205,2)</f>
        <v>0</v>
      </c>
      <c r="K205" s="178" t="s">
        <v>335</v>
      </c>
      <c r="L205" s="183"/>
      <c r="M205" s="184" t="s">
        <v>3</v>
      </c>
      <c r="N205" s="185" t="s">
        <v>40</v>
      </c>
      <c r="P205" s="143">
        <f>O205*H205</f>
        <v>0</v>
      </c>
      <c r="Q205" s="143">
        <v>2.9999999999999997E-4</v>
      </c>
      <c r="R205" s="143">
        <f>Q205*H205</f>
        <v>4.3352699999999994E-2</v>
      </c>
      <c r="S205" s="143">
        <v>0</v>
      </c>
      <c r="T205" s="144">
        <f>S205*H205</f>
        <v>0</v>
      </c>
      <c r="AR205" s="145" t="s">
        <v>171</v>
      </c>
      <c r="AT205" s="145" t="s">
        <v>539</v>
      </c>
      <c r="AU205" s="145" t="s">
        <v>87</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7433</v>
      </c>
    </row>
    <row r="206" spans="2:65" s="12" customFormat="1">
      <c r="B206" s="156"/>
      <c r="D206" s="151" t="s">
        <v>442</v>
      </c>
      <c r="F206" s="158" t="s">
        <v>7531</v>
      </c>
      <c r="H206" s="159">
        <v>144.50899999999999</v>
      </c>
      <c r="I206" s="160"/>
      <c r="L206" s="156"/>
      <c r="M206" s="161"/>
      <c r="T206" s="162"/>
      <c r="AT206" s="157" t="s">
        <v>442</v>
      </c>
      <c r="AU206" s="157" t="s">
        <v>87</v>
      </c>
      <c r="AV206" s="12" t="s">
        <v>79</v>
      </c>
      <c r="AW206" s="12" t="s">
        <v>4</v>
      </c>
      <c r="AX206" s="12" t="s">
        <v>76</v>
      </c>
      <c r="AY206" s="157" t="s">
        <v>328</v>
      </c>
    </row>
    <row r="207" spans="2:65" s="1" customFormat="1" ht="24.2" customHeight="1">
      <c r="B207" s="133"/>
      <c r="C207" s="134" t="s">
        <v>588</v>
      </c>
      <c r="D207" s="134" t="s">
        <v>331</v>
      </c>
      <c r="E207" s="135" t="s">
        <v>2832</v>
      </c>
      <c r="F207" s="136" t="s">
        <v>2833</v>
      </c>
      <c r="G207" s="137" t="s">
        <v>476</v>
      </c>
      <c r="H207" s="138">
        <v>61</v>
      </c>
      <c r="I207" s="139"/>
      <c r="J207" s="140">
        <f>ROUND(I207*H207,2)</f>
        <v>0</v>
      </c>
      <c r="K207" s="136" t="s">
        <v>335</v>
      </c>
      <c r="L207" s="34"/>
      <c r="M207" s="141" t="s">
        <v>3</v>
      </c>
      <c r="N207" s="142" t="s">
        <v>40</v>
      </c>
      <c r="P207" s="143">
        <f>O207*H207</f>
        <v>0</v>
      </c>
      <c r="Q207" s="143">
        <v>4.8959999999999997E-4</v>
      </c>
      <c r="R207" s="143">
        <f>Q207*H207</f>
        <v>2.9865599999999999E-2</v>
      </c>
      <c r="S207" s="143">
        <v>0</v>
      </c>
      <c r="T207" s="144">
        <f>S207*H207</f>
        <v>0</v>
      </c>
      <c r="AR207" s="145" t="s">
        <v>113</v>
      </c>
      <c r="AT207" s="145" t="s">
        <v>331</v>
      </c>
      <c r="AU207" s="145" t="s">
        <v>87</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7435</v>
      </c>
    </row>
    <row r="208" spans="2:65" s="1" customFormat="1">
      <c r="B208" s="34"/>
      <c r="D208" s="147" t="s">
        <v>338</v>
      </c>
      <c r="F208" s="148" t="s">
        <v>2835</v>
      </c>
      <c r="I208" s="149"/>
      <c r="L208" s="34"/>
      <c r="M208" s="150"/>
      <c r="T208" s="55"/>
      <c r="AT208" s="19" t="s">
        <v>338</v>
      </c>
      <c r="AU208" s="19" t="s">
        <v>87</v>
      </c>
    </row>
    <row r="209" spans="2:65" s="12" customFormat="1">
      <c r="B209" s="156"/>
      <c r="D209" s="151" t="s">
        <v>442</v>
      </c>
      <c r="E209" s="157" t="s">
        <v>3</v>
      </c>
      <c r="F209" s="158" t="s">
        <v>2350</v>
      </c>
      <c r="H209" s="159">
        <v>61</v>
      </c>
      <c r="I209" s="160"/>
      <c r="L209" s="156"/>
      <c r="M209" s="161"/>
      <c r="T209" s="162"/>
      <c r="AT209" s="157" t="s">
        <v>442</v>
      </c>
      <c r="AU209" s="157" t="s">
        <v>87</v>
      </c>
      <c r="AV209" s="12" t="s">
        <v>79</v>
      </c>
      <c r="AW209" s="12" t="s">
        <v>31</v>
      </c>
      <c r="AX209" s="12" t="s">
        <v>76</v>
      </c>
      <c r="AY209" s="157" t="s">
        <v>328</v>
      </c>
    </row>
    <row r="210" spans="2:65" s="11" customFormat="1" ht="22.9" customHeight="1">
      <c r="B210" s="121"/>
      <c r="D210" s="122" t="s">
        <v>68</v>
      </c>
      <c r="E210" s="131" t="s">
        <v>87</v>
      </c>
      <c r="F210" s="131" t="s">
        <v>1032</v>
      </c>
      <c r="I210" s="124"/>
      <c r="J210" s="132">
        <f>BK210</f>
        <v>0</v>
      </c>
      <c r="L210" s="121"/>
      <c r="M210" s="126"/>
      <c r="P210" s="127">
        <f>SUM(P211:P260)</f>
        <v>0</v>
      </c>
      <c r="R210" s="127">
        <f>SUM(R211:R260)</f>
        <v>31.315047361660007</v>
      </c>
      <c r="T210" s="128">
        <f>SUM(T211:T260)</f>
        <v>0</v>
      </c>
      <c r="AR210" s="122" t="s">
        <v>76</v>
      </c>
      <c r="AT210" s="129" t="s">
        <v>68</v>
      </c>
      <c r="AU210" s="129" t="s">
        <v>76</v>
      </c>
      <c r="AY210" s="122" t="s">
        <v>328</v>
      </c>
      <c r="BK210" s="130">
        <f>SUM(BK211:BK260)</f>
        <v>0</v>
      </c>
    </row>
    <row r="211" spans="2:65" s="1" customFormat="1" ht="37.9" customHeight="1">
      <c r="B211" s="133"/>
      <c r="C211" s="134" t="s">
        <v>593</v>
      </c>
      <c r="D211" s="134" t="s">
        <v>331</v>
      </c>
      <c r="E211" s="135" t="s">
        <v>7436</v>
      </c>
      <c r="F211" s="136" t="s">
        <v>7437</v>
      </c>
      <c r="G211" s="137" t="s">
        <v>491</v>
      </c>
      <c r="H211" s="138">
        <v>10.8</v>
      </c>
      <c r="I211" s="139"/>
      <c r="J211" s="140">
        <f>ROUND(I211*H211,2)</f>
        <v>0</v>
      </c>
      <c r="K211" s="136" t="s">
        <v>2897</v>
      </c>
      <c r="L211" s="34"/>
      <c r="M211" s="141" t="s">
        <v>3</v>
      </c>
      <c r="N211" s="142" t="s">
        <v>40</v>
      </c>
      <c r="P211" s="143">
        <f>O211*H211</f>
        <v>0</v>
      </c>
      <c r="Q211" s="143">
        <v>2.5018722040000001</v>
      </c>
      <c r="R211" s="143">
        <f>Q211*H211</f>
        <v>27.020219803200003</v>
      </c>
      <c r="S211" s="143">
        <v>0</v>
      </c>
      <c r="T211" s="144">
        <f>S211*H211</f>
        <v>0</v>
      </c>
      <c r="AR211" s="145" t="s">
        <v>113</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7438</v>
      </c>
    </row>
    <row r="212" spans="2:65" s="14" customFormat="1">
      <c r="B212" s="170"/>
      <c r="D212" s="151" t="s">
        <v>442</v>
      </c>
      <c r="E212" s="171" t="s">
        <v>3</v>
      </c>
      <c r="F212" s="172" t="s">
        <v>7440</v>
      </c>
      <c r="H212" s="171" t="s">
        <v>3</v>
      </c>
      <c r="I212" s="173"/>
      <c r="L212" s="170"/>
      <c r="M212" s="174"/>
      <c r="T212" s="175"/>
      <c r="AT212" s="171" t="s">
        <v>442</v>
      </c>
      <c r="AU212" s="171" t="s">
        <v>79</v>
      </c>
      <c r="AV212" s="14" t="s">
        <v>76</v>
      </c>
      <c r="AW212" s="14" t="s">
        <v>31</v>
      </c>
      <c r="AX212" s="14" t="s">
        <v>69</v>
      </c>
      <c r="AY212" s="171" t="s">
        <v>328</v>
      </c>
    </row>
    <row r="213" spans="2:65" s="12" customFormat="1">
      <c r="B213" s="156"/>
      <c r="D213" s="151" t="s">
        <v>442</v>
      </c>
      <c r="E213" s="157" t="s">
        <v>3</v>
      </c>
      <c r="F213" s="158" t="s">
        <v>7532</v>
      </c>
      <c r="H213" s="159">
        <v>10.8</v>
      </c>
      <c r="I213" s="160"/>
      <c r="L213" s="156"/>
      <c r="M213" s="161"/>
      <c r="T213" s="162"/>
      <c r="AT213" s="157" t="s">
        <v>442</v>
      </c>
      <c r="AU213" s="157" t="s">
        <v>79</v>
      </c>
      <c r="AV213" s="12" t="s">
        <v>79</v>
      </c>
      <c r="AW213" s="12" t="s">
        <v>31</v>
      </c>
      <c r="AX213" s="12" t="s">
        <v>76</v>
      </c>
      <c r="AY213" s="157" t="s">
        <v>328</v>
      </c>
    </row>
    <row r="214" spans="2:65" s="1" customFormat="1" ht="24.2" customHeight="1">
      <c r="B214" s="133"/>
      <c r="C214" s="134" t="s">
        <v>598</v>
      </c>
      <c r="D214" s="134" t="s">
        <v>331</v>
      </c>
      <c r="E214" s="135" t="s">
        <v>7442</v>
      </c>
      <c r="F214" s="136" t="s">
        <v>7443</v>
      </c>
      <c r="G214" s="137" t="s">
        <v>439</v>
      </c>
      <c r="H214" s="138">
        <v>60.234999999999999</v>
      </c>
      <c r="I214" s="139"/>
      <c r="J214" s="140">
        <f>ROUND(I214*H214,2)</f>
        <v>0</v>
      </c>
      <c r="K214" s="136" t="s">
        <v>335</v>
      </c>
      <c r="L214" s="34"/>
      <c r="M214" s="141" t="s">
        <v>3</v>
      </c>
      <c r="N214" s="142" t="s">
        <v>40</v>
      </c>
      <c r="P214" s="143">
        <f>O214*H214</f>
        <v>0</v>
      </c>
      <c r="Q214" s="143">
        <v>2.7469E-3</v>
      </c>
      <c r="R214" s="143">
        <f>Q214*H214</f>
        <v>0.16545952150000001</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7444</v>
      </c>
    </row>
    <row r="215" spans="2:65" s="1" customFormat="1">
      <c r="B215" s="34"/>
      <c r="D215" s="147" t="s">
        <v>338</v>
      </c>
      <c r="F215" s="148" t="s">
        <v>7445</v>
      </c>
      <c r="I215" s="149"/>
      <c r="L215" s="34"/>
      <c r="M215" s="150"/>
      <c r="T215" s="55"/>
      <c r="AT215" s="19" t="s">
        <v>338</v>
      </c>
      <c r="AU215" s="19" t="s">
        <v>79</v>
      </c>
    </row>
    <row r="216" spans="2:65" s="12" customFormat="1">
      <c r="B216" s="156"/>
      <c r="D216" s="151" t="s">
        <v>442</v>
      </c>
      <c r="E216" s="157" t="s">
        <v>3</v>
      </c>
      <c r="F216" s="158" t="s">
        <v>7533</v>
      </c>
      <c r="H216" s="159">
        <v>71.2</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7534</v>
      </c>
      <c r="H217" s="159">
        <v>17.715</v>
      </c>
      <c r="I217" s="160"/>
      <c r="L217" s="156"/>
      <c r="M217" s="161"/>
      <c r="T217" s="162"/>
      <c r="AT217" s="157" t="s">
        <v>442</v>
      </c>
      <c r="AU217" s="157" t="s">
        <v>79</v>
      </c>
      <c r="AV217" s="12" t="s">
        <v>79</v>
      </c>
      <c r="AW217" s="12" t="s">
        <v>31</v>
      </c>
      <c r="AX217" s="12" t="s">
        <v>69</v>
      </c>
      <c r="AY217" s="157" t="s">
        <v>328</v>
      </c>
    </row>
    <row r="218" spans="2:65" s="12" customFormat="1">
      <c r="B218" s="156"/>
      <c r="D218" s="151" t="s">
        <v>442</v>
      </c>
      <c r="E218" s="157" t="s">
        <v>3</v>
      </c>
      <c r="F218" s="158" t="s">
        <v>7535</v>
      </c>
      <c r="H218" s="159">
        <v>1.32</v>
      </c>
      <c r="I218" s="160"/>
      <c r="L218" s="156"/>
      <c r="M218" s="161"/>
      <c r="T218" s="162"/>
      <c r="AT218" s="157" t="s">
        <v>442</v>
      </c>
      <c r="AU218" s="157" t="s">
        <v>79</v>
      </c>
      <c r="AV218" s="12" t="s">
        <v>79</v>
      </c>
      <c r="AW218" s="12" t="s">
        <v>31</v>
      </c>
      <c r="AX218" s="12" t="s">
        <v>69</v>
      </c>
      <c r="AY218" s="157" t="s">
        <v>328</v>
      </c>
    </row>
    <row r="219" spans="2:65" s="12" customFormat="1">
      <c r="B219" s="156"/>
      <c r="D219" s="151" t="s">
        <v>442</v>
      </c>
      <c r="E219" s="157" t="s">
        <v>3</v>
      </c>
      <c r="F219" s="158" t="s">
        <v>7536</v>
      </c>
      <c r="H219" s="159">
        <v>-30</v>
      </c>
      <c r="I219" s="160"/>
      <c r="L219" s="156"/>
      <c r="M219" s="161"/>
      <c r="T219" s="162"/>
      <c r="AT219" s="157" t="s">
        <v>442</v>
      </c>
      <c r="AU219" s="157" t="s">
        <v>79</v>
      </c>
      <c r="AV219" s="12" t="s">
        <v>79</v>
      </c>
      <c r="AW219" s="12" t="s">
        <v>31</v>
      </c>
      <c r="AX219" s="12" t="s">
        <v>69</v>
      </c>
      <c r="AY219" s="157" t="s">
        <v>328</v>
      </c>
    </row>
    <row r="220" spans="2:65" s="13" customFormat="1">
      <c r="B220" s="163"/>
      <c r="D220" s="151" t="s">
        <v>442</v>
      </c>
      <c r="E220" s="164" t="s">
        <v>3</v>
      </c>
      <c r="F220" s="165" t="s">
        <v>452</v>
      </c>
      <c r="H220" s="166">
        <v>60.234999999999999</v>
      </c>
      <c r="I220" s="167"/>
      <c r="L220" s="163"/>
      <c r="M220" s="168"/>
      <c r="T220" s="169"/>
      <c r="AT220" s="164" t="s">
        <v>442</v>
      </c>
      <c r="AU220" s="164" t="s">
        <v>79</v>
      </c>
      <c r="AV220" s="13" t="s">
        <v>113</v>
      </c>
      <c r="AW220" s="13" t="s">
        <v>31</v>
      </c>
      <c r="AX220" s="13" t="s">
        <v>76</v>
      </c>
      <c r="AY220" s="164" t="s">
        <v>328</v>
      </c>
    </row>
    <row r="221" spans="2:65" s="1" customFormat="1" ht="24.2" customHeight="1">
      <c r="B221" s="133"/>
      <c r="C221" s="134" t="s">
        <v>605</v>
      </c>
      <c r="D221" s="134" t="s">
        <v>331</v>
      </c>
      <c r="E221" s="135" t="s">
        <v>7449</v>
      </c>
      <c r="F221" s="136" t="s">
        <v>7450</v>
      </c>
      <c r="G221" s="137" t="s">
        <v>439</v>
      </c>
      <c r="H221" s="138">
        <v>60.234999999999999</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7451</v>
      </c>
    </row>
    <row r="222" spans="2:65" s="1" customFormat="1">
      <c r="B222" s="34"/>
      <c r="D222" s="147" t="s">
        <v>338</v>
      </c>
      <c r="F222" s="148" t="s">
        <v>7452</v>
      </c>
      <c r="I222" s="149"/>
      <c r="L222" s="34"/>
      <c r="M222" s="150"/>
      <c r="T222" s="55"/>
      <c r="AT222" s="19" t="s">
        <v>338</v>
      </c>
      <c r="AU222" s="19" t="s">
        <v>79</v>
      </c>
    </row>
    <row r="223" spans="2:65" s="1" customFormat="1" ht="37.9" customHeight="1">
      <c r="B223" s="133"/>
      <c r="C223" s="134" t="s">
        <v>610</v>
      </c>
      <c r="D223" s="134" t="s">
        <v>331</v>
      </c>
      <c r="E223" s="135" t="s">
        <v>7537</v>
      </c>
      <c r="F223" s="136" t="s">
        <v>7538</v>
      </c>
      <c r="G223" s="137" t="s">
        <v>439</v>
      </c>
      <c r="H223" s="138">
        <v>23.44</v>
      </c>
      <c r="I223" s="139"/>
      <c r="J223" s="140">
        <f>ROUND(I223*H223,2)</f>
        <v>0</v>
      </c>
      <c r="K223" s="136" t="s">
        <v>335</v>
      </c>
      <c r="L223" s="34"/>
      <c r="M223" s="141" t="s">
        <v>3</v>
      </c>
      <c r="N223" s="142" t="s">
        <v>40</v>
      </c>
      <c r="P223" s="143">
        <f>O223*H223</f>
        <v>0</v>
      </c>
      <c r="Q223" s="143">
        <v>3.4199999999999999E-3</v>
      </c>
      <c r="R223" s="143">
        <f>Q223*H223</f>
        <v>8.0164799999999994E-2</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7539</v>
      </c>
    </row>
    <row r="224" spans="2:65" s="1" customFormat="1">
      <c r="B224" s="34"/>
      <c r="D224" s="147" t="s">
        <v>338</v>
      </c>
      <c r="F224" s="148" t="s">
        <v>7540</v>
      </c>
      <c r="I224" s="149"/>
      <c r="L224" s="34"/>
      <c r="M224" s="150"/>
      <c r="T224" s="55"/>
      <c r="AT224" s="19" t="s">
        <v>338</v>
      </c>
      <c r="AU224" s="19" t="s">
        <v>79</v>
      </c>
    </row>
    <row r="225" spans="2:65" s="12" customFormat="1">
      <c r="B225" s="156"/>
      <c r="D225" s="151" t="s">
        <v>442</v>
      </c>
      <c r="E225" s="157" t="s">
        <v>3</v>
      </c>
      <c r="F225" s="158" t="s">
        <v>7541</v>
      </c>
      <c r="H225" s="159">
        <v>17.04</v>
      </c>
      <c r="I225" s="160"/>
      <c r="L225" s="156"/>
      <c r="M225" s="161"/>
      <c r="T225" s="162"/>
      <c r="AT225" s="157" t="s">
        <v>442</v>
      </c>
      <c r="AU225" s="157" t="s">
        <v>79</v>
      </c>
      <c r="AV225" s="12" t="s">
        <v>79</v>
      </c>
      <c r="AW225" s="12" t="s">
        <v>31</v>
      </c>
      <c r="AX225" s="12" t="s">
        <v>69</v>
      </c>
      <c r="AY225" s="157" t="s">
        <v>328</v>
      </c>
    </row>
    <row r="226" spans="2:65" s="12" customFormat="1">
      <c r="B226" s="156"/>
      <c r="D226" s="151" t="s">
        <v>442</v>
      </c>
      <c r="E226" s="157" t="s">
        <v>3</v>
      </c>
      <c r="F226" s="158" t="s">
        <v>7542</v>
      </c>
      <c r="H226" s="159">
        <v>6.4</v>
      </c>
      <c r="I226" s="160"/>
      <c r="L226" s="156"/>
      <c r="M226" s="161"/>
      <c r="T226" s="162"/>
      <c r="AT226" s="157" t="s">
        <v>442</v>
      </c>
      <c r="AU226" s="157" t="s">
        <v>79</v>
      </c>
      <c r="AV226" s="12" t="s">
        <v>79</v>
      </c>
      <c r="AW226" s="12" t="s">
        <v>31</v>
      </c>
      <c r="AX226" s="12" t="s">
        <v>69</v>
      </c>
      <c r="AY226" s="157" t="s">
        <v>328</v>
      </c>
    </row>
    <row r="227" spans="2:65" s="13" customFormat="1">
      <c r="B227" s="163"/>
      <c r="D227" s="151" t="s">
        <v>442</v>
      </c>
      <c r="E227" s="164" t="s">
        <v>3</v>
      </c>
      <c r="F227" s="165" t="s">
        <v>452</v>
      </c>
      <c r="H227" s="166">
        <v>23.439999999999998</v>
      </c>
      <c r="I227" s="167"/>
      <c r="L227" s="163"/>
      <c r="M227" s="168"/>
      <c r="T227" s="169"/>
      <c r="AT227" s="164" t="s">
        <v>442</v>
      </c>
      <c r="AU227" s="164" t="s">
        <v>79</v>
      </c>
      <c r="AV227" s="13" t="s">
        <v>113</v>
      </c>
      <c r="AW227" s="13" t="s">
        <v>31</v>
      </c>
      <c r="AX227" s="13" t="s">
        <v>76</v>
      </c>
      <c r="AY227" s="164" t="s">
        <v>328</v>
      </c>
    </row>
    <row r="228" spans="2:65" s="1" customFormat="1" ht="37.9" customHeight="1">
      <c r="B228" s="133"/>
      <c r="C228" s="134" t="s">
        <v>616</v>
      </c>
      <c r="D228" s="134" t="s">
        <v>331</v>
      </c>
      <c r="E228" s="135" t="s">
        <v>7543</v>
      </c>
      <c r="F228" s="136" t="s">
        <v>7544</v>
      </c>
      <c r="G228" s="137" t="s">
        <v>439</v>
      </c>
      <c r="H228" s="138">
        <v>17.04</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7545</v>
      </c>
    </row>
    <row r="229" spans="2:65" s="1" customFormat="1">
      <c r="B229" s="34"/>
      <c r="D229" s="147" t="s">
        <v>338</v>
      </c>
      <c r="F229" s="148" t="s">
        <v>7546</v>
      </c>
      <c r="I229" s="149"/>
      <c r="L229" s="34"/>
      <c r="M229" s="150"/>
      <c r="T229" s="55"/>
      <c r="AT229" s="19" t="s">
        <v>338</v>
      </c>
      <c r="AU229" s="19" t="s">
        <v>79</v>
      </c>
    </row>
    <row r="230" spans="2:65" s="1" customFormat="1" ht="37.9" customHeight="1">
      <c r="B230" s="133"/>
      <c r="C230" s="134" t="s">
        <v>621</v>
      </c>
      <c r="D230" s="134" t="s">
        <v>331</v>
      </c>
      <c r="E230" s="135" t="s">
        <v>7453</v>
      </c>
      <c r="F230" s="136" t="s">
        <v>7454</v>
      </c>
      <c r="G230" s="137" t="s">
        <v>585</v>
      </c>
      <c r="H230" s="138">
        <v>3.6640000000000001</v>
      </c>
      <c r="I230" s="139"/>
      <c r="J230" s="140">
        <f>ROUND(I230*H230,2)</f>
        <v>0</v>
      </c>
      <c r="K230" s="136" t="s">
        <v>335</v>
      </c>
      <c r="L230" s="34"/>
      <c r="M230" s="141" t="s">
        <v>3</v>
      </c>
      <c r="N230" s="142" t="s">
        <v>40</v>
      </c>
      <c r="P230" s="143">
        <f>O230*H230</f>
        <v>0</v>
      </c>
      <c r="Q230" s="143">
        <v>1.0492218</v>
      </c>
      <c r="R230" s="143">
        <f>Q230*H230</f>
        <v>3.8443486752</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7455</v>
      </c>
    </row>
    <row r="231" spans="2:65" s="1" customFormat="1">
      <c r="B231" s="34"/>
      <c r="D231" s="147" t="s">
        <v>338</v>
      </c>
      <c r="F231" s="148" t="s">
        <v>7456</v>
      </c>
      <c r="I231" s="149"/>
      <c r="L231" s="34"/>
      <c r="M231" s="150"/>
      <c r="T231" s="55"/>
      <c r="AT231" s="19" t="s">
        <v>338</v>
      </c>
      <c r="AU231" s="19" t="s">
        <v>79</v>
      </c>
    </row>
    <row r="232" spans="2:65" s="12" customFormat="1">
      <c r="B232" s="156"/>
      <c r="D232" s="151" t="s">
        <v>442</v>
      </c>
      <c r="E232" s="157" t="s">
        <v>3</v>
      </c>
      <c r="F232" s="158" t="s">
        <v>7547</v>
      </c>
      <c r="H232" s="159">
        <v>3.6640000000000001</v>
      </c>
      <c r="I232" s="160"/>
      <c r="L232" s="156"/>
      <c r="M232" s="161"/>
      <c r="T232" s="162"/>
      <c r="AT232" s="157" t="s">
        <v>442</v>
      </c>
      <c r="AU232" s="157" t="s">
        <v>79</v>
      </c>
      <c r="AV232" s="12" t="s">
        <v>79</v>
      </c>
      <c r="AW232" s="12" t="s">
        <v>31</v>
      </c>
      <c r="AX232" s="12" t="s">
        <v>76</v>
      </c>
      <c r="AY232" s="157" t="s">
        <v>328</v>
      </c>
    </row>
    <row r="233" spans="2:65" s="1" customFormat="1" ht="24.2" customHeight="1">
      <c r="B233" s="133"/>
      <c r="C233" s="134" t="s">
        <v>626</v>
      </c>
      <c r="D233" s="134" t="s">
        <v>331</v>
      </c>
      <c r="E233" s="135" t="s">
        <v>7458</v>
      </c>
      <c r="F233" s="136" t="s">
        <v>7459</v>
      </c>
      <c r="G233" s="137" t="s">
        <v>439</v>
      </c>
      <c r="H233" s="138">
        <v>72.212000000000003</v>
      </c>
      <c r="I233" s="139"/>
      <c r="J233" s="140">
        <f>ROUND(I233*H233,2)</f>
        <v>0</v>
      </c>
      <c r="K233" s="136" t="s">
        <v>335</v>
      </c>
      <c r="L233" s="34"/>
      <c r="M233" s="141" t="s">
        <v>3</v>
      </c>
      <c r="N233" s="142" t="s">
        <v>40</v>
      </c>
      <c r="P233" s="143">
        <f>O233*H233</f>
        <v>0</v>
      </c>
      <c r="Q233" s="143">
        <v>2.5000000000000001E-3</v>
      </c>
      <c r="R233" s="143">
        <f>Q233*H233</f>
        <v>0.18053000000000002</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7460</v>
      </c>
    </row>
    <row r="234" spans="2:65" s="1" customFormat="1">
      <c r="B234" s="34"/>
      <c r="D234" s="147" t="s">
        <v>338</v>
      </c>
      <c r="F234" s="148" t="s">
        <v>7461</v>
      </c>
      <c r="I234" s="149"/>
      <c r="L234" s="34"/>
      <c r="M234" s="150"/>
      <c r="T234" s="55"/>
      <c r="AT234" s="19" t="s">
        <v>338</v>
      </c>
      <c r="AU234" s="19" t="s">
        <v>79</v>
      </c>
    </row>
    <row r="235" spans="2:65" s="14" customFormat="1">
      <c r="B235" s="170"/>
      <c r="D235" s="151" t="s">
        <v>442</v>
      </c>
      <c r="E235" s="171" t="s">
        <v>3</v>
      </c>
      <c r="F235" s="172" t="s">
        <v>7462</v>
      </c>
      <c r="H235" s="171" t="s">
        <v>3</v>
      </c>
      <c r="I235" s="173"/>
      <c r="L235" s="170"/>
      <c r="M235" s="174"/>
      <c r="T235" s="175"/>
      <c r="AT235" s="171" t="s">
        <v>442</v>
      </c>
      <c r="AU235" s="171" t="s">
        <v>79</v>
      </c>
      <c r="AV235" s="14" t="s">
        <v>76</v>
      </c>
      <c r="AW235" s="14" t="s">
        <v>31</v>
      </c>
      <c r="AX235" s="14" t="s">
        <v>69</v>
      </c>
      <c r="AY235" s="171" t="s">
        <v>328</v>
      </c>
    </row>
    <row r="236" spans="2:65" s="12" customFormat="1">
      <c r="B236" s="156"/>
      <c r="D236" s="151" t="s">
        <v>442</v>
      </c>
      <c r="E236" s="157" t="s">
        <v>3</v>
      </c>
      <c r="F236" s="158" t="s">
        <v>7548</v>
      </c>
      <c r="H236" s="159">
        <v>17.411999999999999</v>
      </c>
      <c r="I236" s="160"/>
      <c r="L236" s="156"/>
      <c r="M236" s="161"/>
      <c r="T236" s="162"/>
      <c r="AT236" s="157" t="s">
        <v>442</v>
      </c>
      <c r="AU236" s="157" t="s">
        <v>79</v>
      </c>
      <c r="AV236" s="12" t="s">
        <v>79</v>
      </c>
      <c r="AW236" s="12" t="s">
        <v>31</v>
      </c>
      <c r="AX236" s="12" t="s">
        <v>69</v>
      </c>
      <c r="AY236" s="157" t="s">
        <v>328</v>
      </c>
    </row>
    <row r="237" spans="2:65" s="12" customFormat="1">
      <c r="B237" s="156"/>
      <c r="D237" s="151" t="s">
        <v>442</v>
      </c>
      <c r="E237" s="157" t="s">
        <v>3</v>
      </c>
      <c r="F237" s="158" t="s">
        <v>7549</v>
      </c>
      <c r="H237" s="159">
        <v>29.02</v>
      </c>
      <c r="I237" s="160"/>
      <c r="L237" s="156"/>
      <c r="M237" s="161"/>
      <c r="T237" s="162"/>
      <c r="AT237" s="157" t="s">
        <v>442</v>
      </c>
      <c r="AU237" s="157" t="s">
        <v>79</v>
      </c>
      <c r="AV237" s="12" t="s">
        <v>79</v>
      </c>
      <c r="AW237" s="12" t="s">
        <v>31</v>
      </c>
      <c r="AX237" s="12" t="s">
        <v>69</v>
      </c>
      <c r="AY237" s="157" t="s">
        <v>328</v>
      </c>
    </row>
    <row r="238" spans="2:65" s="12" customFormat="1">
      <c r="B238" s="156"/>
      <c r="D238" s="151" t="s">
        <v>442</v>
      </c>
      <c r="E238" s="157" t="s">
        <v>3</v>
      </c>
      <c r="F238" s="158" t="s">
        <v>7550</v>
      </c>
      <c r="H238" s="159">
        <v>0.78</v>
      </c>
      <c r="I238" s="160"/>
      <c r="L238" s="156"/>
      <c r="M238" s="161"/>
      <c r="T238" s="162"/>
      <c r="AT238" s="157" t="s">
        <v>442</v>
      </c>
      <c r="AU238" s="157" t="s">
        <v>79</v>
      </c>
      <c r="AV238" s="12" t="s">
        <v>79</v>
      </c>
      <c r="AW238" s="12" t="s">
        <v>31</v>
      </c>
      <c r="AX238" s="12" t="s">
        <v>69</v>
      </c>
      <c r="AY238" s="157" t="s">
        <v>328</v>
      </c>
    </row>
    <row r="239" spans="2:65" s="14" customFormat="1">
      <c r="B239" s="170"/>
      <c r="D239" s="151" t="s">
        <v>442</v>
      </c>
      <c r="E239" s="171" t="s">
        <v>3</v>
      </c>
      <c r="F239" s="172" t="s">
        <v>7465</v>
      </c>
      <c r="H239" s="171" t="s">
        <v>3</v>
      </c>
      <c r="I239" s="173"/>
      <c r="L239" s="170"/>
      <c r="M239" s="174"/>
      <c r="T239" s="175"/>
      <c r="AT239" s="171" t="s">
        <v>442</v>
      </c>
      <c r="AU239" s="171" t="s">
        <v>79</v>
      </c>
      <c r="AV239" s="14" t="s">
        <v>76</v>
      </c>
      <c r="AW239" s="14" t="s">
        <v>31</v>
      </c>
      <c r="AX239" s="14" t="s">
        <v>69</v>
      </c>
      <c r="AY239" s="171" t="s">
        <v>328</v>
      </c>
    </row>
    <row r="240" spans="2:65" s="12" customFormat="1">
      <c r="B240" s="156"/>
      <c r="D240" s="151" t="s">
        <v>442</v>
      </c>
      <c r="E240" s="157" t="s">
        <v>3</v>
      </c>
      <c r="F240" s="158" t="s">
        <v>473</v>
      </c>
      <c r="H240" s="159">
        <v>25</v>
      </c>
      <c r="I240" s="160"/>
      <c r="L240" s="156"/>
      <c r="M240" s="161"/>
      <c r="T240" s="162"/>
      <c r="AT240" s="157" t="s">
        <v>442</v>
      </c>
      <c r="AU240" s="157" t="s">
        <v>79</v>
      </c>
      <c r="AV240" s="12" t="s">
        <v>79</v>
      </c>
      <c r="AW240" s="12" t="s">
        <v>31</v>
      </c>
      <c r="AX240" s="12" t="s">
        <v>69</v>
      </c>
      <c r="AY240" s="157" t="s">
        <v>328</v>
      </c>
    </row>
    <row r="241" spans="2:65" s="13" customFormat="1">
      <c r="B241" s="163"/>
      <c r="D241" s="151" t="s">
        <v>442</v>
      </c>
      <c r="E241" s="164" t="s">
        <v>3</v>
      </c>
      <c r="F241" s="165" t="s">
        <v>452</v>
      </c>
      <c r="H241" s="166">
        <v>72.212000000000003</v>
      </c>
      <c r="I241" s="167"/>
      <c r="L241" s="163"/>
      <c r="M241" s="168"/>
      <c r="T241" s="169"/>
      <c r="AT241" s="164" t="s">
        <v>442</v>
      </c>
      <c r="AU241" s="164" t="s">
        <v>79</v>
      </c>
      <c r="AV241" s="13" t="s">
        <v>113</v>
      </c>
      <c r="AW241" s="13" t="s">
        <v>31</v>
      </c>
      <c r="AX241" s="13" t="s">
        <v>76</v>
      </c>
      <c r="AY241" s="164" t="s">
        <v>328</v>
      </c>
    </row>
    <row r="242" spans="2:65" s="1" customFormat="1" ht="44.25" customHeight="1">
      <c r="B242" s="133"/>
      <c r="C242" s="134" t="s">
        <v>631</v>
      </c>
      <c r="D242" s="134" t="s">
        <v>331</v>
      </c>
      <c r="E242" s="135" t="s">
        <v>3081</v>
      </c>
      <c r="F242" s="136" t="s">
        <v>3082</v>
      </c>
      <c r="G242" s="137" t="s">
        <v>439</v>
      </c>
      <c r="H242" s="138">
        <v>72.212000000000003</v>
      </c>
      <c r="I242" s="139"/>
      <c r="J242" s="140">
        <f>ROUND(I242*H242,2)</f>
        <v>0</v>
      </c>
      <c r="K242" s="136" t="s">
        <v>335</v>
      </c>
      <c r="L242" s="34"/>
      <c r="M242" s="141" t="s">
        <v>3</v>
      </c>
      <c r="N242" s="142" t="s">
        <v>40</v>
      </c>
      <c r="P242" s="143">
        <f>O242*H242</f>
        <v>0</v>
      </c>
      <c r="Q242" s="143">
        <v>1E-4</v>
      </c>
      <c r="R242" s="143">
        <f>Q242*H242</f>
        <v>7.2212000000000005E-3</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7466</v>
      </c>
    </row>
    <row r="243" spans="2:65" s="1" customFormat="1">
      <c r="B243" s="34"/>
      <c r="D243" s="147" t="s">
        <v>338</v>
      </c>
      <c r="F243" s="148" t="s">
        <v>3084</v>
      </c>
      <c r="I243" s="149"/>
      <c r="L243" s="34"/>
      <c r="M243" s="150"/>
      <c r="T243" s="55"/>
      <c r="AT243" s="19" t="s">
        <v>338</v>
      </c>
      <c r="AU243" s="19" t="s">
        <v>79</v>
      </c>
    </row>
    <row r="244" spans="2:65" s="1" customFormat="1" ht="37.9" customHeight="1">
      <c r="B244" s="133"/>
      <c r="C244" s="134" t="s">
        <v>638</v>
      </c>
      <c r="D244" s="134" t="s">
        <v>331</v>
      </c>
      <c r="E244" s="135" t="s">
        <v>7467</v>
      </c>
      <c r="F244" s="136" t="s">
        <v>7468</v>
      </c>
      <c r="G244" s="137" t="s">
        <v>439</v>
      </c>
      <c r="H244" s="138">
        <v>72.212000000000003</v>
      </c>
      <c r="I244" s="139"/>
      <c r="J244" s="140">
        <f>ROUND(I244*H244,2)</f>
        <v>0</v>
      </c>
      <c r="K244" s="136" t="s">
        <v>335</v>
      </c>
      <c r="L244" s="34"/>
      <c r="M244" s="141" t="s">
        <v>3</v>
      </c>
      <c r="N244" s="142" t="s">
        <v>40</v>
      </c>
      <c r="P244" s="143">
        <f>O244*H244</f>
        <v>0</v>
      </c>
      <c r="Q244" s="143">
        <v>4.7999999999999996E-7</v>
      </c>
      <c r="R244" s="143">
        <f>Q244*H244</f>
        <v>3.4661759999999998E-5</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7469</v>
      </c>
    </row>
    <row r="245" spans="2:65" s="1" customFormat="1">
      <c r="B245" s="34"/>
      <c r="D245" s="147" t="s">
        <v>338</v>
      </c>
      <c r="F245" s="148" t="s">
        <v>7470</v>
      </c>
      <c r="I245" s="149"/>
      <c r="L245" s="34"/>
      <c r="M245" s="150"/>
      <c r="T245" s="55"/>
      <c r="AT245" s="19" t="s">
        <v>338</v>
      </c>
      <c r="AU245" s="19" t="s">
        <v>79</v>
      </c>
    </row>
    <row r="246" spans="2:65" s="1" customFormat="1" ht="49.15" customHeight="1">
      <c r="B246" s="133"/>
      <c r="C246" s="134" t="s">
        <v>643</v>
      </c>
      <c r="D246" s="134" t="s">
        <v>331</v>
      </c>
      <c r="E246" s="135" t="s">
        <v>7471</v>
      </c>
      <c r="F246" s="136" t="s">
        <v>7472</v>
      </c>
      <c r="G246" s="137" t="s">
        <v>574</v>
      </c>
      <c r="H246" s="138">
        <v>7</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7473</v>
      </c>
    </row>
    <row r="247" spans="2:65" s="1" customFormat="1">
      <c r="B247" s="34"/>
      <c r="D247" s="147" t="s">
        <v>338</v>
      </c>
      <c r="F247" s="148" t="s">
        <v>7474</v>
      </c>
      <c r="I247" s="149"/>
      <c r="L247" s="34"/>
      <c r="M247" s="150"/>
      <c r="T247" s="55"/>
      <c r="AT247" s="19" t="s">
        <v>338</v>
      </c>
      <c r="AU247" s="19" t="s">
        <v>79</v>
      </c>
    </row>
    <row r="248" spans="2:65" s="1" customFormat="1" ht="37.9" customHeight="1">
      <c r="B248" s="133"/>
      <c r="C248" s="176" t="s">
        <v>649</v>
      </c>
      <c r="D248" s="176" t="s">
        <v>539</v>
      </c>
      <c r="E248" s="177" t="s">
        <v>7475</v>
      </c>
      <c r="F248" s="178" t="s">
        <v>7476</v>
      </c>
      <c r="G248" s="179" t="s">
        <v>574</v>
      </c>
      <c r="H248" s="180">
        <v>7</v>
      </c>
      <c r="I248" s="181"/>
      <c r="J248" s="182">
        <f>ROUND(I248*H248,2)</f>
        <v>0</v>
      </c>
      <c r="K248" s="178" t="s">
        <v>335</v>
      </c>
      <c r="L248" s="183"/>
      <c r="M248" s="184" t="s">
        <v>3</v>
      </c>
      <c r="N248" s="185" t="s">
        <v>40</v>
      </c>
      <c r="P248" s="143">
        <f>O248*H248</f>
        <v>0</v>
      </c>
      <c r="Q248" s="143">
        <v>2.0000000000000001E-4</v>
      </c>
      <c r="R248" s="143">
        <f>Q248*H248</f>
        <v>1.4E-3</v>
      </c>
      <c r="S248" s="143">
        <v>0</v>
      </c>
      <c r="T248" s="144">
        <f>S248*H248</f>
        <v>0</v>
      </c>
      <c r="AR248" s="145" t="s">
        <v>171</v>
      </c>
      <c r="AT248" s="145" t="s">
        <v>539</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7477</v>
      </c>
    </row>
    <row r="249" spans="2:65" s="1" customFormat="1" ht="24.2" customHeight="1">
      <c r="B249" s="133"/>
      <c r="C249" s="134" t="s">
        <v>654</v>
      </c>
      <c r="D249" s="134" t="s">
        <v>331</v>
      </c>
      <c r="E249" s="135" t="s">
        <v>7551</v>
      </c>
      <c r="F249" s="136" t="s">
        <v>7552</v>
      </c>
      <c r="G249" s="137" t="s">
        <v>476</v>
      </c>
      <c r="H249" s="138">
        <v>21.8</v>
      </c>
      <c r="I249" s="139"/>
      <c r="J249" s="140">
        <f>ROUND(I249*H249,2)</f>
        <v>0</v>
      </c>
      <c r="K249" s="136" t="s">
        <v>335</v>
      </c>
      <c r="L249" s="34"/>
      <c r="M249" s="141" t="s">
        <v>3</v>
      </c>
      <c r="N249" s="142" t="s">
        <v>40</v>
      </c>
      <c r="P249" s="143">
        <f>O249*H249</f>
        <v>0</v>
      </c>
      <c r="Q249" s="143">
        <v>5.4000000000000001E-4</v>
      </c>
      <c r="R249" s="143">
        <f>Q249*H249</f>
        <v>1.1772000000000001E-2</v>
      </c>
      <c r="S249" s="143">
        <v>0</v>
      </c>
      <c r="T249" s="144">
        <f>S249*H249</f>
        <v>0</v>
      </c>
      <c r="AR249" s="145" t="s">
        <v>113</v>
      </c>
      <c r="AT249" s="145" t="s">
        <v>331</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7480</v>
      </c>
    </row>
    <row r="250" spans="2:65" s="1" customFormat="1">
      <c r="B250" s="34"/>
      <c r="D250" s="147" t="s">
        <v>338</v>
      </c>
      <c r="F250" s="148" t="s">
        <v>7553</v>
      </c>
      <c r="I250" s="149"/>
      <c r="L250" s="34"/>
      <c r="M250" s="150"/>
      <c r="T250" s="55"/>
      <c r="AT250" s="19" t="s">
        <v>338</v>
      </c>
      <c r="AU250" s="19" t="s">
        <v>79</v>
      </c>
    </row>
    <row r="251" spans="2:65" s="12" customFormat="1">
      <c r="B251" s="156"/>
      <c r="D251" s="151" t="s">
        <v>442</v>
      </c>
      <c r="E251" s="157" t="s">
        <v>3</v>
      </c>
      <c r="F251" s="158" t="s">
        <v>7554</v>
      </c>
      <c r="H251" s="159">
        <v>10.9</v>
      </c>
      <c r="I251" s="160"/>
      <c r="L251" s="156"/>
      <c r="M251" s="161"/>
      <c r="T251" s="162"/>
      <c r="AT251" s="157" t="s">
        <v>442</v>
      </c>
      <c r="AU251" s="157" t="s">
        <v>79</v>
      </c>
      <c r="AV251" s="12" t="s">
        <v>79</v>
      </c>
      <c r="AW251" s="12" t="s">
        <v>31</v>
      </c>
      <c r="AX251" s="12" t="s">
        <v>69</v>
      </c>
      <c r="AY251" s="157" t="s">
        <v>328</v>
      </c>
    </row>
    <row r="252" spans="2:65" s="12" customFormat="1">
      <c r="B252" s="156"/>
      <c r="D252" s="151" t="s">
        <v>442</v>
      </c>
      <c r="E252" s="157" t="s">
        <v>3</v>
      </c>
      <c r="F252" s="158" t="s">
        <v>7554</v>
      </c>
      <c r="H252" s="159">
        <v>10.9</v>
      </c>
      <c r="I252" s="160"/>
      <c r="L252" s="156"/>
      <c r="M252" s="161"/>
      <c r="T252" s="162"/>
      <c r="AT252" s="157" t="s">
        <v>442</v>
      </c>
      <c r="AU252" s="157" t="s">
        <v>79</v>
      </c>
      <c r="AV252" s="12" t="s">
        <v>79</v>
      </c>
      <c r="AW252" s="12" t="s">
        <v>31</v>
      </c>
      <c r="AX252" s="12" t="s">
        <v>69</v>
      </c>
      <c r="AY252" s="157" t="s">
        <v>328</v>
      </c>
    </row>
    <row r="253" spans="2:65" s="13" customFormat="1">
      <c r="B253" s="163"/>
      <c r="D253" s="151" t="s">
        <v>442</v>
      </c>
      <c r="E253" s="164" t="s">
        <v>3</v>
      </c>
      <c r="F253" s="165" t="s">
        <v>452</v>
      </c>
      <c r="H253" s="166">
        <v>21.8</v>
      </c>
      <c r="I253" s="167"/>
      <c r="L253" s="163"/>
      <c r="M253" s="168"/>
      <c r="T253" s="169"/>
      <c r="AT253" s="164" t="s">
        <v>442</v>
      </c>
      <c r="AU253" s="164" t="s">
        <v>79</v>
      </c>
      <c r="AV253" s="13" t="s">
        <v>113</v>
      </c>
      <c r="AW253" s="13" t="s">
        <v>31</v>
      </c>
      <c r="AX253" s="13" t="s">
        <v>76</v>
      </c>
      <c r="AY253" s="164" t="s">
        <v>328</v>
      </c>
    </row>
    <row r="254" spans="2:65" s="1" customFormat="1" ht="37.9" customHeight="1">
      <c r="B254" s="133"/>
      <c r="C254" s="134" t="s">
        <v>661</v>
      </c>
      <c r="D254" s="134" t="s">
        <v>331</v>
      </c>
      <c r="E254" s="135" t="s">
        <v>7483</v>
      </c>
      <c r="F254" s="136" t="s">
        <v>7484</v>
      </c>
      <c r="G254" s="137" t="s">
        <v>439</v>
      </c>
      <c r="H254" s="138">
        <v>3.27</v>
      </c>
      <c r="I254" s="139"/>
      <c r="J254" s="140">
        <f>ROUND(I254*H254,2)</f>
        <v>0</v>
      </c>
      <c r="K254" s="136" t="s">
        <v>335</v>
      </c>
      <c r="L254" s="34"/>
      <c r="M254" s="141" t="s">
        <v>3</v>
      </c>
      <c r="N254" s="142" t="s">
        <v>40</v>
      </c>
      <c r="P254" s="143">
        <f>O254*H254</f>
        <v>0</v>
      </c>
      <c r="Q254" s="143">
        <v>2.9E-4</v>
      </c>
      <c r="R254" s="143">
        <f>Q254*H254</f>
        <v>9.4830000000000001E-4</v>
      </c>
      <c r="S254" s="143">
        <v>0</v>
      </c>
      <c r="T254" s="144">
        <f>S254*H254</f>
        <v>0</v>
      </c>
      <c r="AR254" s="145" t="s">
        <v>113</v>
      </c>
      <c r="AT254" s="145" t="s">
        <v>331</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7485</v>
      </c>
    </row>
    <row r="255" spans="2:65" s="1" customFormat="1">
      <c r="B255" s="34"/>
      <c r="D255" s="147" t="s">
        <v>338</v>
      </c>
      <c r="F255" s="148" t="s">
        <v>7486</v>
      </c>
      <c r="I255" s="149"/>
      <c r="L255" s="34"/>
      <c r="M255" s="150"/>
      <c r="T255" s="55"/>
      <c r="AT255" s="19" t="s">
        <v>338</v>
      </c>
      <c r="AU255" s="19" t="s">
        <v>79</v>
      </c>
    </row>
    <row r="256" spans="2:65" s="14" customFormat="1">
      <c r="B256" s="170"/>
      <c r="D256" s="151" t="s">
        <v>442</v>
      </c>
      <c r="E256" s="171" t="s">
        <v>3</v>
      </c>
      <c r="F256" s="172" t="s">
        <v>7487</v>
      </c>
      <c r="H256" s="171" t="s">
        <v>3</v>
      </c>
      <c r="I256" s="173"/>
      <c r="L256" s="170"/>
      <c r="M256" s="174"/>
      <c r="T256" s="175"/>
      <c r="AT256" s="171" t="s">
        <v>442</v>
      </c>
      <c r="AU256" s="171" t="s">
        <v>79</v>
      </c>
      <c r="AV256" s="14" t="s">
        <v>76</v>
      </c>
      <c r="AW256" s="14" t="s">
        <v>31</v>
      </c>
      <c r="AX256" s="14" t="s">
        <v>69</v>
      </c>
      <c r="AY256" s="171" t="s">
        <v>328</v>
      </c>
    </row>
    <row r="257" spans="2:65" s="12" customFormat="1">
      <c r="B257" s="156"/>
      <c r="D257" s="151" t="s">
        <v>442</v>
      </c>
      <c r="E257" s="157" t="s">
        <v>3</v>
      </c>
      <c r="F257" s="158" t="s">
        <v>7555</v>
      </c>
      <c r="H257" s="159">
        <v>3.27</v>
      </c>
      <c r="I257" s="160"/>
      <c r="L257" s="156"/>
      <c r="M257" s="161"/>
      <c r="T257" s="162"/>
      <c r="AT257" s="157" t="s">
        <v>442</v>
      </c>
      <c r="AU257" s="157" t="s">
        <v>79</v>
      </c>
      <c r="AV257" s="12" t="s">
        <v>79</v>
      </c>
      <c r="AW257" s="12" t="s">
        <v>31</v>
      </c>
      <c r="AX257" s="12" t="s">
        <v>76</v>
      </c>
      <c r="AY257" s="157" t="s">
        <v>328</v>
      </c>
    </row>
    <row r="258" spans="2:65" s="1" customFormat="1" ht="44.25" customHeight="1">
      <c r="B258" s="133"/>
      <c r="C258" s="134" t="s">
        <v>666</v>
      </c>
      <c r="D258" s="134" t="s">
        <v>331</v>
      </c>
      <c r="E258" s="135" t="s">
        <v>7489</v>
      </c>
      <c r="F258" s="136" t="s">
        <v>7490</v>
      </c>
      <c r="G258" s="137" t="s">
        <v>439</v>
      </c>
      <c r="H258" s="138">
        <v>4.68</v>
      </c>
      <c r="I258" s="139"/>
      <c r="J258" s="140">
        <f>ROUND(I258*H258,2)</f>
        <v>0</v>
      </c>
      <c r="K258" s="136" t="s">
        <v>335</v>
      </c>
      <c r="L258" s="34"/>
      <c r="M258" s="141" t="s">
        <v>3</v>
      </c>
      <c r="N258" s="142" t="s">
        <v>40</v>
      </c>
      <c r="P258" s="143">
        <f>O258*H258</f>
        <v>0</v>
      </c>
      <c r="Q258" s="143">
        <v>6.3000000000000003E-4</v>
      </c>
      <c r="R258" s="143">
        <f>Q258*H258</f>
        <v>2.9483999999999999E-3</v>
      </c>
      <c r="S258" s="143">
        <v>0</v>
      </c>
      <c r="T258" s="144">
        <f>S258*H258</f>
        <v>0</v>
      </c>
      <c r="AR258" s="145" t="s">
        <v>113</v>
      </c>
      <c r="AT258" s="145" t="s">
        <v>331</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7491</v>
      </c>
    </row>
    <row r="259" spans="2:65" s="1" customFormat="1">
      <c r="B259" s="34"/>
      <c r="D259" s="147" t="s">
        <v>338</v>
      </c>
      <c r="F259" s="148" t="s">
        <v>7492</v>
      </c>
      <c r="I259" s="149"/>
      <c r="L259" s="34"/>
      <c r="M259" s="150"/>
      <c r="T259" s="55"/>
      <c r="AT259" s="19" t="s">
        <v>338</v>
      </c>
      <c r="AU259" s="19" t="s">
        <v>79</v>
      </c>
    </row>
    <row r="260" spans="2:65" s="12" customFormat="1">
      <c r="B260" s="156"/>
      <c r="D260" s="151" t="s">
        <v>442</v>
      </c>
      <c r="E260" s="157" t="s">
        <v>3</v>
      </c>
      <c r="F260" s="158" t="s">
        <v>7556</v>
      </c>
      <c r="H260" s="159">
        <v>4.68</v>
      </c>
      <c r="I260" s="160"/>
      <c r="L260" s="156"/>
      <c r="M260" s="161"/>
      <c r="T260" s="162"/>
      <c r="AT260" s="157" t="s">
        <v>442</v>
      </c>
      <c r="AU260" s="157" t="s">
        <v>79</v>
      </c>
      <c r="AV260" s="12" t="s">
        <v>79</v>
      </c>
      <c r="AW260" s="12" t="s">
        <v>31</v>
      </c>
      <c r="AX260" s="12" t="s">
        <v>76</v>
      </c>
      <c r="AY260" s="157" t="s">
        <v>328</v>
      </c>
    </row>
    <row r="261" spans="2:65" s="11" customFormat="1" ht="22.9" customHeight="1">
      <c r="B261" s="121"/>
      <c r="D261" s="122" t="s">
        <v>68</v>
      </c>
      <c r="E261" s="131" t="s">
        <v>183</v>
      </c>
      <c r="F261" s="131" t="s">
        <v>777</v>
      </c>
      <c r="I261" s="124"/>
      <c r="J261" s="132">
        <f>BK261</f>
        <v>0</v>
      </c>
      <c r="L261" s="121"/>
      <c r="M261" s="126"/>
      <c r="P261" s="127">
        <f>SUM(P262:P267)</f>
        <v>0</v>
      </c>
      <c r="R261" s="127">
        <f>SUM(R262:R267)</f>
        <v>0</v>
      </c>
      <c r="T261" s="128">
        <f>SUM(T262:T267)</f>
        <v>0</v>
      </c>
      <c r="AR261" s="122" t="s">
        <v>76</v>
      </c>
      <c r="AT261" s="129" t="s">
        <v>68</v>
      </c>
      <c r="AU261" s="129" t="s">
        <v>76</v>
      </c>
      <c r="AY261" s="122" t="s">
        <v>328</v>
      </c>
      <c r="BK261" s="130">
        <f>SUM(BK262:BK267)</f>
        <v>0</v>
      </c>
    </row>
    <row r="262" spans="2:65" s="1" customFormat="1" ht="44.25" customHeight="1">
      <c r="B262" s="133"/>
      <c r="C262" s="134" t="s">
        <v>671</v>
      </c>
      <c r="D262" s="134" t="s">
        <v>331</v>
      </c>
      <c r="E262" s="135" t="s">
        <v>7557</v>
      </c>
      <c r="F262" s="136" t="s">
        <v>7558</v>
      </c>
      <c r="G262" s="137" t="s">
        <v>574</v>
      </c>
      <c r="H262" s="138">
        <v>1</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113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7559</v>
      </c>
    </row>
    <row r="263" spans="2:65" s="1" customFormat="1">
      <c r="B263" s="34"/>
      <c r="D263" s="147" t="s">
        <v>338</v>
      </c>
      <c r="F263" s="148" t="s">
        <v>7560</v>
      </c>
      <c r="I263" s="149"/>
      <c r="L263" s="34"/>
      <c r="M263" s="150"/>
      <c r="T263" s="55"/>
      <c r="AT263" s="19" t="s">
        <v>338</v>
      </c>
      <c r="AU263" s="19" t="s">
        <v>79</v>
      </c>
    </row>
    <row r="264" spans="2:65" s="1" customFormat="1" ht="55.5" customHeight="1">
      <c r="B264" s="133"/>
      <c r="C264" s="134" t="s">
        <v>676</v>
      </c>
      <c r="D264" s="134" t="s">
        <v>331</v>
      </c>
      <c r="E264" s="135" t="s">
        <v>7561</v>
      </c>
      <c r="F264" s="136" t="s">
        <v>7562</v>
      </c>
      <c r="G264" s="137" t="s">
        <v>574</v>
      </c>
      <c r="H264" s="138">
        <v>10</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113</v>
      </c>
      <c r="AT264" s="145" t="s">
        <v>331</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7563</v>
      </c>
    </row>
    <row r="265" spans="2:65" s="1" customFormat="1">
      <c r="B265" s="34"/>
      <c r="D265" s="147" t="s">
        <v>338</v>
      </c>
      <c r="F265" s="148" t="s">
        <v>7564</v>
      </c>
      <c r="I265" s="149"/>
      <c r="L265" s="34"/>
      <c r="M265" s="150"/>
      <c r="T265" s="55"/>
      <c r="AT265" s="19" t="s">
        <v>338</v>
      </c>
      <c r="AU265" s="19" t="s">
        <v>79</v>
      </c>
    </row>
    <row r="266" spans="2:65" s="1" customFormat="1" ht="44.25" customHeight="1">
      <c r="B266" s="133"/>
      <c r="C266" s="134" t="s">
        <v>682</v>
      </c>
      <c r="D266" s="134" t="s">
        <v>331</v>
      </c>
      <c r="E266" s="135" t="s">
        <v>7565</v>
      </c>
      <c r="F266" s="136" t="s">
        <v>7566</v>
      </c>
      <c r="G266" s="137" t="s">
        <v>574</v>
      </c>
      <c r="H266" s="138">
        <v>1</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7567</v>
      </c>
    </row>
    <row r="267" spans="2:65" s="1" customFormat="1">
      <c r="B267" s="34"/>
      <c r="D267" s="147" t="s">
        <v>338</v>
      </c>
      <c r="F267" s="148" t="s">
        <v>7568</v>
      </c>
      <c r="I267" s="149"/>
      <c r="L267" s="34"/>
      <c r="M267" s="150"/>
      <c r="T267" s="55"/>
      <c r="AT267" s="19" t="s">
        <v>338</v>
      </c>
      <c r="AU267" s="19" t="s">
        <v>79</v>
      </c>
    </row>
    <row r="268" spans="2:65" s="11" customFormat="1" ht="22.9" customHeight="1">
      <c r="B268" s="121"/>
      <c r="D268" s="122" t="s">
        <v>68</v>
      </c>
      <c r="E268" s="131" t="s">
        <v>927</v>
      </c>
      <c r="F268" s="131" t="s">
        <v>928</v>
      </c>
      <c r="I268" s="124"/>
      <c r="J268" s="132">
        <f>BK268</f>
        <v>0</v>
      </c>
      <c r="L268" s="121"/>
      <c r="M268" s="126"/>
      <c r="P268" s="127">
        <f>SUM(P269:P270)</f>
        <v>0</v>
      </c>
      <c r="R268" s="127">
        <f>SUM(R269:R270)</f>
        <v>0</v>
      </c>
      <c r="T268" s="128">
        <f>SUM(T269:T270)</f>
        <v>0</v>
      </c>
      <c r="AR268" s="122" t="s">
        <v>76</v>
      </c>
      <c r="AT268" s="129" t="s">
        <v>68</v>
      </c>
      <c r="AU268" s="129" t="s">
        <v>76</v>
      </c>
      <c r="AY268" s="122" t="s">
        <v>328</v>
      </c>
      <c r="BK268" s="130">
        <f>SUM(BK269:BK270)</f>
        <v>0</v>
      </c>
    </row>
    <row r="269" spans="2:65" s="1" customFormat="1" ht="55.5" customHeight="1">
      <c r="B269" s="133"/>
      <c r="C269" s="134" t="s">
        <v>110</v>
      </c>
      <c r="D269" s="134" t="s">
        <v>331</v>
      </c>
      <c r="E269" s="135" t="s">
        <v>5344</v>
      </c>
      <c r="F269" s="136" t="s">
        <v>5345</v>
      </c>
      <c r="G269" s="137" t="s">
        <v>585</v>
      </c>
      <c r="H269" s="138">
        <v>74.352999999999994</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7494</v>
      </c>
    </row>
    <row r="270" spans="2:65" s="1" customFormat="1">
      <c r="B270" s="34"/>
      <c r="D270" s="147" t="s">
        <v>338</v>
      </c>
      <c r="F270" s="148" t="s">
        <v>5347</v>
      </c>
      <c r="I270" s="149"/>
      <c r="L270" s="34"/>
      <c r="M270" s="150"/>
      <c r="T270" s="55"/>
      <c r="AT270" s="19" t="s">
        <v>338</v>
      </c>
      <c r="AU270" s="19" t="s">
        <v>79</v>
      </c>
    </row>
    <row r="271" spans="2:65" s="11" customFormat="1" ht="25.9" customHeight="1">
      <c r="B271" s="121"/>
      <c r="D271" s="122" t="s">
        <v>68</v>
      </c>
      <c r="E271" s="123" t="s">
        <v>1199</v>
      </c>
      <c r="F271" s="123" t="s">
        <v>1200</v>
      </c>
      <c r="I271" s="124"/>
      <c r="J271" s="125">
        <f>BK271</f>
        <v>0</v>
      </c>
      <c r="L271" s="121"/>
      <c r="M271" s="126"/>
      <c r="P271" s="127">
        <f>P272</f>
        <v>0</v>
      </c>
      <c r="R271" s="127">
        <f>R272</f>
        <v>0.31090319500000002</v>
      </c>
      <c r="T271" s="128">
        <f>T272</f>
        <v>0</v>
      </c>
      <c r="AR271" s="122" t="s">
        <v>79</v>
      </c>
      <c r="AT271" s="129" t="s">
        <v>68</v>
      </c>
      <c r="AU271" s="129" t="s">
        <v>69</v>
      </c>
      <c r="AY271" s="122" t="s">
        <v>328</v>
      </c>
      <c r="BK271" s="130">
        <f>BK272</f>
        <v>0</v>
      </c>
    </row>
    <row r="272" spans="2:65" s="11" customFormat="1" ht="22.9" customHeight="1">
      <c r="B272" s="121"/>
      <c r="D272" s="122" t="s">
        <v>68</v>
      </c>
      <c r="E272" s="131" t="s">
        <v>1201</v>
      </c>
      <c r="F272" s="131" t="s">
        <v>1202</v>
      </c>
      <c r="I272" s="124"/>
      <c r="J272" s="132">
        <f>BK272</f>
        <v>0</v>
      </c>
      <c r="L272" s="121"/>
      <c r="M272" s="126"/>
      <c r="P272" s="127">
        <f>P273+SUM(P274:P281)</f>
        <v>0</v>
      </c>
      <c r="R272" s="127">
        <f>R273+SUM(R274:R281)</f>
        <v>0.31090319500000002</v>
      </c>
      <c r="T272" s="128">
        <f>T273+SUM(T274:T281)</f>
        <v>0</v>
      </c>
      <c r="AR272" s="122" t="s">
        <v>79</v>
      </c>
      <c r="AT272" s="129" t="s">
        <v>68</v>
      </c>
      <c r="AU272" s="129" t="s">
        <v>76</v>
      </c>
      <c r="AY272" s="122" t="s">
        <v>328</v>
      </c>
      <c r="BK272" s="130">
        <f>BK273+SUM(BK274:BK281)</f>
        <v>0</v>
      </c>
    </row>
    <row r="273" spans="2:65" s="1" customFormat="1" ht="55.5" customHeight="1">
      <c r="B273" s="133"/>
      <c r="C273" s="134" t="s">
        <v>125</v>
      </c>
      <c r="D273" s="134" t="s">
        <v>331</v>
      </c>
      <c r="E273" s="135" t="s">
        <v>7495</v>
      </c>
      <c r="F273" s="136" t="s">
        <v>7496</v>
      </c>
      <c r="G273" s="137" t="s">
        <v>439</v>
      </c>
      <c r="H273" s="138">
        <v>42.86</v>
      </c>
      <c r="I273" s="139"/>
      <c r="J273" s="140">
        <f>ROUND(I273*H273,2)</f>
        <v>0</v>
      </c>
      <c r="K273" s="136" t="s">
        <v>335</v>
      </c>
      <c r="L273" s="34"/>
      <c r="M273" s="141" t="s">
        <v>3</v>
      </c>
      <c r="N273" s="142" t="s">
        <v>40</v>
      </c>
      <c r="P273" s="143">
        <f>O273*H273</f>
        <v>0</v>
      </c>
      <c r="Q273" s="143">
        <v>6.3000000000000003E-4</v>
      </c>
      <c r="R273" s="143">
        <f>Q273*H273</f>
        <v>2.7001799999999999E-2</v>
      </c>
      <c r="S273" s="143">
        <v>0</v>
      </c>
      <c r="T273" s="144">
        <f>S273*H273</f>
        <v>0</v>
      </c>
      <c r="AR273" s="145" t="s">
        <v>532</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532</v>
      </c>
      <c r="BM273" s="145" t="s">
        <v>7497</v>
      </c>
    </row>
    <row r="274" spans="2:65" s="1" customFormat="1">
      <c r="B274" s="34"/>
      <c r="D274" s="147" t="s">
        <v>338</v>
      </c>
      <c r="F274" s="148" t="s">
        <v>7498</v>
      </c>
      <c r="I274" s="149"/>
      <c r="L274" s="34"/>
      <c r="M274" s="150"/>
      <c r="T274" s="55"/>
      <c r="AT274" s="19" t="s">
        <v>338</v>
      </c>
      <c r="AU274" s="19" t="s">
        <v>79</v>
      </c>
    </row>
    <row r="275" spans="2:65" s="12" customFormat="1">
      <c r="B275" s="156"/>
      <c r="D275" s="151" t="s">
        <v>442</v>
      </c>
      <c r="E275" s="157" t="s">
        <v>3</v>
      </c>
      <c r="F275" s="158" t="s">
        <v>2409</v>
      </c>
      <c r="H275" s="159">
        <v>42.86</v>
      </c>
      <c r="I275" s="160"/>
      <c r="L275" s="156"/>
      <c r="M275" s="161"/>
      <c r="T275" s="162"/>
      <c r="AT275" s="157" t="s">
        <v>442</v>
      </c>
      <c r="AU275" s="157" t="s">
        <v>79</v>
      </c>
      <c r="AV275" s="12" t="s">
        <v>79</v>
      </c>
      <c r="AW275" s="12" t="s">
        <v>31</v>
      </c>
      <c r="AX275" s="12" t="s">
        <v>76</v>
      </c>
      <c r="AY275" s="157" t="s">
        <v>328</v>
      </c>
    </row>
    <row r="276" spans="2:65" s="1" customFormat="1" ht="24.2" customHeight="1">
      <c r="B276" s="133"/>
      <c r="C276" s="134" t="s">
        <v>696</v>
      </c>
      <c r="D276" s="134" t="s">
        <v>331</v>
      </c>
      <c r="E276" s="135" t="s">
        <v>3544</v>
      </c>
      <c r="F276" s="136" t="s">
        <v>3545</v>
      </c>
      <c r="G276" s="137" t="s">
        <v>476</v>
      </c>
      <c r="H276" s="138">
        <v>116.68</v>
      </c>
      <c r="I276" s="139"/>
      <c r="J276" s="140">
        <f>ROUND(I276*H276,2)</f>
        <v>0</v>
      </c>
      <c r="K276" s="136" t="s">
        <v>335</v>
      </c>
      <c r="L276" s="34"/>
      <c r="M276" s="141" t="s">
        <v>3</v>
      </c>
      <c r="N276" s="142" t="s">
        <v>40</v>
      </c>
      <c r="P276" s="143">
        <f>O276*H276</f>
        <v>0</v>
      </c>
      <c r="Q276" s="143">
        <v>1.6000000000000001E-4</v>
      </c>
      <c r="R276" s="143">
        <f>Q276*H276</f>
        <v>1.8668800000000003E-2</v>
      </c>
      <c r="S276" s="143">
        <v>0</v>
      </c>
      <c r="T276" s="144">
        <f>S276*H276</f>
        <v>0</v>
      </c>
      <c r="AR276" s="145" t="s">
        <v>532</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532</v>
      </c>
      <c r="BM276" s="145" t="s">
        <v>7499</v>
      </c>
    </row>
    <row r="277" spans="2:65" s="1" customFormat="1">
      <c r="B277" s="34"/>
      <c r="D277" s="147" t="s">
        <v>338</v>
      </c>
      <c r="F277" s="148" t="s">
        <v>3547</v>
      </c>
      <c r="I277" s="149"/>
      <c r="L277" s="34"/>
      <c r="M277" s="150"/>
      <c r="T277" s="55"/>
      <c r="AT277" s="19" t="s">
        <v>338</v>
      </c>
      <c r="AU277" s="19" t="s">
        <v>79</v>
      </c>
    </row>
    <row r="278" spans="2:65" s="12" customFormat="1">
      <c r="B278" s="156"/>
      <c r="D278" s="151" t="s">
        <v>442</v>
      </c>
      <c r="E278" s="157" t="s">
        <v>3</v>
      </c>
      <c r="F278" s="158" t="s">
        <v>7569</v>
      </c>
      <c r="H278" s="159">
        <v>116.68</v>
      </c>
      <c r="I278" s="160"/>
      <c r="L278" s="156"/>
      <c r="M278" s="161"/>
      <c r="T278" s="162"/>
      <c r="AT278" s="157" t="s">
        <v>442</v>
      </c>
      <c r="AU278" s="157" t="s">
        <v>79</v>
      </c>
      <c r="AV278" s="12" t="s">
        <v>79</v>
      </c>
      <c r="AW278" s="12" t="s">
        <v>31</v>
      </c>
      <c r="AX278" s="12" t="s">
        <v>76</v>
      </c>
      <c r="AY278" s="157" t="s">
        <v>328</v>
      </c>
    </row>
    <row r="279" spans="2:65" s="1" customFormat="1" ht="49.15" customHeight="1">
      <c r="B279" s="133"/>
      <c r="C279" s="134" t="s">
        <v>703</v>
      </c>
      <c r="D279" s="134" t="s">
        <v>331</v>
      </c>
      <c r="E279" s="135" t="s">
        <v>1211</v>
      </c>
      <c r="F279" s="136" t="s">
        <v>1212</v>
      </c>
      <c r="G279" s="137" t="s">
        <v>585</v>
      </c>
      <c r="H279" s="138">
        <v>0.311</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532</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532</v>
      </c>
      <c r="BM279" s="145" t="s">
        <v>7501</v>
      </c>
    </row>
    <row r="280" spans="2:65" s="1" customFormat="1">
      <c r="B280" s="34"/>
      <c r="D280" s="147" t="s">
        <v>338</v>
      </c>
      <c r="F280" s="148" t="s">
        <v>1214</v>
      </c>
      <c r="I280" s="149"/>
      <c r="L280" s="34"/>
      <c r="M280" s="150"/>
      <c r="T280" s="55"/>
      <c r="AT280" s="19" t="s">
        <v>338</v>
      </c>
      <c r="AU280" s="19" t="s">
        <v>79</v>
      </c>
    </row>
    <row r="281" spans="2:65" s="11" customFormat="1" ht="20.85" customHeight="1">
      <c r="B281" s="121"/>
      <c r="D281" s="122" t="s">
        <v>68</v>
      </c>
      <c r="E281" s="131" t="s">
        <v>3562</v>
      </c>
      <c r="F281" s="131" t="s">
        <v>3563</v>
      </c>
      <c r="I281" s="124"/>
      <c r="J281" s="132">
        <f>BK281</f>
        <v>0</v>
      </c>
      <c r="L281" s="121"/>
      <c r="M281" s="126"/>
      <c r="P281" s="127">
        <f>SUM(P282:P291)</f>
        <v>0</v>
      </c>
      <c r="R281" s="127">
        <f>SUM(R282:R291)</f>
        <v>0.26523259500000002</v>
      </c>
      <c r="T281" s="128">
        <f>SUM(T282:T291)</f>
        <v>0</v>
      </c>
      <c r="AR281" s="122" t="s">
        <v>79</v>
      </c>
      <c r="AT281" s="129" t="s">
        <v>68</v>
      </c>
      <c r="AU281" s="129" t="s">
        <v>79</v>
      </c>
      <c r="AY281" s="122" t="s">
        <v>328</v>
      </c>
      <c r="BK281" s="130">
        <f>SUM(BK282:BK291)</f>
        <v>0</v>
      </c>
    </row>
    <row r="282" spans="2:65" s="1" customFormat="1" ht="33" customHeight="1">
      <c r="B282" s="133"/>
      <c r="C282" s="134" t="s">
        <v>710</v>
      </c>
      <c r="D282" s="134" t="s">
        <v>331</v>
      </c>
      <c r="E282" s="135" t="s">
        <v>3569</v>
      </c>
      <c r="F282" s="136" t="s">
        <v>3570</v>
      </c>
      <c r="G282" s="137" t="s">
        <v>439</v>
      </c>
      <c r="H282" s="138">
        <v>42.86</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532</v>
      </c>
      <c r="AT282" s="145" t="s">
        <v>331</v>
      </c>
      <c r="AU282" s="145" t="s">
        <v>87</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532</v>
      </c>
      <c r="BM282" s="145" t="s">
        <v>7502</v>
      </c>
    </row>
    <row r="283" spans="2:65" s="1" customFormat="1">
      <c r="B283" s="34"/>
      <c r="D283" s="147" t="s">
        <v>338</v>
      </c>
      <c r="F283" s="148" t="s">
        <v>3572</v>
      </c>
      <c r="I283" s="149"/>
      <c r="L283" s="34"/>
      <c r="M283" s="150"/>
      <c r="T283" s="55"/>
      <c r="AT283" s="19" t="s">
        <v>338</v>
      </c>
      <c r="AU283" s="19" t="s">
        <v>87</v>
      </c>
    </row>
    <row r="284" spans="2:65" s="12" customFormat="1">
      <c r="B284" s="156"/>
      <c r="D284" s="151" t="s">
        <v>442</v>
      </c>
      <c r="E284" s="157" t="s">
        <v>3</v>
      </c>
      <c r="F284" s="158" t="s">
        <v>2409</v>
      </c>
      <c r="H284" s="159">
        <v>42.86</v>
      </c>
      <c r="I284" s="160"/>
      <c r="L284" s="156"/>
      <c r="M284" s="161"/>
      <c r="T284" s="162"/>
      <c r="AT284" s="157" t="s">
        <v>442</v>
      </c>
      <c r="AU284" s="157" t="s">
        <v>87</v>
      </c>
      <c r="AV284" s="12" t="s">
        <v>79</v>
      </c>
      <c r="AW284" s="12" t="s">
        <v>31</v>
      </c>
      <c r="AX284" s="12" t="s">
        <v>76</v>
      </c>
      <c r="AY284" s="157" t="s">
        <v>328</v>
      </c>
    </row>
    <row r="285" spans="2:65" s="1" customFormat="1" ht="16.5" customHeight="1">
      <c r="B285" s="133"/>
      <c r="C285" s="176" t="s">
        <v>713</v>
      </c>
      <c r="D285" s="176" t="s">
        <v>539</v>
      </c>
      <c r="E285" s="177" t="s">
        <v>3574</v>
      </c>
      <c r="F285" s="178" t="s">
        <v>3575</v>
      </c>
      <c r="G285" s="179" t="s">
        <v>3576</v>
      </c>
      <c r="H285" s="180">
        <v>25.716000000000001</v>
      </c>
      <c r="I285" s="181"/>
      <c r="J285" s="182">
        <f>ROUND(I285*H285,2)</f>
        <v>0</v>
      </c>
      <c r="K285" s="178" t="s">
        <v>335</v>
      </c>
      <c r="L285" s="183"/>
      <c r="M285" s="184" t="s">
        <v>3</v>
      </c>
      <c r="N285" s="185" t="s">
        <v>40</v>
      </c>
      <c r="P285" s="143">
        <f>O285*H285</f>
        <v>0</v>
      </c>
      <c r="Q285" s="143">
        <v>1E-3</v>
      </c>
      <c r="R285" s="143">
        <f>Q285*H285</f>
        <v>2.5716000000000003E-2</v>
      </c>
      <c r="S285" s="143">
        <v>0</v>
      </c>
      <c r="T285" s="144">
        <f>S285*H285</f>
        <v>0</v>
      </c>
      <c r="AR285" s="145" t="s">
        <v>621</v>
      </c>
      <c r="AT285" s="145" t="s">
        <v>539</v>
      </c>
      <c r="AU285" s="145" t="s">
        <v>87</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532</v>
      </c>
      <c r="BM285" s="145" t="s">
        <v>7503</v>
      </c>
    </row>
    <row r="286" spans="2:65" s="12" customFormat="1">
      <c r="B286" s="156"/>
      <c r="D286" s="151" t="s">
        <v>442</v>
      </c>
      <c r="F286" s="158" t="s">
        <v>7570</v>
      </c>
      <c r="H286" s="159">
        <v>25.716000000000001</v>
      </c>
      <c r="I286" s="160"/>
      <c r="L286" s="156"/>
      <c r="M286" s="161"/>
      <c r="T286" s="162"/>
      <c r="AT286" s="157" t="s">
        <v>442</v>
      </c>
      <c r="AU286" s="157" t="s">
        <v>87</v>
      </c>
      <c r="AV286" s="12" t="s">
        <v>79</v>
      </c>
      <c r="AW286" s="12" t="s">
        <v>4</v>
      </c>
      <c r="AX286" s="12" t="s">
        <v>76</v>
      </c>
      <c r="AY286" s="157" t="s">
        <v>328</v>
      </c>
    </row>
    <row r="287" spans="2:65" s="1" customFormat="1" ht="24.2" customHeight="1">
      <c r="B287" s="133"/>
      <c r="C287" s="134" t="s">
        <v>718</v>
      </c>
      <c r="D287" s="134" t="s">
        <v>331</v>
      </c>
      <c r="E287" s="135" t="s">
        <v>3586</v>
      </c>
      <c r="F287" s="136" t="s">
        <v>3587</v>
      </c>
      <c r="G287" s="137" t="s">
        <v>439</v>
      </c>
      <c r="H287" s="138">
        <v>42.86</v>
      </c>
      <c r="I287" s="139"/>
      <c r="J287" s="140">
        <f>ROUND(I287*H287,2)</f>
        <v>0</v>
      </c>
      <c r="K287" s="136" t="s">
        <v>335</v>
      </c>
      <c r="L287" s="34"/>
      <c r="M287" s="141" t="s">
        <v>3</v>
      </c>
      <c r="N287" s="142" t="s">
        <v>40</v>
      </c>
      <c r="P287" s="143">
        <f>O287*H287</f>
        <v>0</v>
      </c>
      <c r="Q287" s="143">
        <v>3.9825E-4</v>
      </c>
      <c r="R287" s="143">
        <f>Q287*H287</f>
        <v>1.7068995E-2</v>
      </c>
      <c r="S287" s="143">
        <v>0</v>
      </c>
      <c r="T287" s="144">
        <f>S287*H287</f>
        <v>0</v>
      </c>
      <c r="AR287" s="145" t="s">
        <v>532</v>
      </c>
      <c r="AT287" s="145" t="s">
        <v>331</v>
      </c>
      <c r="AU287" s="145" t="s">
        <v>87</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532</v>
      </c>
      <c r="BM287" s="145" t="s">
        <v>7505</v>
      </c>
    </row>
    <row r="288" spans="2:65" s="1" customFormat="1">
      <c r="B288" s="34"/>
      <c r="D288" s="147" t="s">
        <v>338</v>
      </c>
      <c r="F288" s="148" t="s">
        <v>3589</v>
      </c>
      <c r="I288" s="149"/>
      <c r="L288" s="34"/>
      <c r="M288" s="150"/>
      <c r="T288" s="55"/>
      <c r="AT288" s="19" t="s">
        <v>338</v>
      </c>
      <c r="AU288" s="19" t="s">
        <v>87</v>
      </c>
    </row>
    <row r="289" spans="2:65" s="12" customFormat="1">
      <c r="B289" s="156"/>
      <c r="D289" s="151" t="s">
        <v>442</v>
      </c>
      <c r="E289" s="157" t="s">
        <v>3</v>
      </c>
      <c r="F289" s="158" t="s">
        <v>2409</v>
      </c>
      <c r="H289" s="159">
        <v>42.86</v>
      </c>
      <c r="I289" s="160"/>
      <c r="L289" s="156"/>
      <c r="M289" s="161"/>
      <c r="T289" s="162"/>
      <c r="AT289" s="157" t="s">
        <v>442</v>
      </c>
      <c r="AU289" s="157" t="s">
        <v>87</v>
      </c>
      <c r="AV289" s="12" t="s">
        <v>79</v>
      </c>
      <c r="AW289" s="12" t="s">
        <v>31</v>
      </c>
      <c r="AX289" s="12" t="s">
        <v>76</v>
      </c>
      <c r="AY289" s="157" t="s">
        <v>328</v>
      </c>
    </row>
    <row r="290" spans="2:65" s="1" customFormat="1" ht="49.15" customHeight="1">
      <c r="B290" s="133"/>
      <c r="C290" s="176" t="s">
        <v>148</v>
      </c>
      <c r="D290" s="176" t="s">
        <v>539</v>
      </c>
      <c r="E290" s="177" t="s">
        <v>3597</v>
      </c>
      <c r="F290" s="178" t="s">
        <v>3598</v>
      </c>
      <c r="G290" s="179" t="s">
        <v>439</v>
      </c>
      <c r="H290" s="180">
        <v>41.194000000000003</v>
      </c>
      <c r="I290" s="181"/>
      <c r="J290" s="182">
        <f>ROUND(I290*H290,2)</f>
        <v>0</v>
      </c>
      <c r="K290" s="178" t="s">
        <v>335</v>
      </c>
      <c r="L290" s="183"/>
      <c r="M290" s="184" t="s">
        <v>3</v>
      </c>
      <c r="N290" s="185" t="s">
        <v>40</v>
      </c>
      <c r="P290" s="143">
        <f>O290*H290</f>
        <v>0</v>
      </c>
      <c r="Q290" s="143">
        <v>5.4000000000000003E-3</v>
      </c>
      <c r="R290" s="143">
        <f>Q290*H290</f>
        <v>0.22244760000000002</v>
      </c>
      <c r="S290" s="143">
        <v>0</v>
      </c>
      <c r="T290" s="144">
        <f>S290*H290</f>
        <v>0</v>
      </c>
      <c r="AR290" s="145" t="s">
        <v>621</v>
      </c>
      <c r="AT290" s="145" t="s">
        <v>539</v>
      </c>
      <c r="AU290" s="145" t="s">
        <v>87</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532</v>
      </c>
      <c r="BM290" s="145" t="s">
        <v>7506</v>
      </c>
    </row>
    <row r="291" spans="2:65" s="12" customFormat="1">
      <c r="B291" s="156"/>
      <c r="D291" s="151" t="s">
        <v>442</v>
      </c>
      <c r="F291" s="158" t="s">
        <v>7507</v>
      </c>
      <c r="H291" s="159">
        <v>41.194000000000003</v>
      </c>
      <c r="I291" s="160"/>
      <c r="L291" s="156"/>
      <c r="M291" s="186"/>
      <c r="N291" s="187"/>
      <c r="O291" s="187"/>
      <c r="P291" s="187"/>
      <c r="Q291" s="187"/>
      <c r="R291" s="187"/>
      <c r="S291" s="187"/>
      <c r="T291" s="188"/>
      <c r="AT291" s="157" t="s">
        <v>442</v>
      </c>
      <c r="AU291" s="157" t="s">
        <v>87</v>
      </c>
      <c r="AV291" s="12" t="s">
        <v>79</v>
      </c>
      <c r="AW291" s="12" t="s">
        <v>4</v>
      </c>
      <c r="AX291" s="12" t="s">
        <v>76</v>
      </c>
      <c r="AY291" s="157" t="s">
        <v>328</v>
      </c>
    </row>
    <row r="292" spans="2:65" s="1" customFormat="1" ht="6.95" customHeight="1">
      <c r="B292" s="43"/>
      <c r="C292" s="44"/>
      <c r="D292" s="44"/>
      <c r="E292" s="44"/>
      <c r="F292" s="44"/>
      <c r="G292" s="44"/>
      <c r="H292" s="44"/>
      <c r="I292" s="44"/>
      <c r="J292" s="44"/>
      <c r="K292" s="44"/>
      <c r="L292" s="34"/>
    </row>
  </sheetData>
  <autoFilter ref="C107:K291" xr:uid="{00000000-0009-0000-0000-00001E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E00-000000000000}"/>
    <hyperlink ref="F116" r:id="rId2" xr:uid="{00000000-0004-0000-1E00-000001000000}"/>
    <hyperlink ref="F120" r:id="rId3" xr:uid="{00000000-0004-0000-1E00-000002000000}"/>
    <hyperlink ref="F122" r:id="rId4" xr:uid="{00000000-0004-0000-1E00-000003000000}"/>
    <hyperlink ref="F125" r:id="rId5" xr:uid="{00000000-0004-0000-1E00-000004000000}"/>
    <hyperlink ref="F132" r:id="rId6" xr:uid="{00000000-0004-0000-1E00-000005000000}"/>
    <hyperlink ref="F136" r:id="rId7" xr:uid="{00000000-0004-0000-1E00-000006000000}"/>
    <hyperlink ref="F141" r:id="rId8" xr:uid="{00000000-0004-0000-1E00-000007000000}"/>
    <hyperlink ref="F148" r:id="rId9" xr:uid="{00000000-0004-0000-1E00-000008000000}"/>
    <hyperlink ref="F150" r:id="rId10" xr:uid="{00000000-0004-0000-1E00-000009000000}"/>
    <hyperlink ref="F152" r:id="rId11" xr:uid="{00000000-0004-0000-1E00-00000A000000}"/>
    <hyperlink ref="F155" r:id="rId12" xr:uid="{00000000-0004-0000-1E00-00000B000000}"/>
    <hyperlink ref="F162" r:id="rId13" xr:uid="{00000000-0004-0000-1E00-00000C000000}"/>
    <hyperlink ref="F166" r:id="rId14" xr:uid="{00000000-0004-0000-1E00-00000D000000}"/>
    <hyperlink ref="F172" r:id="rId15" xr:uid="{00000000-0004-0000-1E00-00000E000000}"/>
    <hyperlink ref="F177" r:id="rId16" xr:uid="{00000000-0004-0000-1E00-00000F000000}"/>
    <hyperlink ref="F180" r:id="rId17" xr:uid="{00000000-0004-0000-1E00-000010000000}"/>
    <hyperlink ref="F185" r:id="rId18" xr:uid="{00000000-0004-0000-1E00-000011000000}"/>
    <hyperlink ref="F189" r:id="rId19" xr:uid="{00000000-0004-0000-1E00-000012000000}"/>
    <hyperlink ref="F192" r:id="rId20" xr:uid="{00000000-0004-0000-1E00-000013000000}"/>
    <hyperlink ref="F197" r:id="rId21" xr:uid="{00000000-0004-0000-1E00-000014000000}"/>
    <hyperlink ref="F203" r:id="rId22" xr:uid="{00000000-0004-0000-1E00-000015000000}"/>
    <hyperlink ref="F208" r:id="rId23" xr:uid="{00000000-0004-0000-1E00-000016000000}"/>
    <hyperlink ref="F215" r:id="rId24" xr:uid="{00000000-0004-0000-1E00-000017000000}"/>
    <hyperlink ref="F222" r:id="rId25" xr:uid="{00000000-0004-0000-1E00-000018000000}"/>
    <hyperlink ref="F224" r:id="rId26" xr:uid="{00000000-0004-0000-1E00-000019000000}"/>
    <hyperlink ref="F229" r:id="rId27" xr:uid="{00000000-0004-0000-1E00-00001A000000}"/>
    <hyperlink ref="F231" r:id="rId28" xr:uid="{00000000-0004-0000-1E00-00001B000000}"/>
    <hyperlink ref="F234" r:id="rId29" xr:uid="{00000000-0004-0000-1E00-00001C000000}"/>
    <hyperlink ref="F243" r:id="rId30" xr:uid="{00000000-0004-0000-1E00-00001D000000}"/>
    <hyperlink ref="F245" r:id="rId31" xr:uid="{00000000-0004-0000-1E00-00001E000000}"/>
    <hyperlink ref="F247" r:id="rId32" xr:uid="{00000000-0004-0000-1E00-00001F000000}"/>
    <hyperlink ref="F250" r:id="rId33" xr:uid="{00000000-0004-0000-1E00-000020000000}"/>
    <hyperlink ref="F255" r:id="rId34" xr:uid="{00000000-0004-0000-1E00-000021000000}"/>
    <hyperlink ref="F259" r:id="rId35" xr:uid="{00000000-0004-0000-1E00-000022000000}"/>
    <hyperlink ref="F263" r:id="rId36" xr:uid="{00000000-0004-0000-1E00-000023000000}"/>
    <hyperlink ref="F265" r:id="rId37" xr:uid="{00000000-0004-0000-1E00-000024000000}"/>
    <hyperlink ref="F267" r:id="rId38" xr:uid="{00000000-0004-0000-1E00-000025000000}"/>
    <hyperlink ref="F270" r:id="rId39" xr:uid="{00000000-0004-0000-1E00-000026000000}"/>
    <hyperlink ref="F274" r:id="rId40" xr:uid="{00000000-0004-0000-1E00-000027000000}"/>
    <hyperlink ref="F277" r:id="rId41" xr:uid="{00000000-0004-0000-1E00-000028000000}"/>
    <hyperlink ref="F280" r:id="rId42" xr:uid="{00000000-0004-0000-1E00-000029000000}"/>
    <hyperlink ref="F283" r:id="rId43" xr:uid="{00000000-0004-0000-1E00-00002A000000}"/>
    <hyperlink ref="F288" r:id="rId44" xr:uid="{00000000-0004-0000-1E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4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200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1216</v>
      </c>
      <c r="L12" s="34"/>
    </row>
    <row r="13" spans="2:46" s="1" customFormat="1" ht="16.5" customHeight="1">
      <c r="B13" s="34"/>
      <c r="E13" s="353" t="s">
        <v>7571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ROUND(J109,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ROUND((SUM(BE109:BE243)),  2)</f>
        <v>0</v>
      </c>
      <c r="I37" s="95">
        <v>0.21</v>
      </c>
      <c r="J37" s="84">
        <f>ROUND(((SUM(BE109:BE243))*I37),  2)</f>
        <v>0</v>
      </c>
      <c r="L37" s="34"/>
    </row>
    <row r="38" spans="2:12" s="1" customFormat="1" ht="14.45" customHeight="1">
      <c r="B38" s="34"/>
      <c r="E38" s="29" t="s">
        <v>41</v>
      </c>
      <c r="F38" s="84">
        <f>ROUND((SUM(BF109:BF243)),  2)</f>
        <v>0</v>
      </c>
      <c r="I38" s="95">
        <v>0.12</v>
      </c>
      <c r="J38" s="84">
        <f>ROUND(((SUM(BF109:BF243))*I38),  2)</f>
        <v>0</v>
      </c>
      <c r="L38" s="34"/>
    </row>
    <row r="39" spans="2:12" s="1" customFormat="1" ht="14.45" hidden="1" customHeight="1">
      <c r="B39" s="34"/>
      <c r="E39" s="29" t="s">
        <v>42</v>
      </c>
      <c r="F39" s="84">
        <f>ROUND((SUM(BG109:BG243)),  2)</f>
        <v>0</v>
      </c>
      <c r="I39" s="95">
        <v>0.21</v>
      </c>
      <c r="J39" s="84">
        <f>0</f>
        <v>0</v>
      </c>
      <c r="L39" s="34"/>
    </row>
    <row r="40" spans="2:12" s="1" customFormat="1" ht="14.45" hidden="1" customHeight="1">
      <c r="B40" s="34"/>
      <c r="E40" s="29" t="s">
        <v>43</v>
      </c>
      <c r="F40" s="84">
        <f>ROUND((SUM(BH109:BH243)),  2)</f>
        <v>0</v>
      </c>
      <c r="I40" s="95">
        <v>0.12</v>
      </c>
      <c r="J40" s="84">
        <f>0</f>
        <v>0</v>
      </c>
      <c r="L40" s="34"/>
    </row>
    <row r="41" spans="2:12" s="1" customFormat="1" ht="14.45" hidden="1" customHeight="1">
      <c r="B41" s="34"/>
      <c r="E41" s="29" t="s">
        <v>44</v>
      </c>
      <c r="F41" s="84">
        <f>ROUND((SUM(BI109:BI243)),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1216</v>
      </c>
      <c r="L57" s="34"/>
    </row>
    <row r="58" spans="2:12" s="1" customFormat="1" ht="16.5" customHeight="1">
      <c r="B58" s="34"/>
      <c r="E58" s="353" t="str">
        <f>E13</f>
        <v>3 - Schodiště</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J109</f>
        <v>0</v>
      </c>
      <c r="L67" s="34"/>
      <c r="AU67" s="19" t="s">
        <v>310</v>
      </c>
    </row>
    <row r="68" spans="2:47" s="8" customFormat="1" ht="24.95" customHeight="1">
      <c r="B68" s="105"/>
      <c r="D68" s="106" t="s">
        <v>5287</v>
      </c>
      <c r="E68" s="107"/>
      <c r="F68" s="107"/>
      <c r="G68" s="107"/>
      <c r="H68" s="107"/>
      <c r="I68" s="107"/>
      <c r="J68" s="108">
        <f>J110</f>
        <v>0</v>
      </c>
      <c r="L68" s="105"/>
    </row>
    <row r="69" spans="2:47" s="9" customFormat="1" ht="19.899999999999999" customHeight="1">
      <c r="B69" s="109"/>
      <c r="D69" s="110" t="s">
        <v>1837</v>
      </c>
      <c r="E69" s="111"/>
      <c r="F69" s="111"/>
      <c r="G69" s="111"/>
      <c r="H69" s="111"/>
      <c r="I69" s="111"/>
      <c r="J69" s="112">
        <f>J111</f>
        <v>0</v>
      </c>
      <c r="L69" s="109"/>
    </row>
    <row r="70" spans="2:47" s="9" customFormat="1" ht="19.899999999999999" customHeight="1">
      <c r="B70" s="109"/>
      <c r="D70" s="110" t="s">
        <v>432</v>
      </c>
      <c r="E70" s="111"/>
      <c r="F70" s="111"/>
      <c r="G70" s="111"/>
      <c r="H70" s="111"/>
      <c r="I70" s="111"/>
      <c r="J70" s="112">
        <f>J115</f>
        <v>0</v>
      </c>
      <c r="L70" s="109"/>
    </row>
    <row r="71" spans="2:47" s="8" customFormat="1" ht="24.95" customHeight="1">
      <c r="B71" s="105"/>
      <c r="D71" s="106" t="s">
        <v>425</v>
      </c>
      <c r="E71" s="107"/>
      <c r="F71" s="107"/>
      <c r="G71" s="107"/>
      <c r="H71" s="107"/>
      <c r="I71" s="107"/>
      <c r="J71" s="108">
        <f>J126</f>
        <v>0</v>
      </c>
      <c r="L71" s="105"/>
    </row>
    <row r="72" spans="2:47" s="9" customFormat="1" ht="19.899999999999999" customHeight="1">
      <c r="B72" s="109"/>
      <c r="D72" s="110" t="s">
        <v>426</v>
      </c>
      <c r="E72" s="111"/>
      <c r="F72" s="111"/>
      <c r="G72" s="111"/>
      <c r="H72" s="111"/>
      <c r="I72" s="111"/>
      <c r="J72" s="112">
        <f>J127</f>
        <v>0</v>
      </c>
      <c r="L72" s="109"/>
    </row>
    <row r="73" spans="2:47" s="9" customFormat="1" ht="14.85" customHeight="1">
      <c r="B73" s="109"/>
      <c r="D73" s="110" t="s">
        <v>2541</v>
      </c>
      <c r="E73" s="111"/>
      <c r="F73" s="111"/>
      <c r="G73" s="111"/>
      <c r="H73" s="111"/>
      <c r="I73" s="111"/>
      <c r="J73" s="112">
        <f>J128</f>
        <v>0</v>
      </c>
      <c r="L73" s="109"/>
    </row>
    <row r="74" spans="2:47" s="9" customFormat="1" ht="14.85" customHeight="1">
      <c r="B74" s="109"/>
      <c r="D74" s="110" t="s">
        <v>2542</v>
      </c>
      <c r="E74" s="111"/>
      <c r="F74" s="111"/>
      <c r="G74" s="111"/>
      <c r="H74" s="111"/>
      <c r="I74" s="111"/>
      <c r="J74" s="112">
        <f>J140</f>
        <v>0</v>
      </c>
      <c r="L74" s="109"/>
    </row>
    <row r="75" spans="2:47" s="9" customFormat="1" ht="14.85" customHeight="1">
      <c r="B75" s="109"/>
      <c r="D75" s="110" t="s">
        <v>2543</v>
      </c>
      <c r="E75" s="111"/>
      <c r="F75" s="111"/>
      <c r="G75" s="111"/>
      <c r="H75" s="111"/>
      <c r="I75" s="111"/>
      <c r="J75" s="112">
        <f>J148</f>
        <v>0</v>
      </c>
      <c r="L75" s="109"/>
    </row>
    <row r="76" spans="2:47" s="9" customFormat="1" ht="19.899999999999999" customHeight="1">
      <c r="B76" s="109"/>
      <c r="D76" s="110" t="s">
        <v>427</v>
      </c>
      <c r="E76" s="111"/>
      <c r="F76" s="111"/>
      <c r="G76" s="111"/>
      <c r="H76" s="111"/>
      <c r="I76" s="111"/>
      <c r="J76" s="112">
        <f>J164</f>
        <v>0</v>
      </c>
      <c r="L76" s="109"/>
    </row>
    <row r="77" spans="2:47" s="9" customFormat="1" ht="14.85" customHeight="1">
      <c r="B77" s="109"/>
      <c r="D77" s="110" t="s">
        <v>2544</v>
      </c>
      <c r="E77" s="111"/>
      <c r="F77" s="111"/>
      <c r="G77" s="111"/>
      <c r="H77" s="111"/>
      <c r="I77" s="111"/>
      <c r="J77" s="112">
        <f>J165</f>
        <v>0</v>
      </c>
      <c r="L77" s="109"/>
    </row>
    <row r="78" spans="2:47" s="9" customFormat="1" ht="14.85" customHeight="1">
      <c r="B78" s="109"/>
      <c r="D78" s="110" t="s">
        <v>2545</v>
      </c>
      <c r="E78" s="111"/>
      <c r="F78" s="111"/>
      <c r="G78" s="111"/>
      <c r="H78" s="111"/>
      <c r="I78" s="111"/>
      <c r="J78" s="112">
        <f>J175</f>
        <v>0</v>
      </c>
      <c r="L78" s="109"/>
    </row>
    <row r="79" spans="2:47" s="9" customFormat="1" ht="19.899999999999999" customHeight="1">
      <c r="B79" s="109"/>
      <c r="D79" s="110" t="s">
        <v>954</v>
      </c>
      <c r="E79" s="111"/>
      <c r="F79" s="111"/>
      <c r="G79" s="111"/>
      <c r="H79" s="111"/>
      <c r="I79" s="111"/>
      <c r="J79" s="112">
        <f>J192</f>
        <v>0</v>
      </c>
      <c r="L79" s="109"/>
    </row>
    <row r="80" spans="2:47" s="9" customFormat="1" ht="19.899999999999999" customHeight="1">
      <c r="B80" s="109"/>
      <c r="D80" s="110" t="s">
        <v>428</v>
      </c>
      <c r="E80" s="111"/>
      <c r="F80" s="111"/>
      <c r="G80" s="111"/>
      <c r="H80" s="111"/>
      <c r="I80" s="111"/>
      <c r="J80" s="112">
        <f>J225</f>
        <v>0</v>
      </c>
      <c r="L80" s="109"/>
    </row>
    <row r="81" spans="2:12" s="9" customFormat="1" ht="14.85" customHeight="1">
      <c r="B81" s="109"/>
      <c r="D81" s="110" t="s">
        <v>7572</v>
      </c>
      <c r="E81" s="111"/>
      <c r="F81" s="111"/>
      <c r="G81" s="111"/>
      <c r="H81" s="111"/>
      <c r="I81" s="111"/>
      <c r="J81" s="112">
        <f>J226</f>
        <v>0</v>
      </c>
      <c r="L81" s="109"/>
    </row>
    <row r="82" spans="2:12" s="9" customFormat="1" ht="19.899999999999999" customHeight="1">
      <c r="B82" s="109"/>
      <c r="D82" s="110" t="s">
        <v>431</v>
      </c>
      <c r="E82" s="111"/>
      <c r="F82" s="111"/>
      <c r="G82" s="111"/>
      <c r="H82" s="111"/>
      <c r="I82" s="111"/>
      <c r="J82" s="112">
        <f>J232</f>
        <v>0</v>
      </c>
      <c r="L82" s="109"/>
    </row>
    <row r="83" spans="2:12" s="9" customFormat="1" ht="19.899999999999999" customHeight="1">
      <c r="B83" s="109"/>
      <c r="D83" s="110" t="s">
        <v>433</v>
      </c>
      <c r="E83" s="111"/>
      <c r="F83" s="111"/>
      <c r="G83" s="111"/>
      <c r="H83" s="111"/>
      <c r="I83" s="111"/>
      <c r="J83" s="112">
        <f>J233</f>
        <v>0</v>
      </c>
      <c r="L83" s="109"/>
    </row>
    <row r="84" spans="2:12" s="8" customFormat="1" ht="24.95" customHeight="1">
      <c r="B84" s="105"/>
      <c r="D84" s="106" t="s">
        <v>956</v>
      </c>
      <c r="E84" s="107"/>
      <c r="F84" s="107"/>
      <c r="G84" s="107"/>
      <c r="H84" s="107"/>
      <c r="I84" s="107"/>
      <c r="J84" s="108">
        <f>J236</f>
        <v>0</v>
      </c>
      <c r="L84" s="105"/>
    </row>
    <row r="85" spans="2:12" s="9" customFormat="1" ht="19.899999999999999" customHeight="1">
      <c r="B85" s="109"/>
      <c r="D85" s="110" t="s">
        <v>2600</v>
      </c>
      <c r="E85" s="111"/>
      <c r="F85" s="111"/>
      <c r="G85" s="111"/>
      <c r="H85" s="111"/>
      <c r="I85" s="111"/>
      <c r="J85" s="112">
        <f>J237</f>
        <v>0</v>
      </c>
      <c r="L85" s="109"/>
    </row>
    <row r="86" spans="2:12" s="1" customFormat="1" ht="21.75" customHeight="1">
      <c r="B86" s="34"/>
      <c r="L86" s="34"/>
    </row>
    <row r="87" spans="2:12" s="1" customFormat="1" ht="6.95" customHeight="1">
      <c r="B87" s="43"/>
      <c r="C87" s="44"/>
      <c r="D87" s="44"/>
      <c r="E87" s="44"/>
      <c r="F87" s="44"/>
      <c r="G87" s="44"/>
      <c r="H87" s="44"/>
      <c r="I87" s="44"/>
      <c r="J87" s="44"/>
      <c r="K87" s="44"/>
      <c r="L87" s="34"/>
    </row>
    <row r="91" spans="2:12" s="1" customFormat="1" ht="6.95" customHeight="1">
      <c r="B91" s="45"/>
      <c r="C91" s="46"/>
      <c r="D91" s="46"/>
      <c r="E91" s="46"/>
      <c r="F91" s="46"/>
      <c r="G91" s="46"/>
      <c r="H91" s="46"/>
      <c r="I91" s="46"/>
      <c r="J91" s="46"/>
      <c r="K91" s="46"/>
      <c r="L91" s="34"/>
    </row>
    <row r="92" spans="2:12" s="1" customFormat="1" ht="24.95" customHeight="1">
      <c r="B92" s="34"/>
      <c r="C92" s="23" t="s">
        <v>314</v>
      </c>
      <c r="L92" s="34"/>
    </row>
    <row r="93" spans="2:12" s="1" customFormat="1" ht="6.95" customHeight="1">
      <c r="B93" s="34"/>
      <c r="L93" s="34"/>
    </row>
    <row r="94" spans="2:12" s="1" customFormat="1" ht="12" customHeight="1">
      <c r="B94" s="34"/>
      <c r="C94" s="29" t="s">
        <v>17</v>
      </c>
      <c r="L94" s="34"/>
    </row>
    <row r="95" spans="2:12" s="1" customFormat="1" ht="26.25" customHeight="1">
      <c r="B95" s="34"/>
      <c r="E95" s="372" t="str">
        <f>E7</f>
        <v>Revitalizace multimodálního uzlu ve Dvoře Králové nad Labem - etapa I-VI.</v>
      </c>
      <c r="F95" s="373"/>
      <c r="G95" s="373"/>
      <c r="H95" s="373"/>
      <c r="L95" s="34"/>
    </row>
    <row r="96" spans="2:12" ht="12" customHeight="1">
      <c r="B96" s="22"/>
      <c r="C96" s="29" t="s">
        <v>301</v>
      </c>
      <c r="L96" s="22"/>
    </row>
    <row r="97" spans="2:65" ht="23.25" customHeight="1">
      <c r="B97" s="22"/>
      <c r="E97" s="372" t="s">
        <v>302</v>
      </c>
      <c r="F97" s="335"/>
      <c r="G97" s="335"/>
      <c r="H97" s="335"/>
      <c r="L97" s="22"/>
    </row>
    <row r="98" spans="2:65" ht="12" customHeight="1">
      <c r="B98" s="22"/>
      <c r="C98" s="29" t="s">
        <v>303</v>
      </c>
      <c r="L98" s="22"/>
    </row>
    <row r="99" spans="2:65" s="1" customFormat="1" ht="16.5" customHeight="1">
      <c r="B99" s="34"/>
      <c r="E99" s="365" t="s">
        <v>1828</v>
      </c>
      <c r="F99" s="374"/>
      <c r="G99" s="374"/>
      <c r="H99" s="374"/>
      <c r="L99" s="34"/>
    </row>
    <row r="100" spans="2:65" s="1" customFormat="1" ht="12" customHeight="1">
      <c r="B100" s="34"/>
      <c r="C100" s="29" t="s">
        <v>1216</v>
      </c>
      <c r="L100" s="34"/>
    </row>
    <row r="101" spans="2:65" s="1" customFormat="1" ht="16.5" customHeight="1">
      <c r="B101" s="34"/>
      <c r="E101" s="353" t="str">
        <f>E13</f>
        <v>3 - Schodiště</v>
      </c>
      <c r="F101" s="374"/>
      <c r="G101" s="374"/>
      <c r="H101" s="374"/>
      <c r="L101" s="34"/>
    </row>
    <row r="102" spans="2:65" s="1" customFormat="1" ht="6.95" customHeight="1">
      <c r="B102" s="34"/>
      <c r="L102" s="34"/>
    </row>
    <row r="103" spans="2:65" s="1" customFormat="1" ht="12" customHeight="1">
      <c r="B103" s="34"/>
      <c r="C103" s="29" t="s">
        <v>21</v>
      </c>
      <c r="F103" s="27" t="str">
        <f>F16</f>
        <v xml:space="preserve"> </v>
      </c>
      <c r="I103" s="29" t="s">
        <v>23</v>
      </c>
      <c r="J103" s="51" t="str">
        <f>IF(J16="","",J16)</f>
        <v>26. 8. 2025</v>
      </c>
      <c r="L103" s="34"/>
    </row>
    <row r="104" spans="2:65" s="1" customFormat="1" ht="6.95" customHeight="1">
      <c r="B104" s="34"/>
      <c r="L104" s="34"/>
    </row>
    <row r="105" spans="2:65" s="1" customFormat="1" ht="15.2" customHeight="1">
      <c r="B105" s="34"/>
      <c r="C105" s="29" t="s">
        <v>25</v>
      </c>
      <c r="F105" s="27" t="str">
        <f>E19</f>
        <v xml:space="preserve"> </v>
      </c>
      <c r="I105" s="29" t="s">
        <v>30</v>
      </c>
      <c r="J105" s="32" t="str">
        <f>E25</f>
        <v xml:space="preserve"> </v>
      </c>
      <c r="L105" s="34"/>
    </row>
    <row r="106" spans="2:65" s="1" customFormat="1" ht="15.2" customHeight="1">
      <c r="B106" s="34"/>
      <c r="C106" s="29" t="s">
        <v>28</v>
      </c>
      <c r="F106" s="27" t="str">
        <f>IF(E22="","",E22)</f>
        <v>Vyplň údaj</v>
      </c>
      <c r="I106" s="29" t="s">
        <v>32</v>
      </c>
      <c r="J106" s="32" t="str">
        <f>E28</f>
        <v xml:space="preserve"> </v>
      </c>
      <c r="L106" s="34"/>
    </row>
    <row r="107" spans="2:65" s="1" customFormat="1" ht="10.35" customHeight="1">
      <c r="B107" s="34"/>
      <c r="L107" s="34"/>
    </row>
    <row r="108" spans="2:65" s="10" customFormat="1" ht="29.25" customHeight="1">
      <c r="B108" s="113"/>
      <c r="C108" s="114" t="s">
        <v>315</v>
      </c>
      <c r="D108" s="115" t="s">
        <v>54</v>
      </c>
      <c r="E108" s="115" t="s">
        <v>50</v>
      </c>
      <c r="F108" s="115" t="s">
        <v>51</v>
      </c>
      <c r="G108" s="115" t="s">
        <v>316</v>
      </c>
      <c r="H108" s="115" t="s">
        <v>317</v>
      </c>
      <c r="I108" s="115" t="s">
        <v>318</v>
      </c>
      <c r="J108" s="115" t="s">
        <v>309</v>
      </c>
      <c r="K108" s="116" t="s">
        <v>319</v>
      </c>
      <c r="L108" s="113"/>
      <c r="M108" s="58" t="s">
        <v>3</v>
      </c>
      <c r="N108" s="59" t="s">
        <v>39</v>
      </c>
      <c r="O108" s="59" t="s">
        <v>320</v>
      </c>
      <c r="P108" s="59" t="s">
        <v>321</v>
      </c>
      <c r="Q108" s="59" t="s">
        <v>322</v>
      </c>
      <c r="R108" s="59" t="s">
        <v>323</v>
      </c>
      <c r="S108" s="59" t="s">
        <v>324</v>
      </c>
      <c r="T108" s="60" t="s">
        <v>325</v>
      </c>
    </row>
    <row r="109" spans="2:65" s="1" customFormat="1" ht="22.9" customHeight="1">
      <c r="B109" s="34"/>
      <c r="C109" s="63" t="s">
        <v>326</v>
      </c>
      <c r="J109" s="117">
        <f>BK109</f>
        <v>0</v>
      </c>
      <c r="L109" s="34"/>
      <c r="M109" s="61"/>
      <c r="N109" s="52"/>
      <c r="O109" s="52"/>
      <c r="P109" s="118">
        <f>P110+P126+P236</f>
        <v>0</v>
      </c>
      <c r="Q109" s="52"/>
      <c r="R109" s="118">
        <f>R110+R126+R236</f>
        <v>19.247293253839999</v>
      </c>
      <c r="S109" s="52"/>
      <c r="T109" s="119">
        <f>T110+T126+T236</f>
        <v>2.75</v>
      </c>
      <c r="AT109" s="19" t="s">
        <v>68</v>
      </c>
      <c r="AU109" s="19" t="s">
        <v>310</v>
      </c>
      <c r="BK109" s="120">
        <f>BK110+BK126+BK236</f>
        <v>0</v>
      </c>
    </row>
    <row r="110" spans="2:65" s="11" customFormat="1" ht="25.9" customHeight="1">
      <c r="B110" s="121"/>
      <c r="D110" s="122" t="s">
        <v>68</v>
      </c>
      <c r="E110" s="123" t="s">
        <v>5288</v>
      </c>
      <c r="F110" s="123" t="s">
        <v>137</v>
      </c>
      <c r="I110" s="124"/>
      <c r="J110" s="125">
        <f>BK110</f>
        <v>0</v>
      </c>
      <c r="L110" s="121"/>
      <c r="M110" s="126"/>
      <c r="P110" s="127">
        <f>P111+P115</f>
        <v>0</v>
      </c>
      <c r="R110" s="127">
        <f>R111+R115</f>
        <v>0</v>
      </c>
      <c r="T110" s="128">
        <f>T111+T115</f>
        <v>2.75</v>
      </c>
      <c r="AR110" s="122" t="s">
        <v>76</v>
      </c>
      <c r="AT110" s="129" t="s">
        <v>68</v>
      </c>
      <c r="AU110" s="129" t="s">
        <v>69</v>
      </c>
      <c r="AY110" s="122" t="s">
        <v>328</v>
      </c>
      <c r="BK110" s="130">
        <f>BK111+BK115</f>
        <v>0</v>
      </c>
    </row>
    <row r="111" spans="2:65" s="11" customFormat="1" ht="22.9" customHeight="1">
      <c r="B111" s="121"/>
      <c r="D111" s="122" t="s">
        <v>68</v>
      </c>
      <c r="E111" s="131" t="s">
        <v>2130</v>
      </c>
      <c r="F111" s="131" t="s">
        <v>2131</v>
      </c>
      <c r="I111" s="124"/>
      <c r="J111" s="132">
        <f>BK111</f>
        <v>0</v>
      </c>
      <c r="L111" s="121"/>
      <c r="M111" s="126"/>
      <c r="P111" s="127">
        <f>SUM(P112:P114)</f>
        <v>0</v>
      </c>
      <c r="R111" s="127">
        <f>SUM(R112:R114)</f>
        <v>0</v>
      </c>
      <c r="T111" s="128">
        <f>SUM(T112:T114)</f>
        <v>2.75</v>
      </c>
      <c r="AR111" s="122" t="s">
        <v>76</v>
      </c>
      <c r="AT111" s="129" t="s">
        <v>68</v>
      </c>
      <c r="AU111" s="129" t="s">
        <v>76</v>
      </c>
      <c r="AY111" s="122" t="s">
        <v>328</v>
      </c>
      <c r="BK111" s="130">
        <f>SUM(BK112:BK114)</f>
        <v>0</v>
      </c>
    </row>
    <row r="112" spans="2:65" s="1" customFormat="1" ht="37.9" customHeight="1">
      <c r="B112" s="133"/>
      <c r="C112" s="134" t="s">
        <v>76</v>
      </c>
      <c r="D112" s="134" t="s">
        <v>331</v>
      </c>
      <c r="E112" s="135" t="s">
        <v>5289</v>
      </c>
      <c r="F112" s="136" t="s">
        <v>5290</v>
      </c>
      <c r="G112" s="137" t="s">
        <v>491</v>
      </c>
      <c r="H112" s="138">
        <v>1.25</v>
      </c>
      <c r="I112" s="139"/>
      <c r="J112" s="140">
        <f>ROUND(I112*H112,2)</f>
        <v>0</v>
      </c>
      <c r="K112" s="136" t="s">
        <v>335</v>
      </c>
      <c r="L112" s="34"/>
      <c r="M112" s="141" t="s">
        <v>3</v>
      </c>
      <c r="N112" s="142" t="s">
        <v>40</v>
      </c>
      <c r="P112" s="143">
        <f>O112*H112</f>
        <v>0</v>
      </c>
      <c r="Q112" s="143">
        <v>0</v>
      </c>
      <c r="R112" s="143">
        <f>Q112*H112</f>
        <v>0</v>
      </c>
      <c r="S112" s="143">
        <v>2.2000000000000002</v>
      </c>
      <c r="T112" s="144">
        <f>S112*H112</f>
        <v>2.75</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7573</v>
      </c>
    </row>
    <row r="113" spans="2:65" s="1" customFormat="1">
      <c r="B113" s="34"/>
      <c r="D113" s="147" t="s">
        <v>338</v>
      </c>
      <c r="F113" s="148" t="s">
        <v>5292</v>
      </c>
      <c r="I113" s="149"/>
      <c r="L113" s="34"/>
      <c r="M113" s="150"/>
      <c r="T113" s="55"/>
      <c r="AT113" s="19" t="s">
        <v>338</v>
      </c>
      <c r="AU113" s="19" t="s">
        <v>79</v>
      </c>
    </row>
    <row r="114" spans="2:65" s="12" customFormat="1">
      <c r="B114" s="156"/>
      <c r="D114" s="151" t="s">
        <v>442</v>
      </c>
      <c r="E114" s="157" t="s">
        <v>3</v>
      </c>
      <c r="F114" s="158" t="s">
        <v>7574</v>
      </c>
      <c r="H114" s="159">
        <v>1.25</v>
      </c>
      <c r="I114" s="160"/>
      <c r="L114" s="156"/>
      <c r="M114" s="161"/>
      <c r="T114" s="162"/>
      <c r="AT114" s="157" t="s">
        <v>442</v>
      </c>
      <c r="AU114" s="157" t="s">
        <v>79</v>
      </c>
      <c r="AV114" s="12" t="s">
        <v>79</v>
      </c>
      <c r="AW114" s="12" t="s">
        <v>31</v>
      </c>
      <c r="AX114" s="12" t="s">
        <v>76</v>
      </c>
      <c r="AY114" s="157" t="s">
        <v>328</v>
      </c>
    </row>
    <row r="115" spans="2:65" s="11" customFormat="1" ht="22.9" customHeight="1">
      <c r="B115" s="121"/>
      <c r="D115" s="122" t="s">
        <v>68</v>
      </c>
      <c r="E115" s="131" t="s">
        <v>896</v>
      </c>
      <c r="F115" s="131" t="s">
        <v>897</v>
      </c>
      <c r="I115" s="124"/>
      <c r="J115" s="132">
        <f>BK115</f>
        <v>0</v>
      </c>
      <c r="L115" s="121"/>
      <c r="M115" s="126"/>
      <c r="P115" s="127">
        <f>SUM(P116:P125)</f>
        <v>0</v>
      </c>
      <c r="R115" s="127">
        <f>SUM(R116:R125)</f>
        <v>0</v>
      </c>
      <c r="T115" s="128">
        <f>SUM(T116:T125)</f>
        <v>0</v>
      </c>
      <c r="AR115" s="122" t="s">
        <v>76</v>
      </c>
      <c r="AT115" s="129" t="s">
        <v>68</v>
      </c>
      <c r="AU115" s="129" t="s">
        <v>76</v>
      </c>
      <c r="AY115" s="122" t="s">
        <v>328</v>
      </c>
      <c r="BK115" s="130">
        <f>SUM(BK116:BK125)</f>
        <v>0</v>
      </c>
    </row>
    <row r="116" spans="2:65" s="1" customFormat="1" ht="37.9" customHeight="1">
      <c r="B116" s="133"/>
      <c r="C116" s="134" t="s">
        <v>79</v>
      </c>
      <c r="D116" s="134" t="s">
        <v>331</v>
      </c>
      <c r="E116" s="135" t="s">
        <v>5294</v>
      </c>
      <c r="F116" s="136" t="s">
        <v>5295</v>
      </c>
      <c r="G116" s="137" t="s">
        <v>585</v>
      </c>
      <c r="H116" s="138">
        <v>2.75</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7575</v>
      </c>
    </row>
    <row r="117" spans="2:65" s="1" customFormat="1">
      <c r="B117" s="34"/>
      <c r="D117" s="147" t="s">
        <v>338</v>
      </c>
      <c r="F117" s="148" t="s">
        <v>5297</v>
      </c>
      <c r="I117" s="149"/>
      <c r="L117" s="34"/>
      <c r="M117" s="150"/>
      <c r="T117" s="55"/>
      <c r="AT117" s="19" t="s">
        <v>338</v>
      </c>
      <c r="AU117" s="19" t="s">
        <v>79</v>
      </c>
    </row>
    <row r="118" spans="2:65" s="1" customFormat="1" ht="33" customHeight="1">
      <c r="B118" s="133"/>
      <c r="C118" s="134" t="s">
        <v>87</v>
      </c>
      <c r="D118" s="134" t="s">
        <v>331</v>
      </c>
      <c r="E118" s="135" t="s">
        <v>2324</v>
      </c>
      <c r="F118" s="136" t="s">
        <v>2325</v>
      </c>
      <c r="G118" s="137" t="s">
        <v>585</v>
      </c>
      <c r="H118" s="138">
        <v>2.75</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7576</v>
      </c>
    </row>
    <row r="119" spans="2:65" s="1" customFormat="1">
      <c r="B119" s="34"/>
      <c r="D119" s="147" t="s">
        <v>338</v>
      </c>
      <c r="F119" s="148" t="s">
        <v>2327</v>
      </c>
      <c r="I119" s="149"/>
      <c r="L119" s="34"/>
      <c r="M119" s="150"/>
      <c r="T119" s="55"/>
      <c r="AT119" s="19" t="s">
        <v>338</v>
      </c>
      <c r="AU119" s="19" t="s">
        <v>79</v>
      </c>
    </row>
    <row r="120" spans="2:65" s="1" customFormat="1" ht="44.25" customHeight="1">
      <c r="B120" s="133"/>
      <c r="C120" s="134" t="s">
        <v>113</v>
      </c>
      <c r="D120" s="134" t="s">
        <v>331</v>
      </c>
      <c r="E120" s="135" t="s">
        <v>2329</v>
      </c>
      <c r="F120" s="136" t="s">
        <v>2330</v>
      </c>
      <c r="G120" s="137" t="s">
        <v>585</v>
      </c>
      <c r="H120" s="138">
        <v>68.75</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7577</v>
      </c>
    </row>
    <row r="121" spans="2:65" s="1" customFormat="1">
      <c r="B121" s="34"/>
      <c r="D121" s="147" t="s">
        <v>338</v>
      </c>
      <c r="F121" s="148" t="s">
        <v>2332</v>
      </c>
      <c r="I121" s="149"/>
      <c r="L121" s="34"/>
      <c r="M121" s="150"/>
      <c r="T121" s="55"/>
      <c r="AT121" s="19" t="s">
        <v>338</v>
      </c>
      <c r="AU121" s="19" t="s">
        <v>79</v>
      </c>
    </row>
    <row r="122" spans="2:65" s="12" customFormat="1">
      <c r="B122" s="156"/>
      <c r="D122" s="151" t="s">
        <v>442</v>
      </c>
      <c r="F122" s="158" t="s">
        <v>7578</v>
      </c>
      <c r="H122" s="159">
        <v>68.75</v>
      </c>
      <c r="I122" s="160"/>
      <c r="L122" s="156"/>
      <c r="M122" s="161"/>
      <c r="T122" s="162"/>
      <c r="AT122" s="157" t="s">
        <v>442</v>
      </c>
      <c r="AU122" s="157" t="s">
        <v>79</v>
      </c>
      <c r="AV122" s="12" t="s">
        <v>79</v>
      </c>
      <c r="AW122" s="12" t="s">
        <v>4</v>
      </c>
      <c r="AX122" s="12" t="s">
        <v>76</v>
      </c>
      <c r="AY122" s="157" t="s">
        <v>328</v>
      </c>
    </row>
    <row r="123" spans="2:65" s="1" customFormat="1" ht="49.15" customHeight="1">
      <c r="B123" s="133"/>
      <c r="C123" s="134" t="s">
        <v>138</v>
      </c>
      <c r="D123" s="134" t="s">
        <v>331</v>
      </c>
      <c r="E123" s="135" t="s">
        <v>2335</v>
      </c>
      <c r="F123" s="136" t="s">
        <v>2336</v>
      </c>
      <c r="G123" s="137" t="s">
        <v>585</v>
      </c>
      <c r="H123" s="138">
        <v>0.55000000000000004</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7579</v>
      </c>
    </row>
    <row r="124" spans="2:65" s="1" customFormat="1">
      <c r="B124" s="34"/>
      <c r="D124" s="147" t="s">
        <v>338</v>
      </c>
      <c r="F124" s="148" t="s">
        <v>2338</v>
      </c>
      <c r="I124" s="149"/>
      <c r="L124" s="34"/>
      <c r="M124" s="150"/>
      <c r="T124" s="55"/>
      <c r="AT124" s="19" t="s">
        <v>338</v>
      </c>
      <c r="AU124" s="19" t="s">
        <v>79</v>
      </c>
    </row>
    <row r="125" spans="2:65" s="12" customFormat="1">
      <c r="B125" s="156"/>
      <c r="D125" s="151" t="s">
        <v>442</v>
      </c>
      <c r="F125" s="158" t="s">
        <v>7580</v>
      </c>
      <c r="H125" s="159">
        <v>0.55000000000000004</v>
      </c>
      <c r="I125" s="160"/>
      <c r="L125" s="156"/>
      <c r="M125" s="161"/>
      <c r="T125" s="162"/>
      <c r="AT125" s="157" t="s">
        <v>442</v>
      </c>
      <c r="AU125" s="157" t="s">
        <v>79</v>
      </c>
      <c r="AV125" s="12" t="s">
        <v>79</v>
      </c>
      <c r="AW125" s="12" t="s">
        <v>4</v>
      </c>
      <c r="AX125" s="12" t="s">
        <v>76</v>
      </c>
      <c r="AY125" s="157" t="s">
        <v>328</v>
      </c>
    </row>
    <row r="126" spans="2:65" s="11" customFormat="1" ht="25.9" customHeight="1">
      <c r="B126" s="121"/>
      <c r="D126" s="122" t="s">
        <v>68</v>
      </c>
      <c r="E126" s="123" t="s">
        <v>434</v>
      </c>
      <c r="F126" s="123" t="s">
        <v>435</v>
      </c>
      <c r="I126" s="124"/>
      <c r="J126" s="125">
        <f>BK126</f>
        <v>0</v>
      </c>
      <c r="L126" s="121"/>
      <c r="M126" s="126"/>
      <c r="P126" s="127">
        <f>P127+P164+P192+P225+P232+P233</f>
        <v>0</v>
      </c>
      <c r="R126" s="127">
        <f>R127+R164+R192+R225+R232+R233</f>
        <v>18.983961413839999</v>
      </c>
      <c r="T126" s="128">
        <f>T127+T164+T192+T225+T232+T233</f>
        <v>0</v>
      </c>
      <c r="AR126" s="122" t="s">
        <v>76</v>
      </c>
      <c r="AT126" s="129" t="s">
        <v>68</v>
      </c>
      <c r="AU126" s="129" t="s">
        <v>69</v>
      </c>
      <c r="AY126" s="122" t="s">
        <v>328</v>
      </c>
      <c r="BK126" s="130">
        <f>BK127+BK164+BK192+BK225+BK232+BK233</f>
        <v>0</v>
      </c>
    </row>
    <row r="127" spans="2:65" s="11" customFormat="1" ht="22.9" customHeight="1">
      <c r="B127" s="121"/>
      <c r="D127" s="122" t="s">
        <v>68</v>
      </c>
      <c r="E127" s="131" t="s">
        <v>76</v>
      </c>
      <c r="F127" s="131" t="s">
        <v>436</v>
      </c>
      <c r="I127" s="124"/>
      <c r="J127" s="132">
        <f>BK127</f>
        <v>0</v>
      </c>
      <c r="L127" s="121"/>
      <c r="M127" s="126"/>
      <c r="P127" s="127">
        <f>P128+P140+P148</f>
        <v>0</v>
      </c>
      <c r="R127" s="127">
        <f>R128+R140+R148</f>
        <v>0</v>
      </c>
      <c r="T127" s="128">
        <f>T128+T140+T148</f>
        <v>0</v>
      </c>
      <c r="AR127" s="122" t="s">
        <v>76</v>
      </c>
      <c r="AT127" s="129" t="s">
        <v>68</v>
      </c>
      <c r="AU127" s="129" t="s">
        <v>76</v>
      </c>
      <c r="AY127" s="122" t="s">
        <v>328</v>
      </c>
      <c r="BK127" s="130">
        <f>BK128+BK140+BK148</f>
        <v>0</v>
      </c>
    </row>
    <row r="128" spans="2:65" s="11" customFormat="1" ht="20.85" customHeight="1">
      <c r="B128" s="121"/>
      <c r="D128" s="122" t="s">
        <v>68</v>
      </c>
      <c r="E128" s="131" t="s">
        <v>9</v>
      </c>
      <c r="F128" s="131" t="s">
        <v>2613</v>
      </c>
      <c r="I128" s="124"/>
      <c r="J128" s="132">
        <f>BK128</f>
        <v>0</v>
      </c>
      <c r="L128" s="121"/>
      <c r="M128" s="126"/>
      <c r="P128" s="127">
        <f>SUM(P129:P139)</f>
        <v>0</v>
      </c>
      <c r="R128" s="127">
        <f>SUM(R129:R139)</f>
        <v>0</v>
      </c>
      <c r="T128" s="128">
        <f>SUM(T129:T139)</f>
        <v>0</v>
      </c>
      <c r="AR128" s="122" t="s">
        <v>76</v>
      </c>
      <c r="AT128" s="129" t="s">
        <v>68</v>
      </c>
      <c r="AU128" s="129" t="s">
        <v>79</v>
      </c>
      <c r="AY128" s="122" t="s">
        <v>328</v>
      </c>
      <c r="BK128" s="130">
        <f>SUM(BK129:BK139)</f>
        <v>0</v>
      </c>
    </row>
    <row r="129" spans="2:65" s="1" customFormat="1" ht="44.25" customHeight="1">
      <c r="B129" s="133"/>
      <c r="C129" s="134" t="s">
        <v>150</v>
      </c>
      <c r="D129" s="134" t="s">
        <v>331</v>
      </c>
      <c r="E129" s="135" t="s">
        <v>2633</v>
      </c>
      <c r="F129" s="136" t="s">
        <v>2634</v>
      </c>
      <c r="G129" s="137" t="s">
        <v>491</v>
      </c>
      <c r="H129" s="138">
        <v>2</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87</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7581</v>
      </c>
    </row>
    <row r="130" spans="2:65" s="1" customFormat="1">
      <c r="B130" s="34"/>
      <c r="D130" s="147" t="s">
        <v>338</v>
      </c>
      <c r="F130" s="148" t="s">
        <v>2636</v>
      </c>
      <c r="I130" s="149"/>
      <c r="L130" s="34"/>
      <c r="M130" s="150"/>
      <c r="T130" s="55"/>
      <c r="AT130" s="19" t="s">
        <v>338</v>
      </c>
      <c r="AU130" s="19" t="s">
        <v>87</v>
      </c>
    </row>
    <row r="131" spans="2:65" s="12" customFormat="1">
      <c r="B131" s="156"/>
      <c r="D131" s="151" t="s">
        <v>442</v>
      </c>
      <c r="E131" s="157" t="s">
        <v>3</v>
      </c>
      <c r="F131" s="158" t="s">
        <v>5304</v>
      </c>
      <c r="H131" s="159">
        <v>2</v>
      </c>
      <c r="I131" s="160"/>
      <c r="L131" s="156"/>
      <c r="M131" s="161"/>
      <c r="T131" s="162"/>
      <c r="AT131" s="157" t="s">
        <v>442</v>
      </c>
      <c r="AU131" s="157" t="s">
        <v>87</v>
      </c>
      <c r="AV131" s="12" t="s">
        <v>79</v>
      </c>
      <c r="AW131" s="12" t="s">
        <v>31</v>
      </c>
      <c r="AX131" s="12" t="s">
        <v>69</v>
      </c>
      <c r="AY131" s="157" t="s">
        <v>328</v>
      </c>
    </row>
    <row r="132" spans="2:65" s="13" customFormat="1">
      <c r="B132" s="163"/>
      <c r="D132" s="151" t="s">
        <v>442</v>
      </c>
      <c r="E132" s="164" t="s">
        <v>3</v>
      </c>
      <c r="F132" s="165" t="s">
        <v>452</v>
      </c>
      <c r="H132" s="166">
        <v>2</v>
      </c>
      <c r="I132" s="167"/>
      <c r="L132" s="163"/>
      <c r="M132" s="168"/>
      <c r="T132" s="169"/>
      <c r="AT132" s="164" t="s">
        <v>442</v>
      </c>
      <c r="AU132" s="164" t="s">
        <v>87</v>
      </c>
      <c r="AV132" s="13" t="s">
        <v>113</v>
      </c>
      <c r="AW132" s="13" t="s">
        <v>31</v>
      </c>
      <c r="AX132" s="13" t="s">
        <v>76</v>
      </c>
      <c r="AY132" s="164" t="s">
        <v>328</v>
      </c>
    </row>
    <row r="133" spans="2:65" s="1" customFormat="1" ht="44.25" customHeight="1">
      <c r="B133" s="133"/>
      <c r="C133" s="134" t="s">
        <v>168</v>
      </c>
      <c r="D133" s="134" t="s">
        <v>331</v>
      </c>
      <c r="E133" s="135" t="s">
        <v>7582</v>
      </c>
      <c r="F133" s="136" t="s">
        <v>7583</v>
      </c>
      <c r="G133" s="137" t="s">
        <v>491</v>
      </c>
      <c r="H133" s="138">
        <v>3.2080000000000002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87</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7584</v>
      </c>
    </row>
    <row r="134" spans="2:65" s="1" customFormat="1">
      <c r="B134" s="34"/>
      <c r="D134" s="147" t="s">
        <v>338</v>
      </c>
      <c r="F134" s="148" t="s">
        <v>7585</v>
      </c>
      <c r="I134" s="149"/>
      <c r="L134" s="34"/>
      <c r="M134" s="150"/>
      <c r="T134" s="55"/>
      <c r="AT134" s="19" t="s">
        <v>338</v>
      </c>
      <c r="AU134" s="19" t="s">
        <v>87</v>
      </c>
    </row>
    <row r="135" spans="2:65" s="14" customFormat="1">
      <c r="B135" s="170"/>
      <c r="D135" s="151" t="s">
        <v>442</v>
      </c>
      <c r="E135" s="171" t="s">
        <v>3</v>
      </c>
      <c r="F135" s="172" t="s">
        <v>7586</v>
      </c>
      <c r="H135" s="171" t="s">
        <v>3</v>
      </c>
      <c r="I135" s="173"/>
      <c r="L135" s="170"/>
      <c r="M135" s="174"/>
      <c r="T135" s="175"/>
      <c r="AT135" s="171" t="s">
        <v>442</v>
      </c>
      <c r="AU135" s="171" t="s">
        <v>87</v>
      </c>
      <c r="AV135" s="14" t="s">
        <v>76</v>
      </c>
      <c r="AW135" s="14" t="s">
        <v>31</v>
      </c>
      <c r="AX135" s="14" t="s">
        <v>69</v>
      </c>
      <c r="AY135" s="171" t="s">
        <v>328</v>
      </c>
    </row>
    <row r="136" spans="2:65" s="12" customFormat="1">
      <c r="B136" s="156"/>
      <c r="D136" s="151" t="s">
        <v>442</v>
      </c>
      <c r="E136" s="157" t="s">
        <v>3</v>
      </c>
      <c r="F136" s="158" t="s">
        <v>7587</v>
      </c>
      <c r="H136" s="159">
        <v>1.3680000000000001</v>
      </c>
      <c r="I136" s="160"/>
      <c r="L136" s="156"/>
      <c r="M136" s="161"/>
      <c r="T136" s="162"/>
      <c r="AT136" s="157" t="s">
        <v>442</v>
      </c>
      <c r="AU136" s="157" t="s">
        <v>87</v>
      </c>
      <c r="AV136" s="12" t="s">
        <v>79</v>
      </c>
      <c r="AW136" s="12" t="s">
        <v>31</v>
      </c>
      <c r="AX136" s="12" t="s">
        <v>69</v>
      </c>
      <c r="AY136" s="157" t="s">
        <v>328</v>
      </c>
    </row>
    <row r="137" spans="2:65" s="14" customFormat="1">
      <c r="B137" s="170"/>
      <c r="D137" s="151" t="s">
        <v>442</v>
      </c>
      <c r="E137" s="171" t="s">
        <v>3</v>
      </c>
      <c r="F137" s="172" t="s">
        <v>7588</v>
      </c>
      <c r="H137" s="171" t="s">
        <v>3</v>
      </c>
      <c r="I137" s="173"/>
      <c r="L137" s="170"/>
      <c r="M137" s="174"/>
      <c r="T137" s="175"/>
      <c r="AT137" s="171" t="s">
        <v>442</v>
      </c>
      <c r="AU137" s="171" t="s">
        <v>87</v>
      </c>
      <c r="AV137" s="14" t="s">
        <v>76</v>
      </c>
      <c r="AW137" s="14" t="s">
        <v>31</v>
      </c>
      <c r="AX137" s="14" t="s">
        <v>69</v>
      </c>
      <c r="AY137" s="171" t="s">
        <v>328</v>
      </c>
    </row>
    <row r="138" spans="2:65" s="12" customFormat="1">
      <c r="B138" s="156"/>
      <c r="D138" s="151" t="s">
        <v>442</v>
      </c>
      <c r="E138" s="157" t="s">
        <v>3</v>
      </c>
      <c r="F138" s="158" t="s">
        <v>7589</v>
      </c>
      <c r="H138" s="159">
        <v>1.84</v>
      </c>
      <c r="I138" s="160"/>
      <c r="L138" s="156"/>
      <c r="M138" s="161"/>
      <c r="T138" s="162"/>
      <c r="AT138" s="157" t="s">
        <v>442</v>
      </c>
      <c r="AU138" s="157" t="s">
        <v>87</v>
      </c>
      <c r="AV138" s="12" t="s">
        <v>79</v>
      </c>
      <c r="AW138" s="12" t="s">
        <v>31</v>
      </c>
      <c r="AX138" s="12" t="s">
        <v>69</v>
      </c>
      <c r="AY138" s="157" t="s">
        <v>328</v>
      </c>
    </row>
    <row r="139" spans="2:65" s="13" customFormat="1">
      <c r="B139" s="163"/>
      <c r="D139" s="151" t="s">
        <v>442</v>
      </c>
      <c r="E139" s="164" t="s">
        <v>3</v>
      </c>
      <c r="F139" s="165" t="s">
        <v>452</v>
      </c>
      <c r="H139" s="166">
        <v>3.2080000000000002</v>
      </c>
      <c r="I139" s="167"/>
      <c r="L139" s="163"/>
      <c r="M139" s="168"/>
      <c r="T139" s="169"/>
      <c r="AT139" s="164" t="s">
        <v>442</v>
      </c>
      <c r="AU139" s="164" t="s">
        <v>87</v>
      </c>
      <c r="AV139" s="13" t="s">
        <v>113</v>
      </c>
      <c r="AW139" s="13" t="s">
        <v>31</v>
      </c>
      <c r="AX139" s="13" t="s">
        <v>76</v>
      </c>
      <c r="AY139" s="164" t="s">
        <v>328</v>
      </c>
    </row>
    <row r="140" spans="2:65" s="11" customFormat="1" ht="20.85" customHeight="1">
      <c r="B140" s="121"/>
      <c r="D140" s="122" t="s">
        <v>68</v>
      </c>
      <c r="E140" s="131" t="s">
        <v>505</v>
      </c>
      <c r="F140" s="131" t="s">
        <v>2663</v>
      </c>
      <c r="I140" s="124"/>
      <c r="J140" s="132">
        <f>BK140</f>
        <v>0</v>
      </c>
      <c r="L140" s="121"/>
      <c r="M140" s="126"/>
      <c r="P140" s="127">
        <f>SUM(P141:P147)</f>
        <v>0</v>
      </c>
      <c r="R140" s="127">
        <f>SUM(R141:R147)</f>
        <v>0</v>
      </c>
      <c r="T140" s="128">
        <f>SUM(T141:T147)</f>
        <v>0</v>
      </c>
      <c r="AR140" s="122" t="s">
        <v>76</v>
      </c>
      <c r="AT140" s="129" t="s">
        <v>68</v>
      </c>
      <c r="AU140" s="129" t="s">
        <v>79</v>
      </c>
      <c r="AY140" s="122" t="s">
        <v>328</v>
      </c>
      <c r="BK140" s="130">
        <f>SUM(BK141:BK147)</f>
        <v>0</v>
      </c>
    </row>
    <row r="141" spans="2:65" s="1" customFormat="1" ht="44.25" customHeight="1">
      <c r="B141" s="133"/>
      <c r="C141" s="134" t="s">
        <v>171</v>
      </c>
      <c r="D141" s="134" t="s">
        <v>331</v>
      </c>
      <c r="E141" s="135" t="s">
        <v>2664</v>
      </c>
      <c r="F141" s="136" t="s">
        <v>2665</v>
      </c>
      <c r="G141" s="137" t="s">
        <v>491</v>
      </c>
      <c r="H141" s="138">
        <v>1.5</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87</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7590</v>
      </c>
    </row>
    <row r="142" spans="2:65" s="1" customFormat="1">
      <c r="B142" s="34"/>
      <c r="D142" s="147" t="s">
        <v>338</v>
      </c>
      <c r="F142" s="148" t="s">
        <v>2667</v>
      </c>
      <c r="I142" s="149"/>
      <c r="L142" s="34"/>
      <c r="M142" s="150"/>
      <c r="T142" s="55"/>
      <c r="AT142" s="19" t="s">
        <v>338</v>
      </c>
      <c r="AU142" s="19" t="s">
        <v>87</v>
      </c>
    </row>
    <row r="143" spans="2:65" s="12" customFormat="1">
      <c r="B143" s="156"/>
      <c r="D143" s="151" t="s">
        <v>442</v>
      </c>
      <c r="E143" s="157" t="s">
        <v>3</v>
      </c>
      <c r="F143" s="158" t="s">
        <v>7591</v>
      </c>
      <c r="H143" s="159">
        <v>1.5</v>
      </c>
      <c r="I143" s="160"/>
      <c r="L143" s="156"/>
      <c r="M143" s="161"/>
      <c r="T143" s="162"/>
      <c r="AT143" s="157" t="s">
        <v>442</v>
      </c>
      <c r="AU143" s="157" t="s">
        <v>87</v>
      </c>
      <c r="AV143" s="12" t="s">
        <v>79</v>
      </c>
      <c r="AW143" s="12" t="s">
        <v>31</v>
      </c>
      <c r="AX143" s="12" t="s">
        <v>76</v>
      </c>
      <c r="AY143" s="157" t="s">
        <v>328</v>
      </c>
    </row>
    <row r="144" spans="2:65" s="1" customFormat="1" ht="55.5" customHeight="1">
      <c r="B144" s="133"/>
      <c r="C144" s="134" t="s">
        <v>183</v>
      </c>
      <c r="D144" s="134" t="s">
        <v>331</v>
      </c>
      <c r="E144" s="135" t="s">
        <v>5315</v>
      </c>
      <c r="F144" s="136" t="s">
        <v>5316</v>
      </c>
      <c r="G144" s="137" t="s">
        <v>491</v>
      </c>
      <c r="H144" s="138">
        <v>1.5</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87</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7592</v>
      </c>
    </row>
    <row r="145" spans="2:65" s="1" customFormat="1">
      <c r="B145" s="34"/>
      <c r="D145" s="147" t="s">
        <v>338</v>
      </c>
      <c r="F145" s="148" t="s">
        <v>5318</v>
      </c>
      <c r="I145" s="149"/>
      <c r="L145" s="34"/>
      <c r="M145" s="150"/>
      <c r="T145" s="55"/>
      <c r="AT145" s="19" t="s">
        <v>338</v>
      </c>
      <c r="AU145" s="19" t="s">
        <v>87</v>
      </c>
    </row>
    <row r="146" spans="2:65" s="1" customFormat="1" ht="44.25" customHeight="1">
      <c r="B146" s="133"/>
      <c r="C146" s="134" t="s">
        <v>235</v>
      </c>
      <c r="D146" s="134" t="s">
        <v>331</v>
      </c>
      <c r="E146" s="135" t="s">
        <v>978</v>
      </c>
      <c r="F146" s="136" t="s">
        <v>5319</v>
      </c>
      <c r="G146" s="137" t="s">
        <v>491</v>
      </c>
      <c r="H146" s="138">
        <v>1.5</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87</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7593</v>
      </c>
    </row>
    <row r="147" spans="2:65" s="1" customFormat="1">
      <c r="B147" s="34"/>
      <c r="D147" s="147" t="s">
        <v>338</v>
      </c>
      <c r="F147" s="148" t="s">
        <v>981</v>
      </c>
      <c r="I147" s="149"/>
      <c r="L147" s="34"/>
      <c r="M147" s="150"/>
      <c r="T147" s="55"/>
      <c r="AT147" s="19" t="s">
        <v>338</v>
      </c>
      <c r="AU147" s="19" t="s">
        <v>87</v>
      </c>
    </row>
    <row r="148" spans="2:65" s="11" customFormat="1" ht="20.85" customHeight="1">
      <c r="B148" s="121"/>
      <c r="D148" s="122" t="s">
        <v>68</v>
      </c>
      <c r="E148" s="131" t="s">
        <v>526</v>
      </c>
      <c r="F148" s="131" t="s">
        <v>2672</v>
      </c>
      <c r="I148" s="124"/>
      <c r="J148" s="132">
        <f>BK148</f>
        <v>0</v>
      </c>
      <c r="L148" s="121"/>
      <c r="M148" s="126"/>
      <c r="P148" s="127">
        <f>SUM(P149:P163)</f>
        <v>0</v>
      </c>
      <c r="R148" s="127">
        <f>SUM(R149:R163)</f>
        <v>0</v>
      </c>
      <c r="T148" s="128">
        <f>SUM(T149:T163)</f>
        <v>0</v>
      </c>
      <c r="AR148" s="122" t="s">
        <v>76</v>
      </c>
      <c r="AT148" s="129" t="s">
        <v>68</v>
      </c>
      <c r="AU148" s="129" t="s">
        <v>79</v>
      </c>
      <c r="AY148" s="122" t="s">
        <v>328</v>
      </c>
      <c r="BK148" s="130">
        <f>SUM(BK149:BK163)</f>
        <v>0</v>
      </c>
    </row>
    <row r="149" spans="2:65" s="1" customFormat="1" ht="62.65" customHeight="1">
      <c r="B149" s="133"/>
      <c r="C149" s="134" t="s">
        <v>239</v>
      </c>
      <c r="D149" s="134" t="s">
        <v>331</v>
      </c>
      <c r="E149" s="135" t="s">
        <v>967</v>
      </c>
      <c r="F149" s="136" t="s">
        <v>968</v>
      </c>
      <c r="G149" s="137" t="s">
        <v>491</v>
      </c>
      <c r="H149" s="138">
        <v>3.7</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87</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7594</v>
      </c>
    </row>
    <row r="150" spans="2:65" s="1" customFormat="1">
      <c r="B150" s="34"/>
      <c r="D150" s="147" t="s">
        <v>338</v>
      </c>
      <c r="F150" s="148" t="s">
        <v>970</v>
      </c>
      <c r="I150" s="149"/>
      <c r="L150" s="34"/>
      <c r="M150" s="150"/>
      <c r="T150" s="55"/>
      <c r="AT150" s="19" t="s">
        <v>338</v>
      </c>
      <c r="AU150" s="19" t="s">
        <v>87</v>
      </c>
    </row>
    <row r="151" spans="2:65" s="14" customFormat="1">
      <c r="B151" s="170"/>
      <c r="D151" s="151" t="s">
        <v>442</v>
      </c>
      <c r="E151" s="171" t="s">
        <v>3</v>
      </c>
      <c r="F151" s="172" t="s">
        <v>2674</v>
      </c>
      <c r="H151" s="171" t="s">
        <v>3</v>
      </c>
      <c r="I151" s="173"/>
      <c r="L151" s="170"/>
      <c r="M151" s="174"/>
      <c r="T151" s="175"/>
      <c r="AT151" s="171" t="s">
        <v>442</v>
      </c>
      <c r="AU151" s="171" t="s">
        <v>87</v>
      </c>
      <c r="AV151" s="14" t="s">
        <v>76</v>
      </c>
      <c r="AW151" s="14" t="s">
        <v>31</v>
      </c>
      <c r="AX151" s="14" t="s">
        <v>69</v>
      </c>
      <c r="AY151" s="171" t="s">
        <v>328</v>
      </c>
    </row>
    <row r="152" spans="2:65" s="14" customFormat="1">
      <c r="B152" s="170"/>
      <c r="D152" s="151" t="s">
        <v>442</v>
      </c>
      <c r="E152" s="171" t="s">
        <v>3</v>
      </c>
      <c r="F152" s="172" t="s">
        <v>2675</v>
      </c>
      <c r="H152" s="171" t="s">
        <v>3</v>
      </c>
      <c r="I152" s="173"/>
      <c r="L152" s="170"/>
      <c r="M152" s="174"/>
      <c r="T152" s="175"/>
      <c r="AT152" s="171" t="s">
        <v>442</v>
      </c>
      <c r="AU152" s="171" t="s">
        <v>87</v>
      </c>
      <c r="AV152" s="14" t="s">
        <v>76</v>
      </c>
      <c r="AW152" s="14" t="s">
        <v>31</v>
      </c>
      <c r="AX152" s="14" t="s">
        <v>69</v>
      </c>
      <c r="AY152" s="171" t="s">
        <v>328</v>
      </c>
    </row>
    <row r="153" spans="2:65" s="12" customFormat="1">
      <c r="B153" s="156"/>
      <c r="D153" s="151" t="s">
        <v>442</v>
      </c>
      <c r="E153" s="157" t="s">
        <v>3</v>
      </c>
      <c r="F153" s="158" t="s">
        <v>7595</v>
      </c>
      <c r="H153" s="159">
        <v>5.2</v>
      </c>
      <c r="I153" s="160"/>
      <c r="L153" s="156"/>
      <c r="M153" s="161"/>
      <c r="T153" s="162"/>
      <c r="AT153" s="157" t="s">
        <v>442</v>
      </c>
      <c r="AU153" s="157" t="s">
        <v>87</v>
      </c>
      <c r="AV153" s="12" t="s">
        <v>79</v>
      </c>
      <c r="AW153" s="12" t="s">
        <v>31</v>
      </c>
      <c r="AX153" s="12" t="s">
        <v>69</v>
      </c>
      <c r="AY153" s="157" t="s">
        <v>328</v>
      </c>
    </row>
    <row r="154" spans="2:65" s="12" customFormat="1">
      <c r="B154" s="156"/>
      <c r="D154" s="151" t="s">
        <v>442</v>
      </c>
      <c r="E154" s="157" t="s">
        <v>3</v>
      </c>
      <c r="F154" s="158" t="s">
        <v>7596</v>
      </c>
      <c r="H154" s="159">
        <v>-1.5</v>
      </c>
      <c r="I154" s="160"/>
      <c r="L154" s="156"/>
      <c r="M154" s="161"/>
      <c r="T154" s="162"/>
      <c r="AT154" s="157" t="s">
        <v>442</v>
      </c>
      <c r="AU154" s="157" t="s">
        <v>87</v>
      </c>
      <c r="AV154" s="12" t="s">
        <v>79</v>
      </c>
      <c r="AW154" s="12" t="s">
        <v>31</v>
      </c>
      <c r="AX154" s="12" t="s">
        <v>69</v>
      </c>
      <c r="AY154" s="157" t="s">
        <v>328</v>
      </c>
    </row>
    <row r="155" spans="2:65" s="13" customFormat="1">
      <c r="B155" s="163"/>
      <c r="D155" s="151" t="s">
        <v>442</v>
      </c>
      <c r="E155" s="164" t="s">
        <v>3</v>
      </c>
      <c r="F155" s="165" t="s">
        <v>452</v>
      </c>
      <c r="H155" s="166">
        <v>3.7</v>
      </c>
      <c r="I155" s="167"/>
      <c r="L155" s="163"/>
      <c r="M155" s="168"/>
      <c r="T155" s="169"/>
      <c r="AT155" s="164" t="s">
        <v>442</v>
      </c>
      <c r="AU155" s="164" t="s">
        <v>87</v>
      </c>
      <c r="AV155" s="13" t="s">
        <v>113</v>
      </c>
      <c r="AW155" s="13" t="s">
        <v>31</v>
      </c>
      <c r="AX155" s="13" t="s">
        <v>76</v>
      </c>
      <c r="AY155" s="164" t="s">
        <v>328</v>
      </c>
    </row>
    <row r="156" spans="2:65" s="1" customFormat="1" ht="66.75" customHeight="1">
      <c r="B156" s="133"/>
      <c r="C156" s="134" t="s">
        <v>9</v>
      </c>
      <c r="D156" s="134" t="s">
        <v>331</v>
      </c>
      <c r="E156" s="135" t="s">
        <v>2678</v>
      </c>
      <c r="F156" s="136" t="s">
        <v>2679</v>
      </c>
      <c r="G156" s="137" t="s">
        <v>491</v>
      </c>
      <c r="H156" s="138">
        <v>18.5</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87</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7597</v>
      </c>
    </row>
    <row r="157" spans="2:65" s="1" customFormat="1">
      <c r="B157" s="34"/>
      <c r="D157" s="147" t="s">
        <v>338</v>
      </c>
      <c r="F157" s="148" t="s">
        <v>2681</v>
      </c>
      <c r="I157" s="149"/>
      <c r="L157" s="34"/>
      <c r="M157" s="150"/>
      <c r="T157" s="55"/>
      <c r="AT157" s="19" t="s">
        <v>338</v>
      </c>
      <c r="AU157" s="19" t="s">
        <v>87</v>
      </c>
    </row>
    <row r="158" spans="2:65" s="1" customFormat="1" ht="19.5">
      <c r="B158" s="34"/>
      <c r="D158" s="151" t="s">
        <v>340</v>
      </c>
      <c r="F158" s="152" t="s">
        <v>2682</v>
      </c>
      <c r="I158" s="149"/>
      <c r="L158" s="34"/>
      <c r="M158" s="150"/>
      <c r="T158" s="55"/>
      <c r="AT158" s="19" t="s">
        <v>340</v>
      </c>
      <c r="AU158" s="19" t="s">
        <v>87</v>
      </c>
    </row>
    <row r="159" spans="2:65" s="12" customFormat="1">
      <c r="B159" s="156"/>
      <c r="D159" s="151" t="s">
        <v>442</v>
      </c>
      <c r="F159" s="158" t="s">
        <v>7598</v>
      </c>
      <c r="H159" s="159">
        <v>18.5</v>
      </c>
      <c r="I159" s="160"/>
      <c r="L159" s="156"/>
      <c r="M159" s="161"/>
      <c r="T159" s="162"/>
      <c r="AT159" s="157" t="s">
        <v>442</v>
      </c>
      <c r="AU159" s="157" t="s">
        <v>87</v>
      </c>
      <c r="AV159" s="12" t="s">
        <v>79</v>
      </c>
      <c r="AW159" s="12" t="s">
        <v>4</v>
      </c>
      <c r="AX159" s="12" t="s">
        <v>76</v>
      </c>
      <c r="AY159" s="157" t="s">
        <v>328</v>
      </c>
    </row>
    <row r="160" spans="2:65" s="1" customFormat="1" ht="44.25" customHeight="1">
      <c r="B160" s="133"/>
      <c r="C160" s="134" t="s">
        <v>505</v>
      </c>
      <c r="D160" s="134" t="s">
        <v>331</v>
      </c>
      <c r="E160" s="135" t="s">
        <v>2684</v>
      </c>
      <c r="F160" s="136" t="s">
        <v>919</v>
      </c>
      <c r="G160" s="137" t="s">
        <v>585</v>
      </c>
      <c r="H160" s="138">
        <v>6.66</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87</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7599</v>
      </c>
    </row>
    <row r="161" spans="2:65" s="1" customFormat="1">
      <c r="B161" s="34"/>
      <c r="D161" s="147" t="s">
        <v>338</v>
      </c>
      <c r="F161" s="148" t="s">
        <v>2686</v>
      </c>
      <c r="I161" s="149"/>
      <c r="L161" s="34"/>
      <c r="M161" s="150"/>
      <c r="T161" s="55"/>
      <c r="AT161" s="19" t="s">
        <v>338</v>
      </c>
      <c r="AU161" s="19" t="s">
        <v>87</v>
      </c>
    </row>
    <row r="162" spans="2:65" s="1" customFormat="1" ht="29.25">
      <c r="B162" s="34"/>
      <c r="D162" s="151" t="s">
        <v>340</v>
      </c>
      <c r="F162" s="152" t="s">
        <v>2687</v>
      </c>
      <c r="I162" s="149"/>
      <c r="L162" s="34"/>
      <c r="M162" s="150"/>
      <c r="T162" s="55"/>
      <c r="AT162" s="19" t="s">
        <v>340</v>
      </c>
      <c r="AU162" s="19" t="s">
        <v>87</v>
      </c>
    </row>
    <row r="163" spans="2:65" s="12" customFormat="1">
      <c r="B163" s="156"/>
      <c r="D163" s="151" t="s">
        <v>442</v>
      </c>
      <c r="F163" s="158" t="s">
        <v>7600</v>
      </c>
      <c r="H163" s="159">
        <v>6.66</v>
      </c>
      <c r="I163" s="160"/>
      <c r="L163" s="156"/>
      <c r="M163" s="161"/>
      <c r="T163" s="162"/>
      <c r="AT163" s="157" t="s">
        <v>442</v>
      </c>
      <c r="AU163" s="157" t="s">
        <v>87</v>
      </c>
      <c r="AV163" s="12" t="s">
        <v>79</v>
      </c>
      <c r="AW163" s="12" t="s">
        <v>4</v>
      </c>
      <c r="AX163" s="12" t="s">
        <v>76</v>
      </c>
      <c r="AY163" s="157" t="s">
        <v>328</v>
      </c>
    </row>
    <row r="164" spans="2:65" s="11" customFormat="1" ht="22.9" customHeight="1">
      <c r="B164" s="121"/>
      <c r="D164" s="122" t="s">
        <v>68</v>
      </c>
      <c r="E164" s="131" t="s">
        <v>79</v>
      </c>
      <c r="F164" s="131" t="s">
        <v>525</v>
      </c>
      <c r="I164" s="124"/>
      <c r="J164" s="132">
        <f>BK164</f>
        <v>0</v>
      </c>
      <c r="L164" s="121"/>
      <c r="M164" s="126"/>
      <c r="P164" s="127">
        <f>P165+P175</f>
        <v>0</v>
      </c>
      <c r="R164" s="127">
        <f>R165+R175</f>
        <v>7.6135714029840003</v>
      </c>
      <c r="T164" s="128">
        <f>T165+T175</f>
        <v>0</v>
      </c>
      <c r="AR164" s="122" t="s">
        <v>76</v>
      </c>
      <c r="AT164" s="129" t="s">
        <v>68</v>
      </c>
      <c r="AU164" s="129" t="s">
        <v>76</v>
      </c>
      <c r="AY164" s="122" t="s">
        <v>328</v>
      </c>
      <c r="BK164" s="130">
        <f>BK165+BK175</f>
        <v>0</v>
      </c>
    </row>
    <row r="165" spans="2:65" s="11" customFormat="1" ht="20.85" customHeight="1">
      <c r="B165" s="121"/>
      <c r="D165" s="122" t="s">
        <v>68</v>
      </c>
      <c r="E165" s="131" t="s">
        <v>2689</v>
      </c>
      <c r="F165" s="131" t="s">
        <v>2690</v>
      </c>
      <c r="I165" s="124"/>
      <c r="J165" s="132">
        <f>BK165</f>
        <v>0</v>
      </c>
      <c r="L165" s="121"/>
      <c r="M165" s="126"/>
      <c r="P165" s="127">
        <f>SUM(P166:P174)</f>
        <v>0</v>
      </c>
      <c r="R165" s="127">
        <f>SUM(R166:R174)</f>
        <v>0.48781623999999996</v>
      </c>
      <c r="T165" s="128">
        <f>SUM(T166:T174)</f>
        <v>0</v>
      </c>
      <c r="AR165" s="122" t="s">
        <v>76</v>
      </c>
      <c r="AT165" s="129" t="s">
        <v>68</v>
      </c>
      <c r="AU165" s="129" t="s">
        <v>79</v>
      </c>
      <c r="AY165" s="122" t="s">
        <v>328</v>
      </c>
      <c r="BK165" s="130">
        <f>SUM(BK166:BK174)</f>
        <v>0</v>
      </c>
    </row>
    <row r="166" spans="2:65" s="1" customFormat="1" ht="33" customHeight="1">
      <c r="B166" s="133"/>
      <c r="C166" s="134" t="s">
        <v>512</v>
      </c>
      <c r="D166" s="134" t="s">
        <v>331</v>
      </c>
      <c r="E166" s="135" t="s">
        <v>6853</v>
      </c>
      <c r="F166" s="136" t="s">
        <v>6854</v>
      </c>
      <c r="G166" s="137" t="s">
        <v>491</v>
      </c>
      <c r="H166" s="138">
        <v>0.21199999999999999</v>
      </c>
      <c r="I166" s="139"/>
      <c r="J166" s="140">
        <f>ROUND(I166*H166,2)</f>
        <v>0</v>
      </c>
      <c r="K166" s="136" t="s">
        <v>335</v>
      </c>
      <c r="L166" s="34"/>
      <c r="M166" s="141" t="s">
        <v>3</v>
      </c>
      <c r="N166" s="142" t="s">
        <v>40</v>
      </c>
      <c r="P166" s="143">
        <f>O166*H166</f>
        <v>0</v>
      </c>
      <c r="Q166" s="143">
        <v>2.3010199999999998</v>
      </c>
      <c r="R166" s="143">
        <f>Q166*H166</f>
        <v>0.48781623999999996</v>
      </c>
      <c r="S166" s="143">
        <v>0</v>
      </c>
      <c r="T166" s="144">
        <f>S166*H166</f>
        <v>0</v>
      </c>
      <c r="AR166" s="145" t="s">
        <v>113</v>
      </c>
      <c r="AT166" s="145" t="s">
        <v>331</v>
      </c>
      <c r="AU166" s="145" t="s">
        <v>87</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7601</v>
      </c>
    </row>
    <row r="167" spans="2:65" s="1" customFormat="1">
      <c r="B167" s="34"/>
      <c r="D167" s="147" t="s">
        <v>338</v>
      </c>
      <c r="F167" s="148" t="s">
        <v>6855</v>
      </c>
      <c r="I167" s="149"/>
      <c r="L167" s="34"/>
      <c r="M167" s="150"/>
      <c r="T167" s="55"/>
      <c r="AT167" s="19" t="s">
        <v>338</v>
      </c>
      <c r="AU167" s="19" t="s">
        <v>87</v>
      </c>
    </row>
    <row r="168" spans="2:65" s="14" customFormat="1">
      <c r="B168" s="170"/>
      <c r="D168" s="151" t="s">
        <v>442</v>
      </c>
      <c r="E168" s="171" t="s">
        <v>3</v>
      </c>
      <c r="F168" s="172" t="s">
        <v>7411</v>
      </c>
      <c r="H168" s="171" t="s">
        <v>3</v>
      </c>
      <c r="I168" s="173"/>
      <c r="L168" s="170"/>
      <c r="M168" s="174"/>
      <c r="T168" s="175"/>
      <c r="AT168" s="171" t="s">
        <v>442</v>
      </c>
      <c r="AU168" s="171" t="s">
        <v>87</v>
      </c>
      <c r="AV168" s="14" t="s">
        <v>76</v>
      </c>
      <c r="AW168" s="14" t="s">
        <v>31</v>
      </c>
      <c r="AX168" s="14" t="s">
        <v>69</v>
      </c>
      <c r="AY168" s="171" t="s">
        <v>328</v>
      </c>
    </row>
    <row r="169" spans="2:65" s="12" customFormat="1">
      <c r="B169" s="156"/>
      <c r="D169" s="151" t="s">
        <v>442</v>
      </c>
      <c r="E169" s="157" t="s">
        <v>3</v>
      </c>
      <c r="F169" s="158" t="s">
        <v>7602</v>
      </c>
      <c r="H169" s="159">
        <v>0.11600000000000001</v>
      </c>
      <c r="I169" s="160"/>
      <c r="L169" s="156"/>
      <c r="M169" s="161"/>
      <c r="T169" s="162"/>
      <c r="AT169" s="157" t="s">
        <v>442</v>
      </c>
      <c r="AU169" s="157" t="s">
        <v>87</v>
      </c>
      <c r="AV169" s="12" t="s">
        <v>79</v>
      </c>
      <c r="AW169" s="12" t="s">
        <v>31</v>
      </c>
      <c r="AX169" s="12" t="s">
        <v>69</v>
      </c>
      <c r="AY169" s="157" t="s">
        <v>328</v>
      </c>
    </row>
    <row r="170" spans="2:65" s="12" customFormat="1">
      <c r="B170" s="156"/>
      <c r="D170" s="151" t="s">
        <v>442</v>
      </c>
      <c r="E170" s="157" t="s">
        <v>3</v>
      </c>
      <c r="F170" s="158" t="s">
        <v>7603</v>
      </c>
      <c r="H170" s="159">
        <v>8.5999999999999993E-2</v>
      </c>
      <c r="I170" s="160"/>
      <c r="L170" s="156"/>
      <c r="M170" s="161"/>
      <c r="T170" s="162"/>
      <c r="AT170" s="157" t="s">
        <v>442</v>
      </c>
      <c r="AU170" s="157" t="s">
        <v>87</v>
      </c>
      <c r="AV170" s="12" t="s">
        <v>79</v>
      </c>
      <c r="AW170" s="12" t="s">
        <v>31</v>
      </c>
      <c r="AX170" s="12" t="s">
        <v>69</v>
      </c>
      <c r="AY170" s="157" t="s">
        <v>328</v>
      </c>
    </row>
    <row r="171" spans="2:65" s="13" customFormat="1">
      <c r="B171" s="163"/>
      <c r="D171" s="151" t="s">
        <v>442</v>
      </c>
      <c r="E171" s="164" t="s">
        <v>3</v>
      </c>
      <c r="F171" s="165" t="s">
        <v>452</v>
      </c>
      <c r="H171" s="166">
        <v>0.20200000000000001</v>
      </c>
      <c r="I171" s="167"/>
      <c r="L171" s="163"/>
      <c r="M171" s="168"/>
      <c r="T171" s="169"/>
      <c r="AT171" s="164" t="s">
        <v>442</v>
      </c>
      <c r="AU171" s="164" t="s">
        <v>87</v>
      </c>
      <c r="AV171" s="13" t="s">
        <v>113</v>
      </c>
      <c r="AW171" s="13" t="s">
        <v>31</v>
      </c>
      <c r="AX171" s="13" t="s">
        <v>76</v>
      </c>
      <c r="AY171" s="164" t="s">
        <v>328</v>
      </c>
    </row>
    <row r="172" spans="2:65" s="12" customFormat="1">
      <c r="B172" s="156"/>
      <c r="D172" s="151" t="s">
        <v>442</v>
      </c>
      <c r="F172" s="158" t="s">
        <v>7604</v>
      </c>
      <c r="H172" s="159">
        <v>0.21199999999999999</v>
      </c>
      <c r="I172" s="160"/>
      <c r="L172" s="156"/>
      <c r="M172" s="161"/>
      <c r="T172" s="162"/>
      <c r="AT172" s="157" t="s">
        <v>442</v>
      </c>
      <c r="AU172" s="157" t="s">
        <v>87</v>
      </c>
      <c r="AV172" s="12" t="s">
        <v>79</v>
      </c>
      <c r="AW172" s="12" t="s">
        <v>4</v>
      </c>
      <c r="AX172" s="12" t="s">
        <v>76</v>
      </c>
      <c r="AY172" s="157" t="s">
        <v>328</v>
      </c>
    </row>
    <row r="173" spans="2:65" s="1" customFormat="1" ht="33" customHeight="1">
      <c r="B173" s="133"/>
      <c r="C173" s="134" t="s">
        <v>526</v>
      </c>
      <c r="D173" s="134" t="s">
        <v>331</v>
      </c>
      <c r="E173" s="135" t="s">
        <v>2788</v>
      </c>
      <c r="F173" s="136" t="s">
        <v>2789</v>
      </c>
      <c r="G173" s="137" t="s">
        <v>491</v>
      </c>
      <c r="H173" s="138">
        <v>0.20200000000000001</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87</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7605</v>
      </c>
    </row>
    <row r="174" spans="2:65" s="1" customFormat="1">
      <c r="B174" s="34"/>
      <c r="D174" s="147" t="s">
        <v>338</v>
      </c>
      <c r="F174" s="148" t="s">
        <v>2791</v>
      </c>
      <c r="I174" s="149"/>
      <c r="L174" s="34"/>
      <c r="M174" s="150"/>
      <c r="T174" s="55"/>
      <c r="AT174" s="19" t="s">
        <v>338</v>
      </c>
      <c r="AU174" s="19" t="s">
        <v>87</v>
      </c>
    </row>
    <row r="175" spans="2:65" s="11" customFormat="1" ht="20.85" customHeight="1">
      <c r="B175" s="121"/>
      <c r="D175" s="122" t="s">
        <v>68</v>
      </c>
      <c r="E175" s="131" t="s">
        <v>564</v>
      </c>
      <c r="F175" s="131" t="s">
        <v>2705</v>
      </c>
      <c r="I175" s="124"/>
      <c r="J175" s="132">
        <f>BK175</f>
        <v>0</v>
      </c>
      <c r="L175" s="121"/>
      <c r="M175" s="126"/>
      <c r="P175" s="127">
        <f>SUM(P176:P191)</f>
        <v>0</v>
      </c>
      <c r="R175" s="127">
        <f>SUM(R176:R191)</f>
        <v>7.1257551629840004</v>
      </c>
      <c r="T175" s="128">
        <f>SUM(T176:T191)</f>
        <v>0</v>
      </c>
      <c r="AR175" s="122" t="s">
        <v>76</v>
      </c>
      <c r="AT175" s="129" t="s">
        <v>68</v>
      </c>
      <c r="AU175" s="129" t="s">
        <v>79</v>
      </c>
      <c r="AY175" s="122" t="s">
        <v>328</v>
      </c>
      <c r="BK175" s="130">
        <f>SUM(BK176:BK191)</f>
        <v>0</v>
      </c>
    </row>
    <row r="176" spans="2:65" s="1" customFormat="1" ht="24.2" customHeight="1">
      <c r="B176" s="133"/>
      <c r="C176" s="134" t="s">
        <v>532</v>
      </c>
      <c r="D176" s="134" t="s">
        <v>331</v>
      </c>
      <c r="E176" s="135" t="s">
        <v>5328</v>
      </c>
      <c r="F176" s="136" t="s">
        <v>5329</v>
      </c>
      <c r="G176" s="137" t="s">
        <v>491</v>
      </c>
      <c r="H176" s="138">
        <v>2.8460000000000001</v>
      </c>
      <c r="I176" s="139"/>
      <c r="J176" s="140">
        <f>ROUND(I176*H176,2)</f>
        <v>0</v>
      </c>
      <c r="K176" s="136" t="s">
        <v>335</v>
      </c>
      <c r="L176" s="34"/>
      <c r="M176" s="141" t="s">
        <v>3</v>
      </c>
      <c r="N176" s="142" t="s">
        <v>40</v>
      </c>
      <c r="P176" s="143">
        <f>O176*H176</f>
        <v>0</v>
      </c>
      <c r="Q176" s="143">
        <v>2.5018722040000001</v>
      </c>
      <c r="R176" s="143">
        <f>Q176*H176</f>
        <v>7.1203282925840004</v>
      </c>
      <c r="S176" s="143">
        <v>0</v>
      </c>
      <c r="T176" s="144">
        <f>S176*H176</f>
        <v>0</v>
      </c>
      <c r="AR176" s="145" t="s">
        <v>113</v>
      </c>
      <c r="AT176" s="145" t="s">
        <v>331</v>
      </c>
      <c r="AU176" s="145" t="s">
        <v>87</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7606</v>
      </c>
    </row>
    <row r="177" spans="2:65" s="1" customFormat="1">
      <c r="B177" s="34"/>
      <c r="D177" s="147" t="s">
        <v>338</v>
      </c>
      <c r="F177" s="148" t="s">
        <v>5331</v>
      </c>
      <c r="I177" s="149"/>
      <c r="L177" s="34"/>
      <c r="M177" s="150"/>
      <c r="T177" s="55"/>
      <c r="AT177" s="19" t="s">
        <v>338</v>
      </c>
      <c r="AU177" s="19" t="s">
        <v>87</v>
      </c>
    </row>
    <row r="178" spans="2:65" s="12" customFormat="1">
      <c r="B178" s="156"/>
      <c r="D178" s="151" t="s">
        <v>442</v>
      </c>
      <c r="E178" s="157" t="s">
        <v>3</v>
      </c>
      <c r="F178" s="158" t="s">
        <v>7607</v>
      </c>
      <c r="H178" s="159">
        <v>1.026</v>
      </c>
      <c r="I178" s="160"/>
      <c r="L178" s="156"/>
      <c r="M178" s="161"/>
      <c r="T178" s="162"/>
      <c r="AT178" s="157" t="s">
        <v>442</v>
      </c>
      <c r="AU178" s="157" t="s">
        <v>87</v>
      </c>
      <c r="AV178" s="12" t="s">
        <v>79</v>
      </c>
      <c r="AW178" s="12" t="s">
        <v>31</v>
      </c>
      <c r="AX178" s="12" t="s">
        <v>69</v>
      </c>
      <c r="AY178" s="157" t="s">
        <v>328</v>
      </c>
    </row>
    <row r="179" spans="2:65" s="14" customFormat="1">
      <c r="B179" s="170"/>
      <c r="D179" s="151" t="s">
        <v>442</v>
      </c>
      <c r="E179" s="171" t="s">
        <v>3</v>
      </c>
      <c r="F179" s="172" t="s">
        <v>7608</v>
      </c>
      <c r="H179" s="171" t="s">
        <v>3</v>
      </c>
      <c r="I179" s="173"/>
      <c r="L179" s="170"/>
      <c r="M179" s="174"/>
      <c r="T179" s="175"/>
      <c r="AT179" s="171" t="s">
        <v>442</v>
      </c>
      <c r="AU179" s="171" t="s">
        <v>87</v>
      </c>
      <c r="AV179" s="14" t="s">
        <v>76</v>
      </c>
      <c r="AW179" s="14" t="s">
        <v>31</v>
      </c>
      <c r="AX179" s="14" t="s">
        <v>69</v>
      </c>
      <c r="AY179" s="171" t="s">
        <v>328</v>
      </c>
    </row>
    <row r="180" spans="2:65" s="12" customFormat="1">
      <c r="B180" s="156"/>
      <c r="D180" s="151" t="s">
        <v>442</v>
      </c>
      <c r="E180" s="157" t="s">
        <v>3</v>
      </c>
      <c r="F180" s="158" t="s">
        <v>7609</v>
      </c>
      <c r="H180" s="159">
        <v>0.27400000000000002</v>
      </c>
      <c r="I180" s="160"/>
      <c r="L180" s="156"/>
      <c r="M180" s="161"/>
      <c r="T180" s="162"/>
      <c r="AT180" s="157" t="s">
        <v>442</v>
      </c>
      <c r="AU180" s="157" t="s">
        <v>87</v>
      </c>
      <c r="AV180" s="12" t="s">
        <v>79</v>
      </c>
      <c r="AW180" s="12" t="s">
        <v>31</v>
      </c>
      <c r="AX180" s="12" t="s">
        <v>69</v>
      </c>
      <c r="AY180" s="157" t="s">
        <v>328</v>
      </c>
    </row>
    <row r="181" spans="2:65" s="12" customFormat="1">
      <c r="B181" s="156"/>
      <c r="D181" s="151" t="s">
        <v>442</v>
      </c>
      <c r="E181" s="157" t="s">
        <v>3</v>
      </c>
      <c r="F181" s="158" t="s">
        <v>7610</v>
      </c>
      <c r="H181" s="159">
        <v>1.41</v>
      </c>
      <c r="I181" s="160"/>
      <c r="L181" s="156"/>
      <c r="M181" s="161"/>
      <c r="T181" s="162"/>
      <c r="AT181" s="157" t="s">
        <v>442</v>
      </c>
      <c r="AU181" s="157" t="s">
        <v>87</v>
      </c>
      <c r="AV181" s="12" t="s">
        <v>79</v>
      </c>
      <c r="AW181" s="12" t="s">
        <v>31</v>
      </c>
      <c r="AX181" s="12" t="s">
        <v>69</v>
      </c>
      <c r="AY181" s="157" t="s">
        <v>328</v>
      </c>
    </row>
    <row r="182" spans="2:65" s="13" customFormat="1">
      <c r="B182" s="163"/>
      <c r="D182" s="151" t="s">
        <v>442</v>
      </c>
      <c r="E182" s="164" t="s">
        <v>3</v>
      </c>
      <c r="F182" s="165" t="s">
        <v>452</v>
      </c>
      <c r="H182" s="166">
        <v>2.71</v>
      </c>
      <c r="I182" s="167"/>
      <c r="L182" s="163"/>
      <c r="M182" s="168"/>
      <c r="T182" s="169"/>
      <c r="AT182" s="164" t="s">
        <v>442</v>
      </c>
      <c r="AU182" s="164" t="s">
        <v>87</v>
      </c>
      <c r="AV182" s="13" t="s">
        <v>113</v>
      </c>
      <c r="AW182" s="13" t="s">
        <v>31</v>
      </c>
      <c r="AX182" s="13" t="s">
        <v>76</v>
      </c>
      <c r="AY182" s="164" t="s">
        <v>328</v>
      </c>
    </row>
    <row r="183" spans="2:65" s="12" customFormat="1">
      <c r="B183" s="156"/>
      <c r="D183" s="151" t="s">
        <v>442</v>
      </c>
      <c r="F183" s="158" t="s">
        <v>7611</v>
      </c>
      <c r="H183" s="159">
        <v>2.8460000000000001</v>
      </c>
      <c r="I183" s="160"/>
      <c r="L183" s="156"/>
      <c r="M183" s="161"/>
      <c r="T183" s="162"/>
      <c r="AT183" s="157" t="s">
        <v>442</v>
      </c>
      <c r="AU183" s="157" t="s">
        <v>87</v>
      </c>
      <c r="AV183" s="12" t="s">
        <v>79</v>
      </c>
      <c r="AW183" s="12" t="s">
        <v>4</v>
      </c>
      <c r="AX183" s="12" t="s">
        <v>76</v>
      </c>
      <c r="AY183" s="157" t="s">
        <v>328</v>
      </c>
    </row>
    <row r="184" spans="2:65" s="1" customFormat="1" ht="16.5" customHeight="1">
      <c r="B184" s="133"/>
      <c r="C184" s="134" t="s">
        <v>538</v>
      </c>
      <c r="D184" s="134" t="s">
        <v>331</v>
      </c>
      <c r="E184" s="135" t="s">
        <v>2711</v>
      </c>
      <c r="F184" s="136" t="s">
        <v>2712</v>
      </c>
      <c r="G184" s="137" t="s">
        <v>439</v>
      </c>
      <c r="H184" s="138">
        <v>2.016</v>
      </c>
      <c r="I184" s="139"/>
      <c r="J184" s="140">
        <f>ROUND(I184*H184,2)</f>
        <v>0</v>
      </c>
      <c r="K184" s="136" t="s">
        <v>335</v>
      </c>
      <c r="L184" s="34"/>
      <c r="M184" s="141" t="s">
        <v>3</v>
      </c>
      <c r="N184" s="142" t="s">
        <v>40</v>
      </c>
      <c r="P184" s="143">
        <f>O184*H184</f>
        <v>0</v>
      </c>
      <c r="Q184" s="143">
        <v>2.6919000000000001E-3</v>
      </c>
      <c r="R184" s="143">
        <f>Q184*H184</f>
        <v>5.4268704000000004E-3</v>
      </c>
      <c r="S184" s="143">
        <v>0</v>
      </c>
      <c r="T184" s="144">
        <f>S184*H184</f>
        <v>0</v>
      </c>
      <c r="AR184" s="145" t="s">
        <v>113</v>
      </c>
      <c r="AT184" s="145" t="s">
        <v>331</v>
      </c>
      <c r="AU184" s="145" t="s">
        <v>87</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7612</v>
      </c>
    </row>
    <row r="185" spans="2:65" s="1" customFormat="1">
      <c r="B185" s="34"/>
      <c r="D185" s="147" t="s">
        <v>338</v>
      </c>
      <c r="F185" s="148" t="s">
        <v>2714</v>
      </c>
      <c r="I185" s="149"/>
      <c r="L185" s="34"/>
      <c r="M185" s="150"/>
      <c r="T185" s="55"/>
      <c r="AT185" s="19" t="s">
        <v>338</v>
      </c>
      <c r="AU185" s="19" t="s">
        <v>87</v>
      </c>
    </row>
    <row r="186" spans="2:65" s="14" customFormat="1">
      <c r="B186" s="170"/>
      <c r="D186" s="151" t="s">
        <v>442</v>
      </c>
      <c r="E186" s="171" t="s">
        <v>3</v>
      </c>
      <c r="F186" s="172" t="s">
        <v>7613</v>
      </c>
      <c r="H186" s="171" t="s">
        <v>3</v>
      </c>
      <c r="I186" s="173"/>
      <c r="L186" s="170"/>
      <c r="M186" s="174"/>
      <c r="T186" s="175"/>
      <c r="AT186" s="171" t="s">
        <v>442</v>
      </c>
      <c r="AU186" s="171" t="s">
        <v>87</v>
      </c>
      <c r="AV186" s="14" t="s">
        <v>76</v>
      </c>
      <c r="AW186" s="14" t="s">
        <v>31</v>
      </c>
      <c r="AX186" s="14" t="s">
        <v>69</v>
      </c>
      <c r="AY186" s="171" t="s">
        <v>328</v>
      </c>
    </row>
    <row r="187" spans="2:65" s="12" customFormat="1">
      <c r="B187" s="156"/>
      <c r="D187" s="151" t="s">
        <v>442</v>
      </c>
      <c r="E187" s="157" t="s">
        <v>3</v>
      </c>
      <c r="F187" s="158" t="s">
        <v>7614</v>
      </c>
      <c r="H187" s="159">
        <v>1.8240000000000001</v>
      </c>
      <c r="I187" s="160"/>
      <c r="L187" s="156"/>
      <c r="M187" s="161"/>
      <c r="T187" s="162"/>
      <c r="AT187" s="157" t="s">
        <v>442</v>
      </c>
      <c r="AU187" s="157" t="s">
        <v>87</v>
      </c>
      <c r="AV187" s="12" t="s">
        <v>79</v>
      </c>
      <c r="AW187" s="12" t="s">
        <v>31</v>
      </c>
      <c r="AX187" s="12" t="s">
        <v>69</v>
      </c>
      <c r="AY187" s="157" t="s">
        <v>328</v>
      </c>
    </row>
    <row r="188" spans="2:65" s="12" customFormat="1">
      <c r="B188" s="156"/>
      <c r="D188" s="151" t="s">
        <v>442</v>
      </c>
      <c r="E188" s="157" t="s">
        <v>3</v>
      </c>
      <c r="F188" s="158" t="s">
        <v>7615</v>
      </c>
      <c r="H188" s="159">
        <v>0.192</v>
      </c>
      <c r="I188" s="160"/>
      <c r="L188" s="156"/>
      <c r="M188" s="161"/>
      <c r="T188" s="162"/>
      <c r="AT188" s="157" t="s">
        <v>442</v>
      </c>
      <c r="AU188" s="157" t="s">
        <v>87</v>
      </c>
      <c r="AV188" s="12" t="s">
        <v>79</v>
      </c>
      <c r="AW188" s="12" t="s">
        <v>31</v>
      </c>
      <c r="AX188" s="12" t="s">
        <v>69</v>
      </c>
      <c r="AY188" s="157" t="s">
        <v>328</v>
      </c>
    </row>
    <row r="189" spans="2:65" s="13" customFormat="1">
      <c r="B189" s="163"/>
      <c r="D189" s="151" t="s">
        <v>442</v>
      </c>
      <c r="E189" s="164" t="s">
        <v>3</v>
      </c>
      <c r="F189" s="165" t="s">
        <v>452</v>
      </c>
      <c r="H189" s="166">
        <v>2.016</v>
      </c>
      <c r="I189" s="167"/>
      <c r="L189" s="163"/>
      <c r="M189" s="168"/>
      <c r="T189" s="169"/>
      <c r="AT189" s="164" t="s">
        <v>442</v>
      </c>
      <c r="AU189" s="164" t="s">
        <v>87</v>
      </c>
      <c r="AV189" s="13" t="s">
        <v>113</v>
      </c>
      <c r="AW189" s="13" t="s">
        <v>31</v>
      </c>
      <c r="AX189" s="13" t="s">
        <v>76</v>
      </c>
      <c r="AY189" s="164" t="s">
        <v>328</v>
      </c>
    </row>
    <row r="190" spans="2:65" s="1" customFormat="1" ht="16.5" customHeight="1">
      <c r="B190" s="133"/>
      <c r="C190" s="134" t="s">
        <v>544</v>
      </c>
      <c r="D190" s="134" t="s">
        <v>331</v>
      </c>
      <c r="E190" s="135" t="s">
        <v>2719</v>
      </c>
      <c r="F190" s="136" t="s">
        <v>2720</v>
      </c>
      <c r="G190" s="137" t="s">
        <v>439</v>
      </c>
      <c r="H190" s="138">
        <v>2.016</v>
      </c>
      <c r="I190" s="139"/>
      <c r="J190" s="140">
        <f>ROUND(I190*H190,2)</f>
        <v>0</v>
      </c>
      <c r="K190" s="136" t="s">
        <v>335</v>
      </c>
      <c r="L190" s="34"/>
      <c r="M190" s="141" t="s">
        <v>3</v>
      </c>
      <c r="N190" s="142" t="s">
        <v>40</v>
      </c>
      <c r="P190" s="143">
        <f>O190*H190</f>
        <v>0</v>
      </c>
      <c r="Q190" s="143">
        <v>0</v>
      </c>
      <c r="R190" s="143">
        <f>Q190*H190</f>
        <v>0</v>
      </c>
      <c r="S190" s="143">
        <v>0</v>
      </c>
      <c r="T190" s="144">
        <f>S190*H190</f>
        <v>0</v>
      </c>
      <c r="AR190" s="145" t="s">
        <v>113</v>
      </c>
      <c r="AT190" s="145" t="s">
        <v>331</v>
      </c>
      <c r="AU190" s="145" t="s">
        <v>87</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7616</v>
      </c>
    </row>
    <row r="191" spans="2:65" s="1" customFormat="1">
      <c r="B191" s="34"/>
      <c r="D191" s="147" t="s">
        <v>338</v>
      </c>
      <c r="F191" s="148" t="s">
        <v>2722</v>
      </c>
      <c r="I191" s="149"/>
      <c r="L191" s="34"/>
      <c r="M191" s="150"/>
      <c r="T191" s="55"/>
      <c r="AT191" s="19" t="s">
        <v>338</v>
      </c>
      <c r="AU191" s="19" t="s">
        <v>87</v>
      </c>
    </row>
    <row r="192" spans="2:65" s="11" customFormat="1" ht="22.9" customHeight="1">
      <c r="B192" s="121"/>
      <c r="D192" s="122" t="s">
        <v>68</v>
      </c>
      <c r="E192" s="131" t="s">
        <v>87</v>
      </c>
      <c r="F192" s="131" t="s">
        <v>1032</v>
      </c>
      <c r="I192" s="124"/>
      <c r="J192" s="132">
        <f>BK192</f>
        <v>0</v>
      </c>
      <c r="L192" s="121"/>
      <c r="M192" s="126"/>
      <c r="P192" s="127">
        <f>SUM(P193:P224)</f>
        <v>0</v>
      </c>
      <c r="R192" s="127">
        <f>SUM(R193:R224)</f>
        <v>4.9089820108560005</v>
      </c>
      <c r="T192" s="128">
        <f>SUM(T193:T224)</f>
        <v>0</v>
      </c>
      <c r="AR192" s="122" t="s">
        <v>76</v>
      </c>
      <c r="AT192" s="129" t="s">
        <v>68</v>
      </c>
      <c r="AU192" s="129" t="s">
        <v>76</v>
      </c>
      <c r="AY192" s="122" t="s">
        <v>328</v>
      </c>
      <c r="BK192" s="130">
        <f>SUM(BK193:BK224)</f>
        <v>0</v>
      </c>
    </row>
    <row r="193" spans="2:65" s="1" customFormat="1" ht="37.9" customHeight="1">
      <c r="B193" s="133"/>
      <c r="C193" s="134" t="s">
        <v>550</v>
      </c>
      <c r="D193" s="134" t="s">
        <v>331</v>
      </c>
      <c r="E193" s="135" t="s">
        <v>7436</v>
      </c>
      <c r="F193" s="136" t="s">
        <v>7437</v>
      </c>
      <c r="G193" s="137" t="s">
        <v>491</v>
      </c>
      <c r="H193" s="138">
        <v>1.9139999999999999</v>
      </c>
      <c r="I193" s="139"/>
      <c r="J193" s="140">
        <f>ROUND(I193*H193,2)</f>
        <v>0</v>
      </c>
      <c r="K193" s="136" t="s">
        <v>2897</v>
      </c>
      <c r="L193" s="34"/>
      <c r="M193" s="141" t="s">
        <v>3</v>
      </c>
      <c r="N193" s="142" t="s">
        <v>40</v>
      </c>
      <c r="P193" s="143">
        <f>O193*H193</f>
        <v>0</v>
      </c>
      <c r="Q193" s="143">
        <v>2.5018722040000001</v>
      </c>
      <c r="R193" s="143">
        <f>Q193*H193</f>
        <v>4.7885833984559998</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7617</v>
      </c>
    </row>
    <row r="194" spans="2:65" s="14" customFormat="1">
      <c r="B194" s="170"/>
      <c r="D194" s="151" t="s">
        <v>442</v>
      </c>
      <c r="E194" s="171" t="s">
        <v>3</v>
      </c>
      <c r="F194" s="172" t="s">
        <v>7618</v>
      </c>
      <c r="H194" s="171" t="s">
        <v>3</v>
      </c>
      <c r="I194" s="173"/>
      <c r="L194" s="170"/>
      <c r="M194" s="174"/>
      <c r="T194" s="175"/>
      <c r="AT194" s="171" t="s">
        <v>442</v>
      </c>
      <c r="AU194" s="171" t="s">
        <v>79</v>
      </c>
      <c r="AV194" s="14" t="s">
        <v>76</v>
      </c>
      <c r="AW194" s="14" t="s">
        <v>31</v>
      </c>
      <c r="AX194" s="14" t="s">
        <v>69</v>
      </c>
      <c r="AY194" s="171" t="s">
        <v>328</v>
      </c>
    </row>
    <row r="195" spans="2:65" s="12" customFormat="1">
      <c r="B195" s="156"/>
      <c r="D195" s="151" t="s">
        <v>442</v>
      </c>
      <c r="E195" s="157" t="s">
        <v>3</v>
      </c>
      <c r="F195" s="158" t="s">
        <v>7619</v>
      </c>
      <c r="H195" s="159">
        <v>1.9139999999999999</v>
      </c>
      <c r="I195" s="160"/>
      <c r="L195" s="156"/>
      <c r="M195" s="161"/>
      <c r="T195" s="162"/>
      <c r="AT195" s="157" t="s">
        <v>442</v>
      </c>
      <c r="AU195" s="157" t="s">
        <v>79</v>
      </c>
      <c r="AV195" s="12" t="s">
        <v>79</v>
      </c>
      <c r="AW195" s="12" t="s">
        <v>31</v>
      </c>
      <c r="AX195" s="12" t="s">
        <v>69</v>
      </c>
      <c r="AY195" s="157" t="s">
        <v>328</v>
      </c>
    </row>
    <row r="196" spans="2:65" s="13" customFormat="1">
      <c r="B196" s="163"/>
      <c r="D196" s="151" t="s">
        <v>442</v>
      </c>
      <c r="E196" s="164" t="s">
        <v>3</v>
      </c>
      <c r="F196" s="165" t="s">
        <v>452</v>
      </c>
      <c r="H196" s="166">
        <v>1.9139999999999999</v>
      </c>
      <c r="I196" s="167"/>
      <c r="L196" s="163"/>
      <c r="M196" s="168"/>
      <c r="T196" s="169"/>
      <c r="AT196" s="164" t="s">
        <v>442</v>
      </c>
      <c r="AU196" s="164" t="s">
        <v>79</v>
      </c>
      <c r="AV196" s="13" t="s">
        <v>113</v>
      </c>
      <c r="AW196" s="13" t="s">
        <v>31</v>
      </c>
      <c r="AX196" s="13" t="s">
        <v>76</v>
      </c>
      <c r="AY196" s="164" t="s">
        <v>328</v>
      </c>
    </row>
    <row r="197" spans="2:65" s="1" customFormat="1" ht="24.2" customHeight="1">
      <c r="B197" s="133"/>
      <c r="C197" s="134" t="s">
        <v>556</v>
      </c>
      <c r="D197" s="134" t="s">
        <v>331</v>
      </c>
      <c r="E197" s="135" t="s">
        <v>7442</v>
      </c>
      <c r="F197" s="136" t="s">
        <v>7443</v>
      </c>
      <c r="G197" s="137" t="s">
        <v>439</v>
      </c>
      <c r="H197" s="138">
        <v>4.62</v>
      </c>
      <c r="I197" s="139"/>
      <c r="J197" s="140">
        <f>ROUND(I197*H197,2)</f>
        <v>0</v>
      </c>
      <c r="K197" s="136" t="s">
        <v>335</v>
      </c>
      <c r="L197" s="34"/>
      <c r="M197" s="141" t="s">
        <v>3</v>
      </c>
      <c r="N197" s="142" t="s">
        <v>40</v>
      </c>
      <c r="P197" s="143">
        <f>O197*H197</f>
        <v>0</v>
      </c>
      <c r="Q197" s="143">
        <v>2.7469E-3</v>
      </c>
      <c r="R197" s="143">
        <f>Q197*H197</f>
        <v>1.2690678E-2</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7620</v>
      </c>
    </row>
    <row r="198" spans="2:65" s="1" customFormat="1">
      <c r="B198" s="34"/>
      <c r="D198" s="147" t="s">
        <v>338</v>
      </c>
      <c r="F198" s="148" t="s">
        <v>7445</v>
      </c>
      <c r="I198" s="149"/>
      <c r="L198" s="34"/>
      <c r="M198" s="150"/>
      <c r="T198" s="55"/>
      <c r="AT198" s="19" t="s">
        <v>338</v>
      </c>
      <c r="AU198" s="19" t="s">
        <v>79</v>
      </c>
    </row>
    <row r="199" spans="2:65" s="12" customFormat="1">
      <c r="B199" s="156"/>
      <c r="D199" s="151" t="s">
        <v>442</v>
      </c>
      <c r="E199" s="157" t="s">
        <v>3</v>
      </c>
      <c r="F199" s="158" t="s">
        <v>7621</v>
      </c>
      <c r="H199" s="159">
        <v>4.62</v>
      </c>
      <c r="I199" s="160"/>
      <c r="L199" s="156"/>
      <c r="M199" s="161"/>
      <c r="T199" s="162"/>
      <c r="AT199" s="157" t="s">
        <v>442</v>
      </c>
      <c r="AU199" s="157" t="s">
        <v>79</v>
      </c>
      <c r="AV199" s="12" t="s">
        <v>79</v>
      </c>
      <c r="AW199" s="12" t="s">
        <v>31</v>
      </c>
      <c r="AX199" s="12" t="s">
        <v>76</v>
      </c>
      <c r="AY199" s="157" t="s">
        <v>328</v>
      </c>
    </row>
    <row r="200" spans="2:65" s="1" customFormat="1" ht="24.2" customHeight="1">
      <c r="B200" s="133"/>
      <c r="C200" s="134" t="s">
        <v>8</v>
      </c>
      <c r="D200" s="134" t="s">
        <v>331</v>
      </c>
      <c r="E200" s="135" t="s">
        <v>7449</v>
      </c>
      <c r="F200" s="136" t="s">
        <v>7450</v>
      </c>
      <c r="G200" s="137" t="s">
        <v>439</v>
      </c>
      <c r="H200" s="138">
        <v>4.62</v>
      </c>
      <c r="I200" s="139"/>
      <c r="J200" s="140">
        <f>ROUND(I200*H200,2)</f>
        <v>0</v>
      </c>
      <c r="K200" s="136" t="s">
        <v>335</v>
      </c>
      <c r="L200" s="34"/>
      <c r="M200" s="141" t="s">
        <v>3</v>
      </c>
      <c r="N200" s="142" t="s">
        <v>40</v>
      </c>
      <c r="P200" s="143">
        <f>O200*H200</f>
        <v>0</v>
      </c>
      <c r="Q200" s="143">
        <v>0</v>
      </c>
      <c r="R200" s="143">
        <f>Q200*H200</f>
        <v>0</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7622</v>
      </c>
    </row>
    <row r="201" spans="2:65" s="1" customFormat="1">
      <c r="B201" s="34"/>
      <c r="D201" s="147" t="s">
        <v>338</v>
      </c>
      <c r="F201" s="148" t="s">
        <v>7452</v>
      </c>
      <c r="I201" s="149"/>
      <c r="L201" s="34"/>
      <c r="M201" s="150"/>
      <c r="T201" s="55"/>
      <c r="AT201" s="19" t="s">
        <v>338</v>
      </c>
      <c r="AU201" s="19" t="s">
        <v>79</v>
      </c>
    </row>
    <row r="202" spans="2:65" s="1" customFormat="1" ht="37.9" customHeight="1">
      <c r="B202" s="133"/>
      <c r="C202" s="134" t="s">
        <v>564</v>
      </c>
      <c r="D202" s="134" t="s">
        <v>331</v>
      </c>
      <c r="E202" s="135" t="s">
        <v>7453</v>
      </c>
      <c r="F202" s="136" t="s">
        <v>7454</v>
      </c>
      <c r="G202" s="137" t="s">
        <v>585</v>
      </c>
      <c r="H202" s="138">
        <v>8.7999999999999995E-2</v>
      </c>
      <c r="I202" s="139"/>
      <c r="J202" s="140">
        <f>ROUND(I202*H202,2)</f>
        <v>0</v>
      </c>
      <c r="K202" s="136" t="s">
        <v>335</v>
      </c>
      <c r="L202" s="34"/>
      <c r="M202" s="141" t="s">
        <v>3</v>
      </c>
      <c r="N202" s="142" t="s">
        <v>40</v>
      </c>
      <c r="P202" s="143">
        <f>O202*H202</f>
        <v>0</v>
      </c>
      <c r="Q202" s="143">
        <v>1.0492218</v>
      </c>
      <c r="R202" s="143">
        <f>Q202*H202</f>
        <v>9.2331518399999993E-2</v>
      </c>
      <c r="S202" s="143">
        <v>0</v>
      </c>
      <c r="T202" s="144">
        <f>S202*H202</f>
        <v>0</v>
      </c>
      <c r="AR202" s="145" t="s">
        <v>113</v>
      </c>
      <c r="AT202" s="145" t="s">
        <v>331</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7623</v>
      </c>
    </row>
    <row r="203" spans="2:65" s="1" customFormat="1">
      <c r="B203" s="34"/>
      <c r="D203" s="147" t="s">
        <v>338</v>
      </c>
      <c r="F203" s="148" t="s">
        <v>7456</v>
      </c>
      <c r="I203" s="149"/>
      <c r="L203" s="34"/>
      <c r="M203" s="150"/>
      <c r="T203" s="55"/>
      <c r="AT203" s="19" t="s">
        <v>338</v>
      </c>
      <c r="AU203" s="19" t="s">
        <v>79</v>
      </c>
    </row>
    <row r="204" spans="2:65" s="14" customFormat="1">
      <c r="B204" s="170"/>
      <c r="D204" s="151" t="s">
        <v>442</v>
      </c>
      <c r="E204" s="171" t="s">
        <v>3</v>
      </c>
      <c r="F204" s="172" t="s">
        <v>7624</v>
      </c>
      <c r="H204" s="171" t="s">
        <v>3</v>
      </c>
      <c r="I204" s="173"/>
      <c r="L204" s="170"/>
      <c r="M204" s="174"/>
      <c r="T204" s="175"/>
      <c r="AT204" s="171" t="s">
        <v>442</v>
      </c>
      <c r="AU204" s="171" t="s">
        <v>79</v>
      </c>
      <c r="AV204" s="14" t="s">
        <v>76</v>
      </c>
      <c r="AW204" s="14" t="s">
        <v>31</v>
      </c>
      <c r="AX204" s="14" t="s">
        <v>69</v>
      </c>
      <c r="AY204" s="171" t="s">
        <v>328</v>
      </c>
    </row>
    <row r="205" spans="2:65" s="12" customFormat="1">
      <c r="B205" s="156"/>
      <c r="D205" s="151" t="s">
        <v>442</v>
      </c>
      <c r="E205" s="157" t="s">
        <v>3</v>
      </c>
      <c r="F205" s="158" t="s">
        <v>7625</v>
      </c>
      <c r="H205" s="159">
        <v>8.7999999999999995E-2</v>
      </c>
      <c r="I205" s="160"/>
      <c r="L205" s="156"/>
      <c r="M205" s="161"/>
      <c r="T205" s="162"/>
      <c r="AT205" s="157" t="s">
        <v>442</v>
      </c>
      <c r="AU205" s="157" t="s">
        <v>79</v>
      </c>
      <c r="AV205" s="12" t="s">
        <v>79</v>
      </c>
      <c r="AW205" s="12" t="s">
        <v>31</v>
      </c>
      <c r="AX205" s="12" t="s">
        <v>76</v>
      </c>
      <c r="AY205" s="157" t="s">
        <v>328</v>
      </c>
    </row>
    <row r="206" spans="2:65" s="1" customFormat="1" ht="24.2" customHeight="1">
      <c r="B206" s="133"/>
      <c r="C206" s="134" t="s">
        <v>571</v>
      </c>
      <c r="D206" s="134" t="s">
        <v>331</v>
      </c>
      <c r="E206" s="135" t="s">
        <v>7458</v>
      </c>
      <c r="F206" s="136" t="s">
        <v>7459</v>
      </c>
      <c r="G206" s="137" t="s">
        <v>439</v>
      </c>
      <c r="H206" s="138">
        <v>4.2</v>
      </c>
      <c r="I206" s="139"/>
      <c r="J206" s="140">
        <f>ROUND(I206*H206,2)</f>
        <v>0</v>
      </c>
      <c r="K206" s="136" t="s">
        <v>335</v>
      </c>
      <c r="L206" s="34"/>
      <c r="M206" s="141" t="s">
        <v>3</v>
      </c>
      <c r="N206" s="142" t="s">
        <v>40</v>
      </c>
      <c r="P206" s="143">
        <f>O206*H206</f>
        <v>0</v>
      </c>
      <c r="Q206" s="143">
        <v>2.5000000000000001E-3</v>
      </c>
      <c r="R206" s="143">
        <f>Q206*H206</f>
        <v>1.0500000000000001E-2</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7626</v>
      </c>
    </row>
    <row r="207" spans="2:65" s="1" customFormat="1">
      <c r="B207" s="34"/>
      <c r="D207" s="147" t="s">
        <v>338</v>
      </c>
      <c r="F207" s="148" t="s">
        <v>7461</v>
      </c>
      <c r="I207" s="149"/>
      <c r="L207" s="34"/>
      <c r="M207" s="150"/>
      <c r="T207" s="55"/>
      <c r="AT207" s="19" t="s">
        <v>338</v>
      </c>
      <c r="AU207" s="19" t="s">
        <v>79</v>
      </c>
    </row>
    <row r="208" spans="2:65" s="14" customFormat="1">
      <c r="B208" s="170"/>
      <c r="D208" s="151" t="s">
        <v>442</v>
      </c>
      <c r="E208" s="171" t="s">
        <v>3</v>
      </c>
      <c r="F208" s="172" t="s">
        <v>7462</v>
      </c>
      <c r="H208" s="171" t="s">
        <v>3</v>
      </c>
      <c r="I208" s="173"/>
      <c r="L208" s="170"/>
      <c r="M208" s="174"/>
      <c r="T208" s="175"/>
      <c r="AT208" s="171" t="s">
        <v>442</v>
      </c>
      <c r="AU208" s="171" t="s">
        <v>79</v>
      </c>
      <c r="AV208" s="14" t="s">
        <v>76</v>
      </c>
      <c r="AW208" s="14" t="s">
        <v>31</v>
      </c>
      <c r="AX208" s="14" t="s">
        <v>69</v>
      </c>
      <c r="AY208" s="171" t="s">
        <v>328</v>
      </c>
    </row>
    <row r="209" spans="2:65" s="12" customFormat="1">
      <c r="B209" s="156"/>
      <c r="D209" s="151" t="s">
        <v>442</v>
      </c>
      <c r="E209" s="157" t="s">
        <v>3</v>
      </c>
      <c r="F209" s="158" t="s">
        <v>7627</v>
      </c>
      <c r="H209" s="159">
        <v>4.2</v>
      </c>
      <c r="I209" s="160"/>
      <c r="L209" s="156"/>
      <c r="M209" s="161"/>
      <c r="T209" s="162"/>
      <c r="AT209" s="157" t="s">
        <v>442</v>
      </c>
      <c r="AU209" s="157" t="s">
        <v>79</v>
      </c>
      <c r="AV209" s="12" t="s">
        <v>79</v>
      </c>
      <c r="AW209" s="12" t="s">
        <v>31</v>
      </c>
      <c r="AX209" s="12" t="s">
        <v>76</v>
      </c>
      <c r="AY209" s="157" t="s">
        <v>328</v>
      </c>
    </row>
    <row r="210" spans="2:65" s="1" customFormat="1" ht="44.25" customHeight="1">
      <c r="B210" s="133"/>
      <c r="C210" s="134" t="s">
        <v>576</v>
      </c>
      <c r="D210" s="134" t="s">
        <v>331</v>
      </c>
      <c r="E210" s="135" t="s">
        <v>3081</v>
      </c>
      <c r="F210" s="136" t="s">
        <v>3082</v>
      </c>
      <c r="G210" s="137" t="s">
        <v>439</v>
      </c>
      <c r="H210" s="138">
        <v>4.2</v>
      </c>
      <c r="I210" s="139"/>
      <c r="J210" s="140">
        <f>ROUND(I210*H210,2)</f>
        <v>0</v>
      </c>
      <c r="K210" s="136" t="s">
        <v>335</v>
      </c>
      <c r="L210" s="34"/>
      <c r="M210" s="141" t="s">
        <v>3</v>
      </c>
      <c r="N210" s="142" t="s">
        <v>40</v>
      </c>
      <c r="P210" s="143">
        <f>O210*H210</f>
        <v>0</v>
      </c>
      <c r="Q210" s="143">
        <v>1E-4</v>
      </c>
      <c r="R210" s="143">
        <f>Q210*H210</f>
        <v>4.2000000000000002E-4</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7628</v>
      </c>
    </row>
    <row r="211" spans="2:65" s="1" customFormat="1">
      <c r="B211" s="34"/>
      <c r="D211" s="147" t="s">
        <v>338</v>
      </c>
      <c r="F211" s="148" t="s">
        <v>3084</v>
      </c>
      <c r="I211" s="149"/>
      <c r="L211" s="34"/>
      <c r="M211" s="150"/>
      <c r="T211" s="55"/>
      <c r="AT211" s="19" t="s">
        <v>338</v>
      </c>
      <c r="AU211" s="19" t="s">
        <v>79</v>
      </c>
    </row>
    <row r="212" spans="2:65" s="1" customFormat="1" ht="37.9" customHeight="1">
      <c r="B212" s="133"/>
      <c r="C212" s="134" t="s">
        <v>473</v>
      </c>
      <c r="D212" s="134" t="s">
        <v>331</v>
      </c>
      <c r="E212" s="135" t="s">
        <v>7467</v>
      </c>
      <c r="F212" s="136" t="s">
        <v>7468</v>
      </c>
      <c r="G212" s="137" t="s">
        <v>439</v>
      </c>
      <c r="H212" s="138">
        <v>4.2</v>
      </c>
      <c r="I212" s="139"/>
      <c r="J212" s="140">
        <f>ROUND(I212*H212,2)</f>
        <v>0</v>
      </c>
      <c r="K212" s="136" t="s">
        <v>335</v>
      </c>
      <c r="L212" s="34"/>
      <c r="M212" s="141" t="s">
        <v>3</v>
      </c>
      <c r="N212" s="142" t="s">
        <v>40</v>
      </c>
      <c r="P212" s="143">
        <f>O212*H212</f>
        <v>0</v>
      </c>
      <c r="Q212" s="143">
        <v>4.7999999999999996E-7</v>
      </c>
      <c r="R212" s="143">
        <f>Q212*H212</f>
        <v>2.0159999999999998E-6</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7629</v>
      </c>
    </row>
    <row r="213" spans="2:65" s="1" customFormat="1">
      <c r="B213" s="34"/>
      <c r="D213" s="147" t="s">
        <v>338</v>
      </c>
      <c r="F213" s="148" t="s">
        <v>7470</v>
      </c>
      <c r="I213" s="149"/>
      <c r="L213" s="34"/>
      <c r="M213" s="150"/>
      <c r="T213" s="55"/>
      <c r="AT213" s="19" t="s">
        <v>338</v>
      </c>
      <c r="AU213" s="19" t="s">
        <v>79</v>
      </c>
    </row>
    <row r="214" spans="2:65" s="1" customFormat="1" ht="24.2" customHeight="1">
      <c r="B214" s="133"/>
      <c r="C214" s="134" t="s">
        <v>588</v>
      </c>
      <c r="D214" s="134" t="s">
        <v>331</v>
      </c>
      <c r="E214" s="135" t="s">
        <v>7551</v>
      </c>
      <c r="F214" s="136" t="s">
        <v>7552</v>
      </c>
      <c r="G214" s="137" t="s">
        <v>476</v>
      </c>
      <c r="H214" s="138">
        <v>3.2</v>
      </c>
      <c r="I214" s="139"/>
      <c r="J214" s="140">
        <f>ROUND(I214*H214,2)</f>
        <v>0</v>
      </c>
      <c r="K214" s="136" t="s">
        <v>335</v>
      </c>
      <c r="L214" s="34"/>
      <c r="M214" s="141" t="s">
        <v>3</v>
      </c>
      <c r="N214" s="142" t="s">
        <v>40</v>
      </c>
      <c r="P214" s="143">
        <f>O214*H214</f>
        <v>0</v>
      </c>
      <c r="Q214" s="143">
        <v>5.4000000000000001E-4</v>
      </c>
      <c r="R214" s="143">
        <f>Q214*H214</f>
        <v>1.7280000000000002E-3</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7630</v>
      </c>
    </row>
    <row r="215" spans="2:65" s="1" customFormat="1">
      <c r="B215" s="34"/>
      <c r="D215" s="147" t="s">
        <v>338</v>
      </c>
      <c r="F215" s="148" t="s">
        <v>7553</v>
      </c>
      <c r="I215" s="149"/>
      <c r="L215" s="34"/>
      <c r="M215" s="150"/>
      <c r="T215" s="55"/>
      <c r="AT215" s="19" t="s">
        <v>338</v>
      </c>
      <c r="AU215" s="19" t="s">
        <v>79</v>
      </c>
    </row>
    <row r="216" spans="2:65" s="12" customFormat="1">
      <c r="B216" s="156"/>
      <c r="D216" s="151" t="s">
        <v>442</v>
      </c>
      <c r="E216" s="157" t="s">
        <v>3</v>
      </c>
      <c r="F216" s="158" t="s">
        <v>7631</v>
      </c>
      <c r="H216" s="159">
        <v>3.2</v>
      </c>
      <c r="I216" s="160"/>
      <c r="L216" s="156"/>
      <c r="M216" s="161"/>
      <c r="T216" s="162"/>
      <c r="AT216" s="157" t="s">
        <v>442</v>
      </c>
      <c r="AU216" s="157" t="s">
        <v>79</v>
      </c>
      <c r="AV216" s="12" t="s">
        <v>79</v>
      </c>
      <c r="AW216" s="12" t="s">
        <v>31</v>
      </c>
      <c r="AX216" s="12" t="s">
        <v>76</v>
      </c>
      <c r="AY216" s="157" t="s">
        <v>328</v>
      </c>
    </row>
    <row r="217" spans="2:65" s="1" customFormat="1" ht="37.9" customHeight="1">
      <c r="B217" s="133"/>
      <c r="C217" s="134" t="s">
        <v>593</v>
      </c>
      <c r="D217" s="134" t="s">
        <v>331</v>
      </c>
      <c r="E217" s="135" t="s">
        <v>7483</v>
      </c>
      <c r="F217" s="136" t="s">
        <v>7484</v>
      </c>
      <c r="G217" s="137" t="s">
        <v>439</v>
      </c>
      <c r="H217" s="138">
        <v>3.84</v>
      </c>
      <c r="I217" s="139"/>
      <c r="J217" s="140">
        <f>ROUND(I217*H217,2)</f>
        <v>0</v>
      </c>
      <c r="K217" s="136" t="s">
        <v>335</v>
      </c>
      <c r="L217" s="34"/>
      <c r="M217" s="141" t="s">
        <v>3</v>
      </c>
      <c r="N217" s="142" t="s">
        <v>40</v>
      </c>
      <c r="P217" s="143">
        <f>O217*H217</f>
        <v>0</v>
      </c>
      <c r="Q217" s="143">
        <v>2.9E-4</v>
      </c>
      <c r="R217" s="143">
        <f>Q217*H217</f>
        <v>1.1136E-3</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7632</v>
      </c>
    </row>
    <row r="218" spans="2:65" s="1" customFormat="1">
      <c r="B218" s="34"/>
      <c r="D218" s="147" t="s">
        <v>338</v>
      </c>
      <c r="F218" s="148" t="s">
        <v>7486</v>
      </c>
      <c r="I218" s="149"/>
      <c r="L218" s="34"/>
      <c r="M218" s="150"/>
      <c r="T218" s="55"/>
      <c r="AT218" s="19" t="s">
        <v>338</v>
      </c>
      <c r="AU218" s="19" t="s">
        <v>79</v>
      </c>
    </row>
    <row r="219" spans="2:65" s="14" customFormat="1">
      <c r="B219" s="170"/>
      <c r="D219" s="151" t="s">
        <v>442</v>
      </c>
      <c r="E219" s="171" t="s">
        <v>3</v>
      </c>
      <c r="F219" s="172" t="s">
        <v>7487</v>
      </c>
      <c r="H219" s="171" t="s">
        <v>3</v>
      </c>
      <c r="I219" s="173"/>
      <c r="L219" s="170"/>
      <c r="M219" s="174"/>
      <c r="T219" s="175"/>
      <c r="AT219" s="171" t="s">
        <v>442</v>
      </c>
      <c r="AU219" s="171" t="s">
        <v>79</v>
      </c>
      <c r="AV219" s="14" t="s">
        <v>76</v>
      </c>
      <c r="AW219" s="14" t="s">
        <v>31</v>
      </c>
      <c r="AX219" s="14" t="s">
        <v>69</v>
      </c>
      <c r="AY219" s="171" t="s">
        <v>328</v>
      </c>
    </row>
    <row r="220" spans="2:65" s="12" customFormat="1">
      <c r="B220" s="156"/>
      <c r="D220" s="151" t="s">
        <v>442</v>
      </c>
      <c r="E220" s="157" t="s">
        <v>3</v>
      </c>
      <c r="F220" s="158" t="s">
        <v>7633</v>
      </c>
      <c r="H220" s="159">
        <v>3.84</v>
      </c>
      <c r="I220" s="160"/>
      <c r="L220" s="156"/>
      <c r="M220" s="161"/>
      <c r="T220" s="162"/>
      <c r="AT220" s="157" t="s">
        <v>442</v>
      </c>
      <c r="AU220" s="157" t="s">
        <v>79</v>
      </c>
      <c r="AV220" s="12" t="s">
        <v>79</v>
      </c>
      <c r="AW220" s="12" t="s">
        <v>31</v>
      </c>
      <c r="AX220" s="12" t="s">
        <v>76</v>
      </c>
      <c r="AY220" s="157" t="s">
        <v>328</v>
      </c>
    </row>
    <row r="221" spans="2:65" s="1" customFormat="1" ht="44.25" customHeight="1">
      <c r="B221" s="133"/>
      <c r="C221" s="134" t="s">
        <v>598</v>
      </c>
      <c r="D221" s="134" t="s">
        <v>331</v>
      </c>
      <c r="E221" s="135" t="s">
        <v>7489</v>
      </c>
      <c r="F221" s="136" t="s">
        <v>7490</v>
      </c>
      <c r="G221" s="137" t="s">
        <v>439</v>
      </c>
      <c r="H221" s="138">
        <v>2.56</v>
      </c>
      <c r="I221" s="139"/>
      <c r="J221" s="140">
        <f>ROUND(I221*H221,2)</f>
        <v>0</v>
      </c>
      <c r="K221" s="136" t="s">
        <v>335</v>
      </c>
      <c r="L221" s="34"/>
      <c r="M221" s="141" t="s">
        <v>3</v>
      </c>
      <c r="N221" s="142" t="s">
        <v>40</v>
      </c>
      <c r="P221" s="143">
        <f>O221*H221</f>
        <v>0</v>
      </c>
      <c r="Q221" s="143">
        <v>6.3000000000000003E-4</v>
      </c>
      <c r="R221" s="143">
        <f>Q221*H221</f>
        <v>1.6128000000000002E-3</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7634</v>
      </c>
    </row>
    <row r="222" spans="2:65" s="1" customFormat="1">
      <c r="B222" s="34"/>
      <c r="D222" s="147" t="s">
        <v>338</v>
      </c>
      <c r="F222" s="148" t="s">
        <v>7492</v>
      </c>
      <c r="I222" s="149"/>
      <c r="L222" s="34"/>
      <c r="M222" s="150"/>
      <c r="T222" s="55"/>
      <c r="AT222" s="19" t="s">
        <v>338</v>
      </c>
      <c r="AU222" s="19" t="s">
        <v>79</v>
      </c>
    </row>
    <row r="223" spans="2:65" s="14" customFormat="1">
      <c r="B223" s="170"/>
      <c r="D223" s="151" t="s">
        <v>442</v>
      </c>
      <c r="E223" s="171" t="s">
        <v>3</v>
      </c>
      <c r="F223" s="172" t="s">
        <v>7635</v>
      </c>
      <c r="H223" s="171" t="s">
        <v>3</v>
      </c>
      <c r="I223" s="173"/>
      <c r="L223" s="170"/>
      <c r="M223" s="174"/>
      <c r="T223" s="175"/>
      <c r="AT223" s="171" t="s">
        <v>442</v>
      </c>
      <c r="AU223" s="171" t="s">
        <v>79</v>
      </c>
      <c r="AV223" s="14" t="s">
        <v>76</v>
      </c>
      <c r="AW223" s="14" t="s">
        <v>31</v>
      </c>
      <c r="AX223" s="14" t="s">
        <v>69</v>
      </c>
      <c r="AY223" s="171" t="s">
        <v>328</v>
      </c>
    </row>
    <row r="224" spans="2:65" s="12" customFormat="1">
      <c r="B224" s="156"/>
      <c r="D224" s="151" t="s">
        <v>442</v>
      </c>
      <c r="E224" s="157" t="s">
        <v>3</v>
      </c>
      <c r="F224" s="158" t="s">
        <v>7636</v>
      </c>
      <c r="H224" s="159">
        <v>2.56</v>
      </c>
      <c r="I224" s="160"/>
      <c r="L224" s="156"/>
      <c r="M224" s="161"/>
      <c r="T224" s="162"/>
      <c r="AT224" s="157" t="s">
        <v>442</v>
      </c>
      <c r="AU224" s="157" t="s">
        <v>79</v>
      </c>
      <c r="AV224" s="12" t="s">
        <v>79</v>
      </c>
      <c r="AW224" s="12" t="s">
        <v>31</v>
      </c>
      <c r="AX224" s="12" t="s">
        <v>76</v>
      </c>
      <c r="AY224" s="157" t="s">
        <v>328</v>
      </c>
    </row>
    <row r="225" spans="2:65" s="11" customFormat="1" ht="22.9" customHeight="1">
      <c r="B225" s="121"/>
      <c r="D225" s="122" t="s">
        <v>68</v>
      </c>
      <c r="E225" s="131" t="s">
        <v>113</v>
      </c>
      <c r="F225" s="131" t="s">
        <v>577</v>
      </c>
      <c r="I225" s="124"/>
      <c r="J225" s="132">
        <f>BK225</f>
        <v>0</v>
      </c>
      <c r="L225" s="121"/>
      <c r="M225" s="126"/>
      <c r="P225" s="127">
        <f>P226</f>
        <v>0</v>
      </c>
      <c r="R225" s="127">
        <f>R226</f>
        <v>6.4614079999999987</v>
      </c>
      <c r="T225" s="128">
        <f>T226</f>
        <v>0</v>
      </c>
      <c r="AR225" s="122" t="s">
        <v>76</v>
      </c>
      <c r="AT225" s="129" t="s">
        <v>68</v>
      </c>
      <c r="AU225" s="129" t="s">
        <v>76</v>
      </c>
      <c r="AY225" s="122" t="s">
        <v>328</v>
      </c>
      <c r="BK225" s="130">
        <f>BK226</f>
        <v>0</v>
      </c>
    </row>
    <row r="226" spans="2:65" s="11" customFormat="1" ht="20.85" customHeight="1">
      <c r="B226" s="121"/>
      <c r="D226" s="122" t="s">
        <v>68</v>
      </c>
      <c r="E226" s="131" t="s">
        <v>7637</v>
      </c>
      <c r="F226" s="131" t="s">
        <v>7638</v>
      </c>
      <c r="I226" s="124"/>
      <c r="J226" s="132">
        <f>BK226</f>
        <v>0</v>
      </c>
      <c r="L226" s="121"/>
      <c r="M226" s="126"/>
      <c r="P226" s="127">
        <f>SUM(P227:P231)</f>
        <v>0</v>
      </c>
      <c r="R226" s="127">
        <f>SUM(R227:R231)</f>
        <v>6.4614079999999987</v>
      </c>
      <c r="T226" s="128">
        <f>SUM(T227:T231)</f>
        <v>0</v>
      </c>
      <c r="AR226" s="122" t="s">
        <v>76</v>
      </c>
      <c r="AT226" s="129" t="s">
        <v>68</v>
      </c>
      <c r="AU226" s="129" t="s">
        <v>79</v>
      </c>
      <c r="AY226" s="122" t="s">
        <v>328</v>
      </c>
      <c r="BK226" s="130">
        <f>SUM(BK227:BK231)</f>
        <v>0</v>
      </c>
    </row>
    <row r="227" spans="2:65" s="1" customFormat="1" ht="44.25" customHeight="1">
      <c r="B227" s="133"/>
      <c r="C227" s="134" t="s">
        <v>605</v>
      </c>
      <c r="D227" s="134" t="s">
        <v>331</v>
      </c>
      <c r="E227" s="135" t="s">
        <v>7639</v>
      </c>
      <c r="F227" s="136" t="s">
        <v>7640</v>
      </c>
      <c r="G227" s="137" t="s">
        <v>574</v>
      </c>
      <c r="H227" s="138">
        <v>1</v>
      </c>
      <c r="I227" s="139"/>
      <c r="J227" s="140">
        <f>ROUND(I227*H227,2)</f>
        <v>0</v>
      </c>
      <c r="K227" s="136" t="s">
        <v>335</v>
      </c>
      <c r="L227" s="34"/>
      <c r="M227" s="141" t="s">
        <v>3</v>
      </c>
      <c r="N227" s="142" t="s">
        <v>40</v>
      </c>
      <c r="P227" s="143">
        <f>O227*H227</f>
        <v>0</v>
      </c>
      <c r="Q227" s="143">
        <v>0.10836800000000001</v>
      </c>
      <c r="R227" s="143">
        <f>Q227*H227</f>
        <v>0.10836800000000001</v>
      </c>
      <c r="S227" s="143">
        <v>0</v>
      </c>
      <c r="T227" s="144">
        <f>S227*H227</f>
        <v>0</v>
      </c>
      <c r="AR227" s="145" t="s">
        <v>113</v>
      </c>
      <c r="AT227" s="145" t="s">
        <v>331</v>
      </c>
      <c r="AU227" s="145" t="s">
        <v>87</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7641</v>
      </c>
    </row>
    <row r="228" spans="2:65" s="1" customFormat="1">
      <c r="B228" s="34"/>
      <c r="D228" s="147" t="s">
        <v>338</v>
      </c>
      <c r="F228" s="148" t="s">
        <v>7642</v>
      </c>
      <c r="I228" s="149"/>
      <c r="L228" s="34"/>
      <c r="M228" s="150"/>
      <c r="T228" s="55"/>
      <c r="AT228" s="19" t="s">
        <v>338</v>
      </c>
      <c r="AU228" s="19" t="s">
        <v>87</v>
      </c>
    </row>
    <row r="229" spans="2:65" s="1" customFormat="1" ht="33" customHeight="1">
      <c r="B229" s="133"/>
      <c r="C229" s="176" t="s">
        <v>610</v>
      </c>
      <c r="D229" s="176" t="s">
        <v>539</v>
      </c>
      <c r="E229" s="177" t="s">
        <v>7643</v>
      </c>
      <c r="F229" s="178" t="s">
        <v>7644</v>
      </c>
      <c r="G229" s="179" t="s">
        <v>491</v>
      </c>
      <c r="H229" s="180">
        <v>2.472</v>
      </c>
      <c r="I229" s="181"/>
      <c r="J229" s="182">
        <f>ROUND(I229*H229,2)</f>
        <v>0</v>
      </c>
      <c r="K229" s="178" t="s">
        <v>335</v>
      </c>
      <c r="L229" s="183"/>
      <c r="M229" s="184" t="s">
        <v>3</v>
      </c>
      <c r="N229" s="185" t="s">
        <v>40</v>
      </c>
      <c r="P229" s="143">
        <f>O229*H229</f>
        <v>0</v>
      </c>
      <c r="Q229" s="143">
        <v>2.57</v>
      </c>
      <c r="R229" s="143">
        <f>Q229*H229</f>
        <v>6.3530399999999991</v>
      </c>
      <c r="S229" s="143">
        <v>0</v>
      </c>
      <c r="T229" s="144">
        <f>S229*H229</f>
        <v>0</v>
      </c>
      <c r="AR229" s="145" t="s">
        <v>171</v>
      </c>
      <c r="AT229" s="145" t="s">
        <v>539</v>
      </c>
      <c r="AU229" s="145" t="s">
        <v>87</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7645</v>
      </c>
    </row>
    <row r="230" spans="2:65" s="14" customFormat="1">
      <c r="B230" s="170"/>
      <c r="D230" s="151" t="s">
        <v>442</v>
      </c>
      <c r="E230" s="171" t="s">
        <v>3</v>
      </c>
      <c r="F230" s="172" t="s">
        <v>7646</v>
      </c>
      <c r="H230" s="171" t="s">
        <v>3</v>
      </c>
      <c r="I230" s="173"/>
      <c r="L230" s="170"/>
      <c r="M230" s="174"/>
      <c r="T230" s="175"/>
      <c r="AT230" s="171" t="s">
        <v>442</v>
      </c>
      <c r="AU230" s="171" t="s">
        <v>87</v>
      </c>
      <c r="AV230" s="14" t="s">
        <v>76</v>
      </c>
      <c r="AW230" s="14" t="s">
        <v>31</v>
      </c>
      <c r="AX230" s="14" t="s">
        <v>69</v>
      </c>
      <c r="AY230" s="171" t="s">
        <v>328</v>
      </c>
    </row>
    <row r="231" spans="2:65" s="12" customFormat="1">
      <c r="B231" s="156"/>
      <c r="D231" s="151" t="s">
        <v>442</v>
      </c>
      <c r="E231" s="157" t="s">
        <v>3</v>
      </c>
      <c r="F231" s="158" t="s">
        <v>7647</v>
      </c>
      <c r="H231" s="159">
        <v>2.472</v>
      </c>
      <c r="I231" s="160"/>
      <c r="L231" s="156"/>
      <c r="M231" s="161"/>
      <c r="T231" s="162"/>
      <c r="AT231" s="157" t="s">
        <v>442</v>
      </c>
      <c r="AU231" s="157" t="s">
        <v>87</v>
      </c>
      <c r="AV231" s="12" t="s">
        <v>79</v>
      </c>
      <c r="AW231" s="12" t="s">
        <v>31</v>
      </c>
      <c r="AX231" s="12" t="s">
        <v>76</v>
      </c>
      <c r="AY231" s="157" t="s">
        <v>328</v>
      </c>
    </row>
    <row r="232" spans="2:65" s="11" customFormat="1" ht="22.9" customHeight="1">
      <c r="B232" s="121"/>
      <c r="D232" s="122" t="s">
        <v>68</v>
      </c>
      <c r="E232" s="131" t="s">
        <v>183</v>
      </c>
      <c r="F232" s="131" t="s">
        <v>777</v>
      </c>
      <c r="I232" s="124"/>
      <c r="J232" s="132">
        <f>BK232</f>
        <v>0</v>
      </c>
      <c r="L232" s="121"/>
      <c r="M232" s="126"/>
      <c r="P232" s="127">
        <v>0</v>
      </c>
      <c r="R232" s="127">
        <v>0</v>
      </c>
      <c r="T232" s="128">
        <v>0</v>
      </c>
      <c r="AR232" s="122" t="s">
        <v>76</v>
      </c>
      <c r="AT232" s="129" t="s">
        <v>68</v>
      </c>
      <c r="AU232" s="129" t="s">
        <v>76</v>
      </c>
      <c r="AY232" s="122" t="s">
        <v>328</v>
      </c>
      <c r="BK232" s="130">
        <v>0</v>
      </c>
    </row>
    <row r="233" spans="2:65" s="11" customFormat="1" ht="22.9" customHeight="1">
      <c r="B233" s="121"/>
      <c r="D233" s="122" t="s">
        <v>68</v>
      </c>
      <c r="E233" s="131" t="s">
        <v>927</v>
      </c>
      <c r="F233" s="131" t="s">
        <v>928</v>
      </c>
      <c r="I233" s="124"/>
      <c r="J233" s="132">
        <f>BK233</f>
        <v>0</v>
      </c>
      <c r="L233" s="121"/>
      <c r="M233" s="126"/>
      <c r="P233" s="127">
        <f>SUM(P234:P235)</f>
        <v>0</v>
      </c>
      <c r="R233" s="127">
        <f>SUM(R234:R235)</f>
        <v>0</v>
      </c>
      <c r="T233" s="128">
        <f>SUM(T234:T235)</f>
        <v>0</v>
      </c>
      <c r="AR233" s="122" t="s">
        <v>76</v>
      </c>
      <c r="AT233" s="129" t="s">
        <v>68</v>
      </c>
      <c r="AU233" s="129" t="s">
        <v>76</v>
      </c>
      <c r="AY233" s="122" t="s">
        <v>328</v>
      </c>
      <c r="BK233" s="130">
        <f>SUM(BK234:BK235)</f>
        <v>0</v>
      </c>
    </row>
    <row r="234" spans="2:65" s="1" customFormat="1" ht="55.5" customHeight="1">
      <c r="B234" s="133"/>
      <c r="C234" s="134" t="s">
        <v>616</v>
      </c>
      <c r="D234" s="134" t="s">
        <v>331</v>
      </c>
      <c r="E234" s="135" t="s">
        <v>5344</v>
      </c>
      <c r="F234" s="136" t="s">
        <v>5345</v>
      </c>
      <c r="G234" s="137" t="s">
        <v>585</v>
      </c>
      <c r="H234" s="138">
        <v>18.984000000000002</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7648</v>
      </c>
    </row>
    <row r="235" spans="2:65" s="1" customFormat="1">
      <c r="B235" s="34"/>
      <c r="D235" s="147" t="s">
        <v>338</v>
      </c>
      <c r="F235" s="148" t="s">
        <v>5347</v>
      </c>
      <c r="I235" s="149"/>
      <c r="L235" s="34"/>
      <c r="M235" s="150"/>
      <c r="T235" s="55"/>
      <c r="AT235" s="19" t="s">
        <v>338</v>
      </c>
      <c r="AU235" s="19" t="s">
        <v>79</v>
      </c>
    </row>
    <row r="236" spans="2:65" s="11" customFormat="1" ht="25.9" customHeight="1">
      <c r="B236" s="121"/>
      <c r="D236" s="122" t="s">
        <v>68</v>
      </c>
      <c r="E236" s="123" t="s">
        <v>1199</v>
      </c>
      <c r="F236" s="123" t="s">
        <v>1200</v>
      </c>
      <c r="I236" s="124"/>
      <c r="J236" s="125">
        <f>BK236</f>
        <v>0</v>
      </c>
      <c r="L236" s="121"/>
      <c r="M236" s="126"/>
      <c r="P236" s="127">
        <f>P237</f>
        <v>0</v>
      </c>
      <c r="R236" s="127">
        <f>R237</f>
        <v>0.26333183999999993</v>
      </c>
      <c r="T236" s="128">
        <f>T237</f>
        <v>0</v>
      </c>
      <c r="AR236" s="122" t="s">
        <v>79</v>
      </c>
      <c r="AT236" s="129" t="s">
        <v>68</v>
      </c>
      <c r="AU236" s="129" t="s">
        <v>69</v>
      </c>
      <c r="AY236" s="122" t="s">
        <v>328</v>
      </c>
      <c r="BK236" s="130">
        <f>BK237</f>
        <v>0</v>
      </c>
    </row>
    <row r="237" spans="2:65" s="11" customFormat="1" ht="22.9" customHeight="1">
      <c r="B237" s="121"/>
      <c r="D237" s="122" t="s">
        <v>68</v>
      </c>
      <c r="E237" s="131" t="s">
        <v>4565</v>
      </c>
      <c r="F237" s="131" t="s">
        <v>4566</v>
      </c>
      <c r="I237" s="124"/>
      <c r="J237" s="132">
        <f>BK237</f>
        <v>0</v>
      </c>
      <c r="L237" s="121"/>
      <c r="M237" s="126"/>
      <c r="P237" s="127">
        <f>SUM(P238:P243)</f>
        <v>0</v>
      </c>
      <c r="R237" s="127">
        <f>SUM(R238:R243)</f>
        <v>0.26333183999999993</v>
      </c>
      <c r="T237" s="128">
        <f>SUM(T238:T243)</f>
        <v>0</v>
      </c>
      <c r="AR237" s="122" t="s">
        <v>79</v>
      </c>
      <c r="AT237" s="129" t="s">
        <v>68</v>
      </c>
      <c r="AU237" s="129" t="s">
        <v>76</v>
      </c>
      <c r="AY237" s="122" t="s">
        <v>328</v>
      </c>
      <c r="BK237" s="130">
        <f>SUM(BK238:BK243)</f>
        <v>0</v>
      </c>
    </row>
    <row r="238" spans="2:65" s="1" customFormat="1" ht="24.2" customHeight="1">
      <c r="B238" s="133"/>
      <c r="C238" s="134" t="s">
        <v>621</v>
      </c>
      <c r="D238" s="134" t="s">
        <v>331</v>
      </c>
      <c r="E238" s="135" t="s">
        <v>7649</v>
      </c>
      <c r="F238" s="136" t="s">
        <v>7650</v>
      </c>
      <c r="G238" s="137" t="s">
        <v>476</v>
      </c>
      <c r="H238" s="138">
        <v>8.5719999999999992</v>
      </c>
      <c r="I238" s="139"/>
      <c r="J238" s="140">
        <f>ROUND(I238*H238,2)</f>
        <v>0</v>
      </c>
      <c r="K238" s="136" t="s">
        <v>335</v>
      </c>
      <c r="L238" s="34"/>
      <c r="M238" s="141" t="s">
        <v>3</v>
      </c>
      <c r="N238" s="142" t="s">
        <v>40</v>
      </c>
      <c r="P238" s="143">
        <f>O238*H238</f>
        <v>0</v>
      </c>
      <c r="Q238" s="143">
        <v>7.2000000000000005E-4</v>
      </c>
      <c r="R238" s="143">
        <f>Q238*H238</f>
        <v>6.1718399999999996E-3</v>
      </c>
      <c r="S238" s="143">
        <v>0</v>
      </c>
      <c r="T238" s="144">
        <f>S238*H238</f>
        <v>0</v>
      </c>
      <c r="AR238" s="145" t="s">
        <v>532</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532</v>
      </c>
      <c r="BM238" s="145" t="s">
        <v>7651</v>
      </c>
    </row>
    <row r="239" spans="2:65" s="1" customFormat="1">
      <c r="B239" s="34"/>
      <c r="D239" s="147" t="s">
        <v>338</v>
      </c>
      <c r="F239" s="148" t="s">
        <v>7652</v>
      </c>
      <c r="I239" s="149"/>
      <c r="L239" s="34"/>
      <c r="M239" s="150"/>
      <c r="T239" s="55"/>
      <c r="AT239" s="19" t="s">
        <v>338</v>
      </c>
      <c r="AU239" s="19" t="s">
        <v>79</v>
      </c>
    </row>
    <row r="240" spans="2:65" s="12" customFormat="1">
      <c r="B240" s="156"/>
      <c r="D240" s="151" t="s">
        <v>442</v>
      </c>
      <c r="E240" s="157" t="s">
        <v>3</v>
      </c>
      <c r="F240" s="158" t="s">
        <v>7653</v>
      </c>
      <c r="H240" s="159">
        <v>8.5719999999999992</v>
      </c>
      <c r="I240" s="160"/>
      <c r="L240" s="156"/>
      <c r="M240" s="161"/>
      <c r="T240" s="162"/>
      <c r="AT240" s="157" t="s">
        <v>442</v>
      </c>
      <c r="AU240" s="157" t="s">
        <v>79</v>
      </c>
      <c r="AV240" s="12" t="s">
        <v>79</v>
      </c>
      <c r="AW240" s="12" t="s">
        <v>31</v>
      </c>
      <c r="AX240" s="12" t="s">
        <v>76</v>
      </c>
      <c r="AY240" s="157" t="s">
        <v>328</v>
      </c>
    </row>
    <row r="241" spans="2:65" s="1" customFormat="1" ht="21.75" customHeight="1">
      <c r="B241" s="133"/>
      <c r="C241" s="176" t="s">
        <v>626</v>
      </c>
      <c r="D241" s="176" t="s">
        <v>539</v>
      </c>
      <c r="E241" s="177" t="s">
        <v>7654</v>
      </c>
      <c r="F241" s="178" t="s">
        <v>7655</v>
      </c>
      <c r="G241" s="179" t="s">
        <v>476</v>
      </c>
      <c r="H241" s="180">
        <v>8.5719999999999992</v>
      </c>
      <c r="I241" s="181"/>
      <c r="J241" s="182">
        <f>ROUND(I241*H241,2)</f>
        <v>0</v>
      </c>
      <c r="K241" s="178" t="s">
        <v>2897</v>
      </c>
      <c r="L241" s="183"/>
      <c r="M241" s="184" t="s">
        <v>3</v>
      </c>
      <c r="N241" s="185" t="s">
        <v>40</v>
      </c>
      <c r="P241" s="143">
        <f>O241*H241</f>
        <v>0</v>
      </c>
      <c r="Q241" s="143">
        <v>0.03</v>
      </c>
      <c r="R241" s="143">
        <f>Q241*H241</f>
        <v>0.25715999999999994</v>
      </c>
      <c r="S241" s="143">
        <v>0</v>
      </c>
      <c r="T241" s="144">
        <f>S241*H241</f>
        <v>0</v>
      </c>
      <c r="AR241" s="145" t="s">
        <v>621</v>
      </c>
      <c r="AT241" s="145" t="s">
        <v>539</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532</v>
      </c>
      <c r="BM241" s="145" t="s">
        <v>7656</v>
      </c>
    </row>
    <row r="242" spans="2:65" s="1" customFormat="1" ht="49.15" customHeight="1">
      <c r="B242" s="133"/>
      <c r="C242" s="134" t="s">
        <v>631</v>
      </c>
      <c r="D242" s="134" t="s">
        <v>331</v>
      </c>
      <c r="E242" s="135" t="s">
        <v>7657</v>
      </c>
      <c r="F242" s="136" t="s">
        <v>7658</v>
      </c>
      <c r="G242" s="137" t="s">
        <v>585</v>
      </c>
      <c r="H242" s="138">
        <v>0.26300000000000001</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532</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532</v>
      </c>
      <c r="BM242" s="145" t="s">
        <v>7659</v>
      </c>
    </row>
    <row r="243" spans="2:65" s="1" customFormat="1">
      <c r="B243" s="34"/>
      <c r="D243" s="147" t="s">
        <v>338</v>
      </c>
      <c r="F243" s="148" t="s">
        <v>7660</v>
      </c>
      <c r="I243" s="149"/>
      <c r="L243" s="34"/>
      <c r="M243" s="153"/>
      <c r="N243" s="154"/>
      <c r="O243" s="154"/>
      <c r="P243" s="154"/>
      <c r="Q243" s="154"/>
      <c r="R243" s="154"/>
      <c r="S243" s="154"/>
      <c r="T243" s="155"/>
      <c r="AT243" s="19" t="s">
        <v>338</v>
      </c>
      <c r="AU243" s="19" t="s">
        <v>79</v>
      </c>
    </row>
    <row r="244" spans="2:65" s="1" customFormat="1" ht="6.95" customHeight="1">
      <c r="B244" s="43"/>
      <c r="C244" s="44"/>
      <c r="D244" s="44"/>
      <c r="E244" s="44"/>
      <c r="F244" s="44"/>
      <c r="G244" s="44"/>
      <c r="H244" s="44"/>
      <c r="I244" s="44"/>
      <c r="J244" s="44"/>
      <c r="K244" s="44"/>
      <c r="L244" s="34"/>
    </row>
  </sheetData>
  <autoFilter ref="C108:K243" xr:uid="{00000000-0009-0000-0000-00001F000000}"/>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F00-000000000000}"/>
    <hyperlink ref="F117" r:id="rId2" xr:uid="{00000000-0004-0000-1F00-000001000000}"/>
    <hyperlink ref="F119" r:id="rId3" xr:uid="{00000000-0004-0000-1F00-000002000000}"/>
    <hyperlink ref="F121" r:id="rId4" xr:uid="{00000000-0004-0000-1F00-000003000000}"/>
    <hyperlink ref="F124" r:id="rId5" xr:uid="{00000000-0004-0000-1F00-000004000000}"/>
    <hyperlink ref="F130" r:id="rId6" xr:uid="{00000000-0004-0000-1F00-000005000000}"/>
    <hyperlink ref="F134" r:id="rId7" xr:uid="{00000000-0004-0000-1F00-000006000000}"/>
    <hyperlink ref="F142" r:id="rId8" xr:uid="{00000000-0004-0000-1F00-000007000000}"/>
    <hyperlink ref="F145" r:id="rId9" xr:uid="{00000000-0004-0000-1F00-000008000000}"/>
    <hyperlink ref="F147" r:id="rId10" xr:uid="{00000000-0004-0000-1F00-000009000000}"/>
    <hyperlink ref="F150" r:id="rId11" xr:uid="{00000000-0004-0000-1F00-00000A000000}"/>
    <hyperlink ref="F157" r:id="rId12" xr:uid="{00000000-0004-0000-1F00-00000B000000}"/>
    <hyperlink ref="F161" r:id="rId13" xr:uid="{00000000-0004-0000-1F00-00000C000000}"/>
    <hyperlink ref="F167" r:id="rId14" xr:uid="{00000000-0004-0000-1F00-00000D000000}"/>
    <hyperlink ref="F174" r:id="rId15" xr:uid="{00000000-0004-0000-1F00-00000E000000}"/>
    <hyperlink ref="F177" r:id="rId16" xr:uid="{00000000-0004-0000-1F00-00000F000000}"/>
    <hyperlink ref="F185" r:id="rId17" xr:uid="{00000000-0004-0000-1F00-000010000000}"/>
    <hyperlink ref="F191" r:id="rId18" xr:uid="{00000000-0004-0000-1F00-000011000000}"/>
    <hyperlink ref="F198" r:id="rId19" xr:uid="{00000000-0004-0000-1F00-000012000000}"/>
    <hyperlink ref="F201" r:id="rId20" xr:uid="{00000000-0004-0000-1F00-000013000000}"/>
    <hyperlink ref="F203" r:id="rId21" xr:uid="{00000000-0004-0000-1F00-000014000000}"/>
    <hyperlink ref="F207" r:id="rId22" xr:uid="{00000000-0004-0000-1F00-000015000000}"/>
    <hyperlink ref="F211" r:id="rId23" xr:uid="{00000000-0004-0000-1F00-000016000000}"/>
    <hyperlink ref="F213" r:id="rId24" xr:uid="{00000000-0004-0000-1F00-000017000000}"/>
    <hyperlink ref="F215" r:id="rId25" xr:uid="{00000000-0004-0000-1F00-000018000000}"/>
    <hyperlink ref="F218" r:id="rId26" xr:uid="{00000000-0004-0000-1F00-000019000000}"/>
    <hyperlink ref="F222" r:id="rId27" xr:uid="{00000000-0004-0000-1F00-00001A000000}"/>
    <hyperlink ref="F228" r:id="rId28" xr:uid="{00000000-0004-0000-1F00-00001B000000}"/>
    <hyperlink ref="F235" r:id="rId29" xr:uid="{00000000-0004-0000-1F00-00001C000000}"/>
    <hyperlink ref="F239" r:id="rId30" xr:uid="{00000000-0004-0000-1F00-00001D000000}"/>
    <hyperlink ref="F243" r:id="rId31" xr:uid="{00000000-0004-0000-1F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24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203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1828</v>
      </c>
      <c r="F11" s="374"/>
      <c r="G11" s="374"/>
      <c r="H11" s="374"/>
      <c r="L11" s="34"/>
    </row>
    <row r="12" spans="2:46" s="1" customFormat="1" ht="12" customHeight="1">
      <c r="B12" s="34"/>
      <c r="D12" s="29" t="s">
        <v>305</v>
      </c>
      <c r="L12" s="34"/>
    </row>
    <row r="13" spans="2:46" s="1" customFormat="1" ht="16.5" customHeight="1">
      <c r="B13" s="34"/>
      <c r="E13" s="353" t="s">
        <v>7661</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ROUND((SUM(BE98:BE246)),  2)</f>
        <v>0</v>
      </c>
      <c r="I37" s="95">
        <v>0.21</v>
      </c>
      <c r="J37" s="84">
        <f>ROUND(((SUM(BE98:BE246))*I37),  2)</f>
        <v>0</v>
      </c>
      <c r="L37" s="34"/>
    </row>
    <row r="38" spans="2:12" s="1" customFormat="1" ht="14.45" customHeight="1">
      <c r="B38" s="34"/>
      <c r="E38" s="29" t="s">
        <v>41</v>
      </c>
      <c r="F38" s="84">
        <f>ROUND((SUM(BF98:BF246)),  2)</f>
        <v>0</v>
      </c>
      <c r="I38" s="95">
        <v>0.12</v>
      </c>
      <c r="J38" s="84">
        <f>ROUND(((SUM(BF98:BF246))*I38),  2)</f>
        <v>0</v>
      </c>
      <c r="L38" s="34"/>
    </row>
    <row r="39" spans="2:12" s="1" customFormat="1" ht="14.45" hidden="1" customHeight="1">
      <c r="B39" s="34"/>
      <c r="E39" s="29" t="s">
        <v>42</v>
      </c>
      <c r="F39" s="84">
        <f>ROUND((SUM(BG98:BG246)),  2)</f>
        <v>0</v>
      </c>
      <c r="I39" s="95">
        <v>0.21</v>
      </c>
      <c r="J39" s="84">
        <f>0</f>
        <v>0</v>
      </c>
      <c r="L39" s="34"/>
    </row>
    <row r="40" spans="2:12" s="1" customFormat="1" ht="14.45" hidden="1" customHeight="1">
      <c r="B40" s="34"/>
      <c r="E40" s="29" t="s">
        <v>43</v>
      </c>
      <c r="F40" s="84">
        <f>ROUND((SUM(BH98:BH246)),  2)</f>
        <v>0</v>
      </c>
      <c r="I40" s="95">
        <v>0.12</v>
      </c>
      <c r="J40" s="84">
        <f>0</f>
        <v>0</v>
      </c>
      <c r="L40" s="34"/>
    </row>
    <row r="41" spans="2:12" s="1" customFormat="1" ht="14.45" hidden="1" customHeight="1">
      <c r="B41" s="34"/>
      <c r="E41" s="29" t="s">
        <v>44</v>
      </c>
      <c r="F41" s="84">
        <f>ROUND((SUM(BI98:BI246)),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1828</v>
      </c>
      <c r="F56" s="374"/>
      <c r="G56" s="374"/>
      <c r="H56" s="374"/>
      <c r="L56" s="34"/>
    </row>
    <row r="57" spans="2:12" s="1" customFormat="1" ht="12" customHeight="1">
      <c r="B57" s="34"/>
      <c r="C57" s="29" t="s">
        <v>305</v>
      </c>
      <c r="L57" s="34"/>
    </row>
    <row r="58" spans="2:12" s="1" customFormat="1" ht="16.5" customHeight="1">
      <c r="B58" s="34"/>
      <c r="E58" s="353" t="str">
        <f>E13</f>
        <v>D703 - Mobiliář</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4.85" customHeight="1">
      <c r="B70" s="109"/>
      <c r="D70" s="110" t="s">
        <v>2541</v>
      </c>
      <c r="E70" s="111"/>
      <c r="F70" s="111"/>
      <c r="G70" s="111"/>
      <c r="H70" s="111"/>
      <c r="I70" s="111"/>
      <c r="J70" s="112">
        <f>J101</f>
        <v>0</v>
      </c>
      <c r="L70" s="109"/>
    </row>
    <row r="71" spans="2:47" s="9" customFormat="1" ht="14.85" customHeight="1">
      <c r="B71" s="109"/>
      <c r="D71" s="110" t="s">
        <v>2543</v>
      </c>
      <c r="E71" s="111"/>
      <c r="F71" s="111"/>
      <c r="G71" s="111"/>
      <c r="H71" s="111"/>
      <c r="I71" s="111"/>
      <c r="J71" s="112">
        <f>J136</f>
        <v>0</v>
      </c>
      <c r="L71" s="109"/>
    </row>
    <row r="72" spans="2:47" s="9" customFormat="1" ht="19.899999999999999" customHeight="1">
      <c r="B72" s="109"/>
      <c r="D72" s="110" t="s">
        <v>427</v>
      </c>
      <c r="E72" s="111"/>
      <c r="F72" s="111"/>
      <c r="G72" s="111"/>
      <c r="H72" s="111"/>
      <c r="I72" s="111"/>
      <c r="J72" s="112">
        <f>J152</f>
        <v>0</v>
      </c>
      <c r="L72" s="109"/>
    </row>
    <row r="73" spans="2:47" s="9" customFormat="1" ht="19.899999999999999" customHeight="1">
      <c r="B73" s="109"/>
      <c r="D73" s="110" t="s">
        <v>7662</v>
      </c>
      <c r="E73" s="111"/>
      <c r="F73" s="111"/>
      <c r="G73" s="111"/>
      <c r="H73" s="111"/>
      <c r="I73" s="111"/>
      <c r="J73" s="112">
        <f>J204</f>
        <v>0</v>
      </c>
      <c r="L73" s="109"/>
    </row>
    <row r="74" spans="2:47" s="9" customFormat="1" ht="19.899999999999999" customHeight="1">
      <c r="B74" s="109"/>
      <c r="D74" s="110" t="s">
        <v>433</v>
      </c>
      <c r="E74" s="111"/>
      <c r="F74" s="111"/>
      <c r="G74" s="111"/>
      <c r="H74" s="111"/>
      <c r="I74" s="111"/>
      <c r="J74" s="112">
        <f>J244</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302</v>
      </c>
      <c r="F86" s="335"/>
      <c r="G86" s="335"/>
      <c r="H86" s="335"/>
      <c r="L86" s="22"/>
    </row>
    <row r="87" spans="2:12" ht="12" customHeight="1">
      <c r="B87" s="22"/>
      <c r="C87" s="29" t="s">
        <v>303</v>
      </c>
      <c r="L87" s="22"/>
    </row>
    <row r="88" spans="2:12" s="1" customFormat="1" ht="16.5" customHeight="1">
      <c r="B88" s="34"/>
      <c r="E88" s="365" t="s">
        <v>1828</v>
      </c>
      <c r="F88" s="374"/>
      <c r="G88" s="374"/>
      <c r="H88" s="374"/>
      <c r="L88" s="34"/>
    </row>
    <row r="89" spans="2:12" s="1" customFormat="1" ht="12" customHeight="1">
      <c r="B89" s="34"/>
      <c r="C89" s="29" t="s">
        <v>305</v>
      </c>
      <c r="L89" s="34"/>
    </row>
    <row r="90" spans="2:12" s="1" customFormat="1" ht="16.5" customHeight="1">
      <c r="B90" s="34"/>
      <c r="E90" s="353" t="str">
        <f>E13</f>
        <v>D703 - Mobiliář</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47.995123539999994</v>
      </c>
      <c r="S98" s="52"/>
      <c r="T98" s="119">
        <f>T99</f>
        <v>0</v>
      </c>
      <c r="AT98" s="19" t="s">
        <v>68</v>
      </c>
      <c r="AU98" s="19" t="s">
        <v>310</v>
      </c>
      <c r="BK98" s="120">
        <f>BK99</f>
        <v>0</v>
      </c>
    </row>
    <row r="99" spans="2:65" s="11" customFormat="1" ht="25.9" customHeight="1">
      <c r="B99" s="121"/>
      <c r="D99" s="122" t="s">
        <v>68</v>
      </c>
      <c r="E99" s="123" t="s">
        <v>434</v>
      </c>
      <c r="F99" s="123" t="s">
        <v>435</v>
      </c>
      <c r="I99" s="124"/>
      <c r="J99" s="125">
        <f>BK99</f>
        <v>0</v>
      </c>
      <c r="L99" s="121"/>
      <c r="M99" s="126"/>
      <c r="P99" s="127">
        <f>P100+P152+P204+P244</f>
        <v>0</v>
      </c>
      <c r="R99" s="127">
        <f>R100+R152+R204+R244</f>
        <v>47.995123539999994</v>
      </c>
      <c r="T99" s="128">
        <f>T100+T152+T204+T244</f>
        <v>0</v>
      </c>
      <c r="AR99" s="122" t="s">
        <v>76</v>
      </c>
      <c r="AT99" s="129" t="s">
        <v>68</v>
      </c>
      <c r="AU99" s="129" t="s">
        <v>69</v>
      </c>
      <c r="AY99" s="122" t="s">
        <v>328</v>
      </c>
      <c r="BK99" s="130">
        <f>BK100+BK152+BK204+BK244</f>
        <v>0</v>
      </c>
    </row>
    <row r="100" spans="2:65" s="11" customFormat="1" ht="22.9" customHeight="1">
      <c r="B100" s="121"/>
      <c r="D100" s="122" t="s">
        <v>68</v>
      </c>
      <c r="E100" s="131" t="s">
        <v>76</v>
      </c>
      <c r="F100" s="131" t="s">
        <v>436</v>
      </c>
      <c r="I100" s="124"/>
      <c r="J100" s="132">
        <f>BK100</f>
        <v>0</v>
      </c>
      <c r="L100" s="121"/>
      <c r="M100" s="126"/>
      <c r="P100" s="127">
        <f>P101+P136</f>
        <v>0</v>
      </c>
      <c r="R100" s="127">
        <f>R101+R136</f>
        <v>0</v>
      </c>
      <c r="T100" s="128">
        <f>T101+T136</f>
        <v>0</v>
      </c>
      <c r="AR100" s="122" t="s">
        <v>76</v>
      </c>
      <c r="AT100" s="129" t="s">
        <v>68</v>
      </c>
      <c r="AU100" s="129" t="s">
        <v>76</v>
      </c>
      <c r="AY100" s="122" t="s">
        <v>328</v>
      </c>
      <c r="BK100" s="130">
        <f>BK101+BK136</f>
        <v>0</v>
      </c>
    </row>
    <row r="101" spans="2:65" s="11" customFormat="1" ht="20.85" customHeight="1">
      <c r="B101" s="121"/>
      <c r="D101" s="122" t="s">
        <v>68</v>
      </c>
      <c r="E101" s="131" t="s">
        <v>9</v>
      </c>
      <c r="F101" s="131" t="s">
        <v>2613</v>
      </c>
      <c r="I101" s="124"/>
      <c r="J101" s="132">
        <f>BK101</f>
        <v>0</v>
      </c>
      <c r="L101" s="121"/>
      <c r="M101" s="126"/>
      <c r="P101" s="127">
        <f>SUM(P102:P135)</f>
        <v>0</v>
      </c>
      <c r="R101" s="127">
        <f>SUM(R102:R135)</f>
        <v>0</v>
      </c>
      <c r="T101" s="128">
        <f>SUM(T102:T135)</f>
        <v>0</v>
      </c>
      <c r="AR101" s="122" t="s">
        <v>76</v>
      </c>
      <c r="AT101" s="129" t="s">
        <v>68</v>
      </c>
      <c r="AU101" s="129" t="s">
        <v>79</v>
      </c>
      <c r="AY101" s="122" t="s">
        <v>328</v>
      </c>
      <c r="BK101" s="130">
        <f>SUM(BK102:BK135)</f>
        <v>0</v>
      </c>
    </row>
    <row r="102" spans="2:65" s="1" customFormat="1" ht="44.25" customHeight="1">
      <c r="B102" s="133"/>
      <c r="C102" s="134" t="s">
        <v>76</v>
      </c>
      <c r="D102" s="134" t="s">
        <v>331</v>
      </c>
      <c r="E102" s="135" t="s">
        <v>2633</v>
      </c>
      <c r="F102" s="136" t="s">
        <v>2634</v>
      </c>
      <c r="G102" s="137" t="s">
        <v>491</v>
      </c>
      <c r="H102" s="138">
        <v>2</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7663</v>
      </c>
    </row>
    <row r="103" spans="2:65" s="1" customFormat="1">
      <c r="B103" s="34"/>
      <c r="D103" s="147" t="s">
        <v>338</v>
      </c>
      <c r="F103" s="148" t="s">
        <v>2636</v>
      </c>
      <c r="I103" s="149"/>
      <c r="L103" s="34"/>
      <c r="M103" s="150"/>
      <c r="T103" s="55"/>
      <c r="AT103" s="19" t="s">
        <v>338</v>
      </c>
      <c r="AU103" s="19" t="s">
        <v>87</v>
      </c>
    </row>
    <row r="104" spans="2:65" s="12" customFormat="1">
      <c r="B104" s="156"/>
      <c r="D104" s="151" t="s">
        <v>442</v>
      </c>
      <c r="E104" s="157" t="s">
        <v>3</v>
      </c>
      <c r="F104" s="158" t="s">
        <v>5304</v>
      </c>
      <c r="H104" s="159">
        <v>2</v>
      </c>
      <c r="I104" s="160"/>
      <c r="L104" s="156"/>
      <c r="M104" s="161"/>
      <c r="T104" s="162"/>
      <c r="AT104" s="157" t="s">
        <v>442</v>
      </c>
      <c r="AU104" s="157" t="s">
        <v>87</v>
      </c>
      <c r="AV104" s="12" t="s">
        <v>79</v>
      </c>
      <c r="AW104" s="12" t="s">
        <v>31</v>
      </c>
      <c r="AX104" s="12" t="s">
        <v>69</v>
      </c>
      <c r="AY104" s="157" t="s">
        <v>328</v>
      </c>
    </row>
    <row r="105" spans="2:65" s="13" customFormat="1">
      <c r="B105" s="163"/>
      <c r="D105" s="151" t="s">
        <v>442</v>
      </c>
      <c r="E105" s="164" t="s">
        <v>3</v>
      </c>
      <c r="F105" s="165" t="s">
        <v>452</v>
      </c>
      <c r="H105" s="166">
        <v>2</v>
      </c>
      <c r="I105" s="167"/>
      <c r="L105" s="163"/>
      <c r="M105" s="168"/>
      <c r="T105" s="169"/>
      <c r="AT105" s="164" t="s">
        <v>442</v>
      </c>
      <c r="AU105" s="164" t="s">
        <v>87</v>
      </c>
      <c r="AV105" s="13" t="s">
        <v>113</v>
      </c>
      <c r="AW105" s="13" t="s">
        <v>31</v>
      </c>
      <c r="AX105" s="13" t="s">
        <v>76</v>
      </c>
      <c r="AY105" s="164" t="s">
        <v>328</v>
      </c>
    </row>
    <row r="106" spans="2:65" s="1" customFormat="1" ht="44.25" customHeight="1">
      <c r="B106" s="133"/>
      <c r="C106" s="134" t="s">
        <v>79</v>
      </c>
      <c r="D106" s="134" t="s">
        <v>331</v>
      </c>
      <c r="E106" s="135" t="s">
        <v>7664</v>
      </c>
      <c r="F106" s="136" t="s">
        <v>7665</v>
      </c>
      <c r="G106" s="137" t="s">
        <v>491</v>
      </c>
      <c r="H106" s="138">
        <v>12.926</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87</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7666</v>
      </c>
    </row>
    <row r="107" spans="2:65" s="1" customFormat="1">
      <c r="B107" s="34"/>
      <c r="D107" s="147" t="s">
        <v>338</v>
      </c>
      <c r="F107" s="148" t="s">
        <v>7667</v>
      </c>
      <c r="I107" s="149"/>
      <c r="L107" s="34"/>
      <c r="M107" s="150"/>
      <c r="T107" s="55"/>
      <c r="AT107" s="19" t="s">
        <v>338</v>
      </c>
      <c r="AU107" s="19" t="s">
        <v>87</v>
      </c>
    </row>
    <row r="108" spans="2:65" s="14" customFormat="1">
      <c r="B108" s="170"/>
      <c r="D108" s="151" t="s">
        <v>442</v>
      </c>
      <c r="E108" s="171" t="s">
        <v>3</v>
      </c>
      <c r="F108" s="172" t="s">
        <v>7668</v>
      </c>
      <c r="H108" s="171" t="s">
        <v>3</v>
      </c>
      <c r="I108" s="173"/>
      <c r="L108" s="170"/>
      <c r="M108" s="174"/>
      <c r="T108" s="175"/>
      <c r="AT108" s="171" t="s">
        <v>442</v>
      </c>
      <c r="AU108" s="171" t="s">
        <v>87</v>
      </c>
      <c r="AV108" s="14" t="s">
        <v>76</v>
      </c>
      <c r="AW108" s="14" t="s">
        <v>31</v>
      </c>
      <c r="AX108" s="14" t="s">
        <v>69</v>
      </c>
      <c r="AY108" s="171" t="s">
        <v>328</v>
      </c>
    </row>
    <row r="109" spans="2:65" s="12" customFormat="1">
      <c r="B109" s="156"/>
      <c r="D109" s="151" t="s">
        <v>442</v>
      </c>
      <c r="E109" s="157" t="s">
        <v>3</v>
      </c>
      <c r="F109" s="158" t="s">
        <v>7669</v>
      </c>
      <c r="H109" s="159">
        <v>2.3660000000000001</v>
      </c>
      <c r="I109" s="160"/>
      <c r="L109" s="156"/>
      <c r="M109" s="161"/>
      <c r="T109" s="162"/>
      <c r="AT109" s="157" t="s">
        <v>442</v>
      </c>
      <c r="AU109" s="157" t="s">
        <v>87</v>
      </c>
      <c r="AV109" s="12" t="s">
        <v>79</v>
      </c>
      <c r="AW109" s="12" t="s">
        <v>31</v>
      </c>
      <c r="AX109" s="12" t="s">
        <v>69</v>
      </c>
      <c r="AY109" s="157" t="s">
        <v>328</v>
      </c>
    </row>
    <row r="110" spans="2:65" s="12" customFormat="1">
      <c r="B110" s="156"/>
      <c r="D110" s="151" t="s">
        <v>442</v>
      </c>
      <c r="E110" s="157" t="s">
        <v>3</v>
      </c>
      <c r="F110" s="158" t="s">
        <v>7670</v>
      </c>
      <c r="H110" s="159">
        <v>3.4809999999999999</v>
      </c>
      <c r="I110" s="160"/>
      <c r="L110" s="156"/>
      <c r="M110" s="161"/>
      <c r="T110" s="162"/>
      <c r="AT110" s="157" t="s">
        <v>442</v>
      </c>
      <c r="AU110" s="157" t="s">
        <v>87</v>
      </c>
      <c r="AV110" s="12" t="s">
        <v>79</v>
      </c>
      <c r="AW110" s="12" t="s">
        <v>31</v>
      </c>
      <c r="AX110" s="12" t="s">
        <v>69</v>
      </c>
      <c r="AY110" s="157" t="s">
        <v>328</v>
      </c>
    </row>
    <row r="111" spans="2:65" s="12" customFormat="1">
      <c r="B111" s="156"/>
      <c r="D111" s="151" t="s">
        <v>442</v>
      </c>
      <c r="E111" s="157" t="s">
        <v>3</v>
      </c>
      <c r="F111" s="158" t="s">
        <v>7671</v>
      </c>
      <c r="H111" s="159">
        <v>2.6960000000000002</v>
      </c>
      <c r="I111" s="160"/>
      <c r="L111" s="156"/>
      <c r="M111" s="161"/>
      <c r="T111" s="162"/>
      <c r="AT111" s="157" t="s">
        <v>442</v>
      </c>
      <c r="AU111" s="157" t="s">
        <v>87</v>
      </c>
      <c r="AV111" s="12" t="s">
        <v>79</v>
      </c>
      <c r="AW111" s="12" t="s">
        <v>31</v>
      </c>
      <c r="AX111" s="12" t="s">
        <v>69</v>
      </c>
      <c r="AY111" s="157" t="s">
        <v>328</v>
      </c>
    </row>
    <row r="112" spans="2:65" s="12" customFormat="1">
      <c r="B112" s="156"/>
      <c r="D112" s="151" t="s">
        <v>442</v>
      </c>
      <c r="E112" s="157" t="s">
        <v>3</v>
      </c>
      <c r="F112" s="158" t="s">
        <v>7672</v>
      </c>
      <c r="H112" s="159">
        <v>2.3769999999999998</v>
      </c>
      <c r="I112" s="160"/>
      <c r="L112" s="156"/>
      <c r="M112" s="161"/>
      <c r="T112" s="162"/>
      <c r="AT112" s="157" t="s">
        <v>442</v>
      </c>
      <c r="AU112" s="157" t="s">
        <v>87</v>
      </c>
      <c r="AV112" s="12" t="s">
        <v>79</v>
      </c>
      <c r="AW112" s="12" t="s">
        <v>31</v>
      </c>
      <c r="AX112" s="12" t="s">
        <v>69</v>
      </c>
      <c r="AY112" s="157" t="s">
        <v>328</v>
      </c>
    </row>
    <row r="113" spans="2:65" s="14" customFormat="1">
      <c r="B113" s="170"/>
      <c r="D113" s="151" t="s">
        <v>442</v>
      </c>
      <c r="E113" s="171" t="s">
        <v>3</v>
      </c>
      <c r="F113" s="172" t="s">
        <v>7673</v>
      </c>
      <c r="H113" s="171" t="s">
        <v>3</v>
      </c>
      <c r="I113" s="173"/>
      <c r="L113" s="170"/>
      <c r="M113" s="174"/>
      <c r="T113" s="175"/>
      <c r="AT113" s="171" t="s">
        <v>442</v>
      </c>
      <c r="AU113" s="171" t="s">
        <v>87</v>
      </c>
      <c r="AV113" s="14" t="s">
        <v>76</v>
      </c>
      <c r="AW113" s="14" t="s">
        <v>31</v>
      </c>
      <c r="AX113" s="14" t="s">
        <v>69</v>
      </c>
      <c r="AY113" s="171" t="s">
        <v>328</v>
      </c>
    </row>
    <row r="114" spans="2:65" s="12" customFormat="1">
      <c r="B114" s="156"/>
      <c r="D114" s="151" t="s">
        <v>442</v>
      </c>
      <c r="E114" s="157" t="s">
        <v>3</v>
      </c>
      <c r="F114" s="158" t="s">
        <v>7674</v>
      </c>
      <c r="H114" s="159">
        <v>0.626</v>
      </c>
      <c r="I114" s="160"/>
      <c r="L114" s="156"/>
      <c r="M114" s="161"/>
      <c r="T114" s="162"/>
      <c r="AT114" s="157" t="s">
        <v>442</v>
      </c>
      <c r="AU114" s="157" t="s">
        <v>87</v>
      </c>
      <c r="AV114" s="12" t="s">
        <v>79</v>
      </c>
      <c r="AW114" s="12" t="s">
        <v>31</v>
      </c>
      <c r="AX114" s="12" t="s">
        <v>69</v>
      </c>
      <c r="AY114" s="157" t="s">
        <v>328</v>
      </c>
    </row>
    <row r="115" spans="2:65" s="12" customFormat="1">
      <c r="B115" s="156"/>
      <c r="D115" s="151" t="s">
        <v>442</v>
      </c>
      <c r="E115" s="157" t="s">
        <v>3</v>
      </c>
      <c r="F115" s="158" t="s">
        <v>7675</v>
      </c>
      <c r="H115" s="159">
        <v>0.377</v>
      </c>
      <c r="I115" s="160"/>
      <c r="L115" s="156"/>
      <c r="M115" s="161"/>
      <c r="T115" s="162"/>
      <c r="AT115" s="157" t="s">
        <v>442</v>
      </c>
      <c r="AU115" s="157" t="s">
        <v>87</v>
      </c>
      <c r="AV115" s="12" t="s">
        <v>79</v>
      </c>
      <c r="AW115" s="12" t="s">
        <v>31</v>
      </c>
      <c r="AX115" s="12" t="s">
        <v>69</v>
      </c>
      <c r="AY115" s="157" t="s">
        <v>328</v>
      </c>
    </row>
    <row r="116" spans="2:65" s="12" customFormat="1">
      <c r="B116" s="156"/>
      <c r="D116" s="151" t="s">
        <v>442</v>
      </c>
      <c r="E116" s="157" t="s">
        <v>3</v>
      </c>
      <c r="F116" s="158" t="s">
        <v>7676</v>
      </c>
      <c r="H116" s="159">
        <v>0.626</v>
      </c>
      <c r="I116" s="160"/>
      <c r="L116" s="156"/>
      <c r="M116" s="161"/>
      <c r="T116" s="162"/>
      <c r="AT116" s="157" t="s">
        <v>442</v>
      </c>
      <c r="AU116" s="157" t="s">
        <v>87</v>
      </c>
      <c r="AV116" s="12" t="s">
        <v>79</v>
      </c>
      <c r="AW116" s="12" t="s">
        <v>31</v>
      </c>
      <c r="AX116" s="12" t="s">
        <v>69</v>
      </c>
      <c r="AY116" s="157" t="s">
        <v>328</v>
      </c>
    </row>
    <row r="117" spans="2:65" s="12" customFormat="1">
      <c r="B117" s="156"/>
      <c r="D117" s="151" t="s">
        <v>442</v>
      </c>
      <c r="E117" s="157" t="s">
        <v>3</v>
      </c>
      <c r="F117" s="158" t="s">
        <v>7677</v>
      </c>
      <c r="H117" s="159">
        <v>0.377</v>
      </c>
      <c r="I117" s="160"/>
      <c r="L117" s="156"/>
      <c r="M117" s="161"/>
      <c r="T117" s="162"/>
      <c r="AT117" s="157" t="s">
        <v>442</v>
      </c>
      <c r="AU117" s="157" t="s">
        <v>87</v>
      </c>
      <c r="AV117" s="12" t="s">
        <v>79</v>
      </c>
      <c r="AW117" s="12" t="s">
        <v>31</v>
      </c>
      <c r="AX117" s="12" t="s">
        <v>69</v>
      </c>
      <c r="AY117" s="157" t="s">
        <v>328</v>
      </c>
    </row>
    <row r="118" spans="2:65" s="13" customFormat="1">
      <c r="B118" s="163"/>
      <c r="D118" s="151" t="s">
        <v>442</v>
      </c>
      <c r="E118" s="164" t="s">
        <v>3</v>
      </c>
      <c r="F118" s="165" t="s">
        <v>452</v>
      </c>
      <c r="H118" s="166">
        <v>12.925999999999998</v>
      </c>
      <c r="I118" s="167"/>
      <c r="L118" s="163"/>
      <c r="M118" s="168"/>
      <c r="T118" s="169"/>
      <c r="AT118" s="164" t="s">
        <v>442</v>
      </c>
      <c r="AU118" s="164" t="s">
        <v>87</v>
      </c>
      <c r="AV118" s="13" t="s">
        <v>113</v>
      </c>
      <c r="AW118" s="13" t="s">
        <v>31</v>
      </c>
      <c r="AX118" s="13" t="s">
        <v>76</v>
      </c>
      <c r="AY118" s="164" t="s">
        <v>328</v>
      </c>
    </row>
    <row r="119" spans="2:65" s="1" customFormat="1" ht="24.2" customHeight="1">
      <c r="B119" s="133"/>
      <c r="C119" s="134" t="s">
        <v>87</v>
      </c>
      <c r="D119" s="134" t="s">
        <v>331</v>
      </c>
      <c r="E119" s="135" t="s">
        <v>7678</v>
      </c>
      <c r="F119" s="136" t="s">
        <v>7679</v>
      </c>
      <c r="G119" s="137" t="s">
        <v>491</v>
      </c>
      <c r="H119" s="138">
        <v>5.27</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7680</v>
      </c>
    </row>
    <row r="120" spans="2:65" s="1" customFormat="1">
      <c r="B120" s="34"/>
      <c r="D120" s="147" t="s">
        <v>338</v>
      </c>
      <c r="F120" s="148" t="s">
        <v>7681</v>
      </c>
      <c r="I120" s="149"/>
      <c r="L120" s="34"/>
      <c r="M120" s="150"/>
      <c r="T120" s="55"/>
      <c r="AT120" s="19" t="s">
        <v>338</v>
      </c>
      <c r="AU120" s="19" t="s">
        <v>87</v>
      </c>
    </row>
    <row r="121" spans="2:65" s="12" customFormat="1">
      <c r="B121" s="156"/>
      <c r="D121" s="151" t="s">
        <v>442</v>
      </c>
      <c r="E121" s="157" t="s">
        <v>3</v>
      </c>
      <c r="F121" s="158" t="s">
        <v>7682</v>
      </c>
      <c r="H121" s="159">
        <v>0.307</v>
      </c>
      <c r="I121" s="160"/>
      <c r="L121" s="156"/>
      <c r="M121" s="161"/>
      <c r="T121" s="162"/>
      <c r="AT121" s="157" t="s">
        <v>442</v>
      </c>
      <c r="AU121" s="157" t="s">
        <v>87</v>
      </c>
      <c r="AV121" s="12" t="s">
        <v>79</v>
      </c>
      <c r="AW121" s="12" t="s">
        <v>31</v>
      </c>
      <c r="AX121" s="12" t="s">
        <v>69</v>
      </c>
      <c r="AY121" s="157" t="s">
        <v>328</v>
      </c>
    </row>
    <row r="122" spans="2:65" s="12" customFormat="1">
      <c r="B122" s="156"/>
      <c r="D122" s="151" t="s">
        <v>442</v>
      </c>
      <c r="E122" s="157" t="s">
        <v>3</v>
      </c>
      <c r="F122" s="158" t="s">
        <v>7683</v>
      </c>
      <c r="H122" s="159">
        <v>0.32</v>
      </c>
      <c r="I122" s="160"/>
      <c r="L122" s="156"/>
      <c r="M122" s="161"/>
      <c r="T122" s="162"/>
      <c r="AT122" s="157" t="s">
        <v>442</v>
      </c>
      <c r="AU122" s="157" t="s">
        <v>87</v>
      </c>
      <c r="AV122" s="12" t="s">
        <v>79</v>
      </c>
      <c r="AW122" s="12" t="s">
        <v>31</v>
      </c>
      <c r="AX122" s="12" t="s">
        <v>69</v>
      </c>
      <c r="AY122" s="157" t="s">
        <v>328</v>
      </c>
    </row>
    <row r="123" spans="2:65" s="12" customFormat="1">
      <c r="B123" s="156"/>
      <c r="D123" s="151" t="s">
        <v>442</v>
      </c>
      <c r="E123" s="157" t="s">
        <v>3</v>
      </c>
      <c r="F123" s="158" t="s">
        <v>7684</v>
      </c>
      <c r="H123" s="159">
        <v>0.32</v>
      </c>
      <c r="I123" s="160"/>
      <c r="L123" s="156"/>
      <c r="M123" s="161"/>
      <c r="T123" s="162"/>
      <c r="AT123" s="157" t="s">
        <v>442</v>
      </c>
      <c r="AU123" s="157" t="s">
        <v>87</v>
      </c>
      <c r="AV123" s="12" t="s">
        <v>79</v>
      </c>
      <c r="AW123" s="12" t="s">
        <v>31</v>
      </c>
      <c r="AX123" s="12" t="s">
        <v>69</v>
      </c>
      <c r="AY123" s="157" t="s">
        <v>328</v>
      </c>
    </row>
    <row r="124" spans="2:65" s="12" customFormat="1">
      <c r="B124" s="156"/>
      <c r="D124" s="151" t="s">
        <v>442</v>
      </c>
      <c r="E124" s="157" t="s">
        <v>3</v>
      </c>
      <c r="F124" s="158" t="s">
        <v>7685</v>
      </c>
      <c r="H124" s="159">
        <v>0.22800000000000001</v>
      </c>
      <c r="I124" s="160"/>
      <c r="L124" s="156"/>
      <c r="M124" s="161"/>
      <c r="T124" s="162"/>
      <c r="AT124" s="157" t="s">
        <v>442</v>
      </c>
      <c r="AU124" s="157" t="s">
        <v>87</v>
      </c>
      <c r="AV124" s="12" t="s">
        <v>79</v>
      </c>
      <c r="AW124" s="12" t="s">
        <v>31</v>
      </c>
      <c r="AX124" s="12" t="s">
        <v>69</v>
      </c>
      <c r="AY124" s="157" t="s">
        <v>328</v>
      </c>
    </row>
    <row r="125" spans="2:65" s="12" customFormat="1">
      <c r="B125" s="156"/>
      <c r="D125" s="151" t="s">
        <v>442</v>
      </c>
      <c r="E125" s="157" t="s">
        <v>3</v>
      </c>
      <c r="F125" s="158" t="s">
        <v>7686</v>
      </c>
      <c r="H125" s="159">
        <v>0</v>
      </c>
      <c r="I125" s="160"/>
      <c r="L125" s="156"/>
      <c r="M125" s="161"/>
      <c r="T125" s="162"/>
      <c r="AT125" s="157" t="s">
        <v>442</v>
      </c>
      <c r="AU125" s="157" t="s">
        <v>87</v>
      </c>
      <c r="AV125" s="12" t="s">
        <v>79</v>
      </c>
      <c r="AW125" s="12" t="s">
        <v>31</v>
      </c>
      <c r="AX125" s="12" t="s">
        <v>69</v>
      </c>
      <c r="AY125" s="157" t="s">
        <v>328</v>
      </c>
    </row>
    <row r="126" spans="2:65" s="12" customFormat="1">
      <c r="B126" s="156"/>
      <c r="D126" s="151" t="s">
        <v>442</v>
      </c>
      <c r="E126" s="157" t="s">
        <v>3</v>
      </c>
      <c r="F126" s="158" t="s">
        <v>7687</v>
      </c>
      <c r="H126" s="159">
        <v>1.34</v>
      </c>
      <c r="I126" s="160"/>
      <c r="L126" s="156"/>
      <c r="M126" s="161"/>
      <c r="T126" s="162"/>
      <c r="AT126" s="157" t="s">
        <v>442</v>
      </c>
      <c r="AU126" s="157" t="s">
        <v>87</v>
      </c>
      <c r="AV126" s="12" t="s">
        <v>79</v>
      </c>
      <c r="AW126" s="12" t="s">
        <v>31</v>
      </c>
      <c r="AX126" s="12" t="s">
        <v>69</v>
      </c>
      <c r="AY126" s="157" t="s">
        <v>328</v>
      </c>
    </row>
    <row r="127" spans="2:65" s="12" customFormat="1">
      <c r="B127" s="156"/>
      <c r="D127" s="151" t="s">
        <v>442</v>
      </c>
      <c r="E127" s="157" t="s">
        <v>3</v>
      </c>
      <c r="F127" s="158" t="s">
        <v>7688</v>
      </c>
      <c r="H127" s="159">
        <v>0.33800000000000002</v>
      </c>
      <c r="I127" s="160"/>
      <c r="L127" s="156"/>
      <c r="M127" s="161"/>
      <c r="T127" s="162"/>
      <c r="AT127" s="157" t="s">
        <v>442</v>
      </c>
      <c r="AU127" s="157" t="s">
        <v>87</v>
      </c>
      <c r="AV127" s="12" t="s">
        <v>79</v>
      </c>
      <c r="AW127" s="12" t="s">
        <v>31</v>
      </c>
      <c r="AX127" s="12" t="s">
        <v>69</v>
      </c>
      <c r="AY127" s="157" t="s">
        <v>328</v>
      </c>
    </row>
    <row r="128" spans="2:65" s="12" customFormat="1">
      <c r="B128" s="156"/>
      <c r="D128" s="151" t="s">
        <v>442</v>
      </c>
      <c r="E128" s="157" t="s">
        <v>3</v>
      </c>
      <c r="F128" s="158" t="s">
        <v>7689</v>
      </c>
      <c r="H128" s="159">
        <v>0.375</v>
      </c>
      <c r="I128" s="160"/>
      <c r="L128" s="156"/>
      <c r="M128" s="161"/>
      <c r="T128" s="162"/>
      <c r="AT128" s="157" t="s">
        <v>442</v>
      </c>
      <c r="AU128" s="157" t="s">
        <v>87</v>
      </c>
      <c r="AV128" s="12" t="s">
        <v>79</v>
      </c>
      <c r="AW128" s="12" t="s">
        <v>31</v>
      </c>
      <c r="AX128" s="12" t="s">
        <v>69</v>
      </c>
      <c r="AY128" s="157" t="s">
        <v>328</v>
      </c>
    </row>
    <row r="129" spans="2:65" s="12" customFormat="1">
      <c r="B129" s="156"/>
      <c r="D129" s="151" t="s">
        <v>442</v>
      </c>
      <c r="E129" s="157" t="s">
        <v>3</v>
      </c>
      <c r="F129" s="158" t="s">
        <v>7690</v>
      </c>
      <c r="H129" s="159">
        <v>0.08</v>
      </c>
      <c r="I129" s="160"/>
      <c r="L129" s="156"/>
      <c r="M129" s="161"/>
      <c r="T129" s="162"/>
      <c r="AT129" s="157" t="s">
        <v>442</v>
      </c>
      <c r="AU129" s="157" t="s">
        <v>87</v>
      </c>
      <c r="AV129" s="12" t="s">
        <v>79</v>
      </c>
      <c r="AW129" s="12" t="s">
        <v>31</v>
      </c>
      <c r="AX129" s="12" t="s">
        <v>69</v>
      </c>
      <c r="AY129" s="157" t="s">
        <v>328</v>
      </c>
    </row>
    <row r="130" spans="2:65" s="12" customFormat="1">
      <c r="B130" s="156"/>
      <c r="D130" s="151" t="s">
        <v>442</v>
      </c>
      <c r="E130" s="157" t="s">
        <v>3</v>
      </c>
      <c r="F130" s="158" t="s">
        <v>7691</v>
      </c>
      <c r="H130" s="159">
        <v>0.312</v>
      </c>
      <c r="I130" s="160"/>
      <c r="L130" s="156"/>
      <c r="M130" s="161"/>
      <c r="T130" s="162"/>
      <c r="AT130" s="157" t="s">
        <v>442</v>
      </c>
      <c r="AU130" s="157" t="s">
        <v>87</v>
      </c>
      <c r="AV130" s="12" t="s">
        <v>79</v>
      </c>
      <c r="AW130" s="12" t="s">
        <v>31</v>
      </c>
      <c r="AX130" s="12" t="s">
        <v>69</v>
      </c>
      <c r="AY130" s="157" t="s">
        <v>328</v>
      </c>
    </row>
    <row r="131" spans="2:65" s="12" customFormat="1">
      <c r="B131" s="156"/>
      <c r="D131" s="151" t="s">
        <v>442</v>
      </c>
      <c r="E131" s="157" t="s">
        <v>3</v>
      </c>
      <c r="F131" s="158" t="s">
        <v>7692</v>
      </c>
      <c r="H131" s="159">
        <v>7.8E-2</v>
      </c>
      <c r="I131" s="160"/>
      <c r="L131" s="156"/>
      <c r="M131" s="161"/>
      <c r="T131" s="162"/>
      <c r="AT131" s="157" t="s">
        <v>442</v>
      </c>
      <c r="AU131" s="157" t="s">
        <v>87</v>
      </c>
      <c r="AV131" s="12" t="s">
        <v>79</v>
      </c>
      <c r="AW131" s="12" t="s">
        <v>31</v>
      </c>
      <c r="AX131" s="12" t="s">
        <v>69</v>
      </c>
      <c r="AY131" s="157" t="s">
        <v>328</v>
      </c>
    </row>
    <row r="132" spans="2:65" s="12" customFormat="1">
      <c r="B132" s="156"/>
      <c r="D132" s="151" t="s">
        <v>442</v>
      </c>
      <c r="E132" s="157" t="s">
        <v>3</v>
      </c>
      <c r="F132" s="158" t="s">
        <v>7693</v>
      </c>
      <c r="H132" s="159">
        <v>0.27600000000000002</v>
      </c>
      <c r="I132" s="160"/>
      <c r="L132" s="156"/>
      <c r="M132" s="161"/>
      <c r="T132" s="162"/>
      <c r="AT132" s="157" t="s">
        <v>442</v>
      </c>
      <c r="AU132" s="157" t="s">
        <v>87</v>
      </c>
      <c r="AV132" s="12" t="s">
        <v>79</v>
      </c>
      <c r="AW132" s="12" t="s">
        <v>31</v>
      </c>
      <c r="AX132" s="12" t="s">
        <v>69</v>
      </c>
      <c r="AY132" s="157" t="s">
        <v>328</v>
      </c>
    </row>
    <row r="133" spans="2:65" s="12" customFormat="1">
      <c r="B133" s="156"/>
      <c r="D133" s="151" t="s">
        <v>442</v>
      </c>
      <c r="E133" s="157" t="s">
        <v>3</v>
      </c>
      <c r="F133" s="158" t="s">
        <v>7694</v>
      </c>
      <c r="H133" s="159">
        <v>1.08</v>
      </c>
      <c r="I133" s="160"/>
      <c r="L133" s="156"/>
      <c r="M133" s="161"/>
      <c r="T133" s="162"/>
      <c r="AT133" s="157" t="s">
        <v>442</v>
      </c>
      <c r="AU133" s="157" t="s">
        <v>87</v>
      </c>
      <c r="AV133" s="12" t="s">
        <v>79</v>
      </c>
      <c r="AW133" s="12" t="s">
        <v>31</v>
      </c>
      <c r="AX133" s="12" t="s">
        <v>69</v>
      </c>
      <c r="AY133" s="157" t="s">
        <v>328</v>
      </c>
    </row>
    <row r="134" spans="2:65" s="12" customFormat="1">
      <c r="B134" s="156"/>
      <c r="D134" s="151" t="s">
        <v>442</v>
      </c>
      <c r="E134" s="157" t="s">
        <v>3</v>
      </c>
      <c r="F134" s="158" t="s">
        <v>7695</v>
      </c>
      <c r="H134" s="159">
        <v>0.216</v>
      </c>
      <c r="I134" s="160"/>
      <c r="L134" s="156"/>
      <c r="M134" s="161"/>
      <c r="T134" s="162"/>
      <c r="AT134" s="157" t="s">
        <v>442</v>
      </c>
      <c r="AU134" s="157" t="s">
        <v>87</v>
      </c>
      <c r="AV134" s="12" t="s">
        <v>79</v>
      </c>
      <c r="AW134" s="12" t="s">
        <v>31</v>
      </c>
      <c r="AX134" s="12" t="s">
        <v>69</v>
      </c>
      <c r="AY134" s="157" t="s">
        <v>328</v>
      </c>
    </row>
    <row r="135" spans="2:65" s="13" customFormat="1">
      <c r="B135" s="163"/>
      <c r="D135" s="151" t="s">
        <v>442</v>
      </c>
      <c r="E135" s="164" t="s">
        <v>3</v>
      </c>
      <c r="F135" s="165" t="s">
        <v>452</v>
      </c>
      <c r="H135" s="166">
        <v>5.2700000000000005</v>
      </c>
      <c r="I135" s="167"/>
      <c r="L135" s="163"/>
      <c r="M135" s="168"/>
      <c r="T135" s="169"/>
      <c r="AT135" s="164" t="s">
        <v>442</v>
      </c>
      <c r="AU135" s="164" t="s">
        <v>87</v>
      </c>
      <c r="AV135" s="13" t="s">
        <v>113</v>
      </c>
      <c r="AW135" s="13" t="s">
        <v>31</v>
      </c>
      <c r="AX135" s="13" t="s">
        <v>76</v>
      </c>
      <c r="AY135" s="164" t="s">
        <v>328</v>
      </c>
    </row>
    <row r="136" spans="2:65" s="11" customFormat="1" ht="20.85" customHeight="1">
      <c r="B136" s="121"/>
      <c r="D136" s="122" t="s">
        <v>68</v>
      </c>
      <c r="E136" s="131" t="s">
        <v>526</v>
      </c>
      <c r="F136" s="131" t="s">
        <v>2672</v>
      </c>
      <c r="I136" s="124"/>
      <c r="J136" s="132">
        <f>BK136</f>
        <v>0</v>
      </c>
      <c r="L136" s="121"/>
      <c r="M136" s="126"/>
      <c r="P136" s="127">
        <f>SUM(P137:P151)</f>
        <v>0</v>
      </c>
      <c r="R136" s="127">
        <f>SUM(R137:R151)</f>
        <v>0</v>
      </c>
      <c r="T136" s="128">
        <f>SUM(T137:T151)</f>
        <v>0</v>
      </c>
      <c r="AR136" s="122" t="s">
        <v>76</v>
      </c>
      <c r="AT136" s="129" t="s">
        <v>68</v>
      </c>
      <c r="AU136" s="129" t="s">
        <v>79</v>
      </c>
      <c r="AY136" s="122" t="s">
        <v>328</v>
      </c>
      <c r="BK136" s="130">
        <f>SUM(BK137:BK151)</f>
        <v>0</v>
      </c>
    </row>
    <row r="137" spans="2:65" s="1" customFormat="1" ht="62.65" customHeight="1">
      <c r="B137" s="133"/>
      <c r="C137" s="134" t="s">
        <v>113</v>
      </c>
      <c r="D137" s="134" t="s">
        <v>331</v>
      </c>
      <c r="E137" s="135" t="s">
        <v>967</v>
      </c>
      <c r="F137" s="136" t="s">
        <v>968</v>
      </c>
      <c r="G137" s="137" t="s">
        <v>491</v>
      </c>
      <c r="H137" s="138">
        <v>19.925999999999998</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87</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7696</v>
      </c>
    </row>
    <row r="138" spans="2:65" s="1" customFormat="1">
      <c r="B138" s="34"/>
      <c r="D138" s="147" t="s">
        <v>338</v>
      </c>
      <c r="F138" s="148" t="s">
        <v>970</v>
      </c>
      <c r="I138" s="149"/>
      <c r="L138" s="34"/>
      <c r="M138" s="150"/>
      <c r="T138" s="55"/>
      <c r="AT138" s="19" t="s">
        <v>338</v>
      </c>
      <c r="AU138" s="19" t="s">
        <v>87</v>
      </c>
    </row>
    <row r="139" spans="2:65" s="14" customFormat="1">
      <c r="B139" s="170"/>
      <c r="D139" s="151" t="s">
        <v>442</v>
      </c>
      <c r="E139" s="171" t="s">
        <v>3</v>
      </c>
      <c r="F139" s="172" t="s">
        <v>2674</v>
      </c>
      <c r="H139" s="171" t="s">
        <v>3</v>
      </c>
      <c r="I139" s="173"/>
      <c r="L139" s="170"/>
      <c r="M139" s="174"/>
      <c r="T139" s="175"/>
      <c r="AT139" s="171" t="s">
        <v>442</v>
      </c>
      <c r="AU139" s="171" t="s">
        <v>87</v>
      </c>
      <c r="AV139" s="14" t="s">
        <v>76</v>
      </c>
      <c r="AW139" s="14" t="s">
        <v>31</v>
      </c>
      <c r="AX139" s="14" t="s">
        <v>69</v>
      </c>
      <c r="AY139" s="171" t="s">
        <v>328</v>
      </c>
    </row>
    <row r="140" spans="2:65" s="14" customFormat="1">
      <c r="B140" s="170"/>
      <c r="D140" s="151" t="s">
        <v>442</v>
      </c>
      <c r="E140" s="171" t="s">
        <v>3</v>
      </c>
      <c r="F140" s="172" t="s">
        <v>2675</v>
      </c>
      <c r="H140" s="171" t="s">
        <v>3</v>
      </c>
      <c r="I140" s="173"/>
      <c r="L140" s="170"/>
      <c r="M140" s="174"/>
      <c r="T140" s="175"/>
      <c r="AT140" s="171" t="s">
        <v>442</v>
      </c>
      <c r="AU140" s="171" t="s">
        <v>87</v>
      </c>
      <c r="AV140" s="14" t="s">
        <v>76</v>
      </c>
      <c r="AW140" s="14" t="s">
        <v>31</v>
      </c>
      <c r="AX140" s="14" t="s">
        <v>69</v>
      </c>
      <c r="AY140" s="171" t="s">
        <v>328</v>
      </c>
    </row>
    <row r="141" spans="2:65" s="12" customFormat="1">
      <c r="B141" s="156"/>
      <c r="D141" s="151" t="s">
        <v>442</v>
      </c>
      <c r="E141" s="157" t="s">
        <v>3</v>
      </c>
      <c r="F141" s="158" t="s">
        <v>7697</v>
      </c>
      <c r="H141" s="159">
        <v>19.925999999999998</v>
      </c>
      <c r="I141" s="160"/>
      <c r="L141" s="156"/>
      <c r="M141" s="161"/>
      <c r="T141" s="162"/>
      <c r="AT141" s="157" t="s">
        <v>442</v>
      </c>
      <c r="AU141" s="157" t="s">
        <v>87</v>
      </c>
      <c r="AV141" s="12" t="s">
        <v>79</v>
      </c>
      <c r="AW141" s="12" t="s">
        <v>31</v>
      </c>
      <c r="AX141" s="12" t="s">
        <v>69</v>
      </c>
      <c r="AY141" s="157" t="s">
        <v>328</v>
      </c>
    </row>
    <row r="142" spans="2:65" s="14" customFormat="1">
      <c r="B142" s="170"/>
      <c r="D142" s="151" t="s">
        <v>442</v>
      </c>
      <c r="E142" s="171" t="s">
        <v>3</v>
      </c>
      <c r="F142" s="172" t="s">
        <v>7698</v>
      </c>
      <c r="H142" s="171" t="s">
        <v>3</v>
      </c>
      <c r="I142" s="173"/>
      <c r="L142" s="170"/>
      <c r="M142" s="174"/>
      <c r="T142" s="175"/>
      <c r="AT142" s="171" t="s">
        <v>442</v>
      </c>
      <c r="AU142" s="171" t="s">
        <v>87</v>
      </c>
      <c r="AV142" s="14" t="s">
        <v>76</v>
      </c>
      <c r="AW142" s="14" t="s">
        <v>31</v>
      </c>
      <c r="AX142" s="14" t="s">
        <v>69</v>
      </c>
      <c r="AY142" s="171" t="s">
        <v>328</v>
      </c>
    </row>
    <row r="143" spans="2:65" s="13" customFormat="1">
      <c r="B143" s="163"/>
      <c r="D143" s="151" t="s">
        <v>442</v>
      </c>
      <c r="E143" s="164" t="s">
        <v>3</v>
      </c>
      <c r="F143" s="165" t="s">
        <v>452</v>
      </c>
      <c r="H143" s="166">
        <v>19.925999999999998</v>
      </c>
      <c r="I143" s="167"/>
      <c r="L143" s="163"/>
      <c r="M143" s="168"/>
      <c r="T143" s="169"/>
      <c r="AT143" s="164" t="s">
        <v>442</v>
      </c>
      <c r="AU143" s="164" t="s">
        <v>87</v>
      </c>
      <c r="AV143" s="13" t="s">
        <v>113</v>
      </c>
      <c r="AW143" s="13" t="s">
        <v>31</v>
      </c>
      <c r="AX143" s="13" t="s">
        <v>76</v>
      </c>
      <c r="AY143" s="164" t="s">
        <v>328</v>
      </c>
    </row>
    <row r="144" spans="2:65" s="1" customFormat="1" ht="66.75" customHeight="1">
      <c r="B144" s="133"/>
      <c r="C144" s="134" t="s">
        <v>138</v>
      </c>
      <c r="D144" s="134" t="s">
        <v>331</v>
      </c>
      <c r="E144" s="135" t="s">
        <v>2678</v>
      </c>
      <c r="F144" s="136" t="s">
        <v>2679</v>
      </c>
      <c r="G144" s="137" t="s">
        <v>491</v>
      </c>
      <c r="H144" s="138">
        <v>99.63</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87</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7699</v>
      </c>
    </row>
    <row r="145" spans="2:65" s="1" customFormat="1">
      <c r="B145" s="34"/>
      <c r="D145" s="147" t="s">
        <v>338</v>
      </c>
      <c r="F145" s="148" t="s">
        <v>2681</v>
      </c>
      <c r="I145" s="149"/>
      <c r="L145" s="34"/>
      <c r="M145" s="150"/>
      <c r="T145" s="55"/>
      <c r="AT145" s="19" t="s">
        <v>338</v>
      </c>
      <c r="AU145" s="19" t="s">
        <v>87</v>
      </c>
    </row>
    <row r="146" spans="2:65" s="1" customFormat="1" ht="19.5">
      <c r="B146" s="34"/>
      <c r="D146" s="151" t="s">
        <v>340</v>
      </c>
      <c r="F146" s="152" t="s">
        <v>2682</v>
      </c>
      <c r="I146" s="149"/>
      <c r="L146" s="34"/>
      <c r="M146" s="150"/>
      <c r="T146" s="55"/>
      <c r="AT146" s="19" t="s">
        <v>340</v>
      </c>
      <c r="AU146" s="19" t="s">
        <v>87</v>
      </c>
    </row>
    <row r="147" spans="2:65" s="12" customFormat="1">
      <c r="B147" s="156"/>
      <c r="D147" s="151" t="s">
        <v>442</v>
      </c>
      <c r="F147" s="158" t="s">
        <v>7700</v>
      </c>
      <c r="H147" s="159">
        <v>99.63</v>
      </c>
      <c r="I147" s="160"/>
      <c r="L147" s="156"/>
      <c r="M147" s="161"/>
      <c r="T147" s="162"/>
      <c r="AT147" s="157" t="s">
        <v>442</v>
      </c>
      <c r="AU147" s="157" t="s">
        <v>87</v>
      </c>
      <c r="AV147" s="12" t="s">
        <v>79</v>
      </c>
      <c r="AW147" s="12" t="s">
        <v>4</v>
      </c>
      <c r="AX147" s="12" t="s">
        <v>76</v>
      </c>
      <c r="AY147" s="157" t="s">
        <v>328</v>
      </c>
    </row>
    <row r="148" spans="2:65" s="1" customFormat="1" ht="44.25" customHeight="1">
      <c r="B148" s="133"/>
      <c r="C148" s="134" t="s">
        <v>150</v>
      </c>
      <c r="D148" s="134" t="s">
        <v>331</v>
      </c>
      <c r="E148" s="135" t="s">
        <v>2684</v>
      </c>
      <c r="F148" s="136" t="s">
        <v>919</v>
      </c>
      <c r="G148" s="137" t="s">
        <v>585</v>
      </c>
      <c r="H148" s="138">
        <v>35.866999999999997</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87</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7701</v>
      </c>
    </row>
    <row r="149" spans="2:65" s="1" customFormat="1">
      <c r="B149" s="34"/>
      <c r="D149" s="147" t="s">
        <v>338</v>
      </c>
      <c r="F149" s="148" t="s">
        <v>2686</v>
      </c>
      <c r="I149" s="149"/>
      <c r="L149" s="34"/>
      <c r="M149" s="150"/>
      <c r="T149" s="55"/>
      <c r="AT149" s="19" t="s">
        <v>338</v>
      </c>
      <c r="AU149" s="19" t="s">
        <v>87</v>
      </c>
    </row>
    <row r="150" spans="2:65" s="1" customFormat="1" ht="29.25">
      <c r="B150" s="34"/>
      <c r="D150" s="151" t="s">
        <v>340</v>
      </c>
      <c r="F150" s="152" t="s">
        <v>2687</v>
      </c>
      <c r="I150" s="149"/>
      <c r="L150" s="34"/>
      <c r="M150" s="150"/>
      <c r="T150" s="55"/>
      <c r="AT150" s="19" t="s">
        <v>340</v>
      </c>
      <c r="AU150" s="19" t="s">
        <v>87</v>
      </c>
    </row>
    <row r="151" spans="2:65" s="12" customFormat="1">
      <c r="B151" s="156"/>
      <c r="D151" s="151" t="s">
        <v>442</v>
      </c>
      <c r="F151" s="158" t="s">
        <v>7702</v>
      </c>
      <c r="H151" s="159">
        <v>35.866999999999997</v>
      </c>
      <c r="I151" s="160"/>
      <c r="L151" s="156"/>
      <c r="M151" s="161"/>
      <c r="T151" s="162"/>
      <c r="AT151" s="157" t="s">
        <v>442</v>
      </c>
      <c r="AU151" s="157" t="s">
        <v>87</v>
      </c>
      <c r="AV151" s="12" t="s">
        <v>79</v>
      </c>
      <c r="AW151" s="12" t="s">
        <v>4</v>
      </c>
      <c r="AX151" s="12" t="s">
        <v>76</v>
      </c>
      <c r="AY151" s="157" t="s">
        <v>328</v>
      </c>
    </row>
    <row r="152" spans="2:65" s="11" customFormat="1" ht="22.9" customHeight="1">
      <c r="B152" s="121"/>
      <c r="D152" s="122" t="s">
        <v>68</v>
      </c>
      <c r="E152" s="131" t="s">
        <v>79</v>
      </c>
      <c r="F152" s="131" t="s">
        <v>525</v>
      </c>
      <c r="I152" s="124"/>
      <c r="J152" s="132">
        <f>BK152</f>
        <v>0</v>
      </c>
      <c r="L152" s="121"/>
      <c r="M152" s="126"/>
      <c r="P152" s="127">
        <f>SUM(P153:P203)</f>
        <v>0</v>
      </c>
      <c r="R152" s="127">
        <f>SUM(R153:R203)</f>
        <v>47.183833539999995</v>
      </c>
      <c r="T152" s="128">
        <f>SUM(T153:T203)</f>
        <v>0</v>
      </c>
      <c r="AR152" s="122" t="s">
        <v>76</v>
      </c>
      <c r="AT152" s="129" t="s">
        <v>68</v>
      </c>
      <c r="AU152" s="129" t="s">
        <v>76</v>
      </c>
      <c r="AY152" s="122" t="s">
        <v>328</v>
      </c>
      <c r="BK152" s="130">
        <f>SUM(BK153:BK203)</f>
        <v>0</v>
      </c>
    </row>
    <row r="153" spans="2:65" s="1" customFormat="1" ht="24.2" customHeight="1">
      <c r="B153" s="133"/>
      <c r="C153" s="134" t="s">
        <v>168</v>
      </c>
      <c r="D153" s="134" t="s">
        <v>331</v>
      </c>
      <c r="E153" s="135" t="s">
        <v>5328</v>
      </c>
      <c r="F153" s="136" t="s">
        <v>5329</v>
      </c>
      <c r="G153" s="137" t="s">
        <v>491</v>
      </c>
      <c r="H153" s="138">
        <v>10.92</v>
      </c>
      <c r="I153" s="139"/>
      <c r="J153" s="140">
        <f>ROUND(I153*H153,2)</f>
        <v>0</v>
      </c>
      <c r="K153" s="136" t="s">
        <v>335</v>
      </c>
      <c r="L153" s="34"/>
      <c r="M153" s="141" t="s">
        <v>3</v>
      </c>
      <c r="N153" s="142" t="s">
        <v>40</v>
      </c>
      <c r="P153" s="143">
        <f>O153*H153</f>
        <v>0</v>
      </c>
      <c r="Q153" s="143">
        <v>2.5018699999999998</v>
      </c>
      <c r="R153" s="143">
        <f>Q153*H153</f>
        <v>27.320420399999996</v>
      </c>
      <c r="S153" s="143">
        <v>0</v>
      </c>
      <c r="T153" s="144">
        <f>S153*H153</f>
        <v>0</v>
      </c>
      <c r="AR153" s="145" t="s">
        <v>113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7703</v>
      </c>
    </row>
    <row r="154" spans="2:65" s="1" customFormat="1">
      <c r="B154" s="34"/>
      <c r="D154" s="147" t="s">
        <v>338</v>
      </c>
      <c r="F154" s="148" t="s">
        <v>5331</v>
      </c>
      <c r="I154" s="149"/>
      <c r="L154" s="34"/>
      <c r="M154" s="150"/>
      <c r="T154" s="55"/>
      <c r="AT154" s="19" t="s">
        <v>338</v>
      </c>
      <c r="AU154" s="19" t="s">
        <v>79</v>
      </c>
    </row>
    <row r="155" spans="2:65" s="14" customFormat="1">
      <c r="B155" s="170"/>
      <c r="D155" s="151" t="s">
        <v>442</v>
      </c>
      <c r="E155" s="171" t="s">
        <v>3</v>
      </c>
      <c r="F155" s="172" t="s">
        <v>7668</v>
      </c>
      <c r="H155" s="171" t="s">
        <v>3</v>
      </c>
      <c r="I155" s="173"/>
      <c r="L155" s="170"/>
      <c r="M155" s="174"/>
      <c r="T155" s="175"/>
      <c r="AT155" s="171" t="s">
        <v>442</v>
      </c>
      <c r="AU155" s="171" t="s">
        <v>79</v>
      </c>
      <c r="AV155" s="14" t="s">
        <v>76</v>
      </c>
      <c r="AW155" s="14" t="s">
        <v>31</v>
      </c>
      <c r="AX155" s="14" t="s">
        <v>69</v>
      </c>
      <c r="AY155" s="171" t="s">
        <v>328</v>
      </c>
    </row>
    <row r="156" spans="2:65" s="12" customFormat="1">
      <c r="B156" s="156"/>
      <c r="D156" s="151" t="s">
        <v>442</v>
      </c>
      <c r="E156" s="157" t="s">
        <v>3</v>
      </c>
      <c r="F156" s="158" t="s">
        <v>7669</v>
      </c>
      <c r="H156" s="159">
        <v>2.3660000000000001</v>
      </c>
      <c r="I156" s="160"/>
      <c r="L156" s="156"/>
      <c r="M156" s="161"/>
      <c r="T156" s="162"/>
      <c r="AT156" s="157" t="s">
        <v>442</v>
      </c>
      <c r="AU156" s="157" t="s">
        <v>79</v>
      </c>
      <c r="AV156" s="12" t="s">
        <v>79</v>
      </c>
      <c r="AW156" s="12" t="s">
        <v>31</v>
      </c>
      <c r="AX156" s="12" t="s">
        <v>69</v>
      </c>
      <c r="AY156" s="157" t="s">
        <v>328</v>
      </c>
    </row>
    <row r="157" spans="2:65" s="12" customFormat="1">
      <c r="B157" s="156"/>
      <c r="D157" s="151" t="s">
        <v>442</v>
      </c>
      <c r="E157" s="157" t="s">
        <v>3</v>
      </c>
      <c r="F157" s="158" t="s">
        <v>7670</v>
      </c>
      <c r="H157" s="159">
        <v>3.4809999999999999</v>
      </c>
      <c r="I157" s="160"/>
      <c r="L157" s="156"/>
      <c r="M157" s="161"/>
      <c r="T157" s="162"/>
      <c r="AT157" s="157" t="s">
        <v>442</v>
      </c>
      <c r="AU157" s="157" t="s">
        <v>79</v>
      </c>
      <c r="AV157" s="12" t="s">
        <v>79</v>
      </c>
      <c r="AW157" s="12" t="s">
        <v>31</v>
      </c>
      <c r="AX157" s="12" t="s">
        <v>69</v>
      </c>
      <c r="AY157" s="157" t="s">
        <v>328</v>
      </c>
    </row>
    <row r="158" spans="2:65" s="12" customFormat="1">
      <c r="B158" s="156"/>
      <c r="D158" s="151" t="s">
        <v>442</v>
      </c>
      <c r="E158" s="157" t="s">
        <v>3</v>
      </c>
      <c r="F158" s="158" t="s">
        <v>7671</v>
      </c>
      <c r="H158" s="159">
        <v>2.6960000000000002</v>
      </c>
      <c r="I158" s="160"/>
      <c r="L158" s="156"/>
      <c r="M158" s="161"/>
      <c r="T158" s="162"/>
      <c r="AT158" s="157" t="s">
        <v>442</v>
      </c>
      <c r="AU158" s="157" t="s">
        <v>79</v>
      </c>
      <c r="AV158" s="12" t="s">
        <v>79</v>
      </c>
      <c r="AW158" s="12" t="s">
        <v>31</v>
      </c>
      <c r="AX158" s="12" t="s">
        <v>69</v>
      </c>
      <c r="AY158" s="157" t="s">
        <v>328</v>
      </c>
    </row>
    <row r="159" spans="2:65" s="12" customFormat="1">
      <c r="B159" s="156"/>
      <c r="D159" s="151" t="s">
        <v>442</v>
      </c>
      <c r="E159" s="157" t="s">
        <v>3</v>
      </c>
      <c r="F159" s="158" t="s">
        <v>7672</v>
      </c>
      <c r="H159" s="159">
        <v>2.3769999999999998</v>
      </c>
      <c r="I159" s="160"/>
      <c r="L159" s="156"/>
      <c r="M159" s="161"/>
      <c r="T159" s="162"/>
      <c r="AT159" s="157" t="s">
        <v>442</v>
      </c>
      <c r="AU159" s="157" t="s">
        <v>79</v>
      </c>
      <c r="AV159" s="12" t="s">
        <v>79</v>
      </c>
      <c r="AW159" s="12" t="s">
        <v>31</v>
      </c>
      <c r="AX159" s="12" t="s">
        <v>69</v>
      </c>
      <c r="AY159" s="157" t="s">
        <v>328</v>
      </c>
    </row>
    <row r="160" spans="2:65" s="16" customFormat="1">
      <c r="B160" s="204"/>
      <c r="D160" s="151" t="s">
        <v>442</v>
      </c>
      <c r="E160" s="205" t="s">
        <v>3</v>
      </c>
      <c r="F160" s="206" t="s">
        <v>4762</v>
      </c>
      <c r="H160" s="207">
        <v>10.919999999999998</v>
      </c>
      <c r="I160" s="208"/>
      <c r="L160" s="204"/>
      <c r="M160" s="209"/>
      <c r="T160" s="210"/>
      <c r="AT160" s="205" t="s">
        <v>442</v>
      </c>
      <c r="AU160" s="205" t="s">
        <v>79</v>
      </c>
      <c r="AV160" s="16" t="s">
        <v>87</v>
      </c>
      <c r="AW160" s="16" t="s">
        <v>31</v>
      </c>
      <c r="AX160" s="16" t="s">
        <v>69</v>
      </c>
      <c r="AY160" s="205" t="s">
        <v>328</v>
      </c>
    </row>
    <row r="161" spans="2:65" s="13" customFormat="1">
      <c r="B161" s="163"/>
      <c r="D161" s="151" t="s">
        <v>442</v>
      </c>
      <c r="E161" s="164" t="s">
        <v>3</v>
      </c>
      <c r="F161" s="165" t="s">
        <v>452</v>
      </c>
      <c r="H161" s="166">
        <v>10.919999999999998</v>
      </c>
      <c r="I161" s="167"/>
      <c r="L161" s="163"/>
      <c r="M161" s="168"/>
      <c r="T161" s="169"/>
      <c r="AT161" s="164" t="s">
        <v>442</v>
      </c>
      <c r="AU161" s="164" t="s">
        <v>79</v>
      </c>
      <c r="AV161" s="13" t="s">
        <v>113</v>
      </c>
      <c r="AW161" s="13" t="s">
        <v>31</v>
      </c>
      <c r="AX161" s="13" t="s">
        <v>76</v>
      </c>
      <c r="AY161" s="164" t="s">
        <v>328</v>
      </c>
    </row>
    <row r="162" spans="2:65" s="1" customFormat="1" ht="24.2" customHeight="1">
      <c r="B162" s="133"/>
      <c r="C162" s="134" t="s">
        <v>171</v>
      </c>
      <c r="D162" s="134" t="s">
        <v>331</v>
      </c>
      <c r="E162" s="135" t="s">
        <v>7704</v>
      </c>
      <c r="F162" s="136" t="s">
        <v>7705</v>
      </c>
      <c r="G162" s="137" t="s">
        <v>491</v>
      </c>
      <c r="H162" s="138">
        <v>2.0059999999999998</v>
      </c>
      <c r="I162" s="139"/>
      <c r="J162" s="140">
        <f>ROUND(I162*H162,2)</f>
        <v>0</v>
      </c>
      <c r="K162" s="136" t="s">
        <v>335</v>
      </c>
      <c r="L162" s="34"/>
      <c r="M162" s="141" t="s">
        <v>3</v>
      </c>
      <c r="N162" s="142" t="s">
        <v>40</v>
      </c>
      <c r="P162" s="143">
        <f>O162*H162</f>
        <v>0</v>
      </c>
      <c r="Q162" s="143">
        <v>2.5018699999999998</v>
      </c>
      <c r="R162" s="143">
        <f>Q162*H162</f>
        <v>5.0187512199999995</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7706</v>
      </c>
    </row>
    <row r="163" spans="2:65" s="1" customFormat="1">
      <c r="B163" s="34"/>
      <c r="D163" s="147" t="s">
        <v>338</v>
      </c>
      <c r="F163" s="148" t="s">
        <v>7707</v>
      </c>
      <c r="I163" s="149"/>
      <c r="L163" s="34"/>
      <c r="M163" s="150"/>
      <c r="T163" s="55"/>
      <c r="AT163" s="19" t="s">
        <v>338</v>
      </c>
      <c r="AU163" s="19" t="s">
        <v>79</v>
      </c>
    </row>
    <row r="164" spans="2:65" s="14" customFormat="1">
      <c r="B164" s="170"/>
      <c r="D164" s="151" t="s">
        <v>442</v>
      </c>
      <c r="E164" s="171" t="s">
        <v>3</v>
      </c>
      <c r="F164" s="172" t="s">
        <v>7673</v>
      </c>
      <c r="H164" s="171" t="s">
        <v>3</v>
      </c>
      <c r="I164" s="173"/>
      <c r="L164" s="170"/>
      <c r="M164" s="174"/>
      <c r="T164" s="175"/>
      <c r="AT164" s="171" t="s">
        <v>442</v>
      </c>
      <c r="AU164" s="171" t="s">
        <v>79</v>
      </c>
      <c r="AV164" s="14" t="s">
        <v>76</v>
      </c>
      <c r="AW164" s="14" t="s">
        <v>31</v>
      </c>
      <c r="AX164" s="14" t="s">
        <v>69</v>
      </c>
      <c r="AY164" s="171" t="s">
        <v>328</v>
      </c>
    </row>
    <row r="165" spans="2:65" s="12" customFormat="1">
      <c r="B165" s="156"/>
      <c r="D165" s="151" t="s">
        <v>442</v>
      </c>
      <c r="E165" s="157" t="s">
        <v>3</v>
      </c>
      <c r="F165" s="158" t="s">
        <v>7674</v>
      </c>
      <c r="H165" s="159">
        <v>0.626</v>
      </c>
      <c r="I165" s="160"/>
      <c r="L165" s="156"/>
      <c r="M165" s="161"/>
      <c r="T165" s="162"/>
      <c r="AT165" s="157" t="s">
        <v>442</v>
      </c>
      <c r="AU165" s="157" t="s">
        <v>79</v>
      </c>
      <c r="AV165" s="12" t="s">
        <v>79</v>
      </c>
      <c r="AW165" s="12" t="s">
        <v>31</v>
      </c>
      <c r="AX165" s="12" t="s">
        <v>69</v>
      </c>
      <c r="AY165" s="157" t="s">
        <v>328</v>
      </c>
    </row>
    <row r="166" spans="2:65" s="12" customFormat="1">
      <c r="B166" s="156"/>
      <c r="D166" s="151" t="s">
        <v>442</v>
      </c>
      <c r="E166" s="157" t="s">
        <v>3</v>
      </c>
      <c r="F166" s="158" t="s">
        <v>7675</v>
      </c>
      <c r="H166" s="159">
        <v>0.377</v>
      </c>
      <c r="I166" s="160"/>
      <c r="L166" s="156"/>
      <c r="M166" s="161"/>
      <c r="T166" s="162"/>
      <c r="AT166" s="157" t="s">
        <v>442</v>
      </c>
      <c r="AU166" s="157" t="s">
        <v>79</v>
      </c>
      <c r="AV166" s="12" t="s">
        <v>79</v>
      </c>
      <c r="AW166" s="12" t="s">
        <v>31</v>
      </c>
      <c r="AX166" s="12" t="s">
        <v>69</v>
      </c>
      <c r="AY166" s="157" t="s">
        <v>328</v>
      </c>
    </row>
    <row r="167" spans="2:65" s="12" customFormat="1">
      <c r="B167" s="156"/>
      <c r="D167" s="151" t="s">
        <v>442</v>
      </c>
      <c r="E167" s="157" t="s">
        <v>3</v>
      </c>
      <c r="F167" s="158" t="s">
        <v>7676</v>
      </c>
      <c r="H167" s="159">
        <v>0.626</v>
      </c>
      <c r="I167" s="160"/>
      <c r="L167" s="156"/>
      <c r="M167" s="161"/>
      <c r="T167" s="162"/>
      <c r="AT167" s="157" t="s">
        <v>442</v>
      </c>
      <c r="AU167" s="157" t="s">
        <v>79</v>
      </c>
      <c r="AV167" s="12" t="s">
        <v>79</v>
      </c>
      <c r="AW167" s="12" t="s">
        <v>31</v>
      </c>
      <c r="AX167" s="12" t="s">
        <v>69</v>
      </c>
      <c r="AY167" s="157" t="s">
        <v>328</v>
      </c>
    </row>
    <row r="168" spans="2:65" s="12" customFormat="1">
      <c r="B168" s="156"/>
      <c r="D168" s="151" t="s">
        <v>442</v>
      </c>
      <c r="E168" s="157" t="s">
        <v>3</v>
      </c>
      <c r="F168" s="158" t="s">
        <v>7677</v>
      </c>
      <c r="H168" s="159">
        <v>0.377</v>
      </c>
      <c r="I168" s="160"/>
      <c r="L168" s="156"/>
      <c r="M168" s="161"/>
      <c r="T168" s="162"/>
      <c r="AT168" s="157" t="s">
        <v>442</v>
      </c>
      <c r="AU168" s="157" t="s">
        <v>79</v>
      </c>
      <c r="AV168" s="12" t="s">
        <v>79</v>
      </c>
      <c r="AW168" s="12" t="s">
        <v>31</v>
      </c>
      <c r="AX168" s="12" t="s">
        <v>69</v>
      </c>
      <c r="AY168" s="157" t="s">
        <v>328</v>
      </c>
    </row>
    <row r="169" spans="2:65" s="16" customFormat="1">
      <c r="B169" s="204"/>
      <c r="D169" s="151" t="s">
        <v>442</v>
      </c>
      <c r="E169" s="205" t="s">
        <v>3</v>
      </c>
      <c r="F169" s="206" t="s">
        <v>4762</v>
      </c>
      <c r="H169" s="207">
        <v>2.0059999999999998</v>
      </c>
      <c r="I169" s="208"/>
      <c r="L169" s="204"/>
      <c r="M169" s="209"/>
      <c r="T169" s="210"/>
      <c r="AT169" s="205" t="s">
        <v>442</v>
      </c>
      <c r="AU169" s="205" t="s">
        <v>79</v>
      </c>
      <c r="AV169" s="16" t="s">
        <v>87</v>
      </c>
      <c r="AW169" s="16" t="s">
        <v>31</v>
      </c>
      <c r="AX169" s="16" t="s">
        <v>69</v>
      </c>
      <c r="AY169" s="205" t="s">
        <v>328</v>
      </c>
    </row>
    <row r="170" spans="2:65" s="13" customFormat="1">
      <c r="B170" s="163"/>
      <c r="D170" s="151" t="s">
        <v>442</v>
      </c>
      <c r="E170" s="164" t="s">
        <v>3</v>
      </c>
      <c r="F170" s="165" t="s">
        <v>452</v>
      </c>
      <c r="H170" s="166">
        <v>2.0059999999999998</v>
      </c>
      <c r="I170" s="167"/>
      <c r="L170" s="163"/>
      <c r="M170" s="168"/>
      <c r="T170" s="169"/>
      <c r="AT170" s="164" t="s">
        <v>442</v>
      </c>
      <c r="AU170" s="164" t="s">
        <v>79</v>
      </c>
      <c r="AV170" s="13" t="s">
        <v>113</v>
      </c>
      <c r="AW170" s="13" t="s">
        <v>31</v>
      </c>
      <c r="AX170" s="13" t="s">
        <v>76</v>
      </c>
      <c r="AY170" s="164" t="s">
        <v>328</v>
      </c>
    </row>
    <row r="171" spans="2:65" s="1" customFormat="1" ht="24.2" customHeight="1">
      <c r="B171" s="133"/>
      <c r="C171" s="134" t="s">
        <v>183</v>
      </c>
      <c r="D171" s="134" t="s">
        <v>331</v>
      </c>
      <c r="E171" s="135" t="s">
        <v>7708</v>
      </c>
      <c r="F171" s="136" t="s">
        <v>7709</v>
      </c>
      <c r="G171" s="137" t="s">
        <v>491</v>
      </c>
      <c r="H171" s="138">
        <v>5.7759999999999998</v>
      </c>
      <c r="I171" s="139"/>
      <c r="J171" s="140">
        <f>ROUND(I171*H171,2)</f>
        <v>0</v>
      </c>
      <c r="K171" s="136" t="s">
        <v>335</v>
      </c>
      <c r="L171" s="34"/>
      <c r="M171" s="141" t="s">
        <v>3</v>
      </c>
      <c r="N171" s="142" t="s">
        <v>40</v>
      </c>
      <c r="P171" s="143">
        <f>O171*H171</f>
        <v>0</v>
      </c>
      <c r="Q171" s="143">
        <v>2.3010199999999998</v>
      </c>
      <c r="R171" s="143">
        <f>Q171*H171</f>
        <v>13.290691519999999</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7710</v>
      </c>
    </row>
    <row r="172" spans="2:65" s="1" customFormat="1">
      <c r="B172" s="34"/>
      <c r="D172" s="147" t="s">
        <v>338</v>
      </c>
      <c r="F172" s="148" t="s">
        <v>7711</v>
      </c>
      <c r="I172" s="149"/>
      <c r="L172" s="34"/>
      <c r="M172" s="150"/>
      <c r="T172" s="55"/>
      <c r="AT172" s="19" t="s">
        <v>338</v>
      </c>
      <c r="AU172" s="19" t="s">
        <v>79</v>
      </c>
    </row>
    <row r="173" spans="2:65" s="12" customFormat="1">
      <c r="B173" s="156"/>
      <c r="D173" s="151" t="s">
        <v>442</v>
      </c>
      <c r="E173" s="157" t="s">
        <v>3</v>
      </c>
      <c r="F173" s="158" t="s">
        <v>7712</v>
      </c>
      <c r="H173" s="159">
        <v>0.53800000000000003</v>
      </c>
      <c r="I173" s="160"/>
      <c r="L173" s="156"/>
      <c r="M173" s="161"/>
      <c r="T173" s="162"/>
      <c r="AT173" s="157" t="s">
        <v>442</v>
      </c>
      <c r="AU173" s="157" t="s">
        <v>79</v>
      </c>
      <c r="AV173" s="12" t="s">
        <v>79</v>
      </c>
      <c r="AW173" s="12" t="s">
        <v>31</v>
      </c>
      <c r="AX173" s="12" t="s">
        <v>69</v>
      </c>
      <c r="AY173" s="157" t="s">
        <v>328</v>
      </c>
    </row>
    <row r="174" spans="2:65" s="12" customFormat="1">
      <c r="B174" s="156"/>
      <c r="D174" s="151" t="s">
        <v>442</v>
      </c>
      <c r="E174" s="157" t="s">
        <v>3</v>
      </c>
      <c r="F174" s="158" t="s">
        <v>7683</v>
      </c>
      <c r="H174" s="159">
        <v>0.32</v>
      </c>
      <c r="I174" s="160"/>
      <c r="L174" s="156"/>
      <c r="M174" s="161"/>
      <c r="T174" s="162"/>
      <c r="AT174" s="157" t="s">
        <v>442</v>
      </c>
      <c r="AU174" s="157" t="s">
        <v>79</v>
      </c>
      <c r="AV174" s="12" t="s">
        <v>79</v>
      </c>
      <c r="AW174" s="12" t="s">
        <v>31</v>
      </c>
      <c r="AX174" s="12" t="s">
        <v>69</v>
      </c>
      <c r="AY174" s="157" t="s">
        <v>328</v>
      </c>
    </row>
    <row r="175" spans="2:65" s="12" customFormat="1">
      <c r="B175" s="156"/>
      <c r="D175" s="151" t="s">
        <v>442</v>
      </c>
      <c r="E175" s="157" t="s">
        <v>3</v>
      </c>
      <c r="F175" s="158" t="s">
        <v>7684</v>
      </c>
      <c r="H175" s="159">
        <v>0.32</v>
      </c>
      <c r="I175" s="160"/>
      <c r="L175" s="156"/>
      <c r="M175" s="161"/>
      <c r="T175" s="162"/>
      <c r="AT175" s="157" t="s">
        <v>442</v>
      </c>
      <c r="AU175" s="157" t="s">
        <v>79</v>
      </c>
      <c r="AV175" s="12" t="s">
        <v>79</v>
      </c>
      <c r="AW175" s="12" t="s">
        <v>31</v>
      </c>
      <c r="AX175" s="12" t="s">
        <v>69</v>
      </c>
      <c r="AY175" s="157" t="s">
        <v>328</v>
      </c>
    </row>
    <row r="176" spans="2:65" s="12" customFormat="1">
      <c r="B176" s="156"/>
      <c r="D176" s="151" t="s">
        <v>442</v>
      </c>
      <c r="E176" s="157" t="s">
        <v>3</v>
      </c>
      <c r="F176" s="158" t="s">
        <v>7685</v>
      </c>
      <c r="H176" s="159">
        <v>0.22800000000000001</v>
      </c>
      <c r="I176" s="160"/>
      <c r="L176" s="156"/>
      <c r="M176" s="161"/>
      <c r="T176" s="162"/>
      <c r="AT176" s="157" t="s">
        <v>442</v>
      </c>
      <c r="AU176" s="157" t="s">
        <v>79</v>
      </c>
      <c r="AV176" s="12" t="s">
        <v>79</v>
      </c>
      <c r="AW176" s="12" t="s">
        <v>31</v>
      </c>
      <c r="AX176" s="12" t="s">
        <v>69</v>
      </c>
      <c r="AY176" s="157" t="s">
        <v>328</v>
      </c>
    </row>
    <row r="177" spans="2:65" s="12" customFormat="1">
      <c r="B177" s="156"/>
      <c r="D177" s="151" t="s">
        <v>442</v>
      </c>
      <c r="E177" s="157" t="s">
        <v>3</v>
      </c>
      <c r="F177" s="158" t="s">
        <v>7687</v>
      </c>
      <c r="H177" s="159">
        <v>1.34</v>
      </c>
      <c r="I177" s="160"/>
      <c r="L177" s="156"/>
      <c r="M177" s="161"/>
      <c r="T177" s="162"/>
      <c r="AT177" s="157" t="s">
        <v>442</v>
      </c>
      <c r="AU177" s="157" t="s">
        <v>79</v>
      </c>
      <c r="AV177" s="12" t="s">
        <v>79</v>
      </c>
      <c r="AW177" s="12" t="s">
        <v>31</v>
      </c>
      <c r="AX177" s="12" t="s">
        <v>69</v>
      </c>
      <c r="AY177" s="157" t="s">
        <v>328</v>
      </c>
    </row>
    <row r="178" spans="2:65" s="12" customFormat="1">
      <c r="B178" s="156"/>
      <c r="D178" s="151" t="s">
        <v>442</v>
      </c>
      <c r="E178" s="157" t="s">
        <v>3</v>
      </c>
      <c r="F178" s="158" t="s">
        <v>7688</v>
      </c>
      <c r="H178" s="159">
        <v>0.33800000000000002</v>
      </c>
      <c r="I178" s="160"/>
      <c r="L178" s="156"/>
      <c r="M178" s="161"/>
      <c r="T178" s="162"/>
      <c r="AT178" s="157" t="s">
        <v>442</v>
      </c>
      <c r="AU178" s="157" t="s">
        <v>79</v>
      </c>
      <c r="AV178" s="12" t="s">
        <v>79</v>
      </c>
      <c r="AW178" s="12" t="s">
        <v>31</v>
      </c>
      <c r="AX178" s="12" t="s">
        <v>69</v>
      </c>
      <c r="AY178" s="157" t="s">
        <v>328</v>
      </c>
    </row>
    <row r="179" spans="2:65" s="12" customFormat="1">
      <c r="B179" s="156"/>
      <c r="D179" s="151" t="s">
        <v>442</v>
      </c>
      <c r="E179" s="157" t="s">
        <v>3</v>
      </c>
      <c r="F179" s="158" t="s">
        <v>7689</v>
      </c>
      <c r="H179" s="159">
        <v>0.375</v>
      </c>
      <c r="I179" s="160"/>
      <c r="L179" s="156"/>
      <c r="M179" s="161"/>
      <c r="T179" s="162"/>
      <c r="AT179" s="157" t="s">
        <v>442</v>
      </c>
      <c r="AU179" s="157" t="s">
        <v>79</v>
      </c>
      <c r="AV179" s="12" t="s">
        <v>79</v>
      </c>
      <c r="AW179" s="12" t="s">
        <v>31</v>
      </c>
      <c r="AX179" s="12" t="s">
        <v>69</v>
      </c>
      <c r="AY179" s="157" t="s">
        <v>328</v>
      </c>
    </row>
    <row r="180" spans="2:65" s="12" customFormat="1">
      <c r="B180" s="156"/>
      <c r="D180" s="151" t="s">
        <v>442</v>
      </c>
      <c r="E180" s="157" t="s">
        <v>3</v>
      </c>
      <c r="F180" s="158" t="s">
        <v>7690</v>
      </c>
      <c r="H180" s="159">
        <v>0.08</v>
      </c>
      <c r="I180" s="160"/>
      <c r="L180" s="156"/>
      <c r="M180" s="161"/>
      <c r="T180" s="162"/>
      <c r="AT180" s="157" t="s">
        <v>442</v>
      </c>
      <c r="AU180" s="157" t="s">
        <v>79</v>
      </c>
      <c r="AV180" s="12" t="s">
        <v>79</v>
      </c>
      <c r="AW180" s="12" t="s">
        <v>31</v>
      </c>
      <c r="AX180" s="12" t="s">
        <v>69</v>
      </c>
      <c r="AY180" s="157" t="s">
        <v>328</v>
      </c>
    </row>
    <row r="181" spans="2:65" s="12" customFormat="1">
      <c r="B181" s="156"/>
      <c r="D181" s="151" t="s">
        <v>442</v>
      </c>
      <c r="E181" s="157" t="s">
        <v>3</v>
      </c>
      <c r="F181" s="158" t="s">
        <v>7691</v>
      </c>
      <c r="H181" s="159">
        <v>0.312</v>
      </c>
      <c r="I181" s="160"/>
      <c r="L181" s="156"/>
      <c r="M181" s="161"/>
      <c r="T181" s="162"/>
      <c r="AT181" s="157" t="s">
        <v>442</v>
      </c>
      <c r="AU181" s="157" t="s">
        <v>79</v>
      </c>
      <c r="AV181" s="12" t="s">
        <v>79</v>
      </c>
      <c r="AW181" s="12" t="s">
        <v>31</v>
      </c>
      <c r="AX181" s="12" t="s">
        <v>69</v>
      </c>
      <c r="AY181" s="157" t="s">
        <v>328</v>
      </c>
    </row>
    <row r="182" spans="2:65" s="12" customFormat="1">
      <c r="B182" s="156"/>
      <c r="D182" s="151" t="s">
        <v>442</v>
      </c>
      <c r="E182" s="157" t="s">
        <v>3</v>
      </c>
      <c r="F182" s="158" t="s">
        <v>7692</v>
      </c>
      <c r="H182" s="159">
        <v>7.8E-2</v>
      </c>
      <c r="I182" s="160"/>
      <c r="L182" s="156"/>
      <c r="M182" s="161"/>
      <c r="T182" s="162"/>
      <c r="AT182" s="157" t="s">
        <v>442</v>
      </c>
      <c r="AU182" s="157" t="s">
        <v>79</v>
      </c>
      <c r="AV182" s="12" t="s">
        <v>79</v>
      </c>
      <c r="AW182" s="12" t="s">
        <v>31</v>
      </c>
      <c r="AX182" s="12" t="s">
        <v>69</v>
      </c>
      <c r="AY182" s="157" t="s">
        <v>328</v>
      </c>
    </row>
    <row r="183" spans="2:65" s="12" customFormat="1">
      <c r="B183" s="156"/>
      <c r="D183" s="151" t="s">
        <v>442</v>
      </c>
      <c r="E183" s="157" t="s">
        <v>3</v>
      </c>
      <c r="F183" s="158" t="s">
        <v>7693</v>
      </c>
      <c r="H183" s="159">
        <v>0.27600000000000002</v>
      </c>
      <c r="I183" s="160"/>
      <c r="L183" s="156"/>
      <c r="M183" s="161"/>
      <c r="T183" s="162"/>
      <c r="AT183" s="157" t="s">
        <v>442</v>
      </c>
      <c r="AU183" s="157" t="s">
        <v>79</v>
      </c>
      <c r="AV183" s="12" t="s">
        <v>79</v>
      </c>
      <c r="AW183" s="12" t="s">
        <v>31</v>
      </c>
      <c r="AX183" s="12" t="s">
        <v>69</v>
      </c>
      <c r="AY183" s="157" t="s">
        <v>328</v>
      </c>
    </row>
    <row r="184" spans="2:65" s="12" customFormat="1">
      <c r="B184" s="156"/>
      <c r="D184" s="151" t="s">
        <v>442</v>
      </c>
      <c r="E184" s="157" t="s">
        <v>3</v>
      </c>
      <c r="F184" s="158" t="s">
        <v>7694</v>
      </c>
      <c r="H184" s="159">
        <v>1.08</v>
      </c>
      <c r="I184" s="160"/>
      <c r="L184" s="156"/>
      <c r="M184" s="161"/>
      <c r="T184" s="162"/>
      <c r="AT184" s="157" t="s">
        <v>442</v>
      </c>
      <c r="AU184" s="157" t="s">
        <v>79</v>
      </c>
      <c r="AV184" s="12" t="s">
        <v>79</v>
      </c>
      <c r="AW184" s="12" t="s">
        <v>31</v>
      </c>
      <c r="AX184" s="12" t="s">
        <v>69</v>
      </c>
      <c r="AY184" s="157" t="s">
        <v>328</v>
      </c>
    </row>
    <row r="185" spans="2:65" s="12" customFormat="1">
      <c r="B185" s="156"/>
      <c r="D185" s="151" t="s">
        <v>442</v>
      </c>
      <c r="E185" s="157" t="s">
        <v>3</v>
      </c>
      <c r="F185" s="158" t="s">
        <v>7695</v>
      </c>
      <c r="H185" s="159">
        <v>0.216</v>
      </c>
      <c r="I185" s="160"/>
      <c r="L185" s="156"/>
      <c r="M185" s="161"/>
      <c r="T185" s="162"/>
      <c r="AT185" s="157" t="s">
        <v>442</v>
      </c>
      <c r="AU185" s="157" t="s">
        <v>79</v>
      </c>
      <c r="AV185" s="12" t="s">
        <v>79</v>
      </c>
      <c r="AW185" s="12" t="s">
        <v>31</v>
      </c>
      <c r="AX185" s="12" t="s">
        <v>69</v>
      </c>
      <c r="AY185" s="157" t="s">
        <v>328</v>
      </c>
    </row>
    <row r="186" spans="2:65" s="13" customFormat="1">
      <c r="B186" s="163"/>
      <c r="D186" s="151" t="s">
        <v>442</v>
      </c>
      <c r="E186" s="164" t="s">
        <v>3</v>
      </c>
      <c r="F186" s="165" t="s">
        <v>452</v>
      </c>
      <c r="H186" s="166">
        <v>5.5010000000000003</v>
      </c>
      <c r="I186" s="167"/>
      <c r="L186" s="163"/>
      <c r="M186" s="168"/>
      <c r="T186" s="169"/>
      <c r="AT186" s="164" t="s">
        <v>442</v>
      </c>
      <c r="AU186" s="164" t="s">
        <v>79</v>
      </c>
      <c r="AV186" s="13" t="s">
        <v>113</v>
      </c>
      <c r="AW186" s="13" t="s">
        <v>31</v>
      </c>
      <c r="AX186" s="13" t="s">
        <v>76</v>
      </c>
      <c r="AY186" s="164" t="s">
        <v>328</v>
      </c>
    </row>
    <row r="187" spans="2:65" s="12" customFormat="1">
      <c r="B187" s="156"/>
      <c r="D187" s="151" t="s">
        <v>442</v>
      </c>
      <c r="F187" s="158" t="s">
        <v>7713</v>
      </c>
      <c r="H187" s="159">
        <v>5.7759999999999998</v>
      </c>
      <c r="I187" s="160"/>
      <c r="L187" s="156"/>
      <c r="M187" s="161"/>
      <c r="T187" s="162"/>
      <c r="AT187" s="157" t="s">
        <v>442</v>
      </c>
      <c r="AU187" s="157" t="s">
        <v>79</v>
      </c>
      <c r="AV187" s="12" t="s">
        <v>79</v>
      </c>
      <c r="AW187" s="12" t="s">
        <v>4</v>
      </c>
      <c r="AX187" s="12" t="s">
        <v>76</v>
      </c>
      <c r="AY187" s="157" t="s">
        <v>328</v>
      </c>
    </row>
    <row r="188" spans="2:65" s="1" customFormat="1" ht="24.2" customHeight="1">
      <c r="B188" s="133"/>
      <c r="C188" s="134" t="s">
        <v>235</v>
      </c>
      <c r="D188" s="134" t="s">
        <v>331</v>
      </c>
      <c r="E188" s="135" t="s">
        <v>7714</v>
      </c>
      <c r="F188" s="136" t="s">
        <v>7715</v>
      </c>
      <c r="G188" s="137" t="s">
        <v>439</v>
      </c>
      <c r="H188" s="138">
        <v>13.912000000000001</v>
      </c>
      <c r="I188" s="139"/>
      <c r="J188" s="140">
        <f>ROUND(I188*H188,2)</f>
        <v>0</v>
      </c>
      <c r="K188" s="136" t="s">
        <v>335</v>
      </c>
      <c r="L188" s="34"/>
      <c r="M188" s="141" t="s">
        <v>3</v>
      </c>
      <c r="N188" s="142" t="s">
        <v>40</v>
      </c>
      <c r="P188" s="143">
        <f>O188*H188</f>
        <v>0</v>
      </c>
      <c r="Q188" s="143">
        <v>0.11169999999999999</v>
      </c>
      <c r="R188" s="143">
        <f>Q188*H188</f>
        <v>1.5539704000000001</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7716</v>
      </c>
    </row>
    <row r="189" spans="2:65" s="1" customFormat="1">
      <c r="B189" s="34"/>
      <c r="D189" s="147" t="s">
        <v>338</v>
      </c>
      <c r="F189" s="148" t="s">
        <v>7717</v>
      </c>
      <c r="I189" s="149"/>
      <c r="L189" s="34"/>
      <c r="M189" s="150"/>
      <c r="T189" s="55"/>
      <c r="AT189" s="19" t="s">
        <v>338</v>
      </c>
      <c r="AU189" s="19" t="s">
        <v>79</v>
      </c>
    </row>
    <row r="190" spans="2:65" s="12" customFormat="1">
      <c r="B190" s="156"/>
      <c r="D190" s="151" t="s">
        <v>442</v>
      </c>
      <c r="E190" s="157" t="s">
        <v>3</v>
      </c>
      <c r="F190" s="158" t="s">
        <v>7718</v>
      </c>
      <c r="H190" s="159">
        <v>1.536</v>
      </c>
      <c r="I190" s="160"/>
      <c r="L190" s="156"/>
      <c r="M190" s="161"/>
      <c r="T190" s="162"/>
      <c r="AT190" s="157" t="s">
        <v>442</v>
      </c>
      <c r="AU190" s="157" t="s">
        <v>79</v>
      </c>
      <c r="AV190" s="12" t="s">
        <v>79</v>
      </c>
      <c r="AW190" s="12" t="s">
        <v>31</v>
      </c>
      <c r="AX190" s="12" t="s">
        <v>69</v>
      </c>
      <c r="AY190" s="157" t="s">
        <v>328</v>
      </c>
    </row>
    <row r="191" spans="2:65" s="12" customFormat="1">
      <c r="B191" s="156"/>
      <c r="D191" s="151" t="s">
        <v>442</v>
      </c>
      <c r="E191" s="157" t="s">
        <v>3</v>
      </c>
      <c r="F191" s="158" t="s">
        <v>7719</v>
      </c>
      <c r="H191" s="159">
        <v>1.28</v>
      </c>
      <c r="I191" s="160"/>
      <c r="L191" s="156"/>
      <c r="M191" s="161"/>
      <c r="T191" s="162"/>
      <c r="AT191" s="157" t="s">
        <v>442</v>
      </c>
      <c r="AU191" s="157" t="s">
        <v>79</v>
      </c>
      <c r="AV191" s="12" t="s">
        <v>79</v>
      </c>
      <c r="AW191" s="12" t="s">
        <v>31</v>
      </c>
      <c r="AX191" s="12" t="s">
        <v>69</v>
      </c>
      <c r="AY191" s="157" t="s">
        <v>328</v>
      </c>
    </row>
    <row r="192" spans="2:65" s="12" customFormat="1">
      <c r="B192" s="156"/>
      <c r="D192" s="151" t="s">
        <v>442</v>
      </c>
      <c r="E192" s="157" t="s">
        <v>3</v>
      </c>
      <c r="F192" s="158" t="s">
        <v>7720</v>
      </c>
      <c r="H192" s="159">
        <v>0.8</v>
      </c>
      <c r="I192" s="160"/>
      <c r="L192" s="156"/>
      <c r="M192" s="161"/>
      <c r="T192" s="162"/>
      <c r="AT192" s="157" t="s">
        <v>442</v>
      </c>
      <c r="AU192" s="157" t="s">
        <v>79</v>
      </c>
      <c r="AV192" s="12" t="s">
        <v>79</v>
      </c>
      <c r="AW192" s="12" t="s">
        <v>31</v>
      </c>
      <c r="AX192" s="12" t="s">
        <v>69</v>
      </c>
      <c r="AY192" s="157" t="s">
        <v>328</v>
      </c>
    </row>
    <row r="193" spans="2:65" s="12" customFormat="1">
      <c r="B193" s="156"/>
      <c r="D193" s="151" t="s">
        <v>442</v>
      </c>
      <c r="E193" s="157" t="s">
        <v>3</v>
      </c>
      <c r="F193" s="158" t="s">
        <v>7721</v>
      </c>
      <c r="H193" s="159">
        <v>0.65100000000000002</v>
      </c>
      <c r="I193" s="160"/>
      <c r="L193" s="156"/>
      <c r="M193" s="161"/>
      <c r="T193" s="162"/>
      <c r="AT193" s="157" t="s">
        <v>442</v>
      </c>
      <c r="AU193" s="157" t="s">
        <v>79</v>
      </c>
      <c r="AV193" s="12" t="s">
        <v>79</v>
      </c>
      <c r="AW193" s="12" t="s">
        <v>31</v>
      </c>
      <c r="AX193" s="12" t="s">
        <v>69</v>
      </c>
      <c r="AY193" s="157" t="s">
        <v>328</v>
      </c>
    </row>
    <row r="194" spans="2:65" s="12" customFormat="1">
      <c r="B194" s="156"/>
      <c r="D194" s="151" t="s">
        <v>442</v>
      </c>
      <c r="E194" s="157" t="s">
        <v>3</v>
      </c>
      <c r="F194" s="158" t="s">
        <v>7722</v>
      </c>
      <c r="H194" s="159">
        <v>4.5679999999999996</v>
      </c>
      <c r="I194" s="160"/>
      <c r="L194" s="156"/>
      <c r="M194" s="161"/>
      <c r="T194" s="162"/>
      <c r="AT194" s="157" t="s">
        <v>442</v>
      </c>
      <c r="AU194" s="157" t="s">
        <v>79</v>
      </c>
      <c r="AV194" s="12" t="s">
        <v>79</v>
      </c>
      <c r="AW194" s="12" t="s">
        <v>31</v>
      </c>
      <c r="AX194" s="12" t="s">
        <v>69</v>
      </c>
      <c r="AY194" s="157" t="s">
        <v>328</v>
      </c>
    </row>
    <row r="195" spans="2:65" s="12" customFormat="1">
      <c r="B195" s="156"/>
      <c r="D195" s="151" t="s">
        <v>442</v>
      </c>
      <c r="E195" s="157" t="s">
        <v>3</v>
      </c>
      <c r="F195" s="158" t="s">
        <v>7723</v>
      </c>
      <c r="H195" s="159">
        <v>0.56299999999999994</v>
      </c>
      <c r="I195" s="160"/>
      <c r="L195" s="156"/>
      <c r="M195" s="161"/>
      <c r="T195" s="162"/>
      <c r="AT195" s="157" t="s">
        <v>442</v>
      </c>
      <c r="AU195" s="157" t="s">
        <v>79</v>
      </c>
      <c r="AV195" s="12" t="s">
        <v>79</v>
      </c>
      <c r="AW195" s="12" t="s">
        <v>31</v>
      </c>
      <c r="AX195" s="12" t="s">
        <v>69</v>
      </c>
      <c r="AY195" s="157" t="s">
        <v>328</v>
      </c>
    </row>
    <row r="196" spans="2:65" s="12" customFormat="1">
      <c r="B196" s="156"/>
      <c r="D196" s="151" t="s">
        <v>442</v>
      </c>
      <c r="E196" s="157" t="s">
        <v>3</v>
      </c>
      <c r="F196" s="158" t="s">
        <v>7724</v>
      </c>
      <c r="H196" s="159">
        <v>0.75</v>
      </c>
      <c r="I196" s="160"/>
      <c r="L196" s="156"/>
      <c r="M196" s="161"/>
      <c r="T196" s="162"/>
      <c r="AT196" s="157" t="s">
        <v>442</v>
      </c>
      <c r="AU196" s="157" t="s">
        <v>79</v>
      </c>
      <c r="AV196" s="12" t="s">
        <v>79</v>
      </c>
      <c r="AW196" s="12" t="s">
        <v>31</v>
      </c>
      <c r="AX196" s="12" t="s">
        <v>69</v>
      </c>
      <c r="AY196" s="157" t="s">
        <v>328</v>
      </c>
    </row>
    <row r="197" spans="2:65" s="12" customFormat="1">
      <c r="B197" s="156"/>
      <c r="D197" s="151" t="s">
        <v>442</v>
      </c>
      <c r="E197" s="157" t="s">
        <v>3</v>
      </c>
      <c r="F197" s="158" t="s">
        <v>7725</v>
      </c>
      <c r="H197" s="159">
        <v>0.16</v>
      </c>
      <c r="I197" s="160"/>
      <c r="L197" s="156"/>
      <c r="M197" s="161"/>
      <c r="T197" s="162"/>
      <c r="AT197" s="157" t="s">
        <v>442</v>
      </c>
      <c r="AU197" s="157" t="s">
        <v>79</v>
      </c>
      <c r="AV197" s="12" t="s">
        <v>79</v>
      </c>
      <c r="AW197" s="12" t="s">
        <v>31</v>
      </c>
      <c r="AX197" s="12" t="s">
        <v>69</v>
      </c>
      <c r="AY197" s="157" t="s">
        <v>328</v>
      </c>
    </row>
    <row r="198" spans="2:65" s="12" customFormat="1">
      <c r="B198" s="156"/>
      <c r="D198" s="151" t="s">
        <v>442</v>
      </c>
      <c r="E198" s="157" t="s">
        <v>3</v>
      </c>
      <c r="F198" s="158" t="s">
        <v>7726</v>
      </c>
      <c r="H198" s="159">
        <v>1.248</v>
      </c>
      <c r="I198" s="160"/>
      <c r="L198" s="156"/>
      <c r="M198" s="161"/>
      <c r="T198" s="162"/>
      <c r="AT198" s="157" t="s">
        <v>442</v>
      </c>
      <c r="AU198" s="157" t="s">
        <v>79</v>
      </c>
      <c r="AV198" s="12" t="s">
        <v>79</v>
      </c>
      <c r="AW198" s="12" t="s">
        <v>31</v>
      </c>
      <c r="AX198" s="12" t="s">
        <v>69</v>
      </c>
      <c r="AY198" s="157" t="s">
        <v>328</v>
      </c>
    </row>
    <row r="199" spans="2:65" s="12" customFormat="1">
      <c r="B199" s="156"/>
      <c r="D199" s="151" t="s">
        <v>442</v>
      </c>
      <c r="E199" s="157" t="s">
        <v>3</v>
      </c>
      <c r="F199" s="158" t="s">
        <v>7727</v>
      </c>
      <c r="H199" s="159">
        <v>0.312</v>
      </c>
      <c r="I199" s="160"/>
      <c r="L199" s="156"/>
      <c r="M199" s="161"/>
      <c r="T199" s="162"/>
      <c r="AT199" s="157" t="s">
        <v>442</v>
      </c>
      <c r="AU199" s="157" t="s">
        <v>79</v>
      </c>
      <c r="AV199" s="12" t="s">
        <v>79</v>
      </c>
      <c r="AW199" s="12" t="s">
        <v>31</v>
      </c>
      <c r="AX199" s="12" t="s">
        <v>69</v>
      </c>
      <c r="AY199" s="157" t="s">
        <v>328</v>
      </c>
    </row>
    <row r="200" spans="2:65" s="12" customFormat="1">
      <c r="B200" s="156"/>
      <c r="D200" s="151" t="s">
        <v>442</v>
      </c>
      <c r="E200" s="157" t="s">
        <v>3</v>
      </c>
      <c r="F200" s="158" t="s">
        <v>7728</v>
      </c>
      <c r="H200" s="159">
        <v>0.42399999999999999</v>
      </c>
      <c r="I200" s="160"/>
      <c r="L200" s="156"/>
      <c r="M200" s="161"/>
      <c r="T200" s="162"/>
      <c r="AT200" s="157" t="s">
        <v>442</v>
      </c>
      <c r="AU200" s="157" t="s">
        <v>79</v>
      </c>
      <c r="AV200" s="12" t="s">
        <v>79</v>
      </c>
      <c r="AW200" s="12" t="s">
        <v>31</v>
      </c>
      <c r="AX200" s="12" t="s">
        <v>69</v>
      </c>
      <c r="AY200" s="157" t="s">
        <v>328</v>
      </c>
    </row>
    <row r="201" spans="2:65" s="12" customFormat="1">
      <c r="B201" s="156"/>
      <c r="D201" s="151" t="s">
        <v>442</v>
      </c>
      <c r="E201" s="157" t="s">
        <v>3</v>
      </c>
      <c r="F201" s="158" t="s">
        <v>7729</v>
      </c>
      <c r="H201" s="159">
        <v>1.35</v>
      </c>
      <c r="I201" s="160"/>
      <c r="L201" s="156"/>
      <c r="M201" s="161"/>
      <c r="T201" s="162"/>
      <c r="AT201" s="157" t="s">
        <v>442</v>
      </c>
      <c r="AU201" s="157" t="s">
        <v>79</v>
      </c>
      <c r="AV201" s="12" t="s">
        <v>79</v>
      </c>
      <c r="AW201" s="12" t="s">
        <v>31</v>
      </c>
      <c r="AX201" s="12" t="s">
        <v>69</v>
      </c>
      <c r="AY201" s="157" t="s">
        <v>328</v>
      </c>
    </row>
    <row r="202" spans="2:65" s="12" customFormat="1">
      <c r="B202" s="156"/>
      <c r="D202" s="151" t="s">
        <v>442</v>
      </c>
      <c r="E202" s="157" t="s">
        <v>3</v>
      </c>
      <c r="F202" s="158" t="s">
        <v>7730</v>
      </c>
      <c r="H202" s="159">
        <v>0.27</v>
      </c>
      <c r="I202" s="160"/>
      <c r="L202" s="156"/>
      <c r="M202" s="161"/>
      <c r="T202" s="162"/>
      <c r="AT202" s="157" t="s">
        <v>442</v>
      </c>
      <c r="AU202" s="157" t="s">
        <v>79</v>
      </c>
      <c r="AV202" s="12" t="s">
        <v>79</v>
      </c>
      <c r="AW202" s="12" t="s">
        <v>31</v>
      </c>
      <c r="AX202" s="12" t="s">
        <v>69</v>
      </c>
      <c r="AY202" s="157" t="s">
        <v>328</v>
      </c>
    </row>
    <row r="203" spans="2:65" s="13" customFormat="1">
      <c r="B203" s="163"/>
      <c r="D203" s="151" t="s">
        <v>442</v>
      </c>
      <c r="E203" s="164" t="s">
        <v>3</v>
      </c>
      <c r="F203" s="165" t="s">
        <v>452</v>
      </c>
      <c r="H203" s="166">
        <v>13.911999999999997</v>
      </c>
      <c r="I203" s="167"/>
      <c r="L203" s="163"/>
      <c r="M203" s="168"/>
      <c r="T203" s="169"/>
      <c r="AT203" s="164" t="s">
        <v>442</v>
      </c>
      <c r="AU203" s="164" t="s">
        <v>79</v>
      </c>
      <c r="AV203" s="13" t="s">
        <v>113</v>
      </c>
      <c r="AW203" s="13" t="s">
        <v>31</v>
      </c>
      <c r="AX203" s="13" t="s">
        <v>76</v>
      </c>
      <c r="AY203" s="164" t="s">
        <v>328</v>
      </c>
    </row>
    <row r="204" spans="2:65" s="11" customFormat="1" ht="22.9" customHeight="1">
      <c r="B204" s="121"/>
      <c r="D204" s="122" t="s">
        <v>68</v>
      </c>
      <c r="E204" s="131" t="s">
        <v>183</v>
      </c>
      <c r="F204" s="131" t="s">
        <v>202</v>
      </c>
      <c r="I204" s="124"/>
      <c r="J204" s="132">
        <f>BK204</f>
        <v>0</v>
      </c>
      <c r="L204" s="121"/>
      <c r="M204" s="126"/>
      <c r="P204" s="127">
        <f>SUM(P205:P243)</f>
        <v>0</v>
      </c>
      <c r="R204" s="127">
        <f>SUM(R205:R243)</f>
        <v>0.81128999999999996</v>
      </c>
      <c r="T204" s="128">
        <f>SUM(T205:T243)</f>
        <v>0</v>
      </c>
      <c r="AR204" s="122" t="s">
        <v>76</v>
      </c>
      <c r="AT204" s="129" t="s">
        <v>68</v>
      </c>
      <c r="AU204" s="129" t="s">
        <v>76</v>
      </c>
      <c r="AY204" s="122" t="s">
        <v>328</v>
      </c>
      <c r="BK204" s="130">
        <f>SUM(BK205:BK243)</f>
        <v>0</v>
      </c>
    </row>
    <row r="205" spans="2:65" s="1" customFormat="1" ht="16.5" customHeight="1">
      <c r="B205" s="133"/>
      <c r="C205" s="134" t="s">
        <v>239</v>
      </c>
      <c r="D205" s="134" t="s">
        <v>331</v>
      </c>
      <c r="E205" s="135" t="s">
        <v>7731</v>
      </c>
      <c r="F205" s="136" t="s">
        <v>7732</v>
      </c>
      <c r="G205" s="137" t="s">
        <v>574</v>
      </c>
      <c r="H205" s="138">
        <v>11</v>
      </c>
      <c r="I205" s="139"/>
      <c r="J205" s="140">
        <f>ROUND(I205*H205,2)</f>
        <v>0</v>
      </c>
      <c r="K205" s="136" t="s">
        <v>335</v>
      </c>
      <c r="L205" s="34"/>
      <c r="M205" s="141" t="s">
        <v>3</v>
      </c>
      <c r="N205" s="142" t="s">
        <v>40</v>
      </c>
      <c r="P205" s="143">
        <f>O205*H205</f>
        <v>0</v>
      </c>
      <c r="Q205" s="143">
        <v>7.2870000000000004E-2</v>
      </c>
      <c r="R205" s="143">
        <f>Q205*H205</f>
        <v>0.80157</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7733</v>
      </c>
    </row>
    <row r="206" spans="2:65" s="1" customFormat="1">
      <c r="B206" s="34"/>
      <c r="D206" s="147" t="s">
        <v>338</v>
      </c>
      <c r="F206" s="148" t="s">
        <v>7734</v>
      </c>
      <c r="I206" s="149"/>
      <c r="L206" s="34"/>
      <c r="M206" s="150"/>
      <c r="T206" s="55"/>
      <c r="AT206" s="19" t="s">
        <v>338</v>
      </c>
      <c r="AU206" s="19" t="s">
        <v>79</v>
      </c>
    </row>
    <row r="207" spans="2:65" s="12" customFormat="1">
      <c r="B207" s="156"/>
      <c r="D207" s="151" t="s">
        <v>442</v>
      </c>
      <c r="E207" s="157" t="s">
        <v>3</v>
      </c>
      <c r="F207" s="158" t="s">
        <v>7735</v>
      </c>
      <c r="H207" s="159">
        <v>9</v>
      </c>
      <c r="I207" s="160"/>
      <c r="L207" s="156"/>
      <c r="M207" s="161"/>
      <c r="T207" s="162"/>
      <c r="AT207" s="157" t="s">
        <v>442</v>
      </c>
      <c r="AU207" s="157" t="s">
        <v>79</v>
      </c>
      <c r="AV207" s="12" t="s">
        <v>79</v>
      </c>
      <c r="AW207" s="12" t="s">
        <v>31</v>
      </c>
      <c r="AX207" s="12" t="s">
        <v>69</v>
      </c>
      <c r="AY207" s="157" t="s">
        <v>328</v>
      </c>
    </row>
    <row r="208" spans="2:65" s="12" customFormat="1">
      <c r="B208" s="156"/>
      <c r="D208" s="151" t="s">
        <v>442</v>
      </c>
      <c r="E208" s="157" t="s">
        <v>3</v>
      </c>
      <c r="F208" s="158" t="s">
        <v>7736</v>
      </c>
      <c r="H208" s="159">
        <v>2</v>
      </c>
      <c r="I208" s="160"/>
      <c r="L208" s="156"/>
      <c r="M208" s="161"/>
      <c r="T208" s="162"/>
      <c r="AT208" s="157" t="s">
        <v>442</v>
      </c>
      <c r="AU208" s="157" t="s">
        <v>79</v>
      </c>
      <c r="AV208" s="12" t="s">
        <v>79</v>
      </c>
      <c r="AW208" s="12" t="s">
        <v>31</v>
      </c>
      <c r="AX208" s="12" t="s">
        <v>69</v>
      </c>
      <c r="AY208" s="157" t="s">
        <v>328</v>
      </c>
    </row>
    <row r="209" spans="2:65" s="13" customFormat="1">
      <c r="B209" s="163"/>
      <c r="D209" s="151" t="s">
        <v>442</v>
      </c>
      <c r="E209" s="164" t="s">
        <v>3</v>
      </c>
      <c r="F209" s="165" t="s">
        <v>452</v>
      </c>
      <c r="H209" s="166">
        <v>11</v>
      </c>
      <c r="I209" s="167"/>
      <c r="L209" s="163"/>
      <c r="M209" s="168"/>
      <c r="T209" s="169"/>
      <c r="AT209" s="164" t="s">
        <v>442</v>
      </c>
      <c r="AU209" s="164" t="s">
        <v>79</v>
      </c>
      <c r="AV209" s="13" t="s">
        <v>113</v>
      </c>
      <c r="AW209" s="13" t="s">
        <v>31</v>
      </c>
      <c r="AX209" s="13" t="s">
        <v>76</v>
      </c>
      <c r="AY209" s="164" t="s">
        <v>328</v>
      </c>
    </row>
    <row r="210" spans="2:65" s="1" customFormat="1" ht="16.5" customHeight="1">
      <c r="B210" s="133"/>
      <c r="C210" s="176" t="s">
        <v>9</v>
      </c>
      <c r="D210" s="176" t="s">
        <v>539</v>
      </c>
      <c r="E210" s="177" t="s">
        <v>4552</v>
      </c>
      <c r="F210" s="178" t="s">
        <v>7737</v>
      </c>
      <c r="G210" s="179" t="s">
        <v>367</v>
      </c>
      <c r="H210" s="180">
        <v>5</v>
      </c>
      <c r="I210" s="181"/>
      <c r="J210" s="182">
        <f>ROUND(I210*H210,2)</f>
        <v>0</v>
      </c>
      <c r="K210" s="178" t="s">
        <v>2897</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7738</v>
      </c>
    </row>
    <row r="211" spans="2:65" s="12" customFormat="1">
      <c r="B211" s="156"/>
      <c r="D211" s="151" t="s">
        <v>442</v>
      </c>
      <c r="E211" s="157" t="s">
        <v>3</v>
      </c>
      <c r="F211" s="158" t="s">
        <v>183</v>
      </c>
      <c r="H211" s="159">
        <v>9</v>
      </c>
      <c r="I211" s="160"/>
      <c r="L211" s="156"/>
      <c r="M211" s="161"/>
      <c r="T211" s="162"/>
      <c r="AT211" s="157" t="s">
        <v>442</v>
      </c>
      <c r="AU211" s="157" t="s">
        <v>79</v>
      </c>
      <c r="AV211" s="12" t="s">
        <v>79</v>
      </c>
      <c r="AW211" s="12" t="s">
        <v>31</v>
      </c>
      <c r="AX211" s="12" t="s">
        <v>69</v>
      </c>
      <c r="AY211" s="157" t="s">
        <v>328</v>
      </c>
    </row>
    <row r="212" spans="2:65" s="12" customFormat="1">
      <c r="B212" s="156"/>
      <c r="D212" s="151" t="s">
        <v>442</v>
      </c>
      <c r="E212" s="157" t="s">
        <v>3</v>
      </c>
      <c r="F212" s="158" t="s">
        <v>7739</v>
      </c>
      <c r="H212" s="159">
        <v>-4</v>
      </c>
      <c r="I212" s="160"/>
      <c r="L212" s="156"/>
      <c r="M212" s="161"/>
      <c r="T212" s="162"/>
      <c r="AT212" s="157" t="s">
        <v>442</v>
      </c>
      <c r="AU212" s="157" t="s">
        <v>79</v>
      </c>
      <c r="AV212" s="12" t="s">
        <v>79</v>
      </c>
      <c r="AW212" s="12" t="s">
        <v>31</v>
      </c>
      <c r="AX212" s="12" t="s">
        <v>69</v>
      </c>
      <c r="AY212" s="157" t="s">
        <v>328</v>
      </c>
    </row>
    <row r="213" spans="2:65" s="13" customFormat="1">
      <c r="B213" s="163"/>
      <c r="D213" s="151" t="s">
        <v>442</v>
      </c>
      <c r="E213" s="164" t="s">
        <v>3</v>
      </c>
      <c r="F213" s="165" t="s">
        <v>452</v>
      </c>
      <c r="H213" s="166">
        <v>5</v>
      </c>
      <c r="I213" s="167"/>
      <c r="L213" s="163"/>
      <c r="M213" s="168"/>
      <c r="T213" s="169"/>
      <c r="AT213" s="164" t="s">
        <v>442</v>
      </c>
      <c r="AU213" s="164" t="s">
        <v>79</v>
      </c>
      <c r="AV213" s="13" t="s">
        <v>113</v>
      </c>
      <c r="AW213" s="13" t="s">
        <v>31</v>
      </c>
      <c r="AX213" s="13" t="s">
        <v>76</v>
      </c>
      <c r="AY213" s="164" t="s">
        <v>328</v>
      </c>
    </row>
    <row r="214" spans="2:65" s="1" customFormat="1" ht="16.5" customHeight="1">
      <c r="B214" s="133"/>
      <c r="C214" s="176" t="s">
        <v>505</v>
      </c>
      <c r="D214" s="176" t="s">
        <v>539</v>
      </c>
      <c r="E214" s="177" t="s">
        <v>2317</v>
      </c>
      <c r="F214" s="178" t="s">
        <v>7740</v>
      </c>
      <c r="G214" s="179" t="s">
        <v>367</v>
      </c>
      <c r="H214" s="180">
        <v>2</v>
      </c>
      <c r="I214" s="181"/>
      <c r="J214" s="182">
        <f>ROUND(I214*H214,2)</f>
        <v>0</v>
      </c>
      <c r="K214" s="178" t="s">
        <v>2897</v>
      </c>
      <c r="L214" s="183"/>
      <c r="M214" s="184" t="s">
        <v>3</v>
      </c>
      <c r="N214" s="185" t="s">
        <v>40</v>
      </c>
      <c r="P214" s="143">
        <f>O214*H214</f>
        <v>0</v>
      </c>
      <c r="Q214" s="143">
        <v>0</v>
      </c>
      <c r="R214" s="143">
        <f>Q214*H214</f>
        <v>0</v>
      </c>
      <c r="S214" s="143">
        <v>0</v>
      </c>
      <c r="T214" s="144">
        <f>S214*H214</f>
        <v>0</v>
      </c>
      <c r="AR214" s="145" t="s">
        <v>171</v>
      </c>
      <c r="AT214" s="145" t="s">
        <v>539</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7741</v>
      </c>
    </row>
    <row r="215" spans="2:65" s="1" customFormat="1" ht="24.2" customHeight="1">
      <c r="B215" s="133"/>
      <c r="C215" s="134" t="s">
        <v>512</v>
      </c>
      <c r="D215" s="134" t="s">
        <v>331</v>
      </c>
      <c r="E215" s="135" t="s">
        <v>7742</v>
      </c>
      <c r="F215" s="136" t="s">
        <v>7743</v>
      </c>
      <c r="G215" s="137" t="s">
        <v>574</v>
      </c>
      <c r="H215" s="138">
        <v>4</v>
      </c>
      <c r="I215" s="139"/>
      <c r="J215" s="140">
        <f>ROUND(I215*H215,2)</f>
        <v>0</v>
      </c>
      <c r="K215" s="136" t="s">
        <v>335</v>
      </c>
      <c r="L215" s="34"/>
      <c r="M215" s="141" t="s">
        <v>3</v>
      </c>
      <c r="N215" s="142" t="s">
        <v>40</v>
      </c>
      <c r="P215" s="143">
        <f>O215*H215</f>
        <v>0</v>
      </c>
      <c r="Q215" s="143">
        <v>1E-3</v>
      </c>
      <c r="R215" s="143">
        <f>Q215*H215</f>
        <v>4.0000000000000001E-3</v>
      </c>
      <c r="S215" s="143">
        <v>0</v>
      </c>
      <c r="T215" s="144">
        <f>S215*H215</f>
        <v>0</v>
      </c>
      <c r="AR215" s="145" t="s">
        <v>113</v>
      </c>
      <c r="AT215" s="145" t="s">
        <v>331</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7744</v>
      </c>
    </row>
    <row r="216" spans="2:65" s="1" customFormat="1">
      <c r="B216" s="34"/>
      <c r="D216" s="147" t="s">
        <v>338</v>
      </c>
      <c r="F216" s="148" t="s">
        <v>7745</v>
      </c>
      <c r="I216" s="149"/>
      <c r="L216" s="34"/>
      <c r="M216" s="150"/>
      <c r="T216" s="55"/>
      <c r="AT216" s="19" t="s">
        <v>338</v>
      </c>
      <c r="AU216" s="19" t="s">
        <v>79</v>
      </c>
    </row>
    <row r="217" spans="2:65" s="12" customFormat="1">
      <c r="B217" s="156"/>
      <c r="D217" s="151" t="s">
        <v>442</v>
      </c>
      <c r="E217" s="157" t="s">
        <v>3</v>
      </c>
      <c r="F217" s="158" t="s">
        <v>7746</v>
      </c>
      <c r="H217" s="159">
        <v>9</v>
      </c>
      <c r="I217" s="160"/>
      <c r="L217" s="156"/>
      <c r="M217" s="161"/>
      <c r="T217" s="162"/>
      <c r="AT217" s="157" t="s">
        <v>442</v>
      </c>
      <c r="AU217" s="157" t="s">
        <v>79</v>
      </c>
      <c r="AV217" s="12" t="s">
        <v>79</v>
      </c>
      <c r="AW217" s="12" t="s">
        <v>31</v>
      </c>
      <c r="AX217" s="12" t="s">
        <v>69</v>
      </c>
      <c r="AY217" s="157" t="s">
        <v>328</v>
      </c>
    </row>
    <row r="218" spans="2:65" s="12" customFormat="1">
      <c r="B218" s="156"/>
      <c r="D218" s="151" t="s">
        <v>442</v>
      </c>
      <c r="E218" s="157" t="s">
        <v>3</v>
      </c>
      <c r="F218" s="158" t="s">
        <v>7747</v>
      </c>
      <c r="H218" s="159">
        <v>-5</v>
      </c>
      <c r="I218" s="160"/>
      <c r="L218" s="156"/>
      <c r="M218" s="161"/>
      <c r="T218" s="162"/>
      <c r="AT218" s="157" t="s">
        <v>442</v>
      </c>
      <c r="AU218" s="157" t="s">
        <v>79</v>
      </c>
      <c r="AV218" s="12" t="s">
        <v>79</v>
      </c>
      <c r="AW218" s="12" t="s">
        <v>31</v>
      </c>
      <c r="AX218" s="12" t="s">
        <v>69</v>
      </c>
      <c r="AY218" s="157" t="s">
        <v>328</v>
      </c>
    </row>
    <row r="219" spans="2:65" s="13" customFormat="1">
      <c r="B219" s="163"/>
      <c r="D219" s="151" t="s">
        <v>442</v>
      </c>
      <c r="E219" s="164" t="s">
        <v>3</v>
      </c>
      <c r="F219" s="165" t="s">
        <v>452</v>
      </c>
      <c r="H219" s="166">
        <v>4</v>
      </c>
      <c r="I219" s="167"/>
      <c r="L219" s="163"/>
      <c r="M219" s="168"/>
      <c r="T219" s="169"/>
      <c r="AT219" s="164" t="s">
        <v>442</v>
      </c>
      <c r="AU219" s="164" t="s">
        <v>79</v>
      </c>
      <c r="AV219" s="13" t="s">
        <v>113</v>
      </c>
      <c r="AW219" s="13" t="s">
        <v>31</v>
      </c>
      <c r="AX219" s="13" t="s">
        <v>76</v>
      </c>
      <c r="AY219" s="164" t="s">
        <v>328</v>
      </c>
    </row>
    <row r="220" spans="2:65" s="1" customFormat="1" ht="16.5" customHeight="1">
      <c r="B220" s="133"/>
      <c r="C220" s="176" t="s">
        <v>526</v>
      </c>
      <c r="D220" s="176" t="s">
        <v>539</v>
      </c>
      <c r="E220" s="177" t="s">
        <v>4529</v>
      </c>
      <c r="F220" s="178" t="s">
        <v>7748</v>
      </c>
      <c r="G220" s="179" t="s">
        <v>367</v>
      </c>
      <c r="H220" s="180">
        <v>4</v>
      </c>
      <c r="I220" s="181"/>
      <c r="J220" s="182">
        <f>ROUND(I220*H220,2)</f>
        <v>0</v>
      </c>
      <c r="K220" s="178" t="s">
        <v>2897</v>
      </c>
      <c r="L220" s="183"/>
      <c r="M220" s="184" t="s">
        <v>3</v>
      </c>
      <c r="N220" s="185" t="s">
        <v>40</v>
      </c>
      <c r="P220" s="143">
        <f>O220*H220</f>
        <v>0</v>
      </c>
      <c r="Q220" s="143">
        <v>0</v>
      </c>
      <c r="R220" s="143">
        <f>Q220*H220</f>
        <v>0</v>
      </c>
      <c r="S220" s="143">
        <v>0</v>
      </c>
      <c r="T220" s="144">
        <f>S220*H220</f>
        <v>0</v>
      </c>
      <c r="AR220" s="145" t="s">
        <v>171</v>
      </c>
      <c r="AT220" s="145" t="s">
        <v>539</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7749</v>
      </c>
    </row>
    <row r="221" spans="2:65" s="1" customFormat="1" ht="21.75" customHeight="1">
      <c r="B221" s="133"/>
      <c r="C221" s="134" t="s">
        <v>532</v>
      </c>
      <c r="D221" s="134" t="s">
        <v>331</v>
      </c>
      <c r="E221" s="135" t="s">
        <v>7750</v>
      </c>
      <c r="F221" s="136" t="s">
        <v>7751</v>
      </c>
      <c r="G221" s="137" t="s">
        <v>574</v>
      </c>
      <c r="H221" s="138">
        <v>11</v>
      </c>
      <c r="I221" s="139"/>
      <c r="J221" s="140">
        <f>ROUND(I221*H221,2)</f>
        <v>0</v>
      </c>
      <c r="K221" s="136" t="s">
        <v>335</v>
      </c>
      <c r="L221" s="34"/>
      <c r="M221" s="141" t="s">
        <v>3</v>
      </c>
      <c r="N221" s="142" t="s">
        <v>40</v>
      </c>
      <c r="P221" s="143">
        <f>O221*H221</f>
        <v>0</v>
      </c>
      <c r="Q221" s="143">
        <v>5.1999999999999995E-4</v>
      </c>
      <c r="R221" s="143">
        <f>Q221*H221</f>
        <v>5.7199999999999994E-3</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7752</v>
      </c>
    </row>
    <row r="222" spans="2:65" s="1" customFormat="1">
      <c r="B222" s="34"/>
      <c r="D222" s="147" t="s">
        <v>338</v>
      </c>
      <c r="F222" s="148" t="s">
        <v>7753</v>
      </c>
      <c r="I222" s="149"/>
      <c r="L222" s="34"/>
      <c r="M222" s="150"/>
      <c r="T222" s="55"/>
      <c r="AT222" s="19" t="s">
        <v>338</v>
      </c>
      <c r="AU222" s="19" t="s">
        <v>79</v>
      </c>
    </row>
    <row r="223" spans="2:65" s="12" customFormat="1">
      <c r="B223" s="156"/>
      <c r="D223" s="151" t="s">
        <v>442</v>
      </c>
      <c r="E223" s="157" t="s">
        <v>3</v>
      </c>
      <c r="F223" s="158" t="s">
        <v>7754</v>
      </c>
      <c r="H223" s="159">
        <v>15</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7755</v>
      </c>
      <c r="H224" s="159">
        <v>-4</v>
      </c>
      <c r="I224" s="160"/>
      <c r="L224" s="156"/>
      <c r="M224" s="161"/>
      <c r="T224" s="162"/>
      <c r="AT224" s="157" t="s">
        <v>442</v>
      </c>
      <c r="AU224" s="157" t="s">
        <v>79</v>
      </c>
      <c r="AV224" s="12" t="s">
        <v>79</v>
      </c>
      <c r="AW224" s="12" t="s">
        <v>31</v>
      </c>
      <c r="AX224" s="12" t="s">
        <v>69</v>
      </c>
      <c r="AY224" s="157" t="s">
        <v>328</v>
      </c>
    </row>
    <row r="225" spans="2:65" s="13" customFormat="1">
      <c r="B225" s="163"/>
      <c r="D225" s="151" t="s">
        <v>442</v>
      </c>
      <c r="E225" s="164" t="s">
        <v>3</v>
      </c>
      <c r="F225" s="165" t="s">
        <v>452</v>
      </c>
      <c r="H225" s="166">
        <v>11</v>
      </c>
      <c r="I225" s="167"/>
      <c r="L225" s="163"/>
      <c r="M225" s="168"/>
      <c r="T225" s="169"/>
      <c r="AT225" s="164" t="s">
        <v>442</v>
      </c>
      <c r="AU225" s="164" t="s">
        <v>79</v>
      </c>
      <c r="AV225" s="13" t="s">
        <v>113</v>
      </c>
      <c r="AW225" s="13" t="s">
        <v>31</v>
      </c>
      <c r="AX225" s="13" t="s">
        <v>76</v>
      </c>
      <c r="AY225" s="164" t="s">
        <v>328</v>
      </c>
    </row>
    <row r="226" spans="2:65" s="1" customFormat="1" ht="16.5" customHeight="1">
      <c r="B226" s="133"/>
      <c r="C226" s="176" t="s">
        <v>538</v>
      </c>
      <c r="D226" s="176" t="s">
        <v>539</v>
      </c>
      <c r="E226" s="177" t="s">
        <v>4562</v>
      </c>
      <c r="F226" s="178" t="s">
        <v>7756</v>
      </c>
      <c r="G226" s="179" t="s">
        <v>7757</v>
      </c>
      <c r="H226" s="180">
        <v>15</v>
      </c>
      <c r="I226" s="181"/>
      <c r="J226" s="182">
        <f t="shared" ref="J226:J243" si="0">ROUND(I226*H226,2)</f>
        <v>0</v>
      </c>
      <c r="K226" s="178" t="s">
        <v>2897</v>
      </c>
      <c r="L226" s="183"/>
      <c r="M226" s="184" t="s">
        <v>3</v>
      </c>
      <c r="N226" s="185" t="s">
        <v>40</v>
      </c>
      <c r="P226" s="143">
        <f t="shared" ref="P226:P243" si="1">O226*H226</f>
        <v>0</v>
      </c>
      <c r="Q226" s="143">
        <v>0</v>
      </c>
      <c r="R226" s="143">
        <f t="shared" ref="R226:R243" si="2">Q226*H226</f>
        <v>0</v>
      </c>
      <c r="S226" s="143">
        <v>0</v>
      </c>
      <c r="T226" s="144">
        <f t="shared" ref="T226:T243" si="3">S226*H226</f>
        <v>0</v>
      </c>
      <c r="AR226" s="145" t="s">
        <v>1575</v>
      </c>
      <c r="AT226" s="145" t="s">
        <v>539</v>
      </c>
      <c r="AU226" s="145" t="s">
        <v>79</v>
      </c>
      <c r="AY226" s="19" t="s">
        <v>328</v>
      </c>
      <c r="BE226" s="146">
        <f t="shared" ref="BE226:BE243" si="4">IF(N226="základní",J226,0)</f>
        <v>0</v>
      </c>
      <c r="BF226" s="146">
        <f t="shared" ref="BF226:BF243" si="5">IF(N226="snížená",J226,0)</f>
        <v>0</v>
      </c>
      <c r="BG226" s="146">
        <f t="shared" ref="BG226:BG243" si="6">IF(N226="zákl. přenesená",J226,0)</f>
        <v>0</v>
      </c>
      <c r="BH226" s="146">
        <f t="shared" ref="BH226:BH243" si="7">IF(N226="sníž. přenesená",J226,0)</f>
        <v>0</v>
      </c>
      <c r="BI226" s="146">
        <f t="shared" ref="BI226:BI243" si="8">IF(N226="nulová",J226,0)</f>
        <v>0</v>
      </c>
      <c r="BJ226" s="19" t="s">
        <v>76</v>
      </c>
      <c r="BK226" s="146">
        <f t="shared" ref="BK226:BK243" si="9">ROUND(I226*H226,2)</f>
        <v>0</v>
      </c>
      <c r="BL226" s="19" t="s">
        <v>1575</v>
      </c>
      <c r="BM226" s="145" t="s">
        <v>7758</v>
      </c>
    </row>
    <row r="227" spans="2:65" s="1" customFormat="1" ht="21.75" customHeight="1">
      <c r="B227" s="133"/>
      <c r="C227" s="134" t="s">
        <v>544</v>
      </c>
      <c r="D227" s="134" t="s">
        <v>331</v>
      </c>
      <c r="E227" s="135" t="s">
        <v>4533</v>
      </c>
      <c r="F227" s="136" t="s">
        <v>7759</v>
      </c>
      <c r="G227" s="137" t="s">
        <v>367</v>
      </c>
      <c r="H227" s="138">
        <v>1</v>
      </c>
      <c r="I227" s="139"/>
      <c r="J227" s="140">
        <f t="shared" si="0"/>
        <v>0</v>
      </c>
      <c r="K227" s="136" t="s">
        <v>2897</v>
      </c>
      <c r="L227" s="34"/>
      <c r="M227" s="141" t="s">
        <v>3</v>
      </c>
      <c r="N227" s="142" t="s">
        <v>40</v>
      </c>
      <c r="P227" s="143">
        <f t="shared" si="1"/>
        <v>0</v>
      </c>
      <c r="Q227" s="143">
        <v>0</v>
      </c>
      <c r="R227" s="143">
        <f t="shared" si="2"/>
        <v>0</v>
      </c>
      <c r="S227" s="143">
        <v>0</v>
      </c>
      <c r="T227" s="144">
        <f t="shared" si="3"/>
        <v>0</v>
      </c>
      <c r="AR227" s="145" t="s">
        <v>113</v>
      </c>
      <c r="AT227" s="145" t="s">
        <v>331</v>
      </c>
      <c r="AU227" s="145" t="s">
        <v>79</v>
      </c>
      <c r="AY227" s="19" t="s">
        <v>328</v>
      </c>
      <c r="BE227" s="146">
        <f t="shared" si="4"/>
        <v>0</v>
      </c>
      <c r="BF227" s="146">
        <f t="shared" si="5"/>
        <v>0</v>
      </c>
      <c r="BG227" s="146">
        <f t="shared" si="6"/>
        <v>0</v>
      </c>
      <c r="BH227" s="146">
        <f t="shared" si="7"/>
        <v>0</v>
      </c>
      <c r="BI227" s="146">
        <f t="shared" si="8"/>
        <v>0</v>
      </c>
      <c r="BJ227" s="19" t="s">
        <v>76</v>
      </c>
      <c r="BK227" s="146">
        <f t="shared" si="9"/>
        <v>0</v>
      </c>
      <c r="BL227" s="19" t="s">
        <v>113</v>
      </c>
      <c r="BM227" s="145" t="s">
        <v>7760</v>
      </c>
    </row>
    <row r="228" spans="2:65" s="1" customFormat="1" ht="21.75" customHeight="1">
      <c r="B228" s="133"/>
      <c r="C228" s="134" t="s">
        <v>550</v>
      </c>
      <c r="D228" s="134" t="s">
        <v>331</v>
      </c>
      <c r="E228" s="135" t="s">
        <v>4537</v>
      </c>
      <c r="F228" s="136" t="s">
        <v>7761</v>
      </c>
      <c r="G228" s="137" t="s">
        <v>367</v>
      </c>
      <c r="H228" s="138">
        <v>1</v>
      </c>
      <c r="I228" s="139"/>
      <c r="J228" s="140">
        <f t="shared" si="0"/>
        <v>0</v>
      </c>
      <c r="K228" s="136" t="s">
        <v>2897</v>
      </c>
      <c r="L228" s="34"/>
      <c r="M228" s="141" t="s">
        <v>3</v>
      </c>
      <c r="N228" s="142" t="s">
        <v>40</v>
      </c>
      <c r="P228" s="143">
        <f t="shared" si="1"/>
        <v>0</v>
      </c>
      <c r="Q228" s="143">
        <v>0</v>
      </c>
      <c r="R228" s="143">
        <f t="shared" si="2"/>
        <v>0</v>
      </c>
      <c r="S228" s="143">
        <v>0</v>
      </c>
      <c r="T228" s="144">
        <f t="shared" si="3"/>
        <v>0</v>
      </c>
      <c r="AR228" s="145" t="s">
        <v>113</v>
      </c>
      <c r="AT228" s="145" t="s">
        <v>331</v>
      </c>
      <c r="AU228" s="145" t="s">
        <v>79</v>
      </c>
      <c r="AY228" s="19" t="s">
        <v>328</v>
      </c>
      <c r="BE228" s="146">
        <f t="shared" si="4"/>
        <v>0</v>
      </c>
      <c r="BF228" s="146">
        <f t="shared" si="5"/>
        <v>0</v>
      </c>
      <c r="BG228" s="146">
        <f t="shared" si="6"/>
        <v>0</v>
      </c>
      <c r="BH228" s="146">
        <f t="shared" si="7"/>
        <v>0</v>
      </c>
      <c r="BI228" s="146">
        <f t="shared" si="8"/>
        <v>0</v>
      </c>
      <c r="BJ228" s="19" t="s">
        <v>76</v>
      </c>
      <c r="BK228" s="146">
        <f t="shared" si="9"/>
        <v>0</v>
      </c>
      <c r="BL228" s="19" t="s">
        <v>113</v>
      </c>
      <c r="BM228" s="145" t="s">
        <v>7762</v>
      </c>
    </row>
    <row r="229" spans="2:65" s="1" customFormat="1" ht="21.75" customHeight="1">
      <c r="B229" s="133"/>
      <c r="C229" s="134" t="s">
        <v>556</v>
      </c>
      <c r="D229" s="134" t="s">
        <v>331</v>
      </c>
      <c r="E229" s="135" t="s">
        <v>4541</v>
      </c>
      <c r="F229" s="136" t="s">
        <v>7763</v>
      </c>
      <c r="G229" s="137" t="s">
        <v>367</v>
      </c>
      <c r="H229" s="138">
        <v>6</v>
      </c>
      <c r="I229" s="139"/>
      <c r="J229" s="140">
        <f t="shared" si="0"/>
        <v>0</v>
      </c>
      <c r="K229" s="136" t="s">
        <v>2897</v>
      </c>
      <c r="L229" s="34"/>
      <c r="M229" s="141" t="s">
        <v>3</v>
      </c>
      <c r="N229" s="142" t="s">
        <v>40</v>
      </c>
      <c r="P229" s="143">
        <f t="shared" si="1"/>
        <v>0</v>
      </c>
      <c r="Q229" s="143">
        <v>0</v>
      </c>
      <c r="R229" s="143">
        <f t="shared" si="2"/>
        <v>0</v>
      </c>
      <c r="S229" s="143">
        <v>0</v>
      </c>
      <c r="T229" s="144">
        <f t="shared" si="3"/>
        <v>0</v>
      </c>
      <c r="AR229" s="145" t="s">
        <v>113</v>
      </c>
      <c r="AT229" s="145" t="s">
        <v>331</v>
      </c>
      <c r="AU229" s="145" t="s">
        <v>79</v>
      </c>
      <c r="AY229" s="19" t="s">
        <v>328</v>
      </c>
      <c r="BE229" s="146">
        <f t="shared" si="4"/>
        <v>0</v>
      </c>
      <c r="BF229" s="146">
        <f t="shared" si="5"/>
        <v>0</v>
      </c>
      <c r="BG229" s="146">
        <f t="shared" si="6"/>
        <v>0</v>
      </c>
      <c r="BH229" s="146">
        <f t="shared" si="7"/>
        <v>0</v>
      </c>
      <c r="BI229" s="146">
        <f t="shared" si="8"/>
        <v>0</v>
      </c>
      <c r="BJ229" s="19" t="s">
        <v>76</v>
      </c>
      <c r="BK229" s="146">
        <f t="shared" si="9"/>
        <v>0</v>
      </c>
      <c r="BL229" s="19" t="s">
        <v>113</v>
      </c>
      <c r="BM229" s="145" t="s">
        <v>7764</v>
      </c>
    </row>
    <row r="230" spans="2:65" s="1" customFormat="1" ht="16.5" customHeight="1">
      <c r="B230" s="133"/>
      <c r="C230" s="134" t="s">
        <v>8</v>
      </c>
      <c r="D230" s="134" t="s">
        <v>331</v>
      </c>
      <c r="E230" s="135" t="s">
        <v>2307</v>
      </c>
      <c r="F230" s="136" t="s">
        <v>7765</v>
      </c>
      <c r="G230" s="137" t="s">
        <v>367</v>
      </c>
      <c r="H230" s="138">
        <v>12</v>
      </c>
      <c r="I230" s="139"/>
      <c r="J230" s="140">
        <f t="shared" si="0"/>
        <v>0</v>
      </c>
      <c r="K230" s="136" t="s">
        <v>2897</v>
      </c>
      <c r="L230" s="34"/>
      <c r="M230" s="141" t="s">
        <v>3</v>
      </c>
      <c r="N230" s="142" t="s">
        <v>40</v>
      </c>
      <c r="P230" s="143">
        <f t="shared" si="1"/>
        <v>0</v>
      </c>
      <c r="Q230" s="143">
        <v>0</v>
      </c>
      <c r="R230" s="143">
        <f t="shared" si="2"/>
        <v>0</v>
      </c>
      <c r="S230" s="143">
        <v>0</v>
      </c>
      <c r="T230" s="144">
        <f t="shared" si="3"/>
        <v>0</v>
      </c>
      <c r="AR230" s="145" t="s">
        <v>113</v>
      </c>
      <c r="AT230" s="145" t="s">
        <v>331</v>
      </c>
      <c r="AU230" s="145" t="s">
        <v>79</v>
      </c>
      <c r="AY230" s="19" t="s">
        <v>328</v>
      </c>
      <c r="BE230" s="146">
        <f t="shared" si="4"/>
        <v>0</v>
      </c>
      <c r="BF230" s="146">
        <f t="shared" si="5"/>
        <v>0</v>
      </c>
      <c r="BG230" s="146">
        <f t="shared" si="6"/>
        <v>0</v>
      </c>
      <c r="BH230" s="146">
        <f t="shared" si="7"/>
        <v>0</v>
      </c>
      <c r="BI230" s="146">
        <f t="shared" si="8"/>
        <v>0</v>
      </c>
      <c r="BJ230" s="19" t="s">
        <v>76</v>
      </c>
      <c r="BK230" s="146">
        <f t="shared" si="9"/>
        <v>0</v>
      </c>
      <c r="BL230" s="19" t="s">
        <v>113</v>
      </c>
      <c r="BM230" s="145" t="s">
        <v>7766</v>
      </c>
    </row>
    <row r="231" spans="2:65" s="1" customFormat="1" ht="16.5" customHeight="1">
      <c r="B231" s="133"/>
      <c r="C231" s="134" t="s">
        <v>564</v>
      </c>
      <c r="D231" s="134" t="s">
        <v>331</v>
      </c>
      <c r="E231" s="135" t="s">
        <v>4548</v>
      </c>
      <c r="F231" s="136" t="s">
        <v>7767</v>
      </c>
      <c r="G231" s="137" t="s">
        <v>367</v>
      </c>
      <c r="H231" s="138">
        <v>1</v>
      </c>
      <c r="I231" s="139"/>
      <c r="J231" s="140">
        <f t="shared" si="0"/>
        <v>0</v>
      </c>
      <c r="K231" s="136" t="s">
        <v>2897</v>
      </c>
      <c r="L231" s="34"/>
      <c r="M231" s="141" t="s">
        <v>3</v>
      </c>
      <c r="N231" s="142" t="s">
        <v>40</v>
      </c>
      <c r="P231" s="143">
        <f t="shared" si="1"/>
        <v>0</v>
      </c>
      <c r="Q231" s="143">
        <v>0</v>
      </c>
      <c r="R231" s="143">
        <f t="shared" si="2"/>
        <v>0</v>
      </c>
      <c r="S231" s="143">
        <v>0</v>
      </c>
      <c r="T231" s="144">
        <f t="shared" si="3"/>
        <v>0</v>
      </c>
      <c r="AR231" s="145" t="s">
        <v>113</v>
      </c>
      <c r="AT231" s="145" t="s">
        <v>331</v>
      </c>
      <c r="AU231" s="145" t="s">
        <v>79</v>
      </c>
      <c r="AY231" s="19" t="s">
        <v>328</v>
      </c>
      <c r="BE231" s="146">
        <f t="shared" si="4"/>
        <v>0</v>
      </c>
      <c r="BF231" s="146">
        <f t="shared" si="5"/>
        <v>0</v>
      </c>
      <c r="BG231" s="146">
        <f t="shared" si="6"/>
        <v>0</v>
      </c>
      <c r="BH231" s="146">
        <f t="shared" si="7"/>
        <v>0</v>
      </c>
      <c r="BI231" s="146">
        <f t="shared" si="8"/>
        <v>0</v>
      </c>
      <c r="BJ231" s="19" t="s">
        <v>76</v>
      </c>
      <c r="BK231" s="146">
        <f t="shared" si="9"/>
        <v>0</v>
      </c>
      <c r="BL231" s="19" t="s">
        <v>113</v>
      </c>
      <c r="BM231" s="145" t="s">
        <v>7768</v>
      </c>
    </row>
    <row r="232" spans="2:65" s="1" customFormat="1" ht="21.75" customHeight="1">
      <c r="B232" s="133"/>
      <c r="C232" s="134" t="s">
        <v>571</v>
      </c>
      <c r="D232" s="134" t="s">
        <v>331</v>
      </c>
      <c r="E232" s="135" t="s">
        <v>4427</v>
      </c>
      <c r="F232" s="136" t="s">
        <v>7769</v>
      </c>
      <c r="G232" s="137" t="s">
        <v>367</v>
      </c>
      <c r="H232" s="138">
        <v>3</v>
      </c>
      <c r="I232" s="139"/>
      <c r="J232" s="140">
        <f t="shared" si="0"/>
        <v>0</v>
      </c>
      <c r="K232" s="136" t="s">
        <v>2897</v>
      </c>
      <c r="L232" s="34"/>
      <c r="M232" s="141" t="s">
        <v>3</v>
      </c>
      <c r="N232" s="142" t="s">
        <v>40</v>
      </c>
      <c r="P232" s="143">
        <f t="shared" si="1"/>
        <v>0</v>
      </c>
      <c r="Q232" s="143">
        <v>0</v>
      </c>
      <c r="R232" s="143">
        <f t="shared" si="2"/>
        <v>0</v>
      </c>
      <c r="S232" s="143">
        <v>0</v>
      </c>
      <c r="T232" s="144">
        <f t="shared" si="3"/>
        <v>0</v>
      </c>
      <c r="AR232" s="145" t="s">
        <v>113</v>
      </c>
      <c r="AT232" s="145" t="s">
        <v>331</v>
      </c>
      <c r="AU232" s="145" t="s">
        <v>79</v>
      </c>
      <c r="AY232" s="19" t="s">
        <v>328</v>
      </c>
      <c r="BE232" s="146">
        <f t="shared" si="4"/>
        <v>0</v>
      </c>
      <c r="BF232" s="146">
        <f t="shared" si="5"/>
        <v>0</v>
      </c>
      <c r="BG232" s="146">
        <f t="shared" si="6"/>
        <v>0</v>
      </c>
      <c r="BH232" s="146">
        <f t="shared" si="7"/>
        <v>0</v>
      </c>
      <c r="BI232" s="146">
        <f t="shared" si="8"/>
        <v>0</v>
      </c>
      <c r="BJ232" s="19" t="s">
        <v>76</v>
      </c>
      <c r="BK232" s="146">
        <f t="shared" si="9"/>
        <v>0</v>
      </c>
      <c r="BL232" s="19" t="s">
        <v>113</v>
      </c>
      <c r="BM232" s="145" t="s">
        <v>7770</v>
      </c>
    </row>
    <row r="233" spans="2:65" s="1" customFormat="1" ht="16.5" customHeight="1">
      <c r="B233" s="133"/>
      <c r="C233" s="134" t="s">
        <v>576</v>
      </c>
      <c r="D233" s="134" t="s">
        <v>331</v>
      </c>
      <c r="E233" s="135" t="s">
        <v>4435</v>
      </c>
      <c r="F233" s="136" t="s">
        <v>7771</v>
      </c>
      <c r="G233" s="137" t="s">
        <v>367</v>
      </c>
      <c r="H233" s="138">
        <v>1</v>
      </c>
      <c r="I233" s="139"/>
      <c r="J233" s="140">
        <f t="shared" si="0"/>
        <v>0</v>
      </c>
      <c r="K233" s="136" t="s">
        <v>2897</v>
      </c>
      <c r="L233" s="34"/>
      <c r="M233" s="141" t="s">
        <v>3</v>
      </c>
      <c r="N233" s="142" t="s">
        <v>40</v>
      </c>
      <c r="P233" s="143">
        <f t="shared" si="1"/>
        <v>0</v>
      </c>
      <c r="Q233" s="143">
        <v>0</v>
      </c>
      <c r="R233" s="143">
        <f t="shared" si="2"/>
        <v>0</v>
      </c>
      <c r="S233" s="143">
        <v>0</v>
      </c>
      <c r="T233" s="144">
        <f t="shared" si="3"/>
        <v>0</v>
      </c>
      <c r="AR233" s="145" t="s">
        <v>113</v>
      </c>
      <c r="AT233" s="145" t="s">
        <v>331</v>
      </c>
      <c r="AU233" s="145" t="s">
        <v>79</v>
      </c>
      <c r="AY233" s="19" t="s">
        <v>328</v>
      </c>
      <c r="BE233" s="146">
        <f t="shared" si="4"/>
        <v>0</v>
      </c>
      <c r="BF233" s="146">
        <f t="shared" si="5"/>
        <v>0</v>
      </c>
      <c r="BG233" s="146">
        <f t="shared" si="6"/>
        <v>0</v>
      </c>
      <c r="BH233" s="146">
        <f t="shared" si="7"/>
        <v>0</v>
      </c>
      <c r="BI233" s="146">
        <f t="shared" si="8"/>
        <v>0</v>
      </c>
      <c r="BJ233" s="19" t="s">
        <v>76</v>
      </c>
      <c r="BK233" s="146">
        <f t="shared" si="9"/>
        <v>0</v>
      </c>
      <c r="BL233" s="19" t="s">
        <v>113</v>
      </c>
      <c r="BM233" s="145" t="s">
        <v>7772</v>
      </c>
    </row>
    <row r="234" spans="2:65" s="1" customFormat="1" ht="16.5" customHeight="1">
      <c r="B234" s="133"/>
      <c r="C234" s="134" t="s">
        <v>473</v>
      </c>
      <c r="D234" s="134" t="s">
        <v>331</v>
      </c>
      <c r="E234" s="135" t="s">
        <v>4439</v>
      </c>
      <c r="F234" s="136" t="s">
        <v>7773</v>
      </c>
      <c r="G234" s="137" t="s">
        <v>367</v>
      </c>
      <c r="H234" s="138">
        <v>3</v>
      </c>
      <c r="I234" s="139"/>
      <c r="J234" s="140">
        <f t="shared" si="0"/>
        <v>0</v>
      </c>
      <c r="K234" s="136" t="s">
        <v>2897</v>
      </c>
      <c r="L234" s="34"/>
      <c r="M234" s="141" t="s">
        <v>3</v>
      </c>
      <c r="N234" s="142" t="s">
        <v>40</v>
      </c>
      <c r="P234" s="143">
        <f t="shared" si="1"/>
        <v>0</v>
      </c>
      <c r="Q234" s="143">
        <v>0</v>
      </c>
      <c r="R234" s="143">
        <f t="shared" si="2"/>
        <v>0</v>
      </c>
      <c r="S234" s="143">
        <v>0</v>
      </c>
      <c r="T234" s="144">
        <f t="shared" si="3"/>
        <v>0</v>
      </c>
      <c r="AR234" s="145" t="s">
        <v>113</v>
      </c>
      <c r="AT234" s="145" t="s">
        <v>331</v>
      </c>
      <c r="AU234" s="145" t="s">
        <v>79</v>
      </c>
      <c r="AY234" s="19" t="s">
        <v>328</v>
      </c>
      <c r="BE234" s="146">
        <f t="shared" si="4"/>
        <v>0</v>
      </c>
      <c r="BF234" s="146">
        <f t="shared" si="5"/>
        <v>0</v>
      </c>
      <c r="BG234" s="146">
        <f t="shared" si="6"/>
        <v>0</v>
      </c>
      <c r="BH234" s="146">
        <f t="shared" si="7"/>
        <v>0</v>
      </c>
      <c r="BI234" s="146">
        <f t="shared" si="8"/>
        <v>0</v>
      </c>
      <c r="BJ234" s="19" t="s">
        <v>76</v>
      </c>
      <c r="BK234" s="146">
        <f t="shared" si="9"/>
        <v>0</v>
      </c>
      <c r="BL234" s="19" t="s">
        <v>113</v>
      </c>
      <c r="BM234" s="145" t="s">
        <v>7774</v>
      </c>
    </row>
    <row r="235" spans="2:65" s="1" customFormat="1" ht="21.75" customHeight="1">
      <c r="B235" s="133"/>
      <c r="C235" s="134" t="s">
        <v>588</v>
      </c>
      <c r="D235" s="134" t="s">
        <v>331</v>
      </c>
      <c r="E235" s="135" t="s">
        <v>4443</v>
      </c>
      <c r="F235" s="136" t="s">
        <v>7775</v>
      </c>
      <c r="G235" s="137" t="s">
        <v>367</v>
      </c>
      <c r="H235" s="138">
        <v>7</v>
      </c>
      <c r="I235" s="139"/>
      <c r="J235" s="140">
        <f t="shared" si="0"/>
        <v>0</v>
      </c>
      <c r="K235" s="136" t="s">
        <v>2897</v>
      </c>
      <c r="L235" s="34"/>
      <c r="M235" s="141" t="s">
        <v>3</v>
      </c>
      <c r="N235" s="142" t="s">
        <v>40</v>
      </c>
      <c r="P235" s="143">
        <f t="shared" si="1"/>
        <v>0</v>
      </c>
      <c r="Q235" s="143">
        <v>0</v>
      </c>
      <c r="R235" s="143">
        <f t="shared" si="2"/>
        <v>0</v>
      </c>
      <c r="S235" s="143">
        <v>0</v>
      </c>
      <c r="T235" s="144">
        <f t="shared" si="3"/>
        <v>0</v>
      </c>
      <c r="AR235" s="145" t="s">
        <v>113</v>
      </c>
      <c r="AT235" s="145" t="s">
        <v>331</v>
      </c>
      <c r="AU235" s="145" t="s">
        <v>79</v>
      </c>
      <c r="AY235" s="19" t="s">
        <v>328</v>
      </c>
      <c r="BE235" s="146">
        <f t="shared" si="4"/>
        <v>0</v>
      </c>
      <c r="BF235" s="146">
        <f t="shared" si="5"/>
        <v>0</v>
      </c>
      <c r="BG235" s="146">
        <f t="shared" si="6"/>
        <v>0</v>
      </c>
      <c r="BH235" s="146">
        <f t="shared" si="7"/>
        <v>0</v>
      </c>
      <c r="BI235" s="146">
        <f t="shared" si="8"/>
        <v>0</v>
      </c>
      <c r="BJ235" s="19" t="s">
        <v>76</v>
      </c>
      <c r="BK235" s="146">
        <f t="shared" si="9"/>
        <v>0</v>
      </c>
      <c r="BL235" s="19" t="s">
        <v>113</v>
      </c>
      <c r="BM235" s="145" t="s">
        <v>7776</v>
      </c>
    </row>
    <row r="236" spans="2:65" s="1" customFormat="1" ht="21.75" customHeight="1">
      <c r="B236" s="133"/>
      <c r="C236" s="134" t="s">
        <v>593</v>
      </c>
      <c r="D236" s="134" t="s">
        <v>331</v>
      </c>
      <c r="E236" s="135" t="s">
        <v>4447</v>
      </c>
      <c r="F236" s="136" t="s">
        <v>7777</v>
      </c>
      <c r="G236" s="137" t="s">
        <v>367</v>
      </c>
      <c r="H236" s="138">
        <v>1</v>
      </c>
      <c r="I236" s="139"/>
      <c r="J236" s="140">
        <f t="shared" si="0"/>
        <v>0</v>
      </c>
      <c r="K236" s="136" t="s">
        <v>2897</v>
      </c>
      <c r="L236" s="34"/>
      <c r="M236" s="141" t="s">
        <v>3</v>
      </c>
      <c r="N236" s="142" t="s">
        <v>40</v>
      </c>
      <c r="P236" s="143">
        <f t="shared" si="1"/>
        <v>0</v>
      </c>
      <c r="Q236" s="143">
        <v>0</v>
      </c>
      <c r="R236" s="143">
        <f t="shared" si="2"/>
        <v>0</v>
      </c>
      <c r="S236" s="143">
        <v>0</v>
      </c>
      <c r="T236" s="144">
        <f t="shared" si="3"/>
        <v>0</v>
      </c>
      <c r="AR236" s="145" t="s">
        <v>113</v>
      </c>
      <c r="AT236" s="145" t="s">
        <v>331</v>
      </c>
      <c r="AU236" s="145" t="s">
        <v>79</v>
      </c>
      <c r="AY236" s="19" t="s">
        <v>328</v>
      </c>
      <c r="BE236" s="146">
        <f t="shared" si="4"/>
        <v>0</v>
      </c>
      <c r="BF236" s="146">
        <f t="shared" si="5"/>
        <v>0</v>
      </c>
      <c r="BG236" s="146">
        <f t="shared" si="6"/>
        <v>0</v>
      </c>
      <c r="BH236" s="146">
        <f t="shared" si="7"/>
        <v>0</v>
      </c>
      <c r="BI236" s="146">
        <f t="shared" si="8"/>
        <v>0</v>
      </c>
      <c r="BJ236" s="19" t="s">
        <v>76</v>
      </c>
      <c r="BK236" s="146">
        <f t="shared" si="9"/>
        <v>0</v>
      </c>
      <c r="BL236" s="19" t="s">
        <v>113</v>
      </c>
      <c r="BM236" s="145" t="s">
        <v>7778</v>
      </c>
    </row>
    <row r="237" spans="2:65" s="1" customFormat="1" ht="21.75" customHeight="1">
      <c r="B237" s="133"/>
      <c r="C237" s="134" t="s">
        <v>598</v>
      </c>
      <c r="D237" s="134" t="s">
        <v>331</v>
      </c>
      <c r="E237" s="135" t="s">
        <v>4451</v>
      </c>
      <c r="F237" s="136" t="s">
        <v>7779</v>
      </c>
      <c r="G237" s="137" t="s">
        <v>367</v>
      </c>
      <c r="H237" s="138">
        <v>1</v>
      </c>
      <c r="I237" s="139"/>
      <c r="J237" s="140">
        <f t="shared" si="0"/>
        <v>0</v>
      </c>
      <c r="K237" s="136" t="s">
        <v>2897</v>
      </c>
      <c r="L237" s="34"/>
      <c r="M237" s="141" t="s">
        <v>3</v>
      </c>
      <c r="N237" s="142" t="s">
        <v>40</v>
      </c>
      <c r="P237" s="143">
        <f t="shared" si="1"/>
        <v>0</v>
      </c>
      <c r="Q237" s="143">
        <v>0</v>
      </c>
      <c r="R237" s="143">
        <f t="shared" si="2"/>
        <v>0</v>
      </c>
      <c r="S237" s="143">
        <v>0</v>
      </c>
      <c r="T237" s="144">
        <f t="shared" si="3"/>
        <v>0</v>
      </c>
      <c r="AR237" s="145" t="s">
        <v>113</v>
      </c>
      <c r="AT237" s="145" t="s">
        <v>331</v>
      </c>
      <c r="AU237" s="145" t="s">
        <v>79</v>
      </c>
      <c r="AY237" s="19" t="s">
        <v>328</v>
      </c>
      <c r="BE237" s="146">
        <f t="shared" si="4"/>
        <v>0</v>
      </c>
      <c r="BF237" s="146">
        <f t="shared" si="5"/>
        <v>0</v>
      </c>
      <c r="BG237" s="146">
        <f t="shared" si="6"/>
        <v>0</v>
      </c>
      <c r="BH237" s="146">
        <f t="shared" si="7"/>
        <v>0</v>
      </c>
      <c r="BI237" s="146">
        <f t="shared" si="8"/>
        <v>0</v>
      </c>
      <c r="BJ237" s="19" t="s">
        <v>76</v>
      </c>
      <c r="BK237" s="146">
        <f t="shared" si="9"/>
        <v>0</v>
      </c>
      <c r="BL237" s="19" t="s">
        <v>113</v>
      </c>
      <c r="BM237" s="145" t="s">
        <v>7780</v>
      </c>
    </row>
    <row r="238" spans="2:65" s="1" customFormat="1" ht="16.5" customHeight="1">
      <c r="B238" s="133"/>
      <c r="C238" s="134" t="s">
        <v>605</v>
      </c>
      <c r="D238" s="134" t="s">
        <v>331</v>
      </c>
      <c r="E238" s="135" t="s">
        <v>4455</v>
      </c>
      <c r="F238" s="136" t="s">
        <v>7781</v>
      </c>
      <c r="G238" s="137" t="s">
        <v>367</v>
      </c>
      <c r="H238" s="138">
        <v>24</v>
      </c>
      <c r="I238" s="139"/>
      <c r="J238" s="140">
        <f t="shared" si="0"/>
        <v>0</v>
      </c>
      <c r="K238" s="136" t="s">
        <v>2897</v>
      </c>
      <c r="L238" s="34"/>
      <c r="M238" s="141" t="s">
        <v>3</v>
      </c>
      <c r="N238" s="142" t="s">
        <v>40</v>
      </c>
      <c r="P238" s="143">
        <f t="shared" si="1"/>
        <v>0</v>
      </c>
      <c r="Q238" s="143">
        <v>0</v>
      </c>
      <c r="R238" s="143">
        <f t="shared" si="2"/>
        <v>0</v>
      </c>
      <c r="S238" s="143">
        <v>0</v>
      </c>
      <c r="T238" s="144">
        <f t="shared" si="3"/>
        <v>0</v>
      </c>
      <c r="AR238" s="145" t="s">
        <v>113</v>
      </c>
      <c r="AT238" s="145" t="s">
        <v>331</v>
      </c>
      <c r="AU238" s="145" t="s">
        <v>79</v>
      </c>
      <c r="AY238" s="19" t="s">
        <v>328</v>
      </c>
      <c r="BE238" s="146">
        <f t="shared" si="4"/>
        <v>0</v>
      </c>
      <c r="BF238" s="146">
        <f t="shared" si="5"/>
        <v>0</v>
      </c>
      <c r="BG238" s="146">
        <f t="shared" si="6"/>
        <v>0</v>
      </c>
      <c r="BH238" s="146">
        <f t="shared" si="7"/>
        <v>0</v>
      </c>
      <c r="BI238" s="146">
        <f t="shared" si="8"/>
        <v>0</v>
      </c>
      <c r="BJ238" s="19" t="s">
        <v>76</v>
      </c>
      <c r="BK238" s="146">
        <f t="shared" si="9"/>
        <v>0</v>
      </c>
      <c r="BL238" s="19" t="s">
        <v>113</v>
      </c>
      <c r="BM238" s="145" t="s">
        <v>7782</v>
      </c>
    </row>
    <row r="239" spans="2:65" s="1" customFormat="1" ht="24.2" customHeight="1">
      <c r="B239" s="133"/>
      <c r="C239" s="134" t="s">
        <v>610</v>
      </c>
      <c r="D239" s="134" t="s">
        <v>331</v>
      </c>
      <c r="E239" s="135" t="s">
        <v>4459</v>
      </c>
      <c r="F239" s="136" t="s">
        <v>7783</v>
      </c>
      <c r="G239" s="137" t="s">
        <v>367</v>
      </c>
      <c r="H239" s="138">
        <v>6</v>
      </c>
      <c r="I239" s="139"/>
      <c r="J239" s="140">
        <f t="shared" si="0"/>
        <v>0</v>
      </c>
      <c r="K239" s="136" t="s">
        <v>2897</v>
      </c>
      <c r="L239" s="34"/>
      <c r="M239" s="141" t="s">
        <v>3</v>
      </c>
      <c r="N239" s="142" t="s">
        <v>40</v>
      </c>
      <c r="P239" s="143">
        <f t="shared" si="1"/>
        <v>0</v>
      </c>
      <c r="Q239" s="143">
        <v>0</v>
      </c>
      <c r="R239" s="143">
        <f t="shared" si="2"/>
        <v>0</v>
      </c>
      <c r="S239" s="143">
        <v>0</v>
      </c>
      <c r="T239" s="144">
        <f t="shared" si="3"/>
        <v>0</v>
      </c>
      <c r="AR239" s="145" t="s">
        <v>113</v>
      </c>
      <c r="AT239" s="145" t="s">
        <v>331</v>
      </c>
      <c r="AU239" s="145" t="s">
        <v>79</v>
      </c>
      <c r="AY239" s="19" t="s">
        <v>328</v>
      </c>
      <c r="BE239" s="146">
        <f t="shared" si="4"/>
        <v>0</v>
      </c>
      <c r="BF239" s="146">
        <f t="shared" si="5"/>
        <v>0</v>
      </c>
      <c r="BG239" s="146">
        <f t="shared" si="6"/>
        <v>0</v>
      </c>
      <c r="BH239" s="146">
        <f t="shared" si="7"/>
        <v>0</v>
      </c>
      <c r="BI239" s="146">
        <f t="shared" si="8"/>
        <v>0</v>
      </c>
      <c r="BJ239" s="19" t="s">
        <v>76</v>
      </c>
      <c r="BK239" s="146">
        <f t="shared" si="9"/>
        <v>0</v>
      </c>
      <c r="BL239" s="19" t="s">
        <v>113</v>
      </c>
      <c r="BM239" s="145" t="s">
        <v>7784</v>
      </c>
    </row>
    <row r="240" spans="2:65" s="1" customFormat="1" ht="21.75" customHeight="1">
      <c r="B240" s="133"/>
      <c r="C240" s="134" t="s">
        <v>616</v>
      </c>
      <c r="D240" s="134" t="s">
        <v>331</v>
      </c>
      <c r="E240" s="135" t="s">
        <v>4463</v>
      </c>
      <c r="F240" s="136" t="s">
        <v>7785</v>
      </c>
      <c r="G240" s="137" t="s">
        <v>367</v>
      </c>
      <c r="H240" s="138">
        <v>1</v>
      </c>
      <c r="I240" s="139"/>
      <c r="J240" s="140">
        <f t="shared" si="0"/>
        <v>0</v>
      </c>
      <c r="K240" s="136" t="s">
        <v>2897</v>
      </c>
      <c r="L240" s="34"/>
      <c r="M240" s="141" t="s">
        <v>3</v>
      </c>
      <c r="N240" s="142" t="s">
        <v>40</v>
      </c>
      <c r="P240" s="143">
        <f t="shared" si="1"/>
        <v>0</v>
      </c>
      <c r="Q240" s="143">
        <v>0</v>
      </c>
      <c r="R240" s="143">
        <f t="shared" si="2"/>
        <v>0</v>
      </c>
      <c r="S240" s="143">
        <v>0</v>
      </c>
      <c r="T240" s="144">
        <f t="shared" si="3"/>
        <v>0</v>
      </c>
      <c r="AR240" s="145" t="s">
        <v>113</v>
      </c>
      <c r="AT240" s="145" t="s">
        <v>331</v>
      </c>
      <c r="AU240" s="145" t="s">
        <v>79</v>
      </c>
      <c r="AY240" s="19" t="s">
        <v>328</v>
      </c>
      <c r="BE240" s="146">
        <f t="shared" si="4"/>
        <v>0</v>
      </c>
      <c r="BF240" s="146">
        <f t="shared" si="5"/>
        <v>0</v>
      </c>
      <c r="BG240" s="146">
        <f t="shared" si="6"/>
        <v>0</v>
      </c>
      <c r="BH240" s="146">
        <f t="shared" si="7"/>
        <v>0</v>
      </c>
      <c r="BI240" s="146">
        <f t="shared" si="8"/>
        <v>0</v>
      </c>
      <c r="BJ240" s="19" t="s">
        <v>76</v>
      </c>
      <c r="BK240" s="146">
        <f t="shared" si="9"/>
        <v>0</v>
      </c>
      <c r="BL240" s="19" t="s">
        <v>113</v>
      </c>
      <c r="BM240" s="145" t="s">
        <v>7786</v>
      </c>
    </row>
    <row r="241" spans="2:65" s="1" customFormat="1" ht="24.2" customHeight="1">
      <c r="B241" s="133"/>
      <c r="C241" s="134" t="s">
        <v>621</v>
      </c>
      <c r="D241" s="134" t="s">
        <v>331</v>
      </c>
      <c r="E241" s="135" t="s">
        <v>4467</v>
      </c>
      <c r="F241" s="136" t="s">
        <v>7787</v>
      </c>
      <c r="G241" s="137" t="s">
        <v>367</v>
      </c>
      <c r="H241" s="138">
        <v>1</v>
      </c>
      <c r="I241" s="139"/>
      <c r="J241" s="140">
        <f t="shared" si="0"/>
        <v>0</v>
      </c>
      <c r="K241" s="136" t="s">
        <v>2897</v>
      </c>
      <c r="L241" s="34"/>
      <c r="M241" s="141" t="s">
        <v>3</v>
      </c>
      <c r="N241" s="142" t="s">
        <v>40</v>
      </c>
      <c r="P241" s="143">
        <f t="shared" si="1"/>
        <v>0</v>
      </c>
      <c r="Q241" s="143">
        <v>0</v>
      </c>
      <c r="R241" s="143">
        <f t="shared" si="2"/>
        <v>0</v>
      </c>
      <c r="S241" s="143">
        <v>0</v>
      </c>
      <c r="T241" s="144">
        <f t="shared" si="3"/>
        <v>0</v>
      </c>
      <c r="AR241" s="145" t="s">
        <v>113</v>
      </c>
      <c r="AT241" s="145" t="s">
        <v>331</v>
      </c>
      <c r="AU241" s="145" t="s">
        <v>79</v>
      </c>
      <c r="AY241" s="19" t="s">
        <v>328</v>
      </c>
      <c r="BE241" s="146">
        <f t="shared" si="4"/>
        <v>0</v>
      </c>
      <c r="BF241" s="146">
        <f t="shared" si="5"/>
        <v>0</v>
      </c>
      <c r="BG241" s="146">
        <f t="shared" si="6"/>
        <v>0</v>
      </c>
      <c r="BH241" s="146">
        <f t="shared" si="7"/>
        <v>0</v>
      </c>
      <c r="BI241" s="146">
        <f t="shared" si="8"/>
        <v>0</v>
      </c>
      <c r="BJ241" s="19" t="s">
        <v>76</v>
      </c>
      <c r="BK241" s="146">
        <f t="shared" si="9"/>
        <v>0</v>
      </c>
      <c r="BL241" s="19" t="s">
        <v>113</v>
      </c>
      <c r="BM241" s="145" t="s">
        <v>7788</v>
      </c>
    </row>
    <row r="242" spans="2:65" s="1" customFormat="1" ht="21.75" customHeight="1">
      <c r="B242" s="133"/>
      <c r="C242" s="134" t="s">
        <v>626</v>
      </c>
      <c r="D242" s="134" t="s">
        <v>331</v>
      </c>
      <c r="E242" s="135" t="s">
        <v>4471</v>
      </c>
      <c r="F242" s="136" t="s">
        <v>7789</v>
      </c>
      <c r="G242" s="137" t="s">
        <v>367</v>
      </c>
      <c r="H242" s="138">
        <v>3</v>
      </c>
      <c r="I242" s="139"/>
      <c r="J242" s="140">
        <f t="shared" si="0"/>
        <v>0</v>
      </c>
      <c r="K242" s="136" t="s">
        <v>2897</v>
      </c>
      <c r="L242" s="34"/>
      <c r="M242" s="141" t="s">
        <v>3</v>
      </c>
      <c r="N242" s="142" t="s">
        <v>40</v>
      </c>
      <c r="P242" s="143">
        <f t="shared" si="1"/>
        <v>0</v>
      </c>
      <c r="Q242" s="143">
        <v>0</v>
      </c>
      <c r="R242" s="143">
        <f t="shared" si="2"/>
        <v>0</v>
      </c>
      <c r="S242" s="143">
        <v>0</v>
      </c>
      <c r="T242" s="144">
        <f t="shared" si="3"/>
        <v>0</v>
      </c>
      <c r="AR242" s="145" t="s">
        <v>113</v>
      </c>
      <c r="AT242" s="145" t="s">
        <v>331</v>
      </c>
      <c r="AU242" s="145" t="s">
        <v>79</v>
      </c>
      <c r="AY242" s="19" t="s">
        <v>328</v>
      </c>
      <c r="BE242" s="146">
        <f t="shared" si="4"/>
        <v>0</v>
      </c>
      <c r="BF242" s="146">
        <f t="shared" si="5"/>
        <v>0</v>
      </c>
      <c r="BG242" s="146">
        <f t="shared" si="6"/>
        <v>0</v>
      </c>
      <c r="BH242" s="146">
        <f t="shared" si="7"/>
        <v>0</v>
      </c>
      <c r="BI242" s="146">
        <f t="shared" si="8"/>
        <v>0</v>
      </c>
      <c r="BJ242" s="19" t="s">
        <v>76</v>
      </c>
      <c r="BK242" s="146">
        <f t="shared" si="9"/>
        <v>0</v>
      </c>
      <c r="BL242" s="19" t="s">
        <v>113</v>
      </c>
      <c r="BM242" s="145" t="s">
        <v>7790</v>
      </c>
    </row>
    <row r="243" spans="2:65" s="1" customFormat="1" ht="21.75" customHeight="1">
      <c r="B243" s="133"/>
      <c r="C243" s="134" t="s">
        <v>631</v>
      </c>
      <c r="D243" s="134" t="s">
        <v>331</v>
      </c>
      <c r="E243" s="135" t="s">
        <v>4475</v>
      </c>
      <c r="F243" s="136" t="s">
        <v>7791</v>
      </c>
      <c r="G243" s="137" t="s">
        <v>367</v>
      </c>
      <c r="H243" s="138">
        <v>3</v>
      </c>
      <c r="I243" s="139"/>
      <c r="J243" s="140">
        <f t="shared" si="0"/>
        <v>0</v>
      </c>
      <c r="K243" s="136" t="s">
        <v>2897</v>
      </c>
      <c r="L243" s="34"/>
      <c r="M243" s="141" t="s">
        <v>3</v>
      </c>
      <c r="N243" s="142" t="s">
        <v>40</v>
      </c>
      <c r="P243" s="143">
        <f t="shared" si="1"/>
        <v>0</v>
      </c>
      <c r="Q243" s="143">
        <v>0</v>
      </c>
      <c r="R243" s="143">
        <f t="shared" si="2"/>
        <v>0</v>
      </c>
      <c r="S243" s="143">
        <v>0</v>
      </c>
      <c r="T243" s="144">
        <f t="shared" si="3"/>
        <v>0</v>
      </c>
      <c r="AR243" s="145" t="s">
        <v>113</v>
      </c>
      <c r="AT243" s="145" t="s">
        <v>331</v>
      </c>
      <c r="AU243" s="145" t="s">
        <v>79</v>
      </c>
      <c r="AY243" s="19" t="s">
        <v>328</v>
      </c>
      <c r="BE243" s="146">
        <f t="shared" si="4"/>
        <v>0</v>
      </c>
      <c r="BF243" s="146">
        <f t="shared" si="5"/>
        <v>0</v>
      </c>
      <c r="BG243" s="146">
        <f t="shared" si="6"/>
        <v>0</v>
      </c>
      <c r="BH243" s="146">
        <f t="shared" si="7"/>
        <v>0</v>
      </c>
      <c r="BI243" s="146">
        <f t="shared" si="8"/>
        <v>0</v>
      </c>
      <c r="BJ243" s="19" t="s">
        <v>76</v>
      </c>
      <c r="BK243" s="146">
        <f t="shared" si="9"/>
        <v>0</v>
      </c>
      <c r="BL243" s="19" t="s">
        <v>113</v>
      </c>
      <c r="BM243" s="145" t="s">
        <v>7792</v>
      </c>
    </row>
    <row r="244" spans="2:65" s="11" customFormat="1" ht="22.9" customHeight="1">
      <c r="B244" s="121"/>
      <c r="D244" s="122" t="s">
        <v>68</v>
      </c>
      <c r="E244" s="131" t="s">
        <v>927</v>
      </c>
      <c r="F244" s="131" t="s">
        <v>928</v>
      </c>
      <c r="I244" s="124"/>
      <c r="J244" s="132">
        <f>BK244</f>
        <v>0</v>
      </c>
      <c r="L244" s="121"/>
      <c r="M244" s="126"/>
      <c r="P244" s="127">
        <f>SUM(P245:P246)</f>
        <v>0</v>
      </c>
      <c r="R244" s="127">
        <f>SUM(R245:R246)</f>
        <v>0</v>
      </c>
      <c r="T244" s="128">
        <f>SUM(T245:T246)</f>
        <v>0</v>
      </c>
      <c r="AR244" s="122" t="s">
        <v>76</v>
      </c>
      <c r="AT244" s="129" t="s">
        <v>68</v>
      </c>
      <c r="AU244" s="129" t="s">
        <v>76</v>
      </c>
      <c r="AY244" s="122" t="s">
        <v>328</v>
      </c>
      <c r="BK244" s="130">
        <f>SUM(BK245:BK246)</f>
        <v>0</v>
      </c>
    </row>
    <row r="245" spans="2:65" s="1" customFormat="1" ht="55.5" customHeight="1">
      <c r="B245" s="133"/>
      <c r="C245" s="134" t="s">
        <v>638</v>
      </c>
      <c r="D245" s="134" t="s">
        <v>331</v>
      </c>
      <c r="E245" s="135" t="s">
        <v>5344</v>
      </c>
      <c r="F245" s="136" t="s">
        <v>5345</v>
      </c>
      <c r="G245" s="137" t="s">
        <v>585</v>
      </c>
      <c r="H245" s="138">
        <v>47.994999999999997</v>
      </c>
      <c r="I245" s="139"/>
      <c r="J245" s="140">
        <f>ROUND(I245*H245,2)</f>
        <v>0</v>
      </c>
      <c r="K245" s="136" t="s">
        <v>335</v>
      </c>
      <c r="L245" s="34"/>
      <c r="M245" s="141" t="s">
        <v>3</v>
      </c>
      <c r="N245" s="142" t="s">
        <v>40</v>
      </c>
      <c r="P245" s="143">
        <f>O245*H245</f>
        <v>0</v>
      </c>
      <c r="Q245" s="143">
        <v>0</v>
      </c>
      <c r="R245" s="143">
        <f>Q245*H245</f>
        <v>0</v>
      </c>
      <c r="S245" s="143">
        <v>0</v>
      </c>
      <c r="T245" s="144">
        <f>S245*H245</f>
        <v>0</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7793</v>
      </c>
    </row>
    <row r="246" spans="2:65" s="1" customFormat="1">
      <c r="B246" s="34"/>
      <c r="D246" s="147" t="s">
        <v>338</v>
      </c>
      <c r="F246" s="148" t="s">
        <v>5347</v>
      </c>
      <c r="I246" s="149"/>
      <c r="L246" s="34"/>
      <c r="M246" s="153"/>
      <c r="N246" s="154"/>
      <c r="O246" s="154"/>
      <c r="P246" s="154"/>
      <c r="Q246" s="154"/>
      <c r="R246" s="154"/>
      <c r="S246" s="154"/>
      <c r="T246" s="155"/>
      <c r="AT246" s="19" t="s">
        <v>338</v>
      </c>
      <c r="AU246" s="19" t="s">
        <v>79</v>
      </c>
    </row>
    <row r="247" spans="2:65" s="1" customFormat="1" ht="6.95" customHeight="1">
      <c r="B247" s="43"/>
      <c r="C247" s="44"/>
      <c r="D247" s="44"/>
      <c r="E247" s="44"/>
      <c r="F247" s="44"/>
      <c r="G247" s="44"/>
      <c r="H247" s="44"/>
      <c r="I247" s="44"/>
      <c r="J247" s="44"/>
      <c r="K247" s="44"/>
      <c r="L247" s="34"/>
    </row>
  </sheetData>
  <autoFilter ref="C97:K246" xr:uid="{00000000-0009-0000-0000-000020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000-000000000000}"/>
    <hyperlink ref="F107" r:id="rId2" xr:uid="{00000000-0004-0000-2000-000001000000}"/>
    <hyperlink ref="F120" r:id="rId3" xr:uid="{00000000-0004-0000-2000-000002000000}"/>
    <hyperlink ref="F138" r:id="rId4" xr:uid="{00000000-0004-0000-2000-000003000000}"/>
    <hyperlink ref="F145" r:id="rId5" xr:uid="{00000000-0004-0000-2000-000004000000}"/>
    <hyperlink ref="F149" r:id="rId6" xr:uid="{00000000-0004-0000-2000-000005000000}"/>
    <hyperlink ref="F154" r:id="rId7" xr:uid="{00000000-0004-0000-2000-000006000000}"/>
    <hyperlink ref="F163" r:id="rId8" xr:uid="{00000000-0004-0000-2000-000007000000}"/>
    <hyperlink ref="F172" r:id="rId9" xr:uid="{00000000-0004-0000-2000-000008000000}"/>
    <hyperlink ref="F189" r:id="rId10" xr:uid="{00000000-0004-0000-2000-000009000000}"/>
    <hyperlink ref="F206" r:id="rId11" xr:uid="{00000000-0004-0000-2000-00000A000000}"/>
    <hyperlink ref="F216" r:id="rId12" xr:uid="{00000000-0004-0000-2000-00000B000000}"/>
    <hyperlink ref="F222" r:id="rId13" xr:uid="{00000000-0004-0000-2000-00000C000000}"/>
    <hyperlink ref="F246" r:id="rId14" xr:uid="{00000000-0004-0000-20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760"/>
  <sheetViews>
    <sheetView showGridLines="0" topLeftCell="A419" workbookViewId="0">
      <selection activeCell="F443" sqref="F44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209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7794</v>
      </c>
      <c r="F11" s="374"/>
      <c r="G11" s="374"/>
      <c r="H11" s="374"/>
      <c r="L11" s="34"/>
    </row>
    <row r="12" spans="2:46" s="1" customFormat="1" ht="12" customHeight="1">
      <c r="B12" s="34"/>
      <c r="D12" s="29" t="s">
        <v>305</v>
      </c>
      <c r="L12" s="34"/>
    </row>
    <row r="13" spans="2:46" s="1" customFormat="1" ht="16.5" customHeight="1">
      <c r="B13" s="34"/>
      <c r="E13" s="353" t="s">
        <v>7795</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ROUND((SUM(BE103:BE759)),  2)</f>
        <v>0</v>
      </c>
      <c r="I37" s="95">
        <v>0.21</v>
      </c>
      <c r="J37" s="84">
        <f>ROUND(((SUM(BE103:BE759))*I37),  2)</f>
        <v>0</v>
      </c>
      <c r="L37" s="34"/>
    </row>
    <row r="38" spans="2:12" s="1" customFormat="1" ht="14.45" customHeight="1">
      <c r="B38" s="34"/>
      <c r="E38" s="29" t="s">
        <v>41</v>
      </c>
      <c r="F38" s="84">
        <f>ROUND((SUM(BF103:BF759)),  2)</f>
        <v>0</v>
      </c>
      <c r="I38" s="95">
        <v>0.12</v>
      </c>
      <c r="J38" s="84">
        <f>ROUND(((SUM(BF103:BF759))*I38),  2)</f>
        <v>0</v>
      </c>
      <c r="L38" s="34"/>
    </row>
    <row r="39" spans="2:12" s="1" customFormat="1" ht="14.45" hidden="1" customHeight="1">
      <c r="B39" s="34"/>
      <c r="E39" s="29" t="s">
        <v>42</v>
      </c>
      <c r="F39" s="84">
        <f>ROUND((SUM(BG103:BG759)),  2)</f>
        <v>0</v>
      </c>
      <c r="I39" s="95">
        <v>0.21</v>
      </c>
      <c r="J39" s="84">
        <f>0</f>
        <v>0</v>
      </c>
      <c r="L39" s="34"/>
    </row>
    <row r="40" spans="2:12" s="1" customFormat="1" ht="14.45" hidden="1" customHeight="1">
      <c r="B40" s="34"/>
      <c r="E40" s="29" t="s">
        <v>43</v>
      </c>
      <c r="F40" s="84">
        <f>ROUND((SUM(BH103:BH759)),  2)</f>
        <v>0</v>
      </c>
      <c r="I40" s="95">
        <v>0.12</v>
      </c>
      <c r="J40" s="84">
        <f>0</f>
        <v>0</v>
      </c>
      <c r="L40" s="34"/>
    </row>
    <row r="41" spans="2:12" s="1" customFormat="1" ht="14.45" hidden="1" customHeight="1">
      <c r="B41" s="34"/>
      <c r="E41" s="29" t="s">
        <v>44</v>
      </c>
      <c r="F41" s="84">
        <f>ROUND((SUM(BI103:BI759)),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7794</v>
      </c>
      <c r="F56" s="374"/>
      <c r="G56" s="374"/>
      <c r="H56" s="374"/>
      <c r="L56" s="34"/>
    </row>
    <row r="57" spans="2:12" s="1" customFormat="1" ht="12" customHeight="1">
      <c r="B57" s="34"/>
      <c r="C57" s="29" t="s">
        <v>305</v>
      </c>
      <c r="L57" s="34"/>
    </row>
    <row r="58" spans="2:12" s="1" customFormat="1" ht="16.5" customHeight="1">
      <c r="B58" s="34"/>
      <c r="E58" s="353" t="str">
        <f>E13</f>
        <v>Objekt0 - Vegetační úpravy Etapa 1 - 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J103</f>
        <v>0</v>
      </c>
      <c r="L67" s="34"/>
      <c r="AU67" s="19" t="s">
        <v>310</v>
      </c>
    </row>
    <row r="68" spans="2:47" s="8" customFormat="1" ht="24.95" customHeight="1">
      <c r="B68" s="105"/>
      <c r="D68" s="106" t="s">
        <v>7796</v>
      </c>
      <c r="E68" s="107"/>
      <c r="F68" s="107"/>
      <c r="G68" s="107"/>
      <c r="H68" s="107"/>
      <c r="I68" s="107"/>
      <c r="J68" s="108">
        <f>J104</f>
        <v>0</v>
      </c>
      <c r="L68" s="105"/>
    </row>
    <row r="69" spans="2:47" s="8" customFormat="1" ht="24.95" customHeight="1">
      <c r="B69" s="105"/>
      <c r="D69" s="106" t="s">
        <v>7797</v>
      </c>
      <c r="E69" s="107"/>
      <c r="F69" s="107"/>
      <c r="G69" s="107"/>
      <c r="H69" s="107"/>
      <c r="I69" s="107"/>
      <c r="J69" s="108">
        <f>J133</f>
        <v>0</v>
      </c>
      <c r="L69" s="105"/>
    </row>
    <row r="70" spans="2:47" s="8" customFormat="1" ht="24.95" customHeight="1">
      <c r="B70" s="105"/>
      <c r="D70" s="106" t="s">
        <v>7798</v>
      </c>
      <c r="E70" s="107"/>
      <c r="F70" s="107"/>
      <c r="G70" s="107"/>
      <c r="H70" s="107"/>
      <c r="I70" s="107"/>
      <c r="J70" s="108">
        <f>J200</f>
        <v>0</v>
      </c>
      <c r="L70" s="105"/>
    </row>
    <row r="71" spans="2:47" s="8" customFormat="1" ht="24.95" customHeight="1">
      <c r="B71" s="105"/>
      <c r="D71" s="106" t="s">
        <v>7799</v>
      </c>
      <c r="E71" s="107"/>
      <c r="F71" s="107"/>
      <c r="G71" s="107"/>
      <c r="H71" s="107"/>
      <c r="I71" s="107"/>
      <c r="J71" s="108">
        <f>J242</f>
        <v>0</v>
      </c>
      <c r="L71" s="105"/>
    </row>
    <row r="72" spans="2:47" s="8" customFormat="1" ht="24.95" customHeight="1">
      <c r="B72" s="105"/>
      <c r="D72" s="106" t="s">
        <v>7800</v>
      </c>
      <c r="E72" s="107"/>
      <c r="F72" s="107"/>
      <c r="G72" s="107"/>
      <c r="H72" s="107"/>
      <c r="I72" s="107"/>
      <c r="J72" s="108">
        <f>J248</f>
        <v>0</v>
      </c>
      <c r="L72" s="105"/>
    </row>
    <row r="73" spans="2:47" s="8" customFormat="1" ht="24.95" customHeight="1">
      <c r="B73" s="105"/>
      <c r="D73" s="106" t="s">
        <v>7801</v>
      </c>
      <c r="E73" s="107"/>
      <c r="F73" s="107"/>
      <c r="G73" s="107"/>
      <c r="H73" s="107"/>
      <c r="I73" s="107"/>
      <c r="J73" s="108">
        <f>J375</f>
        <v>0</v>
      </c>
      <c r="L73" s="105"/>
    </row>
    <row r="74" spans="2:47" s="8" customFormat="1" ht="24.95" customHeight="1">
      <c r="B74" s="105"/>
      <c r="D74" s="106" t="s">
        <v>7802</v>
      </c>
      <c r="E74" s="107"/>
      <c r="F74" s="107"/>
      <c r="G74" s="107"/>
      <c r="H74" s="107"/>
      <c r="I74" s="107"/>
      <c r="J74" s="108">
        <f>J417</f>
        <v>0</v>
      </c>
      <c r="L74" s="105"/>
    </row>
    <row r="75" spans="2:47" s="8" customFormat="1" ht="24.95" customHeight="1">
      <c r="B75" s="105"/>
      <c r="D75" s="106" t="s">
        <v>7803</v>
      </c>
      <c r="E75" s="107"/>
      <c r="F75" s="107"/>
      <c r="G75" s="107"/>
      <c r="H75" s="107"/>
      <c r="I75" s="107"/>
      <c r="J75" s="108">
        <f>J442</f>
        <v>0</v>
      </c>
      <c r="L75" s="105"/>
    </row>
    <row r="76" spans="2:47" s="8" customFormat="1" ht="24.95" customHeight="1">
      <c r="B76" s="105"/>
      <c r="D76" s="106" t="s">
        <v>7804</v>
      </c>
      <c r="E76" s="107"/>
      <c r="F76" s="107"/>
      <c r="G76" s="107"/>
      <c r="H76" s="107"/>
      <c r="I76" s="107"/>
      <c r="J76" s="108">
        <f>J472</f>
        <v>0</v>
      </c>
      <c r="L76" s="105"/>
    </row>
    <row r="77" spans="2:47" s="8" customFormat="1" ht="24.95" customHeight="1">
      <c r="B77" s="105"/>
      <c r="D77" s="106" t="s">
        <v>7805</v>
      </c>
      <c r="E77" s="107"/>
      <c r="F77" s="107"/>
      <c r="G77" s="107"/>
      <c r="H77" s="107"/>
      <c r="I77" s="107"/>
      <c r="J77" s="108">
        <f>J619</f>
        <v>0</v>
      </c>
      <c r="L77" s="105"/>
    </row>
    <row r="78" spans="2:47" s="8" customFormat="1" ht="24.95" customHeight="1">
      <c r="B78" s="105"/>
      <c r="D78" s="106" t="s">
        <v>7806</v>
      </c>
      <c r="E78" s="107"/>
      <c r="F78" s="107"/>
      <c r="G78" s="107"/>
      <c r="H78" s="107"/>
      <c r="I78" s="107"/>
      <c r="J78" s="108">
        <f>J693</f>
        <v>0</v>
      </c>
      <c r="L78" s="105"/>
    </row>
    <row r="79" spans="2:47" s="8" customFormat="1" ht="24.95" customHeight="1">
      <c r="B79" s="105"/>
      <c r="D79" s="106" t="s">
        <v>7807</v>
      </c>
      <c r="E79" s="107"/>
      <c r="F79" s="107"/>
      <c r="G79" s="107"/>
      <c r="H79" s="107"/>
      <c r="I79" s="107"/>
      <c r="J79" s="108">
        <f>J729</f>
        <v>0</v>
      </c>
      <c r="L79" s="105"/>
    </row>
    <row r="80" spans="2:47" s="1" customFormat="1" ht="21.75" customHeight="1">
      <c r="B80" s="34"/>
      <c r="L80" s="34"/>
    </row>
    <row r="81" spans="2:12" s="1" customFormat="1" ht="6.95" customHeight="1">
      <c r="B81" s="43"/>
      <c r="C81" s="44"/>
      <c r="D81" s="44"/>
      <c r="E81" s="44"/>
      <c r="F81" s="44"/>
      <c r="G81" s="44"/>
      <c r="H81" s="44"/>
      <c r="I81" s="44"/>
      <c r="J81" s="44"/>
      <c r="K81" s="44"/>
      <c r="L81" s="34"/>
    </row>
    <row r="85" spans="2:12" s="1" customFormat="1" ht="6.95" customHeight="1">
      <c r="B85" s="45"/>
      <c r="C85" s="46"/>
      <c r="D85" s="46"/>
      <c r="E85" s="46"/>
      <c r="F85" s="46"/>
      <c r="G85" s="46"/>
      <c r="H85" s="46"/>
      <c r="I85" s="46"/>
      <c r="J85" s="46"/>
      <c r="K85" s="46"/>
      <c r="L85" s="34"/>
    </row>
    <row r="86" spans="2:12" s="1" customFormat="1" ht="24.95" customHeight="1">
      <c r="B86" s="34"/>
      <c r="C86" s="23" t="s">
        <v>314</v>
      </c>
      <c r="L86" s="34"/>
    </row>
    <row r="87" spans="2:12" s="1" customFormat="1" ht="6.95" customHeight="1">
      <c r="B87" s="34"/>
      <c r="L87" s="34"/>
    </row>
    <row r="88" spans="2:12" s="1" customFormat="1" ht="12" customHeight="1">
      <c r="B88" s="34"/>
      <c r="C88" s="29" t="s">
        <v>17</v>
      </c>
      <c r="L88" s="34"/>
    </row>
    <row r="89" spans="2:12" s="1" customFormat="1" ht="26.25" customHeight="1">
      <c r="B89" s="34"/>
      <c r="E89" s="372" t="str">
        <f>E7</f>
        <v>Revitalizace multimodálního uzlu ve Dvoře Králové nad Labem - etapa I-VI.</v>
      </c>
      <c r="F89" s="373"/>
      <c r="G89" s="373"/>
      <c r="H89" s="373"/>
      <c r="L89" s="34"/>
    </row>
    <row r="90" spans="2:12" ht="12" customHeight="1">
      <c r="B90" s="22"/>
      <c r="C90" s="29" t="s">
        <v>301</v>
      </c>
      <c r="L90" s="22"/>
    </row>
    <row r="91" spans="2:12" ht="23.25" customHeight="1">
      <c r="B91" s="22"/>
      <c r="E91" s="372" t="s">
        <v>302</v>
      </c>
      <c r="F91" s="335"/>
      <c r="G91" s="335"/>
      <c r="H91" s="335"/>
      <c r="L91" s="22"/>
    </row>
    <row r="92" spans="2:12" ht="12" customHeight="1">
      <c r="B92" s="22"/>
      <c r="C92" s="29" t="s">
        <v>303</v>
      </c>
      <c r="L92" s="22"/>
    </row>
    <row r="93" spans="2:12" s="1" customFormat="1" ht="16.5" customHeight="1">
      <c r="B93" s="34"/>
      <c r="E93" s="365" t="s">
        <v>7794</v>
      </c>
      <c r="F93" s="374"/>
      <c r="G93" s="374"/>
      <c r="H93" s="374"/>
      <c r="L93" s="34"/>
    </row>
    <row r="94" spans="2:12" s="1" customFormat="1" ht="12" customHeight="1">
      <c r="B94" s="34"/>
      <c r="C94" s="29" t="s">
        <v>305</v>
      </c>
      <c r="L94" s="34"/>
    </row>
    <row r="95" spans="2:12" s="1" customFormat="1" ht="16.5" customHeight="1">
      <c r="B95" s="34"/>
      <c r="E95" s="353" t="str">
        <f>E13</f>
        <v>Objekt0 - Vegetační úpravy Etapa 1 - způsobilé</v>
      </c>
      <c r="F95" s="374"/>
      <c r="G95" s="374"/>
      <c r="H95" s="374"/>
      <c r="L95" s="34"/>
    </row>
    <row r="96" spans="2:12" s="1" customFormat="1" ht="6.95" customHeight="1">
      <c r="B96" s="34"/>
      <c r="L96" s="34"/>
    </row>
    <row r="97" spans="2:65" s="1" customFormat="1" ht="12" customHeight="1">
      <c r="B97" s="34"/>
      <c r="C97" s="29" t="s">
        <v>21</v>
      </c>
      <c r="F97" s="27" t="str">
        <f>F16</f>
        <v xml:space="preserve"> </v>
      </c>
      <c r="I97" s="29" t="s">
        <v>23</v>
      </c>
      <c r="J97" s="51" t="str">
        <f>IF(J16="","",J16)</f>
        <v>26. 8. 2025</v>
      </c>
      <c r="L97" s="34"/>
    </row>
    <row r="98" spans="2:65" s="1" customFormat="1" ht="6.95" customHeight="1">
      <c r="B98" s="34"/>
      <c r="L98" s="34"/>
    </row>
    <row r="99" spans="2:65" s="1" customFormat="1" ht="15.2" customHeight="1">
      <c r="B99" s="34"/>
      <c r="C99" s="29" t="s">
        <v>25</v>
      </c>
      <c r="F99" s="27" t="str">
        <f>E19</f>
        <v xml:space="preserve"> </v>
      </c>
      <c r="I99" s="29" t="s">
        <v>30</v>
      </c>
      <c r="J99" s="32" t="str">
        <f>E25</f>
        <v xml:space="preserve"> </v>
      </c>
      <c r="L99" s="34"/>
    </row>
    <row r="100" spans="2:65" s="1" customFormat="1" ht="15.2" customHeight="1">
      <c r="B100" s="34"/>
      <c r="C100" s="29" t="s">
        <v>28</v>
      </c>
      <c r="F100" s="27" t="str">
        <f>IF(E22="","",E22)</f>
        <v>Vyplň údaj</v>
      </c>
      <c r="I100" s="29" t="s">
        <v>32</v>
      </c>
      <c r="J100" s="32" t="str">
        <f>E28</f>
        <v xml:space="preserve"> </v>
      </c>
      <c r="L100" s="34"/>
    </row>
    <row r="101" spans="2:65" s="1" customFormat="1" ht="10.35" customHeight="1">
      <c r="B101" s="34"/>
      <c r="L101" s="34"/>
    </row>
    <row r="102" spans="2:65" s="10" customFormat="1" ht="29.25" customHeight="1">
      <c r="B102" s="113"/>
      <c r="C102" s="114" t="s">
        <v>315</v>
      </c>
      <c r="D102" s="115" t="s">
        <v>54</v>
      </c>
      <c r="E102" s="115" t="s">
        <v>50</v>
      </c>
      <c r="F102" s="115" t="s">
        <v>51</v>
      </c>
      <c r="G102" s="115" t="s">
        <v>316</v>
      </c>
      <c r="H102" s="115" t="s">
        <v>317</v>
      </c>
      <c r="I102" s="115" t="s">
        <v>318</v>
      </c>
      <c r="J102" s="115" t="s">
        <v>309</v>
      </c>
      <c r="K102" s="116" t="s">
        <v>319</v>
      </c>
      <c r="L102" s="113"/>
      <c r="M102" s="58" t="s">
        <v>3</v>
      </c>
      <c r="N102" s="59" t="s">
        <v>39</v>
      </c>
      <c r="O102" s="59" t="s">
        <v>320</v>
      </c>
      <c r="P102" s="59" t="s">
        <v>321</v>
      </c>
      <c r="Q102" s="59" t="s">
        <v>322</v>
      </c>
      <c r="R102" s="59" t="s">
        <v>323</v>
      </c>
      <c r="S102" s="59" t="s">
        <v>324</v>
      </c>
      <c r="T102" s="60" t="s">
        <v>325</v>
      </c>
    </row>
    <row r="103" spans="2:65" s="1" customFormat="1" ht="22.9" customHeight="1">
      <c r="B103" s="34"/>
      <c r="C103" s="63" t="s">
        <v>326</v>
      </c>
      <c r="J103" s="117">
        <f>BK103</f>
        <v>0</v>
      </c>
      <c r="L103" s="34"/>
      <c r="M103" s="61"/>
      <c r="N103" s="52"/>
      <c r="O103" s="52"/>
      <c r="P103" s="118">
        <f>P104+P133+P200+P242+P248+P375+P417+P442+P472+P619+P693+P729</f>
        <v>0</v>
      </c>
      <c r="Q103" s="52"/>
      <c r="R103" s="118">
        <f>R104+R133+R200+R242+R248+R375+R417+R442+R472+R619+R693+R729</f>
        <v>0</v>
      </c>
      <c r="S103" s="52"/>
      <c r="T103" s="119">
        <f>T104+T133+T200+T242+T248+T375+T417+T442+T472+T619+T693+T729</f>
        <v>0</v>
      </c>
      <c r="AT103" s="19" t="s">
        <v>68</v>
      </c>
      <c r="AU103" s="19" t="s">
        <v>310</v>
      </c>
      <c r="BK103" s="120">
        <f>BK104+BK133+BK200+BK242+BK248+BK375+BK417+BK442+BK472+BK619+BK693+BK729</f>
        <v>0</v>
      </c>
    </row>
    <row r="104" spans="2:65" s="11" customFormat="1" ht="25.9" customHeight="1">
      <c r="B104" s="121"/>
      <c r="D104" s="122" t="s">
        <v>68</v>
      </c>
      <c r="E104" s="123" t="s">
        <v>7808</v>
      </c>
      <c r="F104" s="123" t="s">
        <v>7809</v>
      </c>
      <c r="I104" s="124"/>
      <c r="J104" s="125">
        <f>BK104</f>
        <v>0</v>
      </c>
      <c r="L104" s="121"/>
      <c r="M104" s="126"/>
      <c r="P104" s="127">
        <f>SUM(P105:P132)</f>
        <v>0</v>
      </c>
      <c r="R104" s="127">
        <f>SUM(R105:R132)</f>
        <v>0</v>
      </c>
      <c r="T104" s="128">
        <f>SUM(T105:T132)</f>
        <v>0</v>
      </c>
      <c r="AR104" s="122" t="s">
        <v>76</v>
      </c>
      <c r="AT104" s="129" t="s">
        <v>68</v>
      </c>
      <c r="AU104" s="129" t="s">
        <v>69</v>
      </c>
      <c r="AY104" s="122" t="s">
        <v>328</v>
      </c>
      <c r="BK104" s="130">
        <f>SUM(BK105:BK132)</f>
        <v>0</v>
      </c>
    </row>
    <row r="105" spans="2:65" s="1" customFormat="1" ht="24.2" customHeight="1">
      <c r="B105" s="133"/>
      <c r="C105" s="134" t="s">
        <v>76</v>
      </c>
      <c r="D105" s="134" t="s">
        <v>331</v>
      </c>
      <c r="E105" s="135" t="s">
        <v>7810</v>
      </c>
      <c r="F105" s="136" t="s">
        <v>7811</v>
      </c>
      <c r="G105" s="137" t="s">
        <v>476</v>
      </c>
      <c r="H105" s="138">
        <v>400</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79</v>
      </c>
    </row>
    <row r="106" spans="2:65" s="1" customFormat="1">
      <c r="B106" s="34"/>
      <c r="D106" s="147" t="s">
        <v>338</v>
      </c>
      <c r="F106" s="148" t="s">
        <v>7812</v>
      </c>
      <c r="I106" s="149"/>
      <c r="L106" s="34"/>
      <c r="M106" s="150"/>
      <c r="T106" s="55"/>
      <c r="AT106" s="19" t="s">
        <v>338</v>
      </c>
      <c r="AU106" s="19" t="s">
        <v>76</v>
      </c>
    </row>
    <row r="107" spans="2:65" s="1" customFormat="1" ht="29.25">
      <c r="B107" s="34"/>
      <c r="D107" s="151" t="s">
        <v>340</v>
      </c>
      <c r="F107" s="152" t="s">
        <v>7813</v>
      </c>
      <c r="I107" s="149"/>
      <c r="L107" s="34"/>
      <c r="M107" s="150"/>
      <c r="T107" s="55"/>
      <c r="AT107" s="19" t="s">
        <v>340</v>
      </c>
      <c r="AU107" s="19" t="s">
        <v>76</v>
      </c>
    </row>
    <row r="108" spans="2:65" s="14" customFormat="1">
      <c r="B108" s="170"/>
      <c r="D108" s="151" t="s">
        <v>442</v>
      </c>
      <c r="E108" s="171" t="s">
        <v>3</v>
      </c>
      <c r="F108" s="172" t="s">
        <v>7814</v>
      </c>
      <c r="H108" s="171" t="s">
        <v>3</v>
      </c>
      <c r="I108" s="173"/>
      <c r="L108" s="170"/>
      <c r="M108" s="174"/>
      <c r="T108" s="175"/>
      <c r="AT108" s="171" t="s">
        <v>442</v>
      </c>
      <c r="AU108" s="171" t="s">
        <v>76</v>
      </c>
      <c r="AV108" s="14" t="s">
        <v>76</v>
      </c>
      <c r="AW108" s="14" t="s">
        <v>31</v>
      </c>
      <c r="AX108" s="14" t="s">
        <v>69</v>
      </c>
      <c r="AY108" s="171" t="s">
        <v>328</v>
      </c>
    </row>
    <row r="109" spans="2:65" s="12" customFormat="1">
      <c r="B109" s="156"/>
      <c r="D109" s="151" t="s">
        <v>442</v>
      </c>
      <c r="E109" s="157" t="s">
        <v>3</v>
      </c>
      <c r="F109" s="158" t="s">
        <v>7815</v>
      </c>
      <c r="H109" s="159">
        <v>400</v>
      </c>
      <c r="I109" s="160"/>
      <c r="L109" s="156"/>
      <c r="M109" s="161"/>
      <c r="T109" s="162"/>
      <c r="AT109" s="157" t="s">
        <v>442</v>
      </c>
      <c r="AU109" s="157" t="s">
        <v>76</v>
      </c>
      <c r="AV109" s="12" t="s">
        <v>79</v>
      </c>
      <c r="AW109" s="12" t="s">
        <v>31</v>
      </c>
      <c r="AX109" s="12" t="s">
        <v>69</v>
      </c>
      <c r="AY109" s="157" t="s">
        <v>328</v>
      </c>
    </row>
    <row r="110" spans="2:65" s="13" customFormat="1">
      <c r="B110" s="163"/>
      <c r="D110" s="151" t="s">
        <v>442</v>
      </c>
      <c r="E110" s="164" t="s">
        <v>3</v>
      </c>
      <c r="F110" s="165" t="s">
        <v>452</v>
      </c>
      <c r="H110" s="166">
        <v>400</v>
      </c>
      <c r="I110" s="167"/>
      <c r="L110" s="163"/>
      <c r="M110" s="168"/>
      <c r="T110" s="169"/>
      <c r="AT110" s="164" t="s">
        <v>442</v>
      </c>
      <c r="AU110" s="164" t="s">
        <v>76</v>
      </c>
      <c r="AV110" s="13" t="s">
        <v>113</v>
      </c>
      <c r="AW110" s="13" t="s">
        <v>31</v>
      </c>
      <c r="AX110" s="13" t="s">
        <v>76</v>
      </c>
      <c r="AY110" s="164" t="s">
        <v>328</v>
      </c>
    </row>
    <row r="111" spans="2:65" s="1" customFormat="1" ht="33" customHeight="1">
      <c r="B111" s="133"/>
      <c r="C111" s="134" t="s">
        <v>79</v>
      </c>
      <c r="D111" s="134" t="s">
        <v>331</v>
      </c>
      <c r="E111" s="135" t="s">
        <v>7816</v>
      </c>
      <c r="F111" s="136" t="s">
        <v>7817</v>
      </c>
      <c r="G111" s="137" t="s">
        <v>476</v>
      </c>
      <c r="H111" s="138">
        <v>400</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76</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113</v>
      </c>
    </row>
    <row r="112" spans="2:65" s="1" customFormat="1">
      <c r="B112" s="34"/>
      <c r="D112" s="147" t="s">
        <v>338</v>
      </c>
      <c r="F112" s="148" t="s">
        <v>7818</v>
      </c>
      <c r="I112" s="149"/>
      <c r="L112" s="34"/>
      <c r="M112" s="150"/>
      <c r="T112" s="55"/>
      <c r="AT112" s="19" t="s">
        <v>338</v>
      </c>
      <c r="AU112" s="19" t="s">
        <v>76</v>
      </c>
    </row>
    <row r="113" spans="2:65" s="1" customFormat="1" ht="44.25" customHeight="1">
      <c r="B113" s="133"/>
      <c r="C113" s="134" t="s">
        <v>87</v>
      </c>
      <c r="D113" s="134" t="s">
        <v>331</v>
      </c>
      <c r="E113" s="135" t="s">
        <v>7819</v>
      </c>
      <c r="F113" s="136" t="s">
        <v>7820</v>
      </c>
      <c r="G113" s="137" t="s">
        <v>574</v>
      </c>
      <c r="H113" s="138">
        <v>4</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150</v>
      </c>
    </row>
    <row r="114" spans="2:65" s="1" customFormat="1">
      <c r="B114" s="34"/>
      <c r="D114" s="147" t="s">
        <v>338</v>
      </c>
      <c r="F114" s="148" t="s">
        <v>7821</v>
      </c>
      <c r="I114" s="149"/>
      <c r="L114" s="34"/>
      <c r="M114" s="150"/>
      <c r="T114" s="55"/>
      <c r="AT114" s="19" t="s">
        <v>338</v>
      </c>
      <c r="AU114" s="19" t="s">
        <v>76</v>
      </c>
    </row>
    <row r="115" spans="2:65" s="14" customFormat="1">
      <c r="B115" s="170"/>
      <c r="D115" s="151" t="s">
        <v>442</v>
      </c>
      <c r="E115" s="171" t="s">
        <v>3</v>
      </c>
      <c r="F115" s="172" t="s">
        <v>7822</v>
      </c>
      <c r="H115" s="171" t="s">
        <v>3</v>
      </c>
      <c r="I115" s="173"/>
      <c r="L115" s="170"/>
      <c r="M115" s="174"/>
      <c r="T115" s="175"/>
      <c r="AT115" s="171" t="s">
        <v>442</v>
      </c>
      <c r="AU115" s="171" t="s">
        <v>76</v>
      </c>
      <c r="AV115" s="14" t="s">
        <v>76</v>
      </c>
      <c r="AW115" s="14" t="s">
        <v>31</v>
      </c>
      <c r="AX115" s="14" t="s">
        <v>69</v>
      </c>
      <c r="AY115" s="171" t="s">
        <v>328</v>
      </c>
    </row>
    <row r="116" spans="2:65" s="12" customFormat="1">
      <c r="B116" s="156"/>
      <c r="D116" s="151" t="s">
        <v>442</v>
      </c>
      <c r="E116" s="157" t="s">
        <v>3</v>
      </c>
      <c r="F116" s="158" t="s">
        <v>113</v>
      </c>
      <c r="H116" s="159">
        <v>4</v>
      </c>
      <c r="I116" s="160"/>
      <c r="L116" s="156"/>
      <c r="M116" s="161"/>
      <c r="T116" s="162"/>
      <c r="AT116" s="157" t="s">
        <v>442</v>
      </c>
      <c r="AU116" s="157" t="s">
        <v>76</v>
      </c>
      <c r="AV116" s="12" t="s">
        <v>79</v>
      </c>
      <c r="AW116" s="12" t="s">
        <v>31</v>
      </c>
      <c r="AX116" s="12" t="s">
        <v>69</v>
      </c>
      <c r="AY116" s="157" t="s">
        <v>328</v>
      </c>
    </row>
    <row r="117" spans="2:65" s="13" customFormat="1">
      <c r="B117" s="163"/>
      <c r="D117" s="151" t="s">
        <v>442</v>
      </c>
      <c r="E117" s="164" t="s">
        <v>3</v>
      </c>
      <c r="F117" s="165" t="s">
        <v>452</v>
      </c>
      <c r="H117" s="166">
        <v>4</v>
      </c>
      <c r="I117" s="167"/>
      <c r="L117" s="163"/>
      <c r="M117" s="168"/>
      <c r="T117" s="169"/>
      <c r="AT117" s="164" t="s">
        <v>442</v>
      </c>
      <c r="AU117" s="164" t="s">
        <v>76</v>
      </c>
      <c r="AV117" s="13" t="s">
        <v>113</v>
      </c>
      <c r="AW117" s="13" t="s">
        <v>31</v>
      </c>
      <c r="AX117" s="13" t="s">
        <v>76</v>
      </c>
      <c r="AY117" s="164" t="s">
        <v>328</v>
      </c>
    </row>
    <row r="118" spans="2:65" s="1" customFormat="1" ht="44.25" customHeight="1">
      <c r="B118" s="133"/>
      <c r="C118" s="134" t="s">
        <v>113</v>
      </c>
      <c r="D118" s="134" t="s">
        <v>331</v>
      </c>
      <c r="E118" s="135" t="s">
        <v>7823</v>
      </c>
      <c r="F118" s="136" t="s">
        <v>7824</v>
      </c>
      <c r="G118" s="137" t="s">
        <v>574</v>
      </c>
      <c r="H118" s="138">
        <v>14</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171</v>
      </c>
    </row>
    <row r="119" spans="2:65" s="1" customFormat="1">
      <c r="B119" s="34"/>
      <c r="D119" s="147" t="s">
        <v>338</v>
      </c>
      <c r="F119" s="148" t="s">
        <v>7825</v>
      </c>
      <c r="I119" s="149"/>
      <c r="L119" s="34"/>
      <c r="M119" s="150"/>
      <c r="T119" s="55"/>
      <c r="AT119" s="19" t="s">
        <v>338</v>
      </c>
      <c r="AU119" s="19" t="s">
        <v>76</v>
      </c>
    </row>
    <row r="120" spans="2:65" s="14" customFormat="1">
      <c r="B120" s="170"/>
      <c r="D120" s="151" t="s">
        <v>442</v>
      </c>
      <c r="E120" s="171" t="s">
        <v>3</v>
      </c>
      <c r="F120" s="172" t="s">
        <v>7826</v>
      </c>
      <c r="H120" s="171" t="s">
        <v>3</v>
      </c>
      <c r="I120" s="173"/>
      <c r="L120" s="170"/>
      <c r="M120" s="174"/>
      <c r="T120" s="175"/>
      <c r="AT120" s="171" t="s">
        <v>442</v>
      </c>
      <c r="AU120" s="171" t="s">
        <v>76</v>
      </c>
      <c r="AV120" s="14" t="s">
        <v>76</v>
      </c>
      <c r="AW120" s="14" t="s">
        <v>31</v>
      </c>
      <c r="AX120" s="14" t="s">
        <v>69</v>
      </c>
      <c r="AY120" s="171" t="s">
        <v>328</v>
      </c>
    </row>
    <row r="121" spans="2:65" s="12" customFormat="1">
      <c r="B121" s="156"/>
      <c r="D121" s="151" t="s">
        <v>442</v>
      </c>
      <c r="E121" s="157" t="s">
        <v>3</v>
      </c>
      <c r="F121" s="158" t="s">
        <v>512</v>
      </c>
      <c r="H121" s="159">
        <v>14</v>
      </c>
      <c r="I121" s="160"/>
      <c r="L121" s="156"/>
      <c r="M121" s="161"/>
      <c r="T121" s="162"/>
      <c r="AT121" s="157" t="s">
        <v>442</v>
      </c>
      <c r="AU121" s="157" t="s">
        <v>76</v>
      </c>
      <c r="AV121" s="12" t="s">
        <v>79</v>
      </c>
      <c r="AW121" s="12" t="s">
        <v>31</v>
      </c>
      <c r="AX121" s="12" t="s">
        <v>69</v>
      </c>
      <c r="AY121" s="157" t="s">
        <v>328</v>
      </c>
    </row>
    <row r="122" spans="2:65" s="13" customFormat="1">
      <c r="B122" s="163"/>
      <c r="D122" s="151" t="s">
        <v>442</v>
      </c>
      <c r="E122" s="164" t="s">
        <v>3</v>
      </c>
      <c r="F122" s="165" t="s">
        <v>452</v>
      </c>
      <c r="H122" s="166">
        <v>14</v>
      </c>
      <c r="I122" s="167"/>
      <c r="L122" s="163"/>
      <c r="M122" s="168"/>
      <c r="T122" s="169"/>
      <c r="AT122" s="164" t="s">
        <v>442</v>
      </c>
      <c r="AU122" s="164" t="s">
        <v>76</v>
      </c>
      <c r="AV122" s="13" t="s">
        <v>113</v>
      </c>
      <c r="AW122" s="13" t="s">
        <v>31</v>
      </c>
      <c r="AX122" s="13" t="s">
        <v>76</v>
      </c>
      <c r="AY122" s="164" t="s">
        <v>328</v>
      </c>
    </row>
    <row r="123" spans="2:65" s="1" customFormat="1" ht="44.25" customHeight="1">
      <c r="B123" s="133"/>
      <c r="C123" s="134" t="s">
        <v>138</v>
      </c>
      <c r="D123" s="134" t="s">
        <v>331</v>
      </c>
      <c r="E123" s="135" t="s">
        <v>7827</v>
      </c>
      <c r="F123" s="136" t="s">
        <v>7828</v>
      </c>
      <c r="G123" s="137" t="s">
        <v>574</v>
      </c>
      <c r="H123" s="138">
        <v>2</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235</v>
      </c>
    </row>
    <row r="124" spans="2:65" s="1" customFormat="1">
      <c r="B124" s="34"/>
      <c r="D124" s="147" t="s">
        <v>338</v>
      </c>
      <c r="F124" s="148" t="s">
        <v>7829</v>
      </c>
      <c r="I124" s="149"/>
      <c r="L124" s="34"/>
      <c r="M124" s="150"/>
      <c r="T124" s="55"/>
      <c r="AT124" s="19" t="s">
        <v>338</v>
      </c>
      <c r="AU124" s="19" t="s">
        <v>76</v>
      </c>
    </row>
    <row r="125" spans="2:65" s="14" customFormat="1">
      <c r="B125" s="170"/>
      <c r="D125" s="151" t="s">
        <v>442</v>
      </c>
      <c r="E125" s="171" t="s">
        <v>3</v>
      </c>
      <c r="F125" s="172" t="s">
        <v>7830</v>
      </c>
      <c r="H125" s="171" t="s">
        <v>3</v>
      </c>
      <c r="I125" s="173"/>
      <c r="L125" s="170"/>
      <c r="M125" s="174"/>
      <c r="T125" s="175"/>
      <c r="AT125" s="171" t="s">
        <v>442</v>
      </c>
      <c r="AU125" s="171" t="s">
        <v>76</v>
      </c>
      <c r="AV125" s="14" t="s">
        <v>76</v>
      </c>
      <c r="AW125" s="14" t="s">
        <v>31</v>
      </c>
      <c r="AX125" s="14" t="s">
        <v>69</v>
      </c>
      <c r="AY125" s="171" t="s">
        <v>328</v>
      </c>
    </row>
    <row r="126" spans="2:65" s="12" customFormat="1">
      <c r="B126" s="156"/>
      <c r="D126" s="151" t="s">
        <v>442</v>
      </c>
      <c r="E126" s="157" t="s">
        <v>3</v>
      </c>
      <c r="F126" s="158" t="s">
        <v>79</v>
      </c>
      <c r="H126" s="159">
        <v>2</v>
      </c>
      <c r="I126" s="160"/>
      <c r="L126" s="156"/>
      <c r="M126" s="161"/>
      <c r="T126" s="162"/>
      <c r="AT126" s="157" t="s">
        <v>442</v>
      </c>
      <c r="AU126" s="157" t="s">
        <v>76</v>
      </c>
      <c r="AV126" s="12" t="s">
        <v>79</v>
      </c>
      <c r="AW126" s="12" t="s">
        <v>31</v>
      </c>
      <c r="AX126" s="12" t="s">
        <v>69</v>
      </c>
      <c r="AY126" s="157" t="s">
        <v>328</v>
      </c>
    </row>
    <row r="127" spans="2:65" s="13" customFormat="1">
      <c r="B127" s="163"/>
      <c r="D127" s="151" t="s">
        <v>442</v>
      </c>
      <c r="E127" s="164" t="s">
        <v>3</v>
      </c>
      <c r="F127" s="165" t="s">
        <v>452</v>
      </c>
      <c r="H127" s="166">
        <v>2</v>
      </c>
      <c r="I127" s="167"/>
      <c r="L127" s="163"/>
      <c r="M127" s="168"/>
      <c r="T127" s="169"/>
      <c r="AT127" s="164" t="s">
        <v>442</v>
      </c>
      <c r="AU127" s="164" t="s">
        <v>76</v>
      </c>
      <c r="AV127" s="13" t="s">
        <v>113</v>
      </c>
      <c r="AW127" s="13" t="s">
        <v>31</v>
      </c>
      <c r="AX127" s="13" t="s">
        <v>76</v>
      </c>
      <c r="AY127" s="164" t="s">
        <v>328</v>
      </c>
    </row>
    <row r="128" spans="2:65" s="1" customFormat="1" ht="49.15" customHeight="1">
      <c r="B128" s="133"/>
      <c r="C128" s="134" t="s">
        <v>150</v>
      </c>
      <c r="D128" s="134" t="s">
        <v>331</v>
      </c>
      <c r="E128" s="135" t="s">
        <v>7831</v>
      </c>
      <c r="F128" s="136" t="s">
        <v>7832</v>
      </c>
      <c r="G128" s="137" t="s">
        <v>574</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v>
      </c>
    </row>
    <row r="129" spans="2:65" s="1" customFormat="1">
      <c r="B129" s="34"/>
      <c r="D129" s="147" t="s">
        <v>338</v>
      </c>
      <c r="F129" s="148" t="s">
        <v>7833</v>
      </c>
      <c r="I129" s="149"/>
      <c r="L129" s="34"/>
      <c r="M129" s="150"/>
      <c r="T129" s="55"/>
      <c r="AT129" s="19" t="s">
        <v>338</v>
      </c>
      <c r="AU129" s="19" t="s">
        <v>76</v>
      </c>
    </row>
    <row r="130" spans="2:65" s="14" customFormat="1">
      <c r="B130" s="170"/>
      <c r="D130" s="151" t="s">
        <v>442</v>
      </c>
      <c r="E130" s="171" t="s">
        <v>3</v>
      </c>
      <c r="F130" s="172" t="s">
        <v>7834</v>
      </c>
      <c r="H130" s="171" t="s">
        <v>3</v>
      </c>
      <c r="I130" s="173"/>
      <c r="L130" s="170"/>
      <c r="M130" s="174"/>
      <c r="T130" s="175"/>
      <c r="AT130" s="171" t="s">
        <v>442</v>
      </c>
      <c r="AU130" s="171" t="s">
        <v>76</v>
      </c>
      <c r="AV130" s="14" t="s">
        <v>76</v>
      </c>
      <c r="AW130" s="14" t="s">
        <v>31</v>
      </c>
      <c r="AX130" s="14" t="s">
        <v>69</v>
      </c>
      <c r="AY130" s="171" t="s">
        <v>328</v>
      </c>
    </row>
    <row r="131" spans="2:65" s="12" customFormat="1">
      <c r="B131" s="156"/>
      <c r="D131" s="151" t="s">
        <v>442</v>
      </c>
      <c r="E131" s="157" t="s">
        <v>3</v>
      </c>
      <c r="F131" s="158" t="s">
        <v>76</v>
      </c>
      <c r="H131" s="159">
        <v>1</v>
      </c>
      <c r="I131" s="160"/>
      <c r="L131" s="156"/>
      <c r="M131" s="161"/>
      <c r="T131" s="162"/>
      <c r="AT131" s="157" t="s">
        <v>442</v>
      </c>
      <c r="AU131" s="157" t="s">
        <v>76</v>
      </c>
      <c r="AV131" s="12" t="s">
        <v>79</v>
      </c>
      <c r="AW131" s="12" t="s">
        <v>31</v>
      </c>
      <c r="AX131" s="12" t="s">
        <v>69</v>
      </c>
      <c r="AY131" s="157" t="s">
        <v>328</v>
      </c>
    </row>
    <row r="132" spans="2:65" s="13" customFormat="1">
      <c r="B132" s="163"/>
      <c r="D132" s="151" t="s">
        <v>442</v>
      </c>
      <c r="E132" s="164" t="s">
        <v>3</v>
      </c>
      <c r="F132" s="165" t="s">
        <v>452</v>
      </c>
      <c r="H132" s="166">
        <v>1</v>
      </c>
      <c r="I132" s="167"/>
      <c r="L132" s="163"/>
      <c r="M132" s="168"/>
      <c r="T132" s="169"/>
      <c r="AT132" s="164" t="s">
        <v>442</v>
      </c>
      <c r="AU132" s="164" t="s">
        <v>76</v>
      </c>
      <c r="AV132" s="13" t="s">
        <v>113</v>
      </c>
      <c r="AW132" s="13" t="s">
        <v>31</v>
      </c>
      <c r="AX132" s="13" t="s">
        <v>76</v>
      </c>
      <c r="AY132" s="164" t="s">
        <v>328</v>
      </c>
    </row>
    <row r="133" spans="2:65" s="11" customFormat="1" ht="25.9" customHeight="1">
      <c r="B133" s="121"/>
      <c r="D133" s="122" t="s">
        <v>68</v>
      </c>
      <c r="E133" s="123" t="s">
        <v>7835</v>
      </c>
      <c r="F133" s="123" t="s">
        <v>7836</v>
      </c>
      <c r="I133" s="124"/>
      <c r="J133" s="125">
        <f>BK133</f>
        <v>0</v>
      </c>
      <c r="L133" s="121"/>
      <c r="M133" s="126"/>
      <c r="P133" s="127">
        <f>SUM(P134:P199)</f>
        <v>0</v>
      </c>
      <c r="R133" s="127">
        <f>SUM(R134:R199)</f>
        <v>0</v>
      </c>
      <c r="T133" s="128">
        <f>SUM(T134:T199)</f>
        <v>0</v>
      </c>
      <c r="AR133" s="122" t="s">
        <v>76</v>
      </c>
      <c r="AT133" s="129" t="s">
        <v>68</v>
      </c>
      <c r="AU133" s="129" t="s">
        <v>69</v>
      </c>
      <c r="AY133" s="122" t="s">
        <v>328</v>
      </c>
      <c r="BK133" s="130">
        <f>SUM(BK134:BK199)</f>
        <v>0</v>
      </c>
    </row>
    <row r="134" spans="2:65" s="1" customFormat="1" ht="24.2" customHeight="1">
      <c r="B134" s="133"/>
      <c r="C134" s="134" t="s">
        <v>168</v>
      </c>
      <c r="D134" s="134" t="s">
        <v>331</v>
      </c>
      <c r="E134" s="135" t="s">
        <v>7837</v>
      </c>
      <c r="F134" s="136" t="s">
        <v>7838</v>
      </c>
      <c r="G134" s="137" t="s">
        <v>574</v>
      </c>
      <c r="H134" s="138">
        <v>3</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76</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512</v>
      </c>
    </row>
    <row r="135" spans="2:65" s="1" customFormat="1">
      <c r="B135" s="34"/>
      <c r="D135" s="147" t="s">
        <v>338</v>
      </c>
      <c r="F135" s="148" t="s">
        <v>7839</v>
      </c>
      <c r="I135" s="149"/>
      <c r="L135" s="34"/>
      <c r="M135" s="150"/>
      <c r="T135" s="55"/>
      <c r="AT135" s="19" t="s">
        <v>338</v>
      </c>
      <c r="AU135" s="19" t="s">
        <v>76</v>
      </c>
    </row>
    <row r="136" spans="2:65" s="1" customFormat="1" ht="29.25">
      <c r="B136" s="34"/>
      <c r="D136" s="151" t="s">
        <v>340</v>
      </c>
      <c r="F136" s="152" t="s">
        <v>7840</v>
      </c>
      <c r="I136" s="149"/>
      <c r="L136" s="34"/>
      <c r="M136" s="150"/>
      <c r="T136" s="55"/>
      <c r="AT136" s="19" t="s">
        <v>340</v>
      </c>
      <c r="AU136" s="19" t="s">
        <v>76</v>
      </c>
    </row>
    <row r="137" spans="2:65" s="1" customFormat="1" ht="37.9" customHeight="1">
      <c r="B137" s="133"/>
      <c r="C137" s="134" t="s">
        <v>171</v>
      </c>
      <c r="D137" s="134" t="s">
        <v>331</v>
      </c>
      <c r="E137" s="135" t="s">
        <v>7841</v>
      </c>
      <c r="F137" s="136" t="s">
        <v>7842</v>
      </c>
      <c r="G137" s="137" t="s">
        <v>574</v>
      </c>
      <c r="H137" s="138">
        <v>1</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532</v>
      </c>
    </row>
    <row r="138" spans="2:65" s="1" customFormat="1">
      <c r="B138" s="34"/>
      <c r="D138" s="147" t="s">
        <v>338</v>
      </c>
      <c r="F138" s="148" t="s">
        <v>7843</v>
      </c>
      <c r="I138" s="149"/>
      <c r="L138" s="34"/>
      <c r="M138" s="150"/>
      <c r="T138" s="55"/>
      <c r="AT138" s="19" t="s">
        <v>338</v>
      </c>
      <c r="AU138" s="19" t="s">
        <v>76</v>
      </c>
    </row>
    <row r="139" spans="2:65" s="1" customFormat="1" ht="19.5">
      <c r="B139" s="34"/>
      <c r="D139" s="151" t="s">
        <v>340</v>
      </c>
      <c r="F139" s="152" t="s">
        <v>7844</v>
      </c>
      <c r="I139" s="149"/>
      <c r="L139" s="34"/>
      <c r="M139" s="150"/>
      <c r="T139" s="55"/>
      <c r="AT139" s="19" t="s">
        <v>340</v>
      </c>
      <c r="AU139" s="19" t="s">
        <v>76</v>
      </c>
    </row>
    <row r="140" spans="2:65" s="1" customFormat="1" ht="24.2" customHeight="1">
      <c r="B140" s="133"/>
      <c r="C140" s="134" t="s">
        <v>183</v>
      </c>
      <c r="D140" s="134" t="s">
        <v>331</v>
      </c>
      <c r="E140" s="135" t="s">
        <v>7845</v>
      </c>
      <c r="F140" s="136" t="s">
        <v>7846</v>
      </c>
      <c r="G140" s="137" t="s">
        <v>574</v>
      </c>
      <c r="H140" s="138">
        <v>1</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76</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544</v>
      </c>
    </row>
    <row r="141" spans="2:65" s="1" customFormat="1">
      <c r="B141" s="34"/>
      <c r="D141" s="147" t="s">
        <v>338</v>
      </c>
      <c r="F141" s="148" t="s">
        <v>7847</v>
      </c>
      <c r="I141" s="149"/>
      <c r="L141" s="34"/>
      <c r="M141" s="150"/>
      <c r="T141" s="55"/>
      <c r="AT141" s="19" t="s">
        <v>338</v>
      </c>
      <c r="AU141" s="19" t="s">
        <v>76</v>
      </c>
    </row>
    <row r="142" spans="2:65" s="1" customFormat="1" ht="19.5">
      <c r="B142" s="34"/>
      <c r="D142" s="151" t="s">
        <v>340</v>
      </c>
      <c r="F142" s="152" t="s">
        <v>7848</v>
      </c>
      <c r="I142" s="149"/>
      <c r="L142" s="34"/>
      <c r="M142" s="150"/>
      <c r="T142" s="55"/>
      <c r="AT142" s="19" t="s">
        <v>340</v>
      </c>
      <c r="AU142" s="19" t="s">
        <v>76</v>
      </c>
    </row>
    <row r="143" spans="2:65" s="1" customFormat="1" ht="24.2" customHeight="1">
      <c r="B143" s="133"/>
      <c r="C143" s="134" t="s">
        <v>235</v>
      </c>
      <c r="D143" s="134" t="s">
        <v>331</v>
      </c>
      <c r="E143" s="135" t="s">
        <v>7849</v>
      </c>
      <c r="F143" s="136" t="s">
        <v>7850</v>
      </c>
      <c r="G143" s="137" t="s">
        <v>574</v>
      </c>
      <c r="H143" s="138">
        <v>1</v>
      </c>
      <c r="I143" s="139"/>
      <c r="J143" s="140">
        <f>ROUND(I143*H143,2)</f>
        <v>0</v>
      </c>
      <c r="K143" s="136" t="s">
        <v>335</v>
      </c>
      <c r="L143" s="34"/>
      <c r="M143" s="141" t="s">
        <v>3</v>
      </c>
      <c r="N143" s="142" t="s">
        <v>40</v>
      </c>
      <c r="P143" s="143">
        <f>O143*H143</f>
        <v>0</v>
      </c>
      <c r="Q143" s="143">
        <v>0</v>
      </c>
      <c r="R143" s="143">
        <f>Q143*H143</f>
        <v>0</v>
      </c>
      <c r="S143" s="143">
        <v>0</v>
      </c>
      <c r="T143" s="144">
        <f>S143*H143</f>
        <v>0</v>
      </c>
      <c r="AR143" s="145" t="s">
        <v>113</v>
      </c>
      <c r="AT143" s="145" t="s">
        <v>331</v>
      </c>
      <c r="AU143" s="145" t="s">
        <v>76</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556</v>
      </c>
    </row>
    <row r="144" spans="2:65" s="1" customFormat="1">
      <c r="B144" s="34"/>
      <c r="D144" s="147" t="s">
        <v>338</v>
      </c>
      <c r="F144" s="148" t="s">
        <v>7851</v>
      </c>
      <c r="I144" s="149"/>
      <c r="L144" s="34"/>
      <c r="M144" s="150"/>
      <c r="T144" s="55"/>
      <c r="AT144" s="19" t="s">
        <v>338</v>
      </c>
      <c r="AU144" s="19" t="s">
        <v>76</v>
      </c>
    </row>
    <row r="145" spans="2:65" s="1" customFormat="1" ht="19.5">
      <c r="B145" s="34"/>
      <c r="D145" s="151" t="s">
        <v>340</v>
      </c>
      <c r="F145" s="152" t="s">
        <v>7852</v>
      </c>
      <c r="I145" s="149"/>
      <c r="L145" s="34"/>
      <c r="M145" s="150"/>
      <c r="T145" s="55"/>
      <c r="AT145" s="19" t="s">
        <v>340</v>
      </c>
      <c r="AU145" s="19" t="s">
        <v>76</v>
      </c>
    </row>
    <row r="146" spans="2:65" s="1" customFormat="1" ht="24.2" customHeight="1">
      <c r="B146" s="133"/>
      <c r="C146" s="134" t="s">
        <v>239</v>
      </c>
      <c r="D146" s="134" t="s">
        <v>331</v>
      </c>
      <c r="E146" s="135" t="s">
        <v>7853</v>
      </c>
      <c r="F146" s="136" t="s">
        <v>7854</v>
      </c>
      <c r="G146" s="137" t="s">
        <v>574</v>
      </c>
      <c r="H146" s="138">
        <v>3</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76</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564</v>
      </c>
    </row>
    <row r="147" spans="2:65" s="1" customFormat="1">
      <c r="B147" s="34"/>
      <c r="D147" s="147" t="s">
        <v>338</v>
      </c>
      <c r="F147" s="148" t="s">
        <v>7855</v>
      </c>
      <c r="I147" s="149"/>
      <c r="L147" s="34"/>
      <c r="M147" s="150"/>
      <c r="T147" s="55"/>
      <c r="AT147" s="19" t="s">
        <v>338</v>
      </c>
      <c r="AU147" s="19" t="s">
        <v>76</v>
      </c>
    </row>
    <row r="148" spans="2:65" s="1" customFormat="1" ht="29.25">
      <c r="B148" s="34"/>
      <c r="D148" s="151" t="s">
        <v>340</v>
      </c>
      <c r="F148" s="152" t="s">
        <v>7856</v>
      </c>
      <c r="I148" s="149"/>
      <c r="L148" s="34"/>
      <c r="M148" s="150"/>
      <c r="T148" s="55"/>
      <c r="AT148" s="19" t="s">
        <v>340</v>
      </c>
      <c r="AU148" s="19" t="s">
        <v>76</v>
      </c>
    </row>
    <row r="149" spans="2:65" s="1" customFormat="1" ht="24.2" customHeight="1">
      <c r="B149" s="133"/>
      <c r="C149" s="134" t="s">
        <v>9</v>
      </c>
      <c r="D149" s="134" t="s">
        <v>331</v>
      </c>
      <c r="E149" s="135" t="s">
        <v>7857</v>
      </c>
      <c r="F149" s="136" t="s">
        <v>7858</v>
      </c>
      <c r="G149" s="137" t="s">
        <v>574</v>
      </c>
      <c r="H149" s="138">
        <v>4</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576</v>
      </c>
    </row>
    <row r="150" spans="2:65" s="1" customFormat="1">
      <c r="B150" s="34"/>
      <c r="D150" s="147" t="s">
        <v>338</v>
      </c>
      <c r="F150" s="148" t="s">
        <v>7859</v>
      </c>
      <c r="I150" s="149"/>
      <c r="L150" s="34"/>
      <c r="M150" s="150"/>
      <c r="T150" s="55"/>
      <c r="AT150" s="19" t="s">
        <v>338</v>
      </c>
      <c r="AU150" s="19" t="s">
        <v>76</v>
      </c>
    </row>
    <row r="151" spans="2:65" s="1" customFormat="1" ht="29.25">
      <c r="B151" s="34"/>
      <c r="D151" s="151" t="s">
        <v>340</v>
      </c>
      <c r="F151" s="152" t="s">
        <v>7860</v>
      </c>
      <c r="I151" s="149"/>
      <c r="L151" s="34"/>
      <c r="M151" s="150"/>
      <c r="T151" s="55"/>
      <c r="AT151" s="19" t="s">
        <v>340</v>
      </c>
      <c r="AU151" s="19" t="s">
        <v>76</v>
      </c>
    </row>
    <row r="152" spans="2:65" s="1" customFormat="1" ht="37.9" customHeight="1">
      <c r="B152" s="133"/>
      <c r="C152" s="134" t="s">
        <v>505</v>
      </c>
      <c r="D152" s="134" t="s">
        <v>331</v>
      </c>
      <c r="E152" s="135" t="s">
        <v>7861</v>
      </c>
      <c r="F152" s="136" t="s">
        <v>7862</v>
      </c>
      <c r="G152" s="137" t="s">
        <v>574</v>
      </c>
      <c r="H152" s="138">
        <v>1</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588</v>
      </c>
    </row>
    <row r="153" spans="2:65" s="1" customFormat="1">
      <c r="B153" s="34"/>
      <c r="D153" s="147" t="s">
        <v>338</v>
      </c>
      <c r="F153" s="148" t="s">
        <v>7863</v>
      </c>
      <c r="I153" s="149"/>
      <c r="L153" s="34"/>
      <c r="M153" s="150"/>
      <c r="T153" s="55"/>
      <c r="AT153" s="19" t="s">
        <v>338</v>
      </c>
      <c r="AU153" s="19" t="s">
        <v>76</v>
      </c>
    </row>
    <row r="154" spans="2:65" s="1" customFormat="1" ht="19.5">
      <c r="B154" s="34"/>
      <c r="D154" s="151" t="s">
        <v>340</v>
      </c>
      <c r="F154" s="152" t="s">
        <v>7864</v>
      </c>
      <c r="I154" s="149"/>
      <c r="L154" s="34"/>
      <c r="M154" s="150"/>
      <c r="T154" s="55"/>
      <c r="AT154" s="19" t="s">
        <v>340</v>
      </c>
      <c r="AU154" s="19" t="s">
        <v>76</v>
      </c>
    </row>
    <row r="155" spans="2:65" s="1" customFormat="1" ht="37.9" customHeight="1">
      <c r="B155" s="133"/>
      <c r="C155" s="134" t="s">
        <v>512</v>
      </c>
      <c r="D155" s="134" t="s">
        <v>331</v>
      </c>
      <c r="E155" s="135" t="s">
        <v>7865</v>
      </c>
      <c r="F155" s="136" t="s">
        <v>7866</v>
      </c>
      <c r="G155" s="137" t="s">
        <v>574</v>
      </c>
      <c r="H155" s="138">
        <v>1</v>
      </c>
      <c r="I155" s="139"/>
      <c r="J155" s="140">
        <f>ROUND(I155*H155,2)</f>
        <v>0</v>
      </c>
      <c r="K155" s="136" t="s">
        <v>335</v>
      </c>
      <c r="L155" s="34"/>
      <c r="M155" s="141" t="s">
        <v>3</v>
      </c>
      <c r="N155" s="142" t="s">
        <v>40</v>
      </c>
      <c r="P155" s="143">
        <f>O155*H155</f>
        <v>0</v>
      </c>
      <c r="Q155" s="143">
        <v>0</v>
      </c>
      <c r="R155" s="143">
        <f>Q155*H155</f>
        <v>0</v>
      </c>
      <c r="S155" s="143">
        <v>0</v>
      </c>
      <c r="T155" s="144">
        <f>S155*H155</f>
        <v>0</v>
      </c>
      <c r="AR155" s="145" t="s">
        <v>113</v>
      </c>
      <c r="AT155" s="145" t="s">
        <v>331</v>
      </c>
      <c r="AU155" s="145" t="s">
        <v>76</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598</v>
      </c>
    </row>
    <row r="156" spans="2:65" s="1" customFormat="1">
      <c r="B156" s="34"/>
      <c r="D156" s="147" t="s">
        <v>338</v>
      </c>
      <c r="F156" s="148" t="s">
        <v>7867</v>
      </c>
      <c r="I156" s="149"/>
      <c r="L156" s="34"/>
      <c r="M156" s="150"/>
      <c r="T156" s="55"/>
      <c r="AT156" s="19" t="s">
        <v>338</v>
      </c>
      <c r="AU156" s="19" t="s">
        <v>76</v>
      </c>
    </row>
    <row r="157" spans="2:65" s="1" customFormat="1" ht="19.5">
      <c r="B157" s="34"/>
      <c r="D157" s="151" t="s">
        <v>340</v>
      </c>
      <c r="F157" s="152" t="s">
        <v>7844</v>
      </c>
      <c r="I157" s="149"/>
      <c r="L157" s="34"/>
      <c r="M157" s="150"/>
      <c r="T157" s="55"/>
      <c r="AT157" s="19" t="s">
        <v>340</v>
      </c>
      <c r="AU157" s="19" t="s">
        <v>76</v>
      </c>
    </row>
    <row r="158" spans="2:65" s="1" customFormat="1" ht="24.2" customHeight="1">
      <c r="B158" s="133"/>
      <c r="C158" s="134" t="s">
        <v>526</v>
      </c>
      <c r="D158" s="134" t="s">
        <v>331</v>
      </c>
      <c r="E158" s="135" t="s">
        <v>7868</v>
      </c>
      <c r="F158" s="136" t="s">
        <v>7869</v>
      </c>
      <c r="G158" s="137" t="s">
        <v>574</v>
      </c>
      <c r="H158" s="138">
        <v>2</v>
      </c>
      <c r="I158" s="139"/>
      <c r="J158" s="140">
        <f>ROUND(I158*H158,2)</f>
        <v>0</v>
      </c>
      <c r="K158" s="136" t="s">
        <v>335</v>
      </c>
      <c r="L158" s="34"/>
      <c r="M158" s="141" t="s">
        <v>3</v>
      </c>
      <c r="N158" s="142" t="s">
        <v>40</v>
      </c>
      <c r="P158" s="143">
        <f>O158*H158</f>
        <v>0</v>
      </c>
      <c r="Q158" s="143">
        <v>0</v>
      </c>
      <c r="R158" s="143">
        <f>Q158*H158</f>
        <v>0</v>
      </c>
      <c r="S158" s="143">
        <v>0</v>
      </c>
      <c r="T158" s="144">
        <f>S158*H158</f>
        <v>0</v>
      </c>
      <c r="AR158" s="145" t="s">
        <v>113</v>
      </c>
      <c r="AT158" s="145" t="s">
        <v>331</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610</v>
      </c>
    </row>
    <row r="159" spans="2:65" s="1" customFormat="1">
      <c r="B159" s="34"/>
      <c r="D159" s="147" t="s">
        <v>338</v>
      </c>
      <c r="F159" s="148" t="s">
        <v>7870</v>
      </c>
      <c r="I159" s="149"/>
      <c r="L159" s="34"/>
      <c r="M159" s="150"/>
      <c r="T159" s="55"/>
      <c r="AT159" s="19" t="s">
        <v>338</v>
      </c>
      <c r="AU159" s="19" t="s">
        <v>76</v>
      </c>
    </row>
    <row r="160" spans="2:65" s="1" customFormat="1" ht="29.25">
      <c r="B160" s="34"/>
      <c r="D160" s="151" t="s">
        <v>340</v>
      </c>
      <c r="F160" s="152" t="s">
        <v>7871</v>
      </c>
      <c r="I160" s="149"/>
      <c r="L160" s="34"/>
      <c r="M160" s="150"/>
      <c r="T160" s="55"/>
      <c r="AT160" s="19" t="s">
        <v>340</v>
      </c>
      <c r="AU160" s="19" t="s">
        <v>76</v>
      </c>
    </row>
    <row r="161" spans="2:65" s="1" customFormat="1" ht="37.9" customHeight="1">
      <c r="B161" s="133"/>
      <c r="C161" s="134" t="s">
        <v>532</v>
      </c>
      <c r="D161" s="134" t="s">
        <v>331</v>
      </c>
      <c r="E161" s="135" t="s">
        <v>7872</v>
      </c>
      <c r="F161" s="136" t="s">
        <v>7873</v>
      </c>
      <c r="G161" s="137" t="s">
        <v>574</v>
      </c>
      <c r="H161" s="138">
        <v>1</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621</v>
      </c>
    </row>
    <row r="162" spans="2:65" s="1" customFormat="1">
      <c r="B162" s="34"/>
      <c r="D162" s="147" t="s">
        <v>338</v>
      </c>
      <c r="F162" s="148" t="s">
        <v>7874</v>
      </c>
      <c r="I162" s="149"/>
      <c r="L162" s="34"/>
      <c r="M162" s="150"/>
      <c r="T162" s="55"/>
      <c r="AT162" s="19" t="s">
        <v>338</v>
      </c>
      <c r="AU162" s="19" t="s">
        <v>76</v>
      </c>
    </row>
    <row r="163" spans="2:65" s="1" customFormat="1" ht="19.5">
      <c r="B163" s="34"/>
      <c r="D163" s="151" t="s">
        <v>340</v>
      </c>
      <c r="F163" s="152" t="s">
        <v>7875</v>
      </c>
      <c r="I163" s="149"/>
      <c r="L163" s="34"/>
      <c r="M163" s="150"/>
      <c r="T163" s="55"/>
      <c r="AT163" s="19" t="s">
        <v>340</v>
      </c>
      <c r="AU163" s="19" t="s">
        <v>76</v>
      </c>
    </row>
    <row r="164" spans="2:65" s="1" customFormat="1" ht="37.9" customHeight="1">
      <c r="B164" s="133"/>
      <c r="C164" s="134" t="s">
        <v>538</v>
      </c>
      <c r="D164" s="134" t="s">
        <v>331</v>
      </c>
      <c r="E164" s="135" t="s">
        <v>7876</v>
      </c>
      <c r="F164" s="136" t="s">
        <v>7877</v>
      </c>
      <c r="G164" s="137" t="s">
        <v>574</v>
      </c>
      <c r="H164" s="138">
        <v>1</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631</v>
      </c>
    </row>
    <row r="165" spans="2:65" s="1" customFormat="1">
      <c r="B165" s="34"/>
      <c r="D165" s="147" t="s">
        <v>338</v>
      </c>
      <c r="F165" s="148" t="s">
        <v>7878</v>
      </c>
      <c r="I165" s="149"/>
      <c r="L165" s="34"/>
      <c r="M165" s="150"/>
      <c r="T165" s="55"/>
      <c r="AT165" s="19" t="s">
        <v>338</v>
      </c>
      <c r="AU165" s="19" t="s">
        <v>76</v>
      </c>
    </row>
    <row r="166" spans="2:65" s="1" customFormat="1" ht="19.5">
      <c r="B166" s="34"/>
      <c r="D166" s="151" t="s">
        <v>340</v>
      </c>
      <c r="F166" s="152" t="s">
        <v>7879</v>
      </c>
      <c r="I166" s="149"/>
      <c r="L166" s="34"/>
      <c r="M166" s="150"/>
      <c r="T166" s="55"/>
      <c r="AT166" s="19" t="s">
        <v>340</v>
      </c>
      <c r="AU166" s="19" t="s">
        <v>76</v>
      </c>
    </row>
    <row r="167" spans="2:65" s="1" customFormat="1" ht="37.9" customHeight="1">
      <c r="B167" s="133"/>
      <c r="C167" s="134" t="s">
        <v>544</v>
      </c>
      <c r="D167" s="134" t="s">
        <v>331</v>
      </c>
      <c r="E167" s="135" t="s">
        <v>7880</v>
      </c>
      <c r="F167" s="136" t="s">
        <v>7881</v>
      </c>
      <c r="G167" s="137" t="s">
        <v>574</v>
      </c>
      <c r="H167" s="138">
        <v>1</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76</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643</v>
      </c>
    </row>
    <row r="168" spans="2:65" s="1" customFormat="1">
      <c r="B168" s="34"/>
      <c r="D168" s="147" t="s">
        <v>338</v>
      </c>
      <c r="F168" s="148" t="s">
        <v>7882</v>
      </c>
      <c r="I168" s="149"/>
      <c r="L168" s="34"/>
      <c r="M168" s="150"/>
      <c r="T168" s="55"/>
      <c r="AT168" s="19" t="s">
        <v>338</v>
      </c>
      <c r="AU168" s="19" t="s">
        <v>76</v>
      </c>
    </row>
    <row r="169" spans="2:65" s="1" customFormat="1" ht="19.5">
      <c r="B169" s="34"/>
      <c r="D169" s="151" t="s">
        <v>340</v>
      </c>
      <c r="F169" s="152" t="s">
        <v>7883</v>
      </c>
      <c r="I169" s="149"/>
      <c r="L169" s="34"/>
      <c r="M169" s="150"/>
      <c r="T169" s="55"/>
      <c r="AT169" s="19" t="s">
        <v>340</v>
      </c>
      <c r="AU169" s="19" t="s">
        <v>76</v>
      </c>
    </row>
    <row r="170" spans="2:65" s="1" customFormat="1" ht="33" customHeight="1">
      <c r="B170" s="133"/>
      <c r="C170" s="134" t="s">
        <v>550</v>
      </c>
      <c r="D170" s="134" t="s">
        <v>331</v>
      </c>
      <c r="E170" s="135" t="s">
        <v>7884</v>
      </c>
      <c r="F170" s="136" t="s">
        <v>7885</v>
      </c>
      <c r="G170" s="137" t="s">
        <v>574</v>
      </c>
      <c r="H170" s="138">
        <v>1</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76</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654</v>
      </c>
    </row>
    <row r="171" spans="2:65" s="1" customFormat="1">
      <c r="B171" s="34"/>
      <c r="D171" s="147" t="s">
        <v>338</v>
      </c>
      <c r="F171" s="148" t="s">
        <v>7886</v>
      </c>
      <c r="I171" s="149"/>
      <c r="L171" s="34"/>
      <c r="M171" s="150"/>
      <c r="T171" s="55"/>
      <c r="AT171" s="19" t="s">
        <v>338</v>
      </c>
      <c r="AU171" s="19" t="s">
        <v>76</v>
      </c>
    </row>
    <row r="172" spans="2:65" s="1" customFormat="1" ht="19.5">
      <c r="B172" s="34"/>
      <c r="D172" s="151" t="s">
        <v>340</v>
      </c>
      <c r="F172" s="152" t="s">
        <v>7887</v>
      </c>
      <c r="I172" s="149"/>
      <c r="L172" s="34"/>
      <c r="M172" s="150"/>
      <c r="T172" s="55"/>
      <c r="AT172" s="19" t="s">
        <v>340</v>
      </c>
      <c r="AU172" s="19" t="s">
        <v>76</v>
      </c>
    </row>
    <row r="173" spans="2:65" s="1" customFormat="1" ht="24.2" customHeight="1">
      <c r="B173" s="133"/>
      <c r="C173" s="134" t="s">
        <v>556</v>
      </c>
      <c r="D173" s="134" t="s">
        <v>331</v>
      </c>
      <c r="E173" s="135" t="s">
        <v>7888</v>
      </c>
      <c r="F173" s="136" t="s">
        <v>7889</v>
      </c>
      <c r="G173" s="137" t="s">
        <v>574</v>
      </c>
      <c r="H173" s="138">
        <v>1</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76</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666</v>
      </c>
    </row>
    <row r="174" spans="2:65" s="1" customFormat="1">
      <c r="B174" s="34"/>
      <c r="D174" s="147" t="s">
        <v>338</v>
      </c>
      <c r="F174" s="148" t="s">
        <v>7890</v>
      </c>
      <c r="I174" s="149"/>
      <c r="L174" s="34"/>
      <c r="M174" s="150"/>
      <c r="T174" s="55"/>
      <c r="AT174" s="19" t="s">
        <v>338</v>
      </c>
      <c r="AU174" s="19" t="s">
        <v>76</v>
      </c>
    </row>
    <row r="175" spans="2:65" s="1" customFormat="1" ht="19.5">
      <c r="B175" s="34"/>
      <c r="D175" s="151" t="s">
        <v>340</v>
      </c>
      <c r="F175" s="152" t="s">
        <v>7891</v>
      </c>
      <c r="I175" s="149"/>
      <c r="L175" s="34"/>
      <c r="M175" s="150"/>
      <c r="T175" s="55"/>
      <c r="AT175" s="19" t="s">
        <v>340</v>
      </c>
      <c r="AU175" s="19" t="s">
        <v>76</v>
      </c>
    </row>
    <row r="176" spans="2:65" s="1" customFormat="1" ht="24.2" customHeight="1">
      <c r="B176" s="133"/>
      <c r="C176" s="176" t="s">
        <v>8</v>
      </c>
      <c r="D176" s="176" t="s">
        <v>539</v>
      </c>
      <c r="E176" s="177" t="s">
        <v>7892</v>
      </c>
      <c r="F176" s="178" t="s">
        <v>7893</v>
      </c>
      <c r="G176" s="179" t="s">
        <v>574</v>
      </c>
      <c r="H176" s="180">
        <v>1</v>
      </c>
      <c r="I176" s="181"/>
      <c r="J176" s="182">
        <f>ROUND(I176*H176,2)</f>
        <v>0</v>
      </c>
      <c r="K176" s="178" t="s">
        <v>335</v>
      </c>
      <c r="L176" s="183"/>
      <c r="M176" s="184" t="s">
        <v>3</v>
      </c>
      <c r="N176" s="185" t="s">
        <v>40</v>
      </c>
      <c r="P176" s="143">
        <f>O176*H176</f>
        <v>0</v>
      </c>
      <c r="Q176" s="143">
        <v>0</v>
      </c>
      <c r="R176" s="143">
        <f>Q176*H176</f>
        <v>0</v>
      </c>
      <c r="S176" s="143">
        <v>0</v>
      </c>
      <c r="T176" s="144">
        <f>S176*H176</f>
        <v>0</v>
      </c>
      <c r="AR176" s="145" t="s">
        <v>171</v>
      </c>
      <c r="AT176" s="145" t="s">
        <v>539</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676</v>
      </c>
    </row>
    <row r="177" spans="2:65" s="1" customFormat="1" ht="24.2" customHeight="1">
      <c r="B177" s="133"/>
      <c r="C177" s="134" t="s">
        <v>564</v>
      </c>
      <c r="D177" s="134" t="s">
        <v>331</v>
      </c>
      <c r="E177" s="135" t="s">
        <v>7894</v>
      </c>
      <c r="F177" s="136" t="s">
        <v>7895</v>
      </c>
      <c r="G177" s="137" t="s">
        <v>574</v>
      </c>
      <c r="H177" s="138">
        <v>1</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110</v>
      </c>
    </row>
    <row r="178" spans="2:65" s="1" customFormat="1">
      <c r="B178" s="34"/>
      <c r="D178" s="147" t="s">
        <v>338</v>
      </c>
      <c r="F178" s="148" t="s">
        <v>7896</v>
      </c>
      <c r="I178" s="149"/>
      <c r="L178" s="34"/>
      <c r="M178" s="150"/>
      <c r="T178" s="55"/>
      <c r="AT178" s="19" t="s">
        <v>338</v>
      </c>
      <c r="AU178" s="19" t="s">
        <v>76</v>
      </c>
    </row>
    <row r="179" spans="2:65" s="1" customFormat="1" ht="19.5">
      <c r="B179" s="34"/>
      <c r="D179" s="151" t="s">
        <v>340</v>
      </c>
      <c r="F179" s="152" t="s">
        <v>7897</v>
      </c>
      <c r="I179" s="149"/>
      <c r="L179" s="34"/>
      <c r="M179" s="150"/>
      <c r="T179" s="55"/>
      <c r="AT179" s="19" t="s">
        <v>340</v>
      </c>
      <c r="AU179" s="19" t="s">
        <v>76</v>
      </c>
    </row>
    <row r="180" spans="2:65" s="1" customFormat="1" ht="24.2" customHeight="1">
      <c r="B180" s="133"/>
      <c r="C180" s="134" t="s">
        <v>571</v>
      </c>
      <c r="D180" s="134" t="s">
        <v>331</v>
      </c>
      <c r="E180" s="135" t="s">
        <v>7898</v>
      </c>
      <c r="F180" s="136" t="s">
        <v>7899</v>
      </c>
      <c r="G180" s="137" t="s">
        <v>574</v>
      </c>
      <c r="H180" s="138">
        <v>1</v>
      </c>
      <c r="I180" s="139"/>
      <c r="J180" s="140">
        <f>ROUND(I180*H180,2)</f>
        <v>0</v>
      </c>
      <c r="K180" s="136" t="s">
        <v>335</v>
      </c>
      <c r="L180" s="34"/>
      <c r="M180" s="141" t="s">
        <v>3</v>
      </c>
      <c r="N180" s="142" t="s">
        <v>40</v>
      </c>
      <c r="P180" s="143">
        <f>O180*H180</f>
        <v>0</v>
      </c>
      <c r="Q180" s="143">
        <v>0</v>
      </c>
      <c r="R180" s="143">
        <f>Q180*H180</f>
        <v>0</v>
      </c>
      <c r="S180" s="143">
        <v>0</v>
      </c>
      <c r="T180" s="144">
        <f>S180*H180</f>
        <v>0</v>
      </c>
      <c r="AR180" s="145" t="s">
        <v>113</v>
      </c>
      <c r="AT180" s="145" t="s">
        <v>331</v>
      </c>
      <c r="AU180" s="145" t="s">
        <v>76</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696</v>
      </c>
    </row>
    <row r="181" spans="2:65" s="1" customFormat="1">
      <c r="B181" s="34"/>
      <c r="D181" s="147" t="s">
        <v>338</v>
      </c>
      <c r="F181" s="148" t="s">
        <v>7900</v>
      </c>
      <c r="I181" s="149"/>
      <c r="L181" s="34"/>
      <c r="M181" s="150"/>
      <c r="T181" s="55"/>
      <c r="AT181" s="19" t="s">
        <v>338</v>
      </c>
      <c r="AU181" s="19" t="s">
        <v>76</v>
      </c>
    </row>
    <row r="182" spans="2:65" s="1" customFormat="1" ht="19.5">
      <c r="B182" s="34"/>
      <c r="D182" s="151" t="s">
        <v>340</v>
      </c>
      <c r="F182" s="152" t="s">
        <v>7901</v>
      </c>
      <c r="I182" s="149"/>
      <c r="L182" s="34"/>
      <c r="M182" s="150"/>
      <c r="T182" s="55"/>
      <c r="AT182" s="19" t="s">
        <v>340</v>
      </c>
      <c r="AU182" s="19" t="s">
        <v>76</v>
      </c>
    </row>
    <row r="183" spans="2:65" s="1" customFormat="1" ht="21.75" customHeight="1">
      <c r="B183" s="133"/>
      <c r="C183" s="134" t="s">
        <v>576</v>
      </c>
      <c r="D183" s="134" t="s">
        <v>331</v>
      </c>
      <c r="E183" s="135" t="s">
        <v>7902</v>
      </c>
      <c r="F183" s="136" t="s">
        <v>7903</v>
      </c>
      <c r="G183" s="137" t="s">
        <v>491</v>
      </c>
      <c r="H183" s="138">
        <v>0.8</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113</v>
      </c>
      <c r="AT183" s="145" t="s">
        <v>331</v>
      </c>
      <c r="AU183" s="145" t="s">
        <v>76</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710</v>
      </c>
    </row>
    <row r="184" spans="2:65" s="1" customFormat="1">
      <c r="B184" s="34"/>
      <c r="D184" s="147" t="s">
        <v>338</v>
      </c>
      <c r="F184" s="148" t="s">
        <v>7904</v>
      </c>
      <c r="I184" s="149"/>
      <c r="L184" s="34"/>
      <c r="M184" s="150"/>
      <c r="T184" s="55"/>
      <c r="AT184" s="19" t="s">
        <v>338</v>
      </c>
      <c r="AU184" s="19" t="s">
        <v>76</v>
      </c>
    </row>
    <row r="185" spans="2:65" s="1" customFormat="1" ht="29.25">
      <c r="B185" s="34"/>
      <c r="D185" s="151" t="s">
        <v>340</v>
      </c>
      <c r="F185" s="152" t="s">
        <v>7905</v>
      </c>
      <c r="I185" s="149"/>
      <c r="L185" s="34"/>
      <c r="M185" s="150"/>
      <c r="T185" s="55"/>
      <c r="AT185" s="19" t="s">
        <v>340</v>
      </c>
      <c r="AU185" s="19" t="s">
        <v>76</v>
      </c>
    </row>
    <row r="186" spans="2:65" s="14" customFormat="1">
      <c r="B186" s="170"/>
      <c r="D186" s="151" t="s">
        <v>442</v>
      </c>
      <c r="E186" s="171" t="s">
        <v>3</v>
      </c>
      <c r="F186" s="172" t="s">
        <v>7906</v>
      </c>
      <c r="H186" s="171" t="s">
        <v>3</v>
      </c>
      <c r="I186" s="173"/>
      <c r="L186" s="170"/>
      <c r="M186" s="174"/>
      <c r="T186" s="175"/>
      <c r="AT186" s="171" t="s">
        <v>442</v>
      </c>
      <c r="AU186" s="171" t="s">
        <v>76</v>
      </c>
      <c r="AV186" s="14" t="s">
        <v>76</v>
      </c>
      <c r="AW186" s="14" t="s">
        <v>31</v>
      </c>
      <c r="AX186" s="14" t="s">
        <v>69</v>
      </c>
      <c r="AY186" s="171" t="s">
        <v>328</v>
      </c>
    </row>
    <row r="187" spans="2:65" s="14" customFormat="1">
      <c r="B187" s="170"/>
      <c r="D187" s="151" t="s">
        <v>442</v>
      </c>
      <c r="E187" s="171" t="s">
        <v>3</v>
      </c>
      <c r="F187" s="172" t="s">
        <v>7907</v>
      </c>
      <c r="H187" s="171" t="s">
        <v>3</v>
      </c>
      <c r="I187" s="173"/>
      <c r="L187" s="170"/>
      <c r="M187" s="174"/>
      <c r="T187" s="175"/>
      <c r="AT187" s="171" t="s">
        <v>442</v>
      </c>
      <c r="AU187" s="171" t="s">
        <v>76</v>
      </c>
      <c r="AV187" s="14" t="s">
        <v>76</v>
      </c>
      <c r="AW187" s="14" t="s">
        <v>31</v>
      </c>
      <c r="AX187" s="14" t="s">
        <v>69</v>
      </c>
      <c r="AY187" s="171" t="s">
        <v>328</v>
      </c>
    </row>
    <row r="188" spans="2:65" s="12" customFormat="1">
      <c r="B188" s="156"/>
      <c r="D188" s="151" t="s">
        <v>442</v>
      </c>
      <c r="E188" s="157" t="s">
        <v>3</v>
      </c>
      <c r="F188" s="158" t="s">
        <v>7908</v>
      </c>
      <c r="H188" s="159">
        <v>0.8</v>
      </c>
      <c r="I188" s="160"/>
      <c r="L188" s="156"/>
      <c r="M188" s="161"/>
      <c r="T188" s="162"/>
      <c r="AT188" s="157" t="s">
        <v>442</v>
      </c>
      <c r="AU188" s="157" t="s">
        <v>76</v>
      </c>
      <c r="AV188" s="12" t="s">
        <v>79</v>
      </c>
      <c r="AW188" s="12" t="s">
        <v>31</v>
      </c>
      <c r="AX188" s="12" t="s">
        <v>69</v>
      </c>
      <c r="AY188" s="157" t="s">
        <v>328</v>
      </c>
    </row>
    <row r="189" spans="2:65" s="13" customFormat="1">
      <c r="B189" s="163"/>
      <c r="D189" s="151" t="s">
        <v>442</v>
      </c>
      <c r="E189" s="164" t="s">
        <v>3</v>
      </c>
      <c r="F189" s="165" t="s">
        <v>452</v>
      </c>
      <c r="H189" s="166">
        <v>0.8</v>
      </c>
      <c r="I189" s="167"/>
      <c r="L189" s="163"/>
      <c r="M189" s="168"/>
      <c r="T189" s="169"/>
      <c r="AT189" s="164" t="s">
        <v>442</v>
      </c>
      <c r="AU189" s="164" t="s">
        <v>76</v>
      </c>
      <c r="AV189" s="13" t="s">
        <v>113</v>
      </c>
      <c r="AW189" s="13" t="s">
        <v>31</v>
      </c>
      <c r="AX189" s="13" t="s">
        <v>76</v>
      </c>
      <c r="AY189" s="164" t="s">
        <v>328</v>
      </c>
    </row>
    <row r="190" spans="2:65" s="1" customFormat="1" ht="37.9" customHeight="1">
      <c r="B190" s="133"/>
      <c r="C190" s="134" t="s">
        <v>473</v>
      </c>
      <c r="D190" s="134" t="s">
        <v>331</v>
      </c>
      <c r="E190" s="135" t="s">
        <v>7909</v>
      </c>
      <c r="F190" s="136" t="s">
        <v>7910</v>
      </c>
      <c r="G190" s="137" t="s">
        <v>491</v>
      </c>
      <c r="H190" s="138">
        <v>0.8</v>
      </c>
      <c r="I190" s="139"/>
      <c r="J190" s="140">
        <f>ROUND(I190*H190,2)</f>
        <v>0</v>
      </c>
      <c r="K190" s="136" t="s">
        <v>335</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718</v>
      </c>
    </row>
    <row r="191" spans="2:65" s="1" customFormat="1">
      <c r="B191" s="34"/>
      <c r="D191" s="147" t="s">
        <v>338</v>
      </c>
      <c r="F191" s="148" t="s">
        <v>7911</v>
      </c>
      <c r="I191" s="149"/>
      <c r="L191" s="34"/>
      <c r="M191" s="150"/>
      <c r="T191" s="55"/>
      <c r="AT191" s="19" t="s">
        <v>338</v>
      </c>
      <c r="AU191" s="19" t="s">
        <v>76</v>
      </c>
    </row>
    <row r="192" spans="2:65" s="1" customFormat="1" ht="16.5" customHeight="1">
      <c r="B192" s="133"/>
      <c r="C192" s="176" t="s">
        <v>588</v>
      </c>
      <c r="D192" s="176" t="s">
        <v>539</v>
      </c>
      <c r="E192" s="177" t="s">
        <v>7912</v>
      </c>
      <c r="F192" s="178" t="s">
        <v>7913</v>
      </c>
      <c r="G192" s="179" t="s">
        <v>491</v>
      </c>
      <c r="H192" s="180">
        <v>0.8</v>
      </c>
      <c r="I192" s="181"/>
      <c r="J192" s="182">
        <f>ROUND(I192*H192,2)</f>
        <v>0</v>
      </c>
      <c r="K192" s="178" t="s">
        <v>335</v>
      </c>
      <c r="L192" s="183"/>
      <c r="M192" s="184" t="s">
        <v>3</v>
      </c>
      <c r="N192" s="185" t="s">
        <v>40</v>
      </c>
      <c r="P192" s="143">
        <f>O192*H192</f>
        <v>0</v>
      </c>
      <c r="Q192" s="143">
        <v>0</v>
      </c>
      <c r="R192" s="143">
        <f>Q192*H192</f>
        <v>0</v>
      </c>
      <c r="S192" s="143">
        <v>0</v>
      </c>
      <c r="T192" s="144">
        <f>S192*H192</f>
        <v>0</v>
      </c>
      <c r="AR192" s="145" t="s">
        <v>171</v>
      </c>
      <c r="AT192" s="145" t="s">
        <v>539</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152</v>
      </c>
    </row>
    <row r="193" spans="2:65" s="1" customFormat="1" ht="24.2" customHeight="1">
      <c r="B193" s="133"/>
      <c r="C193" s="134" t="s">
        <v>593</v>
      </c>
      <c r="D193" s="134" t="s">
        <v>331</v>
      </c>
      <c r="E193" s="135" t="s">
        <v>7914</v>
      </c>
      <c r="F193" s="136" t="s">
        <v>7915</v>
      </c>
      <c r="G193" s="137" t="s">
        <v>574</v>
      </c>
      <c r="H193" s="138">
        <v>3</v>
      </c>
      <c r="I193" s="139"/>
      <c r="J193" s="140">
        <f>ROUND(I193*H193,2)</f>
        <v>0</v>
      </c>
      <c r="K193" s="136" t="s">
        <v>335</v>
      </c>
      <c r="L193" s="34"/>
      <c r="M193" s="141" t="s">
        <v>3</v>
      </c>
      <c r="N193" s="142" t="s">
        <v>40</v>
      </c>
      <c r="P193" s="143">
        <f>O193*H193</f>
        <v>0</v>
      </c>
      <c r="Q193" s="143">
        <v>0</v>
      </c>
      <c r="R193" s="143">
        <f>Q193*H193</f>
        <v>0</v>
      </c>
      <c r="S193" s="143">
        <v>0</v>
      </c>
      <c r="T193" s="144">
        <f>S193*H193</f>
        <v>0</v>
      </c>
      <c r="AR193" s="145" t="s">
        <v>113</v>
      </c>
      <c r="AT193" s="145" t="s">
        <v>331</v>
      </c>
      <c r="AU193" s="145" t="s">
        <v>76</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158</v>
      </c>
    </row>
    <row r="194" spans="2:65" s="1" customFormat="1">
      <c r="B194" s="34"/>
      <c r="D194" s="147" t="s">
        <v>338</v>
      </c>
      <c r="F194" s="148" t="s">
        <v>7916</v>
      </c>
      <c r="I194" s="149"/>
      <c r="L194" s="34"/>
      <c r="M194" s="150"/>
      <c r="T194" s="55"/>
      <c r="AT194" s="19" t="s">
        <v>338</v>
      </c>
      <c r="AU194" s="19" t="s">
        <v>76</v>
      </c>
    </row>
    <row r="195" spans="2:65" s="1" customFormat="1" ht="19.5">
      <c r="B195" s="34"/>
      <c r="D195" s="151" t="s">
        <v>340</v>
      </c>
      <c r="F195" s="152" t="s">
        <v>7917</v>
      </c>
      <c r="I195" s="149"/>
      <c r="L195" s="34"/>
      <c r="M195" s="150"/>
      <c r="T195" s="55"/>
      <c r="AT195" s="19" t="s">
        <v>340</v>
      </c>
      <c r="AU195" s="19" t="s">
        <v>76</v>
      </c>
    </row>
    <row r="196" spans="2:65" s="1" customFormat="1" ht="16.5" customHeight="1">
      <c r="B196" s="133"/>
      <c r="C196" s="134" t="s">
        <v>598</v>
      </c>
      <c r="D196" s="134" t="s">
        <v>331</v>
      </c>
      <c r="E196" s="135" t="s">
        <v>7918</v>
      </c>
      <c r="F196" s="136" t="s">
        <v>7919</v>
      </c>
      <c r="G196" s="137" t="s">
        <v>491</v>
      </c>
      <c r="H196" s="138">
        <v>2.0499999999999998</v>
      </c>
      <c r="I196" s="139"/>
      <c r="J196" s="140">
        <f>ROUND(I196*H196,2)</f>
        <v>0</v>
      </c>
      <c r="K196" s="136" t="s">
        <v>3</v>
      </c>
      <c r="L196" s="34"/>
      <c r="M196" s="141" t="s">
        <v>3</v>
      </c>
      <c r="N196" s="142" t="s">
        <v>40</v>
      </c>
      <c r="P196" s="143">
        <f>O196*H196</f>
        <v>0</v>
      </c>
      <c r="Q196" s="143">
        <v>0</v>
      </c>
      <c r="R196" s="143">
        <f>Q196*H196</f>
        <v>0</v>
      </c>
      <c r="S196" s="143">
        <v>0</v>
      </c>
      <c r="T196" s="144">
        <f>S196*H196</f>
        <v>0</v>
      </c>
      <c r="AR196" s="145" t="s">
        <v>113</v>
      </c>
      <c r="AT196" s="145" t="s">
        <v>331</v>
      </c>
      <c r="AU196" s="145" t="s">
        <v>76</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747</v>
      </c>
    </row>
    <row r="197" spans="2:65" s="14" customFormat="1">
      <c r="B197" s="170"/>
      <c r="D197" s="151" t="s">
        <v>442</v>
      </c>
      <c r="E197" s="171" t="s">
        <v>3</v>
      </c>
      <c r="F197" s="172" t="s">
        <v>7920</v>
      </c>
      <c r="H197" s="171" t="s">
        <v>3</v>
      </c>
      <c r="I197" s="173"/>
      <c r="L197" s="170"/>
      <c r="M197" s="174"/>
      <c r="T197" s="175"/>
      <c r="AT197" s="171" t="s">
        <v>442</v>
      </c>
      <c r="AU197" s="171" t="s">
        <v>76</v>
      </c>
      <c r="AV197" s="14" t="s">
        <v>76</v>
      </c>
      <c r="AW197" s="14" t="s">
        <v>31</v>
      </c>
      <c r="AX197" s="14" t="s">
        <v>69</v>
      </c>
      <c r="AY197" s="171" t="s">
        <v>328</v>
      </c>
    </row>
    <row r="198" spans="2:65" s="12" customFormat="1">
      <c r="B198" s="156"/>
      <c r="D198" s="151" t="s">
        <v>442</v>
      </c>
      <c r="E198" s="157" t="s">
        <v>3</v>
      </c>
      <c r="F198" s="158" t="s">
        <v>7921</v>
      </c>
      <c r="H198" s="159">
        <v>2.0499999999999998</v>
      </c>
      <c r="I198" s="160"/>
      <c r="L198" s="156"/>
      <c r="M198" s="161"/>
      <c r="T198" s="162"/>
      <c r="AT198" s="157" t="s">
        <v>442</v>
      </c>
      <c r="AU198" s="157" t="s">
        <v>76</v>
      </c>
      <c r="AV198" s="12" t="s">
        <v>79</v>
      </c>
      <c r="AW198" s="12" t="s">
        <v>31</v>
      </c>
      <c r="AX198" s="12" t="s">
        <v>69</v>
      </c>
      <c r="AY198" s="157" t="s">
        <v>328</v>
      </c>
    </row>
    <row r="199" spans="2:65" s="13" customFormat="1">
      <c r="B199" s="163"/>
      <c r="D199" s="151" t="s">
        <v>442</v>
      </c>
      <c r="E199" s="164" t="s">
        <v>3</v>
      </c>
      <c r="F199" s="165" t="s">
        <v>452</v>
      </c>
      <c r="H199" s="166">
        <v>2.0499999999999998</v>
      </c>
      <c r="I199" s="167"/>
      <c r="L199" s="163"/>
      <c r="M199" s="168"/>
      <c r="T199" s="169"/>
      <c r="AT199" s="164" t="s">
        <v>442</v>
      </c>
      <c r="AU199" s="164" t="s">
        <v>76</v>
      </c>
      <c r="AV199" s="13" t="s">
        <v>113</v>
      </c>
      <c r="AW199" s="13" t="s">
        <v>31</v>
      </c>
      <c r="AX199" s="13" t="s">
        <v>76</v>
      </c>
      <c r="AY199" s="164" t="s">
        <v>328</v>
      </c>
    </row>
    <row r="200" spans="2:65" s="11" customFormat="1" ht="25.9" customHeight="1">
      <c r="B200" s="121"/>
      <c r="D200" s="122" t="s">
        <v>68</v>
      </c>
      <c r="E200" s="123" t="s">
        <v>7922</v>
      </c>
      <c r="F200" s="123" t="s">
        <v>7923</v>
      </c>
      <c r="I200" s="124"/>
      <c r="J200" s="125">
        <f>BK200</f>
        <v>0</v>
      </c>
      <c r="L200" s="121"/>
      <c r="M200" s="126"/>
      <c r="P200" s="127">
        <f>SUM(P201:P241)</f>
        <v>0</v>
      </c>
      <c r="R200" s="127">
        <f>SUM(R201:R241)</f>
        <v>0</v>
      </c>
      <c r="T200" s="128">
        <f>SUM(T201:T241)</f>
        <v>0</v>
      </c>
      <c r="AR200" s="122" t="s">
        <v>76</v>
      </c>
      <c r="AT200" s="129" t="s">
        <v>68</v>
      </c>
      <c r="AU200" s="129" t="s">
        <v>69</v>
      </c>
      <c r="AY200" s="122" t="s">
        <v>328</v>
      </c>
      <c r="BK200" s="130">
        <f>SUM(BK201:BK241)</f>
        <v>0</v>
      </c>
    </row>
    <row r="201" spans="2:65" s="1" customFormat="1" ht="24.2" customHeight="1">
      <c r="B201" s="133"/>
      <c r="C201" s="134" t="s">
        <v>605</v>
      </c>
      <c r="D201" s="134" t="s">
        <v>331</v>
      </c>
      <c r="E201" s="135" t="s">
        <v>7924</v>
      </c>
      <c r="F201" s="136" t="s">
        <v>7925</v>
      </c>
      <c r="G201" s="137" t="s">
        <v>574</v>
      </c>
      <c r="H201" s="138">
        <v>8</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76</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764</v>
      </c>
    </row>
    <row r="202" spans="2:65" s="1" customFormat="1">
      <c r="B202" s="34"/>
      <c r="D202" s="147" t="s">
        <v>338</v>
      </c>
      <c r="F202" s="148" t="s">
        <v>7926</v>
      </c>
      <c r="I202" s="149"/>
      <c r="L202" s="34"/>
      <c r="M202" s="150"/>
      <c r="T202" s="55"/>
      <c r="AT202" s="19" t="s">
        <v>338</v>
      </c>
      <c r="AU202" s="19" t="s">
        <v>76</v>
      </c>
    </row>
    <row r="203" spans="2:65" s="1" customFormat="1" ht="29.25">
      <c r="B203" s="34"/>
      <c r="D203" s="151" t="s">
        <v>340</v>
      </c>
      <c r="F203" s="152" t="s">
        <v>7927</v>
      </c>
      <c r="I203" s="149"/>
      <c r="L203" s="34"/>
      <c r="M203" s="150"/>
      <c r="T203" s="55"/>
      <c r="AT203" s="19" t="s">
        <v>340</v>
      </c>
      <c r="AU203" s="19" t="s">
        <v>76</v>
      </c>
    </row>
    <row r="204" spans="2:65" s="1" customFormat="1" ht="24.2" customHeight="1">
      <c r="B204" s="133"/>
      <c r="C204" s="134" t="s">
        <v>610</v>
      </c>
      <c r="D204" s="134" t="s">
        <v>331</v>
      </c>
      <c r="E204" s="135" t="s">
        <v>7928</v>
      </c>
      <c r="F204" s="136" t="s">
        <v>7929</v>
      </c>
      <c r="G204" s="137" t="s">
        <v>574</v>
      </c>
      <c r="H204" s="138">
        <v>2</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773</v>
      </c>
    </row>
    <row r="205" spans="2:65" s="1" customFormat="1">
      <c r="B205" s="34"/>
      <c r="D205" s="147" t="s">
        <v>338</v>
      </c>
      <c r="F205" s="148" t="s">
        <v>7930</v>
      </c>
      <c r="I205" s="149"/>
      <c r="L205" s="34"/>
      <c r="M205" s="150"/>
      <c r="T205" s="55"/>
      <c r="AT205" s="19" t="s">
        <v>338</v>
      </c>
      <c r="AU205" s="19" t="s">
        <v>76</v>
      </c>
    </row>
    <row r="206" spans="2:65" s="1" customFormat="1" ht="29.25">
      <c r="B206" s="34"/>
      <c r="D206" s="151" t="s">
        <v>340</v>
      </c>
      <c r="F206" s="152" t="s">
        <v>7931</v>
      </c>
      <c r="I206" s="149"/>
      <c r="L206" s="34"/>
      <c r="M206" s="150"/>
      <c r="T206" s="55"/>
      <c r="AT206" s="19" t="s">
        <v>340</v>
      </c>
      <c r="AU206" s="19" t="s">
        <v>76</v>
      </c>
    </row>
    <row r="207" spans="2:65" s="1" customFormat="1" ht="24.2" customHeight="1">
      <c r="B207" s="133"/>
      <c r="C207" s="134" t="s">
        <v>616</v>
      </c>
      <c r="D207" s="134" t="s">
        <v>331</v>
      </c>
      <c r="E207" s="135" t="s">
        <v>7932</v>
      </c>
      <c r="F207" s="136" t="s">
        <v>7933</v>
      </c>
      <c r="G207" s="137" t="s">
        <v>574</v>
      </c>
      <c r="H207" s="138">
        <v>2</v>
      </c>
      <c r="I207" s="139"/>
      <c r="J207" s="140">
        <f>ROUND(I207*H207,2)</f>
        <v>0</v>
      </c>
      <c r="K207" s="136" t="s">
        <v>335</v>
      </c>
      <c r="L207" s="34"/>
      <c r="M207" s="141" t="s">
        <v>3</v>
      </c>
      <c r="N207" s="142" t="s">
        <v>40</v>
      </c>
      <c r="P207" s="143">
        <f>O207*H207</f>
        <v>0</v>
      </c>
      <c r="Q207" s="143">
        <v>0</v>
      </c>
      <c r="R207" s="143">
        <f>Q207*H207</f>
        <v>0</v>
      </c>
      <c r="S207" s="143">
        <v>0</v>
      </c>
      <c r="T207" s="144">
        <f>S207*H207</f>
        <v>0</v>
      </c>
      <c r="AR207" s="145" t="s">
        <v>113</v>
      </c>
      <c r="AT207" s="145" t="s">
        <v>331</v>
      </c>
      <c r="AU207" s="145" t="s">
        <v>76</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783</v>
      </c>
    </row>
    <row r="208" spans="2:65" s="1" customFormat="1">
      <c r="B208" s="34"/>
      <c r="D208" s="147" t="s">
        <v>338</v>
      </c>
      <c r="F208" s="148" t="s">
        <v>7934</v>
      </c>
      <c r="I208" s="149"/>
      <c r="L208" s="34"/>
      <c r="M208" s="150"/>
      <c r="T208" s="55"/>
      <c r="AT208" s="19" t="s">
        <v>338</v>
      </c>
      <c r="AU208" s="19" t="s">
        <v>76</v>
      </c>
    </row>
    <row r="209" spans="2:65" s="1" customFormat="1" ht="29.25">
      <c r="B209" s="34"/>
      <c r="D209" s="151" t="s">
        <v>340</v>
      </c>
      <c r="F209" s="152" t="s">
        <v>7935</v>
      </c>
      <c r="I209" s="149"/>
      <c r="L209" s="34"/>
      <c r="M209" s="150"/>
      <c r="T209" s="55"/>
      <c r="AT209" s="19" t="s">
        <v>340</v>
      </c>
      <c r="AU209" s="19" t="s">
        <v>76</v>
      </c>
    </row>
    <row r="210" spans="2:65" s="1" customFormat="1" ht="24.2" customHeight="1">
      <c r="B210" s="133"/>
      <c r="C210" s="134" t="s">
        <v>621</v>
      </c>
      <c r="D210" s="134" t="s">
        <v>331</v>
      </c>
      <c r="E210" s="135" t="s">
        <v>7936</v>
      </c>
      <c r="F210" s="136" t="s">
        <v>7937</v>
      </c>
      <c r="G210" s="137" t="s">
        <v>574</v>
      </c>
      <c r="H210" s="138">
        <v>1</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c r="B211" s="34"/>
      <c r="D211" s="147" t="s">
        <v>338</v>
      </c>
      <c r="F211" s="148" t="s">
        <v>7938</v>
      </c>
      <c r="I211" s="149"/>
      <c r="L211" s="34"/>
      <c r="M211" s="150"/>
      <c r="T211" s="55"/>
      <c r="AT211" s="19" t="s">
        <v>338</v>
      </c>
      <c r="AU211" s="19" t="s">
        <v>76</v>
      </c>
    </row>
    <row r="212" spans="2:65" s="1" customFormat="1" ht="19.5">
      <c r="B212" s="34"/>
      <c r="D212" s="151" t="s">
        <v>340</v>
      </c>
      <c r="F212" s="152" t="s">
        <v>7939</v>
      </c>
      <c r="I212" s="149"/>
      <c r="L212" s="34"/>
      <c r="M212" s="150"/>
      <c r="T212" s="55"/>
      <c r="AT212" s="19" t="s">
        <v>340</v>
      </c>
      <c r="AU212" s="19" t="s">
        <v>76</v>
      </c>
    </row>
    <row r="213" spans="2:65" s="1" customFormat="1" ht="37.9" customHeight="1">
      <c r="B213" s="133"/>
      <c r="C213" s="134" t="s">
        <v>626</v>
      </c>
      <c r="D213" s="134" t="s">
        <v>331</v>
      </c>
      <c r="E213" s="135" t="s">
        <v>7940</v>
      </c>
      <c r="F213" s="136" t="s">
        <v>7941</v>
      </c>
      <c r="G213" s="137" t="s">
        <v>574</v>
      </c>
      <c r="H213" s="138">
        <v>1</v>
      </c>
      <c r="I213" s="139"/>
      <c r="J213" s="140">
        <f>ROUND(I213*H213,2)</f>
        <v>0</v>
      </c>
      <c r="K213" s="136" t="s">
        <v>335</v>
      </c>
      <c r="L213" s="34"/>
      <c r="M213" s="141" t="s">
        <v>3</v>
      </c>
      <c r="N213" s="142" t="s">
        <v>40</v>
      </c>
      <c r="P213" s="143">
        <f>O213*H213</f>
        <v>0</v>
      </c>
      <c r="Q213" s="143">
        <v>0</v>
      </c>
      <c r="R213" s="143">
        <f>Q213*H213</f>
        <v>0</v>
      </c>
      <c r="S213" s="143">
        <v>0</v>
      </c>
      <c r="T213" s="144">
        <f>S213*H213</f>
        <v>0</v>
      </c>
      <c r="AR213" s="145" t="s">
        <v>113</v>
      </c>
      <c r="AT213" s="145" t="s">
        <v>331</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800</v>
      </c>
    </row>
    <row r="214" spans="2:65" s="1" customFormat="1">
      <c r="B214" s="34"/>
      <c r="D214" s="147" t="s">
        <v>338</v>
      </c>
      <c r="F214" s="148" t="s">
        <v>7942</v>
      </c>
      <c r="I214" s="149"/>
      <c r="L214" s="34"/>
      <c r="M214" s="150"/>
      <c r="T214" s="55"/>
      <c r="AT214" s="19" t="s">
        <v>338</v>
      </c>
      <c r="AU214" s="19" t="s">
        <v>76</v>
      </c>
    </row>
    <row r="215" spans="2:65" s="1" customFormat="1" ht="29.25">
      <c r="B215" s="34"/>
      <c r="D215" s="151" t="s">
        <v>340</v>
      </c>
      <c r="F215" s="152" t="s">
        <v>7943</v>
      </c>
      <c r="I215" s="149"/>
      <c r="L215" s="34"/>
      <c r="M215" s="150"/>
      <c r="T215" s="55"/>
      <c r="AT215" s="19" t="s">
        <v>340</v>
      </c>
      <c r="AU215" s="19" t="s">
        <v>76</v>
      </c>
    </row>
    <row r="216" spans="2:65" s="1" customFormat="1" ht="24.2" customHeight="1">
      <c r="B216" s="133"/>
      <c r="C216" s="134" t="s">
        <v>631</v>
      </c>
      <c r="D216" s="134" t="s">
        <v>331</v>
      </c>
      <c r="E216" s="135" t="s">
        <v>7944</v>
      </c>
      <c r="F216" s="136" t="s">
        <v>7945</v>
      </c>
      <c r="G216" s="137" t="s">
        <v>574</v>
      </c>
      <c r="H216" s="138">
        <v>5</v>
      </c>
      <c r="I216" s="139"/>
      <c r="J216" s="140">
        <f>ROUND(I216*H216,2)</f>
        <v>0</v>
      </c>
      <c r="K216" s="136" t="s">
        <v>335</v>
      </c>
      <c r="L216" s="34"/>
      <c r="M216" s="141" t="s">
        <v>3</v>
      </c>
      <c r="N216" s="142" t="s">
        <v>40</v>
      </c>
      <c r="P216" s="143">
        <f>O216*H216</f>
        <v>0</v>
      </c>
      <c r="Q216" s="143">
        <v>0</v>
      </c>
      <c r="R216" s="143">
        <f>Q216*H216</f>
        <v>0</v>
      </c>
      <c r="S216" s="143">
        <v>0</v>
      </c>
      <c r="T216" s="144">
        <f>S216*H216</f>
        <v>0</v>
      </c>
      <c r="AR216" s="145" t="s">
        <v>113</v>
      </c>
      <c r="AT216" s="145" t="s">
        <v>331</v>
      </c>
      <c r="AU216" s="145" t="s">
        <v>76</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808</v>
      </c>
    </row>
    <row r="217" spans="2:65" s="1" customFormat="1">
      <c r="B217" s="34"/>
      <c r="D217" s="147" t="s">
        <v>338</v>
      </c>
      <c r="F217" s="148" t="s">
        <v>7946</v>
      </c>
      <c r="I217" s="149"/>
      <c r="L217" s="34"/>
      <c r="M217" s="150"/>
      <c r="T217" s="55"/>
      <c r="AT217" s="19" t="s">
        <v>338</v>
      </c>
      <c r="AU217" s="19" t="s">
        <v>76</v>
      </c>
    </row>
    <row r="218" spans="2:65" s="1" customFormat="1" ht="29.25">
      <c r="B218" s="34"/>
      <c r="D218" s="151" t="s">
        <v>340</v>
      </c>
      <c r="F218" s="152" t="s">
        <v>7947</v>
      </c>
      <c r="I218" s="149"/>
      <c r="L218" s="34"/>
      <c r="M218" s="150"/>
      <c r="T218" s="55"/>
      <c r="AT218" s="19" t="s">
        <v>340</v>
      </c>
      <c r="AU218" s="19" t="s">
        <v>76</v>
      </c>
    </row>
    <row r="219" spans="2:65" s="1" customFormat="1" ht="21.75" customHeight="1">
      <c r="B219" s="133"/>
      <c r="C219" s="134" t="s">
        <v>638</v>
      </c>
      <c r="D219" s="134" t="s">
        <v>331</v>
      </c>
      <c r="E219" s="135" t="s">
        <v>7948</v>
      </c>
      <c r="F219" s="136" t="s">
        <v>7949</v>
      </c>
      <c r="G219" s="137" t="s">
        <v>574</v>
      </c>
      <c r="H219" s="138">
        <v>9</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76</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816</v>
      </c>
    </row>
    <row r="220" spans="2:65" s="1" customFormat="1">
      <c r="B220" s="34"/>
      <c r="D220" s="147" t="s">
        <v>338</v>
      </c>
      <c r="F220" s="148" t="s">
        <v>7950</v>
      </c>
      <c r="I220" s="149"/>
      <c r="L220" s="34"/>
      <c r="M220" s="150"/>
      <c r="T220" s="55"/>
      <c r="AT220" s="19" t="s">
        <v>338</v>
      </c>
      <c r="AU220" s="19" t="s">
        <v>76</v>
      </c>
    </row>
    <row r="221" spans="2:65" s="1" customFormat="1" ht="21.75" customHeight="1">
      <c r="B221" s="133"/>
      <c r="C221" s="134" t="s">
        <v>643</v>
      </c>
      <c r="D221" s="134" t="s">
        <v>331</v>
      </c>
      <c r="E221" s="135" t="s">
        <v>7951</v>
      </c>
      <c r="F221" s="136" t="s">
        <v>7952</v>
      </c>
      <c r="G221" s="137" t="s">
        <v>574</v>
      </c>
      <c r="H221" s="138">
        <v>4</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76</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825</v>
      </c>
    </row>
    <row r="222" spans="2:65" s="1" customFormat="1">
      <c r="B222" s="34"/>
      <c r="D222" s="147" t="s">
        <v>338</v>
      </c>
      <c r="F222" s="148" t="s">
        <v>7953</v>
      </c>
      <c r="I222" s="149"/>
      <c r="L222" s="34"/>
      <c r="M222" s="150"/>
      <c r="T222" s="55"/>
      <c r="AT222" s="19" t="s">
        <v>338</v>
      </c>
      <c r="AU222" s="19" t="s">
        <v>76</v>
      </c>
    </row>
    <row r="223" spans="2:65" s="1" customFormat="1" ht="21.75" customHeight="1">
      <c r="B223" s="133"/>
      <c r="C223" s="134" t="s">
        <v>649</v>
      </c>
      <c r="D223" s="134" t="s">
        <v>331</v>
      </c>
      <c r="E223" s="135" t="s">
        <v>7954</v>
      </c>
      <c r="F223" s="136" t="s">
        <v>7955</v>
      </c>
      <c r="G223" s="137" t="s">
        <v>574</v>
      </c>
      <c r="H223" s="138">
        <v>6</v>
      </c>
      <c r="I223" s="139"/>
      <c r="J223" s="140">
        <f>ROUND(I223*H223,2)</f>
        <v>0</v>
      </c>
      <c r="K223" s="136" t="s">
        <v>335</v>
      </c>
      <c r="L223" s="34"/>
      <c r="M223" s="141" t="s">
        <v>3</v>
      </c>
      <c r="N223" s="142" t="s">
        <v>40</v>
      </c>
      <c r="P223" s="143">
        <f>O223*H223</f>
        <v>0</v>
      </c>
      <c r="Q223" s="143">
        <v>0</v>
      </c>
      <c r="R223" s="143">
        <f>Q223*H223</f>
        <v>0</v>
      </c>
      <c r="S223" s="143">
        <v>0</v>
      </c>
      <c r="T223" s="144">
        <f>S223*H223</f>
        <v>0</v>
      </c>
      <c r="AR223" s="145" t="s">
        <v>113</v>
      </c>
      <c r="AT223" s="145" t="s">
        <v>331</v>
      </c>
      <c r="AU223" s="145" t="s">
        <v>76</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835</v>
      </c>
    </row>
    <row r="224" spans="2:65" s="1" customFormat="1">
      <c r="B224" s="34"/>
      <c r="D224" s="147" t="s">
        <v>338</v>
      </c>
      <c r="F224" s="148" t="s">
        <v>7956</v>
      </c>
      <c r="I224" s="149"/>
      <c r="L224" s="34"/>
      <c r="M224" s="150"/>
      <c r="T224" s="55"/>
      <c r="AT224" s="19" t="s">
        <v>338</v>
      </c>
      <c r="AU224" s="19" t="s">
        <v>76</v>
      </c>
    </row>
    <row r="225" spans="2:65" s="1" customFormat="1" ht="24.2" customHeight="1">
      <c r="B225" s="133"/>
      <c r="C225" s="134" t="s">
        <v>654</v>
      </c>
      <c r="D225" s="134" t="s">
        <v>331</v>
      </c>
      <c r="E225" s="135" t="s">
        <v>7957</v>
      </c>
      <c r="F225" s="136" t="s">
        <v>7958</v>
      </c>
      <c r="G225" s="137" t="s">
        <v>574</v>
      </c>
      <c r="H225" s="138">
        <v>17</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76</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845</v>
      </c>
    </row>
    <row r="226" spans="2:65" s="1" customFormat="1">
      <c r="B226" s="34"/>
      <c r="D226" s="147" t="s">
        <v>338</v>
      </c>
      <c r="F226" s="148" t="s">
        <v>7959</v>
      </c>
      <c r="I226" s="149"/>
      <c r="L226" s="34"/>
      <c r="M226" s="150"/>
      <c r="T226" s="55"/>
      <c r="AT226" s="19" t="s">
        <v>338</v>
      </c>
      <c r="AU226" s="19" t="s">
        <v>76</v>
      </c>
    </row>
    <row r="227" spans="2:65" s="1" customFormat="1" ht="24.2" customHeight="1">
      <c r="B227" s="133"/>
      <c r="C227" s="134" t="s">
        <v>661</v>
      </c>
      <c r="D227" s="134" t="s">
        <v>331</v>
      </c>
      <c r="E227" s="135" t="s">
        <v>7960</v>
      </c>
      <c r="F227" s="136" t="s">
        <v>7961</v>
      </c>
      <c r="G227" s="137" t="s">
        <v>439</v>
      </c>
      <c r="H227" s="138">
        <v>9.5</v>
      </c>
      <c r="I227" s="139"/>
      <c r="J227" s="140">
        <f>ROUND(I227*H227,2)</f>
        <v>0</v>
      </c>
      <c r="K227" s="136" t="s">
        <v>3</v>
      </c>
      <c r="L227" s="34"/>
      <c r="M227" s="141" t="s">
        <v>3</v>
      </c>
      <c r="N227" s="142" t="s">
        <v>40</v>
      </c>
      <c r="P227" s="143">
        <f>O227*H227</f>
        <v>0</v>
      </c>
      <c r="Q227" s="143">
        <v>0</v>
      </c>
      <c r="R227" s="143">
        <f>Q227*H227</f>
        <v>0</v>
      </c>
      <c r="S227" s="143">
        <v>0</v>
      </c>
      <c r="T227" s="144">
        <f>S227*H227</f>
        <v>0</v>
      </c>
      <c r="AR227" s="145" t="s">
        <v>113</v>
      </c>
      <c r="AT227" s="145" t="s">
        <v>331</v>
      </c>
      <c r="AU227" s="145" t="s">
        <v>76</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857</v>
      </c>
    </row>
    <row r="228" spans="2:65" s="12" customFormat="1">
      <c r="B228" s="156"/>
      <c r="D228" s="151" t="s">
        <v>442</v>
      </c>
      <c r="E228" s="157" t="s">
        <v>3</v>
      </c>
      <c r="F228" s="158" t="s">
        <v>7962</v>
      </c>
      <c r="H228" s="159">
        <v>9.5</v>
      </c>
      <c r="I228" s="160"/>
      <c r="L228" s="156"/>
      <c r="M228" s="161"/>
      <c r="T228" s="162"/>
      <c r="AT228" s="157" t="s">
        <v>442</v>
      </c>
      <c r="AU228" s="157" t="s">
        <v>76</v>
      </c>
      <c r="AV228" s="12" t="s">
        <v>79</v>
      </c>
      <c r="AW228" s="12" t="s">
        <v>31</v>
      </c>
      <c r="AX228" s="12" t="s">
        <v>69</v>
      </c>
      <c r="AY228" s="157" t="s">
        <v>328</v>
      </c>
    </row>
    <row r="229" spans="2:65" s="13" customFormat="1">
      <c r="B229" s="163"/>
      <c r="D229" s="151" t="s">
        <v>442</v>
      </c>
      <c r="E229" s="164" t="s">
        <v>3</v>
      </c>
      <c r="F229" s="165" t="s">
        <v>452</v>
      </c>
      <c r="H229" s="166">
        <v>9.5</v>
      </c>
      <c r="I229" s="167"/>
      <c r="L229" s="163"/>
      <c r="M229" s="168"/>
      <c r="T229" s="169"/>
      <c r="AT229" s="164" t="s">
        <v>442</v>
      </c>
      <c r="AU229" s="164" t="s">
        <v>76</v>
      </c>
      <c r="AV229" s="13" t="s">
        <v>113</v>
      </c>
      <c r="AW229" s="13" t="s">
        <v>31</v>
      </c>
      <c r="AX229" s="13" t="s">
        <v>76</v>
      </c>
      <c r="AY229" s="164" t="s">
        <v>328</v>
      </c>
    </row>
    <row r="230" spans="2:65" s="1" customFormat="1" ht="37.9" customHeight="1">
      <c r="B230" s="133"/>
      <c r="C230" s="134" t="s">
        <v>666</v>
      </c>
      <c r="D230" s="134" t="s">
        <v>331</v>
      </c>
      <c r="E230" s="135" t="s">
        <v>7963</v>
      </c>
      <c r="F230" s="136" t="s">
        <v>7964</v>
      </c>
      <c r="G230" s="137" t="s">
        <v>491</v>
      </c>
      <c r="H230" s="138">
        <v>16</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177</v>
      </c>
    </row>
    <row r="231" spans="2:65" s="1" customFormat="1">
      <c r="B231" s="34"/>
      <c r="D231" s="147" t="s">
        <v>338</v>
      </c>
      <c r="F231" s="148" t="s">
        <v>7965</v>
      </c>
      <c r="I231" s="149"/>
      <c r="L231" s="34"/>
      <c r="M231" s="150"/>
      <c r="T231" s="55"/>
      <c r="AT231" s="19" t="s">
        <v>338</v>
      </c>
      <c r="AU231" s="19" t="s">
        <v>76</v>
      </c>
    </row>
    <row r="232" spans="2:65" s="12" customFormat="1">
      <c r="B232" s="156"/>
      <c r="D232" s="151" t="s">
        <v>442</v>
      </c>
      <c r="E232" s="157" t="s">
        <v>3</v>
      </c>
      <c r="F232" s="158" t="s">
        <v>7966</v>
      </c>
      <c r="H232" s="159">
        <v>16</v>
      </c>
      <c r="I232" s="160"/>
      <c r="L232" s="156"/>
      <c r="M232" s="161"/>
      <c r="T232" s="162"/>
      <c r="AT232" s="157" t="s">
        <v>442</v>
      </c>
      <c r="AU232" s="157" t="s">
        <v>76</v>
      </c>
      <c r="AV232" s="12" t="s">
        <v>79</v>
      </c>
      <c r="AW232" s="12" t="s">
        <v>31</v>
      </c>
      <c r="AX232" s="12" t="s">
        <v>69</v>
      </c>
      <c r="AY232" s="157" t="s">
        <v>328</v>
      </c>
    </row>
    <row r="233" spans="2:65" s="13" customFormat="1">
      <c r="B233" s="163"/>
      <c r="D233" s="151" t="s">
        <v>442</v>
      </c>
      <c r="E233" s="164" t="s">
        <v>3</v>
      </c>
      <c r="F233" s="165" t="s">
        <v>452</v>
      </c>
      <c r="H233" s="166">
        <v>16</v>
      </c>
      <c r="I233" s="167"/>
      <c r="L233" s="163"/>
      <c r="M233" s="168"/>
      <c r="T233" s="169"/>
      <c r="AT233" s="164" t="s">
        <v>442</v>
      </c>
      <c r="AU233" s="164" t="s">
        <v>76</v>
      </c>
      <c r="AV233" s="13" t="s">
        <v>113</v>
      </c>
      <c r="AW233" s="13" t="s">
        <v>31</v>
      </c>
      <c r="AX233" s="13" t="s">
        <v>76</v>
      </c>
      <c r="AY233" s="164" t="s">
        <v>328</v>
      </c>
    </row>
    <row r="234" spans="2:65" s="1" customFormat="1" ht="21.75" customHeight="1">
      <c r="B234" s="133"/>
      <c r="C234" s="134" t="s">
        <v>671</v>
      </c>
      <c r="D234" s="134" t="s">
        <v>331</v>
      </c>
      <c r="E234" s="135" t="s">
        <v>7967</v>
      </c>
      <c r="F234" s="136" t="s">
        <v>7968</v>
      </c>
      <c r="G234" s="137" t="s">
        <v>585</v>
      </c>
      <c r="H234" s="138">
        <v>16.149999999999999</v>
      </c>
      <c r="I234" s="139"/>
      <c r="J234" s="140">
        <f>ROUND(I234*H234,2)</f>
        <v>0</v>
      </c>
      <c r="K234" s="136" t="s">
        <v>3</v>
      </c>
      <c r="L234" s="34"/>
      <c r="M234" s="141" t="s">
        <v>3</v>
      </c>
      <c r="N234" s="142" t="s">
        <v>40</v>
      </c>
      <c r="P234" s="143">
        <f>O234*H234</f>
        <v>0</v>
      </c>
      <c r="Q234" s="143">
        <v>0</v>
      </c>
      <c r="R234" s="143">
        <f>Q234*H234</f>
        <v>0</v>
      </c>
      <c r="S234" s="143">
        <v>0</v>
      </c>
      <c r="T234" s="144">
        <f>S234*H234</f>
        <v>0</v>
      </c>
      <c r="AR234" s="145" t="s">
        <v>113</v>
      </c>
      <c r="AT234" s="145" t="s">
        <v>331</v>
      </c>
      <c r="AU234" s="145" t="s">
        <v>76</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874</v>
      </c>
    </row>
    <row r="235" spans="2:65" s="14" customFormat="1">
      <c r="B235" s="170"/>
      <c r="D235" s="151" t="s">
        <v>442</v>
      </c>
      <c r="E235" s="171" t="s">
        <v>3</v>
      </c>
      <c r="F235" s="172" t="s">
        <v>7969</v>
      </c>
      <c r="H235" s="171" t="s">
        <v>3</v>
      </c>
      <c r="I235" s="173"/>
      <c r="L235" s="170"/>
      <c r="M235" s="174"/>
      <c r="T235" s="175"/>
      <c r="AT235" s="171" t="s">
        <v>442</v>
      </c>
      <c r="AU235" s="171" t="s">
        <v>76</v>
      </c>
      <c r="AV235" s="14" t="s">
        <v>76</v>
      </c>
      <c r="AW235" s="14" t="s">
        <v>31</v>
      </c>
      <c r="AX235" s="14" t="s">
        <v>69</v>
      </c>
      <c r="AY235" s="171" t="s">
        <v>328</v>
      </c>
    </row>
    <row r="236" spans="2:65" s="12" customFormat="1">
      <c r="B236" s="156"/>
      <c r="D236" s="151" t="s">
        <v>442</v>
      </c>
      <c r="E236" s="157" t="s">
        <v>3</v>
      </c>
      <c r="F236" s="158" t="s">
        <v>7970</v>
      </c>
      <c r="H236" s="159">
        <v>16.149999999999999</v>
      </c>
      <c r="I236" s="160"/>
      <c r="L236" s="156"/>
      <c r="M236" s="161"/>
      <c r="T236" s="162"/>
      <c r="AT236" s="157" t="s">
        <v>442</v>
      </c>
      <c r="AU236" s="157" t="s">
        <v>76</v>
      </c>
      <c r="AV236" s="12" t="s">
        <v>79</v>
      </c>
      <c r="AW236" s="12" t="s">
        <v>31</v>
      </c>
      <c r="AX236" s="12" t="s">
        <v>69</v>
      </c>
      <c r="AY236" s="157" t="s">
        <v>328</v>
      </c>
    </row>
    <row r="237" spans="2:65" s="13" customFormat="1">
      <c r="B237" s="163"/>
      <c r="D237" s="151" t="s">
        <v>442</v>
      </c>
      <c r="E237" s="164" t="s">
        <v>3</v>
      </c>
      <c r="F237" s="165" t="s">
        <v>452</v>
      </c>
      <c r="H237" s="166">
        <v>16.149999999999999</v>
      </c>
      <c r="I237" s="167"/>
      <c r="L237" s="163"/>
      <c r="M237" s="168"/>
      <c r="T237" s="169"/>
      <c r="AT237" s="164" t="s">
        <v>442</v>
      </c>
      <c r="AU237" s="164" t="s">
        <v>76</v>
      </c>
      <c r="AV237" s="13" t="s">
        <v>113</v>
      </c>
      <c r="AW237" s="13" t="s">
        <v>31</v>
      </c>
      <c r="AX237" s="13" t="s">
        <v>76</v>
      </c>
      <c r="AY237" s="164" t="s">
        <v>328</v>
      </c>
    </row>
    <row r="238" spans="2:65" s="1" customFormat="1" ht="37.9" customHeight="1">
      <c r="B238" s="133"/>
      <c r="C238" s="134" t="s">
        <v>676</v>
      </c>
      <c r="D238" s="134" t="s">
        <v>331</v>
      </c>
      <c r="E238" s="135" t="s">
        <v>7971</v>
      </c>
      <c r="F238" s="136" t="s">
        <v>7972</v>
      </c>
      <c r="G238" s="137" t="s">
        <v>574</v>
      </c>
      <c r="H238" s="138">
        <v>10</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76</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891</v>
      </c>
    </row>
    <row r="239" spans="2:65" s="1" customFormat="1">
      <c r="B239" s="34"/>
      <c r="D239" s="147" t="s">
        <v>338</v>
      </c>
      <c r="F239" s="148" t="s">
        <v>7973</v>
      </c>
      <c r="I239" s="149"/>
      <c r="L239" s="34"/>
      <c r="M239" s="150"/>
      <c r="T239" s="55"/>
      <c r="AT239" s="19" t="s">
        <v>338</v>
      </c>
      <c r="AU239" s="19" t="s">
        <v>76</v>
      </c>
    </row>
    <row r="240" spans="2:65" s="1" customFormat="1" ht="37.9" customHeight="1">
      <c r="B240" s="133"/>
      <c r="C240" s="134" t="s">
        <v>682</v>
      </c>
      <c r="D240" s="134" t="s">
        <v>331</v>
      </c>
      <c r="E240" s="135" t="s">
        <v>7974</v>
      </c>
      <c r="F240" s="136" t="s">
        <v>7975</v>
      </c>
      <c r="G240" s="137" t="s">
        <v>574</v>
      </c>
      <c r="H240" s="138">
        <v>9</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113</v>
      </c>
      <c r="AT240" s="145" t="s">
        <v>331</v>
      </c>
      <c r="AU240" s="145" t="s">
        <v>76</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903</v>
      </c>
    </row>
    <row r="241" spans="2:65" s="1" customFormat="1">
      <c r="B241" s="34"/>
      <c r="D241" s="147" t="s">
        <v>338</v>
      </c>
      <c r="F241" s="148" t="s">
        <v>7976</v>
      </c>
      <c r="I241" s="149"/>
      <c r="L241" s="34"/>
      <c r="M241" s="150"/>
      <c r="T241" s="55"/>
      <c r="AT241" s="19" t="s">
        <v>338</v>
      </c>
      <c r="AU241" s="19" t="s">
        <v>76</v>
      </c>
    </row>
    <row r="242" spans="2:65" s="11" customFormat="1" ht="25.9" customHeight="1">
      <c r="B242" s="121"/>
      <c r="D242" s="122" t="s">
        <v>68</v>
      </c>
      <c r="E242" s="123" t="s">
        <v>7977</v>
      </c>
      <c r="F242" s="123" t="s">
        <v>7978</v>
      </c>
      <c r="I242" s="124"/>
      <c r="J242" s="125">
        <f>BK242</f>
        <v>0</v>
      </c>
      <c r="L242" s="121"/>
      <c r="M242" s="126"/>
      <c r="P242" s="127">
        <f>SUM(P243:P247)</f>
        <v>0</v>
      </c>
      <c r="R242" s="127">
        <f>SUM(R243:R247)</f>
        <v>0</v>
      </c>
      <c r="T242" s="128">
        <f>SUM(T243:T247)</f>
        <v>0</v>
      </c>
      <c r="AR242" s="122" t="s">
        <v>76</v>
      </c>
      <c r="AT242" s="129" t="s">
        <v>68</v>
      </c>
      <c r="AU242" s="129" t="s">
        <v>69</v>
      </c>
      <c r="AY242" s="122" t="s">
        <v>328</v>
      </c>
      <c r="BK242" s="130">
        <f>SUM(BK243:BK247)</f>
        <v>0</v>
      </c>
    </row>
    <row r="243" spans="2:65" s="1" customFormat="1" ht="33" customHeight="1">
      <c r="B243" s="133"/>
      <c r="C243" s="134" t="s">
        <v>110</v>
      </c>
      <c r="D243" s="134" t="s">
        <v>331</v>
      </c>
      <c r="E243" s="135" t="s">
        <v>7979</v>
      </c>
      <c r="F243" s="136" t="s">
        <v>7980</v>
      </c>
      <c r="G243" s="137" t="s">
        <v>439</v>
      </c>
      <c r="H243" s="138">
        <v>52</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76</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934</v>
      </c>
    </row>
    <row r="244" spans="2:65" s="1" customFormat="1">
      <c r="B244" s="34"/>
      <c r="D244" s="147" t="s">
        <v>338</v>
      </c>
      <c r="F244" s="148" t="s">
        <v>7981</v>
      </c>
      <c r="I244" s="149"/>
      <c r="L244" s="34"/>
      <c r="M244" s="150"/>
      <c r="T244" s="55"/>
      <c r="AT244" s="19" t="s">
        <v>338</v>
      </c>
      <c r="AU244" s="19" t="s">
        <v>76</v>
      </c>
    </row>
    <row r="245" spans="2:65" s="1" customFormat="1" ht="39">
      <c r="B245" s="34"/>
      <c r="D245" s="151" t="s">
        <v>340</v>
      </c>
      <c r="F245" s="152" t="s">
        <v>7982</v>
      </c>
      <c r="I245" s="149"/>
      <c r="L245" s="34"/>
      <c r="M245" s="150"/>
      <c r="T245" s="55"/>
      <c r="AT245" s="19" t="s">
        <v>340</v>
      </c>
      <c r="AU245" s="19" t="s">
        <v>76</v>
      </c>
    </row>
    <row r="246" spans="2:65" s="1" customFormat="1" ht="33" customHeight="1">
      <c r="B246" s="133"/>
      <c r="C246" s="134" t="s">
        <v>125</v>
      </c>
      <c r="D246" s="134" t="s">
        <v>331</v>
      </c>
      <c r="E246" s="135" t="s">
        <v>7983</v>
      </c>
      <c r="F246" s="136" t="s">
        <v>7984</v>
      </c>
      <c r="G246" s="137" t="s">
        <v>439</v>
      </c>
      <c r="H246" s="138">
        <v>52</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76</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1534</v>
      </c>
    </row>
    <row r="247" spans="2:65" s="1" customFormat="1">
      <c r="B247" s="34"/>
      <c r="D247" s="147" t="s">
        <v>338</v>
      </c>
      <c r="F247" s="148" t="s">
        <v>7985</v>
      </c>
      <c r="I247" s="149"/>
      <c r="L247" s="34"/>
      <c r="M247" s="150"/>
      <c r="T247" s="55"/>
      <c r="AT247" s="19" t="s">
        <v>338</v>
      </c>
      <c r="AU247" s="19" t="s">
        <v>76</v>
      </c>
    </row>
    <row r="248" spans="2:65" s="11" customFormat="1" ht="25.9" customHeight="1">
      <c r="B248" s="121"/>
      <c r="D248" s="122" t="s">
        <v>68</v>
      </c>
      <c r="E248" s="123" t="s">
        <v>7986</v>
      </c>
      <c r="F248" s="123" t="s">
        <v>7987</v>
      </c>
      <c r="I248" s="124"/>
      <c r="J248" s="125">
        <f>BK248</f>
        <v>0</v>
      </c>
      <c r="L248" s="121"/>
      <c r="M248" s="126"/>
      <c r="P248" s="127">
        <f>SUM(P249:P374)</f>
        <v>0</v>
      </c>
      <c r="R248" s="127">
        <f>SUM(R249:R374)</f>
        <v>0</v>
      </c>
      <c r="T248" s="128">
        <f>SUM(T249:T374)</f>
        <v>0</v>
      </c>
      <c r="AR248" s="122" t="s">
        <v>76</v>
      </c>
      <c r="AT248" s="129" t="s">
        <v>68</v>
      </c>
      <c r="AU248" s="129" t="s">
        <v>69</v>
      </c>
      <c r="AY248" s="122" t="s">
        <v>328</v>
      </c>
      <c r="BK248" s="130">
        <f>SUM(BK249:BK374)</f>
        <v>0</v>
      </c>
    </row>
    <row r="249" spans="2:65" s="1" customFormat="1" ht="44.25" customHeight="1">
      <c r="B249" s="133"/>
      <c r="C249" s="134" t="s">
        <v>696</v>
      </c>
      <c r="D249" s="134" t="s">
        <v>331</v>
      </c>
      <c r="E249" s="135" t="s">
        <v>7988</v>
      </c>
      <c r="F249" s="136" t="s">
        <v>7989</v>
      </c>
      <c r="G249" s="137" t="s">
        <v>574</v>
      </c>
      <c r="H249" s="138">
        <v>39</v>
      </c>
      <c r="I249" s="139"/>
      <c r="J249" s="140">
        <f>ROUND(I249*H249,2)</f>
        <v>0</v>
      </c>
      <c r="K249" s="136" t="s">
        <v>335</v>
      </c>
      <c r="L249" s="34"/>
      <c r="M249" s="141" t="s">
        <v>3</v>
      </c>
      <c r="N249" s="142" t="s">
        <v>40</v>
      </c>
      <c r="P249" s="143">
        <f>O249*H249</f>
        <v>0</v>
      </c>
      <c r="Q249" s="143">
        <v>0</v>
      </c>
      <c r="R249" s="143">
        <f>Q249*H249</f>
        <v>0</v>
      </c>
      <c r="S249" s="143">
        <v>0</v>
      </c>
      <c r="T249" s="144">
        <f>S249*H249</f>
        <v>0</v>
      </c>
      <c r="AR249" s="145" t="s">
        <v>113</v>
      </c>
      <c r="AT249" s="145" t="s">
        <v>331</v>
      </c>
      <c r="AU249" s="145" t="s">
        <v>76</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1330</v>
      </c>
    </row>
    <row r="250" spans="2:65" s="1" customFormat="1">
      <c r="B250" s="34"/>
      <c r="D250" s="147" t="s">
        <v>338</v>
      </c>
      <c r="F250" s="148" t="s">
        <v>7990</v>
      </c>
      <c r="I250" s="149"/>
      <c r="L250" s="34"/>
      <c r="M250" s="150"/>
      <c r="T250" s="55"/>
      <c r="AT250" s="19" t="s">
        <v>338</v>
      </c>
      <c r="AU250" s="19" t="s">
        <v>76</v>
      </c>
    </row>
    <row r="251" spans="2:65" s="1" customFormat="1" ht="24.2" customHeight="1">
      <c r="B251" s="133"/>
      <c r="C251" s="176" t="s">
        <v>703</v>
      </c>
      <c r="D251" s="176" t="s">
        <v>539</v>
      </c>
      <c r="E251" s="177" t="s">
        <v>7991</v>
      </c>
      <c r="F251" s="178" t="s">
        <v>7992</v>
      </c>
      <c r="G251" s="179" t="s">
        <v>574</v>
      </c>
      <c r="H251" s="180">
        <v>1</v>
      </c>
      <c r="I251" s="181"/>
      <c r="J251" s="182">
        <f t="shared" ref="J251:J269" si="0">ROUND(I251*H251,2)</f>
        <v>0</v>
      </c>
      <c r="K251" s="178" t="s">
        <v>3</v>
      </c>
      <c r="L251" s="183"/>
      <c r="M251" s="184" t="s">
        <v>3</v>
      </c>
      <c r="N251" s="185" t="s">
        <v>40</v>
      </c>
      <c r="P251" s="143">
        <f t="shared" ref="P251:P269" si="1">O251*H251</f>
        <v>0</v>
      </c>
      <c r="Q251" s="143">
        <v>0</v>
      </c>
      <c r="R251" s="143">
        <f t="shared" ref="R251:R269" si="2">Q251*H251</f>
        <v>0</v>
      </c>
      <c r="S251" s="143">
        <v>0</v>
      </c>
      <c r="T251" s="144">
        <f t="shared" ref="T251:T269" si="3">S251*H251</f>
        <v>0</v>
      </c>
      <c r="AR251" s="145" t="s">
        <v>171</v>
      </c>
      <c r="AT251" s="145" t="s">
        <v>539</v>
      </c>
      <c r="AU251" s="145" t="s">
        <v>76</v>
      </c>
      <c r="AY251" s="19" t="s">
        <v>328</v>
      </c>
      <c r="BE251" s="146">
        <f t="shared" ref="BE251:BE269" si="4">IF(N251="základní",J251,0)</f>
        <v>0</v>
      </c>
      <c r="BF251" s="146">
        <f t="shared" ref="BF251:BF269" si="5">IF(N251="snížená",J251,0)</f>
        <v>0</v>
      </c>
      <c r="BG251" s="146">
        <f t="shared" ref="BG251:BG269" si="6">IF(N251="zákl. přenesená",J251,0)</f>
        <v>0</v>
      </c>
      <c r="BH251" s="146">
        <f t="shared" ref="BH251:BH269" si="7">IF(N251="sníž. přenesená",J251,0)</f>
        <v>0</v>
      </c>
      <c r="BI251" s="146">
        <f t="shared" ref="BI251:BI269" si="8">IF(N251="nulová",J251,0)</f>
        <v>0</v>
      </c>
      <c r="BJ251" s="19" t="s">
        <v>76</v>
      </c>
      <c r="BK251" s="146">
        <f t="shared" ref="BK251:BK269" si="9">ROUND(I251*H251,2)</f>
        <v>0</v>
      </c>
      <c r="BL251" s="19" t="s">
        <v>113</v>
      </c>
      <c r="BM251" s="145" t="s">
        <v>1333</v>
      </c>
    </row>
    <row r="252" spans="2:65" s="1" customFormat="1" ht="21.75" customHeight="1">
      <c r="B252" s="133"/>
      <c r="C252" s="176" t="s">
        <v>710</v>
      </c>
      <c r="D252" s="176" t="s">
        <v>539</v>
      </c>
      <c r="E252" s="177" t="s">
        <v>7993</v>
      </c>
      <c r="F252" s="178" t="s">
        <v>7994</v>
      </c>
      <c r="G252" s="179" t="s">
        <v>574</v>
      </c>
      <c r="H252" s="180">
        <v>2</v>
      </c>
      <c r="I252" s="181"/>
      <c r="J252" s="182">
        <f t="shared" si="0"/>
        <v>0</v>
      </c>
      <c r="K252" s="178" t="s">
        <v>3</v>
      </c>
      <c r="L252" s="183"/>
      <c r="M252" s="184" t="s">
        <v>3</v>
      </c>
      <c r="N252" s="185" t="s">
        <v>40</v>
      </c>
      <c r="P252" s="143">
        <f t="shared" si="1"/>
        <v>0</v>
      </c>
      <c r="Q252" s="143">
        <v>0</v>
      </c>
      <c r="R252" s="143">
        <f t="shared" si="2"/>
        <v>0</v>
      </c>
      <c r="S252" s="143">
        <v>0</v>
      </c>
      <c r="T252" s="144">
        <f t="shared" si="3"/>
        <v>0</v>
      </c>
      <c r="AR252" s="145" t="s">
        <v>171</v>
      </c>
      <c r="AT252" s="145" t="s">
        <v>539</v>
      </c>
      <c r="AU252" s="145" t="s">
        <v>76</v>
      </c>
      <c r="AY252" s="19" t="s">
        <v>328</v>
      </c>
      <c r="BE252" s="146">
        <f t="shared" si="4"/>
        <v>0</v>
      </c>
      <c r="BF252" s="146">
        <f t="shared" si="5"/>
        <v>0</v>
      </c>
      <c r="BG252" s="146">
        <f t="shared" si="6"/>
        <v>0</v>
      </c>
      <c r="BH252" s="146">
        <f t="shared" si="7"/>
        <v>0</v>
      </c>
      <c r="BI252" s="146">
        <f t="shared" si="8"/>
        <v>0</v>
      </c>
      <c r="BJ252" s="19" t="s">
        <v>76</v>
      </c>
      <c r="BK252" s="146">
        <f t="shared" si="9"/>
        <v>0</v>
      </c>
      <c r="BL252" s="19" t="s">
        <v>113</v>
      </c>
      <c r="BM252" s="145" t="s">
        <v>1336</v>
      </c>
    </row>
    <row r="253" spans="2:65" s="1" customFormat="1" ht="24.2" customHeight="1">
      <c r="B253" s="133"/>
      <c r="C253" s="176" t="s">
        <v>713</v>
      </c>
      <c r="D253" s="176" t="s">
        <v>539</v>
      </c>
      <c r="E253" s="177" t="s">
        <v>7995</v>
      </c>
      <c r="F253" s="178" t="s">
        <v>7996</v>
      </c>
      <c r="G253" s="179" t="s">
        <v>574</v>
      </c>
      <c r="H253" s="180">
        <v>3</v>
      </c>
      <c r="I253" s="181"/>
      <c r="J253" s="182">
        <f t="shared" si="0"/>
        <v>0</v>
      </c>
      <c r="K253" s="178" t="s">
        <v>3</v>
      </c>
      <c r="L253" s="183"/>
      <c r="M253" s="184" t="s">
        <v>3</v>
      </c>
      <c r="N253" s="185" t="s">
        <v>40</v>
      </c>
      <c r="P253" s="143">
        <f t="shared" si="1"/>
        <v>0</v>
      </c>
      <c r="Q253" s="143">
        <v>0</v>
      </c>
      <c r="R253" s="143">
        <f t="shared" si="2"/>
        <v>0</v>
      </c>
      <c r="S253" s="143">
        <v>0</v>
      </c>
      <c r="T253" s="144">
        <f t="shared" si="3"/>
        <v>0</v>
      </c>
      <c r="AR253" s="145" t="s">
        <v>171</v>
      </c>
      <c r="AT253" s="145" t="s">
        <v>539</v>
      </c>
      <c r="AU253" s="145" t="s">
        <v>76</v>
      </c>
      <c r="AY253" s="19" t="s">
        <v>328</v>
      </c>
      <c r="BE253" s="146">
        <f t="shared" si="4"/>
        <v>0</v>
      </c>
      <c r="BF253" s="146">
        <f t="shared" si="5"/>
        <v>0</v>
      </c>
      <c r="BG253" s="146">
        <f t="shared" si="6"/>
        <v>0</v>
      </c>
      <c r="BH253" s="146">
        <f t="shared" si="7"/>
        <v>0</v>
      </c>
      <c r="BI253" s="146">
        <f t="shared" si="8"/>
        <v>0</v>
      </c>
      <c r="BJ253" s="19" t="s">
        <v>76</v>
      </c>
      <c r="BK253" s="146">
        <f t="shared" si="9"/>
        <v>0</v>
      </c>
      <c r="BL253" s="19" t="s">
        <v>113</v>
      </c>
      <c r="BM253" s="145" t="s">
        <v>1339</v>
      </c>
    </row>
    <row r="254" spans="2:65" s="1" customFormat="1" ht="24.2" customHeight="1">
      <c r="B254" s="133"/>
      <c r="C254" s="176" t="s">
        <v>718</v>
      </c>
      <c r="D254" s="176" t="s">
        <v>539</v>
      </c>
      <c r="E254" s="177" t="s">
        <v>7997</v>
      </c>
      <c r="F254" s="178" t="s">
        <v>7998</v>
      </c>
      <c r="G254" s="179" t="s">
        <v>574</v>
      </c>
      <c r="H254" s="180">
        <v>3</v>
      </c>
      <c r="I254" s="181"/>
      <c r="J254" s="182">
        <f t="shared" si="0"/>
        <v>0</v>
      </c>
      <c r="K254" s="178" t="s">
        <v>3</v>
      </c>
      <c r="L254" s="183"/>
      <c r="M254" s="184" t="s">
        <v>3</v>
      </c>
      <c r="N254" s="185" t="s">
        <v>40</v>
      </c>
      <c r="P254" s="143">
        <f t="shared" si="1"/>
        <v>0</v>
      </c>
      <c r="Q254" s="143">
        <v>0</v>
      </c>
      <c r="R254" s="143">
        <f t="shared" si="2"/>
        <v>0</v>
      </c>
      <c r="S254" s="143">
        <v>0</v>
      </c>
      <c r="T254" s="144">
        <f t="shared" si="3"/>
        <v>0</v>
      </c>
      <c r="AR254" s="145" t="s">
        <v>171</v>
      </c>
      <c r="AT254" s="145" t="s">
        <v>539</v>
      </c>
      <c r="AU254" s="145" t="s">
        <v>76</v>
      </c>
      <c r="AY254" s="19" t="s">
        <v>328</v>
      </c>
      <c r="BE254" s="146">
        <f t="shared" si="4"/>
        <v>0</v>
      </c>
      <c r="BF254" s="146">
        <f t="shared" si="5"/>
        <v>0</v>
      </c>
      <c r="BG254" s="146">
        <f t="shared" si="6"/>
        <v>0</v>
      </c>
      <c r="BH254" s="146">
        <f t="shared" si="7"/>
        <v>0</v>
      </c>
      <c r="BI254" s="146">
        <f t="shared" si="8"/>
        <v>0</v>
      </c>
      <c r="BJ254" s="19" t="s">
        <v>76</v>
      </c>
      <c r="BK254" s="146">
        <f t="shared" si="9"/>
        <v>0</v>
      </c>
      <c r="BL254" s="19" t="s">
        <v>113</v>
      </c>
      <c r="BM254" s="145" t="s">
        <v>1342</v>
      </c>
    </row>
    <row r="255" spans="2:65" s="1" customFormat="1" ht="16.5" customHeight="1">
      <c r="B255" s="133"/>
      <c r="C255" s="176" t="s">
        <v>148</v>
      </c>
      <c r="D255" s="176" t="s">
        <v>539</v>
      </c>
      <c r="E255" s="177" t="s">
        <v>7999</v>
      </c>
      <c r="F255" s="178" t="s">
        <v>8000</v>
      </c>
      <c r="G255" s="179" t="s">
        <v>574</v>
      </c>
      <c r="H255" s="180">
        <v>1</v>
      </c>
      <c r="I255" s="181"/>
      <c r="J255" s="182">
        <f t="shared" si="0"/>
        <v>0</v>
      </c>
      <c r="K255" s="178" t="s">
        <v>3</v>
      </c>
      <c r="L255" s="183"/>
      <c r="M255" s="184" t="s">
        <v>3</v>
      </c>
      <c r="N255" s="185" t="s">
        <v>40</v>
      </c>
      <c r="P255" s="143">
        <f t="shared" si="1"/>
        <v>0</v>
      </c>
      <c r="Q255" s="143">
        <v>0</v>
      </c>
      <c r="R255" s="143">
        <f t="shared" si="2"/>
        <v>0</v>
      </c>
      <c r="S255" s="143">
        <v>0</v>
      </c>
      <c r="T255" s="144">
        <f t="shared" si="3"/>
        <v>0</v>
      </c>
      <c r="AR255" s="145" t="s">
        <v>171</v>
      </c>
      <c r="AT255" s="145" t="s">
        <v>539</v>
      </c>
      <c r="AU255" s="145" t="s">
        <v>76</v>
      </c>
      <c r="AY255" s="19" t="s">
        <v>328</v>
      </c>
      <c r="BE255" s="146">
        <f t="shared" si="4"/>
        <v>0</v>
      </c>
      <c r="BF255" s="146">
        <f t="shared" si="5"/>
        <v>0</v>
      </c>
      <c r="BG255" s="146">
        <f t="shared" si="6"/>
        <v>0</v>
      </c>
      <c r="BH255" s="146">
        <f t="shared" si="7"/>
        <v>0</v>
      </c>
      <c r="BI255" s="146">
        <f t="shared" si="8"/>
        <v>0</v>
      </c>
      <c r="BJ255" s="19" t="s">
        <v>76</v>
      </c>
      <c r="BK255" s="146">
        <f t="shared" si="9"/>
        <v>0</v>
      </c>
      <c r="BL255" s="19" t="s">
        <v>113</v>
      </c>
      <c r="BM255" s="145" t="s">
        <v>570</v>
      </c>
    </row>
    <row r="256" spans="2:65" s="1" customFormat="1" ht="24.2" customHeight="1">
      <c r="B256" s="133"/>
      <c r="C256" s="176" t="s">
        <v>152</v>
      </c>
      <c r="D256" s="176" t="s">
        <v>539</v>
      </c>
      <c r="E256" s="177" t="s">
        <v>8001</v>
      </c>
      <c r="F256" s="178" t="s">
        <v>8002</v>
      </c>
      <c r="G256" s="179" t="s">
        <v>574</v>
      </c>
      <c r="H256" s="180">
        <v>8</v>
      </c>
      <c r="I256" s="181"/>
      <c r="J256" s="182">
        <f t="shared" si="0"/>
        <v>0</v>
      </c>
      <c r="K256" s="178" t="s">
        <v>3</v>
      </c>
      <c r="L256" s="183"/>
      <c r="M256" s="184" t="s">
        <v>3</v>
      </c>
      <c r="N256" s="185" t="s">
        <v>40</v>
      </c>
      <c r="P256" s="143">
        <f t="shared" si="1"/>
        <v>0</v>
      </c>
      <c r="Q256" s="143">
        <v>0</v>
      </c>
      <c r="R256" s="143">
        <f t="shared" si="2"/>
        <v>0</v>
      </c>
      <c r="S256" s="143">
        <v>0</v>
      </c>
      <c r="T256" s="144">
        <f t="shared" si="3"/>
        <v>0</v>
      </c>
      <c r="AR256" s="145" t="s">
        <v>171</v>
      </c>
      <c r="AT256" s="145" t="s">
        <v>539</v>
      </c>
      <c r="AU256" s="145" t="s">
        <v>76</v>
      </c>
      <c r="AY256" s="19" t="s">
        <v>328</v>
      </c>
      <c r="BE256" s="146">
        <f t="shared" si="4"/>
        <v>0</v>
      </c>
      <c r="BF256" s="146">
        <f t="shared" si="5"/>
        <v>0</v>
      </c>
      <c r="BG256" s="146">
        <f t="shared" si="6"/>
        <v>0</v>
      </c>
      <c r="BH256" s="146">
        <f t="shared" si="7"/>
        <v>0</v>
      </c>
      <c r="BI256" s="146">
        <f t="shared" si="8"/>
        <v>0</v>
      </c>
      <c r="BJ256" s="19" t="s">
        <v>76</v>
      </c>
      <c r="BK256" s="146">
        <f t="shared" si="9"/>
        <v>0</v>
      </c>
      <c r="BL256" s="19" t="s">
        <v>113</v>
      </c>
      <c r="BM256" s="145" t="s">
        <v>1347</v>
      </c>
    </row>
    <row r="257" spans="2:65" s="1" customFormat="1" ht="33" customHeight="1">
      <c r="B257" s="133"/>
      <c r="C257" s="176" t="s">
        <v>155</v>
      </c>
      <c r="D257" s="176" t="s">
        <v>539</v>
      </c>
      <c r="E257" s="177" t="s">
        <v>8003</v>
      </c>
      <c r="F257" s="178" t="s">
        <v>8004</v>
      </c>
      <c r="G257" s="179" t="s">
        <v>574</v>
      </c>
      <c r="H257" s="180">
        <v>3</v>
      </c>
      <c r="I257" s="181"/>
      <c r="J257" s="182">
        <f t="shared" si="0"/>
        <v>0</v>
      </c>
      <c r="K257" s="178" t="s">
        <v>3</v>
      </c>
      <c r="L257" s="183"/>
      <c r="M257" s="184" t="s">
        <v>3</v>
      </c>
      <c r="N257" s="185" t="s">
        <v>40</v>
      </c>
      <c r="P257" s="143">
        <f t="shared" si="1"/>
        <v>0</v>
      </c>
      <c r="Q257" s="143">
        <v>0</v>
      </c>
      <c r="R257" s="143">
        <f t="shared" si="2"/>
        <v>0</v>
      </c>
      <c r="S257" s="143">
        <v>0</v>
      </c>
      <c r="T257" s="144">
        <f t="shared" si="3"/>
        <v>0</v>
      </c>
      <c r="AR257" s="145" t="s">
        <v>171</v>
      </c>
      <c r="AT257" s="145" t="s">
        <v>539</v>
      </c>
      <c r="AU257" s="145" t="s">
        <v>76</v>
      </c>
      <c r="AY257" s="19" t="s">
        <v>328</v>
      </c>
      <c r="BE257" s="146">
        <f t="shared" si="4"/>
        <v>0</v>
      </c>
      <c r="BF257" s="146">
        <f t="shared" si="5"/>
        <v>0</v>
      </c>
      <c r="BG257" s="146">
        <f t="shared" si="6"/>
        <v>0</v>
      </c>
      <c r="BH257" s="146">
        <f t="shared" si="7"/>
        <v>0</v>
      </c>
      <c r="BI257" s="146">
        <f t="shared" si="8"/>
        <v>0</v>
      </c>
      <c r="BJ257" s="19" t="s">
        <v>76</v>
      </c>
      <c r="BK257" s="146">
        <f t="shared" si="9"/>
        <v>0</v>
      </c>
      <c r="BL257" s="19" t="s">
        <v>113</v>
      </c>
      <c r="BM257" s="145" t="s">
        <v>1350</v>
      </c>
    </row>
    <row r="258" spans="2:65" s="1" customFormat="1" ht="24.2" customHeight="1">
      <c r="B258" s="133"/>
      <c r="C258" s="176" t="s">
        <v>158</v>
      </c>
      <c r="D258" s="176" t="s">
        <v>539</v>
      </c>
      <c r="E258" s="177" t="s">
        <v>8005</v>
      </c>
      <c r="F258" s="178" t="s">
        <v>8006</v>
      </c>
      <c r="G258" s="179" t="s">
        <v>574</v>
      </c>
      <c r="H258" s="180">
        <v>1</v>
      </c>
      <c r="I258" s="181"/>
      <c r="J258" s="182">
        <f t="shared" si="0"/>
        <v>0</v>
      </c>
      <c r="K258" s="178" t="s">
        <v>3</v>
      </c>
      <c r="L258" s="183"/>
      <c r="M258" s="184" t="s">
        <v>3</v>
      </c>
      <c r="N258" s="185" t="s">
        <v>40</v>
      </c>
      <c r="P258" s="143">
        <f t="shared" si="1"/>
        <v>0</v>
      </c>
      <c r="Q258" s="143">
        <v>0</v>
      </c>
      <c r="R258" s="143">
        <f t="shared" si="2"/>
        <v>0</v>
      </c>
      <c r="S258" s="143">
        <v>0</v>
      </c>
      <c r="T258" s="144">
        <f t="shared" si="3"/>
        <v>0</v>
      </c>
      <c r="AR258" s="145" t="s">
        <v>171</v>
      </c>
      <c r="AT258" s="145" t="s">
        <v>539</v>
      </c>
      <c r="AU258" s="145" t="s">
        <v>76</v>
      </c>
      <c r="AY258" s="19" t="s">
        <v>328</v>
      </c>
      <c r="BE258" s="146">
        <f t="shared" si="4"/>
        <v>0</v>
      </c>
      <c r="BF258" s="146">
        <f t="shared" si="5"/>
        <v>0</v>
      </c>
      <c r="BG258" s="146">
        <f t="shared" si="6"/>
        <v>0</v>
      </c>
      <c r="BH258" s="146">
        <f t="shared" si="7"/>
        <v>0</v>
      </c>
      <c r="BI258" s="146">
        <f t="shared" si="8"/>
        <v>0</v>
      </c>
      <c r="BJ258" s="19" t="s">
        <v>76</v>
      </c>
      <c r="BK258" s="146">
        <f t="shared" si="9"/>
        <v>0</v>
      </c>
      <c r="BL258" s="19" t="s">
        <v>113</v>
      </c>
      <c r="BM258" s="145" t="s">
        <v>1353</v>
      </c>
    </row>
    <row r="259" spans="2:65" s="1" customFormat="1" ht="24.2" customHeight="1">
      <c r="B259" s="133"/>
      <c r="C259" s="176" t="s">
        <v>161</v>
      </c>
      <c r="D259" s="176" t="s">
        <v>539</v>
      </c>
      <c r="E259" s="177" t="s">
        <v>8007</v>
      </c>
      <c r="F259" s="178" t="s">
        <v>8008</v>
      </c>
      <c r="G259" s="179" t="s">
        <v>574</v>
      </c>
      <c r="H259" s="180">
        <v>3</v>
      </c>
      <c r="I259" s="181"/>
      <c r="J259" s="182">
        <f t="shared" si="0"/>
        <v>0</v>
      </c>
      <c r="K259" s="178" t="s">
        <v>3</v>
      </c>
      <c r="L259" s="183"/>
      <c r="M259" s="184" t="s">
        <v>3</v>
      </c>
      <c r="N259" s="185" t="s">
        <v>40</v>
      </c>
      <c r="P259" s="143">
        <f t="shared" si="1"/>
        <v>0</v>
      </c>
      <c r="Q259" s="143">
        <v>0</v>
      </c>
      <c r="R259" s="143">
        <f t="shared" si="2"/>
        <v>0</v>
      </c>
      <c r="S259" s="143">
        <v>0</v>
      </c>
      <c r="T259" s="144">
        <f t="shared" si="3"/>
        <v>0</v>
      </c>
      <c r="AR259" s="145" t="s">
        <v>171</v>
      </c>
      <c r="AT259" s="145" t="s">
        <v>539</v>
      </c>
      <c r="AU259" s="145" t="s">
        <v>76</v>
      </c>
      <c r="AY259" s="19" t="s">
        <v>328</v>
      </c>
      <c r="BE259" s="146">
        <f t="shared" si="4"/>
        <v>0</v>
      </c>
      <c r="BF259" s="146">
        <f t="shared" si="5"/>
        <v>0</v>
      </c>
      <c r="BG259" s="146">
        <f t="shared" si="6"/>
        <v>0</v>
      </c>
      <c r="BH259" s="146">
        <f t="shared" si="7"/>
        <v>0</v>
      </c>
      <c r="BI259" s="146">
        <f t="shared" si="8"/>
        <v>0</v>
      </c>
      <c r="BJ259" s="19" t="s">
        <v>76</v>
      </c>
      <c r="BK259" s="146">
        <f t="shared" si="9"/>
        <v>0</v>
      </c>
      <c r="BL259" s="19" t="s">
        <v>113</v>
      </c>
      <c r="BM259" s="145" t="s">
        <v>1356</v>
      </c>
    </row>
    <row r="260" spans="2:65" s="1" customFormat="1" ht="24.2" customHeight="1">
      <c r="B260" s="133"/>
      <c r="C260" s="176" t="s">
        <v>747</v>
      </c>
      <c r="D260" s="176" t="s">
        <v>539</v>
      </c>
      <c r="E260" s="177" t="s">
        <v>8009</v>
      </c>
      <c r="F260" s="178" t="s">
        <v>8010</v>
      </c>
      <c r="G260" s="179" t="s">
        <v>574</v>
      </c>
      <c r="H260" s="180">
        <v>1</v>
      </c>
      <c r="I260" s="181"/>
      <c r="J260" s="182">
        <f t="shared" si="0"/>
        <v>0</v>
      </c>
      <c r="K260" s="178" t="s">
        <v>3</v>
      </c>
      <c r="L260" s="183"/>
      <c r="M260" s="184" t="s">
        <v>3</v>
      </c>
      <c r="N260" s="185" t="s">
        <v>40</v>
      </c>
      <c r="P260" s="143">
        <f t="shared" si="1"/>
        <v>0</v>
      </c>
      <c r="Q260" s="143">
        <v>0</v>
      </c>
      <c r="R260" s="143">
        <f t="shared" si="2"/>
        <v>0</v>
      </c>
      <c r="S260" s="143">
        <v>0</v>
      </c>
      <c r="T260" s="144">
        <f t="shared" si="3"/>
        <v>0</v>
      </c>
      <c r="AR260" s="145" t="s">
        <v>171</v>
      </c>
      <c r="AT260" s="145" t="s">
        <v>539</v>
      </c>
      <c r="AU260" s="145" t="s">
        <v>76</v>
      </c>
      <c r="AY260" s="19" t="s">
        <v>328</v>
      </c>
      <c r="BE260" s="146">
        <f t="shared" si="4"/>
        <v>0</v>
      </c>
      <c r="BF260" s="146">
        <f t="shared" si="5"/>
        <v>0</v>
      </c>
      <c r="BG260" s="146">
        <f t="shared" si="6"/>
        <v>0</v>
      </c>
      <c r="BH260" s="146">
        <f t="shared" si="7"/>
        <v>0</v>
      </c>
      <c r="BI260" s="146">
        <f t="shared" si="8"/>
        <v>0</v>
      </c>
      <c r="BJ260" s="19" t="s">
        <v>76</v>
      </c>
      <c r="BK260" s="146">
        <f t="shared" si="9"/>
        <v>0</v>
      </c>
      <c r="BL260" s="19" t="s">
        <v>113</v>
      </c>
      <c r="BM260" s="145" t="s">
        <v>1359</v>
      </c>
    </row>
    <row r="261" spans="2:65" s="1" customFormat="1" ht="33" customHeight="1">
      <c r="B261" s="133"/>
      <c r="C261" s="176" t="s">
        <v>751</v>
      </c>
      <c r="D261" s="176" t="s">
        <v>539</v>
      </c>
      <c r="E261" s="177" t="s">
        <v>8011</v>
      </c>
      <c r="F261" s="178" t="s">
        <v>8012</v>
      </c>
      <c r="G261" s="179" t="s">
        <v>574</v>
      </c>
      <c r="H261" s="180">
        <v>1</v>
      </c>
      <c r="I261" s="181"/>
      <c r="J261" s="182">
        <f t="shared" si="0"/>
        <v>0</v>
      </c>
      <c r="K261" s="178" t="s">
        <v>3</v>
      </c>
      <c r="L261" s="183"/>
      <c r="M261" s="184" t="s">
        <v>3</v>
      </c>
      <c r="N261" s="185" t="s">
        <v>40</v>
      </c>
      <c r="P261" s="143">
        <f t="shared" si="1"/>
        <v>0</v>
      </c>
      <c r="Q261" s="143">
        <v>0</v>
      </c>
      <c r="R261" s="143">
        <f t="shared" si="2"/>
        <v>0</v>
      </c>
      <c r="S261" s="143">
        <v>0</v>
      </c>
      <c r="T261" s="144">
        <f t="shared" si="3"/>
        <v>0</v>
      </c>
      <c r="AR261" s="145" t="s">
        <v>171</v>
      </c>
      <c r="AT261" s="145" t="s">
        <v>539</v>
      </c>
      <c r="AU261" s="145" t="s">
        <v>76</v>
      </c>
      <c r="AY261" s="19" t="s">
        <v>328</v>
      </c>
      <c r="BE261" s="146">
        <f t="shared" si="4"/>
        <v>0</v>
      </c>
      <c r="BF261" s="146">
        <f t="shared" si="5"/>
        <v>0</v>
      </c>
      <c r="BG261" s="146">
        <f t="shared" si="6"/>
        <v>0</v>
      </c>
      <c r="BH261" s="146">
        <f t="shared" si="7"/>
        <v>0</v>
      </c>
      <c r="BI261" s="146">
        <f t="shared" si="8"/>
        <v>0</v>
      </c>
      <c r="BJ261" s="19" t="s">
        <v>76</v>
      </c>
      <c r="BK261" s="146">
        <f t="shared" si="9"/>
        <v>0</v>
      </c>
      <c r="BL261" s="19" t="s">
        <v>113</v>
      </c>
      <c r="BM261" s="145" t="s">
        <v>1362</v>
      </c>
    </row>
    <row r="262" spans="2:65" s="1" customFormat="1" ht="24.2" customHeight="1">
      <c r="B262" s="133"/>
      <c r="C262" s="176" t="s">
        <v>756</v>
      </c>
      <c r="D262" s="176" t="s">
        <v>539</v>
      </c>
      <c r="E262" s="177" t="s">
        <v>8013</v>
      </c>
      <c r="F262" s="178" t="s">
        <v>8014</v>
      </c>
      <c r="G262" s="179" t="s">
        <v>574</v>
      </c>
      <c r="H262" s="180">
        <v>2</v>
      </c>
      <c r="I262" s="181"/>
      <c r="J262" s="182">
        <f t="shared" si="0"/>
        <v>0</v>
      </c>
      <c r="K262" s="178" t="s">
        <v>3</v>
      </c>
      <c r="L262" s="183"/>
      <c r="M262" s="184" t="s">
        <v>3</v>
      </c>
      <c r="N262" s="185" t="s">
        <v>40</v>
      </c>
      <c r="P262" s="143">
        <f t="shared" si="1"/>
        <v>0</v>
      </c>
      <c r="Q262" s="143">
        <v>0</v>
      </c>
      <c r="R262" s="143">
        <f t="shared" si="2"/>
        <v>0</v>
      </c>
      <c r="S262" s="143">
        <v>0</v>
      </c>
      <c r="T262" s="144">
        <f t="shared" si="3"/>
        <v>0</v>
      </c>
      <c r="AR262" s="145" t="s">
        <v>171</v>
      </c>
      <c r="AT262" s="145" t="s">
        <v>539</v>
      </c>
      <c r="AU262" s="145" t="s">
        <v>76</v>
      </c>
      <c r="AY262" s="19" t="s">
        <v>328</v>
      </c>
      <c r="BE262" s="146">
        <f t="shared" si="4"/>
        <v>0</v>
      </c>
      <c r="BF262" s="146">
        <f t="shared" si="5"/>
        <v>0</v>
      </c>
      <c r="BG262" s="146">
        <f t="shared" si="6"/>
        <v>0</v>
      </c>
      <c r="BH262" s="146">
        <f t="shared" si="7"/>
        <v>0</v>
      </c>
      <c r="BI262" s="146">
        <f t="shared" si="8"/>
        <v>0</v>
      </c>
      <c r="BJ262" s="19" t="s">
        <v>76</v>
      </c>
      <c r="BK262" s="146">
        <f t="shared" si="9"/>
        <v>0</v>
      </c>
      <c r="BL262" s="19" t="s">
        <v>113</v>
      </c>
      <c r="BM262" s="145" t="s">
        <v>1568</v>
      </c>
    </row>
    <row r="263" spans="2:65" s="1" customFormat="1" ht="16.5" customHeight="1">
      <c r="B263" s="133"/>
      <c r="C263" s="176" t="s">
        <v>760</v>
      </c>
      <c r="D263" s="176" t="s">
        <v>539</v>
      </c>
      <c r="E263" s="177" t="s">
        <v>6348</v>
      </c>
      <c r="F263" s="178" t="s">
        <v>8015</v>
      </c>
      <c r="G263" s="179" t="s">
        <v>574</v>
      </c>
      <c r="H263" s="180">
        <v>1</v>
      </c>
      <c r="I263" s="181"/>
      <c r="J263" s="182">
        <f t="shared" si="0"/>
        <v>0</v>
      </c>
      <c r="K263" s="178" t="s">
        <v>3</v>
      </c>
      <c r="L263" s="183"/>
      <c r="M263" s="184" t="s">
        <v>3</v>
      </c>
      <c r="N263" s="185" t="s">
        <v>40</v>
      </c>
      <c r="P263" s="143">
        <f t="shared" si="1"/>
        <v>0</v>
      </c>
      <c r="Q263" s="143">
        <v>0</v>
      </c>
      <c r="R263" s="143">
        <f t="shared" si="2"/>
        <v>0</v>
      </c>
      <c r="S263" s="143">
        <v>0</v>
      </c>
      <c r="T263" s="144">
        <f t="shared" si="3"/>
        <v>0</v>
      </c>
      <c r="AR263" s="145" t="s">
        <v>171</v>
      </c>
      <c r="AT263" s="145" t="s">
        <v>539</v>
      </c>
      <c r="AU263" s="145" t="s">
        <v>76</v>
      </c>
      <c r="AY263" s="19" t="s">
        <v>328</v>
      </c>
      <c r="BE263" s="146">
        <f t="shared" si="4"/>
        <v>0</v>
      </c>
      <c r="BF263" s="146">
        <f t="shared" si="5"/>
        <v>0</v>
      </c>
      <c r="BG263" s="146">
        <f t="shared" si="6"/>
        <v>0</v>
      </c>
      <c r="BH263" s="146">
        <f t="shared" si="7"/>
        <v>0</v>
      </c>
      <c r="BI263" s="146">
        <f t="shared" si="8"/>
        <v>0</v>
      </c>
      <c r="BJ263" s="19" t="s">
        <v>76</v>
      </c>
      <c r="BK263" s="146">
        <f t="shared" si="9"/>
        <v>0</v>
      </c>
      <c r="BL263" s="19" t="s">
        <v>113</v>
      </c>
      <c r="BM263" s="145" t="s">
        <v>1367</v>
      </c>
    </row>
    <row r="264" spans="2:65" s="1" customFormat="1" ht="24.2" customHeight="1">
      <c r="B264" s="133"/>
      <c r="C264" s="176" t="s">
        <v>764</v>
      </c>
      <c r="D264" s="176" t="s">
        <v>539</v>
      </c>
      <c r="E264" s="177" t="s">
        <v>8016</v>
      </c>
      <c r="F264" s="178" t="s">
        <v>8017</v>
      </c>
      <c r="G264" s="179" t="s">
        <v>574</v>
      </c>
      <c r="H264" s="180">
        <v>1</v>
      </c>
      <c r="I264" s="181"/>
      <c r="J264" s="182">
        <f t="shared" si="0"/>
        <v>0</v>
      </c>
      <c r="K264" s="178" t="s">
        <v>3</v>
      </c>
      <c r="L264" s="183"/>
      <c r="M264" s="184" t="s">
        <v>3</v>
      </c>
      <c r="N264" s="185" t="s">
        <v>40</v>
      </c>
      <c r="P264" s="143">
        <f t="shared" si="1"/>
        <v>0</v>
      </c>
      <c r="Q264" s="143">
        <v>0</v>
      </c>
      <c r="R264" s="143">
        <f t="shared" si="2"/>
        <v>0</v>
      </c>
      <c r="S264" s="143">
        <v>0</v>
      </c>
      <c r="T264" s="144">
        <f t="shared" si="3"/>
        <v>0</v>
      </c>
      <c r="AR264" s="145" t="s">
        <v>171</v>
      </c>
      <c r="AT264" s="145" t="s">
        <v>539</v>
      </c>
      <c r="AU264" s="145" t="s">
        <v>76</v>
      </c>
      <c r="AY264" s="19" t="s">
        <v>328</v>
      </c>
      <c r="BE264" s="146">
        <f t="shared" si="4"/>
        <v>0</v>
      </c>
      <c r="BF264" s="146">
        <f t="shared" si="5"/>
        <v>0</v>
      </c>
      <c r="BG264" s="146">
        <f t="shared" si="6"/>
        <v>0</v>
      </c>
      <c r="BH264" s="146">
        <f t="shared" si="7"/>
        <v>0</v>
      </c>
      <c r="BI264" s="146">
        <f t="shared" si="8"/>
        <v>0</v>
      </c>
      <c r="BJ264" s="19" t="s">
        <v>76</v>
      </c>
      <c r="BK264" s="146">
        <f t="shared" si="9"/>
        <v>0</v>
      </c>
      <c r="BL264" s="19" t="s">
        <v>113</v>
      </c>
      <c r="BM264" s="145" t="s">
        <v>1370</v>
      </c>
    </row>
    <row r="265" spans="2:65" s="1" customFormat="1" ht="21.75" customHeight="1">
      <c r="B265" s="133"/>
      <c r="C265" s="176" t="s">
        <v>165</v>
      </c>
      <c r="D265" s="176" t="s">
        <v>539</v>
      </c>
      <c r="E265" s="177" t="s">
        <v>8018</v>
      </c>
      <c r="F265" s="178" t="s">
        <v>8019</v>
      </c>
      <c r="G265" s="179" t="s">
        <v>574</v>
      </c>
      <c r="H265" s="180">
        <v>1</v>
      </c>
      <c r="I265" s="181"/>
      <c r="J265" s="182">
        <f t="shared" si="0"/>
        <v>0</v>
      </c>
      <c r="K265" s="178" t="s">
        <v>3</v>
      </c>
      <c r="L265" s="183"/>
      <c r="M265" s="184" t="s">
        <v>3</v>
      </c>
      <c r="N265" s="185" t="s">
        <v>40</v>
      </c>
      <c r="P265" s="143">
        <f t="shared" si="1"/>
        <v>0</v>
      </c>
      <c r="Q265" s="143">
        <v>0</v>
      </c>
      <c r="R265" s="143">
        <f t="shared" si="2"/>
        <v>0</v>
      </c>
      <c r="S265" s="143">
        <v>0</v>
      </c>
      <c r="T265" s="144">
        <f t="shared" si="3"/>
        <v>0</v>
      </c>
      <c r="AR265" s="145" t="s">
        <v>171</v>
      </c>
      <c r="AT265" s="145" t="s">
        <v>539</v>
      </c>
      <c r="AU265" s="145" t="s">
        <v>76</v>
      </c>
      <c r="AY265" s="19" t="s">
        <v>328</v>
      </c>
      <c r="BE265" s="146">
        <f t="shared" si="4"/>
        <v>0</v>
      </c>
      <c r="BF265" s="146">
        <f t="shared" si="5"/>
        <v>0</v>
      </c>
      <c r="BG265" s="146">
        <f t="shared" si="6"/>
        <v>0</v>
      </c>
      <c r="BH265" s="146">
        <f t="shared" si="7"/>
        <v>0</v>
      </c>
      <c r="BI265" s="146">
        <f t="shared" si="8"/>
        <v>0</v>
      </c>
      <c r="BJ265" s="19" t="s">
        <v>76</v>
      </c>
      <c r="BK265" s="146">
        <f t="shared" si="9"/>
        <v>0</v>
      </c>
      <c r="BL265" s="19" t="s">
        <v>113</v>
      </c>
      <c r="BM265" s="145" t="s">
        <v>1575</v>
      </c>
    </row>
    <row r="266" spans="2:65" s="1" customFormat="1" ht="21.75" customHeight="1">
      <c r="B266" s="133"/>
      <c r="C266" s="176" t="s">
        <v>773</v>
      </c>
      <c r="D266" s="176" t="s">
        <v>539</v>
      </c>
      <c r="E266" s="177" t="s">
        <v>8020</v>
      </c>
      <c r="F266" s="178" t="s">
        <v>8021</v>
      </c>
      <c r="G266" s="179" t="s">
        <v>574</v>
      </c>
      <c r="H266" s="180">
        <v>2</v>
      </c>
      <c r="I266" s="181"/>
      <c r="J266" s="182">
        <f t="shared" si="0"/>
        <v>0</v>
      </c>
      <c r="K266" s="178" t="s">
        <v>3</v>
      </c>
      <c r="L266" s="183"/>
      <c r="M266" s="184" t="s">
        <v>3</v>
      </c>
      <c r="N266" s="185" t="s">
        <v>40</v>
      </c>
      <c r="P266" s="143">
        <f t="shared" si="1"/>
        <v>0</v>
      </c>
      <c r="Q266" s="143">
        <v>0</v>
      </c>
      <c r="R266" s="143">
        <f t="shared" si="2"/>
        <v>0</v>
      </c>
      <c r="S266" s="143">
        <v>0</v>
      </c>
      <c r="T266" s="144">
        <f t="shared" si="3"/>
        <v>0</v>
      </c>
      <c r="AR266" s="145" t="s">
        <v>171</v>
      </c>
      <c r="AT266" s="145" t="s">
        <v>539</v>
      </c>
      <c r="AU266" s="145" t="s">
        <v>76</v>
      </c>
      <c r="AY266" s="19" t="s">
        <v>328</v>
      </c>
      <c r="BE266" s="146">
        <f t="shared" si="4"/>
        <v>0</v>
      </c>
      <c r="BF266" s="146">
        <f t="shared" si="5"/>
        <v>0</v>
      </c>
      <c r="BG266" s="146">
        <f t="shared" si="6"/>
        <v>0</v>
      </c>
      <c r="BH266" s="146">
        <f t="shared" si="7"/>
        <v>0</v>
      </c>
      <c r="BI266" s="146">
        <f t="shared" si="8"/>
        <v>0</v>
      </c>
      <c r="BJ266" s="19" t="s">
        <v>76</v>
      </c>
      <c r="BK266" s="146">
        <f t="shared" si="9"/>
        <v>0</v>
      </c>
      <c r="BL266" s="19" t="s">
        <v>113</v>
      </c>
      <c r="BM266" s="145" t="s">
        <v>1374</v>
      </c>
    </row>
    <row r="267" spans="2:65" s="1" customFormat="1" ht="16.5" customHeight="1">
      <c r="B267" s="133"/>
      <c r="C267" s="176" t="s">
        <v>778</v>
      </c>
      <c r="D267" s="176" t="s">
        <v>539</v>
      </c>
      <c r="E267" s="177" t="s">
        <v>8022</v>
      </c>
      <c r="F267" s="178" t="s">
        <v>8023</v>
      </c>
      <c r="G267" s="179" t="s">
        <v>574</v>
      </c>
      <c r="H267" s="180">
        <v>3</v>
      </c>
      <c r="I267" s="181"/>
      <c r="J267" s="182">
        <f t="shared" si="0"/>
        <v>0</v>
      </c>
      <c r="K267" s="178" t="s">
        <v>3</v>
      </c>
      <c r="L267" s="183"/>
      <c r="M267" s="184" t="s">
        <v>3</v>
      </c>
      <c r="N267" s="185" t="s">
        <v>40</v>
      </c>
      <c r="P267" s="143">
        <f t="shared" si="1"/>
        <v>0</v>
      </c>
      <c r="Q267" s="143">
        <v>0</v>
      </c>
      <c r="R267" s="143">
        <f t="shared" si="2"/>
        <v>0</v>
      </c>
      <c r="S267" s="143">
        <v>0</v>
      </c>
      <c r="T267" s="144">
        <f t="shared" si="3"/>
        <v>0</v>
      </c>
      <c r="AR267" s="145" t="s">
        <v>171</v>
      </c>
      <c r="AT267" s="145" t="s">
        <v>539</v>
      </c>
      <c r="AU267" s="145" t="s">
        <v>76</v>
      </c>
      <c r="AY267" s="19" t="s">
        <v>328</v>
      </c>
      <c r="BE267" s="146">
        <f t="shared" si="4"/>
        <v>0</v>
      </c>
      <c r="BF267" s="146">
        <f t="shared" si="5"/>
        <v>0</v>
      </c>
      <c r="BG267" s="146">
        <f t="shared" si="6"/>
        <v>0</v>
      </c>
      <c r="BH267" s="146">
        <f t="shared" si="7"/>
        <v>0</v>
      </c>
      <c r="BI267" s="146">
        <f t="shared" si="8"/>
        <v>0</v>
      </c>
      <c r="BJ267" s="19" t="s">
        <v>76</v>
      </c>
      <c r="BK267" s="146">
        <f t="shared" si="9"/>
        <v>0</v>
      </c>
      <c r="BL267" s="19" t="s">
        <v>113</v>
      </c>
      <c r="BM267" s="145" t="s">
        <v>1377</v>
      </c>
    </row>
    <row r="268" spans="2:65" s="1" customFormat="1" ht="16.5" customHeight="1">
      <c r="B268" s="133"/>
      <c r="C268" s="176" t="s">
        <v>783</v>
      </c>
      <c r="D268" s="176" t="s">
        <v>539</v>
      </c>
      <c r="E268" s="177" t="s">
        <v>8024</v>
      </c>
      <c r="F268" s="178" t="s">
        <v>8025</v>
      </c>
      <c r="G268" s="179" t="s">
        <v>574</v>
      </c>
      <c r="H268" s="180">
        <v>2</v>
      </c>
      <c r="I268" s="181"/>
      <c r="J268" s="182">
        <f t="shared" si="0"/>
        <v>0</v>
      </c>
      <c r="K268" s="178" t="s">
        <v>3</v>
      </c>
      <c r="L268" s="183"/>
      <c r="M268" s="184" t="s">
        <v>3</v>
      </c>
      <c r="N268" s="185" t="s">
        <v>40</v>
      </c>
      <c r="P268" s="143">
        <f t="shared" si="1"/>
        <v>0</v>
      </c>
      <c r="Q268" s="143">
        <v>0</v>
      </c>
      <c r="R268" s="143">
        <f t="shared" si="2"/>
        <v>0</v>
      </c>
      <c r="S268" s="143">
        <v>0</v>
      </c>
      <c r="T268" s="144">
        <f t="shared" si="3"/>
        <v>0</v>
      </c>
      <c r="AR268" s="145" t="s">
        <v>171</v>
      </c>
      <c r="AT268" s="145" t="s">
        <v>539</v>
      </c>
      <c r="AU268" s="145" t="s">
        <v>76</v>
      </c>
      <c r="AY268" s="19" t="s">
        <v>328</v>
      </c>
      <c r="BE268" s="146">
        <f t="shared" si="4"/>
        <v>0</v>
      </c>
      <c r="BF268" s="146">
        <f t="shared" si="5"/>
        <v>0</v>
      </c>
      <c r="BG268" s="146">
        <f t="shared" si="6"/>
        <v>0</v>
      </c>
      <c r="BH268" s="146">
        <f t="shared" si="7"/>
        <v>0</v>
      </c>
      <c r="BI268" s="146">
        <f t="shared" si="8"/>
        <v>0</v>
      </c>
      <c r="BJ268" s="19" t="s">
        <v>76</v>
      </c>
      <c r="BK268" s="146">
        <f t="shared" si="9"/>
        <v>0</v>
      </c>
      <c r="BL268" s="19" t="s">
        <v>113</v>
      </c>
      <c r="BM268" s="145" t="s">
        <v>1584</v>
      </c>
    </row>
    <row r="269" spans="2:65" s="1" customFormat="1" ht="44.25" customHeight="1">
      <c r="B269" s="133"/>
      <c r="C269" s="134" t="s">
        <v>788</v>
      </c>
      <c r="D269" s="134" t="s">
        <v>331</v>
      </c>
      <c r="E269" s="135" t="s">
        <v>8026</v>
      </c>
      <c r="F269" s="136" t="s">
        <v>8027</v>
      </c>
      <c r="G269" s="137" t="s">
        <v>574</v>
      </c>
      <c r="H269" s="138">
        <v>24</v>
      </c>
      <c r="I269" s="139"/>
      <c r="J269" s="140">
        <f t="shared" si="0"/>
        <v>0</v>
      </c>
      <c r="K269" s="136" t="s">
        <v>335</v>
      </c>
      <c r="L269" s="34"/>
      <c r="M269" s="141" t="s">
        <v>3</v>
      </c>
      <c r="N269" s="142" t="s">
        <v>40</v>
      </c>
      <c r="P269" s="143">
        <f t="shared" si="1"/>
        <v>0</v>
      </c>
      <c r="Q269" s="143">
        <v>0</v>
      </c>
      <c r="R269" s="143">
        <f t="shared" si="2"/>
        <v>0</v>
      </c>
      <c r="S269" s="143">
        <v>0</v>
      </c>
      <c r="T269" s="144">
        <f t="shared" si="3"/>
        <v>0</v>
      </c>
      <c r="AR269" s="145" t="s">
        <v>113</v>
      </c>
      <c r="AT269" s="145" t="s">
        <v>331</v>
      </c>
      <c r="AU269" s="145" t="s">
        <v>76</v>
      </c>
      <c r="AY269" s="19" t="s">
        <v>328</v>
      </c>
      <c r="BE269" s="146">
        <f t="shared" si="4"/>
        <v>0</v>
      </c>
      <c r="BF269" s="146">
        <f t="shared" si="5"/>
        <v>0</v>
      </c>
      <c r="BG269" s="146">
        <f t="shared" si="6"/>
        <v>0</v>
      </c>
      <c r="BH269" s="146">
        <f t="shared" si="7"/>
        <v>0</v>
      </c>
      <c r="BI269" s="146">
        <f t="shared" si="8"/>
        <v>0</v>
      </c>
      <c r="BJ269" s="19" t="s">
        <v>76</v>
      </c>
      <c r="BK269" s="146">
        <f t="shared" si="9"/>
        <v>0</v>
      </c>
      <c r="BL269" s="19" t="s">
        <v>113</v>
      </c>
      <c r="BM269" s="145" t="s">
        <v>1380</v>
      </c>
    </row>
    <row r="270" spans="2:65" s="1" customFormat="1">
      <c r="B270" s="34"/>
      <c r="D270" s="147" t="s">
        <v>338</v>
      </c>
      <c r="F270" s="148" t="s">
        <v>8028</v>
      </c>
      <c r="I270" s="149"/>
      <c r="L270" s="34"/>
      <c r="M270" s="150"/>
      <c r="T270" s="55"/>
      <c r="AT270" s="19" t="s">
        <v>338</v>
      </c>
      <c r="AU270" s="19" t="s">
        <v>76</v>
      </c>
    </row>
    <row r="271" spans="2:65" s="1" customFormat="1" ht="37.9" customHeight="1">
      <c r="B271" s="133"/>
      <c r="C271" s="134" t="s">
        <v>792</v>
      </c>
      <c r="D271" s="134" t="s">
        <v>331</v>
      </c>
      <c r="E271" s="135" t="s">
        <v>8029</v>
      </c>
      <c r="F271" s="136" t="s">
        <v>8030</v>
      </c>
      <c r="G271" s="137" t="s">
        <v>574</v>
      </c>
      <c r="H271" s="138">
        <v>39</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1384</v>
      </c>
    </row>
    <row r="272" spans="2:65" s="1" customFormat="1">
      <c r="B272" s="34"/>
      <c r="D272" s="147" t="s">
        <v>338</v>
      </c>
      <c r="F272" s="148" t="s">
        <v>8031</v>
      </c>
      <c r="I272" s="149"/>
      <c r="L272" s="34"/>
      <c r="M272" s="150"/>
      <c r="T272" s="55"/>
      <c r="AT272" s="19" t="s">
        <v>338</v>
      </c>
      <c r="AU272" s="19" t="s">
        <v>76</v>
      </c>
    </row>
    <row r="273" spans="2:65" s="1" customFormat="1" ht="16.5" customHeight="1">
      <c r="B273" s="133"/>
      <c r="C273" s="176" t="s">
        <v>796</v>
      </c>
      <c r="D273" s="176" t="s">
        <v>539</v>
      </c>
      <c r="E273" s="177" t="s">
        <v>8032</v>
      </c>
      <c r="F273" s="178" t="s">
        <v>8033</v>
      </c>
      <c r="G273" s="179" t="s">
        <v>491</v>
      </c>
      <c r="H273" s="180">
        <v>8.4</v>
      </c>
      <c r="I273" s="181"/>
      <c r="J273" s="182">
        <f>ROUND(I273*H273,2)</f>
        <v>0</v>
      </c>
      <c r="K273" s="178" t="s">
        <v>335</v>
      </c>
      <c r="L273" s="183"/>
      <c r="M273" s="184" t="s">
        <v>3</v>
      </c>
      <c r="N273" s="185" t="s">
        <v>40</v>
      </c>
      <c r="P273" s="143">
        <f>O273*H273</f>
        <v>0</v>
      </c>
      <c r="Q273" s="143">
        <v>0</v>
      </c>
      <c r="R273" s="143">
        <f>Q273*H273</f>
        <v>0</v>
      </c>
      <c r="S273" s="143">
        <v>0</v>
      </c>
      <c r="T273" s="144">
        <f>S273*H273</f>
        <v>0</v>
      </c>
      <c r="AR273" s="145" t="s">
        <v>171</v>
      </c>
      <c r="AT273" s="145" t="s">
        <v>539</v>
      </c>
      <c r="AU273" s="145" t="s">
        <v>76</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1387</v>
      </c>
    </row>
    <row r="274" spans="2:65" s="14" customFormat="1">
      <c r="B274" s="170"/>
      <c r="D274" s="151" t="s">
        <v>442</v>
      </c>
      <c r="E274" s="171" t="s">
        <v>3</v>
      </c>
      <c r="F274" s="172" t="s">
        <v>8034</v>
      </c>
      <c r="H274" s="171" t="s">
        <v>3</v>
      </c>
      <c r="I274" s="173"/>
      <c r="L274" s="170"/>
      <c r="M274" s="174"/>
      <c r="T274" s="175"/>
      <c r="AT274" s="171" t="s">
        <v>442</v>
      </c>
      <c r="AU274" s="171" t="s">
        <v>76</v>
      </c>
      <c r="AV274" s="14" t="s">
        <v>76</v>
      </c>
      <c r="AW274" s="14" t="s">
        <v>31</v>
      </c>
      <c r="AX274" s="14" t="s">
        <v>69</v>
      </c>
      <c r="AY274" s="171" t="s">
        <v>328</v>
      </c>
    </row>
    <row r="275" spans="2:65" s="12" customFormat="1">
      <c r="B275" s="156"/>
      <c r="D275" s="151" t="s">
        <v>442</v>
      </c>
      <c r="E275" s="157" t="s">
        <v>3</v>
      </c>
      <c r="F275" s="158" t="s">
        <v>8035</v>
      </c>
      <c r="H275" s="159">
        <v>8.4</v>
      </c>
      <c r="I275" s="160"/>
      <c r="L275" s="156"/>
      <c r="M275" s="161"/>
      <c r="T275" s="162"/>
      <c r="AT275" s="157" t="s">
        <v>442</v>
      </c>
      <c r="AU275" s="157" t="s">
        <v>76</v>
      </c>
      <c r="AV275" s="12" t="s">
        <v>79</v>
      </c>
      <c r="AW275" s="12" t="s">
        <v>31</v>
      </c>
      <c r="AX275" s="12" t="s">
        <v>69</v>
      </c>
      <c r="AY275" s="157" t="s">
        <v>328</v>
      </c>
    </row>
    <row r="276" spans="2:65" s="13" customFormat="1">
      <c r="B276" s="163"/>
      <c r="D276" s="151" t="s">
        <v>442</v>
      </c>
      <c r="E276" s="164" t="s">
        <v>3</v>
      </c>
      <c r="F276" s="165" t="s">
        <v>452</v>
      </c>
      <c r="H276" s="166">
        <v>8.4</v>
      </c>
      <c r="I276" s="167"/>
      <c r="L276" s="163"/>
      <c r="M276" s="168"/>
      <c r="T276" s="169"/>
      <c r="AT276" s="164" t="s">
        <v>442</v>
      </c>
      <c r="AU276" s="164" t="s">
        <v>76</v>
      </c>
      <c r="AV276" s="13" t="s">
        <v>113</v>
      </c>
      <c r="AW276" s="13" t="s">
        <v>31</v>
      </c>
      <c r="AX276" s="13" t="s">
        <v>76</v>
      </c>
      <c r="AY276" s="164" t="s">
        <v>328</v>
      </c>
    </row>
    <row r="277" spans="2:65" s="1" customFormat="1" ht="16.5" customHeight="1">
      <c r="B277" s="133"/>
      <c r="C277" s="176" t="s">
        <v>800</v>
      </c>
      <c r="D277" s="176" t="s">
        <v>539</v>
      </c>
      <c r="E277" s="177" t="s">
        <v>8036</v>
      </c>
      <c r="F277" s="178" t="s">
        <v>8037</v>
      </c>
      <c r="G277" s="179" t="s">
        <v>491</v>
      </c>
      <c r="H277" s="180">
        <v>16.260000000000002</v>
      </c>
      <c r="I277" s="181"/>
      <c r="J277" s="182">
        <f>ROUND(I277*H277,2)</f>
        <v>0</v>
      </c>
      <c r="K277" s="178" t="s">
        <v>335</v>
      </c>
      <c r="L277" s="183"/>
      <c r="M277" s="184" t="s">
        <v>3</v>
      </c>
      <c r="N277" s="185" t="s">
        <v>40</v>
      </c>
      <c r="P277" s="143">
        <f>O277*H277</f>
        <v>0</v>
      </c>
      <c r="Q277" s="143">
        <v>0</v>
      </c>
      <c r="R277" s="143">
        <f>Q277*H277</f>
        <v>0</v>
      </c>
      <c r="S277" s="143">
        <v>0</v>
      </c>
      <c r="T277" s="144">
        <f>S277*H277</f>
        <v>0</v>
      </c>
      <c r="AR277" s="145" t="s">
        <v>171</v>
      </c>
      <c r="AT277" s="145" t="s">
        <v>539</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1390</v>
      </c>
    </row>
    <row r="278" spans="2:65" s="12" customFormat="1">
      <c r="B278" s="156"/>
      <c r="D278" s="151" t="s">
        <v>442</v>
      </c>
      <c r="E278" s="157" t="s">
        <v>3</v>
      </c>
      <c r="F278" s="158" t="s">
        <v>8038</v>
      </c>
      <c r="H278" s="159">
        <v>6.96</v>
      </c>
      <c r="I278" s="160"/>
      <c r="L278" s="156"/>
      <c r="M278" s="161"/>
      <c r="T278" s="162"/>
      <c r="AT278" s="157" t="s">
        <v>442</v>
      </c>
      <c r="AU278" s="157" t="s">
        <v>76</v>
      </c>
      <c r="AV278" s="12" t="s">
        <v>79</v>
      </c>
      <c r="AW278" s="12" t="s">
        <v>31</v>
      </c>
      <c r="AX278" s="12" t="s">
        <v>69</v>
      </c>
      <c r="AY278" s="157" t="s">
        <v>328</v>
      </c>
    </row>
    <row r="279" spans="2:65" s="12" customFormat="1">
      <c r="B279" s="156"/>
      <c r="D279" s="151" t="s">
        <v>442</v>
      </c>
      <c r="E279" s="157" t="s">
        <v>3</v>
      </c>
      <c r="F279" s="158" t="s">
        <v>8039</v>
      </c>
      <c r="H279" s="159">
        <v>9.3000000000000007</v>
      </c>
      <c r="I279" s="160"/>
      <c r="L279" s="156"/>
      <c r="M279" s="161"/>
      <c r="T279" s="162"/>
      <c r="AT279" s="157" t="s">
        <v>442</v>
      </c>
      <c r="AU279" s="157" t="s">
        <v>76</v>
      </c>
      <c r="AV279" s="12" t="s">
        <v>79</v>
      </c>
      <c r="AW279" s="12" t="s">
        <v>31</v>
      </c>
      <c r="AX279" s="12" t="s">
        <v>69</v>
      </c>
      <c r="AY279" s="157" t="s">
        <v>328</v>
      </c>
    </row>
    <row r="280" spans="2:65" s="13" customFormat="1">
      <c r="B280" s="163"/>
      <c r="D280" s="151" t="s">
        <v>442</v>
      </c>
      <c r="E280" s="164" t="s">
        <v>3</v>
      </c>
      <c r="F280" s="165" t="s">
        <v>452</v>
      </c>
      <c r="H280" s="166">
        <v>16.260000000000002</v>
      </c>
      <c r="I280" s="167"/>
      <c r="L280" s="163"/>
      <c r="M280" s="168"/>
      <c r="T280" s="169"/>
      <c r="AT280" s="164" t="s">
        <v>442</v>
      </c>
      <c r="AU280" s="164" t="s">
        <v>76</v>
      </c>
      <c r="AV280" s="13" t="s">
        <v>113</v>
      </c>
      <c r="AW280" s="13" t="s">
        <v>31</v>
      </c>
      <c r="AX280" s="13" t="s">
        <v>76</v>
      </c>
      <c r="AY280" s="164" t="s">
        <v>328</v>
      </c>
    </row>
    <row r="281" spans="2:65" s="1" customFormat="1" ht="33" customHeight="1">
      <c r="B281" s="133"/>
      <c r="C281" s="134" t="s">
        <v>804</v>
      </c>
      <c r="D281" s="134" t="s">
        <v>331</v>
      </c>
      <c r="E281" s="135" t="s">
        <v>8040</v>
      </c>
      <c r="F281" s="136" t="s">
        <v>8041</v>
      </c>
      <c r="G281" s="137" t="s">
        <v>574</v>
      </c>
      <c r="H281" s="138">
        <v>39</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1597</v>
      </c>
    </row>
    <row r="282" spans="2:65" s="1" customFormat="1">
      <c r="B282" s="34"/>
      <c r="D282" s="147" t="s">
        <v>338</v>
      </c>
      <c r="F282" s="148" t="s">
        <v>8042</v>
      </c>
      <c r="I282" s="149"/>
      <c r="L282" s="34"/>
      <c r="M282" s="150"/>
      <c r="T282" s="55"/>
      <c r="AT282" s="19" t="s">
        <v>338</v>
      </c>
      <c r="AU282" s="19" t="s">
        <v>76</v>
      </c>
    </row>
    <row r="283" spans="2:65" s="1" customFormat="1" ht="24.2" customHeight="1">
      <c r="B283" s="133"/>
      <c r="C283" s="134" t="s">
        <v>808</v>
      </c>
      <c r="D283" s="134" t="s">
        <v>331</v>
      </c>
      <c r="E283" s="135" t="s">
        <v>8043</v>
      </c>
      <c r="F283" s="136" t="s">
        <v>8044</v>
      </c>
      <c r="G283" s="137" t="s">
        <v>574</v>
      </c>
      <c r="H283" s="138">
        <v>20</v>
      </c>
      <c r="I283" s="139"/>
      <c r="J283" s="140">
        <f>ROUND(I283*H283,2)</f>
        <v>0</v>
      </c>
      <c r="K283" s="136" t="s">
        <v>335</v>
      </c>
      <c r="L283" s="34"/>
      <c r="M283" s="141" t="s">
        <v>3</v>
      </c>
      <c r="N283" s="142" t="s">
        <v>40</v>
      </c>
      <c r="P283" s="143">
        <f>O283*H283</f>
        <v>0</v>
      </c>
      <c r="Q283" s="143">
        <v>0</v>
      </c>
      <c r="R283" s="143">
        <f>Q283*H283</f>
        <v>0</v>
      </c>
      <c r="S283" s="143">
        <v>0</v>
      </c>
      <c r="T283" s="144">
        <f>S283*H283</f>
        <v>0</v>
      </c>
      <c r="AR283" s="145" t="s">
        <v>113</v>
      </c>
      <c r="AT283" s="145" t="s">
        <v>331</v>
      </c>
      <c r="AU283" s="145" t="s">
        <v>76</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1600</v>
      </c>
    </row>
    <row r="284" spans="2:65" s="1" customFormat="1">
      <c r="B284" s="34"/>
      <c r="D284" s="147" t="s">
        <v>338</v>
      </c>
      <c r="F284" s="148" t="s">
        <v>8045</v>
      </c>
      <c r="I284" s="149"/>
      <c r="L284" s="34"/>
      <c r="M284" s="150"/>
      <c r="T284" s="55"/>
      <c r="AT284" s="19" t="s">
        <v>338</v>
      </c>
      <c r="AU284" s="19" t="s">
        <v>76</v>
      </c>
    </row>
    <row r="285" spans="2:65" s="1" customFormat="1" ht="19.5">
      <c r="B285" s="34"/>
      <c r="D285" s="151" t="s">
        <v>340</v>
      </c>
      <c r="F285" s="152" t="s">
        <v>8046</v>
      </c>
      <c r="I285" s="149"/>
      <c r="L285" s="34"/>
      <c r="M285" s="150"/>
      <c r="T285" s="55"/>
      <c r="AT285" s="19" t="s">
        <v>340</v>
      </c>
      <c r="AU285" s="19" t="s">
        <v>76</v>
      </c>
    </row>
    <row r="286" spans="2:65" s="1" customFormat="1" ht="21.75" customHeight="1">
      <c r="B286" s="133"/>
      <c r="C286" s="176" t="s">
        <v>812</v>
      </c>
      <c r="D286" s="176" t="s">
        <v>539</v>
      </c>
      <c r="E286" s="177" t="s">
        <v>8047</v>
      </c>
      <c r="F286" s="178" t="s">
        <v>8048</v>
      </c>
      <c r="G286" s="179" t="s">
        <v>574</v>
      </c>
      <c r="H286" s="180">
        <v>60</v>
      </c>
      <c r="I286" s="181"/>
      <c r="J286" s="182">
        <f>ROUND(I286*H286,2)</f>
        <v>0</v>
      </c>
      <c r="K286" s="178" t="s">
        <v>3</v>
      </c>
      <c r="L286" s="183"/>
      <c r="M286" s="184" t="s">
        <v>3</v>
      </c>
      <c r="N286" s="185" t="s">
        <v>40</v>
      </c>
      <c r="P286" s="143">
        <f>O286*H286</f>
        <v>0</v>
      </c>
      <c r="Q286" s="143">
        <v>0</v>
      </c>
      <c r="R286" s="143">
        <f>Q286*H286</f>
        <v>0</v>
      </c>
      <c r="S286" s="143">
        <v>0</v>
      </c>
      <c r="T286" s="144">
        <f>S286*H286</f>
        <v>0</v>
      </c>
      <c r="AR286" s="145" t="s">
        <v>171</v>
      </c>
      <c r="AT286" s="145" t="s">
        <v>539</v>
      </c>
      <c r="AU286" s="145" t="s">
        <v>76</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1603</v>
      </c>
    </row>
    <row r="287" spans="2:65" s="14" customFormat="1">
      <c r="B287" s="170"/>
      <c r="D287" s="151" t="s">
        <v>442</v>
      </c>
      <c r="E287" s="171" t="s">
        <v>3</v>
      </c>
      <c r="F287" s="172" t="s">
        <v>8049</v>
      </c>
      <c r="H287" s="171" t="s">
        <v>3</v>
      </c>
      <c r="I287" s="173"/>
      <c r="L287" s="170"/>
      <c r="M287" s="174"/>
      <c r="T287" s="175"/>
      <c r="AT287" s="171" t="s">
        <v>442</v>
      </c>
      <c r="AU287" s="171" t="s">
        <v>76</v>
      </c>
      <c r="AV287" s="14" t="s">
        <v>76</v>
      </c>
      <c r="AW287" s="14" t="s">
        <v>31</v>
      </c>
      <c r="AX287" s="14" t="s">
        <v>69</v>
      </c>
      <c r="AY287" s="171" t="s">
        <v>328</v>
      </c>
    </row>
    <row r="288" spans="2:65" s="12" customFormat="1">
      <c r="B288" s="156"/>
      <c r="D288" s="151" t="s">
        <v>442</v>
      </c>
      <c r="E288" s="157" t="s">
        <v>3</v>
      </c>
      <c r="F288" s="158" t="s">
        <v>8050</v>
      </c>
      <c r="H288" s="159">
        <v>60</v>
      </c>
      <c r="I288" s="160"/>
      <c r="L288" s="156"/>
      <c r="M288" s="161"/>
      <c r="T288" s="162"/>
      <c r="AT288" s="157" t="s">
        <v>442</v>
      </c>
      <c r="AU288" s="157" t="s">
        <v>76</v>
      </c>
      <c r="AV288" s="12" t="s">
        <v>79</v>
      </c>
      <c r="AW288" s="12" t="s">
        <v>31</v>
      </c>
      <c r="AX288" s="12" t="s">
        <v>69</v>
      </c>
      <c r="AY288" s="157" t="s">
        <v>328</v>
      </c>
    </row>
    <row r="289" spans="2:65" s="13" customFormat="1">
      <c r="B289" s="163"/>
      <c r="D289" s="151" t="s">
        <v>442</v>
      </c>
      <c r="E289" s="164" t="s">
        <v>3</v>
      </c>
      <c r="F289" s="165" t="s">
        <v>452</v>
      </c>
      <c r="H289" s="166">
        <v>60</v>
      </c>
      <c r="I289" s="167"/>
      <c r="L289" s="163"/>
      <c r="M289" s="168"/>
      <c r="T289" s="169"/>
      <c r="AT289" s="164" t="s">
        <v>442</v>
      </c>
      <c r="AU289" s="164" t="s">
        <v>76</v>
      </c>
      <c r="AV289" s="13" t="s">
        <v>113</v>
      </c>
      <c r="AW289" s="13" t="s">
        <v>31</v>
      </c>
      <c r="AX289" s="13" t="s">
        <v>76</v>
      </c>
      <c r="AY289" s="164" t="s">
        <v>328</v>
      </c>
    </row>
    <row r="290" spans="2:65" s="1" customFormat="1" ht="16.5" customHeight="1">
      <c r="B290" s="133"/>
      <c r="C290" s="176" t="s">
        <v>816</v>
      </c>
      <c r="D290" s="176" t="s">
        <v>539</v>
      </c>
      <c r="E290" s="177" t="s">
        <v>8051</v>
      </c>
      <c r="F290" s="178" t="s">
        <v>8052</v>
      </c>
      <c r="G290" s="179" t="s">
        <v>476</v>
      </c>
      <c r="H290" s="180">
        <v>240</v>
      </c>
      <c r="I290" s="181"/>
      <c r="J290" s="182">
        <f>ROUND(I290*H290,2)</f>
        <v>0</v>
      </c>
      <c r="K290" s="178" t="s">
        <v>3</v>
      </c>
      <c r="L290" s="183"/>
      <c r="M290" s="184" t="s">
        <v>3</v>
      </c>
      <c r="N290" s="185" t="s">
        <v>40</v>
      </c>
      <c r="P290" s="143">
        <f>O290*H290</f>
        <v>0</v>
      </c>
      <c r="Q290" s="143">
        <v>0</v>
      </c>
      <c r="R290" s="143">
        <f>Q290*H290</f>
        <v>0</v>
      </c>
      <c r="S290" s="143">
        <v>0</v>
      </c>
      <c r="T290" s="144">
        <f>S290*H290</f>
        <v>0</v>
      </c>
      <c r="AR290" s="145" t="s">
        <v>171</v>
      </c>
      <c r="AT290" s="145" t="s">
        <v>539</v>
      </c>
      <c r="AU290" s="145" t="s">
        <v>76</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1606</v>
      </c>
    </row>
    <row r="291" spans="2:65" s="14" customFormat="1" ht="22.5">
      <c r="B291" s="170"/>
      <c r="D291" s="151" t="s">
        <v>442</v>
      </c>
      <c r="E291" s="171" t="s">
        <v>3</v>
      </c>
      <c r="F291" s="172" t="s">
        <v>8053</v>
      </c>
      <c r="H291" s="171" t="s">
        <v>3</v>
      </c>
      <c r="I291" s="173"/>
      <c r="L291" s="170"/>
      <c r="M291" s="174"/>
      <c r="T291" s="175"/>
      <c r="AT291" s="171" t="s">
        <v>442</v>
      </c>
      <c r="AU291" s="171" t="s">
        <v>76</v>
      </c>
      <c r="AV291" s="14" t="s">
        <v>76</v>
      </c>
      <c r="AW291" s="14" t="s">
        <v>31</v>
      </c>
      <c r="AX291" s="14" t="s">
        <v>69</v>
      </c>
      <c r="AY291" s="171" t="s">
        <v>328</v>
      </c>
    </row>
    <row r="292" spans="2:65" s="12" customFormat="1">
      <c r="B292" s="156"/>
      <c r="D292" s="151" t="s">
        <v>442</v>
      </c>
      <c r="E292" s="157" t="s">
        <v>3</v>
      </c>
      <c r="F292" s="158" t="s">
        <v>8054</v>
      </c>
      <c r="H292" s="159">
        <v>240</v>
      </c>
      <c r="I292" s="160"/>
      <c r="L292" s="156"/>
      <c r="M292" s="161"/>
      <c r="T292" s="162"/>
      <c r="AT292" s="157" t="s">
        <v>442</v>
      </c>
      <c r="AU292" s="157" t="s">
        <v>76</v>
      </c>
      <c r="AV292" s="12" t="s">
        <v>79</v>
      </c>
      <c r="AW292" s="12" t="s">
        <v>31</v>
      </c>
      <c r="AX292" s="12" t="s">
        <v>69</v>
      </c>
      <c r="AY292" s="157" t="s">
        <v>328</v>
      </c>
    </row>
    <row r="293" spans="2:65" s="13" customFormat="1">
      <c r="B293" s="163"/>
      <c r="D293" s="151" t="s">
        <v>442</v>
      </c>
      <c r="E293" s="164" t="s">
        <v>3</v>
      </c>
      <c r="F293" s="165" t="s">
        <v>452</v>
      </c>
      <c r="H293" s="166">
        <v>240</v>
      </c>
      <c r="I293" s="167"/>
      <c r="L293" s="163"/>
      <c r="M293" s="168"/>
      <c r="T293" s="169"/>
      <c r="AT293" s="164" t="s">
        <v>442</v>
      </c>
      <c r="AU293" s="164" t="s">
        <v>76</v>
      </c>
      <c r="AV293" s="13" t="s">
        <v>113</v>
      </c>
      <c r="AW293" s="13" t="s">
        <v>31</v>
      </c>
      <c r="AX293" s="13" t="s">
        <v>76</v>
      </c>
      <c r="AY293" s="164" t="s">
        <v>328</v>
      </c>
    </row>
    <row r="294" spans="2:65" s="1" customFormat="1" ht="24.2" customHeight="1">
      <c r="B294" s="133"/>
      <c r="C294" s="134" t="s">
        <v>820</v>
      </c>
      <c r="D294" s="134" t="s">
        <v>331</v>
      </c>
      <c r="E294" s="135" t="s">
        <v>8055</v>
      </c>
      <c r="F294" s="136" t="s">
        <v>8056</v>
      </c>
      <c r="G294" s="137" t="s">
        <v>574</v>
      </c>
      <c r="H294" s="138">
        <v>4</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1609</v>
      </c>
    </row>
    <row r="295" spans="2:65" s="1" customFormat="1">
      <c r="B295" s="34"/>
      <c r="D295" s="147" t="s">
        <v>338</v>
      </c>
      <c r="F295" s="148" t="s">
        <v>8057</v>
      </c>
      <c r="I295" s="149"/>
      <c r="L295" s="34"/>
      <c r="M295" s="150"/>
      <c r="T295" s="55"/>
      <c r="AT295" s="19" t="s">
        <v>338</v>
      </c>
      <c r="AU295" s="19" t="s">
        <v>76</v>
      </c>
    </row>
    <row r="296" spans="2:65" s="1" customFormat="1" ht="19.5">
      <c r="B296" s="34"/>
      <c r="D296" s="151" t="s">
        <v>340</v>
      </c>
      <c r="F296" s="152" t="s">
        <v>8058</v>
      </c>
      <c r="I296" s="149"/>
      <c r="L296" s="34"/>
      <c r="M296" s="150"/>
      <c r="T296" s="55"/>
      <c r="AT296" s="19" t="s">
        <v>340</v>
      </c>
      <c r="AU296" s="19" t="s">
        <v>76</v>
      </c>
    </row>
    <row r="297" spans="2:65" s="1" customFormat="1" ht="21.75" customHeight="1">
      <c r="B297" s="133"/>
      <c r="C297" s="176" t="s">
        <v>825</v>
      </c>
      <c r="D297" s="176" t="s">
        <v>539</v>
      </c>
      <c r="E297" s="177" t="s">
        <v>8059</v>
      </c>
      <c r="F297" s="178" t="s">
        <v>8060</v>
      </c>
      <c r="G297" s="179" t="s">
        <v>574</v>
      </c>
      <c r="H297" s="180">
        <v>4</v>
      </c>
      <c r="I297" s="181"/>
      <c r="J297" s="182">
        <f>ROUND(I297*H297,2)</f>
        <v>0</v>
      </c>
      <c r="K297" s="178" t="s">
        <v>335</v>
      </c>
      <c r="L297" s="183"/>
      <c r="M297" s="184" t="s">
        <v>3</v>
      </c>
      <c r="N297" s="185" t="s">
        <v>40</v>
      </c>
      <c r="P297" s="143">
        <f>O297*H297</f>
        <v>0</v>
      </c>
      <c r="Q297" s="143">
        <v>0</v>
      </c>
      <c r="R297" s="143">
        <f>Q297*H297</f>
        <v>0</v>
      </c>
      <c r="S297" s="143">
        <v>0</v>
      </c>
      <c r="T297" s="144">
        <f>S297*H297</f>
        <v>0</v>
      </c>
      <c r="AR297" s="145" t="s">
        <v>171</v>
      </c>
      <c r="AT297" s="145" t="s">
        <v>539</v>
      </c>
      <c r="AU297" s="145" t="s">
        <v>76</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1613</v>
      </c>
    </row>
    <row r="298" spans="2:65" s="1" customFormat="1" ht="16.5" customHeight="1">
      <c r="B298" s="133"/>
      <c r="C298" s="176" t="s">
        <v>830</v>
      </c>
      <c r="D298" s="176" t="s">
        <v>539</v>
      </c>
      <c r="E298" s="177" t="s">
        <v>8061</v>
      </c>
      <c r="F298" s="178" t="s">
        <v>8052</v>
      </c>
      <c r="G298" s="179" t="s">
        <v>476</v>
      </c>
      <c r="H298" s="180">
        <v>64</v>
      </c>
      <c r="I298" s="181"/>
      <c r="J298" s="182">
        <f>ROUND(I298*H298,2)</f>
        <v>0</v>
      </c>
      <c r="K298" s="178" t="s">
        <v>3</v>
      </c>
      <c r="L298" s="183"/>
      <c r="M298" s="184" t="s">
        <v>3</v>
      </c>
      <c r="N298" s="185" t="s">
        <v>40</v>
      </c>
      <c r="P298" s="143">
        <f>O298*H298</f>
        <v>0</v>
      </c>
      <c r="Q298" s="143">
        <v>0</v>
      </c>
      <c r="R298" s="143">
        <f>Q298*H298</f>
        <v>0</v>
      </c>
      <c r="S298" s="143">
        <v>0</v>
      </c>
      <c r="T298" s="144">
        <f>S298*H298</f>
        <v>0</v>
      </c>
      <c r="AR298" s="145" t="s">
        <v>171</v>
      </c>
      <c r="AT298" s="145" t="s">
        <v>539</v>
      </c>
      <c r="AU298" s="145" t="s">
        <v>76</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1616</v>
      </c>
    </row>
    <row r="299" spans="2:65" s="1" customFormat="1" ht="39">
      <c r="B299" s="34"/>
      <c r="D299" s="151" t="s">
        <v>340</v>
      </c>
      <c r="F299" s="152" t="s">
        <v>8062</v>
      </c>
      <c r="I299" s="149"/>
      <c r="L299" s="34"/>
      <c r="M299" s="150"/>
      <c r="T299" s="55"/>
      <c r="AT299" s="19" t="s">
        <v>340</v>
      </c>
      <c r="AU299" s="19" t="s">
        <v>76</v>
      </c>
    </row>
    <row r="300" spans="2:65" s="14" customFormat="1">
      <c r="B300" s="170"/>
      <c r="D300" s="151" t="s">
        <v>442</v>
      </c>
      <c r="E300" s="171" t="s">
        <v>3</v>
      </c>
      <c r="F300" s="172" t="s">
        <v>8063</v>
      </c>
      <c r="H300" s="171" t="s">
        <v>3</v>
      </c>
      <c r="I300" s="173"/>
      <c r="L300" s="170"/>
      <c r="M300" s="174"/>
      <c r="T300" s="175"/>
      <c r="AT300" s="171" t="s">
        <v>442</v>
      </c>
      <c r="AU300" s="171" t="s">
        <v>76</v>
      </c>
      <c r="AV300" s="14" t="s">
        <v>76</v>
      </c>
      <c r="AW300" s="14" t="s">
        <v>31</v>
      </c>
      <c r="AX300" s="14" t="s">
        <v>69</v>
      </c>
      <c r="AY300" s="171" t="s">
        <v>328</v>
      </c>
    </row>
    <row r="301" spans="2:65" s="12" customFormat="1">
      <c r="B301" s="156"/>
      <c r="D301" s="151" t="s">
        <v>442</v>
      </c>
      <c r="E301" s="157" t="s">
        <v>3</v>
      </c>
      <c r="F301" s="158" t="s">
        <v>8064</v>
      </c>
      <c r="H301" s="159">
        <v>4</v>
      </c>
      <c r="I301" s="160"/>
      <c r="L301" s="156"/>
      <c r="M301" s="161"/>
      <c r="T301" s="162"/>
      <c r="AT301" s="157" t="s">
        <v>442</v>
      </c>
      <c r="AU301" s="157" t="s">
        <v>76</v>
      </c>
      <c r="AV301" s="12" t="s">
        <v>79</v>
      </c>
      <c r="AW301" s="12" t="s">
        <v>31</v>
      </c>
      <c r="AX301" s="12" t="s">
        <v>69</v>
      </c>
      <c r="AY301" s="157" t="s">
        <v>328</v>
      </c>
    </row>
    <row r="302" spans="2:65" s="12" customFormat="1">
      <c r="B302" s="156"/>
      <c r="D302" s="151" t="s">
        <v>442</v>
      </c>
      <c r="E302" s="157" t="s">
        <v>3</v>
      </c>
      <c r="F302" s="158" t="s">
        <v>8050</v>
      </c>
      <c r="H302" s="159">
        <v>60</v>
      </c>
      <c r="I302" s="160"/>
      <c r="L302" s="156"/>
      <c r="M302" s="161"/>
      <c r="T302" s="162"/>
      <c r="AT302" s="157" t="s">
        <v>442</v>
      </c>
      <c r="AU302" s="157" t="s">
        <v>76</v>
      </c>
      <c r="AV302" s="12" t="s">
        <v>79</v>
      </c>
      <c r="AW302" s="12" t="s">
        <v>31</v>
      </c>
      <c r="AX302" s="12" t="s">
        <v>69</v>
      </c>
      <c r="AY302" s="157" t="s">
        <v>328</v>
      </c>
    </row>
    <row r="303" spans="2:65" s="13" customFormat="1">
      <c r="B303" s="163"/>
      <c r="D303" s="151" t="s">
        <v>442</v>
      </c>
      <c r="E303" s="164" t="s">
        <v>3</v>
      </c>
      <c r="F303" s="165" t="s">
        <v>452</v>
      </c>
      <c r="H303" s="166">
        <v>64</v>
      </c>
      <c r="I303" s="167"/>
      <c r="L303" s="163"/>
      <c r="M303" s="168"/>
      <c r="T303" s="169"/>
      <c r="AT303" s="164" t="s">
        <v>442</v>
      </c>
      <c r="AU303" s="164" t="s">
        <v>76</v>
      </c>
      <c r="AV303" s="13" t="s">
        <v>113</v>
      </c>
      <c r="AW303" s="13" t="s">
        <v>31</v>
      </c>
      <c r="AX303" s="13" t="s">
        <v>76</v>
      </c>
      <c r="AY303" s="164" t="s">
        <v>328</v>
      </c>
    </row>
    <row r="304" spans="2:65" s="1" customFormat="1" ht="37.9" customHeight="1">
      <c r="B304" s="133"/>
      <c r="C304" s="134" t="s">
        <v>835</v>
      </c>
      <c r="D304" s="134" t="s">
        <v>331</v>
      </c>
      <c r="E304" s="135" t="s">
        <v>8065</v>
      </c>
      <c r="F304" s="136" t="s">
        <v>8066</v>
      </c>
      <c r="G304" s="137" t="s">
        <v>574</v>
      </c>
      <c r="H304" s="138">
        <v>15</v>
      </c>
      <c r="I304" s="139"/>
      <c r="J304" s="140">
        <f>ROUND(I304*H304,2)</f>
        <v>0</v>
      </c>
      <c r="K304" s="136" t="s">
        <v>3</v>
      </c>
      <c r="L304" s="34"/>
      <c r="M304" s="141" t="s">
        <v>3</v>
      </c>
      <c r="N304" s="142" t="s">
        <v>40</v>
      </c>
      <c r="P304" s="143">
        <f>O304*H304</f>
        <v>0</v>
      </c>
      <c r="Q304" s="143">
        <v>0</v>
      </c>
      <c r="R304" s="143">
        <f>Q304*H304</f>
        <v>0</v>
      </c>
      <c r="S304" s="143">
        <v>0</v>
      </c>
      <c r="T304" s="144">
        <f>S304*H304</f>
        <v>0</v>
      </c>
      <c r="AR304" s="145" t="s">
        <v>113</v>
      </c>
      <c r="AT304" s="145" t="s">
        <v>331</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1619</v>
      </c>
    </row>
    <row r="305" spans="2:65" s="1" customFormat="1" ht="19.5">
      <c r="B305" s="34"/>
      <c r="D305" s="151" t="s">
        <v>340</v>
      </c>
      <c r="F305" s="152" t="s">
        <v>8067</v>
      </c>
      <c r="I305" s="149"/>
      <c r="L305" s="34"/>
      <c r="M305" s="150"/>
      <c r="T305" s="55"/>
      <c r="AT305" s="19" t="s">
        <v>340</v>
      </c>
      <c r="AU305" s="19" t="s">
        <v>76</v>
      </c>
    </row>
    <row r="306" spans="2:65" s="1" customFormat="1" ht="66.75" customHeight="1">
      <c r="B306" s="133"/>
      <c r="C306" s="134" t="s">
        <v>840</v>
      </c>
      <c r="D306" s="134" t="s">
        <v>331</v>
      </c>
      <c r="E306" s="135" t="s">
        <v>8068</v>
      </c>
      <c r="F306" s="136" t="s">
        <v>8069</v>
      </c>
      <c r="G306" s="137" t="s">
        <v>574</v>
      </c>
      <c r="H306" s="138">
        <v>15</v>
      </c>
      <c r="I306" s="139"/>
      <c r="J306" s="140">
        <f>ROUND(I306*H306,2)</f>
        <v>0</v>
      </c>
      <c r="K306" s="136" t="s">
        <v>3</v>
      </c>
      <c r="L306" s="34"/>
      <c r="M306" s="141" t="s">
        <v>3</v>
      </c>
      <c r="N306" s="142" t="s">
        <v>40</v>
      </c>
      <c r="P306" s="143">
        <f>O306*H306</f>
        <v>0</v>
      </c>
      <c r="Q306" s="143">
        <v>0</v>
      </c>
      <c r="R306" s="143">
        <f>Q306*H306</f>
        <v>0</v>
      </c>
      <c r="S306" s="143">
        <v>0</v>
      </c>
      <c r="T306" s="144">
        <f>S306*H306</f>
        <v>0</v>
      </c>
      <c r="AR306" s="145" t="s">
        <v>113</v>
      </c>
      <c r="AT306" s="145" t="s">
        <v>331</v>
      </c>
      <c r="AU306" s="145" t="s">
        <v>76</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1622</v>
      </c>
    </row>
    <row r="307" spans="2:65" s="1" customFormat="1" ht="16.5" customHeight="1">
      <c r="B307" s="133"/>
      <c r="C307" s="134" t="s">
        <v>845</v>
      </c>
      <c r="D307" s="134" t="s">
        <v>331</v>
      </c>
      <c r="E307" s="135" t="s">
        <v>8070</v>
      </c>
      <c r="F307" s="136" t="s">
        <v>8071</v>
      </c>
      <c r="G307" s="137" t="s">
        <v>574</v>
      </c>
      <c r="H307" s="138">
        <v>15</v>
      </c>
      <c r="I307" s="139"/>
      <c r="J307" s="140">
        <f>ROUND(I307*H307,2)</f>
        <v>0</v>
      </c>
      <c r="K307" s="136" t="s">
        <v>3</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1625</v>
      </c>
    </row>
    <row r="308" spans="2:65" s="1" customFormat="1" ht="37.9" customHeight="1">
      <c r="B308" s="133"/>
      <c r="C308" s="134" t="s">
        <v>850</v>
      </c>
      <c r="D308" s="134" t="s">
        <v>331</v>
      </c>
      <c r="E308" s="135" t="s">
        <v>2697</v>
      </c>
      <c r="F308" s="136" t="s">
        <v>8072</v>
      </c>
      <c r="G308" s="137" t="s">
        <v>439</v>
      </c>
      <c r="H308" s="138">
        <v>690</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76</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1629</v>
      </c>
    </row>
    <row r="309" spans="2:65" s="1" customFormat="1">
      <c r="B309" s="34"/>
      <c r="D309" s="147" t="s">
        <v>338</v>
      </c>
      <c r="F309" s="148" t="s">
        <v>2700</v>
      </c>
      <c r="I309" s="149"/>
      <c r="L309" s="34"/>
      <c r="M309" s="150"/>
      <c r="T309" s="55"/>
      <c r="AT309" s="19" t="s">
        <v>338</v>
      </c>
      <c r="AU309" s="19" t="s">
        <v>76</v>
      </c>
    </row>
    <row r="310" spans="2:65" s="14" customFormat="1">
      <c r="B310" s="170"/>
      <c r="D310" s="151" t="s">
        <v>442</v>
      </c>
      <c r="E310" s="171" t="s">
        <v>3</v>
      </c>
      <c r="F310" s="172" t="s">
        <v>8073</v>
      </c>
      <c r="H310" s="171" t="s">
        <v>3</v>
      </c>
      <c r="I310" s="173"/>
      <c r="L310" s="170"/>
      <c r="M310" s="174"/>
      <c r="T310" s="175"/>
      <c r="AT310" s="171" t="s">
        <v>442</v>
      </c>
      <c r="AU310" s="171" t="s">
        <v>76</v>
      </c>
      <c r="AV310" s="14" t="s">
        <v>76</v>
      </c>
      <c r="AW310" s="14" t="s">
        <v>31</v>
      </c>
      <c r="AX310" s="14" t="s">
        <v>69</v>
      </c>
      <c r="AY310" s="171" t="s">
        <v>328</v>
      </c>
    </row>
    <row r="311" spans="2:65" s="12" customFormat="1">
      <c r="B311" s="156"/>
      <c r="D311" s="151" t="s">
        <v>442</v>
      </c>
      <c r="E311" s="157" t="s">
        <v>3</v>
      </c>
      <c r="F311" s="158" t="s">
        <v>4945</v>
      </c>
      <c r="H311" s="159">
        <v>435</v>
      </c>
      <c r="I311" s="160"/>
      <c r="L311" s="156"/>
      <c r="M311" s="161"/>
      <c r="T311" s="162"/>
      <c r="AT311" s="157" t="s">
        <v>442</v>
      </c>
      <c r="AU311" s="157" t="s">
        <v>76</v>
      </c>
      <c r="AV311" s="12" t="s">
        <v>79</v>
      </c>
      <c r="AW311" s="12" t="s">
        <v>31</v>
      </c>
      <c r="AX311" s="12" t="s">
        <v>69</v>
      </c>
      <c r="AY311" s="157" t="s">
        <v>328</v>
      </c>
    </row>
    <row r="312" spans="2:65" s="12" customFormat="1">
      <c r="B312" s="156"/>
      <c r="D312" s="151" t="s">
        <v>442</v>
      </c>
      <c r="E312" s="157" t="s">
        <v>3</v>
      </c>
      <c r="F312" s="158" t="s">
        <v>3980</v>
      </c>
      <c r="H312" s="159">
        <v>255</v>
      </c>
      <c r="I312" s="160"/>
      <c r="L312" s="156"/>
      <c r="M312" s="161"/>
      <c r="T312" s="162"/>
      <c r="AT312" s="157" t="s">
        <v>442</v>
      </c>
      <c r="AU312" s="157" t="s">
        <v>76</v>
      </c>
      <c r="AV312" s="12" t="s">
        <v>79</v>
      </c>
      <c r="AW312" s="12" t="s">
        <v>31</v>
      </c>
      <c r="AX312" s="12" t="s">
        <v>69</v>
      </c>
      <c r="AY312" s="157" t="s">
        <v>328</v>
      </c>
    </row>
    <row r="313" spans="2:65" s="13" customFormat="1">
      <c r="B313" s="163"/>
      <c r="D313" s="151" t="s">
        <v>442</v>
      </c>
      <c r="E313" s="164" t="s">
        <v>3</v>
      </c>
      <c r="F313" s="165" t="s">
        <v>452</v>
      </c>
      <c r="H313" s="166">
        <v>690</v>
      </c>
      <c r="I313" s="167"/>
      <c r="L313" s="163"/>
      <c r="M313" s="168"/>
      <c r="T313" s="169"/>
      <c r="AT313" s="164" t="s">
        <v>442</v>
      </c>
      <c r="AU313" s="164" t="s">
        <v>76</v>
      </c>
      <c r="AV313" s="13" t="s">
        <v>113</v>
      </c>
      <c r="AW313" s="13" t="s">
        <v>31</v>
      </c>
      <c r="AX313" s="13" t="s">
        <v>76</v>
      </c>
      <c r="AY313" s="164" t="s">
        <v>328</v>
      </c>
    </row>
    <row r="314" spans="2:65" s="1" customFormat="1" ht="24.2" customHeight="1">
      <c r="B314" s="133"/>
      <c r="C314" s="134" t="s">
        <v>857</v>
      </c>
      <c r="D314" s="134" t="s">
        <v>331</v>
      </c>
      <c r="E314" s="135" t="s">
        <v>8074</v>
      </c>
      <c r="F314" s="136" t="s">
        <v>8075</v>
      </c>
      <c r="G314" s="137" t="s">
        <v>439</v>
      </c>
      <c r="H314" s="138">
        <v>690</v>
      </c>
      <c r="I314" s="139"/>
      <c r="J314" s="140">
        <f>ROUND(I314*H314,2)</f>
        <v>0</v>
      </c>
      <c r="K314" s="136" t="s">
        <v>3</v>
      </c>
      <c r="L314" s="34"/>
      <c r="M314" s="141" t="s">
        <v>3</v>
      </c>
      <c r="N314" s="142" t="s">
        <v>40</v>
      </c>
      <c r="P314" s="143">
        <f>O314*H314</f>
        <v>0</v>
      </c>
      <c r="Q314" s="143">
        <v>0</v>
      </c>
      <c r="R314" s="143">
        <f>Q314*H314</f>
        <v>0</v>
      </c>
      <c r="S314" s="143">
        <v>0</v>
      </c>
      <c r="T314" s="144">
        <f>S314*H314</f>
        <v>0</v>
      </c>
      <c r="AR314" s="145" t="s">
        <v>113</v>
      </c>
      <c r="AT314" s="145" t="s">
        <v>331</v>
      </c>
      <c r="AU314" s="145" t="s">
        <v>76</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1632</v>
      </c>
    </row>
    <row r="315" spans="2:65" s="1" customFormat="1" ht="49.15" customHeight="1">
      <c r="B315" s="133"/>
      <c r="C315" s="134" t="s">
        <v>174</v>
      </c>
      <c r="D315" s="134" t="s">
        <v>331</v>
      </c>
      <c r="E315" s="135" t="s">
        <v>8076</v>
      </c>
      <c r="F315" s="136" t="s">
        <v>8077</v>
      </c>
      <c r="G315" s="137" t="s">
        <v>491</v>
      </c>
      <c r="H315" s="138">
        <v>29.85</v>
      </c>
      <c r="I315" s="139"/>
      <c r="J315" s="140">
        <f>ROUND(I315*H315,2)</f>
        <v>0</v>
      </c>
      <c r="K315" s="136" t="s">
        <v>3</v>
      </c>
      <c r="L315" s="34"/>
      <c r="M315" s="141" t="s">
        <v>3</v>
      </c>
      <c r="N315" s="142" t="s">
        <v>40</v>
      </c>
      <c r="P315" s="143">
        <f>O315*H315</f>
        <v>0</v>
      </c>
      <c r="Q315" s="143">
        <v>0</v>
      </c>
      <c r="R315" s="143">
        <f>Q315*H315</f>
        <v>0</v>
      </c>
      <c r="S315" s="143">
        <v>0</v>
      </c>
      <c r="T315" s="144">
        <f>S315*H315</f>
        <v>0</v>
      </c>
      <c r="AR315" s="145" t="s">
        <v>113</v>
      </c>
      <c r="AT315" s="145" t="s">
        <v>331</v>
      </c>
      <c r="AU315" s="145" t="s">
        <v>76</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1635</v>
      </c>
    </row>
    <row r="316" spans="2:65" s="14" customFormat="1" ht="22.5">
      <c r="B316" s="170"/>
      <c r="D316" s="151" t="s">
        <v>442</v>
      </c>
      <c r="E316" s="171" t="s">
        <v>3</v>
      </c>
      <c r="F316" s="172" t="s">
        <v>8078</v>
      </c>
      <c r="H316" s="171" t="s">
        <v>3</v>
      </c>
      <c r="I316" s="173"/>
      <c r="L316" s="170"/>
      <c r="M316" s="174"/>
      <c r="T316" s="175"/>
      <c r="AT316" s="171" t="s">
        <v>442</v>
      </c>
      <c r="AU316" s="171" t="s">
        <v>76</v>
      </c>
      <c r="AV316" s="14" t="s">
        <v>76</v>
      </c>
      <c r="AW316" s="14" t="s">
        <v>31</v>
      </c>
      <c r="AX316" s="14" t="s">
        <v>69</v>
      </c>
      <c r="AY316" s="171" t="s">
        <v>328</v>
      </c>
    </row>
    <row r="317" spans="2:65" s="12" customFormat="1">
      <c r="B317" s="156"/>
      <c r="D317" s="151" t="s">
        <v>442</v>
      </c>
      <c r="E317" s="157" t="s">
        <v>3</v>
      </c>
      <c r="F317" s="158" t="s">
        <v>8079</v>
      </c>
      <c r="H317" s="159">
        <v>21.75</v>
      </c>
      <c r="I317" s="160"/>
      <c r="L317" s="156"/>
      <c r="M317" s="161"/>
      <c r="T317" s="162"/>
      <c r="AT317" s="157" t="s">
        <v>442</v>
      </c>
      <c r="AU317" s="157" t="s">
        <v>76</v>
      </c>
      <c r="AV317" s="12" t="s">
        <v>79</v>
      </c>
      <c r="AW317" s="12" t="s">
        <v>31</v>
      </c>
      <c r="AX317" s="12" t="s">
        <v>69</v>
      </c>
      <c r="AY317" s="157" t="s">
        <v>328</v>
      </c>
    </row>
    <row r="318" spans="2:65" s="12" customFormat="1">
      <c r="B318" s="156"/>
      <c r="D318" s="151" t="s">
        <v>442</v>
      </c>
      <c r="E318" s="157" t="s">
        <v>3</v>
      </c>
      <c r="F318" s="158" t="s">
        <v>8080</v>
      </c>
      <c r="H318" s="159">
        <v>8.1</v>
      </c>
      <c r="I318" s="160"/>
      <c r="L318" s="156"/>
      <c r="M318" s="161"/>
      <c r="T318" s="162"/>
      <c r="AT318" s="157" t="s">
        <v>442</v>
      </c>
      <c r="AU318" s="157" t="s">
        <v>76</v>
      </c>
      <c r="AV318" s="12" t="s">
        <v>79</v>
      </c>
      <c r="AW318" s="12" t="s">
        <v>31</v>
      </c>
      <c r="AX318" s="12" t="s">
        <v>69</v>
      </c>
      <c r="AY318" s="157" t="s">
        <v>328</v>
      </c>
    </row>
    <row r="319" spans="2:65" s="13" customFormat="1">
      <c r="B319" s="163"/>
      <c r="D319" s="151" t="s">
        <v>442</v>
      </c>
      <c r="E319" s="164" t="s">
        <v>3</v>
      </c>
      <c r="F319" s="165" t="s">
        <v>452</v>
      </c>
      <c r="H319" s="166">
        <v>29.85</v>
      </c>
      <c r="I319" s="167"/>
      <c r="L319" s="163"/>
      <c r="M319" s="168"/>
      <c r="T319" s="169"/>
      <c r="AT319" s="164" t="s">
        <v>442</v>
      </c>
      <c r="AU319" s="164" t="s">
        <v>76</v>
      </c>
      <c r="AV319" s="13" t="s">
        <v>113</v>
      </c>
      <c r="AW319" s="13" t="s">
        <v>31</v>
      </c>
      <c r="AX319" s="13" t="s">
        <v>76</v>
      </c>
      <c r="AY319" s="164" t="s">
        <v>328</v>
      </c>
    </row>
    <row r="320" spans="2:65" s="1" customFormat="1" ht="16.5" customHeight="1">
      <c r="B320" s="133"/>
      <c r="C320" s="134" t="s">
        <v>177</v>
      </c>
      <c r="D320" s="134" t="s">
        <v>331</v>
      </c>
      <c r="E320" s="135" t="s">
        <v>8081</v>
      </c>
      <c r="F320" s="136" t="s">
        <v>8082</v>
      </c>
      <c r="G320" s="137" t="s">
        <v>491</v>
      </c>
      <c r="H320" s="138">
        <v>29.85</v>
      </c>
      <c r="I320" s="139"/>
      <c r="J320" s="140">
        <f>ROUND(I320*H320,2)</f>
        <v>0</v>
      </c>
      <c r="K320" s="136" t="s">
        <v>3</v>
      </c>
      <c r="L320" s="34"/>
      <c r="M320" s="141" t="s">
        <v>3</v>
      </c>
      <c r="N320" s="142" t="s">
        <v>40</v>
      </c>
      <c r="P320" s="143">
        <f>O320*H320</f>
        <v>0</v>
      </c>
      <c r="Q320" s="143">
        <v>0</v>
      </c>
      <c r="R320" s="143">
        <f>Q320*H320</f>
        <v>0</v>
      </c>
      <c r="S320" s="143">
        <v>0</v>
      </c>
      <c r="T320" s="144">
        <f>S320*H320</f>
        <v>0</v>
      </c>
      <c r="AR320" s="145" t="s">
        <v>113</v>
      </c>
      <c r="AT320" s="145" t="s">
        <v>331</v>
      </c>
      <c r="AU320" s="145" t="s">
        <v>76</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113</v>
      </c>
      <c r="BM320" s="145" t="s">
        <v>1638</v>
      </c>
    </row>
    <row r="321" spans="2:65" s="1" customFormat="1" ht="33" customHeight="1">
      <c r="B321" s="133"/>
      <c r="C321" s="134" t="s">
        <v>180</v>
      </c>
      <c r="D321" s="134" t="s">
        <v>331</v>
      </c>
      <c r="E321" s="135" t="s">
        <v>8083</v>
      </c>
      <c r="F321" s="136" t="s">
        <v>8084</v>
      </c>
      <c r="G321" s="137" t="s">
        <v>574</v>
      </c>
      <c r="H321" s="138">
        <v>32</v>
      </c>
      <c r="I321" s="139"/>
      <c r="J321" s="140">
        <f>ROUND(I321*H321,2)</f>
        <v>0</v>
      </c>
      <c r="K321" s="136" t="s">
        <v>335</v>
      </c>
      <c r="L321" s="34"/>
      <c r="M321" s="141" t="s">
        <v>3</v>
      </c>
      <c r="N321" s="142" t="s">
        <v>40</v>
      </c>
      <c r="P321" s="143">
        <f>O321*H321</f>
        <v>0</v>
      </c>
      <c r="Q321" s="143">
        <v>0</v>
      </c>
      <c r="R321" s="143">
        <f>Q321*H321</f>
        <v>0</v>
      </c>
      <c r="S321" s="143">
        <v>0</v>
      </c>
      <c r="T321" s="144">
        <f>S321*H321</f>
        <v>0</v>
      </c>
      <c r="AR321" s="145" t="s">
        <v>113</v>
      </c>
      <c r="AT321" s="145" t="s">
        <v>331</v>
      </c>
      <c r="AU321" s="145" t="s">
        <v>76</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1642</v>
      </c>
    </row>
    <row r="322" spans="2:65" s="1" customFormat="1">
      <c r="B322" s="34"/>
      <c r="D322" s="147" t="s">
        <v>338</v>
      </c>
      <c r="F322" s="148" t="s">
        <v>8085</v>
      </c>
      <c r="I322" s="149"/>
      <c r="L322" s="34"/>
      <c r="M322" s="150"/>
      <c r="T322" s="55"/>
      <c r="AT322" s="19" t="s">
        <v>338</v>
      </c>
      <c r="AU322" s="19" t="s">
        <v>76</v>
      </c>
    </row>
    <row r="323" spans="2:65" s="1" customFormat="1" ht="16.5" customHeight="1">
      <c r="B323" s="133"/>
      <c r="C323" s="176" t="s">
        <v>874</v>
      </c>
      <c r="D323" s="176" t="s">
        <v>539</v>
      </c>
      <c r="E323" s="177" t="s">
        <v>8086</v>
      </c>
      <c r="F323" s="178" t="s">
        <v>8087</v>
      </c>
      <c r="G323" s="179" t="s">
        <v>491</v>
      </c>
      <c r="H323" s="180">
        <v>3.2</v>
      </c>
      <c r="I323" s="181"/>
      <c r="J323" s="182">
        <f>ROUND(I323*H323,2)</f>
        <v>0</v>
      </c>
      <c r="K323" s="178" t="s">
        <v>335</v>
      </c>
      <c r="L323" s="183"/>
      <c r="M323" s="184" t="s">
        <v>3</v>
      </c>
      <c r="N323" s="185" t="s">
        <v>40</v>
      </c>
      <c r="P323" s="143">
        <f>O323*H323</f>
        <v>0</v>
      </c>
      <c r="Q323" s="143">
        <v>0</v>
      </c>
      <c r="R323" s="143">
        <f>Q323*H323</f>
        <v>0</v>
      </c>
      <c r="S323" s="143">
        <v>0</v>
      </c>
      <c r="T323" s="144">
        <f>S323*H323</f>
        <v>0</v>
      </c>
      <c r="AR323" s="145" t="s">
        <v>171</v>
      </c>
      <c r="AT323" s="145" t="s">
        <v>539</v>
      </c>
      <c r="AU323" s="145" t="s">
        <v>76</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1646</v>
      </c>
    </row>
    <row r="324" spans="2:65" s="1" customFormat="1" ht="24.2" customHeight="1">
      <c r="B324" s="133"/>
      <c r="C324" s="134" t="s">
        <v>882</v>
      </c>
      <c r="D324" s="134" t="s">
        <v>331</v>
      </c>
      <c r="E324" s="135" t="s">
        <v>8088</v>
      </c>
      <c r="F324" s="136" t="s">
        <v>8089</v>
      </c>
      <c r="G324" s="137" t="s">
        <v>574</v>
      </c>
      <c r="H324" s="138">
        <v>33</v>
      </c>
      <c r="I324" s="139"/>
      <c r="J324" s="140">
        <f>ROUND(I324*H324,2)</f>
        <v>0</v>
      </c>
      <c r="K324" s="136" t="s">
        <v>335</v>
      </c>
      <c r="L324" s="34"/>
      <c r="M324" s="141" t="s">
        <v>3</v>
      </c>
      <c r="N324" s="142" t="s">
        <v>40</v>
      </c>
      <c r="P324" s="143">
        <f>O324*H324</f>
        <v>0</v>
      </c>
      <c r="Q324" s="143">
        <v>0</v>
      </c>
      <c r="R324" s="143">
        <f>Q324*H324</f>
        <v>0</v>
      </c>
      <c r="S324" s="143">
        <v>0</v>
      </c>
      <c r="T324" s="144">
        <f>S324*H324</f>
        <v>0</v>
      </c>
      <c r="AR324" s="145" t="s">
        <v>113</v>
      </c>
      <c r="AT324" s="145" t="s">
        <v>331</v>
      </c>
      <c r="AU324" s="145" t="s">
        <v>76</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1650</v>
      </c>
    </row>
    <row r="325" spans="2:65" s="1" customFormat="1">
      <c r="B325" s="34"/>
      <c r="D325" s="147" t="s">
        <v>338</v>
      </c>
      <c r="F325" s="148" t="s">
        <v>8090</v>
      </c>
      <c r="I325" s="149"/>
      <c r="L325" s="34"/>
      <c r="M325" s="150"/>
      <c r="T325" s="55"/>
      <c r="AT325" s="19" t="s">
        <v>338</v>
      </c>
      <c r="AU325" s="19" t="s">
        <v>76</v>
      </c>
    </row>
    <row r="326" spans="2:65" s="14" customFormat="1">
      <c r="B326" s="170"/>
      <c r="D326" s="151" t="s">
        <v>442</v>
      </c>
      <c r="E326" s="171" t="s">
        <v>3</v>
      </c>
      <c r="F326" s="172" t="s">
        <v>8091</v>
      </c>
      <c r="H326" s="171" t="s">
        <v>3</v>
      </c>
      <c r="I326" s="173"/>
      <c r="L326" s="170"/>
      <c r="M326" s="174"/>
      <c r="T326" s="175"/>
      <c r="AT326" s="171" t="s">
        <v>442</v>
      </c>
      <c r="AU326" s="171" t="s">
        <v>76</v>
      </c>
      <c r="AV326" s="14" t="s">
        <v>76</v>
      </c>
      <c r="AW326" s="14" t="s">
        <v>31</v>
      </c>
      <c r="AX326" s="14" t="s">
        <v>69</v>
      </c>
      <c r="AY326" s="171" t="s">
        <v>328</v>
      </c>
    </row>
    <row r="327" spans="2:65" s="12" customFormat="1">
      <c r="B327" s="156"/>
      <c r="D327" s="151" t="s">
        <v>442</v>
      </c>
      <c r="E327" s="157" t="s">
        <v>3</v>
      </c>
      <c r="F327" s="158" t="s">
        <v>626</v>
      </c>
      <c r="H327" s="159">
        <v>33</v>
      </c>
      <c r="I327" s="160"/>
      <c r="L327" s="156"/>
      <c r="M327" s="161"/>
      <c r="T327" s="162"/>
      <c r="AT327" s="157" t="s">
        <v>442</v>
      </c>
      <c r="AU327" s="157" t="s">
        <v>76</v>
      </c>
      <c r="AV327" s="12" t="s">
        <v>79</v>
      </c>
      <c r="AW327" s="12" t="s">
        <v>31</v>
      </c>
      <c r="AX327" s="12" t="s">
        <v>69</v>
      </c>
      <c r="AY327" s="157" t="s">
        <v>328</v>
      </c>
    </row>
    <row r="328" spans="2:65" s="13" customFormat="1">
      <c r="B328" s="163"/>
      <c r="D328" s="151" t="s">
        <v>442</v>
      </c>
      <c r="E328" s="164" t="s">
        <v>3</v>
      </c>
      <c r="F328" s="165" t="s">
        <v>452</v>
      </c>
      <c r="H328" s="166">
        <v>33</v>
      </c>
      <c r="I328" s="167"/>
      <c r="L328" s="163"/>
      <c r="M328" s="168"/>
      <c r="T328" s="169"/>
      <c r="AT328" s="164" t="s">
        <v>442</v>
      </c>
      <c r="AU328" s="164" t="s">
        <v>76</v>
      </c>
      <c r="AV328" s="13" t="s">
        <v>113</v>
      </c>
      <c r="AW328" s="13" t="s">
        <v>31</v>
      </c>
      <c r="AX328" s="13" t="s">
        <v>76</v>
      </c>
      <c r="AY328" s="164" t="s">
        <v>328</v>
      </c>
    </row>
    <row r="329" spans="2:65" s="1" customFormat="1" ht="24.2" customHeight="1">
      <c r="B329" s="133"/>
      <c r="C329" s="134" t="s">
        <v>891</v>
      </c>
      <c r="D329" s="134" t="s">
        <v>331</v>
      </c>
      <c r="E329" s="135" t="s">
        <v>8092</v>
      </c>
      <c r="F329" s="136" t="s">
        <v>8093</v>
      </c>
      <c r="G329" s="137" t="s">
        <v>574</v>
      </c>
      <c r="H329" s="138">
        <v>1</v>
      </c>
      <c r="I329" s="139"/>
      <c r="J329" s="140">
        <f>ROUND(I329*H329,2)</f>
        <v>0</v>
      </c>
      <c r="K329" s="136" t="s">
        <v>335</v>
      </c>
      <c r="L329" s="34"/>
      <c r="M329" s="141" t="s">
        <v>3</v>
      </c>
      <c r="N329" s="142" t="s">
        <v>40</v>
      </c>
      <c r="P329" s="143">
        <f>O329*H329</f>
        <v>0</v>
      </c>
      <c r="Q329" s="143">
        <v>0</v>
      </c>
      <c r="R329" s="143">
        <f>Q329*H329</f>
        <v>0</v>
      </c>
      <c r="S329" s="143">
        <v>0</v>
      </c>
      <c r="T329" s="144">
        <f>S329*H329</f>
        <v>0</v>
      </c>
      <c r="AR329" s="145" t="s">
        <v>113</v>
      </c>
      <c r="AT329" s="145" t="s">
        <v>331</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1654</v>
      </c>
    </row>
    <row r="330" spans="2:65" s="1" customFormat="1">
      <c r="B330" s="34"/>
      <c r="D330" s="147" t="s">
        <v>338</v>
      </c>
      <c r="F330" s="148" t="s">
        <v>8094</v>
      </c>
      <c r="I330" s="149"/>
      <c r="L330" s="34"/>
      <c r="M330" s="150"/>
      <c r="T330" s="55"/>
      <c r="AT330" s="19" t="s">
        <v>338</v>
      </c>
      <c r="AU330" s="19" t="s">
        <v>76</v>
      </c>
    </row>
    <row r="331" spans="2:65" s="1" customFormat="1" ht="16.5" customHeight="1">
      <c r="B331" s="133"/>
      <c r="C331" s="176" t="s">
        <v>898</v>
      </c>
      <c r="D331" s="176" t="s">
        <v>539</v>
      </c>
      <c r="E331" s="177" t="s">
        <v>8095</v>
      </c>
      <c r="F331" s="178" t="s">
        <v>8096</v>
      </c>
      <c r="G331" s="179" t="s">
        <v>3576</v>
      </c>
      <c r="H331" s="180">
        <v>21</v>
      </c>
      <c r="I331" s="181"/>
      <c r="J331" s="182">
        <f>ROUND(I331*H331,2)</f>
        <v>0</v>
      </c>
      <c r="K331" s="178" t="s">
        <v>3</v>
      </c>
      <c r="L331" s="183"/>
      <c r="M331" s="184" t="s">
        <v>3</v>
      </c>
      <c r="N331" s="185" t="s">
        <v>40</v>
      </c>
      <c r="P331" s="143">
        <f>O331*H331</f>
        <v>0</v>
      </c>
      <c r="Q331" s="143">
        <v>0</v>
      </c>
      <c r="R331" s="143">
        <f>Q331*H331</f>
        <v>0</v>
      </c>
      <c r="S331" s="143">
        <v>0</v>
      </c>
      <c r="T331" s="144">
        <f>S331*H331</f>
        <v>0</v>
      </c>
      <c r="AR331" s="145" t="s">
        <v>171</v>
      </c>
      <c r="AT331" s="145" t="s">
        <v>539</v>
      </c>
      <c r="AU331" s="145" t="s">
        <v>76</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1658</v>
      </c>
    </row>
    <row r="332" spans="2:65" s="12" customFormat="1">
      <c r="B332" s="156"/>
      <c r="D332" s="151" t="s">
        <v>442</v>
      </c>
      <c r="E332" s="157" t="s">
        <v>3</v>
      </c>
      <c r="F332" s="158" t="s">
        <v>8097</v>
      </c>
      <c r="H332" s="159">
        <v>21</v>
      </c>
      <c r="I332" s="160"/>
      <c r="L332" s="156"/>
      <c r="M332" s="161"/>
      <c r="T332" s="162"/>
      <c r="AT332" s="157" t="s">
        <v>442</v>
      </c>
      <c r="AU332" s="157" t="s">
        <v>76</v>
      </c>
      <c r="AV332" s="12" t="s">
        <v>79</v>
      </c>
      <c r="AW332" s="12" t="s">
        <v>31</v>
      </c>
      <c r="AX332" s="12" t="s">
        <v>69</v>
      </c>
      <c r="AY332" s="157" t="s">
        <v>328</v>
      </c>
    </row>
    <row r="333" spans="2:65" s="13" customFormat="1">
      <c r="B333" s="163"/>
      <c r="D333" s="151" t="s">
        <v>442</v>
      </c>
      <c r="E333" s="164" t="s">
        <v>3</v>
      </c>
      <c r="F333" s="165" t="s">
        <v>452</v>
      </c>
      <c r="H333" s="166">
        <v>21</v>
      </c>
      <c r="I333" s="167"/>
      <c r="L333" s="163"/>
      <c r="M333" s="168"/>
      <c r="T333" s="169"/>
      <c r="AT333" s="164" t="s">
        <v>442</v>
      </c>
      <c r="AU333" s="164" t="s">
        <v>76</v>
      </c>
      <c r="AV333" s="13" t="s">
        <v>113</v>
      </c>
      <c r="AW333" s="13" t="s">
        <v>31</v>
      </c>
      <c r="AX333" s="13" t="s">
        <v>76</v>
      </c>
      <c r="AY333" s="164" t="s">
        <v>328</v>
      </c>
    </row>
    <row r="334" spans="2:65" s="1" customFormat="1" ht="49.15" customHeight="1">
      <c r="B334" s="133"/>
      <c r="C334" s="134" t="s">
        <v>903</v>
      </c>
      <c r="D334" s="134" t="s">
        <v>331</v>
      </c>
      <c r="E334" s="135" t="s">
        <v>8098</v>
      </c>
      <c r="F334" s="136" t="s">
        <v>8099</v>
      </c>
      <c r="G334" s="137" t="s">
        <v>585</v>
      </c>
      <c r="H334" s="138">
        <v>0.01</v>
      </c>
      <c r="I334" s="139"/>
      <c r="J334" s="140">
        <f>ROUND(I334*H334,2)</f>
        <v>0</v>
      </c>
      <c r="K334" s="136" t="s">
        <v>335</v>
      </c>
      <c r="L334" s="34"/>
      <c r="M334" s="141" t="s">
        <v>3</v>
      </c>
      <c r="N334" s="142" t="s">
        <v>40</v>
      </c>
      <c r="P334" s="143">
        <f>O334*H334</f>
        <v>0</v>
      </c>
      <c r="Q334" s="143">
        <v>0</v>
      </c>
      <c r="R334" s="143">
        <f>Q334*H334</f>
        <v>0</v>
      </c>
      <c r="S334" s="143">
        <v>0</v>
      </c>
      <c r="T334" s="144">
        <f>S334*H334</f>
        <v>0</v>
      </c>
      <c r="AR334" s="145" t="s">
        <v>113</v>
      </c>
      <c r="AT334" s="145" t="s">
        <v>331</v>
      </c>
      <c r="AU334" s="145" t="s">
        <v>76</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1662</v>
      </c>
    </row>
    <row r="335" spans="2:65" s="1" customFormat="1">
      <c r="B335" s="34"/>
      <c r="D335" s="147" t="s">
        <v>338</v>
      </c>
      <c r="F335" s="148" t="s">
        <v>8100</v>
      </c>
      <c r="I335" s="149"/>
      <c r="L335" s="34"/>
      <c r="M335" s="150"/>
      <c r="T335" s="55"/>
      <c r="AT335" s="19" t="s">
        <v>338</v>
      </c>
      <c r="AU335" s="19" t="s">
        <v>76</v>
      </c>
    </row>
    <row r="336" spans="2:65" s="12" customFormat="1">
      <c r="B336" s="156"/>
      <c r="D336" s="151" t="s">
        <v>442</v>
      </c>
      <c r="E336" s="157" t="s">
        <v>3</v>
      </c>
      <c r="F336" s="158" t="s">
        <v>8101</v>
      </c>
      <c r="H336" s="159">
        <v>0.01</v>
      </c>
      <c r="I336" s="160"/>
      <c r="L336" s="156"/>
      <c r="M336" s="161"/>
      <c r="T336" s="162"/>
      <c r="AT336" s="157" t="s">
        <v>442</v>
      </c>
      <c r="AU336" s="157" t="s">
        <v>76</v>
      </c>
      <c r="AV336" s="12" t="s">
        <v>79</v>
      </c>
      <c r="AW336" s="12" t="s">
        <v>31</v>
      </c>
      <c r="AX336" s="12" t="s">
        <v>69</v>
      </c>
      <c r="AY336" s="157" t="s">
        <v>328</v>
      </c>
    </row>
    <row r="337" spans="2:65" s="13" customFormat="1">
      <c r="B337" s="163"/>
      <c r="D337" s="151" t="s">
        <v>442</v>
      </c>
      <c r="E337" s="164" t="s">
        <v>3</v>
      </c>
      <c r="F337" s="165" t="s">
        <v>452</v>
      </c>
      <c r="H337" s="166">
        <v>0.01</v>
      </c>
      <c r="I337" s="167"/>
      <c r="L337" s="163"/>
      <c r="M337" s="168"/>
      <c r="T337" s="169"/>
      <c r="AT337" s="164" t="s">
        <v>442</v>
      </c>
      <c r="AU337" s="164" t="s">
        <v>76</v>
      </c>
      <c r="AV337" s="13" t="s">
        <v>113</v>
      </c>
      <c r="AW337" s="13" t="s">
        <v>31</v>
      </c>
      <c r="AX337" s="13" t="s">
        <v>76</v>
      </c>
      <c r="AY337" s="164" t="s">
        <v>328</v>
      </c>
    </row>
    <row r="338" spans="2:65" s="1" customFormat="1" ht="37.9" customHeight="1">
      <c r="B338" s="133"/>
      <c r="C338" s="176" t="s">
        <v>909</v>
      </c>
      <c r="D338" s="176" t="s">
        <v>539</v>
      </c>
      <c r="E338" s="177" t="s">
        <v>8102</v>
      </c>
      <c r="F338" s="178" t="s">
        <v>8103</v>
      </c>
      <c r="G338" s="179" t="s">
        <v>1383</v>
      </c>
      <c r="H338" s="180">
        <v>7.8</v>
      </c>
      <c r="I338" s="181"/>
      <c r="J338" s="182">
        <f>ROUND(I338*H338,2)</f>
        <v>0</v>
      </c>
      <c r="K338" s="178" t="s">
        <v>335</v>
      </c>
      <c r="L338" s="183"/>
      <c r="M338" s="184" t="s">
        <v>3</v>
      </c>
      <c r="N338" s="185" t="s">
        <v>40</v>
      </c>
      <c r="P338" s="143">
        <f>O338*H338</f>
        <v>0</v>
      </c>
      <c r="Q338" s="143">
        <v>0</v>
      </c>
      <c r="R338" s="143">
        <f>Q338*H338</f>
        <v>0</v>
      </c>
      <c r="S338" s="143">
        <v>0</v>
      </c>
      <c r="T338" s="144">
        <f>S338*H338</f>
        <v>0</v>
      </c>
      <c r="AR338" s="145" t="s">
        <v>171</v>
      </c>
      <c r="AT338" s="145" t="s">
        <v>539</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1666</v>
      </c>
    </row>
    <row r="339" spans="2:65" s="12" customFormat="1">
      <c r="B339" s="156"/>
      <c r="D339" s="151" t="s">
        <v>442</v>
      </c>
      <c r="E339" s="157" t="s">
        <v>3</v>
      </c>
      <c r="F339" s="158" t="s">
        <v>8104</v>
      </c>
      <c r="H339" s="159">
        <v>7.8</v>
      </c>
      <c r="I339" s="160"/>
      <c r="L339" s="156"/>
      <c r="M339" s="161"/>
      <c r="T339" s="162"/>
      <c r="AT339" s="157" t="s">
        <v>442</v>
      </c>
      <c r="AU339" s="157" t="s">
        <v>76</v>
      </c>
      <c r="AV339" s="12" t="s">
        <v>79</v>
      </c>
      <c r="AW339" s="12" t="s">
        <v>31</v>
      </c>
      <c r="AX339" s="12" t="s">
        <v>69</v>
      </c>
      <c r="AY339" s="157" t="s">
        <v>328</v>
      </c>
    </row>
    <row r="340" spans="2:65" s="13" customFormat="1">
      <c r="B340" s="163"/>
      <c r="D340" s="151" t="s">
        <v>442</v>
      </c>
      <c r="E340" s="164" t="s">
        <v>3</v>
      </c>
      <c r="F340" s="165" t="s">
        <v>452</v>
      </c>
      <c r="H340" s="166">
        <v>7.8</v>
      </c>
      <c r="I340" s="167"/>
      <c r="L340" s="163"/>
      <c r="M340" s="168"/>
      <c r="T340" s="169"/>
      <c r="AT340" s="164" t="s">
        <v>442</v>
      </c>
      <c r="AU340" s="164" t="s">
        <v>76</v>
      </c>
      <c r="AV340" s="13" t="s">
        <v>113</v>
      </c>
      <c r="AW340" s="13" t="s">
        <v>31</v>
      </c>
      <c r="AX340" s="13" t="s">
        <v>76</v>
      </c>
      <c r="AY340" s="164" t="s">
        <v>328</v>
      </c>
    </row>
    <row r="341" spans="2:65" s="1" customFormat="1" ht="16.5" customHeight="1">
      <c r="B341" s="133"/>
      <c r="C341" s="176" t="s">
        <v>917</v>
      </c>
      <c r="D341" s="176" t="s">
        <v>539</v>
      </c>
      <c r="E341" s="177" t="s">
        <v>8105</v>
      </c>
      <c r="F341" s="178" t="s">
        <v>8106</v>
      </c>
      <c r="G341" s="179" t="s">
        <v>1383</v>
      </c>
      <c r="H341" s="180">
        <v>1.95</v>
      </c>
      <c r="I341" s="181"/>
      <c r="J341" s="182">
        <f>ROUND(I341*H341,2)</f>
        <v>0</v>
      </c>
      <c r="K341" s="178" t="s">
        <v>335</v>
      </c>
      <c r="L341" s="183"/>
      <c r="M341" s="184" t="s">
        <v>3</v>
      </c>
      <c r="N341" s="185" t="s">
        <v>40</v>
      </c>
      <c r="P341" s="143">
        <f>O341*H341</f>
        <v>0</v>
      </c>
      <c r="Q341" s="143">
        <v>0</v>
      </c>
      <c r="R341" s="143">
        <f>Q341*H341</f>
        <v>0</v>
      </c>
      <c r="S341" s="143">
        <v>0</v>
      </c>
      <c r="T341" s="144">
        <f>S341*H341</f>
        <v>0</v>
      </c>
      <c r="AR341" s="145" t="s">
        <v>171</v>
      </c>
      <c r="AT341" s="145" t="s">
        <v>539</v>
      </c>
      <c r="AU341" s="145" t="s">
        <v>76</v>
      </c>
      <c r="AY341" s="19" t="s">
        <v>328</v>
      </c>
      <c r="BE341" s="146">
        <f>IF(N341="základní",J341,0)</f>
        <v>0</v>
      </c>
      <c r="BF341" s="146">
        <f>IF(N341="snížená",J341,0)</f>
        <v>0</v>
      </c>
      <c r="BG341" s="146">
        <f>IF(N341="zákl. přenesená",J341,0)</f>
        <v>0</v>
      </c>
      <c r="BH341" s="146">
        <f>IF(N341="sníž. přenesená",J341,0)</f>
        <v>0</v>
      </c>
      <c r="BI341" s="146">
        <f>IF(N341="nulová",J341,0)</f>
        <v>0</v>
      </c>
      <c r="BJ341" s="19" t="s">
        <v>76</v>
      </c>
      <c r="BK341" s="146">
        <f>ROUND(I341*H341,2)</f>
        <v>0</v>
      </c>
      <c r="BL341" s="19" t="s">
        <v>113</v>
      </c>
      <c r="BM341" s="145" t="s">
        <v>555</v>
      </c>
    </row>
    <row r="342" spans="2:65" s="14" customFormat="1">
      <c r="B342" s="170"/>
      <c r="D342" s="151" t="s">
        <v>442</v>
      </c>
      <c r="E342" s="171" t="s">
        <v>3</v>
      </c>
      <c r="F342" s="172" t="s">
        <v>8107</v>
      </c>
      <c r="H342" s="171" t="s">
        <v>3</v>
      </c>
      <c r="I342" s="173"/>
      <c r="L342" s="170"/>
      <c r="M342" s="174"/>
      <c r="T342" s="175"/>
      <c r="AT342" s="171" t="s">
        <v>442</v>
      </c>
      <c r="AU342" s="171" t="s">
        <v>76</v>
      </c>
      <c r="AV342" s="14" t="s">
        <v>76</v>
      </c>
      <c r="AW342" s="14" t="s">
        <v>31</v>
      </c>
      <c r="AX342" s="14" t="s">
        <v>69</v>
      </c>
      <c r="AY342" s="171" t="s">
        <v>328</v>
      </c>
    </row>
    <row r="343" spans="2:65" s="12" customFormat="1">
      <c r="B343" s="156"/>
      <c r="D343" s="151" t="s">
        <v>442</v>
      </c>
      <c r="E343" s="157" t="s">
        <v>3</v>
      </c>
      <c r="F343" s="158" t="s">
        <v>8108</v>
      </c>
      <c r="H343" s="159">
        <v>1.95</v>
      </c>
      <c r="I343" s="160"/>
      <c r="L343" s="156"/>
      <c r="M343" s="161"/>
      <c r="T343" s="162"/>
      <c r="AT343" s="157" t="s">
        <v>442</v>
      </c>
      <c r="AU343" s="157" t="s">
        <v>76</v>
      </c>
      <c r="AV343" s="12" t="s">
        <v>79</v>
      </c>
      <c r="AW343" s="12" t="s">
        <v>31</v>
      </c>
      <c r="AX343" s="12" t="s">
        <v>69</v>
      </c>
      <c r="AY343" s="157" t="s">
        <v>328</v>
      </c>
    </row>
    <row r="344" spans="2:65" s="13" customFormat="1">
      <c r="B344" s="163"/>
      <c r="D344" s="151" t="s">
        <v>442</v>
      </c>
      <c r="E344" s="164" t="s">
        <v>3</v>
      </c>
      <c r="F344" s="165" t="s">
        <v>452</v>
      </c>
      <c r="H344" s="166">
        <v>1.95</v>
      </c>
      <c r="I344" s="167"/>
      <c r="L344" s="163"/>
      <c r="M344" s="168"/>
      <c r="T344" s="169"/>
      <c r="AT344" s="164" t="s">
        <v>442</v>
      </c>
      <c r="AU344" s="164" t="s">
        <v>76</v>
      </c>
      <c r="AV344" s="13" t="s">
        <v>113</v>
      </c>
      <c r="AW344" s="13" t="s">
        <v>31</v>
      </c>
      <c r="AX344" s="13" t="s">
        <v>76</v>
      </c>
      <c r="AY344" s="164" t="s">
        <v>328</v>
      </c>
    </row>
    <row r="345" spans="2:65" s="1" customFormat="1" ht="21.75" customHeight="1">
      <c r="B345" s="133"/>
      <c r="C345" s="134" t="s">
        <v>929</v>
      </c>
      <c r="D345" s="134" t="s">
        <v>331</v>
      </c>
      <c r="E345" s="135" t="s">
        <v>7902</v>
      </c>
      <c r="F345" s="136" t="s">
        <v>7903</v>
      </c>
      <c r="G345" s="137" t="s">
        <v>491</v>
      </c>
      <c r="H345" s="138">
        <v>39</v>
      </c>
      <c r="I345" s="139"/>
      <c r="J345" s="140">
        <f>ROUND(I345*H345,2)</f>
        <v>0</v>
      </c>
      <c r="K345" s="136" t="s">
        <v>335</v>
      </c>
      <c r="L345" s="34"/>
      <c r="M345" s="141" t="s">
        <v>3</v>
      </c>
      <c r="N345" s="142" t="s">
        <v>40</v>
      </c>
      <c r="P345" s="143">
        <f>O345*H345</f>
        <v>0</v>
      </c>
      <c r="Q345" s="143">
        <v>0</v>
      </c>
      <c r="R345" s="143">
        <f>Q345*H345</f>
        <v>0</v>
      </c>
      <c r="S345" s="143">
        <v>0</v>
      </c>
      <c r="T345" s="144">
        <f>S345*H345</f>
        <v>0</v>
      </c>
      <c r="AR345" s="145" t="s">
        <v>113</v>
      </c>
      <c r="AT345" s="145" t="s">
        <v>331</v>
      </c>
      <c r="AU345" s="145" t="s">
        <v>76</v>
      </c>
      <c r="AY345" s="19" t="s">
        <v>328</v>
      </c>
      <c r="BE345" s="146">
        <f>IF(N345="základní",J345,0)</f>
        <v>0</v>
      </c>
      <c r="BF345" s="146">
        <f>IF(N345="snížená",J345,0)</f>
        <v>0</v>
      </c>
      <c r="BG345" s="146">
        <f>IF(N345="zákl. přenesená",J345,0)</f>
        <v>0</v>
      </c>
      <c r="BH345" s="146">
        <f>IF(N345="sníž. přenesená",J345,0)</f>
        <v>0</v>
      </c>
      <c r="BI345" s="146">
        <f>IF(N345="nulová",J345,0)</f>
        <v>0</v>
      </c>
      <c r="BJ345" s="19" t="s">
        <v>76</v>
      </c>
      <c r="BK345" s="146">
        <f>ROUND(I345*H345,2)</f>
        <v>0</v>
      </c>
      <c r="BL345" s="19" t="s">
        <v>113</v>
      </c>
      <c r="BM345" s="145" t="s">
        <v>1674</v>
      </c>
    </row>
    <row r="346" spans="2:65" s="1" customFormat="1">
      <c r="B346" s="34"/>
      <c r="D346" s="147" t="s">
        <v>338</v>
      </c>
      <c r="F346" s="148" t="s">
        <v>7904</v>
      </c>
      <c r="I346" s="149"/>
      <c r="L346" s="34"/>
      <c r="M346" s="150"/>
      <c r="T346" s="55"/>
      <c r="AT346" s="19" t="s">
        <v>338</v>
      </c>
      <c r="AU346" s="19" t="s">
        <v>76</v>
      </c>
    </row>
    <row r="347" spans="2:65" s="14" customFormat="1">
      <c r="B347" s="170"/>
      <c r="D347" s="151" t="s">
        <v>442</v>
      </c>
      <c r="E347" s="171" t="s">
        <v>3</v>
      </c>
      <c r="F347" s="172" t="s">
        <v>8109</v>
      </c>
      <c r="H347" s="171" t="s">
        <v>3</v>
      </c>
      <c r="I347" s="173"/>
      <c r="L347" s="170"/>
      <c r="M347" s="174"/>
      <c r="T347" s="175"/>
      <c r="AT347" s="171" t="s">
        <v>442</v>
      </c>
      <c r="AU347" s="171" t="s">
        <v>76</v>
      </c>
      <c r="AV347" s="14" t="s">
        <v>76</v>
      </c>
      <c r="AW347" s="14" t="s">
        <v>31</v>
      </c>
      <c r="AX347" s="14" t="s">
        <v>69</v>
      </c>
      <c r="AY347" s="171" t="s">
        <v>328</v>
      </c>
    </row>
    <row r="348" spans="2:65" s="14" customFormat="1">
      <c r="B348" s="170"/>
      <c r="D348" s="151" t="s">
        <v>442</v>
      </c>
      <c r="E348" s="171" t="s">
        <v>3</v>
      </c>
      <c r="F348" s="172" t="s">
        <v>8110</v>
      </c>
      <c r="H348" s="171" t="s">
        <v>3</v>
      </c>
      <c r="I348" s="173"/>
      <c r="L348" s="170"/>
      <c r="M348" s="174"/>
      <c r="T348" s="175"/>
      <c r="AT348" s="171" t="s">
        <v>442</v>
      </c>
      <c r="AU348" s="171" t="s">
        <v>76</v>
      </c>
      <c r="AV348" s="14" t="s">
        <v>76</v>
      </c>
      <c r="AW348" s="14" t="s">
        <v>31</v>
      </c>
      <c r="AX348" s="14" t="s">
        <v>69</v>
      </c>
      <c r="AY348" s="171" t="s">
        <v>328</v>
      </c>
    </row>
    <row r="349" spans="2:65" s="12" customFormat="1">
      <c r="B349" s="156"/>
      <c r="D349" s="151" t="s">
        <v>442</v>
      </c>
      <c r="E349" s="157" t="s">
        <v>3</v>
      </c>
      <c r="F349" s="158" t="s">
        <v>8111</v>
      </c>
      <c r="H349" s="159">
        <v>39</v>
      </c>
      <c r="I349" s="160"/>
      <c r="L349" s="156"/>
      <c r="M349" s="161"/>
      <c r="T349" s="162"/>
      <c r="AT349" s="157" t="s">
        <v>442</v>
      </c>
      <c r="AU349" s="157" t="s">
        <v>76</v>
      </c>
      <c r="AV349" s="12" t="s">
        <v>79</v>
      </c>
      <c r="AW349" s="12" t="s">
        <v>31</v>
      </c>
      <c r="AX349" s="12" t="s">
        <v>69</v>
      </c>
      <c r="AY349" s="157" t="s">
        <v>328</v>
      </c>
    </row>
    <row r="350" spans="2:65" s="13" customFormat="1">
      <c r="B350" s="163"/>
      <c r="D350" s="151" t="s">
        <v>442</v>
      </c>
      <c r="E350" s="164" t="s">
        <v>3</v>
      </c>
      <c r="F350" s="165" t="s">
        <v>452</v>
      </c>
      <c r="H350" s="166">
        <v>39</v>
      </c>
      <c r="I350" s="167"/>
      <c r="L350" s="163"/>
      <c r="M350" s="168"/>
      <c r="T350" s="169"/>
      <c r="AT350" s="164" t="s">
        <v>442</v>
      </c>
      <c r="AU350" s="164" t="s">
        <v>76</v>
      </c>
      <c r="AV350" s="13" t="s">
        <v>113</v>
      </c>
      <c r="AW350" s="13" t="s">
        <v>31</v>
      </c>
      <c r="AX350" s="13" t="s">
        <v>76</v>
      </c>
      <c r="AY350" s="164" t="s">
        <v>328</v>
      </c>
    </row>
    <row r="351" spans="2:65" s="1" customFormat="1" ht="16.5" customHeight="1">
      <c r="B351" s="133"/>
      <c r="C351" s="176" t="s">
        <v>934</v>
      </c>
      <c r="D351" s="176" t="s">
        <v>539</v>
      </c>
      <c r="E351" s="177" t="s">
        <v>7912</v>
      </c>
      <c r="F351" s="178" t="s">
        <v>7913</v>
      </c>
      <c r="G351" s="179" t="s">
        <v>491</v>
      </c>
      <c r="H351" s="180">
        <v>39</v>
      </c>
      <c r="I351" s="181"/>
      <c r="J351" s="182">
        <f>ROUND(I351*H351,2)</f>
        <v>0</v>
      </c>
      <c r="K351" s="178" t="s">
        <v>335</v>
      </c>
      <c r="L351" s="183"/>
      <c r="M351" s="184" t="s">
        <v>3</v>
      </c>
      <c r="N351" s="185" t="s">
        <v>40</v>
      </c>
      <c r="P351" s="143">
        <f>O351*H351</f>
        <v>0</v>
      </c>
      <c r="Q351" s="143">
        <v>0</v>
      </c>
      <c r="R351" s="143">
        <f>Q351*H351</f>
        <v>0</v>
      </c>
      <c r="S351" s="143">
        <v>0</v>
      </c>
      <c r="T351" s="144">
        <f>S351*H351</f>
        <v>0</v>
      </c>
      <c r="AR351" s="145" t="s">
        <v>171</v>
      </c>
      <c r="AT351" s="145" t="s">
        <v>539</v>
      </c>
      <c r="AU351" s="145" t="s">
        <v>76</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1679</v>
      </c>
    </row>
    <row r="352" spans="2:65" s="1" customFormat="1" ht="37.9" customHeight="1">
      <c r="B352" s="133"/>
      <c r="C352" s="134" t="s">
        <v>1668</v>
      </c>
      <c r="D352" s="134" t="s">
        <v>331</v>
      </c>
      <c r="E352" s="135" t="s">
        <v>7909</v>
      </c>
      <c r="F352" s="136" t="s">
        <v>7910</v>
      </c>
      <c r="G352" s="137" t="s">
        <v>491</v>
      </c>
      <c r="H352" s="138">
        <v>39</v>
      </c>
      <c r="I352" s="139"/>
      <c r="J352" s="140">
        <f>ROUND(I352*H352,2)</f>
        <v>0</v>
      </c>
      <c r="K352" s="136" t="s">
        <v>335</v>
      </c>
      <c r="L352" s="34"/>
      <c r="M352" s="141" t="s">
        <v>3</v>
      </c>
      <c r="N352" s="142" t="s">
        <v>40</v>
      </c>
      <c r="P352" s="143">
        <f>O352*H352</f>
        <v>0</v>
      </c>
      <c r="Q352" s="143">
        <v>0</v>
      </c>
      <c r="R352" s="143">
        <f>Q352*H352</f>
        <v>0</v>
      </c>
      <c r="S352" s="143">
        <v>0</v>
      </c>
      <c r="T352" s="144">
        <f>S352*H352</f>
        <v>0</v>
      </c>
      <c r="AR352" s="145" t="s">
        <v>113</v>
      </c>
      <c r="AT352" s="145" t="s">
        <v>331</v>
      </c>
      <c r="AU352" s="145" t="s">
        <v>76</v>
      </c>
      <c r="AY352" s="19" t="s">
        <v>328</v>
      </c>
      <c r="BE352" s="146">
        <f>IF(N352="základní",J352,0)</f>
        <v>0</v>
      </c>
      <c r="BF352" s="146">
        <f>IF(N352="snížená",J352,0)</f>
        <v>0</v>
      </c>
      <c r="BG352" s="146">
        <f>IF(N352="zákl. přenesená",J352,0)</f>
        <v>0</v>
      </c>
      <c r="BH352" s="146">
        <f>IF(N352="sníž. přenesená",J352,0)</f>
        <v>0</v>
      </c>
      <c r="BI352" s="146">
        <f>IF(N352="nulová",J352,0)</f>
        <v>0</v>
      </c>
      <c r="BJ352" s="19" t="s">
        <v>76</v>
      </c>
      <c r="BK352" s="146">
        <f>ROUND(I352*H352,2)</f>
        <v>0</v>
      </c>
      <c r="BL352" s="19" t="s">
        <v>113</v>
      </c>
      <c r="BM352" s="145" t="s">
        <v>1683</v>
      </c>
    </row>
    <row r="353" spans="2:65" s="1" customFormat="1">
      <c r="B353" s="34"/>
      <c r="D353" s="147" t="s">
        <v>338</v>
      </c>
      <c r="F353" s="148" t="s">
        <v>7911</v>
      </c>
      <c r="I353" s="149"/>
      <c r="L353" s="34"/>
      <c r="M353" s="150"/>
      <c r="T353" s="55"/>
      <c r="AT353" s="19" t="s">
        <v>338</v>
      </c>
      <c r="AU353" s="19" t="s">
        <v>76</v>
      </c>
    </row>
    <row r="354" spans="2:65" s="1" customFormat="1" ht="24.2" customHeight="1">
      <c r="B354" s="133"/>
      <c r="C354" s="134" t="s">
        <v>1534</v>
      </c>
      <c r="D354" s="134" t="s">
        <v>331</v>
      </c>
      <c r="E354" s="135" t="s">
        <v>7888</v>
      </c>
      <c r="F354" s="136" t="s">
        <v>7889</v>
      </c>
      <c r="G354" s="137" t="s">
        <v>574</v>
      </c>
      <c r="H354" s="138">
        <v>36</v>
      </c>
      <c r="I354" s="139"/>
      <c r="J354" s="140">
        <f>ROUND(I354*H354,2)</f>
        <v>0</v>
      </c>
      <c r="K354" s="136" t="s">
        <v>335</v>
      </c>
      <c r="L354" s="34"/>
      <c r="M354" s="141" t="s">
        <v>3</v>
      </c>
      <c r="N354" s="142" t="s">
        <v>40</v>
      </c>
      <c r="P354" s="143">
        <f>O354*H354</f>
        <v>0</v>
      </c>
      <c r="Q354" s="143">
        <v>0</v>
      </c>
      <c r="R354" s="143">
        <f>Q354*H354</f>
        <v>0</v>
      </c>
      <c r="S354" s="143">
        <v>0</v>
      </c>
      <c r="T354" s="144">
        <f>S354*H354</f>
        <v>0</v>
      </c>
      <c r="AR354" s="145" t="s">
        <v>113</v>
      </c>
      <c r="AT354" s="145" t="s">
        <v>331</v>
      </c>
      <c r="AU354" s="145" t="s">
        <v>76</v>
      </c>
      <c r="AY354" s="19" t="s">
        <v>328</v>
      </c>
      <c r="BE354" s="146">
        <f>IF(N354="základní",J354,0)</f>
        <v>0</v>
      </c>
      <c r="BF354" s="146">
        <f>IF(N354="snížená",J354,0)</f>
        <v>0</v>
      </c>
      <c r="BG354" s="146">
        <f>IF(N354="zákl. přenesená",J354,0)</f>
        <v>0</v>
      </c>
      <c r="BH354" s="146">
        <f>IF(N354="sníž. přenesená",J354,0)</f>
        <v>0</v>
      </c>
      <c r="BI354" s="146">
        <f>IF(N354="nulová",J354,0)</f>
        <v>0</v>
      </c>
      <c r="BJ354" s="19" t="s">
        <v>76</v>
      </c>
      <c r="BK354" s="146">
        <f>ROUND(I354*H354,2)</f>
        <v>0</v>
      </c>
      <c r="BL354" s="19" t="s">
        <v>113</v>
      </c>
      <c r="BM354" s="145" t="s">
        <v>1686</v>
      </c>
    </row>
    <row r="355" spans="2:65" s="1" customFormat="1">
      <c r="B355" s="34"/>
      <c r="D355" s="147" t="s">
        <v>338</v>
      </c>
      <c r="F355" s="148" t="s">
        <v>7890</v>
      </c>
      <c r="I355" s="149"/>
      <c r="L355" s="34"/>
      <c r="M355" s="150"/>
      <c r="T355" s="55"/>
      <c r="AT355" s="19" t="s">
        <v>338</v>
      </c>
      <c r="AU355" s="19" t="s">
        <v>76</v>
      </c>
    </row>
    <row r="356" spans="2:65" s="1" customFormat="1" ht="24.2" customHeight="1">
      <c r="B356" s="133"/>
      <c r="C356" s="176" t="s">
        <v>1676</v>
      </c>
      <c r="D356" s="176" t="s">
        <v>539</v>
      </c>
      <c r="E356" s="177" t="s">
        <v>7892</v>
      </c>
      <c r="F356" s="178" t="s">
        <v>7893</v>
      </c>
      <c r="G356" s="179" t="s">
        <v>574</v>
      </c>
      <c r="H356" s="180">
        <v>36</v>
      </c>
      <c r="I356" s="181"/>
      <c r="J356" s="182">
        <f>ROUND(I356*H356,2)</f>
        <v>0</v>
      </c>
      <c r="K356" s="178" t="s">
        <v>335</v>
      </c>
      <c r="L356" s="183"/>
      <c r="M356" s="184" t="s">
        <v>3</v>
      </c>
      <c r="N356" s="185" t="s">
        <v>40</v>
      </c>
      <c r="P356" s="143">
        <f>O356*H356</f>
        <v>0</v>
      </c>
      <c r="Q356" s="143">
        <v>0</v>
      </c>
      <c r="R356" s="143">
        <f>Q356*H356</f>
        <v>0</v>
      </c>
      <c r="S356" s="143">
        <v>0</v>
      </c>
      <c r="T356" s="144">
        <f>S356*H356</f>
        <v>0</v>
      </c>
      <c r="AR356" s="145" t="s">
        <v>171</v>
      </c>
      <c r="AT356" s="145" t="s">
        <v>539</v>
      </c>
      <c r="AU356" s="145" t="s">
        <v>76</v>
      </c>
      <c r="AY356" s="19" t="s">
        <v>328</v>
      </c>
      <c r="BE356" s="146">
        <f>IF(N356="základní",J356,0)</f>
        <v>0</v>
      </c>
      <c r="BF356" s="146">
        <f>IF(N356="snížená",J356,0)</f>
        <v>0</v>
      </c>
      <c r="BG356" s="146">
        <f>IF(N356="zákl. přenesená",J356,0)</f>
        <v>0</v>
      </c>
      <c r="BH356" s="146">
        <f>IF(N356="sníž. přenesená",J356,0)</f>
        <v>0</v>
      </c>
      <c r="BI356" s="146">
        <f>IF(N356="nulová",J356,0)</f>
        <v>0</v>
      </c>
      <c r="BJ356" s="19" t="s">
        <v>76</v>
      </c>
      <c r="BK356" s="146">
        <f>ROUND(I356*H356,2)</f>
        <v>0</v>
      </c>
      <c r="BL356" s="19" t="s">
        <v>113</v>
      </c>
      <c r="BM356" s="145" t="s">
        <v>1691</v>
      </c>
    </row>
    <row r="357" spans="2:65" s="1" customFormat="1" ht="29.25">
      <c r="B357" s="34"/>
      <c r="D357" s="151" t="s">
        <v>340</v>
      </c>
      <c r="F357" s="152" t="s">
        <v>8112</v>
      </c>
      <c r="I357" s="149"/>
      <c r="L357" s="34"/>
      <c r="M357" s="150"/>
      <c r="T357" s="55"/>
      <c r="AT357" s="19" t="s">
        <v>340</v>
      </c>
      <c r="AU357" s="19" t="s">
        <v>76</v>
      </c>
    </row>
    <row r="358" spans="2:65" s="1" customFormat="1" ht="16.5" customHeight="1">
      <c r="B358" s="133"/>
      <c r="C358" s="134" t="s">
        <v>1327</v>
      </c>
      <c r="D358" s="134" t="s">
        <v>331</v>
      </c>
      <c r="E358" s="135" t="s">
        <v>8113</v>
      </c>
      <c r="F358" s="136" t="s">
        <v>8114</v>
      </c>
      <c r="G358" s="137" t="s">
        <v>574</v>
      </c>
      <c r="H358" s="138">
        <v>24</v>
      </c>
      <c r="I358" s="139"/>
      <c r="J358" s="140">
        <f>ROUND(I358*H358,2)</f>
        <v>0</v>
      </c>
      <c r="K358" s="136" t="s">
        <v>335</v>
      </c>
      <c r="L358" s="34"/>
      <c r="M358" s="141" t="s">
        <v>3</v>
      </c>
      <c r="N358" s="142" t="s">
        <v>40</v>
      </c>
      <c r="P358" s="143">
        <f>O358*H358</f>
        <v>0</v>
      </c>
      <c r="Q358" s="143">
        <v>0</v>
      </c>
      <c r="R358" s="143">
        <f>Q358*H358</f>
        <v>0</v>
      </c>
      <c r="S358" s="143">
        <v>0</v>
      </c>
      <c r="T358" s="144">
        <f>S358*H358</f>
        <v>0</v>
      </c>
      <c r="AR358" s="145" t="s">
        <v>113</v>
      </c>
      <c r="AT358" s="145" t="s">
        <v>331</v>
      </c>
      <c r="AU358" s="145" t="s">
        <v>76</v>
      </c>
      <c r="AY358" s="19" t="s">
        <v>328</v>
      </c>
      <c r="BE358" s="146">
        <f>IF(N358="základní",J358,0)</f>
        <v>0</v>
      </c>
      <c r="BF358" s="146">
        <f>IF(N358="snížená",J358,0)</f>
        <v>0</v>
      </c>
      <c r="BG358" s="146">
        <f>IF(N358="zákl. přenesená",J358,0)</f>
        <v>0</v>
      </c>
      <c r="BH358" s="146">
        <f>IF(N358="sníž. přenesená",J358,0)</f>
        <v>0</v>
      </c>
      <c r="BI358" s="146">
        <f>IF(N358="nulová",J358,0)</f>
        <v>0</v>
      </c>
      <c r="BJ358" s="19" t="s">
        <v>76</v>
      </c>
      <c r="BK358" s="146">
        <f>ROUND(I358*H358,2)</f>
        <v>0</v>
      </c>
      <c r="BL358" s="19" t="s">
        <v>113</v>
      </c>
      <c r="BM358" s="145" t="s">
        <v>1696</v>
      </c>
    </row>
    <row r="359" spans="2:65" s="1" customFormat="1">
      <c r="B359" s="34"/>
      <c r="D359" s="147" t="s">
        <v>338</v>
      </c>
      <c r="F359" s="148" t="s">
        <v>8115</v>
      </c>
      <c r="I359" s="149"/>
      <c r="L359" s="34"/>
      <c r="M359" s="150"/>
      <c r="T359" s="55"/>
      <c r="AT359" s="19" t="s">
        <v>338</v>
      </c>
      <c r="AU359" s="19" t="s">
        <v>76</v>
      </c>
    </row>
    <row r="360" spans="2:65" s="1" customFormat="1" ht="16.5" customHeight="1">
      <c r="B360" s="133"/>
      <c r="C360" s="176" t="s">
        <v>1685</v>
      </c>
      <c r="D360" s="176" t="s">
        <v>539</v>
      </c>
      <c r="E360" s="177" t="s">
        <v>8116</v>
      </c>
      <c r="F360" s="178" t="s">
        <v>8117</v>
      </c>
      <c r="G360" s="179" t="s">
        <v>574</v>
      </c>
      <c r="H360" s="180">
        <v>24</v>
      </c>
      <c r="I360" s="181"/>
      <c r="J360" s="182">
        <f>ROUND(I360*H360,2)</f>
        <v>0</v>
      </c>
      <c r="K360" s="178" t="s">
        <v>3</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1700</v>
      </c>
    </row>
    <row r="361" spans="2:65" s="1" customFormat="1" ht="24.2" customHeight="1">
      <c r="B361" s="133"/>
      <c r="C361" s="134" t="s">
        <v>1330</v>
      </c>
      <c r="D361" s="134" t="s">
        <v>331</v>
      </c>
      <c r="E361" s="135" t="s">
        <v>8118</v>
      </c>
      <c r="F361" s="136" t="s">
        <v>8119</v>
      </c>
      <c r="G361" s="137" t="s">
        <v>8120</v>
      </c>
      <c r="H361" s="138">
        <v>15</v>
      </c>
      <c r="I361" s="139"/>
      <c r="J361" s="140">
        <f>ROUND(I361*H361,2)</f>
        <v>0</v>
      </c>
      <c r="K361" s="136" t="s">
        <v>335</v>
      </c>
      <c r="L361" s="34"/>
      <c r="M361" s="141" t="s">
        <v>3</v>
      </c>
      <c r="N361" s="142" t="s">
        <v>40</v>
      </c>
      <c r="P361" s="143">
        <f>O361*H361</f>
        <v>0</v>
      </c>
      <c r="Q361" s="143">
        <v>0</v>
      </c>
      <c r="R361" s="143">
        <f>Q361*H361</f>
        <v>0</v>
      </c>
      <c r="S361" s="143">
        <v>0</v>
      </c>
      <c r="T361" s="144">
        <f>S361*H361</f>
        <v>0</v>
      </c>
      <c r="AR361" s="145" t="s">
        <v>113</v>
      </c>
      <c r="AT361" s="145" t="s">
        <v>331</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1705</v>
      </c>
    </row>
    <row r="362" spans="2:65" s="1" customFormat="1">
      <c r="B362" s="34"/>
      <c r="D362" s="147" t="s">
        <v>338</v>
      </c>
      <c r="F362" s="148" t="s">
        <v>8121</v>
      </c>
      <c r="I362" s="149"/>
      <c r="L362" s="34"/>
      <c r="M362" s="150"/>
      <c r="T362" s="55"/>
      <c r="AT362" s="19" t="s">
        <v>338</v>
      </c>
      <c r="AU362" s="19" t="s">
        <v>76</v>
      </c>
    </row>
    <row r="363" spans="2:65" s="1" customFormat="1" ht="44.25" customHeight="1">
      <c r="B363" s="133"/>
      <c r="C363" s="134" t="s">
        <v>1693</v>
      </c>
      <c r="D363" s="134" t="s">
        <v>331</v>
      </c>
      <c r="E363" s="135" t="s">
        <v>8122</v>
      </c>
      <c r="F363" s="136" t="s">
        <v>8123</v>
      </c>
      <c r="G363" s="137" t="s">
        <v>476</v>
      </c>
      <c r="H363" s="138">
        <v>39.5</v>
      </c>
      <c r="I363" s="139"/>
      <c r="J363" s="140">
        <f>ROUND(I363*H363,2)</f>
        <v>0</v>
      </c>
      <c r="K363" s="136" t="s">
        <v>335</v>
      </c>
      <c r="L363" s="34"/>
      <c r="M363" s="141" t="s">
        <v>3</v>
      </c>
      <c r="N363" s="142" t="s">
        <v>40</v>
      </c>
      <c r="P363" s="143">
        <f>O363*H363</f>
        <v>0</v>
      </c>
      <c r="Q363" s="143">
        <v>0</v>
      </c>
      <c r="R363" s="143">
        <f>Q363*H363</f>
        <v>0</v>
      </c>
      <c r="S363" s="143">
        <v>0</v>
      </c>
      <c r="T363" s="144">
        <f>S363*H363</f>
        <v>0</v>
      </c>
      <c r="AR363" s="145" t="s">
        <v>113</v>
      </c>
      <c r="AT363" s="145" t="s">
        <v>331</v>
      </c>
      <c r="AU363" s="145" t="s">
        <v>76</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1707</v>
      </c>
    </row>
    <row r="364" spans="2:65" s="1" customFormat="1">
      <c r="B364" s="34"/>
      <c r="D364" s="147" t="s">
        <v>338</v>
      </c>
      <c r="F364" s="148" t="s">
        <v>8124</v>
      </c>
      <c r="I364" s="149"/>
      <c r="L364" s="34"/>
      <c r="M364" s="150"/>
      <c r="T364" s="55"/>
      <c r="AT364" s="19" t="s">
        <v>338</v>
      </c>
      <c r="AU364" s="19" t="s">
        <v>76</v>
      </c>
    </row>
    <row r="365" spans="2:65" s="14" customFormat="1">
      <c r="B365" s="170"/>
      <c r="D365" s="151" t="s">
        <v>442</v>
      </c>
      <c r="E365" s="171" t="s">
        <v>3</v>
      </c>
      <c r="F365" s="172" t="s">
        <v>8125</v>
      </c>
      <c r="H365" s="171" t="s">
        <v>3</v>
      </c>
      <c r="I365" s="173"/>
      <c r="L365" s="170"/>
      <c r="M365" s="174"/>
      <c r="T365" s="175"/>
      <c r="AT365" s="171" t="s">
        <v>442</v>
      </c>
      <c r="AU365" s="171" t="s">
        <v>76</v>
      </c>
      <c r="AV365" s="14" t="s">
        <v>76</v>
      </c>
      <c r="AW365" s="14" t="s">
        <v>31</v>
      </c>
      <c r="AX365" s="14" t="s">
        <v>69</v>
      </c>
      <c r="AY365" s="171" t="s">
        <v>328</v>
      </c>
    </row>
    <row r="366" spans="2:65" s="12" customFormat="1">
      <c r="B366" s="156"/>
      <c r="D366" s="151" t="s">
        <v>442</v>
      </c>
      <c r="E366" s="157" t="s">
        <v>3</v>
      </c>
      <c r="F366" s="158" t="s">
        <v>8126</v>
      </c>
      <c r="H366" s="159">
        <v>17</v>
      </c>
      <c r="I366" s="160"/>
      <c r="L366" s="156"/>
      <c r="M366" s="161"/>
      <c r="T366" s="162"/>
      <c r="AT366" s="157" t="s">
        <v>442</v>
      </c>
      <c r="AU366" s="157" t="s">
        <v>76</v>
      </c>
      <c r="AV366" s="12" t="s">
        <v>79</v>
      </c>
      <c r="AW366" s="12" t="s">
        <v>31</v>
      </c>
      <c r="AX366" s="12" t="s">
        <v>69</v>
      </c>
      <c r="AY366" s="157" t="s">
        <v>328</v>
      </c>
    </row>
    <row r="367" spans="2:65" s="12" customFormat="1">
      <c r="B367" s="156"/>
      <c r="D367" s="151" t="s">
        <v>442</v>
      </c>
      <c r="E367" s="157" t="s">
        <v>3</v>
      </c>
      <c r="F367" s="158" t="s">
        <v>8127</v>
      </c>
      <c r="H367" s="159">
        <v>22.5</v>
      </c>
      <c r="I367" s="160"/>
      <c r="L367" s="156"/>
      <c r="M367" s="161"/>
      <c r="T367" s="162"/>
      <c r="AT367" s="157" t="s">
        <v>442</v>
      </c>
      <c r="AU367" s="157" t="s">
        <v>76</v>
      </c>
      <c r="AV367" s="12" t="s">
        <v>79</v>
      </c>
      <c r="AW367" s="12" t="s">
        <v>31</v>
      </c>
      <c r="AX367" s="12" t="s">
        <v>69</v>
      </c>
      <c r="AY367" s="157" t="s">
        <v>328</v>
      </c>
    </row>
    <row r="368" spans="2:65" s="13" customFormat="1">
      <c r="B368" s="163"/>
      <c r="D368" s="151" t="s">
        <v>442</v>
      </c>
      <c r="E368" s="164" t="s">
        <v>3</v>
      </c>
      <c r="F368" s="165" t="s">
        <v>452</v>
      </c>
      <c r="H368" s="166">
        <v>39.5</v>
      </c>
      <c r="I368" s="167"/>
      <c r="L368" s="163"/>
      <c r="M368" s="168"/>
      <c r="T368" s="169"/>
      <c r="AT368" s="164" t="s">
        <v>442</v>
      </c>
      <c r="AU368" s="164" t="s">
        <v>76</v>
      </c>
      <c r="AV368" s="13" t="s">
        <v>113</v>
      </c>
      <c r="AW368" s="13" t="s">
        <v>31</v>
      </c>
      <c r="AX368" s="13" t="s">
        <v>76</v>
      </c>
      <c r="AY368" s="164" t="s">
        <v>328</v>
      </c>
    </row>
    <row r="369" spans="2:65" s="1" customFormat="1" ht="37.9" customHeight="1">
      <c r="B369" s="133"/>
      <c r="C369" s="176" t="s">
        <v>1333</v>
      </c>
      <c r="D369" s="176" t="s">
        <v>539</v>
      </c>
      <c r="E369" s="177" t="s">
        <v>8128</v>
      </c>
      <c r="F369" s="178" t="s">
        <v>8129</v>
      </c>
      <c r="G369" s="179" t="s">
        <v>439</v>
      </c>
      <c r="H369" s="180">
        <v>39.5</v>
      </c>
      <c r="I369" s="181"/>
      <c r="J369" s="182">
        <f>ROUND(I369*H369,2)</f>
        <v>0</v>
      </c>
      <c r="K369" s="178" t="s">
        <v>335</v>
      </c>
      <c r="L369" s="183"/>
      <c r="M369" s="184" t="s">
        <v>3</v>
      </c>
      <c r="N369" s="185" t="s">
        <v>40</v>
      </c>
      <c r="P369" s="143">
        <f>O369*H369</f>
        <v>0</v>
      </c>
      <c r="Q369" s="143">
        <v>0</v>
      </c>
      <c r="R369" s="143">
        <f>Q369*H369</f>
        <v>0</v>
      </c>
      <c r="S369" s="143">
        <v>0</v>
      </c>
      <c r="T369" s="144">
        <f>S369*H369</f>
        <v>0</v>
      </c>
      <c r="AR369" s="145" t="s">
        <v>171</v>
      </c>
      <c r="AT369" s="145" t="s">
        <v>539</v>
      </c>
      <c r="AU369" s="145" t="s">
        <v>76</v>
      </c>
      <c r="AY369" s="19" t="s">
        <v>328</v>
      </c>
      <c r="BE369" s="146">
        <f>IF(N369="základní",J369,0)</f>
        <v>0</v>
      </c>
      <c r="BF369" s="146">
        <f>IF(N369="snížená",J369,0)</f>
        <v>0</v>
      </c>
      <c r="BG369" s="146">
        <f>IF(N369="zákl. přenesená",J369,0)</f>
        <v>0</v>
      </c>
      <c r="BH369" s="146">
        <f>IF(N369="sníž. přenesená",J369,0)</f>
        <v>0</v>
      </c>
      <c r="BI369" s="146">
        <f>IF(N369="nulová",J369,0)</f>
        <v>0</v>
      </c>
      <c r="BJ369" s="19" t="s">
        <v>76</v>
      </c>
      <c r="BK369" s="146">
        <f>ROUND(I369*H369,2)</f>
        <v>0</v>
      </c>
      <c r="BL369" s="19" t="s">
        <v>113</v>
      </c>
      <c r="BM369" s="145" t="s">
        <v>1711</v>
      </c>
    </row>
    <row r="370" spans="2:65" s="1" customFormat="1" ht="68.25">
      <c r="B370" s="34"/>
      <c r="D370" s="151" t="s">
        <v>340</v>
      </c>
      <c r="F370" s="152" t="s">
        <v>8130</v>
      </c>
      <c r="I370" s="149"/>
      <c r="L370" s="34"/>
      <c r="M370" s="150"/>
      <c r="T370" s="55"/>
      <c r="AT370" s="19" t="s">
        <v>340</v>
      </c>
      <c r="AU370" s="19" t="s">
        <v>76</v>
      </c>
    </row>
    <row r="371" spans="2:65" s="1" customFormat="1" ht="37.9" customHeight="1">
      <c r="B371" s="133"/>
      <c r="C371" s="134" t="s">
        <v>1702</v>
      </c>
      <c r="D371" s="134" t="s">
        <v>331</v>
      </c>
      <c r="E371" s="135" t="s">
        <v>8131</v>
      </c>
      <c r="F371" s="136" t="s">
        <v>8132</v>
      </c>
      <c r="G371" s="137" t="s">
        <v>8120</v>
      </c>
      <c r="H371" s="138">
        <v>1</v>
      </c>
      <c r="I371" s="139"/>
      <c r="J371" s="140">
        <f>ROUND(I371*H371,2)</f>
        <v>0</v>
      </c>
      <c r="K371" s="136" t="s">
        <v>3</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1717</v>
      </c>
    </row>
    <row r="372" spans="2:65" s="1" customFormat="1" ht="37.9" customHeight="1">
      <c r="B372" s="133"/>
      <c r="C372" s="134" t="s">
        <v>1336</v>
      </c>
      <c r="D372" s="134" t="s">
        <v>331</v>
      </c>
      <c r="E372" s="135" t="s">
        <v>8133</v>
      </c>
      <c r="F372" s="136" t="s">
        <v>8134</v>
      </c>
      <c r="G372" s="137" t="s">
        <v>585</v>
      </c>
      <c r="H372" s="138">
        <v>11.614000000000001</v>
      </c>
      <c r="I372" s="139"/>
      <c r="J372" s="140">
        <f>ROUND(I372*H372,2)</f>
        <v>0</v>
      </c>
      <c r="K372" s="136" t="s">
        <v>335</v>
      </c>
      <c r="L372" s="34"/>
      <c r="M372" s="141" t="s">
        <v>3</v>
      </c>
      <c r="N372" s="142" t="s">
        <v>40</v>
      </c>
      <c r="P372" s="143">
        <f>O372*H372</f>
        <v>0</v>
      </c>
      <c r="Q372" s="143">
        <v>0</v>
      </c>
      <c r="R372" s="143">
        <f>Q372*H372</f>
        <v>0</v>
      </c>
      <c r="S372" s="143">
        <v>0</v>
      </c>
      <c r="T372" s="144">
        <f>S372*H372</f>
        <v>0</v>
      </c>
      <c r="AR372" s="145" t="s">
        <v>113</v>
      </c>
      <c r="AT372" s="145" t="s">
        <v>331</v>
      </c>
      <c r="AU372" s="145" t="s">
        <v>76</v>
      </c>
      <c r="AY372" s="19" t="s">
        <v>328</v>
      </c>
      <c r="BE372" s="146">
        <f>IF(N372="základní",J372,0)</f>
        <v>0</v>
      </c>
      <c r="BF372" s="146">
        <f>IF(N372="snížená",J372,0)</f>
        <v>0</v>
      </c>
      <c r="BG372" s="146">
        <f>IF(N372="zákl. přenesená",J372,0)</f>
        <v>0</v>
      </c>
      <c r="BH372" s="146">
        <f>IF(N372="sníž. přenesená",J372,0)</f>
        <v>0</v>
      </c>
      <c r="BI372" s="146">
        <f>IF(N372="nulová",J372,0)</f>
        <v>0</v>
      </c>
      <c r="BJ372" s="19" t="s">
        <v>76</v>
      </c>
      <c r="BK372" s="146">
        <f>ROUND(I372*H372,2)</f>
        <v>0</v>
      </c>
      <c r="BL372" s="19" t="s">
        <v>113</v>
      </c>
      <c r="BM372" s="145" t="s">
        <v>1723</v>
      </c>
    </row>
    <row r="373" spans="2:65" s="1" customFormat="1">
      <c r="B373" s="34"/>
      <c r="D373" s="147" t="s">
        <v>338</v>
      </c>
      <c r="F373" s="148" t="s">
        <v>8135</v>
      </c>
      <c r="I373" s="149"/>
      <c r="L373" s="34"/>
      <c r="M373" s="150"/>
      <c r="T373" s="55"/>
      <c r="AT373" s="19" t="s">
        <v>338</v>
      </c>
      <c r="AU373" s="19" t="s">
        <v>76</v>
      </c>
    </row>
    <row r="374" spans="2:65" s="1" customFormat="1" ht="24.2" customHeight="1">
      <c r="B374" s="133"/>
      <c r="C374" s="134" t="s">
        <v>1708</v>
      </c>
      <c r="D374" s="134" t="s">
        <v>331</v>
      </c>
      <c r="E374" s="135" t="s">
        <v>8136</v>
      </c>
      <c r="F374" s="136" t="s">
        <v>8137</v>
      </c>
      <c r="G374" s="137" t="s">
        <v>585</v>
      </c>
      <c r="H374" s="138">
        <v>11.614000000000001</v>
      </c>
      <c r="I374" s="139"/>
      <c r="J374" s="140">
        <f>ROUND(I374*H374,2)</f>
        <v>0</v>
      </c>
      <c r="K374" s="136" t="s">
        <v>3</v>
      </c>
      <c r="L374" s="34"/>
      <c r="M374" s="141" t="s">
        <v>3</v>
      </c>
      <c r="N374" s="142" t="s">
        <v>40</v>
      </c>
      <c r="P374" s="143">
        <f>O374*H374</f>
        <v>0</v>
      </c>
      <c r="Q374" s="143">
        <v>0</v>
      </c>
      <c r="R374" s="143">
        <f>Q374*H374</f>
        <v>0</v>
      </c>
      <c r="S374" s="143">
        <v>0</v>
      </c>
      <c r="T374" s="144">
        <f>S374*H374</f>
        <v>0</v>
      </c>
      <c r="AR374" s="145" t="s">
        <v>113</v>
      </c>
      <c r="AT374" s="145" t="s">
        <v>331</v>
      </c>
      <c r="AU374" s="145" t="s">
        <v>76</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1726</v>
      </c>
    </row>
    <row r="375" spans="2:65" s="11" customFormat="1" ht="25.9" customHeight="1">
      <c r="B375" s="121"/>
      <c r="D375" s="122" t="s">
        <v>68</v>
      </c>
      <c r="E375" s="123" t="s">
        <v>8138</v>
      </c>
      <c r="F375" s="123" t="s">
        <v>8139</v>
      </c>
      <c r="I375" s="124"/>
      <c r="J375" s="125">
        <f>BK375</f>
        <v>0</v>
      </c>
      <c r="L375" s="121"/>
      <c r="M375" s="126"/>
      <c r="P375" s="127">
        <f>SUM(P376:P416)</f>
        <v>0</v>
      </c>
      <c r="R375" s="127">
        <f>SUM(R376:R416)</f>
        <v>0</v>
      </c>
      <c r="T375" s="128">
        <f>SUM(T376:T416)</f>
        <v>0</v>
      </c>
      <c r="AR375" s="122" t="s">
        <v>76</v>
      </c>
      <c r="AT375" s="129" t="s">
        <v>68</v>
      </c>
      <c r="AU375" s="129" t="s">
        <v>69</v>
      </c>
      <c r="AY375" s="122" t="s">
        <v>328</v>
      </c>
      <c r="BK375" s="130">
        <f>SUM(BK376:BK416)</f>
        <v>0</v>
      </c>
    </row>
    <row r="376" spans="2:65" s="1" customFormat="1" ht="49.15" customHeight="1">
      <c r="B376" s="133"/>
      <c r="C376" s="134" t="s">
        <v>1339</v>
      </c>
      <c r="D376" s="134" t="s">
        <v>331</v>
      </c>
      <c r="E376" s="135" t="s">
        <v>8140</v>
      </c>
      <c r="F376" s="136" t="s">
        <v>8141</v>
      </c>
      <c r="G376" s="137" t="s">
        <v>439</v>
      </c>
      <c r="H376" s="138">
        <v>831</v>
      </c>
      <c r="I376" s="139"/>
      <c r="J376" s="140">
        <f>ROUND(I376*H376,2)</f>
        <v>0</v>
      </c>
      <c r="K376" s="136" t="s">
        <v>335</v>
      </c>
      <c r="L376" s="34"/>
      <c r="M376" s="141" t="s">
        <v>3</v>
      </c>
      <c r="N376" s="142" t="s">
        <v>40</v>
      </c>
      <c r="P376" s="143">
        <f>O376*H376</f>
        <v>0</v>
      </c>
      <c r="Q376" s="143">
        <v>0</v>
      </c>
      <c r="R376" s="143">
        <f>Q376*H376</f>
        <v>0</v>
      </c>
      <c r="S376" s="143">
        <v>0</v>
      </c>
      <c r="T376" s="144">
        <f>S376*H376</f>
        <v>0</v>
      </c>
      <c r="AR376" s="145" t="s">
        <v>113</v>
      </c>
      <c r="AT376" s="145" t="s">
        <v>331</v>
      </c>
      <c r="AU376" s="145" t="s">
        <v>76</v>
      </c>
      <c r="AY376" s="19" t="s">
        <v>328</v>
      </c>
      <c r="BE376" s="146">
        <f>IF(N376="základní",J376,0)</f>
        <v>0</v>
      </c>
      <c r="BF376" s="146">
        <f>IF(N376="snížená",J376,0)</f>
        <v>0</v>
      </c>
      <c r="BG376" s="146">
        <f>IF(N376="zákl. přenesená",J376,0)</f>
        <v>0</v>
      </c>
      <c r="BH376" s="146">
        <f>IF(N376="sníž. přenesená",J376,0)</f>
        <v>0</v>
      </c>
      <c r="BI376" s="146">
        <f>IF(N376="nulová",J376,0)</f>
        <v>0</v>
      </c>
      <c r="BJ376" s="19" t="s">
        <v>76</v>
      </c>
      <c r="BK376" s="146">
        <f>ROUND(I376*H376,2)</f>
        <v>0</v>
      </c>
      <c r="BL376" s="19" t="s">
        <v>113</v>
      </c>
      <c r="BM376" s="145" t="s">
        <v>1731</v>
      </c>
    </row>
    <row r="377" spans="2:65" s="1" customFormat="1">
      <c r="B377" s="34"/>
      <c r="D377" s="147" t="s">
        <v>338</v>
      </c>
      <c r="F377" s="148" t="s">
        <v>8142</v>
      </c>
      <c r="I377" s="149"/>
      <c r="L377" s="34"/>
      <c r="M377" s="150"/>
      <c r="T377" s="55"/>
      <c r="AT377" s="19" t="s">
        <v>338</v>
      </c>
      <c r="AU377" s="19" t="s">
        <v>76</v>
      </c>
    </row>
    <row r="378" spans="2:65" s="1" customFormat="1" ht="16.5" customHeight="1">
      <c r="B378" s="133"/>
      <c r="C378" s="176" t="s">
        <v>1720</v>
      </c>
      <c r="D378" s="176" t="s">
        <v>539</v>
      </c>
      <c r="E378" s="177" t="s">
        <v>8143</v>
      </c>
      <c r="F378" s="178" t="s">
        <v>8144</v>
      </c>
      <c r="G378" s="179" t="s">
        <v>3576</v>
      </c>
      <c r="H378" s="180">
        <v>0.66400000000000003</v>
      </c>
      <c r="I378" s="181"/>
      <c r="J378" s="182">
        <f>ROUND(I378*H378,2)</f>
        <v>0</v>
      </c>
      <c r="K378" s="178" t="s">
        <v>335</v>
      </c>
      <c r="L378" s="183"/>
      <c r="M378" s="184" t="s">
        <v>3</v>
      </c>
      <c r="N378" s="185" t="s">
        <v>40</v>
      </c>
      <c r="P378" s="143">
        <f>O378*H378</f>
        <v>0</v>
      </c>
      <c r="Q378" s="143">
        <v>0</v>
      </c>
      <c r="R378" s="143">
        <f>Q378*H378</f>
        <v>0</v>
      </c>
      <c r="S378" s="143">
        <v>0</v>
      </c>
      <c r="T378" s="144">
        <f>S378*H378</f>
        <v>0</v>
      </c>
      <c r="AR378" s="145" t="s">
        <v>171</v>
      </c>
      <c r="AT378" s="145" t="s">
        <v>539</v>
      </c>
      <c r="AU378" s="145" t="s">
        <v>76</v>
      </c>
      <c r="AY378" s="19" t="s">
        <v>328</v>
      </c>
      <c r="BE378" s="146">
        <f>IF(N378="základní",J378,0)</f>
        <v>0</v>
      </c>
      <c r="BF378" s="146">
        <f>IF(N378="snížená",J378,0)</f>
        <v>0</v>
      </c>
      <c r="BG378" s="146">
        <f>IF(N378="zákl. přenesená",J378,0)</f>
        <v>0</v>
      </c>
      <c r="BH378" s="146">
        <f>IF(N378="sníž. přenesená",J378,0)</f>
        <v>0</v>
      </c>
      <c r="BI378" s="146">
        <f>IF(N378="nulová",J378,0)</f>
        <v>0</v>
      </c>
      <c r="BJ378" s="19" t="s">
        <v>76</v>
      </c>
      <c r="BK378" s="146">
        <f>ROUND(I378*H378,2)</f>
        <v>0</v>
      </c>
      <c r="BL378" s="19" t="s">
        <v>113</v>
      </c>
      <c r="BM378" s="145" t="s">
        <v>1735</v>
      </c>
    </row>
    <row r="379" spans="2:65" s="1" customFormat="1" ht="19.5">
      <c r="B379" s="34"/>
      <c r="D379" s="151" t="s">
        <v>340</v>
      </c>
      <c r="F379" s="152" t="s">
        <v>8145</v>
      </c>
      <c r="I379" s="149"/>
      <c r="L379" s="34"/>
      <c r="M379" s="150"/>
      <c r="T379" s="55"/>
      <c r="AT379" s="19" t="s">
        <v>340</v>
      </c>
      <c r="AU379" s="19" t="s">
        <v>76</v>
      </c>
    </row>
    <row r="380" spans="2:65" s="1" customFormat="1" ht="24.2" customHeight="1">
      <c r="B380" s="133"/>
      <c r="C380" s="134" t="s">
        <v>1342</v>
      </c>
      <c r="D380" s="134" t="s">
        <v>331</v>
      </c>
      <c r="E380" s="135" t="s">
        <v>8146</v>
      </c>
      <c r="F380" s="136" t="s">
        <v>8147</v>
      </c>
      <c r="G380" s="137" t="s">
        <v>439</v>
      </c>
      <c r="H380" s="138">
        <v>831</v>
      </c>
      <c r="I380" s="139"/>
      <c r="J380" s="140">
        <f>ROUND(I380*H380,2)</f>
        <v>0</v>
      </c>
      <c r="K380" s="136" t="s">
        <v>335</v>
      </c>
      <c r="L380" s="34"/>
      <c r="M380" s="141" t="s">
        <v>3</v>
      </c>
      <c r="N380" s="142" t="s">
        <v>40</v>
      </c>
      <c r="P380" s="143">
        <f>O380*H380</f>
        <v>0</v>
      </c>
      <c r="Q380" s="143">
        <v>0</v>
      </c>
      <c r="R380" s="143">
        <f>Q380*H380</f>
        <v>0</v>
      </c>
      <c r="S380" s="143">
        <v>0</v>
      </c>
      <c r="T380" s="144">
        <f>S380*H380</f>
        <v>0</v>
      </c>
      <c r="AR380" s="145" t="s">
        <v>113</v>
      </c>
      <c r="AT380" s="145" t="s">
        <v>331</v>
      </c>
      <c r="AU380" s="145" t="s">
        <v>76</v>
      </c>
      <c r="AY380" s="19" t="s">
        <v>328</v>
      </c>
      <c r="BE380" s="146">
        <f>IF(N380="základní",J380,0)</f>
        <v>0</v>
      </c>
      <c r="BF380" s="146">
        <f>IF(N380="snížená",J380,0)</f>
        <v>0</v>
      </c>
      <c r="BG380" s="146">
        <f>IF(N380="zákl. přenesená",J380,0)</f>
        <v>0</v>
      </c>
      <c r="BH380" s="146">
        <f>IF(N380="sníž. přenesená",J380,0)</f>
        <v>0</v>
      </c>
      <c r="BI380" s="146">
        <f>IF(N380="nulová",J380,0)</f>
        <v>0</v>
      </c>
      <c r="BJ380" s="19" t="s">
        <v>76</v>
      </c>
      <c r="BK380" s="146">
        <f>ROUND(I380*H380,2)</f>
        <v>0</v>
      </c>
      <c r="BL380" s="19" t="s">
        <v>113</v>
      </c>
      <c r="BM380" s="145" t="s">
        <v>1740</v>
      </c>
    </row>
    <row r="381" spans="2:65" s="1" customFormat="1">
      <c r="B381" s="34"/>
      <c r="D381" s="147" t="s">
        <v>338</v>
      </c>
      <c r="F381" s="148" t="s">
        <v>8148</v>
      </c>
      <c r="I381" s="149"/>
      <c r="L381" s="34"/>
      <c r="M381" s="150"/>
      <c r="T381" s="55"/>
      <c r="AT381" s="19" t="s">
        <v>338</v>
      </c>
      <c r="AU381" s="19" t="s">
        <v>76</v>
      </c>
    </row>
    <row r="382" spans="2:65" s="1" customFormat="1" ht="21.75" customHeight="1">
      <c r="B382" s="133"/>
      <c r="C382" s="134" t="s">
        <v>1728</v>
      </c>
      <c r="D382" s="134" t="s">
        <v>331</v>
      </c>
      <c r="E382" s="135" t="s">
        <v>8149</v>
      </c>
      <c r="F382" s="136" t="s">
        <v>8150</v>
      </c>
      <c r="G382" s="137" t="s">
        <v>439</v>
      </c>
      <c r="H382" s="138">
        <v>831</v>
      </c>
      <c r="I382" s="139"/>
      <c r="J382" s="140">
        <f>ROUND(I382*H382,2)</f>
        <v>0</v>
      </c>
      <c r="K382" s="136" t="s">
        <v>335</v>
      </c>
      <c r="L382" s="34"/>
      <c r="M382" s="141" t="s">
        <v>3</v>
      </c>
      <c r="N382" s="142" t="s">
        <v>40</v>
      </c>
      <c r="P382" s="143">
        <f>O382*H382</f>
        <v>0</v>
      </c>
      <c r="Q382" s="143">
        <v>0</v>
      </c>
      <c r="R382" s="143">
        <f>Q382*H382</f>
        <v>0</v>
      </c>
      <c r="S382" s="143">
        <v>0</v>
      </c>
      <c r="T382" s="144">
        <f>S382*H382</f>
        <v>0</v>
      </c>
      <c r="AR382" s="145" t="s">
        <v>113</v>
      </c>
      <c r="AT382" s="145" t="s">
        <v>331</v>
      </c>
      <c r="AU382" s="145" t="s">
        <v>76</v>
      </c>
      <c r="AY382" s="19" t="s">
        <v>328</v>
      </c>
      <c r="BE382" s="146">
        <f>IF(N382="základní",J382,0)</f>
        <v>0</v>
      </c>
      <c r="BF382" s="146">
        <f>IF(N382="snížená",J382,0)</f>
        <v>0</v>
      </c>
      <c r="BG382" s="146">
        <f>IF(N382="zákl. přenesená",J382,0)</f>
        <v>0</v>
      </c>
      <c r="BH382" s="146">
        <f>IF(N382="sníž. přenesená",J382,0)</f>
        <v>0</v>
      </c>
      <c r="BI382" s="146">
        <f>IF(N382="nulová",J382,0)</f>
        <v>0</v>
      </c>
      <c r="BJ382" s="19" t="s">
        <v>76</v>
      </c>
      <c r="BK382" s="146">
        <f>ROUND(I382*H382,2)</f>
        <v>0</v>
      </c>
      <c r="BL382" s="19" t="s">
        <v>113</v>
      </c>
      <c r="BM382" s="145" t="s">
        <v>1744</v>
      </c>
    </row>
    <row r="383" spans="2:65" s="1" customFormat="1">
      <c r="B383" s="34"/>
      <c r="D383" s="147" t="s">
        <v>338</v>
      </c>
      <c r="F383" s="148" t="s">
        <v>8151</v>
      </c>
      <c r="I383" s="149"/>
      <c r="L383" s="34"/>
      <c r="M383" s="150"/>
      <c r="T383" s="55"/>
      <c r="AT383" s="19" t="s">
        <v>338</v>
      </c>
      <c r="AU383" s="19" t="s">
        <v>76</v>
      </c>
    </row>
    <row r="384" spans="2:65" s="1" customFormat="1" ht="55.5" customHeight="1">
      <c r="B384" s="133"/>
      <c r="C384" s="134" t="s">
        <v>570</v>
      </c>
      <c r="D384" s="134" t="s">
        <v>331</v>
      </c>
      <c r="E384" s="135" t="s">
        <v>8152</v>
      </c>
      <c r="F384" s="136" t="s">
        <v>8153</v>
      </c>
      <c r="G384" s="137" t="s">
        <v>439</v>
      </c>
      <c r="H384" s="138">
        <v>831</v>
      </c>
      <c r="I384" s="139"/>
      <c r="J384" s="140">
        <f>ROUND(I384*H384,2)</f>
        <v>0</v>
      </c>
      <c r="K384" s="136" t="s">
        <v>335</v>
      </c>
      <c r="L384" s="34"/>
      <c r="M384" s="141" t="s">
        <v>3</v>
      </c>
      <c r="N384" s="142" t="s">
        <v>40</v>
      </c>
      <c r="P384" s="143">
        <f>O384*H384</f>
        <v>0</v>
      </c>
      <c r="Q384" s="143">
        <v>0</v>
      </c>
      <c r="R384" s="143">
        <f>Q384*H384</f>
        <v>0</v>
      </c>
      <c r="S384" s="143">
        <v>0</v>
      </c>
      <c r="T384" s="144">
        <f>S384*H384</f>
        <v>0</v>
      </c>
      <c r="AR384" s="145" t="s">
        <v>113</v>
      </c>
      <c r="AT384" s="145" t="s">
        <v>331</v>
      </c>
      <c r="AU384" s="145" t="s">
        <v>76</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1749</v>
      </c>
    </row>
    <row r="385" spans="2:65" s="1" customFormat="1">
      <c r="B385" s="34"/>
      <c r="D385" s="147" t="s">
        <v>338</v>
      </c>
      <c r="F385" s="148" t="s">
        <v>8154</v>
      </c>
      <c r="I385" s="149"/>
      <c r="L385" s="34"/>
      <c r="M385" s="150"/>
      <c r="T385" s="55"/>
      <c r="AT385" s="19" t="s">
        <v>338</v>
      </c>
      <c r="AU385" s="19" t="s">
        <v>76</v>
      </c>
    </row>
    <row r="386" spans="2:65" s="1" customFormat="1" ht="37.9" customHeight="1">
      <c r="B386" s="133"/>
      <c r="C386" s="134" t="s">
        <v>1737</v>
      </c>
      <c r="D386" s="134" t="s">
        <v>331</v>
      </c>
      <c r="E386" s="135" t="s">
        <v>8155</v>
      </c>
      <c r="F386" s="136" t="s">
        <v>8156</v>
      </c>
      <c r="G386" s="137" t="s">
        <v>439</v>
      </c>
      <c r="H386" s="138">
        <v>831</v>
      </c>
      <c r="I386" s="139"/>
      <c r="J386" s="140">
        <f>ROUND(I386*H386,2)</f>
        <v>0</v>
      </c>
      <c r="K386" s="136" t="s">
        <v>335</v>
      </c>
      <c r="L386" s="34"/>
      <c r="M386" s="141" t="s">
        <v>3</v>
      </c>
      <c r="N386" s="142" t="s">
        <v>40</v>
      </c>
      <c r="P386" s="143">
        <f>O386*H386</f>
        <v>0</v>
      </c>
      <c r="Q386" s="143">
        <v>0</v>
      </c>
      <c r="R386" s="143">
        <f>Q386*H386</f>
        <v>0</v>
      </c>
      <c r="S386" s="143">
        <v>0</v>
      </c>
      <c r="T386" s="144">
        <f>S386*H386</f>
        <v>0</v>
      </c>
      <c r="AR386" s="145" t="s">
        <v>113</v>
      </c>
      <c r="AT386" s="145" t="s">
        <v>331</v>
      </c>
      <c r="AU386" s="145" t="s">
        <v>76</v>
      </c>
      <c r="AY386" s="19" t="s">
        <v>328</v>
      </c>
      <c r="BE386" s="146">
        <f>IF(N386="základní",J386,0)</f>
        <v>0</v>
      </c>
      <c r="BF386" s="146">
        <f>IF(N386="snížená",J386,0)</f>
        <v>0</v>
      </c>
      <c r="BG386" s="146">
        <f>IF(N386="zákl. přenesená",J386,0)</f>
        <v>0</v>
      </c>
      <c r="BH386" s="146">
        <f>IF(N386="sníž. přenesená",J386,0)</f>
        <v>0</v>
      </c>
      <c r="BI386" s="146">
        <f>IF(N386="nulová",J386,0)</f>
        <v>0</v>
      </c>
      <c r="BJ386" s="19" t="s">
        <v>76</v>
      </c>
      <c r="BK386" s="146">
        <f>ROUND(I386*H386,2)</f>
        <v>0</v>
      </c>
      <c r="BL386" s="19" t="s">
        <v>113</v>
      </c>
      <c r="BM386" s="145" t="s">
        <v>1753</v>
      </c>
    </row>
    <row r="387" spans="2:65" s="1" customFormat="1">
      <c r="B387" s="34"/>
      <c r="D387" s="147" t="s">
        <v>338</v>
      </c>
      <c r="F387" s="148" t="s">
        <v>8157</v>
      </c>
      <c r="I387" s="149"/>
      <c r="L387" s="34"/>
      <c r="M387" s="150"/>
      <c r="T387" s="55"/>
      <c r="AT387" s="19" t="s">
        <v>338</v>
      </c>
      <c r="AU387" s="19" t="s">
        <v>76</v>
      </c>
    </row>
    <row r="388" spans="2:65" s="1" customFormat="1" ht="16.5" customHeight="1">
      <c r="B388" s="133"/>
      <c r="C388" s="176" t="s">
        <v>1347</v>
      </c>
      <c r="D388" s="176" t="s">
        <v>539</v>
      </c>
      <c r="E388" s="177" t="s">
        <v>8158</v>
      </c>
      <c r="F388" s="178" t="s">
        <v>8159</v>
      </c>
      <c r="G388" s="179" t="s">
        <v>585</v>
      </c>
      <c r="H388" s="180">
        <v>14.127000000000001</v>
      </c>
      <c r="I388" s="181"/>
      <c r="J388" s="182">
        <f>ROUND(I388*H388,2)</f>
        <v>0</v>
      </c>
      <c r="K388" s="178" t="s">
        <v>335</v>
      </c>
      <c r="L388" s="183"/>
      <c r="M388" s="184" t="s">
        <v>3</v>
      </c>
      <c r="N388" s="185" t="s">
        <v>40</v>
      </c>
      <c r="P388" s="143">
        <f>O388*H388</f>
        <v>0</v>
      </c>
      <c r="Q388" s="143">
        <v>0</v>
      </c>
      <c r="R388" s="143">
        <f>Q388*H388</f>
        <v>0</v>
      </c>
      <c r="S388" s="143">
        <v>0</v>
      </c>
      <c r="T388" s="144">
        <f>S388*H388</f>
        <v>0</v>
      </c>
      <c r="AR388" s="145" t="s">
        <v>171</v>
      </c>
      <c r="AT388" s="145" t="s">
        <v>539</v>
      </c>
      <c r="AU388" s="145" t="s">
        <v>76</v>
      </c>
      <c r="AY388" s="19" t="s">
        <v>328</v>
      </c>
      <c r="BE388" s="146">
        <f>IF(N388="základní",J388,0)</f>
        <v>0</v>
      </c>
      <c r="BF388" s="146">
        <f>IF(N388="snížená",J388,0)</f>
        <v>0</v>
      </c>
      <c r="BG388" s="146">
        <f>IF(N388="zákl. přenesená",J388,0)</f>
        <v>0</v>
      </c>
      <c r="BH388" s="146">
        <f>IF(N388="sníž. přenesená",J388,0)</f>
        <v>0</v>
      </c>
      <c r="BI388" s="146">
        <f>IF(N388="nulová",J388,0)</f>
        <v>0</v>
      </c>
      <c r="BJ388" s="19" t="s">
        <v>76</v>
      </c>
      <c r="BK388" s="146">
        <f>ROUND(I388*H388,2)</f>
        <v>0</v>
      </c>
      <c r="BL388" s="19" t="s">
        <v>113</v>
      </c>
      <c r="BM388" s="145" t="s">
        <v>1758</v>
      </c>
    </row>
    <row r="389" spans="2:65" s="1" customFormat="1" ht="19.5">
      <c r="B389" s="34"/>
      <c r="D389" s="151" t="s">
        <v>340</v>
      </c>
      <c r="F389" s="152" t="s">
        <v>8160</v>
      </c>
      <c r="I389" s="149"/>
      <c r="L389" s="34"/>
      <c r="M389" s="150"/>
      <c r="T389" s="55"/>
      <c r="AT389" s="19" t="s">
        <v>340</v>
      </c>
      <c r="AU389" s="19" t="s">
        <v>76</v>
      </c>
    </row>
    <row r="390" spans="2:65" s="1" customFormat="1" ht="24.2" customHeight="1">
      <c r="B390" s="133"/>
      <c r="C390" s="134" t="s">
        <v>1746</v>
      </c>
      <c r="D390" s="134" t="s">
        <v>331</v>
      </c>
      <c r="E390" s="135" t="s">
        <v>8161</v>
      </c>
      <c r="F390" s="136" t="s">
        <v>8162</v>
      </c>
      <c r="G390" s="137" t="s">
        <v>439</v>
      </c>
      <c r="H390" s="138">
        <v>831</v>
      </c>
      <c r="I390" s="139"/>
      <c r="J390" s="140">
        <f>ROUND(I390*H390,2)</f>
        <v>0</v>
      </c>
      <c r="K390" s="136" t="s">
        <v>335</v>
      </c>
      <c r="L390" s="34"/>
      <c r="M390" s="141" t="s">
        <v>3</v>
      </c>
      <c r="N390" s="142" t="s">
        <v>40</v>
      </c>
      <c r="P390" s="143">
        <f>O390*H390</f>
        <v>0</v>
      </c>
      <c r="Q390" s="143">
        <v>0</v>
      </c>
      <c r="R390" s="143">
        <f>Q390*H390</f>
        <v>0</v>
      </c>
      <c r="S390" s="143">
        <v>0</v>
      </c>
      <c r="T390" s="144">
        <f>S390*H390</f>
        <v>0</v>
      </c>
      <c r="AR390" s="145" t="s">
        <v>113</v>
      </c>
      <c r="AT390" s="145" t="s">
        <v>331</v>
      </c>
      <c r="AU390" s="145" t="s">
        <v>76</v>
      </c>
      <c r="AY390" s="19" t="s">
        <v>328</v>
      </c>
      <c r="BE390" s="146">
        <f>IF(N390="základní",J390,0)</f>
        <v>0</v>
      </c>
      <c r="BF390" s="146">
        <f>IF(N390="snížená",J390,0)</f>
        <v>0</v>
      </c>
      <c r="BG390" s="146">
        <f>IF(N390="zákl. přenesená",J390,0)</f>
        <v>0</v>
      </c>
      <c r="BH390" s="146">
        <f>IF(N390="sníž. přenesená",J390,0)</f>
        <v>0</v>
      </c>
      <c r="BI390" s="146">
        <f>IF(N390="nulová",J390,0)</f>
        <v>0</v>
      </c>
      <c r="BJ390" s="19" t="s">
        <v>76</v>
      </c>
      <c r="BK390" s="146">
        <f>ROUND(I390*H390,2)</f>
        <v>0</v>
      </c>
      <c r="BL390" s="19" t="s">
        <v>113</v>
      </c>
      <c r="BM390" s="145" t="s">
        <v>1762</v>
      </c>
    </row>
    <row r="391" spans="2:65" s="1" customFormat="1">
      <c r="B391" s="34"/>
      <c r="D391" s="147" t="s">
        <v>338</v>
      </c>
      <c r="F391" s="148" t="s">
        <v>8163</v>
      </c>
      <c r="I391" s="149"/>
      <c r="L391" s="34"/>
      <c r="M391" s="150"/>
      <c r="T391" s="55"/>
      <c r="AT391" s="19" t="s">
        <v>338</v>
      </c>
      <c r="AU391" s="19" t="s">
        <v>76</v>
      </c>
    </row>
    <row r="392" spans="2:65" s="1" customFormat="1" ht="16.5" customHeight="1">
      <c r="B392" s="133"/>
      <c r="C392" s="176" t="s">
        <v>1350</v>
      </c>
      <c r="D392" s="176" t="s">
        <v>539</v>
      </c>
      <c r="E392" s="177" t="s">
        <v>8164</v>
      </c>
      <c r="F392" s="178" t="s">
        <v>8165</v>
      </c>
      <c r="G392" s="179" t="s">
        <v>1383</v>
      </c>
      <c r="H392" s="180">
        <v>24.93</v>
      </c>
      <c r="I392" s="181"/>
      <c r="J392" s="182">
        <f>ROUND(I392*H392,2)</f>
        <v>0</v>
      </c>
      <c r="K392" s="178" t="s">
        <v>335</v>
      </c>
      <c r="L392" s="183"/>
      <c r="M392" s="184" t="s">
        <v>3</v>
      </c>
      <c r="N392" s="185" t="s">
        <v>40</v>
      </c>
      <c r="P392" s="143">
        <f>O392*H392</f>
        <v>0</v>
      </c>
      <c r="Q392" s="143">
        <v>0</v>
      </c>
      <c r="R392" s="143">
        <f>Q392*H392</f>
        <v>0</v>
      </c>
      <c r="S392" s="143">
        <v>0</v>
      </c>
      <c r="T392" s="144">
        <f>S392*H392</f>
        <v>0</v>
      </c>
      <c r="AR392" s="145" t="s">
        <v>171</v>
      </c>
      <c r="AT392" s="145" t="s">
        <v>539</v>
      </c>
      <c r="AU392" s="145" t="s">
        <v>76</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113</v>
      </c>
      <c r="BM392" s="145" t="s">
        <v>1767</v>
      </c>
    </row>
    <row r="393" spans="2:65" s="1" customFormat="1" ht="19.5">
      <c r="B393" s="34"/>
      <c r="D393" s="151" t="s">
        <v>340</v>
      </c>
      <c r="F393" s="152" t="s">
        <v>8166</v>
      </c>
      <c r="I393" s="149"/>
      <c r="L393" s="34"/>
      <c r="M393" s="150"/>
      <c r="T393" s="55"/>
      <c r="AT393" s="19" t="s">
        <v>340</v>
      </c>
      <c r="AU393" s="19" t="s">
        <v>76</v>
      </c>
    </row>
    <row r="394" spans="2:65" s="12" customFormat="1">
      <c r="B394" s="156"/>
      <c r="D394" s="151" t="s">
        <v>442</v>
      </c>
      <c r="E394" s="157" t="s">
        <v>3</v>
      </c>
      <c r="F394" s="158" t="s">
        <v>8167</v>
      </c>
      <c r="H394" s="159">
        <v>24.93</v>
      </c>
      <c r="I394" s="160"/>
      <c r="L394" s="156"/>
      <c r="M394" s="161"/>
      <c r="T394" s="162"/>
      <c r="AT394" s="157" t="s">
        <v>442</v>
      </c>
      <c r="AU394" s="157" t="s">
        <v>76</v>
      </c>
      <c r="AV394" s="12" t="s">
        <v>79</v>
      </c>
      <c r="AW394" s="12" t="s">
        <v>31</v>
      </c>
      <c r="AX394" s="12" t="s">
        <v>69</v>
      </c>
      <c r="AY394" s="157" t="s">
        <v>328</v>
      </c>
    </row>
    <row r="395" spans="2:65" s="13" customFormat="1">
      <c r="B395" s="163"/>
      <c r="D395" s="151" t="s">
        <v>442</v>
      </c>
      <c r="E395" s="164" t="s">
        <v>3</v>
      </c>
      <c r="F395" s="165" t="s">
        <v>452</v>
      </c>
      <c r="H395" s="166">
        <v>24.93</v>
      </c>
      <c r="I395" s="167"/>
      <c r="L395" s="163"/>
      <c r="M395" s="168"/>
      <c r="T395" s="169"/>
      <c r="AT395" s="164" t="s">
        <v>442</v>
      </c>
      <c r="AU395" s="164" t="s">
        <v>76</v>
      </c>
      <c r="AV395" s="13" t="s">
        <v>113</v>
      </c>
      <c r="AW395" s="13" t="s">
        <v>31</v>
      </c>
      <c r="AX395" s="13" t="s">
        <v>76</v>
      </c>
      <c r="AY395" s="164" t="s">
        <v>328</v>
      </c>
    </row>
    <row r="396" spans="2:65" s="1" customFormat="1" ht="21.75" customHeight="1">
      <c r="B396" s="133"/>
      <c r="C396" s="134" t="s">
        <v>1755</v>
      </c>
      <c r="D396" s="134" t="s">
        <v>331</v>
      </c>
      <c r="E396" s="135" t="s">
        <v>8168</v>
      </c>
      <c r="F396" s="136" t="s">
        <v>8169</v>
      </c>
      <c r="G396" s="137" t="s">
        <v>439</v>
      </c>
      <c r="H396" s="138">
        <v>831</v>
      </c>
      <c r="I396" s="139"/>
      <c r="J396" s="140">
        <f>ROUND(I396*H396,2)</f>
        <v>0</v>
      </c>
      <c r="K396" s="136" t="s">
        <v>335</v>
      </c>
      <c r="L396" s="34"/>
      <c r="M396" s="141" t="s">
        <v>3</v>
      </c>
      <c r="N396" s="142" t="s">
        <v>40</v>
      </c>
      <c r="P396" s="143">
        <f>O396*H396</f>
        <v>0</v>
      </c>
      <c r="Q396" s="143">
        <v>0</v>
      </c>
      <c r="R396" s="143">
        <f>Q396*H396</f>
        <v>0</v>
      </c>
      <c r="S396" s="143">
        <v>0</v>
      </c>
      <c r="T396" s="144">
        <f>S396*H396</f>
        <v>0</v>
      </c>
      <c r="AR396" s="145" t="s">
        <v>113</v>
      </c>
      <c r="AT396" s="145" t="s">
        <v>331</v>
      </c>
      <c r="AU396" s="145" t="s">
        <v>76</v>
      </c>
      <c r="AY396" s="19" t="s">
        <v>328</v>
      </c>
      <c r="BE396" s="146">
        <f>IF(N396="základní",J396,0)</f>
        <v>0</v>
      </c>
      <c r="BF396" s="146">
        <f>IF(N396="snížená",J396,0)</f>
        <v>0</v>
      </c>
      <c r="BG396" s="146">
        <f>IF(N396="zákl. přenesená",J396,0)</f>
        <v>0</v>
      </c>
      <c r="BH396" s="146">
        <f>IF(N396="sníž. přenesená",J396,0)</f>
        <v>0</v>
      </c>
      <c r="BI396" s="146">
        <f>IF(N396="nulová",J396,0)</f>
        <v>0</v>
      </c>
      <c r="BJ396" s="19" t="s">
        <v>76</v>
      </c>
      <c r="BK396" s="146">
        <f>ROUND(I396*H396,2)</f>
        <v>0</v>
      </c>
      <c r="BL396" s="19" t="s">
        <v>113</v>
      </c>
      <c r="BM396" s="145" t="s">
        <v>1776</v>
      </c>
    </row>
    <row r="397" spans="2:65" s="1" customFormat="1">
      <c r="B397" s="34"/>
      <c r="D397" s="147" t="s">
        <v>338</v>
      </c>
      <c r="F397" s="148" t="s">
        <v>8170</v>
      </c>
      <c r="I397" s="149"/>
      <c r="L397" s="34"/>
      <c r="M397" s="150"/>
      <c r="T397" s="55"/>
      <c r="AT397" s="19" t="s">
        <v>338</v>
      </c>
      <c r="AU397" s="19" t="s">
        <v>76</v>
      </c>
    </row>
    <row r="398" spans="2:65" s="1" customFormat="1" ht="21.75" customHeight="1">
      <c r="B398" s="133"/>
      <c r="C398" s="134" t="s">
        <v>1353</v>
      </c>
      <c r="D398" s="134" t="s">
        <v>331</v>
      </c>
      <c r="E398" s="135" t="s">
        <v>8171</v>
      </c>
      <c r="F398" s="136" t="s">
        <v>8172</v>
      </c>
      <c r="G398" s="137" t="s">
        <v>439</v>
      </c>
      <c r="H398" s="138">
        <v>1662</v>
      </c>
      <c r="I398" s="139"/>
      <c r="J398" s="140">
        <f>ROUND(I398*H398,2)</f>
        <v>0</v>
      </c>
      <c r="K398" s="136" t="s">
        <v>335</v>
      </c>
      <c r="L398" s="34"/>
      <c r="M398" s="141" t="s">
        <v>3</v>
      </c>
      <c r="N398" s="142" t="s">
        <v>40</v>
      </c>
      <c r="P398" s="143">
        <f>O398*H398</f>
        <v>0</v>
      </c>
      <c r="Q398" s="143">
        <v>0</v>
      </c>
      <c r="R398" s="143">
        <f>Q398*H398</f>
        <v>0</v>
      </c>
      <c r="S398" s="143">
        <v>0</v>
      </c>
      <c r="T398" s="144">
        <f>S398*H398</f>
        <v>0</v>
      </c>
      <c r="AR398" s="145" t="s">
        <v>113</v>
      </c>
      <c r="AT398" s="145" t="s">
        <v>331</v>
      </c>
      <c r="AU398" s="145" t="s">
        <v>76</v>
      </c>
      <c r="AY398" s="19" t="s">
        <v>328</v>
      </c>
      <c r="BE398" s="146">
        <f>IF(N398="základní",J398,0)</f>
        <v>0</v>
      </c>
      <c r="BF398" s="146">
        <f>IF(N398="snížená",J398,0)</f>
        <v>0</v>
      </c>
      <c r="BG398" s="146">
        <f>IF(N398="zákl. přenesená",J398,0)</f>
        <v>0</v>
      </c>
      <c r="BH398" s="146">
        <f>IF(N398="sníž. přenesená",J398,0)</f>
        <v>0</v>
      </c>
      <c r="BI398" s="146">
        <f>IF(N398="nulová",J398,0)</f>
        <v>0</v>
      </c>
      <c r="BJ398" s="19" t="s">
        <v>76</v>
      </c>
      <c r="BK398" s="146">
        <f>ROUND(I398*H398,2)</f>
        <v>0</v>
      </c>
      <c r="BL398" s="19" t="s">
        <v>113</v>
      </c>
      <c r="BM398" s="145" t="s">
        <v>1781</v>
      </c>
    </row>
    <row r="399" spans="2:65" s="1" customFormat="1">
      <c r="B399" s="34"/>
      <c r="D399" s="147" t="s">
        <v>338</v>
      </c>
      <c r="F399" s="148" t="s">
        <v>8173</v>
      </c>
      <c r="I399" s="149"/>
      <c r="L399" s="34"/>
      <c r="M399" s="150"/>
      <c r="T399" s="55"/>
      <c r="AT399" s="19" t="s">
        <v>338</v>
      </c>
      <c r="AU399" s="19" t="s">
        <v>76</v>
      </c>
    </row>
    <row r="400" spans="2:65" s="12" customFormat="1">
      <c r="B400" s="156"/>
      <c r="D400" s="151" t="s">
        <v>442</v>
      </c>
      <c r="E400" s="157" t="s">
        <v>3</v>
      </c>
      <c r="F400" s="158" t="s">
        <v>8174</v>
      </c>
      <c r="H400" s="159">
        <v>1662</v>
      </c>
      <c r="I400" s="160"/>
      <c r="L400" s="156"/>
      <c r="M400" s="161"/>
      <c r="T400" s="162"/>
      <c r="AT400" s="157" t="s">
        <v>442</v>
      </c>
      <c r="AU400" s="157" t="s">
        <v>76</v>
      </c>
      <c r="AV400" s="12" t="s">
        <v>79</v>
      </c>
      <c r="AW400" s="12" t="s">
        <v>31</v>
      </c>
      <c r="AX400" s="12" t="s">
        <v>69</v>
      </c>
      <c r="AY400" s="157" t="s">
        <v>328</v>
      </c>
    </row>
    <row r="401" spans="2:65" s="14" customFormat="1">
      <c r="B401" s="170"/>
      <c r="D401" s="151" t="s">
        <v>442</v>
      </c>
      <c r="E401" s="171" t="s">
        <v>3</v>
      </c>
      <c r="F401" s="172" t="s">
        <v>8175</v>
      </c>
      <c r="H401" s="171" t="s">
        <v>3</v>
      </c>
      <c r="I401" s="173"/>
      <c r="L401" s="170"/>
      <c r="M401" s="174"/>
      <c r="T401" s="175"/>
      <c r="AT401" s="171" t="s">
        <v>442</v>
      </c>
      <c r="AU401" s="171" t="s">
        <v>76</v>
      </c>
      <c r="AV401" s="14" t="s">
        <v>76</v>
      </c>
      <c r="AW401" s="14" t="s">
        <v>31</v>
      </c>
      <c r="AX401" s="14" t="s">
        <v>69</v>
      </c>
      <c r="AY401" s="171" t="s">
        <v>328</v>
      </c>
    </row>
    <row r="402" spans="2:65" s="13" customFormat="1">
      <c r="B402" s="163"/>
      <c r="D402" s="151" t="s">
        <v>442</v>
      </c>
      <c r="E402" s="164" t="s">
        <v>3</v>
      </c>
      <c r="F402" s="165" t="s">
        <v>452</v>
      </c>
      <c r="H402" s="166">
        <v>1662</v>
      </c>
      <c r="I402" s="167"/>
      <c r="L402" s="163"/>
      <c r="M402" s="168"/>
      <c r="T402" s="169"/>
      <c r="AT402" s="164" t="s">
        <v>442</v>
      </c>
      <c r="AU402" s="164" t="s">
        <v>76</v>
      </c>
      <c r="AV402" s="13" t="s">
        <v>113</v>
      </c>
      <c r="AW402" s="13" t="s">
        <v>31</v>
      </c>
      <c r="AX402" s="13" t="s">
        <v>76</v>
      </c>
      <c r="AY402" s="164" t="s">
        <v>328</v>
      </c>
    </row>
    <row r="403" spans="2:65" s="1" customFormat="1" ht="44.25" customHeight="1">
      <c r="B403" s="133"/>
      <c r="C403" s="134" t="s">
        <v>1764</v>
      </c>
      <c r="D403" s="134" t="s">
        <v>331</v>
      </c>
      <c r="E403" s="135" t="s">
        <v>8176</v>
      </c>
      <c r="F403" s="136" t="s">
        <v>8177</v>
      </c>
      <c r="G403" s="137" t="s">
        <v>585</v>
      </c>
      <c r="H403" s="138">
        <v>8.0000000000000002E-3</v>
      </c>
      <c r="I403" s="139"/>
      <c r="J403" s="140">
        <f>ROUND(I403*H403,2)</f>
        <v>0</v>
      </c>
      <c r="K403" s="136" t="s">
        <v>3</v>
      </c>
      <c r="L403" s="34"/>
      <c r="M403" s="141" t="s">
        <v>3</v>
      </c>
      <c r="N403" s="142" t="s">
        <v>40</v>
      </c>
      <c r="P403" s="143">
        <f>O403*H403</f>
        <v>0</v>
      </c>
      <c r="Q403" s="143">
        <v>0</v>
      </c>
      <c r="R403" s="143">
        <f>Q403*H403</f>
        <v>0</v>
      </c>
      <c r="S403" s="143">
        <v>0</v>
      </c>
      <c r="T403" s="144">
        <f>S403*H403</f>
        <v>0</v>
      </c>
      <c r="AR403" s="145" t="s">
        <v>113</v>
      </c>
      <c r="AT403" s="145" t="s">
        <v>331</v>
      </c>
      <c r="AU403" s="145" t="s">
        <v>76</v>
      </c>
      <c r="AY403" s="19" t="s">
        <v>328</v>
      </c>
      <c r="BE403" s="146">
        <f>IF(N403="základní",J403,0)</f>
        <v>0</v>
      </c>
      <c r="BF403" s="146">
        <f>IF(N403="snížená",J403,0)</f>
        <v>0</v>
      </c>
      <c r="BG403" s="146">
        <f>IF(N403="zákl. přenesená",J403,0)</f>
        <v>0</v>
      </c>
      <c r="BH403" s="146">
        <f>IF(N403="sníž. přenesená",J403,0)</f>
        <v>0</v>
      </c>
      <c r="BI403" s="146">
        <f>IF(N403="nulová",J403,0)</f>
        <v>0</v>
      </c>
      <c r="BJ403" s="19" t="s">
        <v>76</v>
      </c>
      <c r="BK403" s="146">
        <f>ROUND(I403*H403,2)</f>
        <v>0</v>
      </c>
      <c r="BL403" s="19" t="s">
        <v>113</v>
      </c>
      <c r="BM403" s="145" t="s">
        <v>1785</v>
      </c>
    </row>
    <row r="404" spans="2:65" s="12" customFormat="1">
      <c r="B404" s="156"/>
      <c r="D404" s="151" t="s">
        <v>442</v>
      </c>
      <c r="E404" s="157" t="s">
        <v>3</v>
      </c>
      <c r="F404" s="158" t="s">
        <v>8178</v>
      </c>
      <c r="H404" s="159">
        <v>8.0000000000000002E-3</v>
      </c>
      <c r="I404" s="160"/>
      <c r="L404" s="156"/>
      <c r="M404" s="161"/>
      <c r="T404" s="162"/>
      <c r="AT404" s="157" t="s">
        <v>442</v>
      </c>
      <c r="AU404" s="157" t="s">
        <v>76</v>
      </c>
      <c r="AV404" s="12" t="s">
        <v>79</v>
      </c>
      <c r="AW404" s="12" t="s">
        <v>31</v>
      </c>
      <c r="AX404" s="12" t="s">
        <v>69</v>
      </c>
      <c r="AY404" s="157" t="s">
        <v>328</v>
      </c>
    </row>
    <row r="405" spans="2:65" s="14" customFormat="1">
      <c r="B405" s="170"/>
      <c r="D405" s="151" t="s">
        <v>442</v>
      </c>
      <c r="E405" s="171" t="s">
        <v>3</v>
      </c>
      <c r="F405" s="172" t="s">
        <v>8179</v>
      </c>
      <c r="H405" s="171" t="s">
        <v>3</v>
      </c>
      <c r="I405" s="173"/>
      <c r="L405" s="170"/>
      <c r="M405" s="174"/>
      <c r="T405" s="175"/>
      <c r="AT405" s="171" t="s">
        <v>442</v>
      </c>
      <c r="AU405" s="171" t="s">
        <v>76</v>
      </c>
      <c r="AV405" s="14" t="s">
        <v>76</v>
      </c>
      <c r="AW405" s="14" t="s">
        <v>31</v>
      </c>
      <c r="AX405" s="14" t="s">
        <v>69</v>
      </c>
      <c r="AY405" s="171" t="s">
        <v>328</v>
      </c>
    </row>
    <row r="406" spans="2:65" s="13" customFormat="1">
      <c r="B406" s="163"/>
      <c r="D406" s="151" t="s">
        <v>442</v>
      </c>
      <c r="E406" s="164" t="s">
        <v>3</v>
      </c>
      <c r="F406" s="165" t="s">
        <v>452</v>
      </c>
      <c r="H406" s="166">
        <v>8.0000000000000002E-3</v>
      </c>
      <c r="I406" s="167"/>
      <c r="L406" s="163"/>
      <c r="M406" s="168"/>
      <c r="T406" s="169"/>
      <c r="AT406" s="164" t="s">
        <v>442</v>
      </c>
      <c r="AU406" s="164" t="s">
        <v>76</v>
      </c>
      <c r="AV406" s="13" t="s">
        <v>113</v>
      </c>
      <c r="AW406" s="13" t="s">
        <v>31</v>
      </c>
      <c r="AX406" s="13" t="s">
        <v>76</v>
      </c>
      <c r="AY406" s="164" t="s">
        <v>328</v>
      </c>
    </row>
    <row r="407" spans="2:65" s="1" customFormat="1" ht="16.5" customHeight="1">
      <c r="B407" s="133"/>
      <c r="C407" s="176" t="s">
        <v>1356</v>
      </c>
      <c r="D407" s="176" t="s">
        <v>539</v>
      </c>
      <c r="E407" s="177" t="s">
        <v>8180</v>
      </c>
      <c r="F407" s="178" t="s">
        <v>8106</v>
      </c>
      <c r="G407" s="179" t="s">
        <v>1383</v>
      </c>
      <c r="H407" s="180">
        <v>8.31</v>
      </c>
      <c r="I407" s="181"/>
      <c r="J407" s="182">
        <f>ROUND(I407*H407,2)</f>
        <v>0</v>
      </c>
      <c r="K407" s="178" t="s">
        <v>335</v>
      </c>
      <c r="L407" s="183"/>
      <c r="M407" s="184" t="s">
        <v>3</v>
      </c>
      <c r="N407" s="185" t="s">
        <v>40</v>
      </c>
      <c r="P407" s="143">
        <f>O407*H407</f>
        <v>0</v>
      </c>
      <c r="Q407" s="143">
        <v>0</v>
      </c>
      <c r="R407" s="143">
        <f>Q407*H407</f>
        <v>0</v>
      </c>
      <c r="S407" s="143">
        <v>0</v>
      </c>
      <c r="T407" s="144">
        <f>S407*H407</f>
        <v>0</v>
      </c>
      <c r="AR407" s="145" t="s">
        <v>171</v>
      </c>
      <c r="AT407" s="145" t="s">
        <v>539</v>
      </c>
      <c r="AU407" s="145" t="s">
        <v>76</v>
      </c>
      <c r="AY407" s="19" t="s">
        <v>328</v>
      </c>
      <c r="BE407" s="146">
        <f>IF(N407="základní",J407,0)</f>
        <v>0</v>
      </c>
      <c r="BF407" s="146">
        <f>IF(N407="snížená",J407,0)</f>
        <v>0</v>
      </c>
      <c r="BG407" s="146">
        <f>IF(N407="zákl. přenesená",J407,0)</f>
        <v>0</v>
      </c>
      <c r="BH407" s="146">
        <f>IF(N407="sníž. přenesená",J407,0)</f>
        <v>0</v>
      </c>
      <c r="BI407" s="146">
        <f>IF(N407="nulová",J407,0)</f>
        <v>0</v>
      </c>
      <c r="BJ407" s="19" t="s">
        <v>76</v>
      </c>
      <c r="BK407" s="146">
        <f>ROUND(I407*H407,2)</f>
        <v>0</v>
      </c>
      <c r="BL407" s="19" t="s">
        <v>113</v>
      </c>
      <c r="BM407" s="145" t="s">
        <v>3892</v>
      </c>
    </row>
    <row r="408" spans="2:65" s="1" customFormat="1" ht="19.5">
      <c r="B408" s="34"/>
      <c r="D408" s="151" t="s">
        <v>340</v>
      </c>
      <c r="F408" s="152" t="s">
        <v>8181</v>
      </c>
      <c r="I408" s="149"/>
      <c r="L408" s="34"/>
      <c r="M408" s="150"/>
      <c r="T408" s="55"/>
      <c r="AT408" s="19" t="s">
        <v>340</v>
      </c>
      <c r="AU408" s="19" t="s">
        <v>76</v>
      </c>
    </row>
    <row r="409" spans="2:65" s="12" customFormat="1">
      <c r="B409" s="156"/>
      <c r="D409" s="151" t="s">
        <v>442</v>
      </c>
      <c r="E409" s="157" t="s">
        <v>3</v>
      </c>
      <c r="F409" s="158" t="s">
        <v>8182</v>
      </c>
      <c r="H409" s="159">
        <v>8.31</v>
      </c>
      <c r="I409" s="160"/>
      <c r="L409" s="156"/>
      <c r="M409" s="161"/>
      <c r="T409" s="162"/>
      <c r="AT409" s="157" t="s">
        <v>442</v>
      </c>
      <c r="AU409" s="157" t="s">
        <v>76</v>
      </c>
      <c r="AV409" s="12" t="s">
        <v>79</v>
      </c>
      <c r="AW409" s="12" t="s">
        <v>31</v>
      </c>
      <c r="AX409" s="12" t="s">
        <v>69</v>
      </c>
      <c r="AY409" s="157" t="s">
        <v>328</v>
      </c>
    </row>
    <row r="410" spans="2:65" s="13" customFormat="1">
      <c r="B410" s="163"/>
      <c r="D410" s="151" t="s">
        <v>442</v>
      </c>
      <c r="E410" s="164" t="s">
        <v>3</v>
      </c>
      <c r="F410" s="165" t="s">
        <v>452</v>
      </c>
      <c r="H410" s="166">
        <v>8.31</v>
      </c>
      <c r="I410" s="167"/>
      <c r="L410" s="163"/>
      <c r="M410" s="168"/>
      <c r="T410" s="169"/>
      <c r="AT410" s="164" t="s">
        <v>442</v>
      </c>
      <c r="AU410" s="164" t="s">
        <v>76</v>
      </c>
      <c r="AV410" s="13" t="s">
        <v>113</v>
      </c>
      <c r="AW410" s="13" t="s">
        <v>31</v>
      </c>
      <c r="AX410" s="13" t="s">
        <v>76</v>
      </c>
      <c r="AY410" s="164" t="s">
        <v>328</v>
      </c>
    </row>
    <row r="411" spans="2:65" s="1" customFormat="1" ht="24.2" customHeight="1">
      <c r="B411" s="133"/>
      <c r="C411" s="134" t="s">
        <v>1778</v>
      </c>
      <c r="D411" s="134" t="s">
        <v>331</v>
      </c>
      <c r="E411" s="135" t="s">
        <v>8183</v>
      </c>
      <c r="F411" s="136" t="s">
        <v>8184</v>
      </c>
      <c r="G411" s="137" t="s">
        <v>439</v>
      </c>
      <c r="H411" s="138">
        <v>1662</v>
      </c>
      <c r="I411" s="139"/>
      <c r="J411" s="140">
        <f>ROUND(I411*H411,2)</f>
        <v>0</v>
      </c>
      <c r="K411" s="136" t="s">
        <v>335</v>
      </c>
      <c r="L411" s="34"/>
      <c r="M411" s="141" t="s">
        <v>3</v>
      </c>
      <c r="N411" s="142" t="s">
        <v>40</v>
      </c>
      <c r="P411" s="143">
        <f>O411*H411</f>
        <v>0</v>
      </c>
      <c r="Q411" s="143">
        <v>0</v>
      </c>
      <c r="R411" s="143">
        <f>Q411*H411</f>
        <v>0</v>
      </c>
      <c r="S411" s="143">
        <v>0</v>
      </c>
      <c r="T411" s="144">
        <f>S411*H411</f>
        <v>0</v>
      </c>
      <c r="AR411" s="145" t="s">
        <v>113</v>
      </c>
      <c r="AT411" s="145" t="s">
        <v>331</v>
      </c>
      <c r="AU411" s="145" t="s">
        <v>76</v>
      </c>
      <c r="AY411" s="19" t="s">
        <v>328</v>
      </c>
      <c r="BE411" s="146">
        <f>IF(N411="základní",J411,0)</f>
        <v>0</v>
      </c>
      <c r="BF411" s="146">
        <f>IF(N411="snížená",J411,0)</f>
        <v>0</v>
      </c>
      <c r="BG411" s="146">
        <f>IF(N411="zákl. přenesená",J411,0)</f>
        <v>0</v>
      </c>
      <c r="BH411" s="146">
        <f>IF(N411="sníž. přenesená",J411,0)</f>
        <v>0</v>
      </c>
      <c r="BI411" s="146">
        <f>IF(N411="nulová",J411,0)</f>
        <v>0</v>
      </c>
      <c r="BJ411" s="19" t="s">
        <v>76</v>
      </c>
      <c r="BK411" s="146">
        <f>ROUND(I411*H411,2)</f>
        <v>0</v>
      </c>
      <c r="BL411" s="19" t="s">
        <v>113</v>
      </c>
      <c r="BM411" s="145" t="s">
        <v>3901</v>
      </c>
    </row>
    <row r="412" spans="2:65" s="1" customFormat="1">
      <c r="B412" s="34"/>
      <c r="D412" s="147" t="s">
        <v>338</v>
      </c>
      <c r="F412" s="148" t="s">
        <v>8185</v>
      </c>
      <c r="I412" s="149"/>
      <c r="L412" s="34"/>
      <c r="M412" s="150"/>
      <c r="T412" s="55"/>
      <c r="AT412" s="19" t="s">
        <v>338</v>
      </c>
      <c r="AU412" s="19" t="s">
        <v>76</v>
      </c>
    </row>
    <row r="413" spans="2:65" s="1" customFormat="1" ht="19.5">
      <c r="B413" s="34"/>
      <c r="D413" s="151" t="s">
        <v>340</v>
      </c>
      <c r="F413" s="152" t="s">
        <v>8186</v>
      </c>
      <c r="I413" s="149"/>
      <c r="L413" s="34"/>
      <c r="M413" s="150"/>
      <c r="T413" s="55"/>
      <c r="AT413" s="19" t="s">
        <v>340</v>
      </c>
      <c r="AU413" s="19" t="s">
        <v>76</v>
      </c>
    </row>
    <row r="414" spans="2:65" s="14" customFormat="1">
      <c r="B414" s="170"/>
      <c r="D414" s="151" t="s">
        <v>442</v>
      </c>
      <c r="E414" s="171" t="s">
        <v>3</v>
      </c>
      <c r="F414" s="172" t="s">
        <v>8175</v>
      </c>
      <c r="H414" s="171" t="s">
        <v>3</v>
      </c>
      <c r="I414" s="173"/>
      <c r="L414" s="170"/>
      <c r="M414" s="174"/>
      <c r="T414" s="175"/>
      <c r="AT414" s="171" t="s">
        <v>442</v>
      </c>
      <c r="AU414" s="171" t="s">
        <v>76</v>
      </c>
      <c r="AV414" s="14" t="s">
        <v>76</v>
      </c>
      <c r="AW414" s="14" t="s">
        <v>31</v>
      </c>
      <c r="AX414" s="14" t="s">
        <v>69</v>
      </c>
      <c r="AY414" s="171" t="s">
        <v>328</v>
      </c>
    </row>
    <row r="415" spans="2:65" s="12" customFormat="1">
      <c r="B415" s="156"/>
      <c r="D415" s="151" t="s">
        <v>442</v>
      </c>
      <c r="E415" s="157" t="s">
        <v>3</v>
      </c>
      <c r="F415" s="158" t="s">
        <v>8174</v>
      </c>
      <c r="H415" s="159">
        <v>1662</v>
      </c>
      <c r="I415" s="160"/>
      <c r="L415" s="156"/>
      <c r="M415" s="161"/>
      <c r="T415" s="162"/>
      <c r="AT415" s="157" t="s">
        <v>442</v>
      </c>
      <c r="AU415" s="157" t="s">
        <v>76</v>
      </c>
      <c r="AV415" s="12" t="s">
        <v>79</v>
      </c>
      <c r="AW415" s="12" t="s">
        <v>31</v>
      </c>
      <c r="AX415" s="12" t="s">
        <v>69</v>
      </c>
      <c r="AY415" s="157" t="s">
        <v>328</v>
      </c>
    </row>
    <row r="416" spans="2:65" s="13" customFormat="1">
      <c r="B416" s="163"/>
      <c r="D416" s="151" t="s">
        <v>442</v>
      </c>
      <c r="E416" s="164" t="s">
        <v>3</v>
      </c>
      <c r="F416" s="165" t="s">
        <v>452</v>
      </c>
      <c r="H416" s="166">
        <v>1662</v>
      </c>
      <c r="I416" s="167"/>
      <c r="L416" s="163"/>
      <c r="M416" s="168"/>
      <c r="T416" s="169"/>
      <c r="AT416" s="164" t="s">
        <v>442</v>
      </c>
      <c r="AU416" s="164" t="s">
        <v>76</v>
      </c>
      <c r="AV416" s="13" t="s">
        <v>113</v>
      </c>
      <c r="AW416" s="13" t="s">
        <v>31</v>
      </c>
      <c r="AX416" s="13" t="s">
        <v>76</v>
      </c>
      <c r="AY416" s="164" t="s">
        <v>328</v>
      </c>
    </row>
    <row r="417" spans="2:65" s="11" customFormat="1" ht="25.9" customHeight="1">
      <c r="B417" s="121"/>
      <c r="D417" s="122" t="s">
        <v>68</v>
      </c>
      <c r="E417" s="123" t="s">
        <v>8187</v>
      </c>
      <c r="F417" s="123" t="s">
        <v>8188</v>
      </c>
      <c r="I417" s="124"/>
      <c r="J417" s="125">
        <f>BK417</f>
        <v>0</v>
      </c>
      <c r="L417" s="121"/>
      <c r="M417" s="126"/>
      <c r="P417" s="127">
        <f>SUM(P418:P441)</f>
        <v>0</v>
      </c>
      <c r="R417" s="127">
        <f>SUM(R418:R441)</f>
        <v>0</v>
      </c>
      <c r="T417" s="128">
        <f>SUM(T418:T441)</f>
        <v>0</v>
      </c>
      <c r="AR417" s="122" t="s">
        <v>76</v>
      </c>
      <c r="AT417" s="129" t="s">
        <v>68</v>
      </c>
      <c r="AU417" s="129" t="s">
        <v>69</v>
      </c>
      <c r="AY417" s="122" t="s">
        <v>328</v>
      </c>
      <c r="BK417" s="130">
        <f>SUM(BK418:BK441)</f>
        <v>0</v>
      </c>
    </row>
    <row r="418" spans="2:65" s="1" customFormat="1" ht="49.15" customHeight="1">
      <c r="B418" s="133"/>
      <c r="C418" s="134" t="s">
        <v>1359</v>
      </c>
      <c r="D418" s="134" t="s">
        <v>331</v>
      </c>
      <c r="E418" s="135" t="s">
        <v>8189</v>
      </c>
      <c r="F418" s="136" t="s">
        <v>8190</v>
      </c>
      <c r="G418" s="137" t="s">
        <v>439</v>
      </c>
      <c r="H418" s="138">
        <v>2177</v>
      </c>
      <c r="I418" s="139"/>
      <c r="J418" s="140">
        <f>ROUND(I418*H418,2)</f>
        <v>0</v>
      </c>
      <c r="K418" s="136" t="s">
        <v>335</v>
      </c>
      <c r="L418" s="34"/>
      <c r="M418" s="141" t="s">
        <v>3</v>
      </c>
      <c r="N418" s="142" t="s">
        <v>40</v>
      </c>
      <c r="P418" s="143">
        <f>O418*H418</f>
        <v>0</v>
      </c>
      <c r="Q418" s="143">
        <v>0</v>
      </c>
      <c r="R418" s="143">
        <f>Q418*H418</f>
        <v>0</v>
      </c>
      <c r="S418" s="143">
        <v>0</v>
      </c>
      <c r="T418" s="144">
        <f>S418*H418</f>
        <v>0</v>
      </c>
      <c r="AR418" s="145" t="s">
        <v>113</v>
      </c>
      <c r="AT418" s="145" t="s">
        <v>331</v>
      </c>
      <c r="AU418" s="145" t="s">
        <v>76</v>
      </c>
      <c r="AY418" s="19" t="s">
        <v>328</v>
      </c>
      <c r="BE418" s="146">
        <f>IF(N418="základní",J418,0)</f>
        <v>0</v>
      </c>
      <c r="BF418" s="146">
        <f>IF(N418="snížená",J418,0)</f>
        <v>0</v>
      </c>
      <c r="BG418" s="146">
        <f>IF(N418="zákl. přenesená",J418,0)</f>
        <v>0</v>
      </c>
      <c r="BH418" s="146">
        <f>IF(N418="sníž. přenesená",J418,0)</f>
        <v>0</v>
      </c>
      <c r="BI418" s="146">
        <f>IF(N418="nulová",J418,0)</f>
        <v>0</v>
      </c>
      <c r="BJ418" s="19" t="s">
        <v>76</v>
      </c>
      <c r="BK418" s="146">
        <f>ROUND(I418*H418,2)</f>
        <v>0</v>
      </c>
      <c r="BL418" s="19" t="s">
        <v>113</v>
      </c>
      <c r="BM418" s="145" t="s">
        <v>3909</v>
      </c>
    </row>
    <row r="419" spans="2:65" s="1" customFormat="1">
      <c r="B419" s="34"/>
      <c r="D419" s="147" t="s">
        <v>338</v>
      </c>
      <c r="F419" s="148" t="s">
        <v>8191</v>
      </c>
      <c r="I419" s="149"/>
      <c r="L419" s="34"/>
      <c r="M419" s="150"/>
      <c r="T419" s="55"/>
      <c r="AT419" s="19" t="s">
        <v>338</v>
      </c>
      <c r="AU419" s="19" t="s">
        <v>76</v>
      </c>
    </row>
    <row r="420" spans="2:65" s="1" customFormat="1" ht="21.75" customHeight="1">
      <c r="B420" s="133"/>
      <c r="C420" s="134" t="s">
        <v>3252</v>
      </c>
      <c r="D420" s="134" t="s">
        <v>331</v>
      </c>
      <c r="E420" s="135" t="s">
        <v>8171</v>
      </c>
      <c r="F420" s="136" t="s">
        <v>8172</v>
      </c>
      <c r="G420" s="137" t="s">
        <v>439</v>
      </c>
      <c r="H420" s="138">
        <v>2177</v>
      </c>
      <c r="I420" s="139"/>
      <c r="J420" s="140">
        <f>ROUND(I420*H420,2)</f>
        <v>0</v>
      </c>
      <c r="K420" s="136" t="s">
        <v>335</v>
      </c>
      <c r="L420" s="34"/>
      <c r="M420" s="141" t="s">
        <v>3</v>
      </c>
      <c r="N420" s="142" t="s">
        <v>40</v>
      </c>
      <c r="P420" s="143">
        <f>O420*H420</f>
        <v>0</v>
      </c>
      <c r="Q420" s="143">
        <v>0</v>
      </c>
      <c r="R420" s="143">
        <f>Q420*H420</f>
        <v>0</v>
      </c>
      <c r="S420" s="143">
        <v>0</v>
      </c>
      <c r="T420" s="144">
        <f>S420*H420</f>
        <v>0</v>
      </c>
      <c r="AR420" s="145" t="s">
        <v>113</v>
      </c>
      <c r="AT420" s="145" t="s">
        <v>331</v>
      </c>
      <c r="AU420" s="145" t="s">
        <v>76</v>
      </c>
      <c r="AY420" s="19" t="s">
        <v>328</v>
      </c>
      <c r="BE420" s="146">
        <f>IF(N420="základní",J420,0)</f>
        <v>0</v>
      </c>
      <c r="BF420" s="146">
        <f>IF(N420="snížená",J420,0)</f>
        <v>0</v>
      </c>
      <c r="BG420" s="146">
        <f>IF(N420="zákl. přenesená",J420,0)</f>
        <v>0</v>
      </c>
      <c r="BH420" s="146">
        <f>IF(N420="sníž. přenesená",J420,0)</f>
        <v>0</v>
      </c>
      <c r="BI420" s="146">
        <f>IF(N420="nulová",J420,0)</f>
        <v>0</v>
      </c>
      <c r="BJ420" s="19" t="s">
        <v>76</v>
      </c>
      <c r="BK420" s="146">
        <f>ROUND(I420*H420,2)</f>
        <v>0</v>
      </c>
      <c r="BL420" s="19" t="s">
        <v>113</v>
      </c>
      <c r="BM420" s="145" t="s">
        <v>3920</v>
      </c>
    </row>
    <row r="421" spans="2:65" s="1" customFormat="1">
      <c r="B421" s="34"/>
      <c r="D421" s="147" t="s">
        <v>338</v>
      </c>
      <c r="F421" s="148" t="s">
        <v>8173</v>
      </c>
      <c r="I421" s="149"/>
      <c r="L421" s="34"/>
      <c r="M421" s="150"/>
      <c r="T421" s="55"/>
      <c r="AT421" s="19" t="s">
        <v>338</v>
      </c>
      <c r="AU421" s="19" t="s">
        <v>76</v>
      </c>
    </row>
    <row r="422" spans="2:65" s="1" customFormat="1" ht="37.9" customHeight="1">
      <c r="B422" s="133"/>
      <c r="C422" s="134" t="s">
        <v>1362</v>
      </c>
      <c r="D422" s="134" t="s">
        <v>331</v>
      </c>
      <c r="E422" s="135" t="s">
        <v>8192</v>
      </c>
      <c r="F422" s="136" t="s">
        <v>8193</v>
      </c>
      <c r="G422" s="137" t="s">
        <v>439</v>
      </c>
      <c r="H422" s="138">
        <v>2177</v>
      </c>
      <c r="I422" s="139"/>
      <c r="J422" s="140">
        <f>ROUND(I422*H422,2)</f>
        <v>0</v>
      </c>
      <c r="K422" s="136" t="s">
        <v>335</v>
      </c>
      <c r="L422" s="34"/>
      <c r="M422" s="141" t="s">
        <v>3</v>
      </c>
      <c r="N422" s="142" t="s">
        <v>40</v>
      </c>
      <c r="P422" s="143">
        <f>O422*H422</f>
        <v>0</v>
      </c>
      <c r="Q422" s="143">
        <v>0</v>
      </c>
      <c r="R422" s="143">
        <f>Q422*H422</f>
        <v>0</v>
      </c>
      <c r="S422" s="143">
        <v>0</v>
      </c>
      <c r="T422" s="144">
        <f>S422*H422</f>
        <v>0</v>
      </c>
      <c r="AR422" s="145" t="s">
        <v>113</v>
      </c>
      <c r="AT422" s="145" t="s">
        <v>331</v>
      </c>
      <c r="AU422" s="145" t="s">
        <v>76</v>
      </c>
      <c r="AY422" s="19" t="s">
        <v>328</v>
      </c>
      <c r="BE422" s="146">
        <f>IF(N422="základní",J422,0)</f>
        <v>0</v>
      </c>
      <c r="BF422" s="146">
        <f>IF(N422="snížená",J422,0)</f>
        <v>0</v>
      </c>
      <c r="BG422" s="146">
        <f>IF(N422="zákl. přenesená",J422,0)</f>
        <v>0</v>
      </c>
      <c r="BH422" s="146">
        <f>IF(N422="sníž. přenesená",J422,0)</f>
        <v>0</v>
      </c>
      <c r="BI422" s="146">
        <f>IF(N422="nulová",J422,0)</f>
        <v>0</v>
      </c>
      <c r="BJ422" s="19" t="s">
        <v>76</v>
      </c>
      <c r="BK422" s="146">
        <f>ROUND(I422*H422,2)</f>
        <v>0</v>
      </c>
      <c r="BL422" s="19" t="s">
        <v>113</v>
      </c>
      <c r="BM422" s="145" t="s">
        <v>3930</v>
      </c>
    </row>
    <row r="423" spans="2:65" s="1" customFormat="1">
      <c r="B423" s="34"/>
      <c r="D423" s="147" t="s">
        <v>338</v>
      </c>
      <c r="F423" s="148" t="s">
        <v>8194</v>
      </c>
      <c r="I423" s="149"/>
      <c r="L423" s="34"/>
      <c r="M423" s="150"/>
      <c r="T423" s="55"/>
      <c r="AT423" s="19" t="s">
        <v>338</v>
      </c>
      <c r="AU423" s="19" t="s">
        <v>76</v>
      </c>
    </row>
    <row r="424" spans="2:65" s="1" customFormat="1" ht="16.5" customHeight="1">
      <c r="B424" s="133"/>
      <c r="C424" s="176" t="s">
        <v>3262</v>
      </c>
      <c r="D424" s="176" t="s">
        <v>539</v>
      </c>
      <c r="E424" s="177" t="s">
        <v>8164</v>
      </c>
      <c r="F424" s="178" t="s">
        <v>8165</v>
      </c>
      <c r="G424" s="179" t="s">
        <v>1383</v>
      </c>
      <c r="H424" s="180">
        <v>65.31</v>
      </c>
      <c r="I424" s="181"/>
      <c r="J424" s="182">
        <f>ROUND(I424*H424,2)</f>
        <v>0</v>
      </c>
      <c r="K424" s="178" t="s">
        <v>335</v>
      </c>
      <c r="L424" s="183"/>
      <c r="M424" s="184" t="s">
        <v>3</v>
      </c>
      <c r="N424" s="185" t="s">
        <v>40</v>
      </c>
      <c r="P424" s="143">
        <f>O424*H424</f>
        <v>0</v>
      </c>
      <c r="Q424" s="143">
        <v>0</v>
      </c>
      <c r="R424" s="143">
        <f>Q424*H424</f>
        <v>0</v>
      </c>
      <c r="S424" s="143">
        <v>0</v>
      </c>
      <c r="T424" s="144">
        <f>S424*H424</f>
        <v>0</v>
      </c>
      <c r="AR424" s="145" t="s">
        <v>171</v>
      </c>
      <c r="AT424" s="145" t="s">
        <v>539</v>
      </c>
      <c r="AU424" s="145" t="s">
        <v>76</v>
      </c>
      <c r="AY424" s="19" t="s">
        <v>328</v>
      </c>
      <c r="BE424" s="146">
        <f>IF(N424="základní",J424,0)</f>
        <v>0</v>
      </c>
      <c r="BF424" s="146">
        <f>IF(N424="snížená",J424,0)</f>
        <v>0</v>
      </c>
      <c r="BG424" s="146">
        <f>IF(N424="zákl. přenesená",J424,0)</f>
        <v>0</v>
      </c>
      <c r="BH424" s="146">
        <f>IF(N424="sníž. přenesená",J424,0)</f>
        <v>0</v>
      </c>
      <c r="BI424" s="146">
        <f>IF(N424="nulová",J424,0)</f>
        <v>0</v>
      </c>
      <c r="BJ424" s="19" t="s">
        <v>76</v>
      </c>
      <c r="BK424" s="146">
        <f>ROUND(I424*H424,2)</f>
        <v>0</v>
      </c>
      <c r="BL424" s="19" t="s">
        <v>113</v>
      </c>
      <c r="BM424" s="145" t="s">
        <v>3947</v>
      </c>
    </row>
    <row r="425" spans="2:65" s="14" customFormat="1">
      <c r="B425" s="170"/>
      <c r="D425" s="151" t="s">
        <v>442</v>
      </c>
      <c r="E425" s="171" t="s">
        <v>3</v>
      </c>
      <c r="F425" s="172" t="s">
        <v>8195</v>
      </c>
      <c r="H425" s="171" t="s">
        <v>3</v>
      </c>
      <c r="I425" s="173"/>
      <c r="L425" s="170"/>
      <c r="M425" s="174"/>
      <c r="T425" s="175"/>
      <c r="AT425" s="171" t="s">
        <v>442</v>
      </c>
      <c r="AU425" s="171" t="s">
        <v>76</v>
      </c>
      <c r="AV425" s="14" t="s">
        <v>76</v>
      </c>
      <c r="AW425" s="14" t="s">
        <v>31</v>
      </c>
      <c r="AX425" s="14" t="s">
        <v>69</v>
      </c>
      <c r="AY425" s="171" t="s">
        <v>328</v>
      </c>
    </row>
    <row r="426" spans="2:65" s="12" customFormat="1">
      <c r="B426" s="156"/>
      <c r="D426" s="151" t="s">
        <v>442</v>
      </c>
      <c r="E426" s="157" t="s">
        <v>3</v>
      </c>
      <c r="F426" s="158" t="s">
        <v>8196</v>
      </c>
      <c r="H426" s="159">
        <v>65.31</v>
      </c>
      <c r="I426" s="160"/>
      <c r="L426" s="156"/>
      <c r="M426" s="161"/>
      <c r="T426" s="162"/>
      <c r="AT426" s="157" t="s">
        <v>442</v>
      </c>
      <c r="AU426" s="157" t="s">
        <v>76</v>
      </c>
      <c r="AV426" s="12" t="s">
        <v>79</v>
      </c>
      <c r="AW426" s="12" t="s">
        <v>31</v>
      </c>
      <c r="AX426" s="12" t="s">
        <v>69</v>
      </c>
      <c r="AY426" s="157" t="s">
        <v>328</v>
      </c>
    </row>
    <row r="427" spans="2:65" s="13" customFormat="1">
      <c r="B427" s="163"/>
      <c r="D427" s="151" t="s">
        <v>442</v>
      </c>
      <c r="E427" s="164" t="s">
        <v>3</v>
      </c>
      <c r="F427" s="165" t="s">
        <v>452</v>
      </c>
      <c r="H427" s="166">
        <v>65.31</v>
      </c>
      <c r="I427" s="167"/>
      <c r="L427" s="163"/>
      <c r="M427" s="168"/>
      <c r="T427" s="169"/>
      <c r="AT427" s="164" t="s">
        <v>442</v>
      </c>
      <c r="AU427" s="164" t="s">
        <v>76</v>
      </c>
      <c r="AV427" s="13" t="s">
        <v>113</v>
      </c>
      <c r="AW427" s="13" t="s">
        <v>31</v>
      </c>
      <c r="AX427" s="13" t="s">
        <v>76</v>
      </c>
      <c r="AY427" s="164" t="s">
        <v>328</v>
      </c>
    </row>
    <row r="428" spans="2:65" s="1" customFormat="1" ht="44.25" customHeight="1">
      <c r="B428" s="133"/>
      <c r="C428" s="134" t="s">
        <v>1568</v>
      </c>
      <c r="D428" s="134" t="s">
        <v>331</v>
      </c>
      <c r="E428" s="135" t="s">
        <v>8197</v>
      </c>
      <c r="F428" s="136" t="s">
        <v>8177</v>
      </c>
      <c r="G428" s="137" t="s">
        <v>585</v>
      </c>
      <c r="H428" s="138">
        <v>4.3999999999999997E-2</v>
      </c>
      <c r="I428" s="139"/>
      <c r="J428" s="140">
        <f>ROUND(I428*H428,2)</f>
        <v>0</v>
      </c>
      <c r="K428" s="136" t="s">
        <v>3</v>
      </c>
      <c r="L428" s="34"/>
      <c r="M428" s="141" t="s">
        <v>3</v>
      </c>
      <c r="N428" s="142" t="s">
        <v>40</v>
      </c>
      <c r="P428" s="143">
        <f>O428*H428</f>
        <v>0</v>
      </c>
      <c r="Q428" s="143">
        <v>0</v>
      </c>
      <c r="R428" s="143">
        <f>Q428*H428</f>
        <v>0</v>
      </c>
      <c r="S428" s="143">
        <v>0</v>
      </c>
      <c r="T428" s="144">
        <f>S428*H428</f>
        <v>0</v>
      </c>
      <c r="AR428" s="145" t="s">
        <v>113</v>
      </c>
      <c r="AT428" s="145" t="s">
        <v>331</v>
      </c>
      <c r="AU428" s="145" t="s">
        <v>76</v>
      </c>
      <c r="AY428" s="19" t="s">
        <v>328</v>
      </c>
      <c r="BE428" s="146">
        <f>IF(N428="základní",J428,0)</f>
        <v>0</v>
      </c>
      <c r="BF428" s="146">
        <f>IF(N428="snížená",J428,0)</f>
        <v>0</v>
      </c>
      <c r="BG428" s="146">
        <f>IF(N428="zákl. přenesená",J428,0)</f>
        <v>0</v>
      </c>
      <c r="BH428" s="146">
        <f>IF(N428="sníž. přenesená",J428,0)</f>
        <v>0</v>
      </c>
      <c r="BI428" s="146">
        <f>IF(N428="nulová",J428,0)</f>
        <v>0</v>
      </c>
      <c r="BJ428" s="19" t="s">
        <v>76</v>
      </c>
      <c r="BK428" s="146">
        <f>ROUND(I428*H428,2)</f>
        <v>0</v>
      </c>
      <c r="BL428" s="19" t="s">
        <v>113</v>
      </c>
      <c r="BM428" s="145" t="s">
        <v>3955</v>
      </c>
    </row>
    <row r="429" spans="2:65" s="1" customFormat="1" ht="19.5">
      <c r="B429" s="34"/>
      <c r="D429" s="151" t="s">
        <v>340</v>
      </c>
      <c r="F429" s="152" t="s">
        <v>8198</v>
      </c>
      <c r="I429" s="149"/>
      <c r="L429" s="34"/>
      <c r="M429" s="150"/>
      <c r="T429" s="55"/>
      <c r="AT429" s="19" t="s">
        <v>340</v>
      </c>
      <c r="AU429" s="19" t="s">
        <v>76</v>
      </c>
    </row>
    <row r="430" spans="2:65" s="12" customFormat="1">
      <c r="B430" s="156"/>
      <c r="D430" s="151" t="s">
        <v>442</v>
      </c>
      <c r="E430" s="157" t="s">
        <v>3</v>
      </c>
      <c r="F430" s="158" t="s">
        <v>8199</v>
      </c>
      <c r="H430" s="159">
        <v>4.3999999999999997E-2</v>
      </c>
      <c r="I430" s="160"/>
      <c r="L430" s="156"/>
      <c r="M430" s="161"/>
      <c r="T430" s="162"/>
      <c r="AT430" s="157" t="s">
        <v>442</v>
      </c>
      <c r="AU430" s="157" t="s">
        <v>76</v>
      </c>
      <c r="AV430" s="12" t="s">
        <v>79</v>
      </c>
      <c r="AW430" s="12" t="s">
        <v>31</v>
      </c>
      <c r="AX430" s="12" t="s">
        <v>69</v>
      </c>
      <c r="AY430" s="157" t="s">
        <v>328</v>
      </c>
    </row>
    <row r="431" spans="2:65" s="13" customFormat="1">
      <c r="B431" s="163"/>
      <c r="D431" s="151" t="s">
        <v>442</v>
      </c>
      <c r="E431" s="164" t="s">
        <v>3</v>
      </c>
      <c r="F431" s="165" t="s">
        <v>452</v>
      </c>
      <c r="H431" s="166">
        <v>4.3999999999999997E-2</v>
      </c>
      <c r="I431" s="167"/>
      <c r="L431" s="163"/>
      <c r="M431" s="168"/>
      <c r="T431" s="169"/>
      <c r="AT431" s="164" t="s">
        <v>442</v>
      </c>
      <c r="AU431" s="164" t="s">
        <v>76</v>
      </c>
      <c r="AV431" s="13" t="s">
        <v>113</v>
      </c>
      <c r="AW431" s="13" t="s">
        <v>31</v>
      </c>
      <c r="AX431" s="13" t="s">
        <v>76</v>
      </c>
      <c r="AY431" s="164" t="s">
        <v>328</v>
      </c>
    </row>
    <row r="432" spans="2:65" s="1" customFormat="1" ht="16.5" customHeight="1">
      <c r="B432" s="133"/>
      <c r="C432" s="176" t="s">
        <v>3272</v>
      </c>
      <c r="D432" s="176" t="s">
        <v>539</v>
      </c>
      <c r="E432" s="177" t="s">
        <v>8180</v>
      </c>
      <c r="F432" s="178" t="s">
        <v>8106</v>
      </c>
      <c r="G432" s="179" t="s">
        <v>1383</v>
      </c>
      <c r="H432" s="180">
        <v>43.54</v>
      </c>
      <c r="I432" s="181"/>
      <c r="J432" s="182">
        <f>ROUND(I432*H432,2)</f>
        <v>0</v>
      </c>
      <c r="K432" s="178" t="s">
        <v>335</v>
      </c>
      <c r="L432" s="183"/>
      <c r="M432" s="184" t="s">
        <v>3</v>
      </c>
      <c r="N432" s="185" t="s">
        <v>40</v>
      </c>
      <c r="P432" s="143">
        <f>O432*H432</f>
        <v>0</v>
      </c>
      <c r="Q432" s="143">
        <v>0</v>
      </c>
      <c r="R432" s="143">
        <f>Q432*H432</f>
        <v>0</v>
      </c>
      <c r="S432" s="143">
        <v>0</v>
      </c>
      <c r="T432" s="144">
        <f>S432*H432</f>
        <v>0</v>
      </c>
      <c r="AR432" s="145" t="s">
        <v>171</v>
      </c>
      <c r="AT432" s="145" t="s">
        <v>539</v>
      </c>
      <c r="AU432" s="145" t="s">
        <v>76</v>
      </c>
      <c r="AY432" s="19" t="s">
        <v>328</v>
      </c>
      <c r="BE432" s="146">
        <f>IF(N432="základní",J432,0)</f>
        <v>0</v>
      </c>
      <c r="BF432" s="146">
        <f>IF(N432="snížená",J432,0)</f>
        <v>0</v>
      </c>
      <c r="BG432" s="146">
        <f>IF(N432="zákl. přenesená",J432,0)</f>
        <v>0</v>
      </c>
      <c r="BH432" s="146">
        <f>IF(N432="sníž. přenesená",J432,0)</f>
        <v>0</v>
      </c>
      <c r="BI432" s="146">
        <f>IF(N432="nulová",J432,0)</f>
        <v>0</v>
      </c>
      <c r="BJ432" s="19" t="s">
        <v>76</v>
      </c>
      <c r="BK432" s="146">
        <f>ROUND(I432*H432,2)</f>
        <v>0</v>
      </c>
      <c r="BL432" s="19" t="s">
        <v>113</v>
      </c>
      <c r="BM432" s="145" t="s">
        <v>3964</v>
      </c>
    </row>
    <row r="433" spans="2:65" s="1" customFormat="1" ht="19.5">
      <c r="B433" s="34"/>
      <c r="D433" s="151" t="s">
        <v>340</v>
      </c>
      <c r="F433" s="152" t="s">
        <v>8198</v>
      </c>
      <c r="I433" s="149"/>
      <c r="L433" s="34"/>
      <c r="M433" s="150"/>
      <c r="T433" s="55"/>
      <c r="AT433" s="19" t="s">
        <v>340</v>
      </c>
      <c r="AU433" s="19" t="s">
        <v>76</v>
      </c>
    </row>
    <row r="434" spans="2:65" s="14" customFormat="1">
      <c r="B434" s="170"/>
      <c r="D434" s="151" t="s">
        <v>442</v>
      </c>
      <c r="E434" s="171" t="s">
        <v>3</v>
      </c>
      <c r="F434" s="172" t="s">
        <v>8200</v>
      </c>
      <c r="H434" s="171" t="s">
        <v>3</v>
      </c>
      <c r="I434" s="173"/>
      <c r="L434" s="170"/>
      <c r="M434" s="174"/>
      <c r="T434" s="175"/>
      <c r="AT434" s="171" t="s">
        <v>442</v>
      </c>
      <c r="AU434" s="171" t="s">
        <v>76</v>
      </c>
      <c r="AV434" s="14" t="s">
        <v>76</v>
      </c>
      <c r="AW434" s="14" t="s">
        <v>31</v>
      </c>
      <c r="AX434" s="14" t="s">
        <v>69</v>
      </c>
      <c r="AY434" s="171" t="s">
        <v>328</v>
      </c>
    </row>
    <row r="435" spans="2:65" s="12" customFormat="1">
      <c r="B435" s="156"/>
      <c r="D435" s="151" t="s">
        <v>442</v>
      </c>
      <c r="E435" s="157" t="s">
        <v>3</v>
      </c>
      <c r="F435" s="158" t="s">
        <v>8201</v>
      </c>
      <c r="H435" s="159">
        <v>43.54</v>
      </c>
      <c r="I435" s="160"/>
      <c r="L435" s="156"/>
      <c r="M435" s="161"/>
      <c r="T435" s="162"/>
      <c r="AT435" s="157" t="s">
        <v>442</v>
      </c>
      <c r="AU435" s="157" t="s">
        <v>76</v>
      </c>
      <c r="AV435" s="12" t="s">
        <v>79</v>
      </c>
      <c r="AW435" s="12" t="s">
        <v>31</v>
      </c>
      <c r="AX435" s="12" t="s">
        <v>69</v>
      </c>
      <c r="AY435" s="157" t="s">
        <v>328</v>
      </c>
    </row>
    <row r="436" spans="2:65" s="13" customFormat="1">
      <c r="B436" s="163"/>
      <c r="D436" s="151" t="s">
        <v>442</v>
      </c>
      <c r="E436" s="164" t="s">
        <v>3</v>
      </c>
      <c r="F436" s="165" t="s">
        <v>452</v>
      </c>
      <c r="H436" s="166">
        <v>43.54</v>
      </c>
      <c r="I436" s="167"/>
      <c r="L436" s="163"/>
      <c r="M436" s="168"/>
      <c r="T436" s="169"/>
      <c r="AT436" s="164" t="s">
        <v>442</v>
      </c>
      <c r="AU436" s="164" t="s">
        <v>76</v>
      </c>
      <c r="AV436" s="13" t="s">
        <v>113</v>
      </c>
      <c r="AW436" s="13" t="s">
        <v>31</v>
      </c>
      <c r="AX436" s="13" t="s">
        <v>76</v>
      </c>
      <c r="AY436" s="164" t="s">
        <v>328</v>
      </c>
    </row>
    <row r="437" spans="2:65" s="1" customFormat="1" ht="33" customHeight="1">
      <c r="B437" s="133"/>
      <c r="C437" s="134" t="s">
        <v>1367</v>
      </c>
      <c r="D437" s="134" t="s">
        <v>331</v>
      </c>
      <c r="E437" s="135" t="s">
        <v>8202</v>
      </c>
      <c r="F437" s="136" t="s">
        <v>8203</v>
      </c>
      <c r="G437" s="137" t="s">
        <v>439</v>
      </c>
      <c r="H437" s="138">
        <v>4354</v>
      </c>
      <c r="I437" s="139"/>
      <c r="J437" s="140">
        <f>ROUND(I437*H437,2)</f>
        <v>0</v>
      </c>
      <c r="K437" s="136" t="s">
        <v>335</v>
      </c>
      <c r="L437" s="34"/>
      <c r="M437" s="141" t="s">
        <v>3</v>
      </c>
      <c r="N437" s="142" t="s">
        <v>40</v>
      </c>
      <c r="P437" s="143">
        <f>O437*H437</f>
        <v>0</v>
      </c>
      <c r="Q437" s="143">
        <v>0</v>
      </c>
      <c r="R437" s="143">
        <f>Q437*H437</f>
        <v>0</v>
      </c>
      <c r="S437" s="143">
        <v>0</v>
      </c>
      <c r="T437" s="144">
        <f>S437*H437</f>
        <v>0</v>
      </c>
      <c r="AR437" s="145" t="s">
        <v>113</v>
      </c>
      <c r="AT437" s="145" t="s">
        <v>331</v>
      </c>
      <c r="AU437" s="145" t="s">
        <v>76</v>
      </c>
      <c r="AY437" s="19" t="s">
        <v>328</v>
      </c>
      <c r="BE437" s="146">
        <f>IF(N437="základní",J437,0)</f>
        <v>0</v>
      </c>
      <c r="BF437" s="146">
        <f>IF(N437="snížená",J437,0)</f>
        <v>0</v>
      </c>
      <c r="BG437" s="146">
        <f>IF(N437="zákl. přenesená",J437,0)</f>
        <v>0</v>
      </c>
      <c r="BH437" s="146">
        <f>IF(N437="sníž. přenesená",J437,0)</f>
        <v>0</v>
      </c>
      <c r="BI437" s="146">
        <f>IF(N437="nulová",J437,0)</f>
        <v>0</v>
      </c>
      <c r="BJ437" s="19" t="s">
        <v>76</v>
      </c>
      <c r="BK437" s="146">
        <f>ROUND(I437*H437,2)</f>
        <v>0</v>
      </c>
      <c r="BL437" s="19" t="s">
        <v>113</v>
      </c>
      <c r="BM437" s="145" t="s">
        <v>3973</v>
      </c>
    </row>
    <row r="438" spans="2:65" s="1" customFormat="1">
      <c r="B438" s="34"/>
      <c r="D438" s="147" t="s">
        <v>338</v>
      </c>
      <c r="F438" s="148" t="s">
        <v>8204</v>
      </c>
      <c r="I438" s="149"/>
      <c r="L438" s="34"/>
      <c r="M438" s="150"/>
      <c r="T438" s="55"/>
      <c r="AT438" s="19" t="s">
        <v>338</v>
      </c>
      <c r="AU438" s="19" t="s">
        <v>76</v>
      </c>
    </row>
    <row r="439" spans="2:65" s="14" customFormat="1">
      <c r="B439" s="170"/>
      <c r="D439" s="151" t="s">
        <v>442</v>
      </c>
      <c r="E439" s="171" t="s">
        <v>3</v>
      </c>
      <c r="F439" s="172" t="s">
        <v>8175</v>
      </c>
      <c r="H439" s="171" t="s">
        <v>3</v>
      </c>
      <c r="I439" s="173"/>
      <c r="L439" s="170"/>
      <c r="M439" s="174"/>
      <c r="T439" s="175"/>
      <c r="AT439" s="171" t="s">
        <v>442</v>
      </c>
      <c r="AU439" s="171" t="s">
        <v>76</v>
      </c>
      <c r="AV439" s="14" t="s">
        <v>76</v>
      </c>
      <c r="AW439" s="14" t="s">
        <v>31</v>
      </c>
      <c r="AX439" s="14" t="s">
        <v>69</v>
      </c>
      <c r="AY439" s="171" t="s">
        <v>328</v>
      </c>
    </row>
    <row r="440" spans="2:65" s="12" customFormat="1">
      <c r="B440" s="156"/>
      <c r="D440" s="151" t="s">
        <v>442</v>
      </c>
      <c r="E440" s="157" t="s">
        <v>3</v>
      </c>
      <c r="F440" s="158" t="s">
        <v>8205</v>
      </c>
      <c r="H440" s="159">
        <v>4354</v>
      </c>
      <c r="I440" s="160"/>
      <c r="L440" s="156"/>
      <c r="M440" s="161"/>
      <c r="T440" s="162"/>
      <c r="AT440" s="157" t="s">
        <v>442</v>
      </c>
      <c r="AU440" s="157" t="s">
        <v>76</v>
      </c>
      <c r="AV440" s="12" t="s">
        <v>79</v>
      </c>
      <c r="AW440" s="12" t="s">
        <v>31</v>
      </c>
      <c r="AX440" s="12" t="s">
        <v>69</v>
      </c>
      <c r="AY440" s="157" t="s">
        <v>328</v>
      </c>
    </row>
    <row r="441" spans="2:65" s="13" customFormat="1">
      <c r="B441" s="163"/>
      <c r="D441" s="151" t="s">
        <v>442</v>
      </c>
      <c r="E441" s="164" t="s">
        <v>3</v>
      </c>
      <c r="F441" s="165" t="s">
        <v>452</v>
      </c>
      <c r="H441" s="166">
        <v>4354</v>
      </c>
      <c r="I441" s="167"/>
      <c r="L441" s="163"/>
      <c r="M441" s="168"/>
      <c r="T441" s="169"/>
      <c r="AT441" s="164" t="s">
        <v>442</v>
      </c>
      <c r="AU441" s="164" t="s">
        <v>76</v>
      </c>
      <c r="AV441" s="13" t="s">
        <v>113</v>
      </c>
      <c r="AW441" s="13" t="s">
        <v>31</v>
      </c>
      <c r="AX441" s="13" t="s">
        <v>76</v>
      </c>
      <c r="AY441" s="164" t="s">
        <v>328</v>
      </c>
    </row>
    <row r="442" spans="2:65" s="11" customFormat="1" ht="25.9" customHeight="1">
      <c r="B442" s="121"/>
      <c r="D442" s="122" t="s">
        <v>68</v>
      </c>
      <c r="E442" s="123" t="s">
        <v>8206</v>
      </c>
      <c r="F442" s="123" t="s">
        <v>8207</v>
      </c>
      <c r="I442" s="124"/>
      <c r="J442" s="125">
        <f>BK442</f>
        <v>0</v>
      </c>
      <c r="L442" s="121"/>
      <c r="M442" s="126"/>
      <c r="P442" s="127">
        <f>SUM(P443:P471)</f>
        <v>0</v>
      </c>
      <c r="R442" s="127">
        <f>SUM(R443:R471)</f>
        <v>0</v>
      </c>
      <c r="T442" s="128">
        <f>SUM(T443:T471)</f>
        <v>0</v>
      </c>
      <c r="AR442" s="122" t="s">
        <v>76</v>
      </c>
      <c r="AT442" s="129" t="s">
        <v>68</v>
      </c>
      <c r="AU442" s="129" t="s">
        <v>69</v>
      </c>
      <c r="AY442" s="122" t="s">
        <v>328</v>
      </c>
      <c r="BK442" s="130">
        <f>SUM(BK443:BK471)</f>
        <v>0</v>
      </c>
    </row>
    <row r="443" spans="2:65" s="1" customFormat="1" ht="37.9" customHeight="1">
      <c r="B443" s="133"/>
      <c r="C443" s="134" t="s">
        <v>3281</v>
      </c>
      <c r="D443" s="134" t="s">
        <v>331</v>
      </c>
      <c r="E443" s="135" t="s">
        <v>8208</v>
      </c>
      <c r="F443" s="136" t="s">
        <v>8209</v>
      </c>
      <c r="G443" s="137" t="s">
        <v>439</v>
      </c>
      <c r="H443" s="138">
        <v>37</v>
      </c>
      <c r="I443" s="139"/>
      <c r="J443" s="140">
        <f>ROUND(I443*H443,2)</f>
        <v>0</v>
      </c>
      <c r="K443" s="136" t="s">
        <v>335</v>
      </c>
      <c r="L443" s="34"/>
      <c r="M443" s="141" t="s">
        <v>3</v>
      </c>
      <c r="N443" s="142" t="s">
        <v>40</v>
      </c>
      <c r="P443" s="143">
        <f>O443*H443</f>
        <v>0</v>
      </c>
      <c r="Q443" s="143">
        <v>0</v>
      </c>
      <c r="R443" s="143">
        <f>Q443*H443</f>
        <v>0</v>
      </c>
      <c r="S443" s="143">
        <v>0</v>
      </c>
      <c r="T443" s="144">
        <f>S443*H443</f>
        <v>0</v>
      </c>
      <c r="AR443" s="145" t="s">
        <v>113</v>
      </c>
      <c r="AT443" s="145" t="s">
        <v>331</v>
      </c>
      <c r="AU443" s="145" t="s">
        <v>76</v>
      </c>
      <c r="AY443" s="19" t="s">
        <v>328</v>
      </c>
      <c r="BE443" s="146">
        <f>IF(N443="základní",J443,0)</f>
        <v>0</v>
      </c>
      <c r="BF443" s="146">
        <f>IF(N443="snížená",J443,0)</f>
        <v>0</v>
      </c>
      <c r="BG443" s="146">
        <f>IF(N443="zákl. přenesená",J443,0)</f>
        <v>0</v>
      </c>
      <c r="BH443" s="146">
        <f>IF(N443="sníž. přenesená",J443,0)</f>
        <v>0</v>
      </c>
      <c r="BI443" s="146">
        <f>IF(N443="nulová",J443,0)</f>
        <v>0</v>
      </c>
      <c r="BJ443" s="19" t="s">
        <v>76</v>
      </c>
      <c r="BK443" s="146">
        <f>ROUND(I443*H443,2)</f>
        <v>0</v>
      </c>
      <c r="BL443" s="19" t="s">
        <v>113</v>
      </c>
      <c r="BM443" s="145" t="s">
        <v>1422</v>
      </c>
    </row>
    <row r="444" spans="2:65" s="1" customFormat="1">
      <c r="B444" s="34"/>
      <c r="D444" s="147" t="s">
        <v>338</v>
      </c>
      <c r="F444" s="148" t="s">
        <v>8210</v>
      </c>
      <c r="I444" s="149"/>
      <c r="L444" s="34"/>
      <c r="M444" s="150"/>
      <c r="T444" s="55"/>
      <c r="AT444" s="19" t="s">
        <v>338</v>
      </c>
      <c r="AU444" s="19" t="s">
        <v>76</v>
      </c>
    </row>
    <row r="445" spans="2:65" s="1" customFormat="1" ht="24.2" customHeight="1">
      <c r="B445" s="133"/>
      <c r="C445" s="134" t="s">
        <v>1370</v>
      </c>
      <c r="D445" s="134" t="s">
        <v>331</v>
      </c>
      <c r="E445" s="135" t="s">
        <v>8211</v>
      </c>
      <c r="F445" s="136" t="s">
        <v>8212</v>
      </c>
      <c r="G445" s="137" t="s">
        <v>476</v>
      </c>
      <c r="H445" s="138">
        <v>167</v>
      </c>
      <c r="I445" s="139"/>
      <c r="J445" s="140">
        <f>ROUND(I445*H445,2)</f>
        <v>0</v>
      </c>
      <c r="K445" s="136" t="s">
        <v>3</v>
      </c>
      <c r="L445" s="34"/>
      <c r="M445" s="141" t="s">
        <v>3</v>
      </c>
      <c r="N445" s="142" t="s">
        <v>40</v>
      </c>
      <c r="P445" s="143">
        <f>O445*H445</f>
        <v>0</v>
      </c>
      <c r="Q445" s="143">
        <v>0</v>
      </c>
      <c r="R445" s="143">
        <f>Q445*H445</f>
        <v>0</v>
      </c>
      <c r="S445" s="143">
        <v>0</v>
      </c>
      <c r="T445" s="144">
        <f>S445*H445</f>
        <v>0</v>
      </c>
      <c r="AR445" s="145" t="s">
        <v>113</v>
      </c>
      <c r="AT445" s="145" t="s">
        <v>331</v>
      </c>
      <c r="AU445" s="145" t="s">
        <v>76</v>
      </c>
      <c r="AY445" s="19" t="s">
        <v>328</v>
      </c>
      <c r="BE445" s="146">
        <f>IF(N445="základní",J445,0)</f>
        <v>0</v>
      </c>
      <c r="BF445" s="146">
        <f>IF(N445="snížená",J445,0)</f>
        <v>0</v>
      </c>
      <c r="BG445" s="146">
        <f>IF(N445="zákl. přenesená",J445,0)</f>
        <v>0</v>
      </c>
      <c r="BH445" s="146">
        <f>IF(N445="sníž. přenesená",J445,0)</f>
        <v>0</v>
      </c>
      <c r="BI445" s="146">
        <f>IF(N445="nulová",J445,0)</f>
        <v>0</v>
      </c>
      <c r="BJ445" s="19" t="s">
        <v>76</v>
      </c>
      <c r="BK445" s="146">
        <f>ROUND(I445*H445,2)</f>
        <v>0</v>
      </c>
      <c r="BL445" s="19" t="s">
        <v>113</v>
      </c>
      <c r="BM445" s="145" t="s">
        <v>3995</v>
      </c>
    </row>
    <row r="446" spans="2:65" s="1" customFormat="1" ht="29.25">
      <c r="B446" s="34"/>
      <c r="D446" s="151" t="s">
        <v>340</v>
      </c>
      <c r="F446" s="152" t="s">
        <v>8213</v>
      </c>
      <c r="I446" s="149"/>
      <c r="L446" s="34"/>
      <c r="M446" s="150"/>
      <c r="T446" s="55"/>
      <c r="AT446" s="19" t="s">
        <v>340</v>
      </c>
      <c r="AU446" s="19" t="s">
        <v>76</v>
      </c>
    </row>
    <row r="447" spans="2:65" s="1" customFormat="1" ht="33" customHeight="1">
      <c r="B447" s="133"/>
      <c r="C447" s="134" t="s">
        <v>3292</v>
      </c>
      <c r="D447" s="134" t="s">
        <v>331</v>
      </c>
      <c r="E447" s="135" t="s">
        <v>8214</v>
      </c>
      <c r="F447" s="136" t="s">
        <v>8215</v>
      </c>
      <c r="G447" s="137" t="s">
        <v>476</v>
      </c>
      <c r="H447" s="138">
        <v>167</v>
      </c>
      <c r="I447" s="139"/>
      <c r="J447" s="140">
        <f>ROUND(I447*H447,2)</f>
        <v>0</v>
      </c>
      <c r="K447" s="136" t="s">
        <v>3</v>
      </c>
      <c r="L447" s="34"/>
      <c r="M447" s="141" t="s">
        <v>3</v>
      </c>
      <c r="N447" s="142" t="s">
        <v>40</v>
      </c>
      <c r="P447" s="143">
        <f>O447*H447</f>
        <v>0</v>
      </c>
      <c r="Q447" s="143">
        <v>0</v>
      </c>
      <c r="R447" s="143">
        <f>Q447*H447</f>
        <v>0</v>
      </c>
      <c r="S447" s="143">
        <v>0</v>
      </c>
      <c r="T447" s="144">
        <f>S447*H447</f>
        <v>0</v>
      </c>
      <c r="AR447" s="145" t="s">
        <v>113</v>
      </c>
      <c r="AT447" s="145" t="s">
        <v>331</v>
      </c>
      <c r="AU447" s="145" t="s">
        <v>76</v>
      </c>
      <c r="AY447" s="19" t="s">
        <v>328</v>
      </c>
      <c r="BE447" s="146">
        <f>IF(N447="základní",J447,0)</f>
        <v>0</v>
      </c>
      <c r="BF447" s="146">
        <f>IF(N447="snížená",J447,0)</f>
        <v>0</v>
      </c>
      <c r="BG447" s="146">
        <f>IF(N447="zákl. přenesená",J447,0)</f>
        <v>0</v>
      </c>
      <c r="BH447" s="146">
        <f>IF(N447="sníž. přenesená",J447,0)</f>
        <v>0</v>
      </c>
      <c r="BI447" s="146">
        <f>IF(N447="nulová",J447,0)</f>
        <v>0</v>
      </c>
      <c r="BJ447" s="19" t="s">
        <v>76</v>
      </c>
      <c r="BK447" s="146">
        <f>ROUND(I447*H447,2)</f>
        <v>0</v>
      </c>
      <c r="BL447" s="19" t="s">
        <v>113</v>
      </c>
      <c r="BM447" s="145" t="s">
        <v>4009</v>
      </c>
    </row>
    <row r="448" spans="2:65" s="1" customFormat="1" ht="37.9" customHeight="1">
      <c r="B448" s="133"/>
      <c r="C448" s="134" t="s">
        <v>1575</v>
      </c>
      <c r="D448" s="134" t="s">
        <v>331</v>
      </c>
      <c r="E448" s="135" t="s">
        <v>8216</v>
      </c>
      <c r="F448" s="136" t="s">
        <v>8217</v>
      </c>
      <c r="G448" s="137" t="s">
        <v>574</v>
      </c>
      <c r="H448" s="138">
        <v>117</v>
      </c>
      <c r="I448" s="139"/>
      <c r="J448" s="140">
        <f>ROUND(I448*H448,2)</f>
        <v>0</v>
      </c>
      <c r="K448" s="136" t="s">
        <v>335</v>
      </c>
      <c r="L448" s="34"/>
      <c r="M448" s="141" t="s">
        <v>3</v>
      </c>
      <c r="N448" s="142" t="s">
        <v>40</v>
      </c>
      <c r="P448" s="143">
        <f>O448*H448</f>
        <v>0</v>
      </c>
      <c r="Q448" s="143">
        <v>0</v>
      </c>
      <c r="R448" s="143">
        <f>Q448*H448</f>
        <v>0</v>
      </c>
      <c r="S448" s="143">
        <v>0</v>
      </c>
      <c r="T448" s="144">
        <f>S448*H448</f>
        <v>0</v>
      </c>
      <c r="AR448" s="145" t="s">
        <v>113</v>
      </c>
      <c r="AT448" s="145" t="s">
        <v>331</v>
      </c>
      <c r="AU448" s="145" t="s">
        <v>76</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113</v>
      </c>
      <c r="BM448" s="145" t="s">
        <v>4019</v>
      </c>
    </row>
    <row r="449" spans="2:65" s="1" customFormat="1">
      <c r="B449" s="34"/>
      <c r="D449" s="147" t="s">
        <v>338</v>
      </c>
      <c r="F449" s="148" t="s">
        <v>8218</v>
      </c>
      <c r="I449" s="149"/>
      <c r="L449" s="34"/>
      <c r="M449" s="150"/>
      <c r="T449" s="55"/>
      <c r="AT449" s="19" t="s">
        <v>338</v>
      </c>
      <c r="AU449" s="19" t="s">
        <v>76</v>
      </c>
    </row>
    <row r="450" spans="2:65" s="1" customFormat="1" ht="16.5" customHeight="1">
      <c r="B450" s="133"/>
      <c r="C450" s="134" t="s">
        <v>3302</v>
      </c>
      <c r="D450" s="134" t="s">
        <v>331</v>
      </c>
      <c r="E450" s="135" t="s">
        <v>8219</v>
      </c>
      <c r="F450" s="136" t="s">
        <v>8220</v>
      </c>
      <c r="G450" s="137" t="s">
        <v>574</v>
      </c>
      <c r="H450" s="138">
        <v>3500</v>
      </c>
      <c r="I450" s="139"/>
      <c r="J450" s="140">
        <f t="shared" ref="J450:J460" si="10">ROUND(I450*H450,2)</f>
        <v>0</v>
      </c>
      <c r="K450" s="136" t="s">
        <v>3</v>
      </c>
      <c r="L450" s="34"/>
      <c r="M450" s="141" t="s">
        <v>3</v>
      </c>
      <c r="N450" s="142" t="s">
        <v>40</v>
      </c>
      <c r="P450" s="143">
        <f t="shared" ref="P450:P460" si="11">O450*H450</f>
        <v>0</v>
      </c>
      <c r="Q450" s="143">
        <v>0</v>
      </c>
      <c r="R450" s="143">
        <f t="shared" ref="R450:R460" si="12">Q450*H450</f>
        <v>0</v>
      </c>
      <c r="S450" s="143">
        <v>0</v>
      </c>
      <c r="T450" s="144">
        <f t="shared" ref="T450:T460" si="13">S450*H450</f>
        <v>0</v>
      </c>
      <c r="AR450" s="145" t="s">
        <v>113</v>
      </c>
      <c r="AT450" s="145" t="s">
        <v>331</v>
      </c>
      <c r="AU450" s="145" t="s">
        <v>76</v>
      </c>
      <c r="AY450" s="19" t="s">
        <v>328</v>
      </c>
      <c r="BE450" s="146">
        <f t="shared" ref="BE450:BE460" si="14">IF(N450="základní",J450,0)</f>
        <v>0</v>
      </c>
      <c r="BF450" s="146">
        <f t="shared" ref="BF450:BF460" si="15">IF(N450="snížená",J450,0)</f>
        <v>0</v>
      </c>
      <c r="BG450" s="146">
        <f t="shared" ref="BG450:BG460" si="16">IF(N450="zákl. přenesená",J450,0)</f>
        <v>0</v>
      </c>
      <c r="BH450" s="146">
        <f t="shared" ref="BH450:BH460" si="17">IF(N450="sníž. přenesená",J450,0)</f>
        <v>0</v>
      </c>
      <c r="BI450" s="146">
        <f t="shared" ref="BI450:BI460" si="18">IF(N450="nulová",J450,0)</f>
        <v>0</v>
      </c>
      <c r="BJ450" s="19" t="s">
        <v>76</v>
      </c>
      <c r="BK450" s="146">
        <f t="shared" ref="BK450:BK460" si="19">ROUND(I450*H450,2)</f>
        <v>0</v>
      </c>
      <c r="BL450" s="19" t="s">
        <v>113</v>
      </c>
      <c r="BM450" s="145" t="s">
        <v>4032</v>
      </c>
    </row>
    <row r="451" spans="2:65" s="1" customFormat="1" ht="16.5" customHeight="1">
      <c r="B451" s="133"/>
      <c r="C451" s="176" t="s">
        <v>1374</v>
      </c>
      <c r="D451" s="176" t="s">
        <v>539</v>
      </c>
      <c r="E451" s="177" t="s">
        <v>8221</v>
      </c>
      <c r="F451" s="178" t="s">
        <v>8222</v>
      </c>
      <c r="G451" s="179" t="s">
        <v>574</v>
      </c>
      <c r="H451" s="180">
        <v>500</v>
      </c>
      <c r="I451" s="181"/>
      <c r="J451" s="182">
        <f t="shared" si="10"/>
        <v>0</v>
      </c>
      <c r="K451" s="178" t="s">
        <v>3</v>
      </c>
      <c r="L451" s="183"/>
      <c r="M451" s="184" t="s">
        <v>3</v>
      </c>
      <c r="N451" s="185" t="s">
        <v>40</v>
      </c>
      <c r="P451" s="143">
        <f t="shared" si="11"/>
        <v>0</v>
      </c>
      <c r="Q451" s="143">
        <v>0</v>
      </c>
      <c r="R451" s="143">
        <f t="shared" si="12"/>
        <v>0</v>
      </c>
      <c r="S451" s="143">
        <v>0</v>
      </c>
      <c r="T451" s="144">
        <f t="shared" si="13"/>
        <v>0</v>
      </c>
      <c r="AR451" s="145" t="s">
        <v>171</v>
      </c>
      <c r="AT451" s="145" t="s">
        <v>539</v>
      </c>
      <c r="AU451" s="145" t="s">
        <v>76</v>
      </c>
      <c r="AY451" s="19" t="s">
        <v>328</v>
      </c>
      <c r="BE451" s="146">
        <f t="shared" si="14"/>
        <v>0</v>
      </c>
      <c r="BF451" s="146">
        <f t="shared" si="15"/>
        <v>0</v>
      </c>
      <c r="BG451" s="146">
        <f t="shared" si="16"/>
        <v>0</v>
      </c>
      <c r="BH451" s="146">
        <f t="shared" si="17"/>
        <v>0</v>
      </c>
      <c r="BI451" s="146">
        <f t="shared" si="18"/>
        <v>0</v>
      </c>
      <c r="BJ451" s="19" t="s">
        <v>76</v>
      </c>
      <c r="BK451" s="146">
        <f t="shared" si="19"/>
        <v>0</v>
      </c>
      <c r="BL451" s="19" t="s">
        <v>113</v>
      </c>
      <c r="BM451" s="145" t="s">
        <v>4041</v>
      </c>
    </row>
    <row r="452" spans="2:65" s="1" customFormat="1" ht="16.5" customHeight="1">
      <c r="B452" s="133"/>
      <c r="C452" s="176" t="s">
        <v>3314</v>
      </c>
      <c r="D452" s="176" t="s">
        <v>539</v>
      </c>
      <c r="E452" s="177" t="s">
        <v>8223</v>
      </c>
      <c r="F452" s="178" t="s">
        <v>8224</v>
      </c>
      <c r="G452" s="179" t="s">
        <v>574</v>
      </c>
      <c r="H452" s="180">
        <v>300</v>
      </c>
      <c r="I452" s="181"/>
      <c r="J452" s="182">
        <f t="shared" si="10"/>
        <v>0</v>
      </c>
      <c r="K452" s="178" t="s">
        <v>3</v>
      </c>
      <c r="L452" s="183"/>
      <c r="M452" s="184" t="s">
        <v>3</v>
      </c>
      <c r="N452" s="185" t="s">
        <v>40</v>
      </c>
      <c r="P452" s="143">
        <f t="shared" si="11"/>
        <v>0</v>
      </c>
      <c r="Q452" s="143">
        <v>0</v>
      </c>
      <c r="R452" s="143">
        <f t="shared" si="12"/>
        <v>0</v>
      </c>
      <c r="S452" s="143">
        <v>0</v>
      </c>
      <c r="T452" s="144">
        <f t="shared" si="13"/>
        <v>0</v>
      </c>
      <c r="AR452" s="145" t="s">
        <v>171</v>
      </c>
      <c r="AT452" s="145" t="s">
        <v>539</v>
      </c>
      <c r="AU452" s="145" t="s">
        <v>76</v>
      </c>
      <c r="AY452" s="19" t="s">
        <v>328</v>
      </c>
      <c r="BE452" s="146">
        <f t="shared" si="14"/>
        <v>0</v>
      </c>
      <c r="BF452" s="146">
        <f t="shared" si="15"/>
        <v>0</v>
      </c>
      <c r="BG452" s="146">
        <f t="shared" si="16"/>
        <v>0</v>
      </c>
      <c r="BH452" s="146">
        <f t="shared" si="17"/>
        <v>0</v>
      </c>
      <c r="BI452" s="146">
        <f t="shared" si="18"/>
        <v>0</v>
      </c>
      <c r="BJ452" s="19" t="s">
        <v>76</v>
      </c>
      <c r="BK452" s="146">
        <f t="shared" si="19"/>
        <v>0</v>
      </c>
      <c r="BL452" s="19" t="s">
        <v>113</v>
      </c>
      <c r="BM452" s="145" t="s">
        <v>4052</v>
      </c>
    </row>
    <row r="453" spans="2:65" s="1" customFormat="1" ht="16.5" customHeight="1">
      <c r="B453" s="133"/>
      <c r="C453" s="176" t="s">
        <v>1377</v>
      </c>
      <c r="D453" s="176" t="s">
        <v>539</v>
      </c>
      <c r="E453" s="177" t="s">
        <v>8225</v>
      </c>
      <c r="F453" s="178" t="s">
        <v>8226</v>
      </c>
      <c r="G453" s="179" t="s">
        <v>574</v>
      </c>
      <c r="H453" s="180">
        <v>500</v>
      </c>
      <c r="I453" s="181"/>
      <c r="J453" s="182">
        <f t="shared" si="10"/>
        <v>0</v>
      </c>
      <c r="K453" s="178" t="s">
        <v>3</v>
      </c>
      <c r="L453" s="183"/>
      <c r="M453" s="184" t="s">
        <v>3</v>
      </c>
      <c r="N453" s="185" t="s">
        <v>40</v>
      </c>
      <c r="P453" s="143">
        <f t="shared" si="11"/>
        <v>0</v>
      </c>
      <c r="Q453" s="143">
        <v>0</v>
      </c>
      <c r="R453" s="143">
        <f t="shared" si="12"/>
        <v>0</v>
      </c>
      <c r="S453" s="143">
        <v>0</v>
      </c>
      <c r="T453" s="144">
        <f t="shared" si="13"/>
        <v>0</v>
      </c>
      <c r="AR453" s="145" t="s">
        <v>171</v>
      </c>
      <c r="AT453" s="145" t="s">
        <v>539</v>
      </c>
      <c r="AU453" s="145" t="s">
        <v>76</v>
      </c>
      <c r="AY453" s="19" t="s">
        <v>328</v>
      </c>
      <c r="BE453" s="146">
        <f t="shared" si="14"/>
        <v>0</v>
      </c>
      <c r="BF453" s="146">
        <f t="shared" si="15"/>
        <v>0</v>
      </c>
      <c r="BG453" s="146">
        <f t="shared" si="16"/>
        <v>0</v>
      </c>
      <c r="BH453" s="146">
        <f t="shared" si="17"/>
        <v>0</v>
      </c>
      <c r="BI453" s="146">
        <f t="shared" si="18"/>
        <v>0</v>
      </c>
      <c r="BJ453" s="19" t="s">
        <v>76</v>
      </c>
      <c r="BK453" s="146">
        <f t="shared" si="19"/>
        <v>0</v>
      </c>
      <c r="BL453" s="19" t="s">
        <v>113</v>
      </c>
      <c r="BM453" s="145" t="s">
        <v>4061</v>
      </c>
    </row>
    <row r="454" spans="2:65" s="1" customFormat="1" ht="16.5" customHeight="1">
      <c r="B454" s="133"/>
      <c r="C454" s="176" t="s">
        <v>701</v>
      </c>
      <c r="D454" s="176" t="s">
        <v>539</v>
      </c>
      <c r="E454" s="177" t="s">
        <v>8227</v>
      </c>
      <c r="F454" s="178" t="s">
        <v>8228</v>
      </c>
      <c r="G454" s="179" t="s">
        <v>574</v>
      </c>
      <c r="H454" s="180">
        <v>400</v>
      </c>
      <c r="I454" s="181"/>
      <c r="J454" s="182">
        <f t="shared" si="10"/>
        <v>0</v>
      </c>
      <c r="K454" s="178" t="s">
        <v>3</v>
      </c>
      <c r="L454" s="183"/>
      <c r="M454" s="184" t="s">
        <v>3</v>
      </c>
      <c r="N454" s="185" t="s">
        <v>40</v>
      </c>
      <c r="P454" s="143">
        <f t="shared" si="11"/>
        <v>0</v>
      </c>
      <c r="Q454" s="143">
        <v>0</v>
      </c>
      <c r="R454" s="143">
        <f t="shared" si="12"/>
        <v>0</v>
      </c>
      <c r="S454" s="143">
        <v>0</v>
      </c>
      <c r="T454" s="144">
        <f t="shared" si="13"/>
        <v>0</v>
      </c>
      <c r="AR454" s="145" t="s">
        <v>171</v>
      </c>
      <c r="AT454" s="145" t="s">
        <v>539</v>
      </c>
      <c r="AU454" s="145" t="s">
        <v>76</v>
      </c>
      <c r="AY454" s="19" t="s">
        <v>328</v>
      </c>
      <c r="BE454" s="146">
        <f t="shared" si="14"/>
        <v>0</v>
      </c>
      <c r="BF454" s="146">
        <f t="shared" si="15"/>
        <v>0</v>
      </c>
      <c r="BG454" s="146">
        <f t="shared" si="16"/>
        <v>0</v>
      </c>
      <c r="BH454" s="146">
        <f t="shared" si="17"/>
        <v>0</v>
      </c>
      <c r="BI454" s="146">
        <f t="shared" si="18"/>
        <v>0</v>
      </c>
      <c r="BJ454" s="19" t="s">
        <v>76</v>
      </c>
      <c r="BK454" s="146">
        <f t="shared" si="19"/>
        <v>0</v>
      </c>
      <c r="BL454" s="19" t="s">
        <v>113</v>
      </c>
      <c r="BM454" s="145" t="s">
        <v>4070</v>
      </c>
    </row>
    <row r="455" spans="2:65" s="1" customFormat="1" ht="24.2" customHeight="1">
      <c r="B455" s="133"/>
      <c r="C455" s="176" t="s">
        <v>1584</v>
      </c>
      <c r="D455" s="176" t="s">
        <v>539</v>
      </c>
      <c r="E455" s="177" t="s">
        <v>8229</v>
      </c>
      <c r="F455" s="178" t="s">
        <v>8230</v>
      </c>
      <c r="G455" s="179" t="s">
        <v>574</v>
      </c>
      <c r="H455" s="180">
        <v>400</v>
      </c>
      <c r="I455" s="181"/>
      <c r="J455" s="182">
        <f t="shared" si="10"/>
        <v>0</v>
      </c>
      <c r="K455" s="178" t="s">
        <v>3</v>
      </c>
      <c r="L455" s="183"/>
      <c r="M455" s="184" t="s">
        <v>3</v>
      </c>
      <c r="N455" s="185" t="s">
        <v>40</v>
      </c>
      <c r="P455" s="143">
        <f t="shared" si="11"/>
        <v>0</v>
      </c>
      <c r="Q455" s="143">
        <v>0</v>
      </c>
      <c r="R455" s="143">
        <f t="shared" si="12"/>
        <v>0</v>
      </c>
      <c r="S455" s="143">
        <v>0</v>
      </c>
      <c r="T455" s="144">
        <f t="shared" si="13"/>
        <v>0</v>
      </c>
      <c r="AR455" s="145" t="s">
        <v>171</v>
      </c>
      <c r="AT455" s="145" t="s">
        <v>539</v>
      </c>
      <c r="AU455" s="145" t="s">
        <v>76</v>
      </c>
      <c r="AY455" s="19" t="s">
        <v>328</v>
      </c>
      <c r="BE455" s="146">
        <f t="shared" si="14"/>
        <v>0</v>
      </c>
      <c r="BF455" s="146">
        <f t="shared" si="15"/>
        <v>0</v>
      </c>
      <c r="BG455" s="146">
        <f t="shared" si="16"/>
        <v>0</v>
      </c>
      <c r="BH455" s="146">
        <f t="shared" si="17"/>
        <v>0</v>
      </c>
      <c r="BI455" s="146">
        <f t="shared" si="18"/>
        <v>0</v>
      </c>
      <c r="BJ455" s="19" t="s">
        <v>76</v>
      </c>
      <c r="BK455" s="146">
        <f t="shared" si="19"/>
        <v>0</v>
      </c>
      <c r="BL455" s="19" t="s">
        <v>113</v>
      </c>
      <c r="BM455" s="145" t="s">
        <v>4079</v>
      </c>
    </row>
    <row r="456" spans="2:65" s="1" customFormat="1" ht="21.75" customHeight="1">
      <c r="B456" s="133"/>
      <c r="C456" s="176" t="s">
        <v>3333</v>
      </c>
      <c r="D456" s="176" t="s">
        <v>539</v>
      </c>
      <c r="E456" s="177" t="s">
        <v>8231</v>
      </c>
      <c r="F456" s="178" t="s">
        <v>8232</v>
      </c>
      <c r="G456" s="179" t="s">
        <v>574</v>
      </c>
      <c r="H456" s="180">
        <v>300</v>
      </c>
      <c r="I456" s="181"/>
      <c r="J456" s="182">
        <f t="shared" si="10"/>
        <v>0</v>
      </c>
      <c r="K456" s="178" t="s">
        <v>3</v>
      </c>
      <c r="L456" s="183"/>
      <c r="M456" s="184" t="s">
        <v>3</v>
      </c>
      <c r="N456" s="185" t="s">
        <v>40</v>
      </c>
      <c r="P456" s="143">
        <f t="shared" si="11"/>
        <v>0</v>
      </c>
      <c r="Q456" s="143">
        <v>0</v>
      </c>
      <c r="R456" s="143">
        <f t="shared" si="12"/>
        <v>0</v>
      </c>
      <c r="S456" s="143">
        <v>0</v>
      </c>
      <c r="T456" s="144">
        <f t="shared" si="13"/>
        <v>0</v>
      </c>
      <c r="AR456" s="145" t="s">
        <v>171</v>
      </c>
      <c r="AT456" s="145" t="s">
        <v>539</v>
      </c>
      <c r="AU456" s="145" t="s">
        <v>76</v>
      </c>
      <c r="AY456" s="19" t="s">
        <v>328</v>
      </c>
      <c r="BE456" s="146">
        <f t="shared" si="14"/>
        <v>0</v>
      </c>
      <c r="BF456" s="146">
        <f t="shared" si="15"/>
        <v>0</v>
      </c>
      <c r="BG456" s="146">
        <f t="shared" si="16"/>
        <v>0</v>
      </c>
      <c r="BH456" s="146">
        <f t="shared" si="17"/>
        <v>0</v>
      </c>
      <c r="BI456" s="146">
        <f t="shared" si="18"/>
        <v>0</v>
      </c>
      <c r="BJ456" s="19" t="s">
        <v>76</v>
      </c>
      <c r="BK456" s="146">
        <f t="shared" si="19"/>
        <v>0</v>
      </c>
      <c r="BL456" s="19" t="s">
        <v>113</v>
      </c>
      <c r="BM456" s="145" t="s">
        <v>4089</v>
      </c>
    </row>
    <row r="457" spans="2:65" s="1" customFormat="1" ht="16.5" customHeight="1">
      <c r="B457" s="133"/>
      <c r="C457" s="176" t="s">
        <v>1380</v>
      </c>
      <c r="D457" s="176" t="s">
        <v>539</v>
      </c>
      <c r="E457" s="177" t="s">
        <v>8233</v>
      </c>
      <c r="F457" s="178" t="s">
        <v>8234</v>
      </c>
      <c r="G457" s="179" t="s">
        <v>574</v>
      </c>
      <c r="H457" s="180">
        <v>400</v>
      </c>
      <c r="I457" s="181"/>
      <c r="J457" s="182">
        <f t="shared" si="10"/>
        <v>0</v>
      </c>
      <c r="K457" s="178" t="s">
        <v>3</v>
      </c>
      <c r="L457" s="183"/>
      <c r="M457" s="184" t="s">
        <v>3</v>
      </c>
      <c r="N457" s="185" t="s">
        <v>40</v>
      </c>
      <c r="P457" s="143">
        <f t="shared" si="11"/>
        <v>0</v>
      </c>
      <c r="Q457" s="143">
        <v>0</v>
      </c>
      <c r="R457" s="143">
        <f t="shared" si="12"/>
        <v>0</v>
      </c>
      <c r="S457" s="143">
        <v>0</v>
      </c>
      <c r="T457" s="144">
        <f t="shared" si="13"/>
        <v>0</v>
      </c>
      <c r="AR457" s="145" t="s">
        <v>171</v>
      </c>
      <c r="AT457" s="145" t="s">
        <v>539</v>
      </c>
      <c r="AU457" s="145" t="s">
        <v>76</v>
      </c>
      <c r="AY457" s="19" t="s">
        <v>328</v>
      </c>
      <c r="BE457" s="146">
        <f t="shared" si="14"/>
        <v>0</v>
      </c>
      <c r="BF457" s="146">
        <f t="shared" si="15"/>
        <v>0</v>
      </c>
      <c r="BG457" s="146">
        <f t="shared" si="16"/>
        <v>0</v>
      </c>
      <c r="BH457" s="146">
        <f t="shared" si="17"/>
        <v>0</v>
      </c>
      <c r="BI457" s="146">
        <f t="shared" si="18"/>
        <v>0</v>
      </c>
      <c r="BJ457" s="19" t="s">
        <v>76</v>
      </c>
      <c r="BK457" s="146">
        <f t="shared" si="19"/>
        <v>0</v>
      </c>
      <c r="BL457" s="19" t="s">
        <v>113</v>
      </c>
      <c r="BM457" s="145" t="s">
        <v>4103</v>
      </c>
    </row>
    <row r="458" spans="2:65" s="1" customFormat="1" ht="16.5" customHeight="1">
      <c r="B458" s="133"/>
      <c r="C458" s="176" t="s">
        <v>3345</v>
      </c>
      <c r="D458" s="176" t="s">
        <v>539</v>
      </c>
      <c r="E458" s="177" t="s">
        <v>8235</v>
      </c>
      <c r="F458" s="178" t="s">
        <v>8236</v>
      </c>
      <c r="G458" s="179" t="s">
        <v>574</v>
      </c>
      <c r="H458" s="180">
        <v>350</v>
      </c>
      <c r="I458" s="181"/>
      <c r="J458" s="182">
        <f t="shared" si="10"/>
        <v>0</v>
      </c>
      <c r="K458" s="178" t="s">
        <v>3</v>
      </c>
      <c r="L458" s="183"/>
      <c r="M458" s="184" t="s">
        <v>3</v>
      </c>
      <c r="N458" s="185" t="s">
        <v>40</v>
      </c>
      <c r="P458" s="143">
        <f t="shared" si="11"/>
        <v>0</v>
      </c>
      <c r="Q458" s="143">
        <v>0</v>
      </c>
      <c r="R458" s="143">
        <f t="shared" si="12"/>
        <v>0</v>
      </c>
      <c r="S458" s="143">
        <v>0</v>
      </c>
      <c r="T458" s="144">
        <f t="shared" si="13"/>
        <v>0</v>
      </c>
      <c r="AR458" s="145" t="s">
        <v>171</v>
      </c>
      <c r="AT458" s="145" t="s">
        <v>539</v>
      </c>
      <c r="AU458" s="145" t="s">
        <v>76</v>
      </c>
      <c r="AY458" s="19" t="s">
        <v>328</v>
      </c>
      <c r="BE458" s="146">
        <f t="shared" si="14"/>
        <v>0</v>
      </c>
      <c r="BF458" s="146">
        <f t="shared" si="15"/>
        <v>0</v>
      </c>
      <c r="BG458" s="146">
        <f t="shared" si="16"/>
        <v>0</v>
      </c>
      <c r="BH458" s="146">
        <f t="shared" si="17"/>
        <v>0</v>
      </c>
      <c r="BI458" s="146">
        <f t="shared" si="18"/>
        <v>0</v>
      </c>
      <c r="BJ458" s="19" t="s">
        <v>76</v>
      </c>
      <c r="BK458" s="146">
        <f t="shared" si="19"/>
        <v>0</v>
      </c>
      <c r="BL458" s="19" t="s">
        <v>113</v>
      </c>
      <c r="BM458" s="145" t="s">
        <v>4116</v>
      </c>
    </row>
    <row r="459" spans="2:65" s="1" customFormat="1" ht="16.5" customHeight="1">
      <c r="B459" s="133"/>
      <c r="C459" s="176" t="s">
        <v>1384</v>
      </c>
      <c r="D459" s="176" t="s">
        <v>539</v>
      </c>
      <c r="E459" s="177" t="s">
        <v>8237</v>
      </c>
      <c r="F459" s="178" t="s">
        <v>8238</v>
      </c>
      <c r="G459" s="179" t="s">
        <v>574</v>
      </c>
      <c r="H459" s="180">
        <v>350</v>
      </c>
      <c r="I459" s="181"/>
      <c r="J459" s="182">
        <f t="shared" si="10"/>
        <v>0</v>
      </c>
      <c r="K459" s="178" t="s">
        <v>3</v>
      </c>
      <c r="L459" s="183"/>
      <c r="M459" s="184" t="s">
        <v>3</v>
      </c>
      <c r="N459" s="185" t="s">
        <v>40</v>
      </c>
      <c r="P459" s="143">
        <f t="shared" si="11"/>
        <v>0</v>
      </c>
      <c r="Q459" s="143">
        <v>0</v>
      </c>
      <c r="R459" s="143">
        <f t="shared" si="12"/>
        <v>0</v>
      </c>
      <c r="S459" s="143">
        <v>0</v>
      </c>
      <c r="T459" s="144">
        <f t="shared" si="13"/>
        <v>0</v>
      </c>
      <c r="AR459" s="145" t="s">
        <v>171</v>
      </c>
      <c r="AT459" s="145" t="s">
        <v>539</v>
      </c>
      <c r="AU459" s="145" t="s">
        <v>76</v>
      </c>
      <c r="AY459" s="19" t="s">
        <v>328</v>
      </c>
      <c r="BE459" s="146">
        <f t="shared" si="14"/>
        <v>0</v>
      </c>
      <c r="BF459" s="146">
        <f t="shared" si="15"/>
        <v>0</v>
      </c>
      <c r="BG459" s="146">
        <f t="shared" si="16"/>
        <v>0</v>
      </c>
      <c r="BH459" s="146">
        <f t="shared" si="17"/>
        <v>0</v>
      </c>
      <c r="BI459" s="146">
        <f t="shared" si="18"/>
        <v>0</v>
      </c>
      <c r="BJ459" s="19" t="s">
        <v>76</v>
      </c>
      <c r="BK459" s="146">
        <f t="shared" si="19"/>
        <v>0</v>
      </c>
      <c r="BL459" s="19" t="s">
        <v>113</v>
      </c>
      <c r="BM459" s="145" t="s">
        <v>4123</v>
      </c>
    </row>
    <row r="460" spans="2:65" s="1" customFormat="1" ht="24.2" customHeight="1">
      <c r="B460" s="133"/>
      <c r="C460" s="134" t="s">
        <v>3359</v>
      </c>
      <c r="D460" s="134" t="s">
        <v>331</v>
      </c>
      <c r="E460" s="135" t="s">
        <v>8239</v>
      </c>
      <c r="F460" s="136" t="s">
        <v>8240</v>
      </c>
      <c r="G460" s="137" t="s">
        <v>491</v>
      </c>
      <c r="H460" s="138">
        <v>7.3999999999999996E-2</v>
      </c>
      <c r="I460" s="139"/>
      <c r="J460" s="140">
        <f t="shared" si="10"/>
        <v>0</v>
      </c>
      <c r="K460" s="136" t="s">
        <v>3</v>
      </c>
      <c r="L460" s="34"/>
      <c r="M460" s="141" t="s">
        <v>3</v>
      </c>
      <c r="N460" s="142" t="s">
        <v>40</v>
      </c>
      <c r="P460" s="143">
        <f t="shared" si="11"/>
        <v>0</v>
      </c>
      <c r="Q460" s="143">
        <v>0</v>
      </c>
      <c r="R460" s="143">
        <f t="shared" si="12"/>
        <v>0</v>
      </c>
      <c r="S460" s="143">
        <v>0</v>
      </c>
      <c r="T460" s="144">
        <f t="shared" si="13"/>
        <v>0</v>
      </c>
      <c r="AR460" s="145" t="s">
        <v>113</v>
      </c>
      <c r="AT460" s="145" t="s">
        <v>331</v>
      </c>
      <c r="AU460" s="145" t="s">
        <v>76</v>
      </c>
      <c r="AY460" s="19" t="s">
        <v>328</v>
      </c>
      <c r="BE460" s="146">
        <f t="shared" si="14"/>
        <v>0</v>
      </c>
      <c r="BF460" s="146">
        <f t="shared" si="15"/>
        <v>0</v>
      </c>
      <c r="BG460" s="146">
        <f t="shared" si="16"/>
        <v>0</v>
      </c>
      <c r="BH460" s="146">
        <f t="shared" si="17"/>
        <v>0</v>
      </c>
      <c r="BI460" s="146">
        <f t="shared" si="18"/>
        <v>0</v>
      </c>
      <c r="BJ460" s="19" t="s">
        <v>76</v>
      </c>
      <c r="BK460" s="146">
        <f t="shared" si="19"/>
        <v>0</v>
      </c>
      <c r="BL460" s="19" t="s">
        <v>113</v>
      </c>
      <c r="BM460" s="145" t="s">
        <v>4135</v>
      </c>
    </row>
    <row r="461" spans="2:65" s="1" customFormat="1" ht="19.5">
      <c r="B461" s="34"/>
      <c r="D461" s="151" t="s">
        <v>340</v>
      </c>
      <c r="F461" s="152" t="s">
        <v>8241</v>
      </c>
      <c r="I461" s="149"/>
      <c r="L461" s="34"/>
      <c r="M461" s="150"/>
      <c r="T461" s="55"/>
      <c r="AT461" s="19" t="s">
        <v>340</v>
      </c>
      <c r="AU461" s="19" t="s">
        <v>76</v>
      </c>
    </row>
    <row r="462" spans="2:65" s="14" customFormat="1">
      <c r="B462" s="170"/>
      <c r="D462" s="151" t="s">
        <v>442</v>
      </c>
      <c r="E462" s="171" t="s">
        <v>3</v>
      </c>
      <c r="F462" s="172" t="s">
        <v>8242</v>
      </c>
      <c r="H462" s="171" t="s">
        <v>3</v>
      </c>
      <c r="I462" s="173"/>
      <c r="L462" s="170"/>
      <c r="M462" s="174"/>
      <c r="T462" s="175"/>
      <c r="AT462" s="171" t="s">
        <v>442</v>
      </c>
      <c r="AU462" s="171" t="s">
        <v>76</v>
      </c>
      <c r="AV462" s="14" t="s">
        <v>76</v>
      </c>
      <c r="AW462" s="14" t="s">
        <v>31</v>
      </c>
      <c r="AX462" s="14" t="s">
        <v>69</v>
      </c>
      <c r="AY462" s="171" t="s">
        <v>328</v>
      </c>
    </row>
    <row r="463" spans="2:65" s="12" customFormat="1">
      <c r="B463" s="156"/>
      <c r="D463" s="151" t="s">
        <v>442</v>
      </c>
      <c r="E463" s="157" t="s">
        <v>3</v>
      </c>
      <c r="F463" s="158" t="s">
        <v>8243</v>
      </c>
      <c r="H463" s="159">
        <v>7.3999999999999996E-2</v>
      </c>
      <c r="I463" s="160"/>
      <c r="L463" s="156"/>
      <c r="M463" s="161"/>
      <c r="T463" s="162"/>
      <c r="AT463" s="157" t="s">
        <v>442</v>
      </c>
      <c r="AU463" s="157" t="s">
        <v>76</v>
      </c>
      <c r="AV463" s="12" t="s">
        <v>79</v>
      </c>
      <c r="AW463" s="12" t="s">
        <v>31</v>
      </c>
      <c r="AX463" s="12" t="s">
        <v>69</v>
      </c>
      <c r="AY463" s="157" t="s">
        <v>328</v>
      </c>
    </row>
    <row r="464" spans="2:65" s="13" customFormat="1">
      <c r="B464" s="163"/>
      <c r="D464" s="151" t="s">
        <v>442</v>
      </c>
      <c r="E464" s="164" t="s">
        <v>3</v>
      </c>
      <c r="F464" s="165" t="s">
        <v>452</v>
      </c>
      <c r="H464" s="166">
        <v>7.3999999999999996E-2</v>
      </c>
      <c r="I464" s="167"/>
      <c r="L464" s="163"/>
      <c r="M464" s="168"/>
      <c r="T464" s="169"/>
      <c r="AT464" s="164" t="s">
        <v>442</v>
      </c>
      <c r="AU464" s="164" t="s">
        <v>76</v>
      </c>
      <c r="AV464" s="13" t="s">
        <v>113</v>
      </c>
      <c r="AW464" s="13" t="s">
        <v>31</v>
      </c>
      <c r="AX464" s="13" t="s">
        <v>76</v>
      </c>
      <c r="AY464" s="164" t="s">
        <v>328</v>
      </c>
    </row>
    <row r="465" spans="2:65" s="1" customFormat="1" ht="16.5" customHeight="1">
      <c r="B465" s="133"/>
      <c r="C465" s="176" t="s">
        <v>1387</v>
      </c>
      <c r="D465" s="176" t="s">
        <v>539</v>
      </c>
      <c r="E465" s="177" t="s">
        <v>7912</v>
      </c>
      <c r="F465" s="178" t="s">
        <v>7913</v>
      </c>
      <c r="G465" s="179" t="s">
        <v>491</v>
      </c>
      <c r="H465" s="180">
        <v>7.3999999999999996E-2</v>
      </c>
      <c r="I465" s="181"/>
      <c r="J465" s="182">
        <f>ROUND(I465*H465,2)</f>
        <v>0</v>
      </c>
      <c r="K465" s="178" t="s">
        <v>335</v>
      </c>
      <c r="L465" s="183"/>
      <c r="M465" s="184" t="s">
        <v>3</v>
      </c>
      <c r="N465" s="185" t="s">
        <v>40</v>
      </c>
      <c r="P465" s="143">
        <f>O465*H465</f>
        <v>0</v>
      </c>
      <c r="Q465" s="143">
        <v>0</v>
      </c>
      <c r="R465" s="143">
        <f>Q465*H465</f>
        <v>0</v>
      </c>
      <c r="S465" s="143">
        <v>0</v>
      </c>
      <c r="T465" s="144">
        <f>S465*H465</f>
        <v>0</v>
      </c>
      <c r="AR465" s="145" t="s">
        <v>171</v>
      </c>
      <c r="AT465" s="145" t="s">
        <v>539</v>
      </c>
      <c r="AU465" s="145" t="s">
        <v>76</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113</v>
      </c>
      <c r="BM465" s="145" t="s">
        <v>4146</v>
      </c>
    </row>
    <row r="466" spans="2:65" s="12" customFormat="1">
      <c r="B466" s="156"/>
      <c r="D466" s="151" t="s">
        <v>442</v>
      </c>
      <c r="E466" s="157" t="s">
        <v>3</v>
      </c>
      <c r="F466" s="158" t="s">
        <v>8243</v>
      </c>
      <c r="H466" s="159">
        <v>7.3999999999999996E-2</v>
      </c>
      <c r="I466" s="160"/>
      <c r="L466" s="156"/>
      <c r="M466" s="161"/>
      <c r="T466" s="162"/>
      <c r="AT466" s="157" t="s">
        <v>442</v>
      </c>
      <c r="AU466" s="157" t="s">
        <v>76</v>
      </c>
      <c r="AV466" s="12" t="s">
        <v>79</v>
      </c>
      <c r="AW466" s="12" t="s">
        <v>31</v>
      </c>
      <c r="AX466" s="12" t="s">
        <v>69</v>
      </c>
      <c r="AY466" s="157" t="s">
        <v>328</v>
      </c>
    </row>
    <row r="467" spans="2:65" s="13" customFormat="1">
      <c r="B467" s="163"/>
      <c r="D467" s="151" t="s">
        <v>442</v>
      </c>
      <c r="E467" s="164" t="s">
        <v>3</v>
      </c>
      <c r="F467" s="165" t="s">
        <v>452</v>
      </c>
      <c r="H467" s="166">
        <v>7.3999999999999996E-2</v>
      </c>
      <c r="I467" s="167"/>
      <c r="L467" s="163"/>
      <c r="M467" s="168"/>
      <c r="T467" s="169"/>
      <c r="AT467" s="164" t="s">
        <v>442</v>
      </c>
      <c r="AU467" s="164" t="s">
        <v>76</v>
      </c>
      <c r="AV467" s="13" t="s">
        <v>113</v>
      </c>
      <c r="AW467" s="13" t="s">
        <v>31</v>
      </c>
      <c r="AX467" s="13" t="s">
        <v>76</v>
      </c>
      <c r="AY467" s="164" t="s">
        <v>328</v>
      </c>
    </row>
    <row r="468" spans="2:65" s="1" customFormat="1" ht="21.75" customHeight="1">
      <c r="B468" s="133"/>
      <c r="C468" s="134" t="s">
        <v>3370</v>
      </c>
      <c r="D468" s="134" t="s">
        <v>331</v>
      </c>
      <c r="E468" s="135" t="s">
        <v>8244</v>
      </c>
      <c r="F468" s="136" t="s">
        <v>8245</v>
      </c>
      <c r="G468" s="137" t="s">
        <v>491</v>
      </c>
      <c r="H468" s="138">
        <v>7.3999999999999996E-2</v>
      </c>
      <c r="I468" s="139"/>
      <c r="J468" s="140">
        <f>ROUND(I468*H468,2)</f>
        <v>0</v>
      </c>
      <c r="K468" s="136" t="s">
        <v>3</v>
      </c>
      <c r="L468" s="34"/>
      <c r="M468" s="141" t="s">
        <v>3</v>
      </c>
      <c r="N468" s="142" t="s">
        <v>40</v>
      </c>
      <c r="P468" s="143">
        <f>O468*H468</f>
        <v>0</v>
      </c>
      <c r="Q468" s="143">
        <v>0</v>
      </c>
      <c r="R468" s="143">
        <f>Q468*H468</f>
        <v>0</v>
      </c>
      <c r="S468" s="143">
        <v>0</v>
      </c>
      <c r="T468" s="144">
        <f>S468*H468</f>
        <v>0</v>
      </c>
      <c r="AR468" s="145" t="s">
        <v>113</v>
      </c>
      <c r="AT468" s="145" t="s">
        <v>331</v>
      </c>
      <c r="AU468" s="145" t="s">
        <v>76</v>
      </c>
      <c r="AY468" s="19" t="s">
        <v>328</v>
      </c>
      <c r="BE468" s="146">
        <f>IF(N468="základní",J468,0)</f>
        <v>0</v>
      </c>
      <c r="BF468" s="146">
        <f>IF(N468="snížená",J468,0)</f>
        <v>0</v>
      </c>
      <c r="BG468" s="146">
        <f>IF(N468="zákl. přenesená",J468,0)</f>
        <v>0</v>
      </c>
      <c r="BH468" s="146">
        <f>IF(N468="sníž. přenesená",J468,0)</f>
        <v>0</v>
      </c>
      <c r="BI468" s="146">
        <f>IF(N468="nulová",J468,0)</f>
        <v>0</v>
      </c>
      <c r="BJ468" s="19" t="s">
        <v>76</v>
      </c>
      <c r="BK468" s="146">
        <f>ROUND(I468*H468,2)</f>
        <v>0</v>
      </c>
      <c r="BL468" s="19" t="s">
        <v>113</v>
      </c>
      <c r="BM468" s="145" t="s">
        <v>4158</v>
      </c>
    </row>
    <row r="469" spans="2:65" s="1" customFormat="1" ht="37.9" customHeight="1">
      <c r="B469" s="133"/>
      <c r="C469" s="134" t="s">
        <v>1390</v>
      </c>
      <c r="D469" s="134" t="s">
        <v>331</v>
      </c>
      <c r="E469" s="135" t="s">
        <v>8246</v>
      </c>
      <c r="F469" s="136" t="s">
        <v>8134</v>
      </c>
      <c r="G469" s="137" t="s">
        <v>585</v>
      </c>
      <c r="H469" s="138">
        <v>3.5</v>
      </c>
      <c r="I469" s="139"/>
      <c r="J469" s="140">
        <f>ROUND(I469*H469,2)</f>
        <v>0</v>
      </c>
      <c r="K469" s="136" t="s">
        <v>3</v>
      </c>
      <c r="L469" s="34"/>
      <c r="M469" s="141" t="s">
        <v>3</v>
      </c>
      <c r="N469" s="142" t="s">
        <v>40</v>
      </c>
      <c r="P469" s="143">
        <f>O469*H469</f>
        <v>0</v>
      </c>
      <c r="Q469" s="143">
        <v>0</v>
      </c>
      <c r="R469" s="143">
        <f>Q469*H469</f>
        <v>0</v>
      </c>
      <c r="S469" s="143">
        <v>0</v>
      </c>
      <c r="T469" s="144">
        <f>S469*H469</f>
        <v>0</v>
      </c>
      <c r="AR469" s="145" t="s">
        <v>113</v>
      </c>
      <c r="AT469" s="145" t="s">
        <v>331</v>
      </c>
      <c r="AU469" s="145" t="s">
        <v>76</v>
      </c>
      <c r="AY469" s="19" t="s">
        <v>328</v>
      </c>
      <c r="BE469" s="146">
        <f>IF(N469="základní",J469,0)</f>
        <v>0</v>
      </c>
      <c r="BF469" s="146">
        <f>IF(N469="snížená",J469,0)</f>
        <v>0</v>
      </c>
      <c r="BG469" s="146">
        <f>IF(N469="zákl. přenesená",J469,0)</f>
        <v>0</v>
      </c>
      <c r="BH469" s="146">
        <f>IF(N469="sníž. přenesená",J469,0)</f>
        <v>0</v>
      </c>
      <c r="BI469" s="146">
        <f>IF(N469="nulová",J469,0)</f>
        <v>0</v>
      </c>
      <c r="BJ469" s="19" t="s">
        <v>76</v>
      </c>
      <c r="BK469" s="146">
        <f>ROUND(I469*H469,2)</f>
        <v>0</v>
      </c>
      <c r="BL469" s="19" t="s">
        <v>113</v>
      </c>
      <c r="BM469" s="145" t="s">
        <v>4169</v>
      </c>
    </row>
    <row r="470" spans="2:65" s="12" customFormat="1">
      <c r="B470" s="156"/>
      <c r="D470" s="151" t="s">
        <v>442</v>
      </c>
      <c r="E470" s="157" t="s">
        <v>3</v>
      </c>
      <c r="F470" s="158" t="s">
        <v>8247</v>
      </c>
      <c r="H470" s="159">
        <v>3.5</v>
      </c>
      <c r="I470" s="160"/>
      <c r="L470" s="156"/>
      <c r="M470" s="161"/>
      <c r="T470" s="162"/>
      <c r="AT470" s="157" t="s">
        <v>442</v>
      </c>
      <c r="AU470" s="157" t="s">
        <v>76</v>
      </c>
      <c r="AV470" s="12" t="s">
        <v>79</v>
      </c>
      <c r="AW470" s="12" t="s">
        <v>31</v>
      </c>
      <c r="AX470" s="12" t="s">
        <v>69</v>
      </c>
      <c r="AY470" s="157" t="s">
        <v>328</v>
      </c>
    </row>
    <row r="471" spans="2:65" s="13" customFormat="1">
      <c r="B471" s="163"/>
      <c r="D471" s="151" t="s">
        <v>442</v>
      </c>
      <c r="E471" s="164" t="s">
        <v>3</v>
      </c>
      <c r="F471" s="165" t="s">
        <v>452</v>
      </c>
      <c r="H471" s="166">
        <v>3.5</v>
      </c>
      <c r="I471" s="167"/>
      <c r="L471" s="163"/>
      <c r="M471" s="168"/>
      <c r="T471" s="169"/>
      <c r="AT471" s="164" t="s">
        <v>442</v>
      </c>
      <c r="AU471" s="164" t="s">
        <v>76</v>
      </c>
      <c r="AV471" s="13" t="s">
        <v>113</v>
      </c>
      <c r="AW471" s="13" t="s">
        <v>31</v>
      </c>
      <c r="AX471" s="13" t="s">
        <v>76</v>
      </c>
      <c r="AY471" s="164" t="s">
        <v>328</v>
      </c>
    </row>
    <row r="472" spans="2:65" s="11" customFormat="1" ht="25.9" customHeight="1">
      <c r="B472" s="121"/>
      <c r="D472" s="122" t="s">
        <v>68</v>
      </c>
      <c r="E472" s="123" t="s">
        <v>8248</v>
      </c>
      <c r="F472" s="123" t="s">
        <v>8249</v>
      </c>
      <c r="I472" s="124"/>
      <c r="J472" s="125">
        <f>BK472</f>
        <v>0</v>
      </c>
      <c r="L472" s="121"/>
      <c r="M472" s="126"/>
      <c r="P472" s="127">
        <f>SUM(P473:P618)</f>
        <v>0</v>
      </c>
      <c r="R472" s="127">
        <f>SUM(R473:R618)</f>
        <v>0</v>
      </c>
      <c r="T472" s="128">
        <f>SUM(T473:T618)</f>
        <v>0</v>
      </c>
      <c r="AR472" s="122" t="s">
        <v>76</v>
      </c>
      <c r="AT472" s="129" t="s">
        <v>68</v>
      </c>
      <c r="AU472" s="129" t="s">
        <v>69</v>
      </c>
      <c r="AY472" s="122" t="s">
        <v>328</v>
      </c>
      <c r="BK472" s="130">
        <f>SUM(BK473:BK618)</f>
        <v>0</v>
      </c>
    </row>
    <row r="473" spans="2:65" s="1" customFormat="1" ht="49.15" customHeight="1">
      <c r="B473" s="133"/>
      <c r="C473" s="134" t="s">
        <v>3381</v>
      </c>
      <c r="D473" s="134" t="s">
        <v>331</v>
      </c>
      <c r="E473" s="135" t="s">
        <v>8250</v>
      </c>
      <c r="F473" s="136" t="s">
        <v>8251</v>
      </c>
      <c r="G473" s="137" t="s">
        <v>439</v>
      </c>
      <c r="H473" s="138">
        <v>579</v>
      </c>
      <c r="I473" s="139"/>
      <c r="J473" s="140">
        <f>ROUND(I473*H473,2)</f>
        <v>0</v>
      </c>
      <c r="K473" s="136" t="s">
        <v>335</v>
      </c>
      <c r="L473" s="34"/>
      <c r="M473" s="141" t="s">
        <v>3</v>
      </c>
      <c r="N473" s="142" t="s">
        <v>40</v>
      </c>
      <c r="P473" s="143">
        <f>O473*H473</f>
        <v>0</v>
      </c>
      <c r="Q473" s="143">
        <v>0</v>
      </c>
      <c r="R473" s="143">
        <f>Q473*H473</f>
        <v>0</v>
      </c>
      <c r="S473" s="143">
        <v>0</v>
      </c>
      <c r="T473" s="144">
        <f>S473*H473</f>
        <v>0</v>
      </c>
      <c r="AR473" s="145" t="s">
        <v>113</v>
      </c>
      <c r="AT473" s="145" t="s">
        <v>331</v>
      </c>
      <c r="AU473" s="145" t="s">
        <v>76</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113</v>
      </c>
      <c r="BM473" s="145" t="s">
        <v>4180</v>
      </c>
    </row>
    <row r="474" spans="2:65" s="1" customFormat="1">
      <c r="B474" s="34"/>
      <c r="D474" s="147" t="s">
        <v>338</v>
      </c>
      <c r="F474" s="148" t="s">
        <v>8252</v>
      </c>
      <c r="I474" s="149"/>
      <c r="L474" s="34"/>
      <c r="M474" s="150"/>
      <c r="T474" s="55"/>
      <c r="AT474" s="19" t="s">
        <v>338</v>
      </c>
      <c r="AU474" s="19" t="s">
        <v>76</v>
      </c>
    </row>
    <row r="475" spans="2:65" s="14" customFormat="1">
      <c r="B475" s="170"/>
      <c r="D475" s="151" t="s">
        <v>442</v>
      </c>
      <c r="E475" s="171" t="s">
        <v>3</v>
      </c>
      <c r="F475" s="172" t="s">
        <v>8253</v>
      </c>
      <c r="H475" s="171" t="s">
        <v>3</v>
      </c>
      <c r="I475" s="173"/>
      <c r="L475" s="170"/>
      <c r="M475" s="174"/>
      <c r="T475" s="175"/>
      <c r="AT475" s="171" t="s">
        <v>442</v>
      </c>
      <c r="AU475" s="171" t="s">
        <v>76</v>
      </c>
      <c r="AV475" s="14" t="s">
        <v>76</v>
      </c>
      <c r="AW475" s="14" t="s">
        <v>31</v>
      </c>
      <c r="AX475" s="14" t="s">
        <v>69</v>
      </c>
      <c r="AY475" s="171" t="s">
        <v>328</v>
      </c>
    </row>
    <row r="476" spans="2:65" s="12" customFormat="1">
      <c r="B476" s="156"/>
      <c r="D476" s="151" t="s">
        <v>442</v>
      </c>
      <c r="E476" s="157" t="s">
        <v>3</v>
      </c>
      <c r="F476" s="158" t="s">
        <v>8254</v>
      </c>
      <c r="H476" s="159">
        <v>471</v>
      </c>
      <c r="I476" s="160"/>
      <c r="L476" s="156"/>
      <c r="M476" s="161"/>
      <c r="T476" s="162"/>
      <c r="AT476" s="157" t="s">
        <v>442</v>
      </c>
      <c r="AU476" s="157" t="s">
        <v>76</v>
      </c>
      <c r="AV476" s="12" t="s">
        <v>79</v>
      </c>
      <c r="AW476" s="12" t="s">
        <v>31</v>
      </c>
      <c r="AX476" s="12" t="s">
        <v>69</v>
      </c>
      <c r="AY476" s="157" t="s">
        <v>328</v>
      </c>
    </row>
    <row r="477" spans="2:65" s="14" customFormat="1">
      <c r="B477" s="170"/>
      <c r="D477" s="151" t="s">
        <v>442</v>
      </c>
      <c r="E477" s="171" t="s">
        <v>3</v>
      </c>
      <c r="F477" s="172" t="s">
        <v>8255</v>
      </c>
      <c r="H477" s="171" t="s">
        <v>3</v>
      </c>
      <c r="I477" s="173"/>
      <c r="L477" s="170"/>
      <c r="M477" s="174"/>
      <c r="T477" s="175"/>
      <c r="AT477" s="171" t="s">
        <v>442</v>
      </c>
      <c r="AU477" s="171" t="s">
        <v>76</v>
      </c>
      <c r="AV477" s="14" t="s">
        <v>76</v>
      </c>
      <c r="AW477" s="14" t="s">
        <v>31</v>
      </c>
      <c r="AX477" s="14" t="s">
        <v>69</v>
      </c>
      <c r="AY477" s="171" t="s">
        <v>328</v>
      </c>
    </row>
    <row r="478" spans="2:65" s="12" customFormat="1">
      <c r="B478" s="156"/>
      <c r="D478" s="151" t="s">
        <v>442</v>
      </c>
      <c r="E478" s="157" t="s">
        <v>3</v>
      </c>
      <c r="F478" s="158" t="s">
        <v>570</v>
      </c>
      <c r="H478" s="159">
        <v>108</v>
      </c>
      <c r="I478" s="160"/>
      <c r="L478" s="156"/>
      <c r="M478" s="161"/>
      <c r="T478" s="162"/>
      <c r="AT478" s="157" t="s">
        <v>442</v>
      </c>
      <c r="AU478" s="157" t="s">
        <v>76</v>
      </c>
      <c r="AV478" s="12" t="s">
        <v>79</v>
      </c>
      <c r="AW478" s="12" t="s">
        <v>31</v>
      </c>
      <c r="AX478" s="12" t="s">
        <v>69</v>
      </c>
      <c r="AY478" s="157" t="s">
        <v>328</v>
      </c>
    </row>
    <row r="479" spans="2:65" s="13" customFormat="1">
      <c r="B479" s="163"/>
      <c r="D479" s="151" t="s">
        <v>442</v>
      </c>
      <c r="E479" s="164" t="s">
        <v>3</v>
      </c>
      <c r="F479" s="165" t="s">
        <v>452</v>
      </c>
      <c r="H479" s="166">
        <v>579</v>
      </c>
      <c r="I479" s="167"/>
      <c r="L479" s="163"/>
      <c r="M479" s="168"/>
      <c r="T479" s="169"/>
      <c r="AT479" s="164" t="s">
        <v>442</v>
      </c>
      <c r="AU479" s="164" t="s">
        <v>76</v>
      </c>
      <c r="AV479" s="13" t="s">
        <v>113</v>
      </c>
      <c r="AW479" s="13" t="s">
        <v>31</v>
      </c>
      <c r="AX479" s="13" t="s">
        <v>76</v>
      </c>
      <c r="AY479" s="164" t="s">
        <v>328</v>
      </c>
    </row>
    <row r="480" spans="2:65" s="1" customFormat="1" ht="24.2" customHeight="1">
      <c r="B480" s="133"/>
      <c r="C480" s="134" t="s">
        <v>1597</v>
      </c>
      <c r="D480" s="134" t="s">
        <v>331</v>
      </c>
      <c r="E480" s="135" t="s">
        <v>8256</v>
      </c>
      <c r="F480" s="136" t="s">
        <v>8257</v>
      </c>
      <c r="G480" s="137" t="s">
        <v>439</v>
      </c>
      <c r="H480" s="138">
        <v>579</v>
      </c>
      <c r="I480" s="139"/>
      <c r="J480" s="140">
        <f>ROUND(I480*H480,2)</f>
        <v>0</v>
      </c>
      <c r="K480" s="136" t="s">
        <v>335</v>
      </c>
      <c r="L480" s="34"/>
      <c r="M480" s="141" t="s">
        <v>3</v>
      </c>
      <c r="N480" s="142" t="s">
        <v>40</v>
      </c>
      <c r="P480" s="143">
        <f>O480*H480</f>
        <v>0</v>
      </c>
      <c r="Q480" s="143">
        <v>0</v>
      </c>
      <c r="R480" s="143">
        <f>Q480*H480</f>
        <v>0</v>
      </c>
      <c r="S480" s="143">
        <v>0</v>
      </c>
      <c r="T480" s="144">
        <f>S480*H480</f>
        <v>0</v>
      </c>
      <c r="AR480" s="145" t="s">
        <v>113</v>
      </c>
      <c r="AT480" s="145" t="s">
        <v>331</v>
      </c>
      <c r="AU480" s="145" t="s">
        <v>76</v>
      </c>
      <c r="AY480" s="19" t="s">
        <v>328</v>
      </c>
      <c r="BE480" s="146">
        <f>IF(N480="základní",J480,0)</f>
        <v>0</v>
      </c>
      <c r="BF480" s="146">
        <f>IF(N480="snížená",J480,0)</f>
        <v>0</v>
      </c>
      <c r="BG480" s="146">
        <f>IF(N480="zákl. přenesená",J480,0)</f>
        <v>0</v>
      </c>
      <c r="BH480" s="146">
        <f>IF(N480="sníž. přenesená",J480,0)</f>
        <v>0</v>
      </c>
      <c r="BI480" s="146">
        <f>IF(N480="nulová",J480,0)</f>
        <v>0</v>
      </c>
      <c r="BJ480" s="19" t="s">
        <v>76</v>
      </c>
      <c r="BK480" s="146">
        <f>ROUND(I480*H480,2)</f>
        <v>0</v>
      </c>
      <c r="BL480" s="19" t="s">
        <v>113</v>
      </c>
      <c r="BM480" s="145" t="s">
        <v>4190</v>
      </c>
    </row>
    <row r="481" spans="2:65" s="1" customFormat="1">
      <c r="B481" s="34"/>
      <c r="D481" s="147" t="s">
        <v>338</v>
      </c>
      <c r="F481" s="148" t="s">
        <v>8258</v>
      </c>
      <c r="I481" s="149"/>
      <c r="L481" s="34"/>
      <c r="M481" s="150"/>
      <c r="T481" s="55"/>
      <c r="AT481" s="19" t="s">
        <v>338</v>
      </c>
      <c r="AU481" s="19" t="s">
        <v>76</v>
      </c>
    </row>
    <row r="482" spans="2:65" s="1" customFormat="1" ht="49.15" customHeight="1">
      <c r="B482" s="133"/>
      <c r="C482" s="134" t="s">
        <v>3390</v>
      </c>
      <c r="D482" s="134" t="s">
        <v>331</v>
      </c>
      <c r="E482" s="135" t="s">
        <v>8259</v>
      </c>
      <c r="F482" s="136" t="s">
        <v>8141</v>
      </c>
      <c r="G482" s="137" t="s">
        <v>439</v>
      </c>
      <c r="H482" s="138">
        <v>1158</v>
      </c>
      <c r="I482" s="139"/>
      <c r="J482" s="140">
        <f>ROUND(I482*H482,2)</f>
        <v>0</v>
      </c>
      <c r="K482" s="136" t="s">
        <v>335</v>
      </c>
      <c r="L482" s="34"/>
      <c r="M482" s="141" t="s">
        <v>3</v>
      </c>
      <c r="N482" s="142" t="s">
        <v>40</v>
      </c>
      <c r="P482" s="143">
        <f>O482*H482</f>
        <v>0</v>
      </c>
      <c r="Q482" s="143">
        <v>0</v>
      </c>
      <c r="R482" s="143">
        <f>Q482*H482</f>
        <v>0</v>
      </c>
      <c r="S482" s="143">
        <v>0</v>
      </c>
      <c r="T482" s="144">
        <f>S482*H482</f>
        <v>0</v>
      </c>
      <c r="AR482" s="145" t="s">
        <v>113</v>
      </c>
      <c r="AT482" s="145" t="s">
        <v>331</v>
      </c>
      <c r="AU482" s="145" t="s">
        <v>76</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113</v>
      </c>
      <c r="BM482" s="145" t="s">
        <v>4200</v>
      </c>
    </row>
    <row r="483" spans="2:65" s="1" customFormat="1">
      <c r="B483" s="34"/>
      <c r="D483" s="147" t="s">
        <v>338</v>
      </c>
      <c r="F483" s="148" t="s">
        <v>8260</v>
      </c>
      <c r="I483" s="149"/>
      <c r="L483" s="34"/>
      <c r="M483" s="150"/>
      <c r="T483" s="55"/>
      <c r="AT483" s="19" t="s">
        <v>338</v>
      </c>
      <c r="AU483" s="19" t="s">
        <v>76</v>
      </c>
    </row>
    <row r="484" spans="2:65" s="14" customFormat="1">
      <c r="B484" s="170"/>
      <c r="D484" s="151" t="s">
        <v>442</v>
      </c>
      <c r="E484" s="171" t="s">
        <v>3</v>
      </c>
      <c r="F484" s="172" t="s">
        <v>8261</v>
      </c>
      <c r="H484" s="171" t="s">
        <v>3</v>
      </c>
      <c r="I484" s="173"/>
      <c r="L484" s="170"/>
      <c r="M484" s="174"/>
      <c r="T484" s="175"/>
      <c r="AT484" s="171" t="s">
        <v>442</v>
      </c>
      <c r="AU484" s="171" t="s">
        <v>76</v>
      </c>
      <c r="AV484" s="14" t="s">
        <v>76</v>
      </c>
      <c r="AW484" s="14" t="s">
        <v>31</v>
      </c>
      <c r="AX484" s="14" t="s">
        <v>69</v>
      </c>
      <c r="AY484" s="171" t="s">
        <v>328</v>
      </c>
    </row>
    <row r="485" spans="2:65" s="12" customFormat="1">
      <c r="B485" s="156"/>
      <c r="D485" s="151" t="s">
        <v>442</v>
      </c>
      <c r="E485" s="157" t="s">
        <v>3</v>
      </c>
      <c r="F485" s="158" t="s">
        <v>8262</v>
      </c>
      <c r="H485" s="159">
        <v>1158</v>
      </c>
      <c r="I485" s="160"/>
      <c r="L485" s="156"/>
      <c r="M485" s="161"/>
      <c r="T485" s="162"/>
      <c r="AT485" s="157" t="s">
        <v>442</v>
      </c>
      <c r="AU485" s="157" t="s">
        <v>76</v>
      </c>
      <c r="AV485" s="12" t="s">
        <v>79</v>
      </c>
      <c r="AW485" s="12" t="s">
        <v>31</v>
      </c>
      <c r="AX485" s="12" t="s">
        <v>69</v>
      </c>
      <c r="AY485" s="157" t="s">
        <v>328</v>
      </c>
    </row>
    <row r="486" spans="2:65" s="13" customFormat="1">
      <c r="B486" s="163"/>
      <c r="D486" s="151" t="s">
        <v>442</v>
      </c>
      <c r="E486" s="164" t="s">
        <v>3</v>
      </c>
      <c r="F486" s="165" t="s">
        <v>452</v>
      </c>
      <c r="H486" s="166">
        <v>1158</v>
      </c>
      <c r="I486" s="167"/>
      <c r="L486" s="163"/>
      <c r="M486" s="168"/>
      <c r="T486" s="169"/>
      <c r="AT486" s="164" t="s">
        <v>442</v>
      </c>
      <c r="AU486" s="164" t="s">
        <v>76</v>
      </c>
      <c r="AV486" s="13" t="s">
        <v>113</v>
      </c>
      <c r="AW486" s="13" t="s">
        <v>31</v>
      </c>
      <c r="AX486" s="13" t="s">
        <v>76</v>
      </c>
      <c r="AY486" s="164" t="s">
        <v>328</v>
      </c>
    </row>
    <row r="487" spans="2:65" s="1" customFormat="1" ht="16.5" customHeight="1">
      <c r="B487" s="133"/>
      <c r="C487" s="176" t="s">
        <v>1600</v>
      </c>
      <c r="D487" s="176" t="s">
        <v>539</v>
      </c>
      <c r="E487" s="177" t="s">
        <v>8143</v>
      </c>
      <c r="F487" s="178" t="s">
        <v>8144</v>
      </c>
      <c r="G487" s="179" t="s">
        <v>3576</v>
      </c>
      <c r="H487" s="180">
        <v>0.57899999999999996</v>
      </c>
      <c r="I487" s="181"/>
      <c r="J487" s="182">
        <f>ROUND(I487*H487,2)</f>
        <v>0</v>
      </c>
      <c r="K487" s="178" t="s">
        <v>335</v>
      </c>
      <c r="L487" s="183"/>
      <c r="M487" s="184" t="s">
        <v>3</v>
      </c>
      <c r="N487" s="185" t="s">
        <v>40</v>
      </c>
      <c r="P487" s="143">
        <f>O487*H487</f>
        <v>0</v>
      </c>
      <c r="Q487" s="143">
        <v>0</v>
      </c>
      <c r="R487" s="143">
        <f>Q487*H487</f>
        <v>0</v>
      </c>
      <c r="S487" s="143">
        <v>0</v>
      </c>
      <c r="T487" s="144">
        <f>S487*H487</f>
        <v>0</v>
      </c>
      <c r="AR487" s="145" t="s">
        <v>171</v>
      </c>
      <c r="AT487" s="145" t="s">
        <v>539</v>
      </c>
      <c r="AU487" s="145" t="s">
        <v>76</v>
      </c>
      <c r="AY487" s="19" t="s">
        <v>328</v>
      </c>
      <c r="BE487" s="146">
        <f>IF(N487="základní",J487,0)</f>
        <v>0</v>
      </c>
      <c r="BF487" s="146">
        <f>IF(N487="snížená",J487,0)</f>
        <v>0</v>
      </c>
      <c r="BG487" s="146">
        <f>IF(N487="zákl. přenesená",J487,0)</f>
        <v>0</v>
      </c>
      <c r="BH487" s="146">
        <f>IF(N487="sníž. přenesená",J487,0)</f>
        <v>0</v>
      </c>
      <c r="BI487" s="146">
        <f>IF(N487="nulová",J487,0)</f>
        <v>0</v>
      </c>
      <c r="BJ487" s="19" t="s">
        <v>76</v>
      </c>
      <c r="BK487" s="146">
        <f>ROUND(I487*H487,2)</f>
        <v>0</v>
      </c>
      <c r="BL487" s="19" t="s">
        <v>113</v>
      </c>
      <c r="BM487" s="145" t="s">
        <v>4211</v>
      </c>
    </row>
    <row r="488" spans="2:65" s="12" customFormat="1">
      <c r="B488" s="156"/>
      <c r="D488" s="151" t="s">
        <v>442</v>
      </c>
      <c r="E488" s="157" t="s">
        <v>3</v>
      </c>
      <c r="F488" s="158" t="s">
        <v>8263</v>
      </c>
      <c r="H488" s="159">
        <v>0.57899999999999996</v>
      </c>
      <c r="I488" s="160"/>
      <c r="L488" s="156"/>
      <c r="M488" s="161"/>
      <c r="T488" s="162"/>
      <c r="AT488" s="157" t="s">
        <v>442</v>
      </c>
      <c r="AU488" s="157" t="s">
        <v>76</v>
      </c>
      <c r="AV488" s="12" t="s">
        <v>79</v>
      </c>
      <c r="AW488" s="12" t="s">
        <v>31</v>
      </c>
      <c r="AX488" s="12" t="s">
        <v>69</v>
      </c>
      <c r="AY488" s="157" t="s">
        <v>328</v>
      </c>
    </row>
    <row r="489" spans="2:65" s="13" customFormat="1">
      <c r="B489" s="163"/>
      <c r="D489" s="151" t="s">
        <v>442</v>
      </c>
      <c r="E489" s="164" t="s">
        <v>3</v>
      </c>
      <c r="F489" s="165" t="s">
        <v>452</v>
      </c>
      <c r="H489" s="166">
        <v>0.57899999999999996</v>
      </c>
      <c r="I489" s="167"/>
      <c r="L489" s="163"/>
      <c r="M489" s="168"/>
      <c r="T489" s="169"/>
      <c r="AT489" s="164" t="s">
        <v>442</v>
      </c>
      <c r="AU489" s="164" t="s">
        <v>76</v>
      </c>
      <c r="AV489" s="13" t="s">
        <v>113</v>
      </c>
      <c r="AW489" s="13" t="s">
        <v>31</v>
      </c>
      <c r="AX489" s="13" t="s">
        <v>76</v>
      </c>
      <c r="AY489" s="164" t="s">
        <v>328</v>
      </c>
    </row>
    <row r="490" spans="2:65" s="1" customFormat="1" ht="24.2" customHeight="1">
      <c r="B490" s="133"/>
      <c r="C490" s="134" t="s">
        <v>3404</v>
      </c>
      <c r="D490" s="134" t="s">
        <v>331</v>
      </c>
      <c r="E490" s="135" t="s">
        <v>8211</v>
      </c>
      <c r="F490" s="136" t="s">
        <v>8212</v>
      </c>
      <c r="G490" s="137" t="s">
        <v>476</v>
      </c>
      <c r="H490" s="138">
        <v>75</v>
      </c>
      <c r="I490" s="139"/>
      <c r="J490" s="140">
        <f>ROUND(I490*H490,2)</f>
        <v>0</v>
      </c>
      <c r="K490" s="136" t="s">
        <v>3</v>
      </c>
      <c r="L490" s="34"/>
      <c r="M490" s="141" t="s">
        <v>3</v>
      </c>
      <c r="N490" s="142" t="s">
        <v>40</v>
      </c>
      <c r="P490" s="143">
        <f>O490*H490</f>
        <v>0</v>
      </c>
      <c r="Q490" s="143">
        <v>0</v>
      </c>
      <c r="R490" s="143">
        <f>Q490*H490</f>
        <v>0</v>
      </c>
      <c r="S490" s="143">
        <v>0</v>
      </c>
      <c r="T490" s="144">
        <f>S490*H490</f>
        <v>0</v>
      </c>
      <c r="AR490" s="145" t="s">
        <v>113</v>
      </c>
      <c r="AT490" s="145" t="s">
        <v>331</v>
      </c>
      <c r="AU490" s="145" t="s">
        <v>76</v>
      </c>
      <c r="AY490" s="19" t="s">
        <v>328</v>
      </c>
      <c r="BE490" s="146">
        <f>IF(N490="základní",J490,0)</f>
        <v>0</v>
      </c>
      <c r="BF490" s="146">
        <f>IF(N490="snížená",J490,0)</f>
        <v>0</v>
      </c>
      <c r="BG490" s="146">
        <f>IF(N490="zákl. přenesená",J490,0)</f>
        <v>0</v>
      </c>
      <c r="BH490" s="146">
        <f>IF(N490="sníž. přenesená",J490,0)</f>
        <v>0</v>
      </c>
      <c r="BI490" s="146">
        <f>IF(N490="nulová",J490,0)</f>
        <v>0</v>
      </c>
      <c r="BJ490" s="19" t="s">
        <v>76</v>
      </c>
      <c r="BK490" s="146">
        <f>ROUND(I490*H490,2)</f>
        <v>0</v>
      </c>
      <c r="BL490" s="19" t="s">
        <v>113</v>
      </c>
      <c r="BM490" s="145" t="s">
        <v>4223</v>
      </c>
    </row>
    <row r="491" spans="2:65" s="1" customFormat="1" ht="29.25">
      <c r="B491" s="34"/>
      <c r="D491" s="151" t="s">
        <v>340</v>
      </c>
      <c r="F491" s="152" t="s">
        <v>8213</v>
      </c>
      <c r="I491" s="149"/>
      <c r="L491" s="34"/>
      <c r="M491" s="150"/>
      <c r="T491" s="55"/>
      <c r="AT491" s="19" t="s">
        <v>340</v>
      </c>
      <c r="AU491" s="19" t="s">
        <v>76</v>
      </c>
    </row>
    <row r="492" spans="2:65" s="1" customFormat="1" ht="33" customHeight="1">
      <c r="B492" s="133"/>
      <c r="C492" s="134" t="s">
        <v>1603</v>
      </c>
      <c r="D492" s="134" t="s">
        <v>331</v>
      </c>
      <c r="E492" s="135" t="s">
        <v>8264</v>
      </c>
      <c r="F492" s="136" t="s">
        <v>8215</v>
      </c>
      <c r="G492" s="137" t="s">
        <v>476</v>
      </c>
      <c r="H492" s="138">
        <v>75</v>
      </c>
      <c r="I492" s="139"/>
      <c r="J492" s="140">
        <f>ROUND(I492*H492,2)</f>
        <v>0</v>
      </c>
      <c r="K492" s="136" t="s">
        <v>3</v>
      </c>
      <c r="L492" s="34"/>
      <c r="M492" s="141" t="s">
        <v>3</v>
      </c>
      <c r="N492" s="142" t="s">
        <v>40</v>
      </c>
      <c r="P492" s="143">
        <f>O492*H492</f>
        <v>0</v>
      </c>
      <c r="Q492" s="143">
        <v>0</v>
      </c>
      <c r="R492" s="143">
        <f>Q492*H492</f>
        <v>0</v>
      </c>
      <c r="S492" s="143">
        <v>0</v>
      </c>
      <c r="T492" s="144">
        <f>S492*H492</f>
        <v>0</v>
      </c>
      <c r="AR492" s="145" t="s">
        <v>113</v>
      </c>
      <c r="AT492" s="145" t="s">
        <v>331</v>
      </c>
      <c r="AU492" s="145" t="s">
        <v>76</v>
      </c>
      <c r="AY492" s="19" t="s">
        <v>328</v>
      </c>
      <c r="BE492" s="146">
        <f>IF(N492="základní",J492,0)</f>
        <v>0</v>
      </c>
      <c r="BF492" s="146">
        <f>IF(N492="snížená",J492,0)</f>
        <v>0</v>
      </c>
      <c r="BG492" s="146">
        <f>IF(N492="zákl. přenesená",J492,0)</f>
        <v>0</v>
      </c>
      <c r="BH492" s="146">
        <f>IF(N492="sníž. přenesená",J492,0)</f>
        <v>0</v>
      </c>
      <c r="BI492" s="146">
        <f>IF(N492="nulová",J492,0)</f>
        <v>0</v>
      </c>
      <c r="BJ492" s="19" t="s">
        <v>76</v>
      </c>
      <c r="BK492" s="146">
        <f>ROUND(I492*H492,2)</f>
        <v>0</v>
      </c>
      <c r="BL492" s="19" t="s">
        <v>113</v>
      </c>
      <c r="BM492" s="145" t="s">
        <v>4245</v>
      </c>
    </row>
    <row r="493" spans="2:65" s="1" customFormat="1" ht="37.9" customHeight="1">
      <c r="B493" s="133"/>
      <c r="C493" s="134" t="s">
        <v>3420</v>
      </c>
      <c r="D493" s="134" t="s">
        <v>331</v>
      </c>
      <c r="E493" s="135" t="s">
        <v>8265</v>
      </c>
      <c r="F493" s="136" t="s">
        <v>8266</v>
      </c>
      <c r="G493" s="137" t="s">
        <v>439</v>
      </c>
      <c r="H493" s="138">
        <v>579</v>
      </c>
      <c r="I493" s="139"/>
      <c r="J493" s="140">
        <f>ROUND(I493*H493,2)</f>
        <v>0</v>
      </c>
      <c r="K493" s="136" t="s">
        <v>335</v>
      </c>
      <c r="L493" s="34"/>
      <c r="M493" s="141" t="s">
        <v>3</v>
      </c>
      <c r="N493" s="142" t="s">
        <v>40</v>
      </c>
      <c r="P493" s="143">
        <f>O493*H493</f>
        <v>0</v>
      </c>
      <c r="Q493" s="143">
        <v>0</v>
      </c>
      <c r="R493" s="143">
        <f>Q493*H493</f>
        <v>0</v>
      </c>
      <c r="S493" s="143">
        <v>0</v>
      </c>
      <c r="T493" s="144">
        <f>S493*H493</f>
        <v>0</v>
      </c>
      <c r="AR493" s="145" t="s">
        <v>113</v>
      </c>
      <c r="AT493" s="145" t="s">
        <v>331</v>
      </c>
      <c r="AU493" s="145" t="s">
        <v>76</v>
      </c>
      <c r="AY493" s="19" t="s">
        <v>328</v>
      </c>
      <c r="BE493" s="146">
        <f>IF(N493="základní",J493,0)</f>
        <v>0</v>
      </c>
      <c r="BF493" s="146">
        <f>IF(N493="snížená",J493,0)</f>
        <v>0</v>
      </c>
      <c r="BG493" s="146">
        <f>IF(N493="zákl. přenesená",J493,0)</f>
        <v>0</v>
      </c>
      <c r="BH493" s="146">
        <f>IF(N493="sníž. přenesená",J493,0)</f>
        <v>0</v>
      </c>
      <c r="BI493" s="146">
        <f>IF(N493="nulová",J493,0)</f>
        <v>0</v>
      </c>
      <c r="BJ493" s="19" t="s">
        <v>76</v>
      </c>
      <c r="BK493" s="146">
        <f>ROUND(I493*H493,2)</f>
        <v>0</v>
      </c>
      <c r="BL493" s="19" t="s">
        <v>113</v>
      </c>
      <c r="BM493" s="145" t="s">
        <v>4258</v>
      </c>
    </row>
    <row r="494" spans="2:65" s="1" customFormat="1">
      <c r="B494" s="34"/>
      <c r="D494" s="147" t="s">
        <v>338</v>
      </c>
      <c r="F494" s="148" t="s">
        <v>8267</v>
      </c>
      <c r="I494" s="149"/>
      <c r="L494" s="34"/>
      <c r="M494" s="150"/>
      <c r="T494" s="55"/>
      <c r="AT494" s="19" t="s">
        <v>338</v>
      </c>
      <c r="AU494" s="19" t="s">
        <v>76</v>
      </c>
    </row>
    <row r="495" spans="2:65" s="14" customFormat="1">
      <c r="B495" s="170"/>
      <c r="D495" s="151" t="s">
        <v>442</v>
      </c>
      <c r="E495" s="171" t="s">
        <v>3</v>
      </c>
      <c r="F495" s="172" t="s">
        <v>8253</v>
      </c>
      <c r="H495" s="171" t="s">
        <v>3</v>
      </c>
      <c r="I495" s="173"/>
      <c r="L495" s="170"/>
      <c r="M495" s="174"/>
      <c r="T495" s="175"/>
      <c r="AT495" s="171" t="s">
        <v>442</v>
      </c>
      <c r="AU495" s="171" t="s">
        <v>76</v>
      </c>
      <c r="AV495" s="14" t="s">
        <v>76</v>
      </c>
      <c r="AW495" s="14" t="s">
        <v>31</v>
      </c>
      <c r="AX495" s="14" t="s">
        <v>69</v>
      </c>
      <c r="AY495" s="171" t="s">
        <v>328</v>
      </c>
    </row>
    <row r="496" spans="2:65" s="12" customFormat="1">
      <c r="B496" s="156"/>
      <c r="D496" s="151" t="s">
        <v>442</v>
      </c>
      <c r="E496" s="157" t="s">
        <v>3</v>
      </c>
      <c r="F496" s="158" t="s">
        <v>8254</v>
      </c>
      <c r="H496" s="159">
        <v>471</v>
      </c>
      <c r="I496" s="160"/>
      <c r="L496" s="156"/>
      <c r="M496" s="161"/>
      <c r="T496" s="162"/>
      <c r="AT496" s="157" t="s">
        <v>442</v>
      </c>
      <c r="AU496" s="157" t="s">
        <v>76</v>
      </c>
      <c r="AV496" s="12" t="s">
        <v>79</v>
      </c>
      <c r="AW496" s="12" t="s">
        <v>31</v>
      </c>
      <c r="AX496" s="12" t="s">
        <v>69</v>
      </c>
      <c r="AY496" s="157" t="s">
        <v>328</v>
      </c>
    </row>
    <row r="497" spans="2:65" s="14" customFormat="1">
      <c r="B497" s="170"/>
      <c r="D497" s="151" t="s">
        <v>442</v>
      </c>
      <c r="E497" s="171" t="s">
        <v>3</v>
      </c>
      <c r="F497" s="172" t="s">
        <v>8268</v>
      </c>
      <c r="H497" s="171" t="s">
        <v>3</v>
      </c>
      <c r="I497" s="173"/>
      <c r="L497" s="170"/>
      <c r="M497" s="174"/>
      <c r="T497" s="175"/>
      <c r="AT497" s="171" t="s">
        <v>442</v>
      </c>
      <c r="AU497" s="171" t="s">
        <v>76</v>
      </c>
      <c r="AV497" s="14" t="s">
        <v>76</v>
      </c>
      <c r="AW497" s="14" t="s">
        <v>31</v>
      </c>
      <c r="AX497" s="14" t="s">
        <v>69</v>
      </c>
      <c r="AY497" s="171" t="s">
        <v>328</v>
      </c>
    </row>
    <row r="498" spans="2:65" s="12" customFormat="1">
      <c r="B498" s="156"/>
      <c r="D498" s="151" t="s">
        <v>442</v>
      </c>
      <c r="E498" s="157" t="s">
        <v>3</v>
      </c>
      <c r="F498" s="158" t="s">
        <v>570</v>
      </c>
      <c r="H498" s="159">
        <v>108</v>
      </c>
      <c r="I498" s="160"/>
      <c r="L498" s="156"/>
      <c r="M498" s="161"/>
      <c r="T498" s="162"/>
      <c r="AT498" s="157" t="s">
        <v>442</v>
      </c>
      <c r="AU498" s="157" t="s">
        <v>76</v>
      </c>
      <c r="AV498" s="12" t="s">
        <v>79</v>
      </c>
      <c r="AW498" s="12" t="s">
        <v>31</v>
      </c>
      <c r="AX498" s="12" t="s">
        <v>69</v>
      </c>
      <c r="AY498" s="157" t="s">
        <v>328</v>
      </c>
    </row>
    <row r="499" spans="2:65" s="13" customFormat="1">
      <c r="B499" s="163"/>
      <c r="D499" s="151" t="s">
        <v>442</v>
      </c>
      <c r="E499" s="164" t="s">
        <v>3</v>
      </c>
      <c r="F499" s="165" t="s">
        <v>452</v>
      </c>
      <c r="H499" s="166">
        <v>579</v>
      </c>
      <c r="I499" s="167"/>
      <c r="L499" s="163"/>
      <c r="M499" s="168"/>
      <c r="T499" s="169"/>
      <c r="AT499" s="164" t="s">
        <v>442</v>
      </c>
      <c r="AU499" s="164" t="s">
        <v>76</v>
      </c>
      <c r="AV499" s="13" t="s">
        <v>113</v>
      </c>
      <c r="AW499" s="13" t="s">
        <v>31</v>
      </c>
      <c r="AX499" s="13" t="s">
        <v>76</v>
      </c>
      <c r="AY499" s="164" t="s">
        <v>328</v>
      </c>
    </row>
    <row r="500" spans="2:65" s="1" customFormat="1" ht="37.9" customHeight="1">
      <c r="B500" s="133"/>
      <c r="C500" s="134" t="s">
        <v>1606</v>
      </c>
      <c r="D500" s="134" t="s">
        <v>331</v>
      </c>
      <c r="E500" s="135" t="s">
        <v>8269</v>
      </c>
      <c r="F500" s="136" t="s">
        <v>8270</v>
      </c>
      <c r="G500" s="137" t="s">
        <v>574</v>
      </c>
      <c r="H500" s="138">
        <v>3978</v>
      </c>
      <c r="I500" s="139"/>
      <c r="J500" s="140">
        <f>ROUND(I500*H500,2)</f>
        <v>0</v>
      </c>
      <c r="K500" s="136" t="s">
        <v>335</v>
      </c>
      <c r="L500" s="34"/>
      <c r="M500" s="141" t="s">
        <v>3</v>
      </c>
      <c r="N500" s="142" t="s">
        <v>40</v>
      </c>
      <c r="P500" s="143">
        <f>O500*H500</f>
        <v>0</v>
      </c>
      <c r="Q500" s="143">
        <v>0</v>
      </c>
      <c r="R500" s="143">
        <f>Q500*H500</f>
        <v>0</v>
      </c>
      <c r="S500" s="143">
        <v>0</v>
      </c>
      <c r="T500" s="144">
        <f>S500*H500</f>
        <v>0</v>
      </c>
      <c r="AR500" s="145" t="s">
        <v>113</v>
      </c>
      <c r="AT500" s="145" t="s">
        <v>331</v>
      </c>
      <c r="AU500" s="145" t="s">
        <v>76</v>
      </c>
      <c r="AY500" s="19" t="s">
        <v>328</v>
      </c>
      <c r="BE500" s="146">
        <f>IF(N500="základní",J500,0)</f>
        <v>0</v>
      </c>
      <c r="BF500" s="146">
        <f>IF(N500="snížená",J500,0)</f>
        <v>0</v>
      </c>
      <c r="BG500" s="146">
        <f>IF(N500="zákl. přenesená",J500,0)</f>
        <v>0</v>
      </c>
      <c r="BH500" s="146">
        <f>IF(N500="sníž. přenesená",J500,0)</f>
        <v>0</v>
      </c>
      <c r="BI500" s="146">
        <f>IF(N500="nulová",J500,0)</f>
        <v>0</v>
      </c>
      <c r="BJ500" s="19" t="s">
        <v>76</v>
      </c>
      <c r="BK500" s="146">
        <f>ROUND(I500*H500,2)</f>
        <v>0</v>
      </c>
      <c r="BL500" s="19" t="s">
        <v>113</v>
      </c>
      <c r="BM500" s="145" t="s">
        <v>4271</v>
      </c>
    </row>
    <row r="501" spans="2:65" s="1" customFormat="1">
      <c r="B501" s="34"/>
      <c r="D501" s="147" t="s">
        <v>338</v>
      </c>
      <c r="F501" s="148" t="s">
        <v>8271</v>
      </c>
      <c r="I501" s="149"/>
      <c r="L501" s="34"/>
      <c r="M501" s="150"/>
      <c r="T501" s="55"/>
      <c r="AT501" s="19" t="s">
        <v>338</v>
      </c>
      <c r="AU501" s="19" t="s">
        <v>76</v>
      </c>
    </row>
    <row r="502" spans="2:65" s="14" customFormat="1">
      <c r="B502" s="170"/>
      <c r="D502" s="151" t="s">
        <v>442</v>
      </c>
      <c r="E502" s="171" t="s">
        <v>3</v>
      </c>
      <c r="F502" s="172" t="s">
        <v>8272</v>
      </c>
      <c r="H502" s="171" t="s">
        <v>3</v>
      </c>
      <c r="I502" s="173"/>
      <c r="L502" s="170"/>
      <c r="M502" s="174"/>
      <c r="T502" s="175"/>
      <c r="AT502" s="171" t="s">
        <v>442</v>
      </c>
      <c r="AU502" s="171" t="s">
        <v>76</v>
      </c>
      <c r="AV502" s="14" t="s">
        <v>76</v>
      </c>
      <c r="AW502" s="14" t="s">
        <v>31</v>
      </c>
      <c r="AX502" s="14" t="s">
        <v>69</v>
      </c>
      <c r="AY502" s="171" t="s">
        <v>328</v>
      </c>
    </row>
    <row r="503" spans="2:65" s="12" customFormat="1">
      <c r="B503" s="156"/>
      <c r="D503" s="151" t="s">
        <v>442</v>
      </c>
      <c r="E503" s="157" t="s">
        <v>3</v>
      </c>
      <c r="F503" s="158" t="s">
        <v>8273</v>
      </c>
      <c r="H503" s="159">
        <v>3760</v>
      </c>
      <c r="I503" s="160"/>
      <c r="L503" s="156"/>
      <c r="M503" s="161"/>
      <c r="T503" s="162"/>
      <c r="AT503" s="157" t="s">
        <v>442</v>
      </c>
      <c r="AU503" s="157" t="s">
        <v>76</v>
      </c>
      <c r="AV503" s="12" t="s">
        <v>79</v>
      </c>
      <c r="AW503" s="12" t="s">
        <v>31</v>
      </c>
      <c r="AX503" s="12" t="s">
        <v>69</v>
      </c>
      <c r="AY503" s="157" t="s">
        <v>328</v>
      </c>
    </row>
    <row r="504" spans="2:65" s="14" customFormat="1">
      <c r="B504" s="170"/>
      <c r="D504" s="151" t="s">
        <v>442</v>
      </c>
      <c r="E504" s="171" t="s">
        <v>3</v>
      </c>
      <c r="F504" s="172" t="s">
        <v>8268</v>
      </c>
      <c r="H504" s="171" t="s">
        <v>3</v>
      </c>
      <c r="I504" s="173"/>
      <c r="L504" s="170"/>
      <c r="M504" s="174"/>
      <c r="T504" s="175"/>
      <c r="AT504" s="171" t="s">
        <v>442</v>
      </c>
      <c r="AU504" s="171" t="s">
        <v>76</v>
      </c>
      <c r="AV504" s="14" t="s">
        <v>76</v>
      </c>
      <c r="AW504" s="14" t="s">
        <v>31</v>
      </c>
      <c r="AX504" s="14" t="s">
        <v>69</v>
      </c>
      <c r="AY504" s="171" t="s">
        <v>328</v>
      </c>
    </row>
    <row r="505" spans="2:65" s="12" customFormat="1">
      <c r="B505" s="156"/>
      <c r="D505" s="151" t="s">
        <v>442</v>
      </c>
      <c r="E505" s="157" t="s">
        <v>3</v>
      </c>
      <c r="F505" s="158" t="s">
        <v>1740</v>
      </c>
      <c r="H505" s="159">
        <v>218</v>
      </c>
      <c r="I505" s="160"/>
      <c r="L505" s="156"/>
      <c r="M505" s="161"/>
      <c r="T505" s="162"/>
      <c r="AT505" s="157" t="s">
        <v>442</v>
      </c>
      <c r="AU505" s="157" t="s">
        <v>76</v>
      </c>
      <c r="AV505" s="12" t="s">
        <v>79</v>
      </c>
      <c r="AW505" s="12" t="s">
        <v>31</v>
      </c>
      <c r="AX505" s="12" t="s">
        <v>69</v>
      </c>
      <c r="AY505" s="157" t="s">
        <v>328</v>
      </c>
    </row>
    <row r="506" spans="2:65" s="13" customFormat="1">
      <c r="B506" s="163"/>
      <c r="D506" s="151" t="s">
        <v>442</v>
      </c>
      <c r="E506" s="164" t="s">
        <v>3</v>
      </c>
      <c r="F506" s="165" t="s">
        <v>452</v>
      </c>
      <c r="H506" s="166">
        <v>3978</v>
      </c>
      <c r="I506" s="167"/>
      <c r="L506" s="163"/>
      <c r="M506" s="168"/>
      <c r="T506" s="169"/>
      <c r="AT506" s="164" t="s">
        <v>442</v>
      </c>
      <c r="AU506" s="164" t="s">
        <v>76</v>
      </c>
      <c r="AV506" s="13" t="s">
        <v>113</v>
      </c>
      <c r="AW506" s="13" t="s">
        <v>31</v>
      </c>
      <c r="AX506" s="13" t="s">
        <v>76</v>
      </c>
      <c r="AY506" s="164" t="s">
        <v>328</v>
      </c>
    </row>
    <row r="507" spans="2:65" s="1" customFormat="1" ht="24.2" customHeight="1">
      <c r="B507" s="133"/>
      <c r="C507" s="134" t="s">
        <v>3434</v>
      </c>
      <c r="D507" s="134" t="s">
        <v>331</v>
      </c>
      <c r="E507" s="135" t="s">
        <v>8274</v>
      </c>
      <c r="F507" s="136" t="s">
        <v>8275</v>
      </c>
      <c r="G507" s="137" t="s">
        <v>574</v>
      </c>
      <c r="H507" s="138">
        <v>3978</v>
      </c>
      <c r="I507" s="139"/>
      <c r="J507" s="140">
        <f>ROUND(I507*H507,2)</f>
        <v>0</v>
      </c>
      <c r="K507" s="136" t="s">
        <v>335</v>
      </c>
      <c r="L507" s="34"/>
      <c r="M507" s="141" t="s">
        <v>3</v>
      </c>
      <c r="N507" s="142" t="s">
        <v>40</v>
      </c>
      <c r="P507" s="143">
        <f>O507*H507</f>
        <v>0</v>
      </c>
      <c r="Q507" s="143">
        <v>0</v>
      </c>
      <c r="R507" s="143">
        <f>Q507*H507</f>
        <v>0</v>
      </c>
      <c r="S507" s="143">
        <v>0</v>
      </c>
      <c r="T507" s="144">
        <f>S507*H507</f>
        <v>0</v>
      </c>
      <c r="AR507" s="145" t="s">
        <v>113</v>
      </c>
      <c r="AT507" s="145" t="s">
        <v>331</v>
      </c>
      <c r="AU507" s="145" t="s">
        <v>76</v>
      </c>
      <c r="AY507" s="19" t="s">
        <v>328</v>
      </c>
      <c r="BE507" s="146">
        <f>IF(N507="základní",J507,0)</f>
        <v>0</v>
      </c>
      <c r="BF507" s="146">
        <f>IF(N507="snížená",J507,0)</f>
        <v>0</v>
      </c>
      <c r="BG507" s="146">
        <f>IF(N507="zákl. přenesená",J507,0)</f>
        <v>0</v>
      </c>
      <c r="BH507" s="146">
        <f>IF(N507="sníž. přenesená",J507,0)</f>
        <v>0</v>
      </c>
      <c r="BI507" s="146">
        <f>IF(N507="nulová",J507,0)</f>
        <v>0</v>
      </c>
      <c r="BJ507" s="19" t="s">
        <v>76</v>
      </c>
      <c r="BK507" s="146">
        <f>ROUND(I507*H507,2)</f>
        <v>0</v>
      </c>
      <c r="BL507" s="19" t="s">
        <v>113</v>
      </c>
      <c r="BM507" s="145" t="s">
        <v>4281</v>
      </c>
    </row>
    <row r="508" spans="2:65" s="1" customFormat="1">
      <c r="B508" s="34"/>
      <c r="D508" s="147" t="s">
        <v>338</v>
      </c>
      <c r="F508" s="148" t="s">
        <v>8276</v>
      </c>
      <c r="I508" s="149"/>
      <c r="L508" s="34"/>
      <c r="M508" s="150"/>
      <c r="T508" s="55"/>
      <c r="AT508" s="19" t="s">
        <v>338</v>
      </c>
      <c r="AU508" s="19" t="s">
        <v>76</v>
      </c>
    </row>
    <row r="509" spans="2:65" s="1" customFormat="1" ht="24.2" customHeight="1">
      <c r="B509" s="133"/>
      <c r="C509" s="176" t="s">
        <v>1609</v>
      </c>
      <c r="D509" s="176" t="s">
        <v>539</v>
      </c>
      <c r="E509" s="177" t="s">
        <v>8277</v>
      </c>
      <c r="F509" s="178" t="s">
        <v>8278</v>
      </c>
      <c r="G509" s="179" t="s">
        <v>574</v>
      </c>
      <c r="H509" s="180">
        <v>85</v>
      </c>
      <c r="I509" s="181"/>
      <c r="J509" s="182">
        <f t="shared" ref="J509:J526" si="20">ROUND(I509*H509,2)</f>
        <v>0</v>
      </c>
      <c r="K509" s="178" t="s">
        <v>3</v>
      </c>
      <c r="L509" s="183"/>
      <c r="M509" s="184" t="s">
        <v>3</v>
      </c>
      <c r="N509" s="185" t="s">
        <v>40</v>
      </c>
      <c r="P509" s="143">
        <f t="shared" ref="P509:P526" si="21">O509*H509</f>
        <v>0</v>
      </c>
      <c r="Q509" s="143">
        <v>0</v>
      </c>
      <c r="R509" s="143">
        <f t="shared" ref="R509:R526" si="22">Q509*H509</f>
        <v>0</v>
      </c>
      <c r="S509" s="143">
        <v>0</v>
      </c>
      <c r="T509" s="144">
        <f t="shared" ref="T509:T526" si="23">S509*H509</f>
        <v>0</v>
      </c>
      <c r="AR509" s="145" t="s">
        <v>171</v>
      </c>
      <c r="AT509" s="145" t="s">
        <v>539</v>
      </c>
      <c r="AU509" s="145" t="s">
        <v>76</v>
      </c>
      <c r="AY509" s="19" t="s">
        <v>328</v>
      </c>
      <c r="BE509" s="146">
        <f t="shared" ref="BE509:BE526" si="24">IF(N509="základní",J509,0)</f>
        <v>0</v>
      </c>
      <c r="BF509" s="146">
        <f t="shared" ref="BF509:BF526" si="25">IF(N509="snížená",J509,0)</f>
        <v>0</v>
      </c>
      <c r="BG509" s="146">
        <f t="shared" ref="BG509:BG526" si="26">IF(N509="zákl. přenesená",J509,0)</f>
        <v>0</v>
      </c>
      <c r="BH509" s="146">
        <f t="shared" ref="BH509:BH526" si="27">IF(N509="sníž. přenesená",J509,0)</f>
        <v>0</v>
      </c>
      <c r="BI509" s="146">
        <f t="shared" ref="BI509:BI526" si="28">IF(N509="nulová",J509,0)</f>
        <v>0</v>
      </c>
      <c r="BJ509" s="19" t="s">
        <v>76</v>
      </c>
      <c r="BK509" s="146">
        <f t="shared" ref="BK509:BK526" si="29">ROUND(I509*H509,2)</f>
        <v>0</v>
      </c>
      <c r="BL509" s="19" t="s">
        <v>113</v>
      </c>
      <c r="BM509" s="145" t="s">
        <v>4294</v>
      </c>
    </row>
    <row r="510" spans="2:65" s="1" customFormat="1" ht="16.5" customHeight="1">
      <c r="B510" s="133"/>
      <c r="C510" s="176" t="s">
        <v>3443</v>
      </c>
      <c r="D510" s="176" t="s">
        <v>539</v>
      </c>
      <c r="E510" s="177" t="s">
        <v>8279</v>
      </c>
      <c r="F510" s="178" t="s">
        <v>8280</v>
      </c>
      <c r="G510" s="179" t="s">
        <v>574</v>
      </c>
      <c r="H510" s="180">
        <v>120</v>
      </c>
      <c r="I510" s="181"/>
      <c r="J510" s="182">
        <f t="shared" si="20"/>
        <v>0</v>
      </c>
      <c r="K510" s="178" t="s">
        <v>3</v>
      </c>
      <c r="L510" s="183"/>
      <c r="M510" s="184" t="s">
        <v>3</v>
      </c>
      <c r="N510" s="185" t="s">
        <v>40</v>
      </c>
      <c r="P510" s="143">
        <f t="shared" si="21"/>
        <v>0</v>
      </c>
      <c r="Q510" s="143">
        <v>0</v>
      </c>
      <c r="R510" s="143">
        <f t="shared" si="22"/>
        <v>0</v>
      </c>
      <c r="S510" s="143">
        <v>0</v>
      </c>
      <c r="T510" s="144">
        <f t="shared" si="23"/>
        <v>0</v>
      </c>
      <c r="AR510" s="145" t="s">
        <v>171</v>
      </c>
      <c r="AT510" s="145" t="s">
        <v>539</v>
      </c>
      <c r="AU510" s="145" t="s">
        <v>76</v>
      </c>
      <c r="AY510" s="19" t="s">
        <v>328</v>
      </c>
      <c r="BE510" s="146">
        <f t="shared" si="24"/>
        <v>0</v>
      </c>
      <c r="BF510" s="146">
        <f t="shared" si="25"/>
        <v>0</v>
      </c>
      <c r="BG510" s="146">
        <f t="shared" si="26"/>
        <v>0</v>
      </c>
      <c r="BH510" s="146">
        <f t="shared" si="27"/>
        <v>0</v>
      </c>
      <c r="BI510" s="146">
        <f t="shared" si="28"/>
        <v>0</v>
      </c>
      <c r="BJ510" s="19" t="s">
        <v>76</v>
      </c>
      <c r="BK510" s="146">
        <f t="shared" si="29"/>
        <v>0</v>
      </c>
      <c r="BL510" s="19" t="s">
        <v>113</v>
      </c>
      <c r="BM510" s="145" t="s">
        <v>4306</v>
      </c>
    </row>
    <row r="511" spans="2:65" s="1" customFormat="1" ht="33" customHeight="1">
      <c r="B511" s="133"/>
      <c r="C511" s="176" t="s">
        <v>1613</v>
      </c>
      <c r="D511" s="176" t="s">
        <v>539</v>
      </c>
      <c r="E511" s="177" t="s">
        <v>8281</v>
      </c>
      <c r="F511" s="178" t="s">
        <v>8282</v>
      </c>
      <c r="G511" s="179" t="s">
        <v>574</v>
      </c>
      <c r="H511" s="180">
        <v>110</v>
      </c>
      <c r="I511" s="181"/>
      <c r="J511" s="182">
        <f t="shared" si="20"/>
        <v>0</v>
      </c>
      <c r="K511" s="178" t="s">
        <v>3</v>
      </c>
      <c r="L511" s="183"/>
      <c r="M511" s="184" t="s">
        <v>3</v>
      </c>
      <c r="N511" s="185" t="s">
        <v>40</v>
      </c>
      <c r="P511" s="143">
        <f t="shared" si="21"/>
        <v>0</v>
      </c>
      <c r="Q511" s="143">
        <v>0</v>
      </c>
      <c r="R511" s="143">
        <f t="shared" si="22"/>
        <v>0</v>
      </c>
      <c r="S511" s="143">
        <v>0</v>
      </c>
      <c r="T511" s="144">
        <f t="shared" si="23"/>
        <v>0</v>
      </c>
      <c r="AR511" s="145" t="s">
        <v>171</v>
      </c>
      <c r="AT511" s="145" t="s">
        <v>539</v>
      </c>
      <c r="AU511" s="145" t="s">
        <v>76</v>
      </c>
      <c r="AY511" s="19" t="s">
        <v>328</v>
      </c>
      <c r="BE511" s="146">
        <f t="shared" si="24"/>
        <v>0</v>
      </c>
      <c r="BF511" s="146">
        <f t="shared" si="25"/>
        <v>0</v>
      </c>
      <c r="BG511" s="146">
        <f t="shared" si="26"/>
        <v>0</v>
      </c>
      <c r="BH511" s="146">
        <f t="shared" si="27"/>
        <v>0</v>
      </c>
      <c r="BI511" s="146">
        <f t="shared" si="28"/>
        <v>0</v>
      </c>
      <c r="BJ511" s="19" t="s">
        <v>76</v>
      </c>
      <c r="BK511" s="146">
        <f t="shared" si="29"/>
        <v>0</v>
      </c>
      <c r="BL511" s="19" t="s">
        <v>113</v>
      </c>
      <c r="BM511" s="145" t="s">
        <v>4317</v>
      </c>
    </row>
    <row r="512" spans="2:65" s="1" customFormat="1" ht="33" customHeight="1">
      <c r="B512" s="133"/>
      <c r="C512" s="176" t="s">
        <v>3453</v>
      </c>
      <c r="D512" s="176" t="s">
        <v>539</v>
      </c>
      <c r="E512" s="177" t="s">
        <v>8283</v>
      </c>
      <c r="F512" s="178" t="s">
        <v>8284</v>
      </c>
      <c r="G512" s="179" t="s">
        <v>574</v>
      </c>
      <c r="H512" s="180">
        <v>120</v>
      </c>
      <c r="I512" s="181"/>
      <c r="J512" s="182">
        <f t="shared" si="20"/>
        <v>0</v>
      </c>
      <c r="K512" s="178" t="s">
        <v>3</v>
      </c>
      <c r="L512" s="183"/>
      <c r="M512" s="184" t="s">
        <v>3</v>
      </c>
      <c r="N512" s="185" t="s">
        <v>40</v>
      </c>
      <c r="P512" s="143">
        <f t="shared" si="21"/>
        <v>0</v>
      </c>
      <c r="Q512" s="143">
        <v>0</v>
      </c>
      <c r="R512" s="143">
        <f t="shared" si="22"/>
        <v>0</v>
      </c>
      <c r="S512" s="143">
        <v>0</v>
      </c>
      <c r="T512" s="144">
        <f t="shared" si="23"/>
        <v>0</v>
      </c>
      <c r="AR512" s="145" t="s">
        <v>171</v>
      </c>
      <c r="AT512" s="145" t="s">
        <v>539</v>
      </c>
      <c r="AU512" s="145" t="s">
        <v>76</v>
      </c>
      <c r="AY512" s="19" t="s">
        <v>328</v>
      </c>
      <c r="BE512" s="146">
        <f t="shared" si="24"/>
        <v>0</v>
      </c>
      <c r="BF512" s="146">
        <f t="shared" si="25"/>
        <v>0</v>
      </c>
      <c r="BG512" s="146">
        <f t="shared" si="26"/>
        <v>0</v>
      </c>
      <c r="BH512" s="146">
        <f t="shared" si="27"/>
        <v>0</v>
      </c>
      <c r="BI512" s="146">
        <f t="shared" si="28"/>
        <v>0</v>
      </c>
      <c r="BJ512" s="19" t="s">
        <v>76</v>
      </c>
      <c r="BK512" s="146">
        <f t="shared" si="29"/>
        <v>0</v>
      </c>
      <c r="BL512" s="19" t="s">
        <v>113</v>
      </c>
      <c r="BM512" s="145" t="s">
        <v>4328</v>
      </c>
    </row>
    <row r="513" spans="2:65" s="1" customFormat="1" ht="16.5" customHeight="1">
      <c r="B513" s="133"/>
      <c r="C513" s="176" t="s">
        <v>1616</v>
      </c>
      <c r="D513" s="176" t="s">
        <v>539</v>
      </c>
      <c r="E513" s="177" t="s">
        <v>8285</v>
      </c>
      <c r="F513" s="178" t="s">
        <v>8286</v>
      </c>
      <c r="G513" s="179" t="s">
        <v>574</v>
      </c>
      <c r="H513" s="180">
        <v>115</v>
      </c>
      <c r="I513" s="181"/>
      <c r="J513" s="182">
        <f t="shared" si="20"/>
        <v>0</v>
      </c>
      <c r="K513" s="178" t="s">
        <v>3</v>
      </c>
      <c r="L513" s="183"/>
      <c r="M513" s="184" t="s">
        <v>3</v>
      </c>
      <c r="N513" s="185" t="s">
        <v>40</v>
      </c>
      <c r="P513" s="143">
        <f t="shared" si="21"/>
        <v>0</v>
      </c>
      <c r="Q513" s="143">
        <v>0</v>
      </c>
      <c r="R513" s="143">
        <f t="shared" si="22"/>
        <v>0</v>
      </c>
      <c r="S513" s="143">
        <v>0</v>
      </c>
      <c r="T513" s="144">
        <f t="shared" si="23"/>
        <v>0</v>
      </c>
      <c r="AR513" s="145" t="s">
        <v>171</v>
      </c>
      <c r="AT513" s="145" t="s">
        <v>539</v>
      </c>
      <c r="AU513" s="145" t="s">
        <v>76</v>
      </c>
      <c r="AY513" s="19" t="s">
        <v>328</v>
      </c>
      <c r="BE513" s="146">
        <f t="shared" si="24"/>
        <v>0</v>
      </c>
      <c r="BF513" s="146">
        <f t="shared" si="25"/>
        <v>0</v>
      </c>
      <c r="BG513" s="146">
        <f t="shared" si="26"/>
        <v>0</v>
      </c>
      <c r="BH513" s="146">
        <f t="shared" si="27"/>
        <v>0</v>
      </c>
      <c r="BI513" s="146">
        <f t="shared" si="28"/>
        <v>0</v>
      </c>
      <c r="BJ513" s="19" t="s">
        <v>76</v>
      </c>
      <c r="BK513" s="146">
        <f t="shared" si="29"/>
        <v>0</v>
      </c>
      <c r="BL513" s="19" t="s">
        <v>113</v>
      </c>
      <c r="BM513" s="145" t="s">
        <v>4342</v>
      </c>
    </row>
    <row r="514" spans="2:65" s="1" customFormat="1" ht="24.2" customHeight="1">
      <c r="B514" s="133"/>
      <c r="C514" s="176" t="s">
        <v>3464</v>
      </c>
      <c r="D514" s="176" t="s">
        <v>539</v>
      </c>
      <c r="E514" s="177" t="s">
        <v>8287</v>
      </c>
      <c r="F514" s="178" t="s">
        <v>8288</v>
      </c>
      <c r="G514" s="179" t="s">
        <v>574</v>
      </c>
      <c r="H514" s="180">
        <v>99</v>
      </c>
      <c r="I514" s="181"/>
      <c r="J514" s="182">
        <f t="shared" si="20"/>
        <v>0</v>
      </c>
      <c r="K514" s="178" t="s">
        <v>3</v>
      </c>
      <c r="L514" s="183"/>
      <c r="M514" s="184" t="s">
        <v>3</v>
      </c>
      <c r="N514" s="185" t="s">
        <v>40</v>
      </c>
      <c r="P514" s="143">
        <f t="shared" si="21"/>
        <v>0</v>
      </c>
      <c r="Q514" s="143">
        <v>0</v>
      </c>
      <c r="R514" s="143">
        <f t="shared" si="22"/>
        <v>0</v>
      </c>
      <c r="S514" s="143">
        <v>0</v>
      </c>
      <c r="T514" s="144">
        <f t="shared" si="23"/>
        <v>0</v>
      </c>
      <c r="AR514" s="145" t="s">
        <v>171</v>
      </c>
      <c r="AT514" s="145" t="s">
        <v>539</v>
      </c>
      <c r="AU514" s="145" t="s">
        <v>76</v>
      </c>
      <c r="AY514" s="19" t="s">
        <v>328</v>
      </c>
      <c r="BE514" s="146">
        <f t="shared" si="24"/>
        <v>0</v>
      </c>
      <c r="BF514" s="146">
        <f t="shared" si="25"/>
        <v>0</v>
      </c>
      <c r="BG514" s="146">
        <f t="shared" si="26"/>
        <v>0</v>
      </c>
      <c r="BH514" s="146">
        <f t="shared" si="27"/>
        <v>0</v>
      </c>
      <c r="BI514" s="146">
        <f t="shared" si="28"/>
        <v>0</v>
      </c>
      <c r="BJ514" s="19" t="s">
        <v>76</v>
      </c>
      <c r="BK514" s="146">
        <f t="shared" si="29"/>
        <v>0</v>
      </c>
      <c r="BL514" s="19" t="s">
        <v>113</v>
      </c>
      <c r="BM514" s="145" t="s">
        <v>4351</v>
      </c>
    </row>
    <row r="515" spans="2:65" s="1" customFormat="1" ht="16.5" customHeight="1">
      <c r="B515" s="133"/>
      <c r="C515" s="176" t="s">
        <v>1619</v>
      </c>
      <c r="D515" s="176" t="s">
        <v>539</v>
      </c>
      <c r="E515" s="177" t="s">
        <v>8289</v>
      </c>
      <c r="F515" s="178" t="s">
        <v>8290</v>
      </c>
      <c r="G515" s="179" t="s">
        <v>574</v>
      </c>
      <c r="H515" s="180">
        <v>103</v>
      </c>
      <c r="I515" s="181"/>
      <c r="J515" s="182">
        <f t="shared" si="20"/>
        <v>0</v>
      </c>
      <c r="K515" s="178" t="s">
        <v>3</v>
      </c>
      <c r="L515" s="183"/>
      <c r="M515" s="184" t="s">
        <v>3</v>
      </c>
      <c r="N515" s="185" t="s">
        <v>40</v>
      </c>
      <c r="P515" s="143">
        <f t="shared" si="21"/>
        <v>0</v>
      </c>
      <c r="Q515" s="143">
        <v>0</v>
      </c>
      <c r="R515" s="143">
        <f t="shared" si="22"/>
        <v>0</v>
      </c>
      <c r="S515" s="143">
        <v>0</v>
      </c>
      <c r="T515" s="144">
        <f t="shared" si="23"/>
        <v>0</v>
      </c>
      <c r="AR515" s="145" t="s">
        <v>171</v>
      </c>
      <c r="AT515" s="145" t="s">
        <v>539</v>
      </c>
      <c r="AU515" s="145" t="s">
        <v>76</v>
      </c>
      <c r="AY515" s="19" t="s">
        <v>328</v>
      </c>
      <c r="BE515" s="146">
        <f t="shared" si="24"/>
        <v>0</v>
      </c>
      <c r="BF515" s="146">
        <f t="shared" si="25"/>
        <v>0</v>
      </c>
      <c r="BG515" s="146">
        <f t="shared" si="26"/>
        <v>0</v>
      </c>
      <c r="BH515" s="146">
        <f t="shared" si="27"/>
        <v>0</v>
      </c>
      <c r="BI515" s="146">
        <f t="shared" si="28"/>
        <v>0</v>
      </c>
      <c r="BJ515" s="19" t="s">
        <v>76</v>
      </c>
      <c r="BK515" s="146">
        <f t="shared" si="29"/>
        <v>0</v>
      </c>
      <c r="BL515" s="19" t="s">
        <v>113</v>
      </c>
      <c r="BM515" s="145" t="s">
        <v>4361</v>
      </c>
    </row>
    <row r="516" spans="2:65" s="1" customFormat="1" ht="33" customHeight="1">
      <c r="B516" s="133"/>
      <c r="C516" s="176" t="s">
        <v>3472</v>
      </c>
      <c r="D516" s="176" t="s">
        <v>539</v>
      </c>
      <c r="E516" s="177" t="s">
        <v>8291</v>
      </c>
      <c r="F516" s="178" t="s">
        <v>8292</v>
      </c>
      <c r="G516" s="179" t="s">
        <v>574</v>
      </c>
      <c r="H516" s="180">
        <v>97</v>
      </c>
      <c r="I516" s="181"/>
      <c r="J516" s="182">
        <f t="shared" si="20"/>
        <v>0</v>
      </c>
      <c r="K516" s="178" t="s">
        <v>3</v>
      </c>
      <c r="L516" s="183"/>
      <c r="M516" s="184" t="s">
        <v>3</v>
      </c>
      <c r="N516" s="185" t="s">
        <v>40</v>
      </c>
      <c r="P516" s="143">
        <f t="shared" si="21"/>
        <v>0</v>
      </c>
      <c r="Q516" s="143">
        <v>0</v>
      </c>
      <c r="R516" s="143">
        <f t="shared" si="22"/>
        <v>0</v>
      </c>
      <c r="S516" s="143">
        <v>0</v>
      </c>
      <c r="T516" s="144">
        <f t="shared" si="23"/>
        <v>0</v>
      </c>
      <c r="AR516" s="145" t="s">
        <v>171</v>
      </c>
      <c r="AT516" s="145" t="s">
        <v>539</v>
      </c>
      <c r="AU516" s="145" t="s">
        <v>76</v>
      </c>
      <c r="AY516" s="19" t="s">
        <v>328</v>
      </c>
      <c r="BE516" s="146">
        <f t="shared" si="24"/>
        <v>0</v>
      </c>
      <c r="BF516" s="146">
        <f t="shared" si="25"/>
        <v>0</v>
      </c>
      <c r="BG516" s="146">
        <f t="shared" si="26"/>
        <v>0</v>
      </c>
      <c r="BH516" s="146">
        <f t="shared" si="27"/>
        <v>0</v>
      </c>
      <c r="BI516" s="146">
        <f t="shared" si="28"/>
        <v>0</v>
      </c>
      <c r="BJ516" s="19" t="s">
        <v>76</v>
      </c>
      <c r="BK516" s="146">
        <f t="shared" si="29"/>
        <v>0</v>
      </c>
      <c r="BL516" s="19" t="s">
        <v>113</v>
      </c>
      <c r="BM516" s="145" t="s">
        <v>4370</v>
      </c>
    </row>
    <row r="517" spans="2:65" s="1" customFormat="1" ht="24.2" customHeight="1">
      <c r="B517" s="133"/>
      <c r="C517" s="176" t="s">
        <v>1622</v>
      </c>
      <c r="D517" s="176" t="s">
        <v>539</v>
      </c>
      <c r="E517" s="177" t="s">
        <v>8293</v>
      </c>
      <c r="F517" s="178" t="s">
        <v>8294</v>
      </c>
      <c r="G517" s="179" t="s">
        <v>574</v>
      </c>
      <c r="H517" s="180">
        <v>21</v>
      </c>
      <c r="I517" s="181"/>
      <c r="J517" s="182">
        <f t="shared" si="20"/>
        <v>0</v>
      </c>
      <c r="K517" s="178" t="s">
        <v>3</v>
      </c>
      <c r="L517" s="183"/>
      <c r="M517" s="184" t="s">
        <v>3</v>
      </c>
      <c r="N517" s="185" t="s">
        <v>40</v>
      </c>
      <c r="P517" s="143">
        <f t="shared" si="21"/>
        <v>0</v>
      </c>
      <c r="Q517" s="143">
        <v>0</v>
      </c>
      <c r="R517" s="143">
        <f t="shared" si="22"/>
        <v>0</v>
      </c>
      <c r="S517" s="143">
        <v>0</v>
      </c>
      <c r="T517" s="144">
        <f t="shared" si="23"/>
        <v>0</v>
      </c>
      <c r="AR517" s="145" t="s">
        <v>171</v>
      </c>
      <c r="AT517" s="145" t="s">
        <v>539</v>
      </c>
      <c r="AU517" s="145" t="s">
        <v>76</v>
      </c>
      <c r="AY517" s="19" t="s">
        <v>328</v>
      </c>
      <c r="BE517" s="146">
        <f t="shared" si="24"/>
        <v>0</v>
      </c>
      <c r="BF517" s="146">
        <f t="shared" si="25"/>
        <v>0</v>
      </c>
      <c r="BG517" s="146">
        <f t="shared" si="26"/>
        <v>0</v>
      </c>
      <c r="BH517" s="146">
        <f t="shared" si="27"/>
        <v>0</v>
      </c>
      <c r="BI517" s="146">
        <f t="shared" si="28"/>
        <v>0</v>
      </c>
      <c r="BJ517" s="19" t="s">
        <v>76</v>
      </c>
      <c r="BK517" s="146">
        <f t="shared" si="29"/>
        <v>0</v>
      </c>
      <c r="BL517" s="19" t="s">
        <v>113</v>
      </c>
      <c r="BM517" s="145" t="s">
        <v>4378</v>
      </c>
    </row>
    <row r="518" spans="2:65" s="1" customFormat="1" ht="24.2" customHeight="1">
      <c r="B518" s="133"/>
      <c r="C518" s="176" t="s">
        <v>3480</v>
      </c>
      <c r="D518" s="176" t="s">
        <v>539</v>
      </c>
      <c r="E518" s="177" t="s">
        <v>8295</v>
      </c>
      <c r="F518" s="178" t="s">
        <v>8296</v>
      </c>
      <c r="G518" s="179" t="s">
        <v>574</v>
      </c>
      <c r="H518" s="180">
        <v>84</v>
      </c>
      <c r="I518" s="181"/>
      <c r="J518" s="182">
        <f t="shared" si="20"/>
        <v>0</v>
      </c>
      <c r="K518" s="178" t="s">
        <v>3</v>
      </c>
      <c r="L518" s="183"/>
      <c r="M518" s="184" t="s">
        <v>3</v>
      </c>
      <c r="N518" s="185" t="s">
        <v>40</v>
      </c>
      <c r="P518" s="143">
        <f t="shared" si="21"/>
        <v>0</v>
      </c>
      <c r="Q518" s="143">
        <v>0</v>
      </c>
      <c r="R518" s="143">
        <f t="shared" si="22"/>
        <v>0</v>
      </c>
      <c r="S518" s="143">
        <v>0</v>
      </c>
      <c r="T518" s="144">
        <f t="shared" si="23"/>
        <v>0</v>
      </c>
      <c r="AR518" s="145" t="s">
        <v>171</v>
      </c>
      <c r="AT518" s="145" t="s">
        <v>539</v>
      </c>
      <c r="AU518" s="145" t="s">
        <v>76</v>
      </c>
      <c r="AY518" s="19" t="s">
        <v>328</v>
      </c>
      <c r="BE518" s="146">
        <f t="shared" si="24"/>
        <v>0</v>
      </c>
      <c r="BF518" s="146">
        <f t="shared" si="25"/>
        <v>0</v>
      </c>
      <c r="BG518" s="146">
        <f t="shared" si="26"/>
        <v>0</v>
      </c>
      <c r="BH518" s="146">
        <f t="shared" si="27"/>
        <v>0</v>
      </c>
      <c r="BI518" s="146">
        <f t="shared" si="28"/>
        <v>0</v>
      </c>
      <c r="BJ518" s="19" t="s">
        <v>76</v>
      </c>
      <c r="BK518" s="146">
        <f t="shared" si="29"/>
        <v>0</v>
      </c>
      <c r="BL518" s="19" t="s">
        <v>113</v>
      </c>
      <c r="BM518" s="145" t="s">
        <v>4386</v>
      </c>
    </row>
    <row r="519" spans="2:65" s="1" customFormat="1" ht="33" customHeight="1">
      <c r="B519" s="133"/>
      <c r="C519" s="176" t="s">
        <v>1625</v>
      </c>
      <c r="D519" s="176" t="s">
        <v>539</v>
      </c>
      <c r="E519" s="177" t="s">
        <v>8297</v>
      </c>
      <c r="F519" s="178" t="s">
        <v>8298</v>
      </c>
      <c r="G519" s="179" t="s">
        <v>574</v>
      </c>
      <c r="H519" s="180">
        <v>37</v>
      </c>
      <c r="I519" s="181"/>
      <c r="J519" s="182">
        <f t="shared" si="20"/>
        <v>0</v>
      </c>
      <c r="K519" s="178" t="s">
        <v>3</v>
      </c>
      <c r="L519" s="183"/>
      <c r="M519" s="184" t="s">
        <v>3</v>
      </c>
      <c r="N519" s="185" t="s">
        <v>40</v>
      </c>
      <c r="P519" s="143">
        <f t="shared" si="21"/>
        <v>0</v>
      </c>
      <c r="Q519" s="143">
        <v>0</v>
      </c>
      <c r="R519" s="143">
        <f t="shared" si="22"/>
        <v>0</v>
      </c>
      <c r="S519" s="143">
        <v>0</v>
      </c>
      <c r="T519" s="144">
        <f t="shared" si="23"/>
        <v>0</v>
      </c>
      <c r="AR519" s="145" t="s">
        <v>171</v>
      </c>
      <c r="AT519" s="145" t="s">
        <v>539</v>
      </c>
      <c r="AU519" s="145" t="s">
        <v>76</v>
      </c>
      <c r="AY519" s="19" t="s">
        <v>328</v>
      </c>
      <c r="BE519" s="146">
        <f t="shared" si="24"/>
        <v>0</v>
      </c>
      <c r="BF519" s="146">
        <f t="shared" si="25"/>
        <v>0</v>
      </c>
      <c r="BG519" s="146">
        <f t="shared" si="26"/>
        <v>0</v>
      </c>
      <c r="BH519" s="146">
        <f t="shared" si="27"/>
        <v>0</v>
      </c>
      <c r="BI519" s="146">
        <f t="shared" si="28"/>
        <v>0</v>
      </c>
      <c r="BJ519" s="19" t="s">
        <v>76</v>
      </c>
      <c r="BK519" s="146">
        <f t="shared" si="29"/>
        <v>0</v>
      </c>
      <c r="BL519" s="19" t="s">
        <v>113</v>
      </c>
      <c r="BM519" s="145" t="s">
        <v>4394</v>
      </c>
    </row>
    <row r="520" spans="2:65" s="1" customFormat="1" ht="24.2" customHeight="1">
      <c r="B520" s="133"/>
      <c r="C520" s="176" t="s">
        <v>3485</v>
      </c>
      <c r="D520" s="176" t="s">
        <v>539</v>
      </c>
      <c r="E520" s="177" t="s">
        <v>8299</v>
      </c>
      <c r="F520" s="178" t="s">
        <v>8300</v>
      </c>
      <c r="G520" s="179" t="s">
        <v>574</v>
      </c>
      <c r="H520" s="180">
        <v>121</v>
      </c>
      <c r="I520" s="181"/>
      <c r="J520" s="182">
        <f t="shared" si="20"/>
        <v>0</v>
      </c>
      <c r="K520" s="178" t="s">
        <v>3</v>
      </c>
      <c r="L520" s="183"/>
      <c r="M520" s="184" t="s">
        <v>3</v>
      </c>
      <c r="N520" s="185" t="s">
        <v>40</v>
      </c>
      <c r="P520" s="143">
        <f t="shared" si="21"/>
        <v>0</v>
      </c>
      <c r="Q520" s="143">
        <v>0</v>
      </c>
      <c r="R520" s="143">
        <f t="shared" si="22"/>
        <v>0</v>
      </c>
      <c r="S520" s="143">
        <v>0</v>
      </c>
      <c r="T520" s="144">
        <f t="shared" si="23"/>
        <v>0</v>
      </c>
      <c r="AR520" s="145" t="s">
        <v>171</v>
      </c>
      <c r="AT520" s="145" t="s">
        <v>539</v>
      </c>
      <c r="AU520" s="145" t="s">
        <v>76</v>
      </c>
      <c r="AY520" s="19" t="s">
        <v>328</v>
      </c>
      <c r="BE520" s="146">
        <f t="shared" si="24"/>
        <v>0</v>
      </c>
      <c r="BF520" s="146">
        <f t="shared" si="25"/>
        <v>0</v>
      </c>
      <c r="BG520" s="146">
        <f t="shared" si="26"/>
        <v>0</v>
      </c>
      <c r="BH520" s="146">
        <f t="shared" si="27"/>
        <v>0</v>
      </c>
      <c r="BI520" s="146">
        <f t="shared" si="28"/>
        <v>0</v>
      </c>
      <c r="BJ520" s="19" t="s">
        <v>76</v>
      </c>
      <c r="BK520" s="146">
        <f t="shared" si="29"/>
        <v>0</v>
      </c>
      <c r="BL520" s="19" t="s">
        <v>113</v>
      </c>
      <c r="BM520" s="145" t="s">
        <v>4402</v>
      </c>
    </row>
    <row r="521" spans="2:65" s="1" customFormat="1" ht="24.2" customHeight="1">
      <c r="B521" s="133"/>
      <c r="C521" s="176" t="s">
        <v>1629</v>
      </c>
      <c r="D521" s="176" t="s">
        <v>539</v>
      </c>
      <c r="E521" s="177" t="s">
        <v>8301</v>
      </c>
      <c r="F521" s="178" t="s">
        <v>8302</v>
      </c>
      <c r="G521" s="179" t="s">
        <v>574</v>
      </c>
      <c r="H521" s="180">
        <v>72</v>
      </c>
      <c r="I521" s="181"/>
      <c r="J521" s="182">
        <f t="shared" si="20"/>
        <v>0</v>
      </c>
      <c r="K521" s="178" t="s">
        <v>3</v>
      </c>
      <c r="L521" s="183"/>
      <c r="M521" s="184" t="s">
        <v>3</v>
      </c>
      <c r="N521" s="185" t="s">
        <v>40</v>
      </c>
      <c r="P521" s="143">
        <f t="shared" si="21"/>
        <v>0</v>
      </c>
      <c r="Q521" s="143">
        <v>0</v>
      </c>
      <c r="R521" s="143">
        <f t="shared" si="22"/>
        <v>0</v>
      </c>
      <c r="S521" s="143">
        <v>0</v>
      </c>
      <c r="T521" s="144">
        <f t="shared" si="23"/>
        <v>0</v>
      </c>
      <c r="AR521" s="145" t="s">
        <v>171</v>
      </c>
      <c r="AT521" s="145" t="s">
        <v>539</v>
      </c>
      <c r="AU521" s="145" t="s">
        <v>76</v>
      </c>
      <c r="AY521" s="19" t="s">
        <v>328</v>
      </c>
      <c r="BE521" s="146">
        <f t="shared" si="24"/>
        <v>0</v>
      </c>
      <c r="BF521" s="146">
        <f t="shared" si="25"/>
        <v>0</v>
      </c>
      <c r="BG521" s="146">
        <f t="shared" si="26"/>
        <v>0</v>
      </c>
      <c r="BH521" s="146">
        <f t="shared" si="27"/>
        <v>0</v>
      </c>
      <c r="BI521" s="146">
        <f t="shared" si="28"/>
        <v>0</v>
      </c>
      <c r="BJ521" s="19" t="s">
        <v>76</v>
      </c>
      <c r="BK521" s="146">
        <f t="shared" si="29"/>
        <v>0</v>
      </c>
      <c r="BL521" s="19" t="s">
        <v>113</v>
      </c>
      <c r="BM521" s="145" t="s">
        <v>4410</v>
      </c>
    </row>
    <row r="522" spans="2:65" s="1" customFormat="1" ht="24.2" customHeight="1">
      <c r="B522" s="133"/>
      <c r="C522" s="176" t="s">
        <v>3495</v>
      </c>
      <c r="D522" s="176" t="s">
        <v>539</v>
      </c>
      <c r="E522" s="177" t="s">
        <v>8303</v>
      </c>
      <c r="F522" s="178" t="s">
        <v>8304</v>
      </c>
      <c r="G522" s="179" t="s">
        <v>574</v>
      </c>
      <c r="H522" s="180">
        <v>112</v>
      </c>
      <c r="I522" s="181"/>
      <c r="J522" s="182">
        <f t="shared" si="20"/>
        <v>0</v>
      </c>
      <c r="K522" s="178" t="s">
        <v>3</v>
      </c>
      <c r="L522" s="183"/>
      <c r="M522" s="184" t="s">
        <v>3</v>
      </c>
      <c r="N522" s="185" t="s">
        <v>40</v>
      </c>
      <c r="P522" s="143">
        <f t="shared" si="21"/>
        <v>0</v>
      </c>
      <c r="Q522" s="143">
        <v>0</v>
      </c>
      <c r="R522" s="143">
        <f t="shared" si="22"/>
        <v>0</v>
      </c>
      <c r="S522" s="143">
        <v>0</v>
      </c>
      <c r="T522" s="144">
        <f t="shared" si="23"/>
        <v>0</v>
      </c>
      <c r="AR522" s="145" t="s">
        <v>171</v>
      </c>
      <c r="AT522" s="145" t="s">
        <v>539</v>
      </c>
      <c r="AU522" s="145" t="s">
        <v>76</v>
      </c>
      <c r="AY522" s="19" t="s">
        <v>328</v>
      </c>
      <c r="BE522" s="146">
        <f t="shared" si="24"/>
        <v>0</v>
      </c>
      <c r="BF522" s="146">
        <f t="shared" si="25"/>
        <v>0</v>
      </c>
      <c r="BG522" s="146">
        <f t="shared" si="26"/>
        <v>0</v>
      </c>
      <c r="BH522" s="146">
        <f t="shared" si="27"/>
        <v>0</v>
      </c>
      <c r="BI522" s="146">
        <f t="shared" si="28"/>
        <v>0</v>
      </c>
      <c r="BJ522" s="19" t="s">
        <v>76</v>
      </c>
      <c r="BK522" s="146">
        <f t="shared" si="29"/>
        <v>0</v>
      </c>
      <c r="BL522" s="19" t="s">
        <v>113</v>
      </c>
      <c r="BM522" s="145" t="s">
        <v>4420</v>
      </c>
    </row>
    <row r="523" spans="2:65" s="1" customFormat="1" ht="24.2" customHeight="1">
      <c r="B523" s="133"/>
      <c r="C523" s="176" t="s">
        <v>1632</v>
      </c>
      <c r="D523" s="176" t="s">
        <v>539</v>
      </c>
      <c r="E523" s="177" t="s">
        <v>8305</v>
      </c>
      <c r="F523" s="178" t="s">
        <v>8306</v>
      </c>
      <c r="G523" s="179" t="s">
        <v>574</v>
      </c>
      <c r="H523" s="180">
        <v>47</v>
      </c>
      <c r="I523" s="181"/>
      <c r="J523" s="182">
        <f t="shared" si="20"/>
        <v>0</v>
      </c>
      <c r="K523" s="178" t="s">
        <v>3</v>
      </c>
      <c r="L523" s="183"/>
      <c r="M523" s="184" t="s">
        <v>3</v>
      </c>
      <c r="N523" s="185" t="s">
        <v>40</v>
      </c>
      <c r="P523" s="143">
        <f t="shared" si="21"/>
        <v>0</v>
      </c>
      <c r="Q523" s="143">
        <v>0</v>
      </c>
      <c r="R523" s="143">
        <f t="shared" si="22"/>
        <v>0</v>
      </c>
      <c r="S523" s="143">
        <v>0</v>
      </c>
      <c r="T523" s="144">
        <f t="shared" si="23"/>
        <v>0</v>
      </c>
      <c r="AR523" s="145" t="s">
        <v>171</v>
      </c>
      <c r="AT523" s="145" t="s">
        <v>539</v>
      </c>
      <c r="AU523" s="145" t="s">
        <v>76</v>
      </c>
      <c r="AY523" s="19" t="s">
        <v>328</v>
      </c>
      <c r="BE523" s="146">
        <f t="shared" si="24"/>
        <v>0</v>
      </c>
      <c r="BF523" s="146">
        <f t="shared" si="25"/>
        <v>0</v>
      </c>
      <c r="BG523" s="146">
        <f t="shared" si="26"/>
        <v>0</v>
      </c>
      <c r="BH523" s="146">
        <f t="shared" si="27"/>
        <v>0</v>
      </c>
      <c r="BI523" s="146">
        <f t="shared" si="28"/>
        <v>0</v>
      </c>
      <c r="BJ523" s="19" t="s">
        <v>76</v>
      </c>
      <c r="BK523" s="146">
        <f t="shared" si="29"/>
        <v>0</v>
      </c>
      <c r="BL523" s="19" t="s">
        <v>113</v>
      </c>
      <c r="BM523" s="145" t="s">
        <v>4430</v>
      </c>
    </row>
    <row r="524" spans="2:65" s="1" customFormat="1" ht="16.5" customHeight="1">
      <c r="B524" s="133"/>
      <c r="C524" s="176" t="s">
        <v>3504</v>
      </c>
      <c r="D524" s="176" t="s">
        <v>539</v>
      </c>
      <c r="E524" s="177" t="s">
        <v>8307</v>
      </c>
      <c r="F524" s="178" t="s">
        <v>8308</v>
      </c>
      <c r="G524" s="179" t="s">
        <v>574</v>
      </c>
      <c r="H524" s="180">
        <v>90</v>
      </c>
      <c r="I524" s="181"/>
      <c r="J524" s="182">
        <f t="shared" si="20"/>
        <v>0</v>
      </c>
      <c r="K524" s="178" t="s">
        <v>3</v>
      </c>
      <c r="L524" s="183"/>
      <c r="M524" s="184" t="s">
        <v>3</v>
      </c>
      <c r="N524" s="185" t="s">
        <v>40</v>
      </c>
      <c r="P524" s="143">
        <f t="shared" si="21"/>
        <v>0</v>
      </c>
      <c r="Q524" s="143">
        <v>0</v>
      </c>
      <c r="R524" s="143">
        <f t="shared" si="22"/>
        <v>0</v>
      </c>
      <c r="S524" s="143">
        <v>0</v>
      </c>
      <c r="T524" s="144">
        <f t="shared" si="23"/>
        <v>0</v>
      </c>
      <c r="AR524" s="145" t="s">
        <v>171</v>
      </c>
      <c r="AT524" s="145" t="s">
        <v>539</v>
      </c>
      <c r="AU524" s="145" t="s">
        <v>76</v>
      </c>
      <c r="AY524" s="19" t="s">
        <v>328</v>
      </c>
      <c r="BE524" s="146">
        <f t="shared" si="24"/>
        <v>0</v>
      </c>
      <c r="BF524" s="146">
        <f t="shared" si="25"/>
        <v>0</v>
      </c>
      <c r="BG524" s="146">
        <f t="shared" si="26"/>
        <v>0</v>
      </c>
      <c r="BH524" s="146">
        <f t="shared" si="27"/>
        <v>0</v>
      </c>
      <c r="BI524" s="146">
        <f t="shared" si="28"/>
        <v>0</v>
      </c>
      <c r="BJ524" s="19" t="s">
        <v>76</v>
      </c>
      <c r="BK524" s="146">
        <f t="shared" si="29"/>
        <v>0</v>
      </c>
      <c r="BL524" s="19" t="s">
        <v>113</v>
      </c>
      <c r="BM524" s="145" t="s">
        <v>4438</v>
      </c>
    </row>
    <row r="525" spans="2:65" s="1" customFormat="1" ht="16.5" customHeight="1">
      <c r="B525" s="133"/>
      <c r="C525" s="176" t="s">
        <v>1635</v>
      </c>
      <c r="D525" s="176" t="s">
        <v>539</v>
      </c>
      <c r="E525" s="177" t="s">
        <v>8309</v>
      </c>
      <c r="F525" s="178" t="s">
        <v>8310</v>
      </c>
      <c r="G525" s="179" t="s">
        <v>574</v>
      </c>
      <c r="H525" s="180">
        <v>154</v>
      </c>
      <c r="I525" s="181"/>
      <c r="J525" s="182">
        <f t="shared" si="20"/>
        <v>0</v>
      </c>
      <c r="K525" s="178" t="s">
        <v>3</v>
      </c>
      <c r="L525" s="183"/>
      <c r="M525" s="184" t="s">
        <v>3</v>
      </c>
      <c r="N525" s="185" t="s">
        <v>40</v>
      </c>
      <c r="P525" s="143">
        <f t="shared" si="21"/>
        <v>0</v>
      </c>
      <c r="Q525" s="143">
        <v>0</v>
      </c>
      <c r="R525" s="143">
        <f t="shared" si="22"/>
        <v>0</v>
      </c>
      <c r="S525" s="143">
        <v>0</v>
      </c>
      <c r="T525" s="144">
        <f t="shared" si="23"/>
        <v>0</v>
      </c>
      <c r="AR525" s="145" t="s">
        <v>171</v>
      </c>
      <c r="AT525" s="145" t="s">
        <v>539</v>
      </c>
      <c r="AU525" s="145" t="s">
        <v>76</v>
      </c>
      <c r="AY525" s="19" t="s">
        <v>328</v>
      </c>
      <c r="BE525" s="146">
        <f t="shared" si="24"/>
        <v>0</v>
      </c>
      <c r="BF525" s="146">
        <f t="shared" si="25"/>
        <v>0</v>
      </c>
      <c r="BG525" s="146">
        <f t="shared" si="26"/>
        <v>0</v>
      </c>
      <c r="BH525" s="146">
        <f t="shared" si="27"/>
        <v>0</v>
      </c>
      <c r="BI525" s="146">
        <f t="shared" si="28"/>
        <v>0</v>
      </c>
      <c r="BJ525" s="19" t="s">
        <v>76</v>
      </c>
      <c r="BK525" s="146">
        <f t="shared" si="29"/>
        <v>0</v>
      </c>
      <c r="BL525" s="19" t="s">
        <v>113</v>
      </c>
      <c r="BM525" s="145" t="s">
        <v>4446</v>
      </c>
    </row>
    <row r="526" spans="2:65" s="1" customFormat="1" ht="16.5" customHeight="1">
      <c r="B526" s="133"/>
      <c r="C526" s="176" t="s">
        <v>3513</v>
      </c>
      <c r="D526" s="176" t="s">
        <v>539</v>
      </c>
      <c r="E526" s="177" t="s">
        <v>8311</v>
      </c>
      <c r="F526" s="178" t="s">
        <v>8312</v>
      </c>
      <c r="G526" s="179" t="s">
        <v>574</v>
      </c>
      <c r="H526" s="180">
        <v>172</v>
      </c>
      <c r="I526" s="181"/>
      <c r="J526" s="182">
        <f t="shared" si="20"/>
        <v>0</v>
      </c>
      <c r="K526" s="178" t="s">
        <v>3</v>
      </c>
      <c r="L526" s="183"/>
      <c r="M526" s="184" t="s">
        <v>3</v>
      </c>
      <c r="N526" s="185" t="s">
        <v>40</v>
      </c>
      <c r="P526" s="143">
        <f t="shared" si="21"/>
        <v>0</v>
      </c>
      <c r="Q526" s="143">
        <v>0</v>
      </c>
      <c r="R526" s="143">
        <f t="shared" si="22"/>
        <v>0</v>
      </c>
      <c r="S526" s="143">
        <v>0</v>
      </c>
      <c r="T526" s="144">
        <f t="shared" si="23"/>
        <v>0</v>
      </c>
      <c r="AR526" s="145" t="s">
        <v>171</v>
      </c>
      <c r="AT526" s="145" t="s">
        <v>539</v>
      </c>
      <c r="AU526" s="145" t="s">
        <v>76</v>
      </c>
      <c r="AY526" s="19" t="s">
        <v>328</v>
      </c>
      <c r="BE526" s="146">
        <f t="shared" si="24"/>
        <v>0</v>
      </c>
      <c r="BF526" s="146">
        <f t="shared" si="25"/>
        <v>0</v>
      </c>
      <c r="BG526" s="146">
        <f t="shared" si="26"/>
        <v>0</v>
      </c>
      <c r="BH526" s="146">
        <f t="shared" si="27"/>
        <v>0</v>
      </c>
      <c r="BI526" s="146">
        <f t="shared" si="28"/>
        <v>0</v>
      </c>
      <c r="BJ526" s="19" t="s">
        <v>76</v>
      </c>
      <c r="BK526" s="146">
        <f t="shared" si="29"/>
        <v>0</v>
      </c>
      <c r="BL526" s="19" t="s">
        <v>113</v>
      </c>
      <c r="BM526" s="145" t="s">
        <v>4454</v>
      </c>
    </row>
    <row r="527" spans="2:65" s="14" customFormat="1">
      <c r="B527" s="170"/>
      <c r="D527" s="151" t="s">
        <v>442</v>
      </c>
      <c r="E527" s="171" t="s">
        <v>3</v>
      </c>
      <c r="F527" s="172" t="s">
        <v>8272</v>
      </c>
      <c r="H527" s="171" t="s">
        <v>3</v>
      </c>
      <c r="I527" s="173"/>
      <c r="L527" s="170"/>
      <c r="M527" s="174"/>
      <c r="T527" s="175"/>
      <c r="AT527" s="171" t="s">
        <v>442</v>
      </c>
      <c r="AU527" s="171" t="s">
        <v>76</v>
      </c>
      <c r="AV527" s="14" t="s">
        <v>76</v>
      </c>
      <c r="AW527" s="14" t="s">
        <v>31</v>
      </c>
      <c r="AX527" s="14" t="s">
        <v>69</v>
      </c>
      <c r="AY527" s="171" t="s">
        <v>328</v>
      </c>
    </row>
    <row r="528" spans="2:65" s="12" customFormat="1">
      <c r="B528" s="156"/>
      <c r="D528" s="151" t="s">
        <v>442</v>
      </c>
      <c r="E528" s="157" t="s">
        <v>3</v>
      </c>
      <c r="F528" s="158" t="s">
        <v>1362</v>
      </c>
      <c r="H528" s="159">
        <v>120</v>
      </c>
      <c r="I528" s="160"/>
      <c r="L528" s="156"/>
      <c r="M528" s="161"/>
      <c r="T528" s="162"/>
      <c r="AT528" s="157" t="s">
        <v>442</v>
      </c>
      <c r="AU528" s="157" t="s">
        <v>76</v>
      </c>
      <c r="AV528" s="12" t="s">
        <v>79</v>
      </c>
      <c r="AW528" s="12" t="s">
        <v>31</v>
      </c>
      <c r="AX528" s="12" t="s">
        <v>69</v>
      </c>
      <c r="AY528" s="157" t="s">
        <v>328</v>
      </c>
    </row>
    <row r="529" spans="2:65" s="14" customFormat="1">
      <c r="B529" s="170"/>
      <c r="D529" s="151" t="s">
        <v>442</v>
      </c>
      <c r="E529" s="171" t="s">
        <v>3</v>
      </c>
      <c r="F529" s="172" t="s">
        <v>8268</v>
      </c>
      <c r="H529" s="171" t="s">
        <v>3</v>
      </c>
      <c r="I529" s="173"/>
      <c r="L529" s="170"/>
      <c r="M529" s="174"/>
      <c r="T529" s="175"/>
      <c r="AT529" s="171" t="s">
        <v>442</v>
      </c>
      <c r="AU529" s="171" t="s">
        <v>76</v>
      </c>
      <c r="AV529" s="14" t="s">
        <v>76</v>
      </c>
      <c r="AW529" s="14" t="s">
        <v>31</v>
      </c>
      <c r="AX529" s="14" t="s">
        <v>69</v>
      </c>
      <c r="AY529" s="171" t="s">
        <v>328</v>
      </c>
    </row>
    <row r="530" spans="2:65" s="12" customFormat="1">
      <c r="B530" s="156"/>
      <c r="D530" s="151" t="s">
        <v>442</v>
      </c>
      <c r="E530" s="157" t="s">
        <v>3</v>
      </c>
      <c r="F530" s="158" t="s">
        <v>152</v>
      </c>
      <c r="H530" s="159">
        <v>52</v>
      </c>
      <c r="I530" s="160"/>
      <c r="L530" s="156"/>
      <c r="M530" s="161"/>
      <c r="T530" s="162"/>
      <c r="AT530" s="157" t="s">
        <v>442</v>
      </c>
      <c r="AU530" s="157" t="s">
        <v>76</v>
      </c>
      <c r="AV530" s="12" t="s">
        <v>79</v>
      </c>
      <c r="AW530" s="12" t="s">
        <v>31</v>
      </c>
      <c r="AX530" s="12" t="s">
        <v>69</v>
      </c>
      <c r="AY530" s="157" t="s">
        <v>328</v>
      </c>
    </row>
    <row r="531" spans="2:65" s="13" customFormat="1">
      <c r="B531" s="163"/>
      <c r="D531" s="151" t="s">
        <v>442</v>
      </c>
      <c r="E531" s="164" t="s">
        <v>3</v>
      </c>
      <c r="F531" s="165" t="s">
        <v>452</v>
      </c>
      <c r="H531" s="166">
        <v>172</v>
      </c>
      <c r="I531" s="167"/>
      <c r="L531" s="163"/>
      <c r="M531" s="168"/>
      <c r="T531" s="169"/>
      <c r="AT531" s="164" t="s">
        <v>442</v>
      </c>
      <c r="AU531" s="164" t="s">
        <v>76</v>
      </c>
      <c r="AV531" s="13" t="s">
        <v>113</v>
      </c>
      <c r="AW531" s="13" t="s">
        <v>31</v>
      </c>
      <c r="AX531" s="13" t="s">
        <v>76</v>
      </c>
      <c r="AY531" s="164" t="s">
        <v>328</v>
      </c>
    </row>
    <row r="532" spans="2:65" s="1" customFormat="1" ht="24.2" customHeight="1">
      <c r="B532" s="133"/>
      <c r="C532" s="176" t="s">
        <v>1638</v>
      </c>
      <c r="D532" s="176" t="s">
        <v>539</v>
      </c>
      <c r="E532" s="177" t="s">
        <v>8313</v>
      </c>
      <c r="F532" s="178" t="s">
        <v>8314</v>
      </c>
      <c r="G532" s="179" t="s">
        <v>574</v>
      </c>
      <c r="H532" s="180">
        <v>72</v>
      </c>
      <c r="I532" s="181"/>
      <c r="J532" s="182">
        <f t="shared" ref="J532:J553" si="30">ROUND(I532*H532,2)</f>
        <v>0</v>
      </c>
      <c r="K532" s="178" t="s">
        <v>3</v>
      </c>
      <c r="L532" s="183"/>
      <c r="M532" s="184" t="s">
        <v>3</v>
      </c>
      <c r="N532" s="185" t="s">
        <v>40</v>
      </c>
      <c r="P532" s="143">
        <f t="shared" ref="P532:P553" si="31">O532*H532</f>
        <v>0</v>
      </c>
      <c r="Q532" s="143">
        <v>0</v>
      </c>
      <c r="R532" s="143">
        <f t="shared" ref="R532:R553" si="32">Q532*H532</f>
        <v>0</v>
      </c>
      <c r="S532" s="143">
        <v>0</v>
      </c>
      <c r="T532" s="144">
        <f t="shared" ref="T532:T553" si="33">S532*H532</f>
        <v>0</v>
      </c>
      <c r="AR532" s="145" t="s">
        <v>171</v>
      </c>
      <c r="AT532" s="145" t="s">
        <v>539</v>
      </c>
      <c r="AU532" s="145" t="s">
        <v>76</v>
      </c>
      <c r="AY532" s="19" t="s">
        <v>328</v>
      </c>
      <c r="BE532" s="146">
        <f t="shared" ref="BE532:BE553" si="34">IF(N532="základní",J532,0)</f>
        <v>0</v>
      </c>
      <c r="BF532" s="146">
        <f t="shared" ref="BF532:BF553" si="35">IF(N532="snížená",J532,0)</f>
        <v>0</v>
      </c>
      <c r="BG532" s="146">
        <f t="shared" ref="BG532:BG553" si="36">IF(N532="zákl. přenesená",J532,0)</f>
        <v>0</v>
      </c>
      <c r="BH532" s="146">
        <f t="shared" ref="BH532:BH553" si="37">IF(N532="sníž. přenesená",J532,0)</f>
        <v>0</v>
      </c>
      <c r="BI532" s="146">
        <f t="shared" ref="BI532:BI553" si="38">IF(N532="nulová",J532,0)</f>
        <v>0</v>
      </c>
      <c r="BJ532" s="19" t="s">
        <v>76</v>
      </c>
      <c r="BK532" s="146">
        <f t="shared" ref="BK532:BK553" si="39">ROUND(I532*H532,2)</f>
        <v>0</v>
      </c>
      <c r="BL532" s="19" t="s">
        <v>113</v>
      </c>
      <c r="BM532" s="145" t="s">
        <v>4462</v>
      </c>
    </row>
    <row r="533" spans="2:65" s="1" customFormat="1" ht="24.2" customHeight="1">
      <c r="B533" s="133"/>
      <c r="C533" s="176" t="s">
        <v>3523</v>
      </c>
      <c r="D533" s="176" t="s">
        <v>539</v>
      </c>
      <c r="E533" s="177" t="s">
        <v>8315</v>
      </c>
      <c r="F533" s="178" t="s">
        <v>8316</v>
      </c>
      <c r="G533" s="179" t="s">
        <v>574</v>
      </c>
      <c r="H533" s="180">
        <v>63</v>
      </c>
      <c r="I533" s="181"/>
      <c r="J533" s="182">
        <f t="shared" si="30"/>
        <v>0</v>
      </c>
      <c r="K533" s="178" t="s">
        <v>3</v>
      </c>
      <c r="L533" s="183"/>
      <c r="M533" s="184" t="s">
        <v>3</v>
      </c>
      <c r="N533" s="185" t="s">
        <v>40</v>
      </c>
      <c r="P533" s="143">
        <f t="shared" si="31"/>
        <v>0</v>
      </c>
      <c r="Q533" s="143">
        <v>0</v>
      </c>
      <c r="R533" s="143">
        <f t="shared" si="32"/>
        <v>0</v>
      </c>
      <c r="S533" s="143">
        <v>0</v>
      </c>
      <c r="T533" s="144">
        <f t="shared" si="33"/>
        <v>0</v>
      </c>
      <c r="AR533" s="145" t="s">
        <v>171</v>
      </c>
      <c r="AT533" s="145" t="s">
        <v>539</v>
      </c>
      <c r="AU533" s="145" t="s">
        <v>76</v>
      </c>
      <c r="AY533" s="19" t="s">
        <v>328</v>
      </c>
      <c r="BE533" s="146">
        <f t="shared" si="34"/>
        <v>0</v>
      </c>
      <c r="BF533" s="146">
        <f t="shared" si="35"/>
        <v>0</v>
      </c>
      <c r="BG533" s="146">
        <f t="shared" si="36"/>
        <v>0</v>
      </c>
      <c r="BH533" s="146">
        <f t="shared" si="37"/>
        <v>0</v>
      </c>
      <c r="BI533" s="146">
        <f t="shared" si="38"/>
        <v>0</v>
      </c>
      <c r="BJ533" s="19" t="s">
        <v>76</v>
      </c>
      <c r="BK533" s="146">
        <f t="shared" si="39"/>
        <v>0</v>
      </c>
      <c r="BL533" s="19" t="s">
        <v>113</v>
      </c>
      <c r="BM533" s="145" t="s">
        <v>4470</v>
      </c>
    </row>
    <row r="534" spans="2:65" s="1" customFormat="1" ht="24.2" customHeight="1">
      <c r="B534" s="133"/>
      <c r="C534" s="176" t="s">
        <v>1642</v>
      </c>
      <c r="D534" s="176" t="s">
        <v>539</v>
      </c>
      <c r="E534" s="177" t="s">
        <v>8317</v>
      </c>
      <c r="F534" s="178" t="s">
        <v>8318</v>
      </c>
      <c r="G534" s="179" t="s">
        <v>574</v>
      </c>
      <c r="H534" s="180">
        <v>100</v>
      </c>
      <c r="I534" s="181"/>
      <c r="J534" s="182">
        <f t="shared" si="30"/>
        <v>0</v>
      </c>
      <c r="K534" s="178" t="s">
        <v>3</v>
      </c>
      <c r="L534" s="183"/>
      <c r="M534" s="184" t="s">
        <v>3</v>
      </c>
      <c r="N534" s="185" t="s">
        <v>40</v>
      </c>
      <c r="P534" s="143">
        <f t="shared" si="31"/>
        <v>0</v>
      </c>
      <c r="Q534" s="143">
        <v>0</v>
      </c>
      <c r="R534" s="143">
        <f t="shared" si="32"/>
        <v>0</v>
      </c>
      <c r="S534" s="143">
        <v>0</v>
      </c>
      <c r="T534" s="144">
        <f t="shared" si="33"/>
        <v>0</v>
      </c>
      <c r="AR534" s="145" t="s">
        <v>171</v>
      </c>
      <c r="AT534" s="145" t="s">
        <v>539</v>
      </c>
      <c r="AU534" s="145" t="s">
        <v>76</v>
      </c>
      <c r="AY534" s="19" t="s">
        <v>328</v>
      </c>
      <c r="BE534" s="146">
        <f t="shared" si="34"/>
        <v>0</v>
      </c>
      <c r="BF534" s="146">
        <f t="shared" si="35"/>
        <v>0</v>
      </c>
      <c r="BG534" s="146">
        <f t="shared" si="36"/>
        <v>0</v>
      </c>
      <c r="BH534" s="146">
        <f t="shared" si="37"/>
        <v>0</v>
      </c>
      <c r="BI534" s="146">
        <f t="shared" si="38"/>
        <v>0</v>
      </c>
      <c r="BJ534" s="19" t="s">
        <v>76</v>
      </c>
      <c r="BK534" s="146">
        <f t="shared" si="39"/>
        <v>0</v>
      </c>
      <c r="BL534" s="19" t="s">
        <v>113</v>
      </c>
      <c r="BM534" s="145" t="s">
        <v>4478</v>
      </c>
    </row>
    <row r="535" spans="2:65" s="1" customFormat="1" ht="24.2" customHeight="1">
      <c r="B535" s="133"/>
      <c r="C535" s="176" t="s">
        <v>3533</v>
      </c>
      <c r="D535" s="176" t="s">
        <v>539</v>
      </c>
      <c r="E535" s="177" t="s">
        <v>8319</v>
      </c>
      <c r="F535" s="178" t="s">
        <v>8320</v>
      </c>
      <c r="G535" s="179" t="s">
        <v>574</v>
      </c>
      <c r="H535" s="180">
        <v>217</v>
      </c>
      <c r="I535" s="181"/>
      <c r="J535" s="182">
        <f t="shared" si="30"/>
        <v>0</v>
      </c>
      <c r="K535" s="178" t="s">
        <v>3</v>
      </c>
      <c r="L535" s="183"/>
      <c r="M535" s="184" t="s">
        <v>3</v>
      </c>
      <c r="N535" s="185" t="s">
        <v>40</v>
      </c>
      <c r="P535" s="143">
        <f t="shared" si="31"/>
        <v>0</v>
      </c>
      <c r="Q535" s="143">
        <v>0</v>
      </c>
      <c r="R535" s="143">
        <f t="shared" si="32"/>
        <v>0</v>
      </c>
      <c r="S535" s="143">
        <v>0</v>
      </c>
      <c r="T535" s="144">
        <f t="shared" si="33"/>
        <v>0</v>
      </c>
      <c r="AR535" s="145" t="s">
        <v>171</v>
      </c>
      <c r="AT535" s="145" t="s">
        <v>539</v>
      </c>
      <c r="AU535" s="145" t="s">
        <v>76</v>
      </c>
      <c r="AY535" s="19" t="s">
        <v>328</v>
      </c>
      <c r="BE535" s="146">
        <f t="shared" si="34"/>
        <v>0</v>
      </c>
      <c r="BF535" s="146">
        <f t="shared" si="35"/>
        <v>0</v>
      </c>
      <c r="BG535" s="146">
        <f t="shared" si="36"/>
        <v>0</v>
      </c>
      <c r="BH535" s="146">
        <f t="shared" si="37"/>
        <v>0</v>
      </c>
      <c r="BI535" s="146">
        <f t="shared" si="38"/>
        <v>0</v>
      </c>
      <c r="BJ535" s="19" t="s">
        <v>76</v>
      </c>
      <c r="BK535" s="146">
        <f t="shared" si="39"/>
        <v>0</v>
      </c>
      <c r="BL535" s="19" t="s">
        <v>113</v>
      </c>
      <c r="BM535" s="145" t="s">
        <v>4486</v>
      </c>
    </row>
    <row r="536" spans="2:65" s="1" customFormat="1" ht="24.2" customHeight="1">
      <c r="B536" s="133"/>
      <c r="C536" s="176" t="s">
        <v>1646</v>
      </c>
      <c r="D536" s="176" t="s">
        <v>539</v>
      </c>
      <c r="E536" s="177" t="s">
        <v>8321</v>
      </c>
      <c r="F536" s="178" t="s">
        <v>8322</v>
      </c>
      <c r="G536" s="179" t="s">
        <v>574</v>
      </c>
      <c r="H536" s="180">
        <v>179</v>
      </c>
      <c r="I536" s="181"/>
      <c r="J536" s="182">
        <f t="shared" si="30"/>
        <v>0</v>
      </c>
      <c r="K536" s="178" t="s">
        <v>3</v>
      </c>
      <c r="L536" s="183"/>
      <c r="M536" s="184" t="s">
        <v>3</v>
      </c>
      <c r="N536" s="185" t="s">
        <v>40</v>
      </c>
      <c r="P536" s="143">
        <f t="shared" si="31"/>
        <v>0</v>
      </c>
      <c r="Q536" s="143">
        <v>0</v>
      </c>
      <c r="R536" s="143">
        <f t="shared" si="32"/>
        <v>0</v>
      </c>
      <c r="S536" s="143">
        <v>0</v>
      </c>
      <c r="T536" s="144">
        <f t="shared" si="33"/>
        <v>0</v>
      </c>
      <c r="AR536" s="145" t="s">
        <v>171</v>
      </c>
      <c r="AT536" s="145" t="s">
        <v>539</v>
      </c>
      <c r="AU536" s="145" t="s">
        <v>76</v>
      </c>
      <c r="AY536" s="19" t="s">
        <v>328</v>
      </c>
      <c r="BE536" s="146">
        <f t="shared" si="34"/>
        <v>0</v>
      </c>
      <c r="BF536" s="146">
        <f t="shared" si="35"/>
        <v>0</v>
      </c>
      <c r="BG536" s="146">
        <f t="shared" si="36"/>
        <v>0</v>
      </c>
      <c r="BH536" s="146">
        <f t="shared" si="37"/>
        <v>0</v>
      </c>
      <c r="BI536" s="146">
        <f t="shared" si="38"/>
        <v>0</v>
      </c>
      <c r="BJ536" s="19" t="s">
        <v>76</v>
      </c>
      <c r="BK536" s="146">
        <f t="shared" si="39"/>
        <v>0</v>
      </c>
      <c r="BL536" s="19" t="s">
        <v>113</v>
      </c>
      <c r="BM536" s="145" t="s">
        <v>4494</v>
      </c>
    </row>
    <row r="537" spans="2:65" s="1" customFormat="1" ht="24.2" customHeight="1">
      <c r="B537" s="133"/>
      <c r="C537" s="176" t="s">
        <v>3543</v>
      </c>
      <c r="D537" s="176" t="s">
        <v>539</v>
      </c>
      <c r="E537" s="177" t="s">
        <v>8323</v>
      </c>
      <c r="F537" s="178" t="s">
        <v>8324</v>
      </c>
      <c r="G537" s="179" t="s">
        <v>574</v>
      </c>
      <c r="H537" s="180">
        <v>92</v>
      </c>
      <c r="I537" s="181"/>
      <c r="J537" s="182">
        <f t="shared" si="30"/>
        <v>0</v>
      </c>
      <c r="K537" s="178" t="s">
        <v>3</v>
      </c>
      <c r="L537" s="183"/>
      <c r="M537" s="184" t="s">
        <v>3</v>
      </c>
      <c r="N537" s="185" t="s">
        <v>40</v>
      </c>
      <c r="P537" s="143">
        <f t="shared" si="31"/>
        <v>0</v>
      </c>
      <c r="Q537" s="143">
        <v>0</v>
      </c>
      <c r="R537" s="143">
        <f t="shared" si="32"/>
        <v>0</v>
      </c>
      <c r="S537" s="143">
        <v>0</v>
      </c>
      <c r="T537" s="144">
        <f t="shared" si="33"/>
        <v>0</v>
      </c>
      <c r="AR537" s="145" t="s">
        <v>171</v>
      </c>
      <c r="AT537" s="145" t="s">
        <v>539</v>
      </c>
      <c r="AU537" s="145" t="s">
        <v>76</v>
      </c>
      <c r="AY537" s="19" t="s">
        <v>328</v>
      </c>
      <c r="BE537" s="146">
        <f t="shared" si="34"/>
        <v>0</v>
      </c>
      <c r="BF537" s="146">
        <f t="shared" si="35"/>
        <v>0</v>
      </c>
      <c r="BG537" s="146">
        <f t="shared" si="36"/>
        <v>0</v>
      </c>
      <c r="BH537" s="146">
        <f t="shared" si="37"/>
        <v>0</v>
      </c>
      <c r="BI537" s="146">
        <f t="shared" si="38"/>
        <v>0</v>
      </c>
      <c r="BJ537" s="19" t="s">
        <v>76</v>
      </c>
      <c r="BK537" s="146">
        <f t="shared" si="39"/>
        <v>0</v>
      </c>
      <c r="BL537" s="19" t="s">
        <v>113</v>
      </c>
      <c r="BM537" s="145" t="s">
        <v>4502</v>
      </c>
    </row>
    <row r="538" spans="2:65" s="1" customFormat="1" ht="24.2" customHeight="1">
      <c r="B538" s="133"/>
      <c r="C538" s="176" t="s">
        <v>1650</v>
      </c>
      <c r="D538" s="176" t="s">
        <v>539</v>
      </c>
      <c r="E538" s="177" t="s">
        <v>8325</v>
      </c>
      <c r="F538" s="178" t="s">
        <v>8326</v>
      </c>
      <c r="G538" s="179" t="s">
        <v>574</v>
      </c>
      <c r="H538" s="180">
        <v>74</v>
      </c>
      <c r="I538" s="181"/>
      <c r="J538" s="182">
        <f t="shared" si="30"/>
        <v>0</v>
      </c>
      <c r="K538" s="178" t="s">
        <v>3</v>
      </c>
      <c r="L538" s="183"/>
      <c r="M538" s="184" t="s">
        <v>3</v>
      </c>
      <c r="N538" s="185" t="s">
        <v>40</v>
      </c>
      <c r="P538" s="143">
        <f t="shared" si="31"/>
        <v>0</v>
      </c>
      <c r="Q538" s="143">
        <v>0</v>
      </c>
      <c r="R538" s="143">
        <f t="shared" si="32"/>
        <v>0</v>
      </c>
      <c r="S538" s="143">
        <v>0</v>
      </c>
      <c r="T538" s="144">
        <f t="shared" si="33"/>
        <v>0</v>
      </c>
      <c r="AR538" s="145" t="s">
        <v>171</v>
      </c>
      <c r="AT538" s="145" t="s">
        <v>539</v>
      </c>
      <c r="AU538" s="145" t="s">
        <v>76</v>
      </c>
      <c r="AY538" s="19" t="s">
        <v>328</v>
      </c>
      <c r="BE538" s="146">
        <f t="shared" si="34"/>
        <v>0</v>
      </c>
      <c r="BF538" s="146">
        <f t="shared" si="35"/>
        <v>0</v>
      </c>
      <c r="BG538" s="146">
        <f t="shared" si="36"/>
        <v>0</v>
      </c>
      <c r="BH538" s="146">
        <f t="shared" si="37"/>
        <v>0</v>
      </c>
      <c r="BI538" s="146">
        <f t="shared" si="38"/>
        <v>0</v>
      </c>
      <c r="BJ538" s="19" t="s">
        <v>76</v>
      </c>
      <c r="BK538" s="146">
        <f t="shared" si="39"/>
        <v>0</v>
      </c>
      <c r="BL538" s="19" t="s">
        <v>113</v>
      </c>
      <c r="BM538" s="145" t="s">
        <v>4510</v>
      </c>
    </row>
    <row r="539" spans="2:65" s="1" customFormat="1" ht="24.2" customHeight="1">
      <c r="B539" s="133"/>
      <c r="C539" s="176" t="s">
        <v>3553</v>
      </c>
      <c r="D539" s="176" t="s">
        <v>539</v>
      </c>
      <c r="E539" s="177" t="s">
        <v>8327</v>
      </c>
      <c r="F539" s="178" t="s">
        <v>8328</v>
      </c>
      <c r="G539" s="179" t="s">
        <v>574</v>
      </c>
      <c r="H539" s="180">
        <v>60</v>
      </c>
      <c r="I539" s="181"/>
      <c r="J539" s="182">
        <f t="shared" si="30"/>
        <v>0</v>
      </c>
      <c r="K539" s="178" t="s">
        <v>3</v>
      </c>
      <c r="L539" s="183"/>
      <c r="M539" s="184" t="s">
        <v>3</v>
      </c>
      <c r="N539" s="185" t="s">
        <v>40</v>
      </c>
      <c r="P539" s="143">
        <f t="shared" si="31"/>
        <v>0</v>
      </c>
      <c r="Q539" s="143">
        <v>0</v>
      </c>
      <c r="R539" s="143">
        <f t="shared" si="32"/>
        <v>0</v>
      </c>
      <c r="S539" s="143">
        <v>0</v>
      </c>
      <c r="T539" s="144">
        <f t="shared" si="33"/>
        <v>0</v>
      </c>
      <c r="AR539" s="145" t="s">
        <v>171</v>
      </c>
      <c r="AT539" s="145" t="s">
        <v>539</v>
      </c>
      <c r="AU539" s="145" t="s">
        <v>76</v>
      </c>
      <c r="AY539" s="19" t="s">
        <v>328</v>
      </c>
      <c r="BE539" s="146">
        <f t="shared" si="34"/>
        <v>0</v>
      </c>
      <c r="BF539" s="146">
        <f t="shared" si="35"/>
        <v>0</v>
      </c>
      <c r="BG539" s="146">
        <f t="shared" si="36"/>
        <v>0</v>
      </c>
      <c r="BH539" s="146">
        <f t="shared" si="37"/>
        <v>0</v>
      </c>
      <c r="BI539" s="146">
        <f t="shared" si="38"/>
        <v>0</v>
      </c>
      <c r="BJ539" s="19" t="s">
        <v>76</v>
      </c>
      <c r="BK539" s="146">
        <f t="shared" si="39"/>
        <v>0</v>
      </c>
      <c r="BL539" s="19" t="s">
        <v>113</v>
      </c>
      <c r="BM539" s="145" t="s">
        <v>4518</v>
      </c>
    </row>
    <row r="540" spans="2:65" s="1" customFormat="1" ht="24.2" customHeight="1">
      <c r="B540" s="133"/>
      <c r="C540" s="176" t="s">
        <v>1654</v>
      </c>
      <c r="D540" s="176" t="s">
        <v>539</v>
      </c>
      <c r="E540" s="177" t="s">
        <v>8329</v>
      </c>
      <c r="F540" s="178" t="s">
        <v>8330</v>
      </c>
      <c r="G540" s="179" t="s">
        <v>574</v>
      </c>
      <c r="H540" s="180">
        <v>156</v>
      </c>
      <c r="I540" s="181"/>
      <c r="J540" s="182">
        <f t="shared" si="30"/>
        <v>0</v>
      </c>
      <c r="K540" s="178" t="s">
        <v>3</v>
      </c>
      <c r="L540" s="183"/>
      <c r="M540" s="184" t="s">
        <v>3</v>
      </c>
      <c r="N540" s="185" t="s">
        <v>40</v>
      </c>
      <c r="P540" s="143">
        <f t="shared" si="31"/>
        <v>0</v>
      </c>
      <c r="Q540" s="143">
        <v>0</v>
      </c>
      <c r="R540" s="143">
        <f t="shared" si="32"/>
        <v>0</v>
      </c>
      <c r="S540" s="143">
        <v>0</v>
      </c>
      <c r="T540" s="144">
        <f t="shared" si="33"/>
        <v>0</v>
      </c>
      <c r="AR540" s="145" t="s">
        <v>171</v>
      </c>
      <c r="AT540" s="145" t="s">
        <v>539</v>
      </c>
      <c r="AU540" s="145" t="s">
        <v>76</v>
      </c>
      <c r="AY540" s="19" t="s">
        <v>328</v>
      </c>
      <c r="BE540" s="146">
        <f t="shared" si="34"/>
        <v>0</v>
      </c>
      <c r="BF540" s="146">
        <f t="shared" si="35"/>
        <v>0</v>
      </c>
      <c r="BG540" s="146">
        <f t="shared" si="36"/>
        <v>0</v>
      </c>
      <c r="BH540" s="146">
        <f t="shared" si="37"/>
        <v>0</v>
      </c>
      <c r="BI540" s="146">
        <f t="shared" si="38"/>
        <v>0</v>
      </c>
      <c r="BJ540" s="19" t="s">
        <v>76</v>
      </c>
      <c r="BK540" s="146">
        <f t="shared" si="39"/>
        <v>0</v>
      </c>
      <c r="BL540" s="19" t="s">
        <v>113</v>
      </c>
      <c r="BM540" s="145" t="s">
        <v>4528</v>
      </c>
    </row>
    <row r="541" spans="2:65" s="1" customFormat="1" ht="16.5" customHeight="1">
      <c r="B541" s="133"/>
      <c r="C541" s="176" t="s">
        <v>3564</v>
      </c>
      <c r="D541" s="176" t="s">
        <v>539</v>
      </c>
      <c r="E541" s="177" t="s">
        <v>8331</v>
      </c>
      <c r="F541" s="178" t="s">
        <v>8332</v>
      </c>
      <c r="G541" s="179" t="s">
        <v>574</v>
      </c>
      <c r="H541" s="180">
        <v>96</v>
      </c>
      <c r="I541" s="181"/>
      <c r="J541" s="182">
        <f t="shared" si="30"/>
        <v>0</v>
      </c>
      <c r="K541" s="178" t="s">
        <v>3</v>
      </c>
      <c r="L541" s="183"/>
      <c r="M541" s="184" t="s">
        <v>3</v>
      </c>
      <c r="N541" s="185" t="s">
        <v>40</v>
      </c>
      <c r="P541" s="143">
        <f t="shared" si="31"/>
        <v>0</v>
      </c>
      <c r="Q541" s="143">
        <v>0</v>
      </c>
      <c r="R541" s="143">
        <f t="shared" si="32"/>
        <v>0</v>
      </c>
      <c r="S541" s="143">
        <v>0</v>
      </c>
      <c r="T541" s="144">
        <f t="shared" si="33"/>
        <v>0</v>
      </c>
      <c r="AR541" s="145" t="s">
        <v>171</v>
      </c>
      <c r="AT541" s="145" t="s">
        <v>539</v>
      </c>
      <c r="AU541" s="145" t="s">
        <v>76</v>
      </c>
      <c r="AY541" s="19" t="s">
        <v>328</v>
      </c>
      <c r="BE541" s="146">
        <f t="shared" si="34"/>
        <v>0</v>
      </c>
      <c r="BF541" s="146">
        <f t="shared" si="35"/>
        <v>0</v>
      </c>
      <c r="BG541" s="146">
        <f t="shared" si="36"/>
        <v>0</v>
      </c>
      <c r="BH541" s="146">
        <f t="shared" si="37"/>
        <v>0</v>
      </c>
      <c r="BI541" s="146">
        <f t="shared" si="38"/>
        <v>0</v>
      </c>
      <c r="BJ541" s="19" t="s">
        <v>76</v>
      </c>
      <c r="BK541" s="146">
        <f t="shared" si="39"/>
        <v>0</v>
      </c>
      <c r="BL541" s="19" t="s">
        <v>113</v>
      </c>
      <c r="BM541" s="145" t="s">
        <v>4536</v>
      </c>
    </row>
    <row r="542" spans="2:65" s="1" customFormat="1" ht="24.2" customHeight="1">
      <c r="B542" s="133"/>
      <c r="C542" s="176" t="s">
        <v>1658</v>
      </c>
      <c r="D542" s="176" t="s">
        <v>539</v>
      </c>
      <c r="E542" s="177" t="s">
        <v>8333</v>
      </c>
      <c r="F542" s="178" t="s">
        <v>8334</v>
      </c>
      <c r="G542" s="179" t="s">
        <v>574</v>
      </c>
      <c r="H542" s="180">
        <v>56</v>
      </c>
      <c r="I542" s="181"/>
      <c r="J542" s="182">
        <f t="shared" si="30"/>
        <v>0</v>
      </c>
      <c r="K542" s="178" t="s">
        <v>3</v>
      </c>
      <c r="L542" s="183"/>
      <c r="M542" s="184" t="s">
        <v>3</v>
      </c>
      <c r="N542" s="185" t="s">
        <v>40</v>
      </c>
      <c r="P542" s="143">
        <f t="shared" si="31"/>
        <v>0</v>
      </c>
      <c r="Q542" s="143">
        <v>0</v>
      </c>
      <c r="R542" s="143">
        <f t="shared" si="32"/>
        <v>0</v>
      </c>
      <c r="S542" s="143">
        <v>0</v>
      </c>
      <c r="T542" s="144">
        <f t="shared" si="33"/>
        <v>0</v>
      </c>
      <c r="AR542" s="145" t="s">
        <v>171</v>
      </c>
      <c r="AT542" s="145" t="s">
        <v>539</v>
      </c>
      <c r="AU542" s="145" t="s">
        <v>76</v>
      </c>
      <c r="AY542" s="19" t="s">
        <v>328</v>
      </c>
      <c r="BE542" s="146">
        <f t="shared" si="34"/>
        <v>0</v>
      </c>
      <c r="BF542" s="146">
        <f t="shared" si="35"/>
        <v>0</v>
      </c>
      <c r="BG542" s="146">
        <f t="shared" si="36"/>
        <v>0</v>
      </c>
      <c r="BH542" s="146">
        <f t="shared" si="37"/>
        <v>0</v>
      </c>
      <c r="BI542" s="146">
        <f t="shared" si="38"/>
        <v>0</v>
      </c>
      <c r="BJ542" s="19" t="s">
        <v>76</v>
      </c>
      <c r="BK542" s="146">
        <f t="shared" si="39"/>
        <v>0</v>
      </c>
      <c r="BL542" s="19" t="s">
        <v>113</v>
      </c>
      <c r="BM542" s="145" t="s">
        <v>4544</v>
      </c>
    </row>
    <row r="543" spans="2:65" s="1" customFormat="1" ht="16.5" customHeight="1">
      <c r="B543" s="133"/>
      <c r="C543" s="176" t="s">
        <v>3573</v>
      </c>
      <c r="D543" s="176" t="s">
        <v>539</v>
      </c>
      <c r="E543" s="177" t="s">
        <v>8335</v>
      </c>
      <c r="F543" s="178" t="s">
        <v>8336</v>
      </c>
      <c r="G543" s="179" t="s">
        <v>574</v>
      </c>
      <c r="H543" s="180">
        <v>69</v>
      </c>
      <c r="I543" s="181"/>
      <c r="J543" s="182">
        <f t="shared" si="30"/>
        <v>0</v>
      </c>
      <c r="K543" s="178" t="s">
        <v>3</v>
      </c>
      <c r="L543" s="183"/>
      <c r="M543" s="184" t="s">
        <v>3</v>
      </c>
      <c r="N543" s="185" t="s">
        <v>40</v>
      </c>
      <c r="P543" s="143">
        <f t="shared" si="31"/>
        <v>0</v>
      </c>
      <c r="Q543" s="143">
        <v>0</v>
      </c>
      <c r="R543" s="143">
        <f t="shared" si="32"/>
        <v>0</v>
      </c>
      <c r="S543" s="143">
        <v>0</v>
      </c>
      <c r="T543" s="144">
        <f t="shared" si="33"/>
        <v>0</v>
      </c>
      <c r="AR543" s="145" t="s">
        <v>171</v>
      </c>
      <c r="AT543" s="145" t="s">
        <v>539</v>
      </c>
      <c r="AU543" s="145" t="s">
        <v>76</v>
      </c>
      <c r="AY543" s="19" t="s">
        <v>328</v>
      </c>
      <c r="BE543" s="146">
        <f t="shared" si="34"/>
        <v>0</v>
      </c>
      <c r="BF543" s="146">
        <f t="shared" si="35"/>
        <v>0</v>
      </c>
      <c r="BG543" s="146">
        <f t="shared" si="36"/>
        <v>0</v>
      </c>
      <c r="BH543" s="146">
        <f t="shared" si="37"/>
        <v>0</v>
      </c>
      <c r="BI543" s="146">
        <f t="shared" si="38"/>
        <v>0</v>
      </c>
      <c r="BJ543" s="19" t="s">
        <v>76</v>
      </c>
      <c r="BK543" s="146">
        <f t="shared" si="39"/>
        <v>0</v>
      </c>
      <c r="BL543" s="19" t="s">
        <v>113</v>
      </c>
      <c r="BM543" s="145" t="s">
        <v>4551</v>
      </c>
    </row>
    <row r="544" spans="2:65" s="1" customFormat="1" ht="16.5" customHeight="1">
      <c r="B544" s="133"/>
      <c r="C544" s="176" t="s">
        <v>1662</v>
      </c>
      <c r="D544" s="176" t="s">
        <v>539</v>
      </c>
      <c r="E544" s="177" t="s">
        <v>8337</v>
      </c>
      <c r="F544" s="178" t="s">
        <v>8338</v>
      </c>
      <c r="G544" s="179" t="s">
        <v>574</v>
      </c>
      <c r="H544" s="180">
        <v>45</v>
      </c>
      <c r="I544" s="181"/>
      <c r="J544" s="182">
        <f t="shared" si="30"/>
        <v>0</v>
      </c>
      <c r="K544" s="178" t="s">
        <v>3</v>
      </c>
      <c r="L544" s="183"/>
      <c r="M544" s="184" t="s">
        <v>3</v>
      </c>
      <c r="N544" s="185" t="s">
        <v>40</v>
      </c>
      <c r="P544" s="143">
        <f t="shared" si="31"/>
        <v>0</v>
      </c>
      <c r="Q544" s="143">
        <v>0</v>
      </c>
      <c r="R544" s="143">
        <f t="shared" si="32"/>
        <v>0</v>
      </c>
      <c r="S544" s="143">
        <v>0</v>
      </c>
      <c r="T544" s="144">
        <f t="shared" si="33"/>
        <v>0</v>
      </c>
      <c r="AR544" s="145" t="s">
        <v>171</v>
      </c>
      <c r="AT544" s="145" t="s">
        <v>539</v>
      </c>
      <c r="AU544" s="145" t="s">
        <v>76</v>
      </c>
      <c r="AY544" s="19" t="s">
        <v>328</v>
      </c>
      <c r="BE544" s="146">
        <f t="shared" si="34"/>
        <v>0</v>
      </c>
      <c r="BF544" s="146">
        <f t="shared" si="35"/>
        <v>0</v>
      </c>
      <c r="BG544" s="146">
        <f t="shared" si="36"/>
        <v>0</v>
      </c>
      <c r="BH544" s="146">
        <f t="shared" si="37"/>
        <v>0</v>
      </c>
      <c r="BI544" s="146">
        <f t="shared" si="38"/>
        <v>0</v>
      </c>
      <c r="BJ544" s="19" t="s">
        <v>76</v>
      </c>
      <c r="BK544" s="146">
        <f t="shared" si="39"/>
        <v>0</v>
      </c>
      <c r="BL544" s="19" t="s">
        <v>113</v>
      </c>
      <c r="BM544" s="145" t="s">
        <v>4558</v>
      </c>
    </row>
    <row r="545" spans="2:65" s="1" customFormat="1" ht="16.5" customHeight="1">
      <c r="B545" s="133"/>
      <c r="C545" s="176" t="s">
        <v>3585</v>
      </c>
      <c r="D545" s="176" t="s">
        <v>539</v>
      </c>
      <c r="E545" s="177" t="s">
        <v>8339</v>
      </c>
      <c r="F545" s="178" t="s">
        <v>8340</v>
      </c>
      <c r="G545" s="179" t="s">
        <v>574</v>
      </c>
      <c r="H545" s="180">
        <v>87</v>
      </c>
      <c r="I545" s="181"/>
      <c r="J545" s="182">
        <f t="shared" si="30"/>
        <v>0</v>
      </c>
      <c r="K545" s="178" t="s">
        <v>3</v>
      </c>
      <c r="L545" s="183"/>
      <c r="M545" s="184" t="s">
        <v>3</v>
      </c>
      <c r="N545" s="185" t="s">
        <v>40</v>
      </c>
      <c r="P545" s="143">
        <f t="shared" si="31"/>
        <v>0</v>
      </c>
      <c r="Q545" s="143">
        <v>0</v>
      </c>
      <c r="R545" s="143">
        <f t="shared" si="32"/>
        <v>0</v>
      </c>
      <c r="S545" s="143">
        <v>0</v>
      </c>
      <c r="T545" s="144">
        <f t="shared" si="33"/>
        <v>0</v>
      </c>
      <c r="AR545" s="145" t="s">
        <v>171</v>
      </c>
      <c r="AT545" s="145" t="s">
        <v>539</v>
      </c>
      <c r="AU545" s="145" t="s">
        <v>76</v>
      </c>
      <c r="AY545" s="19" t="s">
        <v>328</v>
      </c>
      <c r="BE545" s="146">
        <f t="shared" si="34"/>
        <v>0</v>
      </c>
      <c r="BF545" s="146">
        <f t="shared" si="35"/>
        <v>0</v>
      </c>
      <c r="BG545" s="146">
        <f t="shared" si="36"/>
        <v>0</v>
      </c>
      <c r="BH545" s="146">
        <f t="shared" si="37"/>
        <v>0</v>
      </c>
      <c r="BI545" s="146">
        <f t="shared" si="38"/>
        <v>0</v>
      </c>
      <c r="BJ545" s="19" t="s">
        <v>76</v>
      </c>
      <c r="BK545" s="146">
        <f t="shared" si="39"/>
        <v>0</v>
      </c>
      <c r="BL545" s="19" t="s">
        <v>113</v>
      </c>
      <c r="BM545" s="145" t="s">
        <v>4567</v>
      </c>
    </row>
    <row r="546" spans="2:65" s="1" customFormat="1" ht="24.2" customHeight="1">
      <c r="B546" s="133"/>
      <c r="C546" s="176" t="s">
        <v>1666</v>
      </c>
      <c r="D546" s="176" t="s">
        <v>539</v>
      </c>
      <c r="E546" s="177" t="s">
        <v>8341</v>
      </c>
      <c r="F546" s="178" t="s">
        <v>8342</v>
      </c>
      <c r="G546" s="179" t="s">
        <v>574</v>
      </c>
      <c r="H546" s="180">
        <v>222</v>
      </c>
      <c r="I546" s="181"/>
      <c r="J546" s="182">
        <f t="shared" si="30"/>
        <v>0</v>
      </c>
      <c r="K546" s="178" t="s">
        <v>3</v>
      </c>
      <c r="L546" s="183"/>
      <c r="M546" s="184" t="s">
        <v>3</v>
      </c>
      <c r="N546" s="185" t="s">
        <v>40</v>
      </c>
      <c r="P546" s="143">
        <f t="shared" si="31"/>
        <v>0</v>
      </c>
      <c r="Q546" s="143">
        <v>0</v>
      </c>
      <c r="R546" s="143">
        <f t="shared" si="32"/>
        <v>0</v>
      </c>
      <c r="S546" s="143">
        <v>0</v>
      </c>
      <c r="T546" s="144">
        <f t="shared" si="33"/>
        <v>0</v>
      </c>
      <c r="AR546" s="145" t="s">
        <v>171</v>
      </c>
      <c r="AT546" s="145" t="s">
        <v>539</v>
      </c>
      <c r="AU546" s="145" t="s">
        <v>76</v>
      </c>
      <c r="AY546" s="19" t="s">
        <v>328</v>
      </c>
      <c r="BE546" s="146">
        <f t="shared" si="34"/>
        <v>0</v>
      </c>
      <c r="BF546" s="146">
        <f t="shared" si="35"/>
        <v>0</v>
      </c>
      <c r="BG546" s="146">
        <f t="shared" si="36"/>
        <v>0</v>
      </c>
      <c r="BH546" s="146">
        <f t="shared" si="37"/>
        <v>0</v>
      </c>
      <c r="BI546" s="146">
        <f t="shared" si="38"/>
        <v>0</v>
      </c>
      <c r="BJ546" s="19" t="s">
        <v>76</v>
      </c>
      <c r="BK546" s="146">
        <f t="shared" si="39"/>
        <v>0</v>
      </c>
      <c r="BL546" s="19" t="s">
        <v>113</v>
      </c>
      <c r="BM546" s="145" t="s">
        <v>4582</v>
      </c>
    </row>
    <row r="547" spans="2:65" s="1" customFormat="1" ht="16.5" customHeight="1">
      <c r="B547" s="133"/>
      <c r="C547" s="176" t="s">
        <v>3596</v>
      </c>
      <c r="D547" s="176" t="s">
        <v>539</v>
      </c>
      <c r="E547" s="177" t="s">
        <v>8343</v>
      </c>
      <c r="F547" s="178" t="s">
        <v>8344</v>
      </c>
      <c r="G547" s="179" t="s">
        <v>574</v>
      </c>
      <c r="H547" s="180">
        <v>54</v>
      </c>
      <c r="I547" s="181"/>
      <c r="J547" s="182">
        <f t="shared" si="30"/>
        <v>0</v>
      </c>
      <c r="K547" s="178" t="s">
        <v>3</v>
      </c>
      <c r="L547" s="183"/>
      <c r="M547" s="184" t="s">
        <v>3</v>
      </c>
      <c r="N547" s="185" t="s">
        <v>40</v>
      </c>
      <c r="P547" s="143">
        <f t="shared" si="31"/>
        <v>0</v>
      </c>
      <c r="Q547" s="143">
        <v>0</v>
      </c>
      <c r="R547" s="143">
        <f t="shared" si="32"/>
        <v>0</v>
      </c>
      <c r="S547" s="143">
        <v>0</v>
      </c>
      <c r="T547" s="144">
        <f t="shared" si="33"/>
        <v>0</v>
      </c>
      <c r="AR547" s="145" t="s">
        <v>171</v>
      </c>
      <c r="AT547" s="145" t="s">
        <v>539</v>
      </c>
      <c r="AU547" s="145" t="s">
        <v>76</v>
      </c>
      <c r="AY547" s="19" t="s">
        <v>328</v>
      </c>
      <c r="BE547" s="146">
        <f t="shared" si="34"/>
        <v>0</v>
      </c>
      <c r="BF547" s="146">
        <f t="shared" si="35"/>
        <v>0</v>
      </c>
      <c r="BG547" s="146">
        <f t="shared" si="36"/>
        <v>0</v>
      </c>
      <c r="BH547" s="146">
        <f t="shared" si="37"/>
        <v>0</v>
      </c>
      <c r="BI547" s="146">
        <f t="shared" si="38"/>
        <v>0</v>
      </c>
      <c r="BJ547" s="19" t="s">
        <v>76</v>
      </c>
      <c r="BK547" s="146">
        <f t="shared" si="39"/>
        <v>0</v>
      </c>
      <c r="BL547" s="19" t="s">
        <v>113</v>
      </c>
      <c r="BM547" s="145" t="s">
        <v>4592</v>
      </c>
    </row>
    <row r="548" spans="2:65" s="1" customFormat="1" ht="24.2" customHeight="1">
      <c r="B548" s="133"/>
      <c r="C548" s="176" t="s">
        <v>555</v>
      </c>
      <c r="D548" s="176" t="s">
        <v>539</v>
      </c>
      <c r="E548" s="177" t="s">
        <v>8345</v>
      </c>
      <c r="F548" s="178" t="s">
        <v>8346</v>
      </c>
      <c r="G548" s="179" t="s">
        <v>574</v>
      </c>
      <c r="H548" s="180">
        <v>54</v>
      </c>
      <c r="I548" s="181"/>
      <c r="J548" s="182">
        <f t="shared" si="30"/>
        <v>0</v>
      </c>
      <c r="K548" s="178" t="s">
        <v>3</v>
      </c>
      <c r="L548" s="183"/>
      <c r="M548" s="184" t="s">
        <v>3</v>
      </c>
      <c r="N548" s="185" t="s">
        <v>40</v>
      </c>
      <c r="P548" s="143">
        <f t="shared" si="31"/>
        <v>0</v>
      </c>
      <c r="Q548" s="143">
        <v>0</v>
      </c>
      <c r="R548" s="143">
        <f t="shared" si="32"/>
        <v>0</v>
      </c>
      <c r="S548" s="143">
        <v>0</v>
      </c>
      <c r="T548" s="144">
        <f t="shared" si="33"/>
        <v>0</v>
      </c>
      <c r="AR548" s="145" t="s">
        <v>171</v>
      </c>
      <c r="AT548" s="145" t="s">
        <v>539</v>
      </c>
      <c r="AU548" s="145" t="s">
        <v>76</v>
      </c>
      <c r="AY548" s="19" t="s">
        <v>328</v>
      </c>
      <c r="BE548" s="146">
        <f t="shared" si="34"/>
        <v>0</v>
      </c>
      <c r="BF548" s="146">
        <f t="shared" si="35"/>
        <v>0</v>
      </c>
      <c r="BG548" s="146">
        <f t="shared" si="36"/>
        <v>0</v>
      </c>
      <c r="BH548" s="146">
        <f t="shared" si="37"/>
        <v>0</v>
      </c>
      <c r="BI548" s="146">
        <f t="shared" si="38"/>
        <v>0</v>
      </c>
      <c r="BJ548" s="19" t="s">
        <v>76</v>
      </c>
      <c r="BK548" s="146">
        <f t="shared" si="39"/>
        <v>0</v>
      </c>
      <c r="BL548" s="19" t="s">
        <v>113</v>
      </c>
      <c r="BM548" s="145" t="s">
        <v>4605</v>
      </c>
    </row>
    <row r="549" spans="2:65" s="1" customFormat="1" ht="21.75" customHeight="1">
      <c r="B549" s="133"/>
      <c r="C549" s="176" t="s">
        <v>3605</v>
      </c>
      <c r="D549" s="176" t="s">
        <v>539</v>
      </c>
      <c r="E549" s="177" t="s">
        <v>8347</v>
      </c>
      <c r="F549" s="178" t="s">
        <v>8348</v>
      </c>
      <c r="G549" s="179" t="s">
        <v>574</v>
      </c>
      <c r="H549" s="180">
        <v>200</v>
      </c>
      <c r="I549" s="181"/>
      <c r="J549" s="182">
        <f t="shared" si="30"/>
        <v>0</v>
      </c>
      <c r="K549" s="178" t="s">
        <v>3</v>
      </c>
      <c r="L549" s="183"/>
      <c r="M549" s="184" t="s">
        <v>3</v>
      </c>
      <c r="N549" s="185" t="s">
        <v>40</v>
      </c>
      <c r="P549" s="143">
        <f t="shared" si="31"/>
        <v>0</v>
      </c>
      <c r="Q549" s="143">
        <v>0</v>
      </c>
      <c r="R549" s="143">
        <f t="shared" si="32"/>
        <v>0</v>
      </c>
      <c r="S549" s="143">
        <v>0</v>
      </c>
      <c r="T549" s="144">
        <f t="shared" si="33"/>
        <v>0</v>
      </c>
      <c r="AR549" s="145" t="s">
        <v>171</v>
      </c>
      <c r="AT549" s="145" t="s">
        <v>539</v>
      </c>
      <c r="AU549" s="145" t="s">
        <v>76</v>
      </c>
      <c r="AY549" s="19" t="s">
        <v>328</v>
      </c>
      <c r="BE549" s="146">
        <f t="shared" si="34"/>
        <v>0</v>
      </c>
      <c r="BF549" s="146">
        <f t="shared" si="35"/>
        <v>0</v>
      </c>
      <c r="BG549" s="146">
        <f t="shared" si="36"/>
        <v>0</v>
      </c>
      <c r="BH549" s="146">
        <f t="shared" si="37"/>
        <v>0</v>
      </c>
      <c r="BI549" s="146">
        <f t="shared" si="38"/>
        <v>0</v>
      </c>
      <c r="BJ549" s="19" t="s">
        <v>76</v>
      </c>
      <c r="BK549" s="146">
        <f t="shared" si="39"/>
        <v>0</v>
      </c>
      <c r="BL549" s="19" t="s">
        <v>113</v>
      </c>
      <c r="BM549" s="145" t="s">
        <v>4616</v>
      </c>
    </row>
    <row r="550" spans="2:65" s="1" customFormat="1" ht="16.5" customHeight="1">
      <c r="B550" s="133"/>
      <c r="C550" s="176" t="s">
        <v>1674</v>
      </c>
      <c r="D550" s="176" t="s">
        <v>539</v>
      </c>
      <c r="E550" s="177" t="s">
        <v>8349</v>
      </c>
      <c r="F550" s="178" t="s">
        <v>8350</v>
      </c>
      <c r="G550" s="179" t="s">
        <v>574</v>
      </c>
      <c r="H550" s="180">
        <v>157</v>
      </c>
      <c r="I550" s="181"/>
      <c r="J550" s="182">
        <f t="shared" si="30"/>
        <v>0</v>
      </c>
      <c r="K550" s="178" t="s">
        <v>3</v>
      </c>
      <c r="L550" s="183"/>
      <c r="M550" s="184" t="s">
        <v>3</v>
      </c>
      <c r="N550" s="185" t="s">
        <v>40</v>
      </c>
      <c r="P550" s="143">
        <f t="shared" si="31"/>
        <v>0</v>
      </c>
      <c r="Q550" s="143">
        <v>0</v>
      </c>
      <c r="R550" s="143">
        <f t="shared" si="32"/>
        <v>0</v>
      </c>
      <c r="S550" s="143">
        <v>0</v>
      </c>
      <c r="T550" s="144">
        <f t="shared" si="33"/>
        <v>0</v>
      </c>
      <c r="AR550" s="145" t="s">
        <v>171</v>
      </c>
      <c r="AT550" s="145" t="s">
        <v>539</v>
      </c>
      <c r="AU550" s="145" t="s">
        <v>76</v>
      </c>
      <c r="AY550" s="19" t="s">
        <v>328</v>
      </c>
      <c r="BE550" s="146">
        <f t="shared" si="34"/>
        <v>0</v>
      </c>
      <c r="BF550" s="146">
        <f t="shared" si="35"/>
        <v>0</v>
      </c>
      <c r="BG550" s="146">
        <f t="shared" si="36"/>
        <v>0</v>
      </c>
      <c r="BH550" s="146">
        <f t="shared" si="37"/>
        <v>0</v>
      </c>
      <c r="BI550" s="146">
        <f t="shared" si="38"/>
        <v>0</v>
      </c>
      <c r="BJ550" s="19" t="s">
        <v>76</v>
      </c>
      <c r="BK550" s="146">
        <f t="shared" si="39"/>
        <v>0</v>
      </c>
      <c r="BL550" s="19" t="s">
        <v>113</v>
      </c>
      <c r="BM550" s="145" t="s">
        <v>4625</v>
      </c>
    </row>
    <row r="551" spans="2:65" s="1" customFormat="1" ht="24.2" customHeight="1">
      <c r="B551" s="133"/>
      <c r="C551" s="176" t="s">
        <v>3617</v>
      </c>
      <c r="D551" s="176" t="s">
        <v>539</v>
      </c>
      <c r="E551" s="177" t="s">
        <v>8351</v>
      </c>
      <c r="F551" s="178" t="s">
        <v>8352</v>
      </c>
      <c r="G551" s="179" t="s">
        <v>574</v>
      </c>
      <c r="H551" s="180">
        <v>76</v>
      </c>
      <c r="I551" s="181"/>
      <c r="J551" s="182">
        <f t="shared" si="30"/>
        <v>0</v>
      </c>
      <c r="K551" s="178" t="s">
        <v>3</v>
      </c>
      <c r="L551" s="183"/>
      <c r="M551" s="184" t="s">
        <v>3</v>
      </c>
      <c r="N551" s="185" t="s">
        <v>40</v>
      </c>
      <c r="P551" s="143">
        <f t="shared" si="31"/>
        <v>0</v>
      </c>
      <c r="Q551" s="143">
        <v>0</v>
      </c>
      <c r="R551" s="143">
        <f t="shared" si="32"/>
        <v>0</v>
      </c>
      <c r="S551" s="143">
        <v>0</v>
      </c>
      <c r="T551" s="144">
        <f t="shared" si="33"/>
        <v>0</v>
      </c>
      <c r="AR551" s="145" t="s">
        <v>171</v>
      </c>
      <c r="AT551" s="145" t="s">
        <v>539</v>
      </c>
      <c r="AU551" s="145" t="s">
        <v>76</v>
      </c>
      <c r="AY551" s="19" t="s">
        <v>328</v>
      </c>
      <c r="BE551" s="146">
        <f t="shared" si="34"/>
        <v>0</v>
      </c>
      <c r="BF551" s="146">
        <f t="shared" si="35"/>
        <v>0</v>
      </c>
      <c r="BG551" s="146">
        <f t="shared" si="36"/>
        <v>0</v>
      </c>
      <c r="BH551" s="146">
        <f t="shared" si="37"/>
        <v>0</v>
      </c>
      <c r="BI551" s="146">
        <f t="shared" si="38"/>
        <v>0</v>
      </c>
      <c r="BJ551" s="19" t="s">
        <v>76</v>
      </c>
      <c r="BK551" s="146">
        <f t="shared" si="39"/>
        <v>0</v>
      </c>
      <c r="BL551" s="19" t="s">
        <v>113</v>
      </c>
      <c r="BM551" s="145" t="s">
        <v>1005</v>
      </c>
    </row>
    <row r="552" spans="2:65" s="1" customFormat="1" ht="16.5" customHeight="1">
      <c r="B552" s="133"/>
      <c r="C552" s="176" t="s">
        <v>1679</v>
      </c>
      <c r="D552" s="176" t="s">
        <v>539</v>
      </c>
      <c r="E552" s="177" t="s">
        <v>8353</v>
      </c>
      <c r="F552" s="178" t="s">
        <v>8354</v>
      </c>
      <c r="G552" s="179" t="s">
        <v>574</v>
      </c>
      <c r="H552" s="180">
        <v>90</v>
      </c>
      <c r="I552" s="181"/>
      <c r="J552" s="182">
        <f t="shared" si="30"/>
        <v>0</v>
      </c>
      <c r="K552" s="178" t="s">
        <v>3</v>
      </c>
      <c r="L552" s="183"/>
      <c r="M552" s="184" t="s">
        <v>3</v>
      </c>
      <c r="N552" s="185" t="s">
        <v>40</v>
      </c>
      <c r="P552" s="143">
        <f t="shared" si="31"/>
        <v>0</v>
      </c>
      <c r="Q552" s="143">
        <v>0</v>
      </c>
      <c r="R552" s="143">
        <f t="shared" si="32"/>
        <v>0</v>
      </c>
      <c r="S552" s="143">
        <v>0</v>
      </c>
      <c r="T552" s="144">
        <f t="shared" si="33"/>
        <v>0</v>
      </c>
      <c r="AR552" s="145" t="s">
        <v>171</v>
      </c>
      <c r="AT552" s="145" t="s">
        <v>539</v>
      </c>
      <c r="AU552" s="145" t="s">
        <v>76</v>
      </c>
      <c r="AY552" s="19" t="s">
        <v>328</v>
      </c>
      <c r="BE552" s="146">
        <f t="shared" si="34"/>
        <v>0</v>
      </c>
      <c r="BF552" s="146">
        <f t="shared" si="35"/>
        <v>0</v>
      </c>
      <c r="BG552" s="146">
        <f t="shared" si="36"/>
        <v>0</v>
      </c>
      <c r="BH552" s="146">
        <f t="shared" si="37"/>
        <v>0</v>
      </c>
      <c r="BI552" s="146">
        <f t="shared" si="38"/>
        <v>0</v>
      </c>
      <c r="BJ552" s="19" t="s">
        <v>76</v>
      </c>
      <c r="BK552" s="146">
        <f t="shared" si="39"/>
        <v>0</v>
      </c>
      <c r="BL552" s="19" t="s">
        <v>113</v>
      </c>
      <c r="BM552" s="145" t="s">
        <v>4644</v>
      </c>
    </row>
    <row r="553" spans="2:65" s="1" customFormat="1" ht="44.25" customHeight="1">
      <c r="B553" s="133"/>
      <c r="C553" s="134" t="s">
        <v>3628</v>
      </c>
      <c r="D553" s="134" t="s">
        <v>331</v>
      </c>
      <c r="E553" s="135" t="s">
        <v>8355</v>
      </c>
      <c r="F553" s="136" t="s">
        <v>8356</v>
      </c>
      <c r="G553" s="137" t="s">
        <v>574</v>
      </c>
      <c r="H553" s="138">
        <v>329</v>
      </c>
      <c r="I553" s="139"/>
      <c r="J553" s="140">
        <f t="shared" si="30"/>
        <v>0</v>
      </c>
      <c r="K553" s="136" t="s">
        <v>335</v>
      </c>
      <c r="L553" s="34"/>
      <c r="M553" s="141" t="s">
        <v>3</v>
      </c>
      <c r="N553" s="142" t="s">
        <v>40</v>
      </c>
      <c r="P553" s="143">
        <f t="shared" si="31"/>
        <v>0</v>
      </c>
      <c r="Q553" s="143">
        <v>0</v>
      </c>
      <c r="R553" s="143">
        <f t="shared" si="32"/>
        <v>0</v>
      </c>
      <c r="S553" s="143">
        <v>0</v>
      </c>
      <c r="T553" s="144">
        <f t="shared" si="33"/>
        <v>0</v>
      </c>
      <c r="AR553" s="145" t="s">
        <v>113</v>
      </c>
      <c r="AT553" s="145" t="s">
        <v>331</v>
      </c>
      <c r="AU553" s="145" t="s">
        <v>76</v>
      </c>
      <c r="AY553" s="19" t="s">
        <v>328</v>
      </c>
      <c r="BE553" s="146">
        <f t="shared" si="34"/>
        <v>0</v>
      </c>
      <c r="BF553" s="146">
        <f t="shared" si="35"/>
        <v>0</v>
      </c>
      <c r="BG553" s="146">
        <f t="shared" si="36"/>
        <v>0</v>
      </c>
      <c r="BH553" s="146">
        <f t="shared" si="37"/>
        <v>0</v>
      </c>
      <c r="BI553" s="146">
        <f t="shared" si="38"/>
        <v>0</v>
      </c>
      <c r="BJ553" s="19" t="s">
        <v>76</v>
      </c>
      <c r="BK553" s="146">
        <f t="shared" si="39"/>
        <v>0</v>
      </c>
      <c r="BL553" s="19" t="s">
        <v>113</v>
      </c>
      <c r="BM553" s="145" t="s">
        <v>4657</v>
      </c>
    </row>
    <row r="554" spans="2:65" s="1" customFormat="1">
      <c r="B554" s="34"/>
      <c r="D554" s="147" t="s">
        <v>338</v>
      </c>
      <c r="F554" s="148" t="s">
        <v>8357</v>
      </c>
      <c r="I554" s="149"/>
      <c r="L554" s="34"/>
      <c r="M554" s="150"/>
      <c r="T554" s="55"/>
      <c r="AT554" s="19" t="s">
        <v>338</v>
      </c>
      <c r="AU554" s="19" t="s">
        <v>76</v>
      </c>
    </row>
    <row r="555" spans="2:65" s="1" customFormat="1" ht="37.9" customHeight="1">
      <c r="B555" s="133"/>
      <c r="C555" s="134" t="s">
        <v>1683</v>
      </c>
      <c r="D555" s="134" t="s">
        <v>331</v>
      </c>
      <c r="E555" s="135" t="s">
        <v>8358</v>
      </c>
      <c r="F555" s="136" t="s">
        <v>8359</v>
      </c>
      <c r="G555" s="137" t="s">
        <v>574</v>
      </c>
      <c r="H555" s="138">
        <v>329</v>
      </c>
      <c r="I555" s="139"/>
      <c r="J555" s="140">
        <f>ROUND(I555*H555,2)</f>
        <v>0</v>
      </c>
      <c r="K555" s="136" t="s">
        <v>335</v>
      </c>
      <c r="L555" s="34"/>
      <c r="M555" s="141" t="s">
        <v>3</v>
      </c>
      <c r="N555" s="142" t="s">
        <v>40</v>
      </c>
      <c r="P555" s="143">
        <f>O555*H555</f>
        <v>0</v>
      </c>
      <c r="Q555" s="143">
        <v>0</v>
      </c>
      <c r="R555" s="143">
        <f>Q555*H555</f>
        <v>0</v>
      </c>
      <c r="S555" s="143">
        <v>0</v>
      </c>
      <c r="T555" s="144">
        <f>S555*H555</f>
        <v>0</v>
      </c>
      <c r="AR555" s="145" t="s">
        <v>113</v>
      </c>
      <c r="AT555" s="145" t="s">
        <v>331</v>
      </c>
      <c r="AU555" s="145" t="s">
        <v>76</v>
      </c>
      <c r="AY555" s="19" t="s">
        <v>328</v>
      </c>
      <c r="BE555" s="146">
        <f>IF(N555="základní",J555,0)</f>
        <v>0</v>
      </c>
      <c r="BF555" s="146">
        <f>IF(N555="snížená",J555,0)</f>
        <v>0</v>
      </c>
      <c r="BG555" s="146">
        <f>IF(N555="zákl. přenesená",J555,0)</f>
        <v>0</v>
      </c>
      <c r="BH555" s="146">
        <f>IF(N555="sníž. přenesená",J555,0)</f>
        <v>0</v>
      </c>
      <c r="BI555" s="146">
        <f>IF(N555="nulová",J555,0)</f>
        <v>0</v>
      </c>
      <c r="BJ555" s="19" t="s">
        <v>76</v>
      </c>
      <c r="BK555" s="146">
        <f>ROUND(I555*H555,2)</f>
        <v>0</v>
      </c>
      <c r="BL555" s="19" t="s">
        <v>113</v>
      </c>
      <c r="BM555" s="145" t="s">
        <v>4666</v>
      </c>
    </row>
    <row r="556" spans="2:65" s="1" customFormat="1">
      <c r="B556" s="34"/>
      <c r="D556" s="147" t="s">
        <v>338</v>
      </c>
      <c r="F556" s="148" t="s">
        <v>8360</v>
      </c>
      <c r="I556" s="149"/>
      <c r="L556" s="34"/>
      <c r="M556" s="150"/>
      <c r="T556" s="55"/>
      <c r="AT556" s="19" t="s">
        <v>338</v>
      </c>
      <c r="AU556" s="19" t="s">
        <v>76</v>
      </c>
    </row>
    <row r="557" spans="2:65" s="1" customFormat="1" ht="24.2" customHeight="1">
      <c r="B557" s="133"/>
      <c r="C557" s="176" t="s">
        <v>3637</v>
      </c>
      <c r="D557" s="176" t="s">
        <v>539</v>
      </c>
      <c r="E557" s="177" t="s">
        <v>8361</v>
      </c>
      <c r="F557" s="178" t="s">
        <v>8362</v>
      </c>
      <c r="G557" s="179" t="s">
        <v>574</v>
      </c>
      <c r="H557" s="180">
        <v>36</v>
      </c>
      <c r="I557" s="181"/>
      <c r="J557" s="182">
        <f t="shared" ref="J557:J562" si="40">ROUND(I557*H557,2)</f>
        <v>0</v>
      </c>
      <c r="K557" s="178" t="s">
        <v>3</v>
      </c>
      <c r="L557" s="183"/>
      <c r="M557" s="184" t="s">
        <v>3</v>
      </c>
      <c r="N557" s="185" t="s">
        <v>40</v>
      </c>
      <c r="P557" s="143">
        <f t="shared" ref="P557:P562" si="41">O557*H557</f>
        <v>0</v>
      </c>
      <c r="Q557" s="143">
        <v>0</v>
      </c>
      <c r="R557" s="143">
        <f t="shared" ref="R557:R562" si="42">Q557*H557</f>
        <v>0</v>
      </c>
      <c r="S557" s="143">
        <v>0</v>
      </c>
      <c r="T557" s="144">
        <f t="shared" ref="T557:T562" si="43">S557*H557</f>
        <v>0</v>
      </c>
      <c r="AR557" s="145" t="s">
        <v>171</v>
      </c>
      <c r="AT557" s="145" t="s">
        <v>539</v>
      </c>
      <c r="AU557" s="145" t="s">
        <v>76</v>
      </c>
      <c r="AY557" s="19" t="s">
        <v>328</v>
      </c>
      <c r="BE557" s="146">
        <f t="shared" ref="BE557:BE562" si="44">IF(N557="základní",J557,0)</f>
        <v>0</v>
      </c>
      <c r="BF557" s="146">
        <f t="shared" ref="BF557:BF562" si="45">IF(N557="snížená",J557,0)</f>
        <v>0</v>
      </c>
      <c r="BG557" s="146">
        <f t="shared" ref="BG557:BG562" si="46">IF(N557="zákl. přenesená",J557,0)</f>
        <v>0</v>
      </c>
      <c r="BH557" s="146">
        <f t="shared" ref="BH557:BH562" si="47">IF(N557="sníž. přenesená",J557,0)</f>
        <v>0</v>
      </c>
      <c r="BI557" s="146">
        <f t="shared" ref="BI557:BI562" si="48">IF(N557="nulová",J557,0)</f>
        <v>0</v>
      </c>
      <c r="BJ557" s="19" t="s">
        <v>76</v>
      </c>
      <c r="BK557" s="146">
        <f t="shared" ref="BK557:BK562" si="49">ROUND(I557*H557,2)</f>
        <v>0</v>
      </c>
      <c r="BL557" s="19" t="s">
        <v>113</v>
      </c>
      <c r="BM557" s="145" t="s">
        <v>4676</v>
      </c>
    </row>
    <row r="558" spans="2:65" s="1" customFormat="1" ht="24.2" customHeight="1">
      <c r="B558" s="133"/>
      <c r="C558" s="176" t="s">
        <v>1686</v>
      </c>
      <c r="D558" s="176" t="s">
        <v>539</v>
      </c>
      <c r="E558" s="177" t="s">
        <v>8363</v>
      </c>
      <c r="F558" s="178" t="s">
        <v>8364</v>
      </c>
      <c r="G558" s="179" t="s">
        <v>574</v>
      </c>
      <c r="H558" s="180">
        <v>21</v>
      </c>
      <c r="I558" s="181"/>
      <c r="J558" s="182">
        <f t="shared" si="40"/>
        <v>0</v>
      </c>
      <c r="K558" s="178" t="s">
        <v>3</v>
      </c>
      <c r="L558" s="183"/>
      <c r="M558" s="184" t="s">
        <v>3</v>
      </c>
      <c r="N558" s="185" t="s">
        <v>40</v>
      </c>
      <c r="P558" s="143">
        <f t="shared" si="41"/>
        <v>0</v>
      </c>
      <c r="Q558" s="143">
        <v>0</v>
      </c>
      <c r="R558" s="143">
        <f t="shared" si="42"/>
        <v>0</v>
      </c>
      <c r="S558" s="143">
        <v>0</v>
      </c>
      <c r="T558" s="144">
        <f t="shared" si="43"/>
        <v>0</v>
      </c>
      <c r="AR558" s="145" t="s">
        <v>171</v>
      </c>
      <c r="AT558" s="145" t="s">
        <v>539</v>
      </c>
      <c r="AU558" s="145" t="s">
        <v>76</v>
      </c>
      <c r="AY558" s="19" t="s">
        <v>328</v>
      </c>
      <c r="BE558" s="146">
        <f t="shared" si="44"/>
        <v>0</v>
      </c>
      <c r="BF558" s="146">
        <f t="shared" si="45"/>
        <v>0</v>
      </c>
      <c r="BG558" s="146">
        <f t="shared" si="46"/>
        <v>0</v>
      </c>
      <c r="BH558" s="146">
        <f t="shared" si="47"/>
        <v>0</v>
      </c>
      <c r="BI558" s="146">
        <f t="shared" si="48"/>
        <v>0</v>
      </c>
      <c r="BJ558" s="19" t="s">
        <v>76</v>
      </c>
      <c r="BK558" s="146">
        <f t="shared" si="49"/>
        <v>0</v>
      </c>
      <c r="BL558" s="19" t="s">
        <v>113</v>
      </c>
      <c r="BM558" s="145" t="s">
        <v>4689</v>
      </c>
    </row>
    <row r="559" spans="2:65" s="1" customFormat="1" ht="24.2" customHeight="1">
      <c r="B559" s="133"/>
      <c r="C559" s="176" t="s">
        <v>3648</v>
      </c>
      <c r="D559" s="176" t="s">
        <v>539</v>
      </c>
      <c r="E559" s="177" t="s">
        <v>8365</v>
      </c>
      <c r="F559" s="178" t="s">
        <v>8366</v>
      </c>
      <c r="G559" s="179" t="s">
        <v>574</v>
      </c>
      <c r="H559" s="180">
        <v>54</v>
      </c>
      <c r="I559" s="181"/>
      <c r="J559" s="182">
        <f t="shared" si="40"/>
        <v>0</v>
      </c>
      <c r="K559" s="178" t="s">
        <v>3</v>
      </c>
      <c r="L559" s="183"/>
      <c r="M559" s="184" t="s">
        <v>3</v>
      </c>
      <c r="N559" s="185" t="s">
        <v>40</v>
      </c>
      <c r="P559" s="143">
        <f t="shared" si="41"/>
        <v>0</v>
      </c>
      <c r="Q559" s="143">
        <v>0</v>
      </c>
      <c r="R559" s="143">
        <f t="shared" si="42"/>
        <v>0</v>
      </c>
      <c r="S559" s="143">
        <v>0</v>
      </c>
      <c r="T559" s="144">
        <f t="shared" si="43"/>
        <v>0</v>
      </c>
      <c r="AR559" s="145" t="s">
        <v>171</v>
      </c>
      <c r="AT559" s="145" t="s">
        <v>539</v>
      </c>
      <c r="AU559" s="145" t="s">
        <v>76</v>
      </c>
      <c r="AY559" s="19" t="s">
        <v>328</v>
      </c>
      <c r="BE559" s="146">
        <f t="shared" si="44"/>
        <v>0</v>
      </c>
      <c r="BF559" s="146">
        <f t="shared" si="45"/>
        <v>0</v>
      </c>
      <c r="BG559" s="146">
        <f t="shared" si="46"/>
        <v>0</v>
      </c>
      <c r="BH559" s="146">
        <f t="shared" si="47"/>
        <v>0</v>
      </c>
      <c r="BI559" s="146">
        <f t="shared" si="48"/>
        <v>0</v>
      </c>
      <c r="BJ559" s="19" t="s">
        <v>76</v>
      </c>
      <c r="BK559" s="146">
        <f t="shared" si="49"/>
        <v>0</v>
      </c>
      <c r="BL559" s="19" t="s">
        <v>113</v>
      </c>
      <c r="BM559" s="145" t="s">
        <v>4701</v>
      </c>
    </row>
    <row r="560" spans="2:65" s="1" customFormat="1" ht="24.2" customHeight="1">
      <c r="B560" s="133"/>
      <c r="C560" s="176" t="s">
        <v>1691</v>
      </c>
      <c r="D560" s="176" t="s">
        <v>539</v>
      </c>
      <c r="E560" s="177" t="s">
        <v>8367</v>
      </c>
      <c r="F560" s="178" t="s">
        <v>8368</v>
      </c>
      <c r="G560" s="179" t="s">
        <v>574</v>
      </c>
      <c r="H560" s="180">
        <v>140</v>
      </c>
      <c r="I560" s="181"/>
      <c r="J560" s="182">
        <f t="shared" si="40"/>
        <v>0</v>
      </c>
      <c r="K560" s="178" t="s">
        <v>3</v>
      </c>
      <c r="L560" s="183"/>
      <c r="M560" s="184" t="s">
        <v>3</v>
      </c>
      <c r="N560" s="185" t="s">
        <v>40</v>
      </c>
      <c r="P560" s="143">
        <f t="shared" si="41"/>
        <v>0</v>
      </c>
      <c r="Q560" s="143">
        <v>0</v>
      </c>
      <c r="R560" s="143">
        <f t="shared" si="42"/>
        <v>0</v>
      </c>
      <c r="S560" s="143">
        <v>0</v>
      </c>
      <c r="T560" s="144">
        <f t="shared" si="43"/>
        <v>0</v>
      </c>
      <c r="AR560" s="145" t="s">
        <v>171</v>
      </c>
      <c r="AT560" s="145" t="s">
        <v>539</v>
      </c>
      <c r="AU560" s="145" t="s">
        <v>76</v>
      </c>
      <c r="AY560" s="19" t="s">
        <v>328</v>
      </c>
      <c r="BE560" s="146">
        <f t="shared" si="44"/>
        <v>0</v>
      </c>
      <c r="BF560" s="146">
        <f t="shared" si="45"/>
        <v>0</v>
      </c>
      <c r="BG560" s="146">
        <f t="shared" si="46"/>
        <v>0</v>
      </c>
      <c r="BH560" s="146">
        <f t="shared" si="47"/>
        <v>0</v>
      </c>
      <c r="BI560" s="146">
        <f t="shared" si="48"/>
        <v>0</v>
      </c>
      <c r="BJ560" s="19" t="s">
        <v>76</v>
      </c>
      <c r="BK560" s="146">
        <f t="shared" si="49"/>
        <v>0</v>
      </c>
      <c r="BL560" s="19" t="s">
        <v>113</v>
      </c>
      <c r="BM560" s="145" t="s">
        <v>4712</v>
      </c>
    </row>
    <row r="561" spans="2:65" s="1" customFormat="1" ht="16.5" customHeight="1">
      <c r="B561" s="133"/>
      <c r="C561" s="176" t="s">
        <v>3656</v>
      </c>
      <c r="D561" s="176" t="s">
        <v>539</v>
      </c>
      <c r="E561" s="177" t="s">
        <v>8369</v>
      </c>
      <c r="F561" s="178" t="s">
        <v>8370</v>
      </c>
      <c r="G561" s="179" t="s">
        <v>574</v>
      </c>
      <c r="H561" s="180">
        <v>78</v>
      </c>
      <c r="I561" s="181"/>
      <c r="J561" s="182">
        <f t="shared" si="40"/>
        <v>0</v>
      </c>
      <c r="K561" s="178" t="s">
        <v>3</v>
      </c>
      <c r="L561" s="183"/>
      <c r="M561" s="184" t="s">
        <v>3</v>
      </c>
      <c r="N561" s="185" t="s">
        <v>40</v>
      </c>
      <c r="P561" s="143">
        <f t="shared" si="41"/>
        <v>0</v>
      </c>
      <c r="Q561" s="143">
        <v>0</v>
      </c>
      <c r="R561" s="143">
        <f t="shared" si="42"/>
        <v>0</v>
      </c>
      <c r="S561" s="143">
        <v>0</v>
      </c>
      <c r="T561" s="144">
        <f t="shared" si="43"/>
        <v>0</v>
      </c>
      <c r="AR561" s="145" t="s">
        <v>171</v>
      </c>
      <c r="AT561" s="145" t="s">
        <v>539</v>
      </c>
      <c r="AU561" s="145" t="s">
        <v>76</v>
      </c>
      <c r="AY561" s="19" t="s">
        <v>328</v>
      </c>
      <c r="BE561" s="146">
        <f t="shared" si="44"/>
        <v>0</v>
      </c>
      <c r="BF561" s="146">
        <f t="shared" si="45"/>
        <v>0</v>
      </c>
      <c r="BG561" s="146">
        <f t="shared" si="46"/>
        <v>0</v>
      </c>
      <c r="BH561" s="146">
        <f t="shared" si="47"/>
        <v>0</v>
      </c>
      <c r="BI561" s="146">
        <f t="shared" si="48"/>
        <v>0</v>
      </c>
      <c r="BJ561" s="19" t="s">
        <v>76</v>
      </c>
      <c r="BK561" s="146">
        <f t="shared" si="49"/>
        <v>0</v>
      </c>
      <c r="BL561" s="19" t="s">
        <v>113</v>
      </c>
      <c r="BM561" s="145" t="s">
        <v>4720</v>
      </c>
    </row>
    <row r="562" spans="2:65" s="1" customFormat="1" ht="44.25" customHeight="1">
      <c r="B562" s="133"/>
      <c r="C562" s="134" t="s">
        <v>1696</v>
      </c>
      <c r="D562" s="134" t="s">
        <v>331</v>
      </c>
      <c r="E562" s="135" t="s">
        <v>8371</v>
      </c>
      <c r="F562" s="136" t="s">
        <v>8372</v>
      </c>
      <c r="G562" s="137" t="s">
        <v>439</v>
      </c>
      <c r="H562" s="138">
        <v>471</v>
      </c>
      <c r="I562" s="139"/>
      <c r="J562" s="140">
        <f t="shared" si="40"/>
        <v>0</v>
      </c>
      <c r="K562" s="136" t="s">
        <v>335</v>
      </c>
      <c r="L562" s="34"/>
      <c r="M562" s="141" t="s">
        <v>3</v>
      </c>
      <c r="N562" s="142" t="s">
        <v>40</v>
      </c>
      <c r="P562" s="143">
        <f t="shared" si="41"/>
        <v>0</v>
      </c>
      <c r="Q562" s="143">
        <v>0</v>
      </c>
      <c r="R562" s="143">
        <f t="shared" si="42"/>
        <v>0</v>
      </c>
      <c r="S562" s="143">
        <v>0</v>
      </c>
      <c r="T562" s="144">
        <f t="shared" si="43"/>
        <v>0</v>
      </c>
      <c r="AR562" s="145" t="s">
        <v>113</v>
      </c>
      <c r="AT562" s="145" t="s">
        <v>331</v>
      </c>
      <c r="AU562" s="145" t="s">
        <v>76</v>
      </c>
      <c r="AY562" s="19" t="s">
        <v>328</v>
      </c>
      <c r="BE562" s="146">
        <f t="shared" si="44"/>
        <v>0</v>
      </c>
      <c r="BF562" s="146">
        <f t="shared" si="45"/>
        <v>0</v>
      </c>
      <c r="BG562" s="146">
        <f t="shared" si="46"/>
        <v>0</v>
      </c>
      <c r="BH562" s="146">
        <f t="shared" si="47"/>
        <v>0</v>
      </c>
      <c r="BI562" s="146">
        <f t="shared" si="48"/>
        <v>0</v>
      </c>
      <c r="BJ562" s="19" t="s">
        <v>76</v>
      </c>
      <c r="BK562" s="146">
        <f t="shared" si="49"/>
        <v>0</v>
      </c>
      <c r="BL562" s="19" t="s">
        <v>113</v>
      </c>
      <c r="BM562" s="145" t="s">
        <v>4731</v>
      </c>
    </row>
    <row r="563" spans="2:65" s="1" customFormat="1">
      <c r="B563" s="34"/>
      <c r="D563" s="147" t="s">
        <v>338</v>
      </c>
      <c r="F563" s="148" t="s">
        <v>8373</v>
      </c>
      <c r="I563" s="149"/>
      <c r="L563" s="34"/>
      <c r="M563" s="150"/>
      <c r="T563" s="55"/>
      <c r="AT563" s="19" t="s">
        <v>338</v>
      </c>
      <c r="AU563" s="19" t="s">
        <v>76</v>
      </c>
    </row>
    <row r="564" spans="2:65" s="1" customFormat="1" ht="19.5">
      <c r="B564" s="34"/>
      <c r="D564" s="151" t="s">
        <v>340</v>
      </c>
      <c r="F564" s="152" t="s">
        <v>8374</v>
      </c>
      <c r="I564" s="149"/>
      <c r="L564" s="34"/>
      <c r="M564" s="150"/>
      <c r="T564" s="55"/>
      <c r="AT564" s="19" t="s">
        <v>340</v>
      </c>
      <c r="AU564" s="19" t="s">
        <v>76</v>
      </c>
    </row>
    <row r="565" spans="2:65" s="1" customFormat="1" ht="37.9" customHeight="1">
      <c r="B565" s="133"/>
      <c r="C565" s="134" t="s">
        <v>3665</v>
      </c>
      <c r="D565" s="134" t="s">
        <v>331</v>
      </c>
      <c r="E565" s="135" t="s">
        <v>8216</v>
      </c>
      <c r="F565" s="136" t="s">
        <v>8217</v>
      </c>
      <c r="G565" s="137" t="s">
        <v>574</v>
      </c>
      <c r="H565" s="138">
        <v>471</v>
      </c>
      <c r="I565" s="139"/>
      <c r="J565" s="140">
        <f>ROUND(I565*H565,2)</f>
        <v>0</v>
      </c>
      <c r="K565" s="136" t="s">
        <v>335</v>
      </c>
      <c r="L565" s="34"/>
      <c r="M565" s="141" t="s">
        <v>3</v>
      </c>
      <c r="N565" s="142" t="s">
        <v>40</v>
      </c>
      <c r="P565" s="143">
        <f>O565*H565</f>
        <v>0</v>
      </c>
      <c r="Q565" s="143">
        <v>0</v>
      </c>
      <c r="R565" s="143">
        <f>Q565*H565</f>
        <v>0</v>
      </c>
      <c r="S565" s="143">
        <v>0</v>
      </c>
      <c r="T565" s="144">
        <f>S565*H565</f>
        <v>0</v>
      </c>
      <c r="AR565" s="145" t="s">
        <v>113</v>
      </c>
      <c r="AT565" s="145" t="s">
        <v>331</v>
      </c>
      <c r="AU565" s="145" t="s">
        <v>76</v>
      </c>
      <c r="AY565" s="19" t="s">
        <v>328</v>
      </c>
      <c r="BE565" s="146">
        <f>IF(N565="základní",J565,0)</f>
        <v>0</v>
      </c>
      <c r="BF565" s="146">
        <f>IF(N565="snížená",J565,0)</f>
        <v>0</v>
      </c>
      <c r="BG565" s="146">
        <f>IF(N565="zákl. přenesená",J565,0)</f>
        <v>0</v>
      </c>
      <c r="BH565" s="146">
        <f>IF(N565="sníž. přenesená",J565,0)</f>
        <v>0</v>
      </c>
      <c r="BI565" s="146">
        <f>IF(N565="nulová",J565,0)</f>
        <v>0</v>
      </c>
      <c r="BJ565" s="19" t="s">
        <v>76</v>
      </c>
      <c r="BK565" s="146">
        <f>ROUND(I565*H565,2)</f>
        <v>0</v>
      </c>
      <c r="BL565" s="19" t="s">
        <v>113</v>
      </c>
      <c r="BM565" s="145" t="s">
        <v>4745</v>
      </c>
    </row>
    <row r="566" spans="2:65" s="1" customFormat="1">
      <c r="B566" s="34"/>
      <c r="D566" s="147" t="s">
        <v>338</v>
      </c>
      <c r="F566" s="148" t="s">
        <v>8218</v>
      </c>
      <c r="I566" s="149"/>
      <c r="L566" s="34"/>
      <c r="M566" s="150"/>
      <c r="T566" s="55"/>
      <c r="AT566" s="19" t="s">
        <v>338</v>
      </c>
      <c r="AU566" s="19" t="s">
        <v>76</v>
      </c>
    </row>
    <row r="567" spans="2:65" s="1" customFormat="1" ht="24.2" customHeight="1">
      <c r="B567" s="133"/>
      <c r="C567" s="134" t="s">
        <v>1700</v>
      </c>
      <c r="D567" s="134" t="s">
        <v>331</v>
      </c>
      <c r="E567" s="135" t="s">
        <v>8375</v>
      </c>
      <c r="F567" s="136" t="s">
        <v>8376</v>
      </c>
      <c r="G567" s="137" t="s">
        <v>574</v>
      </c>
      <c r="H567" s="138">
        <v>470</v>
      </c>
      <c r="I567" s="139"/>
      <c r="J567" s="140">
        <f>ROUND(I567*H567,2)</f>
        <v>0</v>
      </c>
      <c r="K567" s="136" t="s">
        <v>335</v>
      </c>
      <c r="L567" s="34"/>
      <c r="M567" s="141" t="s">
        <v>3</v>
      </c>
      <c r="N567" s="142" t="s">
        <v>40</v>
      </c>
      <c r="P567" s="143">
        <f>O567*H567</f>
        <v>0</v>
      </c>
      <c r="Q567" s="143">
        <v>0</v>
      </c>
      <c r="R567" s="143">
        <f>Q567*H567</f>
        <v>0</v>
      </c>
      <c r="S567" s="143">
        <v>0</v>
      </c>
      <c r="T567" s="144">
        <f>S567*H567</f>
        <v>0</v>
      </c>
      <c r="AR567" s="145" t="s">
        <v>113</v>
      </c>
      <c r="AT567" s="145" t="s">
        <v>331</v>
      </c>
      <c r="AU567" s="145" t="s">
        <v>76</v>
      </c>
      <c r="AY567" s="19" t="s">
        <v>328</v>
      </c>
      <c r="BE567" s="146">
        <f>IF(N567="základní",J567,0)</f>
        <v>0</v>
      </c>
      <c r="BF567" s="146">
        <f>IF(N567="snížená",J567,0)</f>
        <v>0</v>
      </c>
      <c r="BG567" s="146">
        <f>IF(N567="zákl. přenesená",J567,0)</f>
        <v>0</v>
      </c>
      <c r="BH567" s="146">
        <f>IF(N567="sníž. přenesená",J567,0)</f>
        <v>0</v>
      </c>
      <c r="BI567" s="146">
        <f>IF(N567="nulová",J567,0)</f>
        <v>0</v>
      </c>
      <c r="BJ567" s="19" t="s">
        <v>76</v>
      </c>
      <c r="BK567" s="146">
        <f>ROUND(I567*H567,2)</f>
        <v>0</v>
      </c>
      <c r="BL567" s="19" t="s">
        <v>113</v>
      </c>
      <c r="BM567" s="145" t="s">
        <v>4775</v>
      </c>
    </row>
    <row r="568" spans="2:65" s="1" customFormat="1">
      <c r="B568" s="34"/>
      <c r="D568" s="147" t="s">
        <v>338</v>
      </c>
      <c r="F568" s="148" t="s">
        <v>8377</v>
      </c>
      <c r="I568" s="149"/>
      <c r="L568" s="34"/>
      <c r="M568" s="150"/>
      <c r="T568" s="55"/>
      <c r="AT568" s="19" t="s">
        <v>338</v>
      </c>
      <c r="AU568" s="19" t="s">
        <v>76</v>
      </c>
    </row>
    <row r="569" spans="2:65" s="1" customFormat="1" ht="24.2" customHeight="1">
      <c r="B569" s="133"/>
      <c r="C569" s="176" t="s">
        <v>3676</v>
      </c>
      <c r="D569" s="176" t="s">
        <v>539</v>
      </c>
      <c r="E569" s="177" t="s">
        <v>8378</v>
      </c>
      <c r="F569" s="178" t="s">
        <v>8379</v>
      </c>
      <c r="G569" s="179" t="s">
        <v>574</v>
      </c>
      <c r="H569" s="180">
        <v>110</v>
      </c>
      <c r="I569" s="181"/>
      <c r="J569" s="182">
        <f>ROUND(I569*H569,2)</f>
        <v>0</v>
      </c>
      <c r="K569" s="178" t="s">
        <v>3</v>
      </c>
      <c r="L569" s="183"/>
      <c r="M569" s="184" t="s">
        <v>3</v>
      </c>
      <c r="N569" s="185" t="s">
        <v>40</v>
      </c>
      <c r="P569" s="143">
        <f>O569*H569</f>
        <v>0</v>
      </c>
      <c r="Q569" s="143">
        <v>0</v>
      </c>
      <c r="R569" s="143">
        <f>Q569*H569</f>
        <v>0</v>
      </c>
      <c r="S569" s="143">
        <v>0</v>
      </c>
      <c r="T569" s="144">
        <f>S569*H569</f>
        <v>0</v>
      </c>
      <c r="AR569" s="145" t="s">
        <v>171</v>
      </c>
      <c r="AT569" s="145" t="s">
        <v>539</v>
      </c>
      <c r="AU569" s="145" t="s">
        <v>76</v>
      </c>
      <c r="AY569" s="19" t="s">
        <v>328</v>
      </c>
      <c r="BE569" s="146">
        <f>IF(N569="základní",J569,0)</f>
        <v>0</v>
      </c>
      <c r="BF569" s="146">
        <f>IF(N569="snížená",J569,0)</f>
        <v>0</v>
      </c>
      <c r="BG569" s="146">
        <f>IF(N569="zákl. přenesená",J569,0)</f>
        <v>0</v>
      </c>
      <c r="BH569" s="146">
        <f>IF(N569="sníž. přenesená",J569,0)</f>
        <v>0</v>
      </c>
      <c r="BI569" s="146">
        <f>IF(N569="nulová",J569,0)</f>
        <v>0</v>
      </c>
      <c r="BJ569" s="19" t="s">
        <v>76</v>
      </c>
      <c r="BK569" s="146">
        <f>ROUND(I569*H569,2)</f>
        <v>0</v>
      </c>
      <c r="BL569" s="19" t="s">
        <v>113</v>
      </c>
      <c r="BM569" s="145" t="s">
        <v>4786</v>
      </c>
    </row>
    <row r="570" spans="2:65" s="1" customFormat="1" ht="24.2" customHeight="1">
      <c r="B570" s="133"/>
      <c r="C570" s="176" t="s">
        <v>1705</v>
      </c>
      <c r="D570" s="176" t="s">
        <v>539</v>
      </c>
      <c r="E570" s="177" t="s">
        <v>8380</v>
      </c>
      <c r="F570" s="178" t="s">
        <v>8381</v>
      </c>
      <c r="G570" s="179" t="s">
        <v>574</v>
      </c>
      <c r="H570" s="180">
        <v>150</v>
      </c>
      <c r="I570" s="181"/>
      <c r="J570" s="182">
        <f>ROUND(I570*H570,2)</f>
        <v>0</v>
      </c>
      <c r="K570" s="178" t="s">
        <v>3</v>
      </c>
      <c r="L570" s="183"/>
      <c r="M570" s="184" t="s">
        <v>3</v>
      </c>
      <c r="N570" s="185" t="s">
        <v>40</v>
      </c>
      <c r="P570" s="143">
        <f>O570*H570</f>
        <v>0</v>
      </c>
      <c r="Q570" s="143">
        <v>0</v>
      </c>
      <c r="R570" s="143">
        <f>Q570*H570</f>
        <v>0</v>
      </c>
      <c r="S570" s="143">
        <v>0</v>
      </c>
      <c r="T570" s="144">
        <f>S570*H570</f>
        <v>0</v>
      </c>
      <c r="AR570" s="145" t="s">
        <v>171</v>
      </c>
      <c r="AT570" s="145" t="s">
        <v>539</v>
      </c>
      <c r="AU570" s="145" t="s">
        <v>76</v>
      </c>
      <c r="AY570" s="19" t="s">
        <v>328</v>
      </c>
      <c r="BE570" s="146">
        <f>IF(N570="základní",J570,0)</f>
        <v>0</v>
      </c>
      <c r="BF570" s="146">
        <f>IF(N570="snížená",J570,0)</f>
        <v>0</v>
      </c>
      <c r="BG570" s="146">
        <f>IF(N570="zákl. přenesená",J570,0)</f>
        <v>0</v>
      </c>
      <c r="BH570" s="146">
        <f>IF(N570="sníž. přenesená",J570,0)</f>
        <v>0</v>
      </c>
      <c r="BI570" s="146">
        <f>IF(N570="nulová",J570,0)</f>
        <v>0</v>
      </c>
      <c r="BJ570" s="19" t="s">
        <v>76</v>
      </c>
      <c r="BK570" s="146">
        <f>ROUND(I570*H570,2)</f>
        <v>0</v>
      </c>
      <c r="BL570" s="19" t="s">
        <v>113</v>
      </c>
      <c r="BM570" s="145" t="s">
        <v>4794</v>
      </c>
    </row>
    <row r="571" spans="2:65" s="1" customFormat="1" ht="24.2" customHeight="1">
      <c r="B571" s="133"/>
      <c r="C571" s="176" t="s">
        <v>3688</v>
      </c>
      <c r="D571" s="176" t="s">
        <v>539</v>
      </c>
      <c r="E571" s="177" t="s">
        <v>8382</v>
      </c>
      <c r="F571" s="178" t="s">
        <v>8383</v>
      </c>
      <c r="G571" s="179" t="s">
        <v>574</v>
      </c>
      <c r="H571" s="180">
        <v>50</v>
      </c>
      <c r="I571" s="181"/>
      <c r="J571" s="182">
        <f>ROUND(I571*H571,2)</f>
        <v>0</v>
      </c>
      <c r="K571" s="178" t="s">
        <v>3</v>
      </c>
      <c r="L571" s="183"/>
      <c r="M571" s="184" t="s">
        <v>3</v>
      </c>
      <c r="N571" s="185" t="s">
        <v>40</v>
      </c>
      <c r="P571" s="143">
        <f>O571*H571</f>
        <v>0</v>
      </c>
      <c r="Q571" s="143">
        <v>0</v>
      </c>
      <c r="R571" s="143">
        <f>Q571*H571</f>
        <v>0</v>
      </c>
      <c r="S571" s="143">
        <v>0</v>
      </c>
      <c r="T571" s="144">
        <f>S571*H571</f>
        <v>0</v>
      </c>
      <c r="AR571" s="145" t="s">
        <v>171</v>
      </c>
      <c r="AT571" s="145" t="s">
        <v>539</v>
      </c>
      <c r="AU571" s="145" t="s">
        <v>76</v>
      </c>
      <c r="AY571" s="19" t="s">
        <v>328</v>
      </c>
      <c r="BE571" s="146">
        <f>IF(N571="základní",J571,0)</f>
        <v>0</v>
      </c>
      <c r="BF571" s="146">
        <f>IF(N571="snížená",J571,0)</f>
        <v>0</v>
      </c>
      <c r="BG571" s="146">
        <f>IF(N571="zákl. přenesená",J571,0)</f>
        <v>0</v>
      </c>
      <c r="BH571" s="146">
        <f>IF(N571="sníž. přenesená",J571,0)</f>
        <v>0</v>
      </c>
      <c r="BI571" s="146">
        <f>IF(N571="nulová",J571,0)</f>
        <v>0</v>
      </c>
      <c r="BJ571" s="19" t="s">
        <v>76</v>
      </c>
      <c r="BK571" s="146">
        <f>ROUND(I571*H571,2)</f>
        <v>0</v>
      </c>
      <c r="BL571" s="19" t="s">
        <v>113</v>
      </c>
      <c r="BM571" s="145" t="s">
        <v>4804</v>
      </c>
    </row>
    <row r="572" spans="2:65" s="1" customFormat="1" ht="24.2" customHeight="1">
      <c r="B572" s="133"/>
      <c r="C572" s="176" t="s">
        <v>1707</v>
      </c>
      <c r="D572" s="176" t="s">
        <v>539</v>
      </c>
      <c r="E572" s="177" t="s">
        <v>8384</v>
      </c>
      <c r="F572" s="178" t="s">
        <v>8385</v>
      </c>
      <c r="G572" s="179" t="s">
        <v>574</v>
      </c>
      <c r="H572" s="180">
        <v>160</v>
      </c>
      <c r="I572" s="181"/>
      <c r="J572" s="182">
        <f>ROUND(I572*H572,2)</f>
        <v>0</v>
      </c>
      <c r="K572" s="178" t="s">
        <v>3</v>
      </c>
      <c r="L572" s="183"/>
      <c r="M572" s="184" t="s">
        <v>3</v>
      </c>
      <c r="N572" s="185" t="s">
        <v>40</v>
      </c>
      <c r="P572" s="143">
        <f>O572*H572</f>
        <v>0</v>
      </c>
      <c r="Q572" s="143">
        <v>0</v>
      </c>
      <c r="R572" s="143">
        <f>Q572*H572</f>
        <v>0</v>
      </c>
      <c r="S572" s="143">
        <v>0</v>
      </c>
      <c r="T572" s="144">
        <f>S572*H572</f>
        <v>0</v>
      </c>
      <c r="AR572" s="145" t="s">
        <v>171</v>
      </c>
      <c r="AT572" s="145" t="s">
        <v>539</v>
      </c>
      <c r="AU572" s="145" t="s">
        <v>76</v>
      </c>
      <c r="AY572" s="19" t="s">
        <v>328</v>
      </c>
      <c r="BE572" s="146">
        <f>IF(N572="základní",J572,0)</f>
        <v>0</v>
      </c>
      <c r="BF572" s="146">
        <f>IF(N572="snížená",J572,0)</f>
        <v>0</v>
      </c>
      <c r="BG572" s="146">
        <f>IF(N572="zákl. přenesená",J572,0)</f>
        <v>0</v>
      </c>
      <c r="BH572" s="146">
        <f>IF(N572="sníž. přenesená",J572,0)</f>
        <v>0</v>
      </c>
      <c r="BI572" s="146">
        <f>IF(N572="nulová",J572,0)</f>
        <v>0</v>
      </c>
      <c r="BJ572" s="19" t="s">
        <v>76</v>
      </c>
      <c r="BK572" s="146">
        <f>ROUND(I572*H572,2)</f>
        <v>0</v>
      </c>
      <c r="BL572" s="19" t="s">
        <v>113</v>
      </c>
      <c r="BM572" s="145" t="s">
        <v>4814</v>
      </c>
    </row>
    <row r="573" spans="2:65" s="1" customFormat="1" ht="16.5" customHeight="1">
      <c r="B573" s="133"/>
      <c r="C573" s="176" t="s">
        <v>3699</v>
      </c>
      <c r="D573" s="176" t="s">
        <v>539</v>
      </c>
      <c r="E573" s="177" t="s">
        <v>8032</v>
      </c>
      <c r="F573" s="178" t="s">
        <v>8033</v>
      </c>
      <c r="G573" s="179" t="s">
        <v>491</v>
      </c>
      <c r="H573" s="180">
        <v>17.707000000000001</v>
      </c>
      <c r="I573" s="181"/>
      <c r="J573" s="182">
        <f>ROUND(I573*H573,2)</f>
        <v>0</v>
      </c>
      <c r="K573" s="178" t="s">
        <v>335</v>
      </c>
      <c r="L573" s="183"/>
      <c r="M573" s="184" t="s">
        <v>3</v>
      </c>
      <c r="N573" s="185" t="s">
        <v>40</v>
      </c>
      <c r="P573" s="143">
        <f>O573*H573</f>
        <v>0</v>
      </c>
      <c r="Q573" s="143">
        <v>0</v>
      </c>
      <c r="R573" s="143">
        <f>Q573*H573</f>
        <v>0</v>
      </c>
      <c r="S573" s="143">
        <v>0</v>
      </c>
      <c r="T573" s="144">
        <f>S573*H573</f>
        <v>0</v>
      </c>
      <c r="AR573" s="145" t="s">
        <v>171</v>
      </c>
      <c r="AT573" s="145" t="s">
        <v>539</v>
      </c>
      <c r="AU573" s="145" t="s">
        <v>76</v>
      </c>
      <c r="AY573" s="19" t="s">
        <v>328</v>
      </c>
      <c r="BE573" s="146">
        <f>IF(N573="základní",J573,0)</f>
        <v>0</v>
      </c>
      <c r="BF573" s="146">
        <f>IF(N573="snížená",J573,0)</f>
        <v>0</v>
      </c>
      <c r="BG573" s="146">
        <f>IF(N573="zákl. přenesená",J573,0)</f>
        <v>0</v>
      </c>
      <c r="BH573" s="146">
        <f>IF(N573="sníž. přenesená",J573,0)</f>
        <v>0</v>
      </c>
      <c r="BI573" s="146">
        <f>IF(N573="nulová",J573,0)</f>
        <v>0</v>
      </c>
      <c r="BJ573" s="19" t="s">
        <v>76</v>
      </c>
      <c r="BK573" s="146">
        <f>ROUND(I573*H573,2)</f>
        <v>0</v>
      </c>
      <c r="BL573" s="19" t="s">
        <v>113</v>
      </c>
      <c r="BM573" s="145" t="s">
        <v>4822</v>
      </c>
    </row>
    <row r="574" spans="2:65" s="14" customFormat="1">
      <c r="B574" s="170"/>
      <c r="D574" s="151" t="s">
        <v>442</v>
      </c>
      <c r="E574" s="171" t="s">
        <v>3</v>
      </c>
      <c r="F574" s="172" t="s">
        <v>8386</v>
      </c>
      <c r="H574" s="171" t="s">
        <v>3</v>
      </c>
      <c r="I574" s="173"/>
      <c r="L574" s="170"/>
      <c r="M574" s="174"/>
      <c r="T574" s="175"/>
      <c r="AT574" s="171" t="s">
        <v>442</v>
      </c>
      <c r="AU574" s="171" t="s">
        <v>76</v>
      </c>
      <c r="AV574" s="14" t="s">
        <v>76</v>
      </c>
      <c r="AW574" s="14" t="s">
        <v>31</v>
      </c>
      <c r="AX574" s="14" t="s">
        <v>69</v>
      </c>
      <c r="AY574" s="171" t="s">
        <v>328</v>
      </c>
    </row>
    <row r="575" spans="2:65" s="12" customFormat="1">
      <c r="B575" s="156"/>
      <c r="D575" s="151" t="s">
        <v>442</v>
      </c>
      <c r="E575" s="157" t="s">
        <v>3</v>
      </c>
      <c r="F575" s="158" t="s">
        <v>8387</v>
      </c>
      <c r="H575" s="159">
        <v>10.281000000000001</v>
      </c>
      <c r="I575" s="160"/>
      <c r="L575" s="156"/>
      <c r="M575" s="161"/>
      <c r="T575" s="162"/>
      <c r="AT575" s="157" t="s">
        <v>442</v>
      </c>
      <c r="AU575" s="157" t="s">
        <v>76</v>
      </c>
      <c r="AV575" s="12" t="s">
        <v>79</v>
      </c>
      <c r="AW575" s="12" t="s">
        <v>31</v>
      </c>
      <c r="AX575" s="12" t="s">
        <v>69</v>
      </c>
      <c r="AY575" s="157" t="s">
        <v>328</v>
      </c>
    </row>
    <row r="576" spans="2:65" s="14" customFormat="1">
      <c r="B576" s="170"/>
      <c r="D576" s="151" t="s">
        <v>442</v>
      </c>
      <c r="E576" s="171" t="s">
        <v>3</v>
      </c>
      <c r="F576" s="172" t="s">
        <v>8388</v>
      </c>
      <c r="H576" s="171" t="s">
        <v>3</v>
      </c>
      <c r="I576" s="173"/>
      <c r="L576" s="170"/>
      <c r="M576" s="174"/>
      <c r="T576" s="175"/>
      <c r="AT576" s="171" t="s">
        <v>442</v>
      </c>
      <c r="AU576" s="171" t="s">
        <v>76</v>
      </c>
      <c r="AV576" s="14" t="s">
        <v>76</v>
      </c>
      <c r="AW576" s="14" t="s">
        <v>31</v>
      </c>
      <c r="AX576" s="14" t="s">
        <v>69</v>
      </c>
      <c r="AY576" s="171" t="s">
        <v>328</v>
      </c>
    </row>
    <row r="577" spans="2:65" s="12" customFormat="1">
      <c r="B577" s="156"/>
      <c r="D577" s="151" t="s">
        <v>442</v>
      </c>
      <c r="E577" s="157" t="s">
        <v>3</v>
      </c>
      <c r="F577" s="158" t="s">
        <v>8389</v>
      </c>
      <c r="H577" s="159">
        <v>7.4260000000000002</v>
      </c>
      <c r="I577" s="160"/>
      <c r="L577" s="156"/>
      <c r="M577" s="161"/>
      <c r="T577" s="162"/>
      <c r="AT577" s="157" t="s">
        <v>442</v>
      </c>
      <c r="AU577" s="157" t="s">
        <v>76</v>
      </c>
      <c r="AV577" s="12" t="s">
        <v>79</v>
      </c>
      <c r="AW577" s="12" t="s">
        <v>31</v>
      </c>
      <c r="AX577" s="12" t="s">
        <v>69</v>
      </c>
      <c r="AY577" s="157" t="s">
        <v>328</v>
      </c>
    </row>
    <row r="578" spans="2:65" s="13" customFormat="1">
      <c r="B578" s="163"/>
      <c r="D578" s="151" t="s">
        <v>442</v>
      </c>
      <c r="E578" s="164" t="s">
        <v>3</v>
      </c>
      <c r="F578" s="165" t="s">
        <v>452</v>
      </c>
      <c r="H578" s="166">
        <v>17.707000000000001</v>
      </c>
      <c r="I578" s="167"/>
      <c r="L578" s="163"/>
      <c r="M578" s="168"/>
      <c r="T578" s="169"/>
      <c r="AT578" s="164" t="s">
        <v>442</v>
      </c>
      <c r="AU578" s="164" t="s">
        <v>76</v>
      </c>
      <c r="AV578" s="13" t="s">
        <v>113</v>
      </c>
      <c r="AW578" s="13" t="s">
        <v>31</v>
      </c>
      <c r="AX578" s="13" t="s">
        <v>76</v>
      </c>
      <c r="AY578" s="164" t="s">
        <v>328</v>
      </c>
    </row>
    <row r="579" spans="2:65" s="1" customFormat="1" ht="49.15" customHeight="1">
      <c r="B579" s="133"/>
      <c r="C579" s="134" t="s">
        <v>1711</v>
      </c>
      <c r="D579" s="134" t="s">
        <v>331</v>
      </c>
      <c r="E579" s="135" t="s">
        <v>8098</v>
      </c>
      <c r="F579" s="136" t="s">
        <v>8099</v>
      </c>
      <c r="G579" s="137" t="s">
        <v>585</v>
      </c>
      <c r="H579" s="138">
        <v>0.14599999999999999</v>
      </c>
      <c r="I579" s="139"/>
      <c r="J579" s="140">
        <f>ROUND(I579*H579,2)</f>
        <v>0</v>
      </c>
      <c r="K579" s="136" t="s">
        <v>335</v>
      </c>
      <c r="L579" s="34"/>
      <c r="M579" s="141" t="s">
        <v>3</v>
      </c>
      <c r="N579" s="142" t="s">
        <v>40</v>
      </c>
      <c r="P579" s="143">
        <f>O579*H579</f>
        <v>0</v>
      </c>
      <c r="Q579" s="143">
        <v>0</v>
      </c>
      <c r="R579" s="143">
        <f>Q579*H579</f>
        <v>0</v>
      </c>
      <c r="S579" s="143">
        <v>0</v>
      </c>
      <c r="T579" s="144">
        <f>S579*H579</f>
        <v>0</v>
      </c>
      <c r="AR579" s="145" t="s">
        <v>113</v>
      </c>
      <c r="AT579" s="145" t="s">
        <v>331</v>
      </c>
      <c r="AU579" s="145" t="s">
        <v>76</v>
      </c>
      <c r="AY579" s="19" t="s">
        <v>328</v>
      </c>
      <c r="BE579" s="146">
        <f>IF(N579="základní",J579,0)</f>
        <v>0</v>
      </c>
      <c r="BF579" s="146">
        <f>IF(N579="snížená",J579,0)</f>
        <v>0</v>
      </c>
      <c r="BG579" s="146">
        <f>IF(N579="zákl. přenesená",J579,0)</f>
        <v>0</v>
      </c>
      <c r="BH579" s="146">
        <f>IF(N579="sníž. přenesená",J579,0)</f>
        <v>0</v>
      </c>
      <c r="BI579" s="146">
        <f>IF(N579="nulová",J579,0)</f>
        <v>0</v>
      </c>
      <c r="BJ579" s="19" t="s">
        <v>76</v>
      </c>
      <c r="BK579" s="146">
        <f>ROUND(I579*H579,2)</f>
        <v>0</v>
      </c>
      <c r="BL579" s="19" t="s">
        <v>113</v>
      </c>
      <c r="BM579" s="145" t="s">
        <v>4833</v>
      </c>
    </row>
    <row r="580" spans="2:65" s="1" customFormat="1">
      <c r="B580" s="34"/>
      <c r="D580" s="147" t="s">
        <v>338</v>
      </c>
      <c r="F580" s="148" t="s">
        <v>8100</v>
      </c>
      <c r="I580" s="149"/>
      <c r="L580" s="34"/>
      <c r="M580" s="150"/>
      <c r="T580" s="55"/>
      <c r="AT580" s="19" t="s">
        <v>338</v>
      </c>
      <c r="AU580" s="19" t="s">
        <v>76</v>
      </c>
    </row>
    <row r="581" spans="2:65" s="12" customFormat="1">
      <c r="B581" s="156"/>
      <c r="D581" s="151" t="s">
        <v>442</v>
      </c>
      <c r="E581" s="157" t="s">
        <v>3</v>
      </c>
      <c r="F581" s="158" t="s">
        <v>8390</v>
      </c>
      <c r="H581" s="159">
        <v>0.14599999999999999</v>
      </c>
      <c r="I581" s="160"/>
      <c r="L581" s="156"/>
      <c r="M581" s="161"/>
      <c r="T581" s="162"/>
      <c r="AT581" s="157" t="s">
        <v>442</v>
      </c>
      <c r="AU581" s="157" t="s">
        <v>76</v>
      </c>
      <c r="AV581" s="12" t="s">
        <v>79</v>
      </c>
      <c r="AW581" s="12" t="s">
        <v>31</v>
      </c>
      <c r="AX581" s="12" t="s">
        <v>69</v>
      </c>
      <c r="AY581" s="157" t="s">
        <v>328</v>
      </c>
    </row>
    <row r="582" spans="2:65" s="13" customFormat="1">
      <c r="B582" s="163"/>
      <c r="D582" s="151" t="s">
        <v>442</v>
      </c>
      <c r="E582" s="164" t="s">
        <v>3</v>
      </c>
      <c r="F582" s="165" t="s">
        <v>452</v>
      </c>
      <c r="H582" s="166">
        <v>0.14599999999999999</v>
      </c>
      <c r="I582" s="167"/>
      <c r="L582" s="163"/>
      <c r="M582" s="168"/>
      <c r="T582" s="169"/>
      <c r="AT582" s="164" t="s">
        <v>442</v>
      </c>
      <c r="AU582" s="164" t="s">
        <v>76</v>
      </c>
      <c r="AV582" s="13" t="s">
        <v>113</v>
      </c>
      <c r="AW582" s="13" t="s">
        <v>31</v>
      </c>
      <c r="AX582" s="13" t="s">
        <v>76</v>
      </c>
      <c r="AY582" s="164" t="s">
        <v>328</v>
      </c>
    </row>
    <row r="583" spans="2:65" s="1" customFormat="1" ht="16.5" customHeight="1">
      <c r="B583" s="133"/>
      <c r="C583" s="176" t="s">
        <v>3708</v>
      </c>
      <c r="D583" s="176" t="s">
        <v>539</v>
      </c>
      <c r="E583" s="177" t="s">
        <v>8180</v>
      </c>
      <c r="F583" s="178" t="s">
        <v>8106</v>
      </c>
      <c r="G583" s="179" t="s">
        <v>1383</v>
      </c>
      <c r="H583" s="180">
        <v>83.82</v>
      </c>
      <c r="I583" s="181"/>
      <c r="J583" s="182">
        <f>ROUND(I583*H583,2)</f>
        <v>0</v>
      </c>
      <c r="K583" s="178" t="s">
        <v>335</v>
      </c>
      <c r="L583" s="183"/>
      <c r="M583" s="184" t="s">
        <v>3</v>
      </c>
      <c r="N583" s="185" t="s">
        <v>40</v>
      </c>
      <c r="P583" s="143">
        <f>O583*H583</f>
        <v>0</v>
      </c>
      <c r="Q583" s="143">
        <v>0</v>
      </c>
      <c r="R583" s="143">
        <f>Q583*H583</f>
        <v>0</v>
      </c>
      <c r="S583" s="143">
        <v>0</v>
      </c>
      <c r="T583" s="144">
        <f>S583*H583</f>
        <v>0</v>
      </c>
      <c r="AR583" s="145" t="s">
        <v>171</v>
      </c>
      <c r="AT583" s="145" t="s">
        <v>539</v>
      </c>
      <c r="AU583" s="145" t="s">
        <v>76</v>
      </c>
      <c r="AY583" s="19" t="s">
        <v>328</v>
      </c>
      <c r="BE583" s="146">
        <f>IF(N583="základní",J583,0)</f>
        <v>0</v>
      </c>
      <c r="BF583" s="146">
        <f>IF(N583="snížená",J583,0)</f>
        <v>0</v>
      </c>
      <c r="BG583" s="146">
        <f>IF(N583="zákl. přenesená",J583,0)</f>
        <v>0</v>
      </c>
      <c r="BH583" s="146">
        <f>IF(N583="sníž. přenesená",J583,0)</f>
        <v>0</v>
      </c>
      <c r="BI583" s="146">
        <f>IF(N583="nulová",J583,0)</f>
        <v>0</v>
      </c>
      <c r="BJ583" s="19" t="s">
        <v>76</v>
      </c>
      <c r="BK583" s="146">
        <f>ROUND(I583*H583,2)</f>
        <v>0</v>
      </c>
      <c r="BL583" s="19" t="s">
        <v>113</v>
      </c>
      <c r="BM583" s="145" t="s">
        <v>4845</v>
      </c>
    </row>
    <row r="584" spans="2:65" s="14" customFormat="1">
      <c r="B584" s="170"/>
      <c r="D584" s="151" t="s">
        <v>442</v>
      </c>
      <c r="E584" s="171" t="s">
        <v>3</v>
      </c>
      <c r="F584" s="172" t="s">
        <v>8391</v>
      </c>
      <c r="H584" s="171" t="s">
        <v>3</v>
      </c>
      <c r="I584" s="173"/>
      <c r="L584" s="170"/>
      <c r="M584" s="174"/>
      <c r="T584" s="175"/>
      <c r="AT584" s="171" t="s">
        <v>442</v>
      </c>
      <c r="AU584" s="171" t="s">
        <v>76</v>
      </c>
      <c r="AV584" s="14" t="s">
        <v>76</v>
      </c>
      <c r="AW584" s="14" t="s">
        <v>31</v>
      </c>
      <c r="AX584" s="14" t="s">
        <v>69</v>
      </c>
      <c r="AY584" s="171" t="s">
        <v>328</v>
      </c>
    </row>
    <row r="585" spans="2:65" s="12" customFormat="1">
      <c r="B585" s="156"/>
      <c r="D585" s="151" t="s">
        <v>442</v>
      </c>
      <c r="E585" s="157" t="s">
        <v>3</v>
      </c>
      <c r="F585" s="158" t="s">
        <v>8392</v>
      </c>
      <c r="H585" s="159">
        <v>19.739999999999998</v>
      </c>
      <c r="I585" s="160"/>
      <c r="L585" s="156"/>
      <c r="M585" s="161"/>
      <c r="T585" s="162"/>
      <c r="AT585" s="157" t="s">
        <v>442</v>
      </c>
      <c r="AU585" s="157" t="s">
        <v>76</v>
      </c>
      <c r="AV585" s="12" t="s">
        <v>79</v>
      </c>
      <c r="AW585" s="12" t="s">
        <v>31</v>
      </c>
      <c r="AX585" s="12" t="s">
        <v>69</v>
      </c>
      <c r="AY585" s="157" t="s">
        <v>328</v>
      </c>
    </row>
    <row r="586" spans="2:65" s="14" customFormat="1">
      <c r="B586" s="170"/>
      <c r="D586" s="151" t="s">
        <v>442</v>
      </c>
      <c r="E586" s="171" t="s">
        <v>3</v>
      </c>
      <c r="F586" s="172" t="s">
        <v>8393</v>
      </c>
      <c r="H586" s="171" t="s">
        <v>3</v>
      </c>
      <c r="I586" s="173"/>
      <c r="L586" s="170"/>
      <c r="M586" s="174"/>
      <c r="T586" s="175"/>
      <c r="AT586" s="171" t="s">
        <v>442</v>
      </c>
      <c r="AU586" s="171" t="s">
        <v>76</v>
      </c>
      <c r="AV586" s="14" t="s">
        <v>76</v>
      </c>
      <c r="AW586" s="14" t="s">
        <v>31</v>
      </c>
      <c r="AX586" s="14" t="s">
        <v>69</v>
      </c>
      <c r="AY586" s="171" t="s">
        <v>328</v>
      </c>
    </row>
    <row r="587" spans="2:65" s="12" customFormat="1">
      <c r="B587" s="156"/>
      <c r="D587" s="151" t="s">
        <v>442</v>
      </c>
      <c r="E587" s="157" t="s">
        <v>3</v>
      </c>
      <c r="F587" s="158" t="s">
        <v>8394</v>
      </c>
      <c r="H587" s="159">
        <v>64.08</v>
      </c>
      <c r="I587" s="160"/>
      <c r="L587" s="156"/>
      <c r="M587" s="161"/>
      <c r="T587" s="162"/>
      <c r="AT587" s="157" t="s">
        <v>442</v>
      </c>
      <c r="AU587" s="157" t="s">
        <v>76</v>
      </c>
      <c r="AV587" s="12" t="s">
        <v>79</v>
      </c>
      <c r="AW587" s="12" t="s">
        <v>31</v>
      </c>
      <c r="AX587" s="12" t="s">
        <v>69</v>
      </c>
      <c r="AY587" s="157" t="s">
        <v>328</v>
      </c>
    </row>
    <row r="588" spans="2:65" s="13" customFormat="1">
      <c r="B588" s="163"/>
      <c r="D588" s="151" t="s">
        <v>442</v>
      </c>
      <c r="E588" s="164" t="s">
        <v>3</v>
      </c>
      <c r="F588" s="165" t="s">
        <v>452</v>
      </c>
      <c r="H588" s="166">
        <v>83.82</v>
      </c>
      <c r="I588" s="167"/>
      <c r="L588" s="163"/>
      <c r="M588" s="168"/>
      <c r="T588" s="169"/>
      <c r="AT588" s="164" t="s">
        <v>442</v>
      </c>
      <c r="AU588" s="164" t="s">
        <v>76</v>
      </c>
      <c r="AV588" s="13" t="s">
        <v>113</v>
      </c>
      <c r="AW588" s="13" t="s">
        <v>31</v>
      </c>
      <c r="AX588" s="13" t="s">
        <v>76</v>
      </c>
      <c r="AY588" s="164" t="s">
        <v>328</v>
      </c>
    </row>
    <row r="589" spans="2:65" s="1" customFormat="1" ht="37.9" customHeight="1">
      <c r="B589" s="133"/>
      <c r="C589" s="176" t="s">
        <v>1717</v>
      </c>
      <c r="D589" s="176" t="s">
        <v>539</v>
      </c>
      <c r="E589" s="177" t="s">
        <v>8395</v>
      </c>
      <c r="F589" s="178" t="s">
        <v>8103</v>
      </c>
      <c r="G589" s="179" t="s">
        <v>1383</v>
      </c>
      <c r="H589" s="180">
        <v>61.975000000000001</v>
      </c>
      <c r="I589" s="181"/>
      <c r="J589" s="182">
        <f>ROUND(I589*H589,2)</f>
        <v>0</v>
      </c>
      <c r="K589" s="178" t="s">
        <v>335</v>
      </c>
      <c r="L589" s="183"/>
      <c r="M589" s="184" t="s">
        <v>3</v>
      </c>
      <c r="N589" s="185" t="s">
        <v>40</v>
      </c>
      <c r="P589" s="143">
        <f>O589*H589</f>
        <v>0</v>
      </c>
      <c r="Q589" s="143">
        <v>0</v>
      </c>
      <c r="R589" s="143">
        <f>Q589*H589</f>
        <v>0</v>
      </c>
      <c r="S589" s="143">
        <v>0</v>
      </c>
      <c r="T589" s="144">
        <f>S589*H589</f>
        <v>0</v>
      </c>
      <c r="AR589" s="145" t="s">
        <v>171</v>
      </c>
      <c r="AT589" s="145" t="s">
        <v>539</v>
      </c>
      <c r="AU589" s="145" t="s">
        <v>76</v>
      </c>
      <c r="AY589" s="19" t="s">
        <v>328</v>
      </c>
      <c r="BE589" s="146">
        <f>IF(N589="základní",J589,0)</f>
        <v>0</v>
      </c>
      <c r="BF589" s="146">
        <f>IF(N589="snížená",J589,0)</f>
        <v>0</v>
      </c>
      <c r="BG589" s="146">
        <f>IF(N589="zákl. přenesená",J589,0)</f>
        <v>0</v>
      </c>
      <c r="BH589" s="146">
        <f>IF(N589="sníž. přenesená",J589,0)</f>
        <v>0</v>
      </c>
      <c r="BI589" s="146">
        <f>IF(N589="nulová",J589,0)</f>
        <v>0</v>
      </c>
      <c r="BJ589" s="19" t="s">
        <v>76</v>
      </c>
      <c r="BK589" s="146">
        <f>ROUND(I589*H589,2)</f>
        <v>0</v>
      </c>
      <c r="BL589" s="19" t="s">
        <v>113</v>
      </c>
      <c r="BM589" s="145" t="s">
        <v>4870</v>
      </c>
    </row>
    <row r="590" spans="2:65" s="14" customFormat="1">
      <c r="B590" s="170"/>
      <c r="D590" s="151" t="s">
        <v>442</v>
      </c>
      <c r="E590" s="171" t="s">
        <v>3</v>
      </c>
      <c r="F590" s="172" t="s">
        <v>8396</v>
      </c>
      <c r="H590" s="171" t="s">
        <v>3</v>
      </c>
      <c r="I590" s="173"/>
      <c r="L590" s="170"/>
      <c r="M590" s="174"/>
      <c r="T590" s="175"/>
      <c r="AT590" s="171" t="s">
        <v>442</v>
      </c>
      <c r="AU590" s="171" t="s">
        <v>76</v>
      </c>
      <c r="AV590" s="14" t="s">
        <v>76</v>
      </c>
      <c r="AW590" s="14" t="s">
        <v>31</v>
      </c>
      <c r="AX590" s="14" t="s">
        <v>69</v>
      </c>
      <c r="AY590" s="171" t="s">
        <v>328</v>
      </c>
    </row>
    <row r="591" spans="2:65" s="12" customFormat="1">
      <c r="B591" s="156"/>
      <c r="D591" s="151" t="s">
        <v>442</v>
      </c>
      <c r="E591" s="157" t="s">
        <v>3</v>
      </c>
      <c r="F591" s="158" t="s">
        <v>8397</v>
      </c>
      <c r="H591" s="159">
        <v>8.8539999999999992</v>
      </c>
      <c r="I591" s="160"/>
      <c r="L591" s="156"/>
      <c r="M591" s="161"/>
      <c r="T591" s="162"/>
      <c r="AT591" s="157" t="s">
        <v>442</v>
      </c>
      <c r="AU591" s="157" t="s">
        <v>76</v>
      </c>
      <c r="AV591" s="12" t="s">
        <v>79</v>
      </c>
      <c r="AW591" s="12" t="s">
        <v>31</v>
      </c>
      <c r="AX591" s="12" t="s">
        <v>69</v>
      </c>
      <c r="AY591" s="157" t="s">
        <v>328</v>
      </c>
    </row>
    <row r="592" spans="2:65" s="14" customFormat="1">
      <c r="B592" s="170"/>
      <c r="D592" s="151" t="s">
        <v>442</v>
      </c>
      <c r="E592" s="171" t="s">
        <v>3</v>
      </c>
      <c r="F592" s="172" t="s">
        <v>8398</v>
      </c>
      <c r="H592" s="171" t="s">
        <v>3</v>
      </c>
      <c r="I592" s="173"/>
      <c r="L592" s="170"/>
      <c r="M592" s="174"/>
      <c r="T592" s="175"/>
      <c r="AT592" s="171" t="s">
        <v>442</v>
      </c>
      <c r="AU592" s="171" t="s">
        <v>76</v>
      </c>
      <c r="AV592" s="14" t="s">
        <v>76</v>
      </c>
      <c r="AW592" s="14" t="s">
        <v>31</v>
      </c>
      <c r="AX592" s="14" t="s">
        <v>69</v>
      </c>
      <c r="AY592" s="171" t="s">
        <v>328</v>
      </c>
    </row>
    <row r="593" spans="2:65" s="12" customFormat="1">
      <c r="B593" s="156"/>
      <c r="D593" s="151" t="s">
        <v>442</v>
      </c>
      <c r="E593" s="157" t="s">
        <v>3</v>
      </c>
      <c r="F593" s="158" t="s">
        <v>8399</v>
      </c>
      <c r="H593" s="159">
        <v>53.121000000000002</v>
      </c>
      <c r="I593" s="160"/>
      <c r="L593" s="156"/>
      <c r="M593" s="161"/>
      <c r="T593" s="162"/>
      <c r="AT593" s="157" t="s">
        <v>442</v>
      </c>
      <c r="AU593" s="157" t="s">
        <v>76</v>
      </c>
      <c r="AV593" s="12" t="s">
        <v>79</v>
      </c>
      <c r="AW593" s="12" t="s">
        <v>31</v>
      </c>
      <c r="AX593" s="12" t="s">
        <v>69</v>
      </c>
      <c r="AY593" s="157" t="s">
        <v>328</v>
      </c>
    </row>
    <row r="594" spans="2:65" s="13" customFormat="1">
      <c r="B594" s="163"/>
      <c r="D594" s="151" t="s">
        <v>442</v>
      </c>
      <c r="E594" s="164" t="s">
        <v>3</v>
      </c>
      <c r="F594" s="165" t="s">
        <v>452</v>
      </c>
      <c r="H594" s="166">
        <v>61.975000000000001</v>
      </c>
      <c r="I594" s="167"/>
      <c r="L594" s="163"/>
      <c r="M594" s="168"/>
      <c r="T594" s="169"/>
      <c r="AT594" s="164" t="s">
        <v>442</v>
      </c>
      <c r="AU594" s="164" t="s">
        <v>76</v>
      </c>
      <c r="AV594" s="13" t="s">
        <v>113</v>
      </c>
      <c r="AW594" s="13" t="s">
        <v>31</v>
      </c>
      <c r="AX594" s="13" t="s">
        <v>76</v>
      </c>
      <c r="AY594" s="164" t="s">
        <v>328</v>
      </c>
    </row>
    <row r="595" spans="2:65" s="1" customFormat="1" ht="55.5" customHeight="1">
      <c r="B595" s="133"/>
      <c r="C595" s="134" t="s">
        <v>3715</v>
      </c>
      <c r="D595" s="134" t="s">
        <v>331</v>
      </c>
      <c r="E595" s="135" t="s">
        <v>8400</v>
      </c>
      <c r="F595" s="136" t="s">
        <v>8401</v>
      </c>
      <c r="G595" s="137" t="s">
        <v>439</v>
      </c>
      <c r="H595" s="138">
        <v>471</v>
      </c>
      <c r="I595" s="139"/>
      <c r="J595" s="140">
        <f>ROUND(I595*H595,2)</f>
        <v>0</v>
      </c>
      <c r="K595" s="136" t="s">
        <v>335</v>
      </c>
      <c r="L595" s="34"/>
      <c r="M595" s="141" t="s">
        <v>3</v>
      </c>
      <c r="N595" s="142" t="s">
        <v>40</v>
      </c>
      <c r="P595" s="143">
        <f>O595*H595</f>
        <v>0</v>
      </c>
      <c r="Q595" s="143">
        <v>0</v>
      </c>
      <c r="R595" s="143">
        <f>Q595*H595</f>
        <v>0</v>
      </c>
      <c r="S595" s="143">
        <v>0</v>
      </c>
      <c r="T595" s="144">
        <f>S595*H595</f>
        <v>0</v>
      </c>
      <c r="AR595" s="145" t="s">
        <v>113</v>
      </c>
      <c r="AT595" s="145" t="s">
        <v>331</v>
      </c>
      <c r="AU595" s="145" t="s">
        <v>76</v>
      </c>
      <c r="AY595" s="19" t="s">
        <v>328</v>
      </c>
      <c r="BE595" s="146">
        <f>IF(N595="základní",J595,0)</f>
        <v>0</v>
      </c>
      <c r="BF595" s="146">
        <f>IF(N595="snížená",J595,0)</f>
        <v>0</v>
      </c>
      <c r="BG595" s="146">
        <f>IF(N595="zákl. přenesená",J595,0)</f>
        <v>0</v>
      </c>
      <c r="BH595" s="146">
        <f>IF(N595="sníž. přenesená",J595,0)</f>
        <v>0</v>
      </c>
      <c r="BI595" s="146">
        <f>IF(N595="nulová",J595,0)</f>
        <v>0</v>
      </c>
      <c r="BJ595" s="19" t="s">
        <v>76</v>
      </c>
      <c r="BK595" s="146">
        <f>ROUND(I595*H595,2)</f>
        <v>0</v>
      </c>
      <c r="BL595" s="19" t="s">
        <v>113</v>
      </c>
      <c r="BM595" s="145" t="s">
        <v>4886</v>
      </c>
    </row>
    <row r="596" spans="2:65" s="1" customFormat="1">
      <c r="B596" s="34"/>
      <c r="D596" s="147" t="s">
        <v>338</v>
      </c>
      <c r="F596" s="148" t="s">
        <v>8402</v>
      </c>
      <c r="I596" s="149"/>
      <c r="L596" s="34"/>
      <c r="M596" s="150"/>
      <c r="T596" s="55"/>
      <c r="AT596" s="19" t="s">
        <v>338</v>
      </c>
      <c r="AU596" s="19" t="s">
        <v>76</v>
      </c>
    </row>
    <row r="597" spans="2:65" s="1" customFormat="1" ht="16.5" customHeight="1">
      <c r="B597" s="133"/>
      <c r="C597" s="176" t="s">
        <v>1723</v>
      </c>
      <c r="D597" s="176" t="s">
        <v>539</v>
      </c>
      <c r="E597" s="177" t="s">
        <v>8086</v>
      </c>
      <c r="F597" s="178" t="s">
        <v>8087</v>
      </c>
      <c r="G597" s="179" t="s">
        <v>491</v>
      </c>
      <c r="H597" s="180">
        <v>47.1</v>
      </c>
      <c r="I597" s="181"/>
      <c r="J597" s="182">
        <f>ROUND(I597*H597,2)</f>
        <v>0</v>
      </c>
      <c r="K597" s="178" t="s">
        <v>335</v>
      </c>
      <c r="L597" s="183"/>
      <c r="M597" s="184" t="s">
        <v>3</v>
      </c>
      <c r="N597" s="185" t="s">
        <v>40</v>
      </c>
      <c r="P597" s="143">
        <f>O597*H597</f>
        <v>0</v>
      </c>
      <c r="Q597" s="143">
        <v>0</v>
      </c>
      <c r="R597" s="143">
        <f>Q597*H597</f>
        <v>0</v>
      </c>
      <c r="S597" s="143">
        <v>0</v>
      </c>
      <c r="T597" s="144">
        <f>S597*H597</f>
        <v>0</v>
      </c>
      <c r="AR597" s="145" t="s">
        <v>171</v>
      </c>
      <c r="AT597" s="145" t="s">
        <v>539</v>
      </c>
      <c r="AU597" s="145" t="s">
        <v>76</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4900</v>
      </c>
    </row>
    <row r="598" spans="2:65" s="12" customFormat="1">
      <c r="B598" s="156"/>
      <c r="D598" s="151" t="s">
        <v>442</v>
      </c>
      <c r="E598" s="157" t="s">
        <v>3</v>
      </c>
      <c r="F598" s="158" t="s">
        <v>8403</v>
      </c>
      <c r="H598" s="159">
        <v>47.1</v>
      </c>
      <c r="I598" s="160"/>
      <c r="L598" s="156"/>
      <c r="M598" s="161"/>
      <c r="T598" s="162"/>
      <c r="AT598" s="157" t="s">
        <v>442</v>
      </c>
      <c r="AU598" s="157" t="s">
        <v>76</v>
      </c>
      <c r="AV598" s="12" t="s">
        <v>79</v>
      </c>
      <c r="AW598" s="12" t="s">
        <v>31</v>
      </c>
      <c r="AX598" s="12" t="s">
        <v>69</v>
      </c>
      <c r="AY598" s="157" t="s">
        <v>328</v>
      </c>
    </row>
    <row r="599" spans="2:65" s="13" customFormat="1">
      <c r="B599" s="163"/>
      <c r="D599" s="151" t="s">
        <v>442</v>
      </c>
      <c r="E599" s="164" t="s">
        <v>3</v>
      </c>
      <c r="F599" s="165" t="s">
        <v>452</v>
      </c>
      <c r="H599" s="166">
        <v>47.1</v>
      </c>
      <c r="I599" s="167"/>
      <c r="L599" s="163"/>
      <c r="M599" s="168"/>
      <c r="T599" s="169"/>
      <c r="AT599" s="164" t="s">
        <v>442</v>
      </c>
      <c r="AU599" s="164" t="s">
        <v>76</v>
      </c>
      <c r="AV599" s="13" t="s">
        <v>113</v>
      </c>
      <c r="AW599" s="13" t="s">
        <v>31</v>
      </c>
      <c r="AX599" s="13" t="s">
        <v>76</v>
      </c>
      <c r="AY599" s="164" t="s">
        <v>328</v>
      </c>
    </row>
    <row r="600" spans="2:65" s="1" customFormat="1" ht="37.9" customHeight="1">
      <c r="B600" s="133"/>
      <c r="C600" s="134" t="s">
        <v>3727</v>
      </c>
      <c r="D600" s="134" t="s">
        <v>331</v>
      </c>
      <c r="E600" s="135" t="s">
        <v>8404</v>
      </c>
      <c r="F600" s="136" t="s">
        <v>8405</v>
      </c>
      <c r="G600" s="137" t="s">
        <v>439</v>
      </c>
      <c r="H600" s="138">
        <v>108</v>
      </c>
      <c r="I600" s="139"/>
      <c r="J600" s="140">
        <f>ROUND(I600*H600,2)</f>
        <v>0</v>
      </c>
      <c r="K600" s="136" t="s">
        <v>335</v>
      </c>
      <c r="L600" s="34"/>
      <c r="M600" s="141" t="s">
        <v>3</v>
      </c>
      <c r="N600" s="142" t="s">
        <v>40</v>
      </c>
      <c r="P600" s="143">
        <f>O600*H600</f>
        <v>0</v>
      </c>
      <c r="Q600" s="143">
        <v>0</v>
      </c>
      <c r="R600" s="143">
        <f>Q600*H600</f>
        <v>0</v>
      </c>
      <c r="S600" s="143">
        <v>0</v>
      </c>
      <c r="T600" s="144">
        <f>S600*H600</f>
        <v>0</v>
      </c>
      <c r="AR600" s="145" t="s">
        <v>113</v>
      </c>
      <c r="AT600" s="145" t="s">
        <v>331</v>
      </c>
      <c r="AU600" s="145" t="s">
        <v>76</v>
      </c>
      <c r="AY600" s="19" t="s">
        <v>328</v>
      </c>
      <c r="BE600" s="146">
        <f>IF(N600="základní",J600,0)</f>
        <v>0</v>
      </c>
      <c r="BF600" s="146">
        <f>IF(N600="snížená",J600,0)</f>
        <v>0</v>
      </c>
      <c r="BG600" s="146">
        <f>IF(N600="zákl. přenesená",J600,0)</f>
        <v>0</v>
      </c>
      <c r="BH600" s="146">
        <f>IF(N600="sníž. přenesená",J600,0)</f>
        <v>0</v>
      </c>
      <c r="BI600" s="146">
        <f>IF(N600="nulová",J600,0)</f>
        <v>0</v>
      </c>
      <c r="BJ600" s="19" t="s">
        <v>76</v>
      </c>
      <c r="BK600" s="146">
        <f>ROUND(I600*H600,2)</f>
        <v>0</v>
      </c>
      <c r="BL600" s="19" t="s">
        <v>113</v>
      </c>
      <c r="BM600" s="145" t="s">
        <v>4910</v>
      </c>
    </row>
    <row r="601" spans="2:65" s="1" customFormat="1">
      <c r="B601" s="34"/>
      <c r="D601" s="147" t="s">
        <v>338</v>
      </c>
      <c r="F601" s="148" t="s">
        <v>8406</v>
      </c>
      <c r="I601" s="149"/>
      <c r="L601" s="34"/>
      <c r="M601" s="150"/>
      <c r="T601" s="55"/>
      <c r="AT601" s="19" t="s">
        <v>338</v>
      </c>
      <c r="AU601" s="19" t="s">
        <v>76</v>
      </c>
    </row>
    <row r="602" spans="2:65" s="12" customFormat="1">
      <c r="B602" s="156"/>
      <c r="D602" s="151" t="s">
        <v>442</v>
      </c>
      <c r="E602" s="157" t="s">
        <v>3</v>
      </c>
      <c r="F602" s="158" t="s">
        <v>570</v>
      </c>
      <c r="H602" s="159">
        <v>108</v>
      </c>
      <c r="I602" s="160"/>
      <c r="L602" s="156"/>
      <c r="M602" s="161"/>
      <c r="T602" s="162"/>
      <c r="AT602" s="157" t="s">
        <v>442</v>
      </c>
      <c r="AU602" s="157" t="s">
        <v>76</v>
      </c>
      <c r="AV602" s="12" t="s">
        <v>79</v>
      </c>
      <c r="AW602" s="12" t="s">
        <v>31</v>
      </c>
      <c r="AX602" s="12" t="s">
        <v>69</v>
      </c>
      <c r="AY602" s="157" t="s">
        <v>328</v>
      </c>
    </row>
    <row r="603" spans="2:65" s="13" customFormat="1">
      <c r="B603" s="163"/>
      <c r="D603" s="151" t="s">
        <v>442</v>
      </c>
      <c r="E603" s="164" t="s">
        <v>3</v>
      </c>
      <c r="F603" s="165" t="s">
        <v>452</v>
      </c>
      <c r="H603" s="166">
        <v>108</v>
      </c>
      <c r="I603" s="167"/>
      <c r="L603" s="163"/>
      <c r="M603" s="168"/>
      <c r="T603" s="169"/>
      <c r="AT603" s="164" t="s">
        <v>442</v>
      </c>
      <c r="AU603" s="164" t="s">
        <v>76</v>
      </c>
      <c r="AV603" s="13" t="s">
        <v>113</v>
      </c>
      <c r="AW603" s="13" t="s">
        <v>31</v>
      </c>
      <c r="AX603" s="13" t="s">
        <v>76</v>
      </c>
      <c r="AY603" s="164" t="s">
        <v>328</v>
      </c>
    </row>
    <row r="604" spans="2:65" s="1" customFormat="1" ht="16.5" customHeight="1">
      <c r="B604" s="133"/>
      <c r="C604" s="176" t="s">
        <v>1726</v>
      </c>
      <c r="D604" s="176" t="s">
        <v>539</v>
      </c>
      <c r="E604" s="177" t="s">
        <v>8407</v>
      </c>
      <c r="F604" s="178" t="s">
        <v>8408</v>
      </c>
      <c r="G604" s="179" t="s">
        <v>585</v>
      </c>
      <c r="H604" s="180">
        <v>5.4</v>
      </c>
      <c r="I604" s="181"/>
      <c r="J604" s="182">
        <f>ROUND(I604*H604,2)</f>
        <v>0</v>
      </c>
      <c r="K604" s="178" t="s">
        <v>335</v>
      </c>
      <c r="L604" s="183"/>
      <c r="M604" s="184" t="s">
        <v>3</v>
      </c>
      <c r="N604" s="185" t="s">
        <v>40</v>
      </c>
      <c r="P604" s="143">
        <f>O604*H604</f>
        <v>0</v>
      </c>
      <c r="Q604" s="143">
        <v>0</v>
      </c>
      <c r="R604" s="143">
        <f>Q604*H604</f>
        <v>0</v>
      </c>
      <c r="S604" s="143">
        <v>0</v>
      </c>
      <c r="T604" s="144">
        <f>S604*H604</f>
        <v>0</v>
      </c>
      <c r="AR604" s="145" t="s">
        <v>171</v>
      </c>
      <c r="AT604" s="145" t="s">
        <v>539</v>
      </c>
      <c r="AU604" s="145" t="s">
        <v>76</v>
      </c>
      <c r="AY604" s="19" t="s">
        <v>328</v>
      </c>
      <c r="BE604" s="146">
        <f>IF(N604="základní",J604,0)</f>
        <v>0</v>
      </c>
      <c r="BF604" s="146">
        <f>IF(N604="snížená",J604,0)</f>
        <v>0</v>
      </c>
      <c r="BG604" s="146">
        <f>IF(N604="zákl. přenesená",J604,0)</f>
        <v>0</v>
      </c>
      <c r="BH604" s="146">
        <f>IF(N604="sníž. přenesená",J604,0)</f>
        <v>0</v>
      </c>
      <c r="BI604" s="146">
        <f>IF(N604="nulová",J604,0)</f>
        <v>0</v>
      </c>
      <c r="BJ604" s="19" t="s">
        <v>76</v>
      </c>
      <c r="BK604" s="146">
        <f>ROUND(I604*H604,2)</f>
        <v>0</v>
      </c>
      <c r="BL604" s="19" t="s">
        <v>113</v>
      </c>
      <c r="BM604" s="145" t="s">
        <v>4920</v>
      </c>
    </row>
    <row r="605" spans="2:65" s="12" customFormat="1">
      <c r="B605" s="156"/>
      <c r="D605" s="151" t="s">
        <v>442</v>
      </c>
      <c r="E605" s="157" t="s">
        <v>3</v>
      </c>
      <c r="F605" s="158" t="s">
        <v>8409</v>
      </c>
      <c r="H605" s="159">
        <v>5.4</v>
      </c>
      <c r="I605" s="160"/>
      <c r="L605" s="156"/>
      <c r="M605" s="161"/>
      <c r="T605" s="162"/>
      <c r="AT605" s="157" t="s">
        <v>442</v>
      </c>
      <c r="AU605" s="157" t="s">
        <v>76</v>
      </c>
      <c r="AV605" s="12" t="s">
        <v>79</v>
      </c>
      <c r="AW605" s="12" t="s">
        <v>31</v>
      </c>
      <c r="AX605" s="12" t="s">
        <v>69</v>
      </c>
      <c r="AY605" s="157" t="s">
        <v>328</v>
      </c>
    </row>
    <row r="606" spans="2:65" s="13" customFormat="1">
      <c r="B606" s="163"/>
      <c r="D606" s="151" t="s">
        <v>442</v>
      </c>
      <c r="E606" s="164" t="s">
        <v>3</v>
      </c>
      <c r="F606" s="165" t="s">
        <v>452</v>
      </c>
      <c r="H606" s="166">
        <v>5.4</v>
      </c>
      <c r="I606" s="167"/>
      <c r="L606" s="163"/>
      <c r="M606" s="168"/>
      <c r="T606" s="169"/>
      <c r="AT606" s="164" t="s">
        <v>442</v>
      </c>
      <c r="AU606" s="164" t="s">
        <v>76</v>
      </c>
      <c r="AV606" s="13" t="s">
        <v>113</v>
      </c>
      <c r="AW606" s="13" t="s">
        <v>31</v>
      </c>
      <c r="AX606" s="13" t="s">
        <v>76</v>
      </c>
      <c r="AY606" s="164" t="s">
        <v>328</v>
      </c>
    </row>
    <row r="607" spans="2:65" s="1" customFormat="1" ht="21.75" customHeight="1">
      <c r="B607" s="133"/>
      <c r="C607" s="134" t="s">
        <v>3738</v>
      </c>
      <c r="D607" s="134" t="s">
        <v>331</v>
      </c>
      <c r="E607" s="135" t="s">
        <v>7902</v>
      </c>
      <c r="F607" s="136" t="s">
        <v>7903</v>
      </c>
      <c r="G607" s="137" t="s">
        <v>491</v>
      </c>
      <c r="H607" s="138">
        <v>96.01</v>
      </c>
      <c r="I607" s="139"/>
      <c r="J607" s="140">
        <f>ROUND(I607*H607,2)</f>
        <v>0</v>
      </c>
      <c r="K607" s="136" t="s">
        <v>335</v>
      </c>
      <c r="L607" s="34"/>
      <c r="M607" s="141" t="s">
        <v>3</v>
      </c>
      <c r="N607" s="142" t="s">
        <v>40</v>
      </c>
      <c r="P607" s="143">
        <f>O607*H607</f>
        <v>0</v>
      </c>
      <c r="Q607" s="143">
        <v>0</v>
      </c>
      <c r="R607" s="143">
        <f>Q607*H607</f>
        <v>0</v>
      </c>
      <c r="S607" s="143">
        <v>0</v>
      </c>
      <c r="T607" s="144">
        <f>S607*H607</f>
        <v>0</v>
      </c>
      <c r="AR607" s="145" t="s">
        <v>113</v>
      </c>
      <c r="AT607" s="145" t="s">
        <v>331</v>
      </c>
      <c r="AU607" s="145" t="s">
        <v>76</v>
      </c>
      <c r="AY607" s="19" t="s">
        <v>328</v>
      </c>
      <c r="BE607" s="146">
        <f>IF(N607="základní",J607,0)</f>
        <v>0</v>
      </c>
      <c r="BF607" s="146">
        <f>IF(N607="snížená",J607,0)</f>
        <v>0</v>
      </c>
      <c r="BG607" s="146">
        <f>IF(N607="zákl. přenesená",J607,0)</f>
        <v>0</v>
      </c>
      <c r="BH607" s="146">
        <f>IF(N607="sníž. přenesená",J607,0)</f>
        <v>0</v>
      </c>
      <c r="BI607" s="146">
        <f>IF(N607="nulová",J607,0)</f>
        <v>0</v>
      </c>
      <c r="BJ607" s="19" t="s">
        <v>76</v>
      </c>
      <c r="BK607" s="146">
        <f>ROUND(I607*H607,2)</f>
        <v>0</v>
      </c>
      <c r="BL607" s="19" t="s">
        <v>113</v>
      </c>
      <c r="BM607" s="145" t="s">
        <v>4929</v>
      </c>
    </row>
    <row r="608" spans="2:65" s="1" customFormat="1">
      <c r="B608" s="34"/>
      <c r="D608" s="147" t="s">
        <v>338</v>
      </c>
      <c r="F608" s="148" t="s">
        <v>7904</v>
      </c>
      <c r="I608" s="149"/>
      <c r="L608" s="34"/>
      <c r="M608" s="150"/>
      <c r="T608" s="55"/>
      <c r="AT608" s="19" t="s">
        <v>338</v>
      </c>
      <c r="AU608" s="19" t="s">
        <v>76</v>
      </c>
    </row>
    <row r="609" spans="2:65" s="14" customFormat="1">
      <c r="B609" s="170"/>
      <c r="D609" s="151" t="s">
        <v>442</v>
      </c>
      <c r="E609" s="171" t="s">
        <v>3</v>
      </c>
      <c r="F609" s="172" t="s">
        <v>8410</v>
      </c>
      <c r="H609" s="171" t="s">
        <v>3</v>
      </c>
      <c r="I609" s="173"/>
      <c r="L609" s="170"/>
      <c r="M609" s="174"/>
      <c r="T609" s="175"/>
      <c r="AT609" s="171" t="s">
        <v>442</v>
      </c>
      <c r="AU609" s="171" t="s">
        <v>76</v>
      </c>
      <c r="AV609" s="14" t="s">
        <v>76</v>
      </c>
      <c r="AW609" s="14" t="s">
        <v>31</v>
      </c>
      <c r="AX609" s="14" t="s">
        <v>69</v>
      </c>
      <c r="AY609" s="171" t="s">
        <v>328</v>
      </c>
    </row>
    <row r="610" spans="2:65" s="12" customFormat="1">
      <c r="B610" s="156"/>
      <c r="D610" s="151" t="s">
        <v>442</v>
      </c>
      <c r="E610" s="157" t="s">
        <v>3</v>
      </c>
      <c r="F610" s="158" t="s">
        <v>8411</v>
      </c>
      <c r="H610" s="159">
        <v>16.45</v>
      </c>
      <c r="I610" s="160"/>
      <c r="L610" s="156"/>
      <c r="M610" s="161"/>
      <c r="T610" s="162"/>
      <c r="AT610" s="157" t="s">
        <v>442</v>
      </c>
      <c r="AU610" s="157" t="s">
        <v>76</v>
      </c>
      <c r="AV610" s="12" t="s">
        <v>79</v>
      </c>
      <c r="AW610" s="12" t="s">
        <v>31</v>
      </c>
      <c r="AX610" s="12" t="s">
        <v>69</v>
      </c>
      <c r="AY610" s="157" t="s">
        <v>328</v>
      </c>
    </row>
    <row r="611" spans="2:65" s="14" customFormat="1">
      <c r="B611" s="170"/>
      <c r="D611" s="151" t="s">
        <v>442</v>
      </c>
      <c r="E611" s="171" t="s">
        <v>3</v>
      </c>
      <c r="F611" s="172" t="s">
        <v>8412</v>
      </c>
      <c r="H611" s="171" t="s">
        <v>3</v>
      </c>
      <c r="I611" s="173"/>
      <c r="L611" s="170"/>
      <c r="M611" s="174"/>
      <c r="T611" s="175"/>
      <c r="AT611" s="171" t="s">
        <v>442</v>
      </c>
      <c r="AU611" s="171" t="s">
        <v>76</v>
      </c>
      <c r="AV611" s="14" t="s">
        <v>76</v>
      </c>
      <c r="AW611" s="14" t="s">
        <v>31</v>
      </c>
      <c r="AX611" s="14" t="s">
        <v>69</v>
      </c>
      <c r="AY611" s="171" t="s">
        <v>328</v>
      </c>
    </row>
    <row r="612" spans="2:65" s="12" customFormat="1">
      <c r="B612" s="156"/>
      <c r="D612" s="151" t="s">
        <v>442</v>
      </c>
      <c r="E612" s="157" t="s">
        <v>3</v>
      </c>
      <c r="F612" s="158" t="s">
        <v>8413</v>
      </c>
      <c r="H612" s="159">
        <v>79.56</v>
      </c>
      <c r="I612" s="160"/>
      <c r="L612" s="156"/>
      <c r="M612" s="161"/>
      <c r="T612" s="162"/>
      <c r="AT612" s="157" t="s">
        <v>442</v>
      </c>
      <c r="AU612" s="157" t="s">
        <v>76</v>
      </c>
      <c r="AV612" s="12" t="s">
        <v>79</v>
      </c>
      <c r="AW612" s="12" t="s">
        <v>31</v>
      </c>
      <c r="AX612" s="12" t="s">
        <v>69</v>
      </c>
      <c r="AY612" s="157" t="s">
        <v>328</v>
      </c>
    </row>
    <row r="613" spans="2:65" s="13" customFormat="1">
      <c r="B613" s="163"/>
      <c r="D613" s="151" t="s">
        <v>442</v>
      </c>
      <c r="E613" s="164" t="s">
        <v>3</v>
      </c>
      <c r="F613" s="165" t="s">
        <v>452</v>
      </c>
      <c r="H613" s="166">
        <v>96.01</v>
      </c>
      <c r="I613" s="167"/>
      <c r="L613" s="163"/>
      <c r="M613" s="168"/>
      <c r="T613" s="169"/>
      <c r="AT613" s="164" t="s">
        <v>442</v>
      </c>
      <c r="AU613" s="164" t="s">
        <v>76</v>
      </c>
      <c r="AV613" s="13" t="s">
        <v>113</v>
      </c>
      <c r="AW613" s="13" t="s">
        <v>31</v>
      </c>
      <c r="AX613" s="13" t="s">
        <v>76</v>
      </c>
      <c r="AY613" s="164" t="s">
        <v>328</v>
      </c>
    </row>
    <row r="614" spans="2:65" s="1" customFormat="1" ht="16.5" customHeight="1">
      <c r="B614" s="133"/>
      <c r="C614" s="176" t="s">
        <v>1731</v>
      </c>
      <c r="D614" s="176" t="s">
        <v>539</v>
      </c>
      <c r="E614" s="177" t="s">
        <v>7912</v>
      </c>
      <c r="F614" s="178" t="s">
        <v>7913</v>
      </c>
      <c r="G614" s="179" t="s">
        <v>491</v>
      </c>
      <c r="H614" s="180">
        <v>96.01</v>
      </c>
      <c r="I614" s="181"/>
      <c r="J614" s="182">
        <f>ROUND(I614*H614,2)</f>
        <v>0</v>
      </c>
      <c r="K614" s="178" t="s">
        <v>335</v>
      </c>
      <c r="L614" s="183"/>
      <c r="M614" s="184" t="s">
        <v>3</v>
      </c>
      <c r="N614" s="185" t="s">
        <v>40</v>
      </c>
      <c r="P614" s="143">
        <f>O614*H614</f>
        <v>0</v>
      </c>
      <c r="Q614" s="143">
        <v>0</v>
      </c>
      <c r="R614" s="143">
        <f>Q614*H614</f>
        <v>0</v>
      </c>
      <c r="S614" s="143">
        <v>0</v>
      </c>
      <c r="T614" s="144">
        <f>S614*H614</f>
        <v>0</v>
      </c>
      <c r="AR614" s="145" t="s">
        <v>171</v>
      </c>
      <c r="AT614" s="145" t="s">
        <v>539</v>
      </c>
      <c r="AU614" s="145" t="s">
        <v>76</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113</v>
      </c>
      <c r="BM614" s="145" t="s">
        <v>4941</v>
      </c>
    </row>
    <row r="615" spans="2:65" s="1" customFormat="1" ht="21.75" customHeight="1">
      <c r="B615" s="133"/>
      <c r="C615" s="134" t="s">
        <v>3751</v>
      </c>
      <c r="D615" s="134" t="s">
        <v>331</v>
      </c>
      <c r="E615" s="135" t="s">
        <v>8244</v>
      </c>
      <c r="F615" s="136" t="s">
        <v>8245</v>
      </c>
      <c r="G615" s="137" t="s">
        <v>491</v>
      </c>
      <c r="H615" s="138">
        <v>96.01</v>
      </c>
      <c r="I615" s="139"/>
      <c r="J615" s="140">
        <f>ROUND(I615*H615,2)</f>
        <v>0</v>
      </c>
      <c r="K615" s="136" t="s">
        <v>3</v>
      </c>
      <c r="L615" s="34"/>
      <c r="M615" s="141" t="s">
        <v>3</v>
      </c>
      <c r="N615" s="142" t="s">
        <v>40</v>
      </c>
      <c r="P615" s="143">
        <f>O615*H615</f>
        <v>0</v>
      </c>
      <c r="Q615" s="143">
        <v>0</v>
      </c>
      <c r="R615" s="143">
        <f>Q615*H615</f>
        <v>0</v>
      </c>
      <c r="S615" s="143">
        <v>0</v>
      </c>
      <c r="T615" s="144">
        <f>S615*H615</f>
        <v>0</v>
      </c>
      <c r="AR615" s="145" t="s">
        <v>113</v>
      </c>
      <c r="AT615" s="145" t="s">
        <v>331</v>
      </c>
      <c r="AU615" s="145" t="s">
        <v>76</v>
      </c>
      <c r="AY615" s="19" t="s">
        <v>328</v>
      </c>
      <c r="BE615" s="146">
        <f>IF(N615="základní",J615,0)</f>
        <v>0</v>
      </c>
      <c r="BF615" s="146">
        <f>IF(N615="snížená",J615,0)</f>
        <v>0</v>
      </c>
      <c r="BG615" s="146">
        <f>IF(N615="zákl. přenesená",J615,0)</f>
        <v>0</v>
      </c>
      <c r="BH615" s="146">
        <f>IF(N615="sníž. přenesená",J615,0)</f>
        <v>0</v>
      </c>
      <c r="BI615" s="146">
        <f>IF(N615="nulová",J615,0)</f>
        <v>0</v>
      </c>
      <c r="BJ615" s="19" t="s">
        <v>76</v>
      </c>
      <c r="BK615" s="146">
        <f>ROUND(I615*H615,2)</f>
        <v>0</v>
      </c>
      <c r="BL615" s="19" t="s">
        <v>113</v>
      </c>
      <c r="BM615" s="145" t="s">
        <v>4952</v>
      </c>
    </row>
    <row r="616" spans="2:65" s="1" customFormat="1" ht="24.2" customHeight="1">
      <c r="B616" s="133"/>
      <c r="C616" s="134" t="s">
        <v>1735</v>
      </c>
      <c r="D616" s="134" t="s">
        <v>331</v>
      </c>
      <c r="E616" s="135" t="s">
        <v>8414</v>
      </c>
      <c r="F616" s="136" t="s">
        <v>8137</v>
      </c>
      <c r="G616" s="137" t="s">
        <v>585</v>
      </c>
      <c r="H616" s="138">
        <v>18.826000000000001</v>
      </c>
      <c r="I616" s="139"/>
      <c r="J616" s="140">
        <f>ROUND(I616*H616,2)</f>
        <v>0</v>
      </c>
      <c r="K616" s="136" t="s">
        <v>335</v>
      </c>
      <c r="L616" s="34"/>
      <c r="M616" s="141" t="s">
        <v>3</v>
      </c>
      <c r="N616" s="142" t="s">
        <v>40</v>
      </c>
      <c r="P616" s="143">
        <f>O616*H616</f>
        <v>0</v>
      </c>
      <c r="Q616" s="143">
        <v>0</v>
      </c>
      <c r="R616" s="143">
        <f>Q616*H616</f>
        <v>0</v>
      </c>
      <c r="S616" s="143">
        <v>0</v>
      </c>
      <c r="T616" s="144">
        <f>S616*H616</f>
        <v>0</v>
      </c>
      <c r="AR616" s="145" t="s">
        <v>113</v>
      </c>
      <c r="AT616" s="145" t="s">
        <v>331</v>
      </c>
      <c r="AU616" s="145" t="s">
        <v>76</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113</v>
      </c>
      <c r="BM616" s="145" t="s">
        <v>4960</v>
      </c>
    </row>
    <row r="617" spans="2:65" s="1" customFormat="1">
      <c r="B617" s="34"/>
      <c r="D617" s="147" t="s">
        <v>338</v>
      </c>
      <c r="F617" s="148" t="s">
        <v>8415</v>
      </c>
      <c r="I617" s="149"/>
      <c r="L617" s="34"/>
      <c r="M617" s="150"/>
      <c r="T617" s="55"/>
      <c r="AT617" s="19" t="s">
        <v>338</v>
      </c>
      <c r="AU617" s="19" t="s">
        <v>76</v>
      </c>
    </row>
    <row r="618" spans="2:65" s="1" customFormat="1" ht="37.9" customHeight="1">
      <c r="B618" s="133"/>
      <c r="C618" s="134" t="s">
        <v>3759</v>
      </c>
      <c r="D618" s="134" t="s">
        <v>331</v>
      </c>
      <c r="E618" s="135" t="s">
        <v>8416</v>
      </c>
      <c r="F618" s="136" t="s">
        <v>8134</v>
      </c>
      <c r="G618" s="137" t="s">
        <v>585</v>
      </c>
      <c r="H618" s="138">
        <v>18.826000000000001</v>
      </c>
      <c r="I618" s="139"/>
      <c r="J618" s="140">
        <f>ROUND(I618*H618,2)</f>
        <v>0</v>
      </c>
      <c r="K618" s="136" t="s">
        <v>3</v>
      </c>
      <c r="L618" s="34"/>
      <c r="M618" s="141" t="s">
        <v>3</v>
      </c>
      <c r="N618" s="142" t="s">
        <v>40</v>
      </c>
      <c r="P618" s="143">
        <f>O618*H618</f>
        <v>0</v>
      </c>
      <c r="Q618" s="143">
        <v>0</v>
      </c>
      <c r="R618" s="143">
        <f>Q618*H618</f>
        <v>0</v>
      </c>
      <c r="S618" s="143">
        <v>0</v>
      </c>
      <c r="T618" s="144">
        <f>S618*H618</f>
        <v>0</v>
      </c>
      <c r="AR618" s="145" t="s">
        <v>113</v>
      </c>
      <c r="AT618" s="145" t="s">
        <v>331</v>
      </c>
      <c r="AU618" s="145" t="s">
        <v>76</v>
      </c>
      <c r="AY618" s="19" t="s">
        <v>328</v>
      </c>
      <c r="BE618" s="146">
        <f>IF(N618="základní",J618,0)</f>
        <v>0</v>
      </c>
      <c r="BF618" s="146">
        <f>IF(N618="snížená",J618,0)</f>
        <v>0</v>
      </c>
      <c r="BG618" s="146">
        <f>IF(N618="zákl. přenesená",J618,0)</f>
        <v>0</v>
      </c>
      <c r="BH618" s="146">
        <f>IF(N618="sníž. přenesená",J618,0)</f>
        <v>0</v>
      </c>
      <c r="BI618" s="146">
        <f>IF(N618="nulová",J618,0)</f>
        <v>0</v>
      </c>
      <c r="BJ618" s="19" t="s">
        <v>76</v>
      </c>
      <c r="BK618" s="146">
        <f>ROUND(I618*H618,2)</f>
        <v>0</v>
      </c>
      <c r="BL618" s="19" t="s">
        <v>113</v>
      </c>
      <c r="BM618" s="145" t="s">
        <v>4969</v>
      </c>
    </row>
    <row r="619" spans="2:65" s="11" customFormat="1" ht="25.9" customHeight="1">
      <c r="B619" s="121"/>
      <c r="D619" s="122" t="s">
        <v>68</v>
      </c>
      <c r="E619" s="123" t="s">
        <v>8417</v>
      </c>
      <c r="F619" s="123" t="s">
        <v>8418</v>
      </c>
      <c r="I619" s="124"/>
      <c r="J619" s="125">
        <f>BK619</f>
        <v>0</v>
      </c>
      <c r="L619" s="121"/>
      <c r="M619" s="126"/>
      <c r="P619" s="127">
        <f>SUM(P620:P692)</f>
        <v>0</v>
      </c>
      <c r="R619" s="127">
        <f>SUM(R620:R692)</f>
        <v>0</v>
      </c>
      <c r="T619" s="128">
        <f>SUM(T620:T692)</f>
        <v>0</v>
      </c>
      <c r="AR619" s="122" t="s">
        <v>76</v>
      </c>
      <c r="AT619" s="129" t="s">
        <v>68</v>
      </c>
      <c r="AU619" s="129" t="s">
        <v>69</v>
      </c>
      <c r="AY619" s="122" t="s">
        <v>328</v>
      </c>
      <c r="BK619" s="130">
        <f>SUM(BK620:BK692)</f>
        <v>0</v>
      </c>
    </row>
    <row r="620" spans="2:65" s="1" customFormat="1" ht="37.9" customHeight="1">
      <c r="B620" s="133"/>
      <c r="C620" s="134" t="s">
        <v>1740</v>
      </c>
      <c r="D620" s="134" t="s">
        <v>331</v>
      </c>
      <c r="E620" s="135" t="s">
        <v>2697</v>
      </c>
      <c r="F620" s="136" t="s">
        <v>8072</v>
      </c>
      <c r="G620" s="137" t="s">
        <v>439</v>
      </c>
      <c r="H620" s="138">
        <v>42</v>
      </c>
      <c r="I620" s="139"/>
      <c r="J620" s="140">
        <f>ROUND(I620*H620,2)</f>
        <v>0</v>
      </c>
      <c r="K620" s="136" t="s">
        <v>335</v>
      </c>
      <c r="L620" s="34"/>
      <c r="M620" s="141" t="s">
        <v>3</v>
      </c>
      <c r="N620" s="142" t="s">
        <v>40</v>
      </c>
      <c r="P620" s="143">
        <f>O620*H620</f>
        <v>0</v>
      </c>
      <c r="Q620" s="143">
        <v>0</v>
      </c>
      <c r="R620" s="143">
        <f>Q620*H620</f>
        <v>0</v>
      </c>
      <c r="S620" s="143">
        <v>0</v>
      </c>
      <c r="T620" s="144">
        <f>S620*H620</f>
        <v>0</v>
      </c>
      <c r="AR620" s="145" t="s">
        <v>113</v>
      </c>
      <c r="AT620" s="145" t="s">
        <v>331</v>
      </c>
      <c r="AU620" s="145" t="s">
        <v>76</v>
      </c>
      <c r="AY620" s="19" t="s">
        <v>328</v>
      </c>
      <c r="BE620" s="146">
        <f>IF(N620="základní",J620,0)</f>
        <v>0</v>
      </c>
      <c r="BF620" s="146">
        <f>IF(N620="snížená",J620,0)</f>
        <v>0</v>
      </c>
      <c r="BG620" s="146">
        <f>IF(N620="zákl. přenesená",J620,0)</f>
        <v>0</v>
      </c>
      <c r="BH620" s="146">
        <f>IF(N620="sníž. přenesená",J620,0)</f>
        <v>0</v>
      </c>
      <c r="BI620" s="146">
        <f>IF(N620="nulová",J620,0)</f>
        <v>0</v>
      </c>
      <c r="BJ620" s="19" t="s">
        <v>76</v>
      </c>
      <c r="BK620" s="146">
        <f>ROUND(I620*H620,2)</f>
        <v>0</v>
      </c>
      <c r="BL620" s="19" t="s">
        <v>113</v>
      </c>
      <c r="BM620" s="145" t="s">
        <v>4979</v>
      </c>
    </row>
    <row r="621" spans="2:65" s="1" customFormat="1">
      <c r="B621" s="34"/>
      <c r="D621" s="147" t="s">
        <v>338</v>
      </c>
      <c r="F621" s="148" t="s">
        <v>2700</v>
      </c>
      <c r="I621" s="149"/>
      <c r="L621" s="34"/>
      <c r="M621" s="150"/>
      <c r="T621" s="55"/>
      <c r="AT621" s="19" t="s">
        <v>338</v>
      </c>
      <c r="AU621" s="19" t="s">
        <v>76</v>
      </c>
    </row>
    <row r="622" spans="2:65" s="14" customFormat="1">
      <c r="B622" s="170"/>
      <c r="D622" s="151" t="s">
        <v>442</v>
      </c>
      <c r="E622" s="171" t="s">
        <v>3</v>
      </c>
      <c r="F622" s="172" t="s">
        <v>8419</v>
      </c>
      <c r="H622" s="171" t="s">
        <v>3</v>
      </c>
      <c r="I622" s="173"/>
      <c r="L622" s="170"/>
      <c r="M622" s="174"/>
      <c r="T622" s="175"/>
      <c r="AT622" s="171" t="s">
        <v>442</v>
      </c>
      <c r="AU622" s="171" t="s">
        <v>76</v>
      </c>
      <c r="AV622" s="14" t="s">
        <v>76</v>
      </c>
      <c r="AW622" s="14" t="s">
        <v>31</v>
      </c>
      <c r="AX622" s="14" t="s">
        <v>69</v>
      </c>
      <c r="AY622" s="171" t="s">
        <v>328</v>
      </c>
    </row>
    <row r="623" spans="2:65" s="12" customFormat="1">
      <c r="B623" s="156"/>
      <c r="D623" s="151" t="s">
        <v>442</v>
      </c>
      <c r="E623" s="157" t="s">
        <v>3</v>
      </c>
      <c r="F623" s="158" t="s">
        <v>676</v>
      </c>
      <c r="H623" s="159">
        <v>42</v>
      </c>
      <c r="I623" s="160"/>
      <c r="L623" s="156"/>
      <c r="M623" s="161"/>
      <c r="T623" s="162"/>
      <c r="AT623" s="157" t="s">
        <v>442</v>
      </c>
      <c r="AU623" s="157" t="s">
        <v>76</v>
      </c>
      <c r="AV623" s="12" t="s">
        <v>79</v>
      </c>
      <c r="AW623" s="12" t="s">
        <v>31</v>
      </c>
      <c r="AX623" s="12" t="s">
        <v>69</v>
      </c>
      <c r="AY623" s="157" t="s">
        <v>328</v>
      </c>
    </row>
    <row r="624" spans="2:65" s="13" customFormat="1">
      <c r="B624" s="163"/>
      <c r="D624" s="151" t="s">
        <v>442</v>
      </c>
      <c r="E624" s="164" t="s">
        <v>3</v>
      </c>
      <c r="F624" s="165" t="s">
        <v>452</v>
      </c>
      <c r="H624" s="166">
        <v>42</v>
      </c>
      <c r="I624" s="167"/>
      <c r="L624" s="163"/>
      <c r="M624" s="168"/>
      <c r="T624" s="169"/>
      <c r="AT624" s="164" t="s">
        <v>442</v>
      </c>
      <c r="AU624" s="164" t="s">
        <v>76</v>
      </c>
      <c r="AV624" s="13" t="s">
        <v>113</v>
      </c>
      <c r="AW624" s="13" t="s">
        <v>31</v>
      </c>
      <c r="AX624" s="13" t="s">
        <v>76</v>
      </c>
      <c r="AY624" s="164" t="s">
        <v>328</v>
      </c>
    </row>
    <row r="625" spans="2:65" s="1" customFormat="1" ht="24.2" customHeight="1">
      <c r="B625" s="133"/>
      <c r="C625" s="134" t="s">
        <v>3788</v>
      </c>
      <c r="D625" s="134" t="s">
        <v>331</v>
      </c>
      <c r="E625" s="135" t="s">
        <v>8074</v>
      </c>
      <c r="F625" s="136" t="s">
        <v>8075</v>
      </c>
      <c r="G625" s="137" t="s">
        <v>439</v>
      </c>
      <c r="H625" s="138">
        <v>42</v>
      </c>
      <c r="I625" s="139"/>
      <c r="J625" s="140">
        <f>ROUND(I625*H625,2)</f>
        <v>0</v>
      </c>
      <c r="K625" s="136" t="s">
        <v>3</v>
      </c>
      <c r="L625" s="34"/>
      <c r="M625" s="141" t="s">
        <v>3</v>
      </c>
      <c r="N625" s="142" t="s">
        <v>40</v>
      </c>
      <c r="P625" s="143">
        <f>O625*H625</f>
        <v>0</v>
      </c>
      <c r="Q625" s="143">
        <v>0</v>
      </c>
      <c r="R625" s="143">
        <f>Q625*H625</f>
        <v>0</v>
      </c>
      <c r="S625" s="143">
        <v>0</v>
      </c>
      <c r="T625" s="144">
        <f>S625*H625</f>
        <v>0</v>
      </c>
      <c r="AR625" s="145" t="s">
        <v>113</v>
      </c>
      <c r="AT625" s="145" t="s">
        <v>331</v>
      </c>
      <c r="AU625" s="145" t="s">
        <v>76</v>
      </c>
      <c r="AY625" s="19" t="s">
        <v>328</v>
      </c>
      <c r="BE625" s="146">
        <f>IF(N625="základní",J625,0)</f>
        <v>0</v>
      </c>
      <c r="BF625" s="146">
        <f>IF(N625="snížená",J625,0)</f>
        <v>0</v>
      </c>
      <c r="BG625" s="146">
        <f>IF(N625="zákl. přenesená",J625,0)</f>
        <v>0</v>
      </c>
      <c r="BH625" s="146">
        <f>IF(N625="sníž. přenesená",J625,0)</f>
        <v>0</v>
      </c>
      <c r="BI625" s="146">
        <f>IF(N625="nulová",J625,0)</f>
        <v>0</v>
      </c>
      <c r="BJ625" s="19" t="s">
        <v>76</v>
      </c>
      <c r="BK625" s="146">
        <f>ROUND(I625*H625,2)</f>
        <v>0</v>
      </c>
      <c r="BL625" s="19" t="s">
        <v>113</v>
      </c>
      <c r="BM625" s="145" t="s">
        <v>4991</v>
      </c>
    </row>
    <row r="626" spans="2:65" s="1" customFormat="1" ht="49.15" customHeight="1">
      <c r="B626" s="133"/>
      <c r="C626" s="134" t="s">
        <v>1744</v>
      </c>
      <c r="D626" s="134" t="s">
        <v>331</v>
      </c>
      <c r="E626" s="135" t="s">
        <v>8420</v>
      </c>
      <c r="F626" s="136" t="s">
        <v>8141</v>
      </c>
      <c r="G626" s="137" t="s">
        <v>439</v>
      </c>
      <c r="H626" s="138">
        <v>155</v>
      </c>
      <c r="I626" s="139"/>
      <c r="J626" s="140">
        <f>ROUND(I626*H626,2)</f>
        <v>0</v>
      </c>
      <c r="K626" s="136" t="s">
        <v>335</v>
      </c>
      <c r="L626" s="34"/>
      <c r="M626" s="141" t="s">
        <v>3</v>
      </c>
      <c r="N626" s="142" t="s">
        <v>40</v>
      </c>
      <c r="P626" s="143">
        <f>O626*H626</f>
        <v>0</v>
      </c>
      <c r="Q626" s="143">
        <v>0</v>
      </c>
      <c r="R626" s="143">
        <f>Q626*H626</f>
        <v>0</v>
      </c>
      <c r="S626" s="143">
        <v>0</v>
      </c>
      <c r="T626" s="144">
        <f>S626*H626</f>
        <v>0</v>
      </c>
      <c r="AR626" s="145" t="s">
        <v>113</v>
      </c>
      <c r="AT626" s="145" t="s">
        <v>331</v>
      </c>
      <c r="AU626" s="145" t="s">
        <v>76</v>
      </c>
      <c r="AY626" s="19" t="s">
        <v>328</v>
      </c>
      <c r="BE626" s="146">
        <f>IF(N626="základní",J626,0)</f>
        <v>0</v>
      </c>
      <c r="BF626" s="146">
        <f>IF(N626="snížená",J626,0)</f>
        <v>0</v>
      </c>
      <c r="BG626" s="146">
        <f>IF(N626="zákl. přenesená",J626,0)</f>
        <v>0</v>
      </c>
      <c r="BH626" s="146">
        <f>IF(N626="sníž. přenesená",J626,0)</f>
        <v>0</v>
      </c>
      <c r="BI626" s="146">
        <f>IF(N626="nulová",J626,0)</f>
        <v>0</v>
      </c>
      <c r="BJ626" s="19" t="s">
        <v>76</v>
      </c>
      <c r="BK626" s="146">
        <f>ROUND(I626*H626,2)</f>
        <v>0</v>
      </c>
      <c r="BL626" s="19" t="s">
        <v>113</v>
      </c>
      <c r="BM626" s="145" t="s">
        <v>5001</v>
      </c>
    </row>
    <row r="627" spans="2:65" s="1" customFormat="1">
      <c r="B627" s="34"/>
      <c r="D627" s="147" t="s">
        <v>338</v>
      </c>
      <c r="F627" s="148" t="s">
        <v>8421</v>
      </c>
      <c r="I627" s="149"/>
      <c r="L627" s="34"/>
      <c r="M627" s="150"/>
      <c r="T627" s="55"/>
      <c r="AT627" s="19" t="s">
        <v>338</v>
      </c>
      <c r="AU627" s="19" t="s">
        <v>76</v>
      </c>
    </row>
    <row r="628" spans="2:65" s="1" customFormat="1" ht="16.5" customHeight="1">
      <c r="B628" s="133"/>
      <c r="C628" s="176" t="s">
        <v>3798</v>
      </c>
      <c r="D628" s="176" t="s">
        <v>539</v>
      </c>
      <c r="E628" s="177" t="s">
        <v>8143</v>
      </c>
      <c r="F628" s="178" t="s">
        <v>8144</v>
      </c>
      <c r="G628" s="179" t="s">
        <v>3576</v>
      </c>
      <c r="H628" s="180">
        <v>7.8E-2</v>
      </c>
      <c r="I628" s="181"/>
      <c r="J628" s="182">
        <f>ROUND(I628*H628,2)</f>
        <v>0</v>
      </c>
      <c r="K628" s="178" t="s">
        <v>335</v>
      </c>
      <c r="L628" s="183"/>
      <c r="M628" s="184" t="s">
        <v>3</v>
      </c>
      <c r="N628" s="185" t="s">
        <v>40</v>
      </c>
      <c r="P628" s="143">
        <f>O628*H628</f>
        <v>0</v>
      </c>
      <c r="Q628" s="143">
        <v>0</v>
      </c>
      <c r="R628" s="143">
        <f>Q628*H628</f>
        <v>0</v>
      </c>
      <c r="S628" s="143">
        <v>0</v>
      </c>
      <c r="T628" s="144">
        <f>S628*H628</f>
        <v>0</v>
      </c>
      <c r="AR628" s="145" t="s">
        <v>171</v>
      </c>
      <c r="AT628" s="145" t="s">
        <v>539</v>
      </c>
      <c r="AU628" s="145" t="s">
        <v>76</v>
      </c>
      <c r="AY628" s="19" t="s">
        <v>328</v>
      </c>
      <c r="BE628" s="146">
        <f>IF(N628="základní",J628,0)</f>
        <v>0</v>
      </c>
      <c r="BF628" s="146">
        <f>IF(N628="snížená",J628,0)</f>
        <v>0</v>
      </c>
      <c r="BG628" s="146">
        <f>IF(N628="zákl. přenesená",J628,0)</f>
        <v>0</v>
      </c>
      <c r="BH628" s="146">
        <f>IF(N628="sníž. přenesená",J628,0)</f>
        <v>0</v>
      </c>
      <c r="BI628" s="146">
        <f>IF(N628="nulová",J628,0)</f>
        <v>0</v>
      </c>
      <c r="BJ628" s="19" t="s">
        <v>76</v>
      </c>
      <c r="BK628" s="146">
        <f>ROUND(I628*H628,2)</f>
        <v>0</v>
      </c>
      <c r="BL628" s="19" t="s">
        <v>113</v>
      </c>
      <c r="BM628" s="145" t="s">
        <v>5013</v>
      </c>
    </row>
    <row r="629" spans="2:65" s="1" customFormat="1" ht="37.9" customHeight="1">
      <c r="B629" s="133"/>
      <c r="C629" s="134" t="s">
        <v>1749</v>
      </c>
      <c r="D629" s="134" t="s">
        <v>331</v>
      </c>
      <c r="E629" s="135" t="s">
        <v>8265</v>
      </c>
      <c r="F629" s="136" t="s">
        <v>8266</v>
      </c>
      <c r="G629" s="137" t="s">
        <v>439</v>
      </c>
      <c r="H629" s="138">
        <v>155</v>
      </c>
      <c r="I629" s="139"/>
      <c r="J629" s="140">
        <f>ROUND(I629*H629,2)</f>
        <v>0</v>
      </c>
      <c r="K629" s="136" t="s">
        <v>335</v>
      </c>
      <c r="L629" s="34"/>
      <c r="M629" s="141" t="s">
        <v>3</v>
      </c>
      <c r="N629" s="142" t="s">
        <v>40</v>
      </c>
      <c r="P629" s="143">
        <f>O629*H629</f>
        <v>0</v>
      </c>
      <c r="Q629" s="143">
        <v>0</v>
      </c>
      <c r="R629" s="143">
        <f>Q629*H629</f>
        <v>0</v>
      </c>
      <c r="S629" s="143">
        <v>0</v>
      </c>
      <c r="T629" s="144">
        <f>S629*H629</f>
        <v>0</v>
      </c>
      <c r="AR629" s="145" t="s">
        <v>113</v>
      </c>
      <c r="AT629" s="145" t="s">
        <v>331</v>
      </c>
      <c r="AU629" s="145" t="s">
        <v>76</v>
      </c>
      <c r="AY629" s="19" t="s">
        <v>328</v>
      </c>
      <c r="BE629" s="146">
        <f>IF(N629="základní",J629,0)</f>
        <v>0</v>
      </c>
      <c r="BF629" s="146">
        <f>IF(N629="snížená",J629,0)</f>
        <v>0</v>
      </c>
      <c r="BG629" s="146">
        <f>IF(N629="zákl. přenesená",J629,0)</f>
        <v>0</v>
      </c>
      <c r="BH629" s="146">
        <f>IF(N629="sníž. přenesená",J629,0)</f>
        <v>0</v>
      </c>
      <c r="BI629" s="146">
        <f>IF(N629="nulová",J629,0)</f>
        <v>0</v>
      </c>
      <c r="BJ629" s="19" t="s">
        <v>76</v>
      </c>
      <c r="BK629" s="146">
        <f>ROUND(I629*H629,2)</f>
        <v>0</v>
      </c>
      <c r="BL629" s="19" t="s">
        <v>113</v>
      </c>
      <c r="BM629" s="145" t="s">
        <v>5027</v>
      </c>
    </row>
    <row r="630" spans="2:65" s="1" customFormat="1">
      <c r="B630" s="34"/>
      <c r="D630" s="147" t="s">
        <v>338</v>
      </c>
      <c r="F630" s="148" t="s">
        <v>8267</v>
      </c>
      <c r="I630" s="149"/>
      <c r="L630" s="34"/>
      <c r="M630" s="150"/>
      <c r="T630" s="55"/>
      <c r="AT630" s="19" t="s">
        <v>338</v>
      </c>
      <c r="AU630" s="19" t="s">
        <v>76</v>
      </c>
    </row>
    <row r="631" spans="2:65" s="1" customFormat="1" ht="44.25" customHeight="1">
      <c r="B631" s="133"/>
      <c r="C631" s="134" t="s">
        <v>3816</v>
      </c>
      <c r="D631" s="134" t="s">
        <v>331</v>
      </c>
      <c r="E631" s="135" t="s">
        <v>8422</v>
      </c>
      <c r="F631" s="136" t="s">
        <v>8423</v>
      </c>
      <c r="G631" s="137" t="s">
        <v>574</v>
      </c>
      <c r="H631" s="138">
        <v>987</v>
      </c>
      <c r="I631" s="139"/>
      <c r="J631" s="140">
        <f>ROUND(I631*H631,2)</f>
        <v>0</v>
      </c>
      <c r="K631" s="136" t="s">
        <v>335</v>
      </c>
      <c r="L631" s="34"/>
      <c r="M631" s="141" t="s">
        <v>3</v>
      </c>
      <c r="N631" s="142" t="s">
        <v>40</v>
      </c>
      <c r="P631" s="143">
        <f>O631*H631</f>
        <v>0</v>
      </c>
      <c r="Q631" s="143">
        <v>0</v>
      </c>
      <c r="R631" s="143">
        <f>Q631*H631</f>
        <v>0</v>
      </c>
      <c r="S631" s="143">
        <v>0</v>
      </c>
      <c r="T631" s="144">
        <f>S631*H631</f>
        <v>0</v>
      </c>
      <c r="AR631" s="145" t="s">
        <v>113</v>
      </c>
      <c r="AT631" s="145" t="s">
        <v>331</v>
      </c>
      <c r="AU631" s="145" t="s">
        <v>76</v>
      </c>
      <c r="AY631" s="19" t="s">
        <v>328</v>
      </c>
      <c r="BE631" s="146">
        <f>IF(N631="základní",J631,0)</f>
        <v>0</v>
      </c>
      <c r="BF631" s="146">
        <f>IF(N631="snížená",J631,0)</f>
        <v>0</v>
      </c>
      <c r="BG631" s="146">
        <f>IF(N631="zákl. přenesená",J631,0)</f>
        <v>0</v>
      </c>
      <c r="BH631" s="146">
        <f>IF(N631="sníž. přenesená",J631,0)</f>
        <v>0</v>
      </c>
      <c r="BI631" s="146">
        <f>IF(N631="nulová",J631,0)</f>
        <v>0</v>
      </c>
      <c r="BJ631" s="19" t="s">
        <v>76</v>
      </c>
      <c r="BK631" s="146">
        <f>ROUND(I631*H631,2)</f>
        <v>0</v>
      </c>
      <c r="BL631" s="19" t="s">
        <v>113</v>
      </c>
      <c r="BM631" s="145" t="s">
        <v>5039</v>
      </c>
    </row>
    <row r="632" spans="2:65" s="1" customFormat="1">
      <c r="B632" s="34"/>
      <c r="D632" s="147" t="s">
        <v>338</v>
      </c>
      <c r="F632" s="148" t="s">
        <v>8424</v>
      </c>
      <c r="I632" s="149"/>
      <c r="L632" s="34"/>
      <c r="M632" s="150"/>
      <c r="T632" s="55"/>
      <c r="AT632" s="19" t="s">
        <v>338</v>
      </c>
      <c r="AU632" s="19" t="s">
        <v>76</v>
      </c>
    </row>
    <row r="633" spans="2:65" s="1" customFormat="1" ht="44.25" customHeight="1">
      <c r="B633" s="133"/>
      <c r="C633" s="134" t="s">
        <v>1753</v>
      </c>
      <c r="D633" s="134" t="s">
        <v>331</v>
      </c>
      <c r="E633" s="135" t="s">
        <v>8425</v>
      </c>
      <c r="F633" s="136" t="s">
        <v>8426</v>
      </c>
      <c r="G633" s="137" t="s">
        <v>574</v>
      </c>
      <c r="H633" s="138">
        <v>987</v>
      </c>
      <c r="I633" s="139"/>
      <c r="J633" s="140">
        <f>ROUND(I633*H633,2)</f>
        <v>0</v>
      </c>
      <c r="K633" s="136" t="s">
        <v>335</v>
      </c>
      <c r="L633" s="34"/>
      <c r="M633" s="141" t="s">
        <v>3</v>
      </c>
      <c r="N633" s="142" t="s">
        <v>40</v>
      </c>
      <c r="P633" s="143">
        <f>O633*H633</f>
        <v>0</v>
      </c>
      <c r="Q633" s="143">
        <v>0</v>
      </c>
      <c r="R633" s="143">
        <f>Q633*H633</f>
        <v>0</v>
      </c>
      <c r="S633" s="143">
        <v>0</v>
      </c>
      <c r="T633" s="144">
        <f>S633*H633</f>
        <v>0</v>
      </c>
      <c r="AR633" s="145" t="s">
        <v>113</v>
      </c>
      <c r="AT633" s="145" t="s">
        <v>331</v>
      </c>
      <c r="AU633" s="145" t="s">
        <v>76</v>
      </c>
      <c r="AY633" s="19" t="s">
        <v>328</v>
      </c>
      <c r="BE633" s="146">
        <f>IF(N633="základní",J633,0)</f>
        <v>0</v>
      </c>
      <c r="BF633" s="146">
        <f>IF(N633="snížená",J633,0)</f>
        <v>0</v>
      </c>
      <c r="BG633" s="146">
        <f>IF(N633="zákl. přenesená",J633,0)</f>
        <v>0</v>
      </c>
      <c r="BH633" s="146">
        <f>IF(N633="sníž. přenesená",J633,0)</f>
        <v>0</v>
      </c>
      <c r="BI633" s="146">
        <f>IF(N633="nulová",J633,0)</f>
        <v>0</v>
      </c>
      <c r="BJ633" s="19" t="s">
        <v>76</v>
      </c>
      <c r="BK633" s="146">
        <f>ROUND(I633*H633,2)</f>
        <v>0</v>
      </c>
      <c r="BL633" s="19" t="s">
        <v>113</v>
      </c>
      <c r="BM633" s="145" t="s">
        <v>5052</v>
      </c>
    </row>
    <row r="634" spans="2:65" s="1" customFormat="1">
      <c r="B634" s="34"/>
      <c r="D634" s="147" t="s">
        <v>338</v>
      </c>
      <c r="F634" s="148" t="s">
        <v>8427</v>
      </c>
      <c r="I634" s="149"/>
      <c r="L634" s="34"/>
      <c r="M634" s="150"/>
      <c r="T634" s="55"/>
      <c r="AT634" s="19" t="s">
        <v>338</v>
      </c>
      <c r="AU634" s="19" t="s">
        <v>76</v>
      </c>
    </row>
    <row r="635" spans="2:65" s="1" customFormat="1" ht="21.75" customHeight="1">
      <c r="B635" s="133"/>
      <c r="C635" s="176" t="s">
        <v>3826</v>
      </c>
      <c r="D635" s="176" t="s">
        <v>539</v>
      </c>
      <c r="E635" s="177" t="s">
        <v>8428</v>
      </c>
      <c r="F635" s="178" t="s">
        <v>8429</v>
      </c>
      <c r="G635" s="179" t="s">
        <v>574</v>
      </c>
      <c r="H635" s="180">
        <v>30</v>
      </c>
      <c r="I635" s="181"/>
      <c r="J635" s="182">
        <f t="shared" ref="J635:J645" si="50">ROUND(I635*H635,2)</f>
        <v>0</v>
      </c>
      <c r="K635" s="178" t="s">
        <v>3</v>
      </c>
      <c r="L635" s="183"/>
      <c r="M635" s="184" t="s">
        <v>3</v>
      </c>
      <c r="N635" s="185" t="s">
        <v>40</v>
      </c>
      <c r="P635" s="143">
        <f t="shared" ref="P635:P645" si="51">O635*H635</f>
        <v>0</v>
      </c>
      <c r="Q635" s="143">
        <v>0</v>
      </c>
      <c r="R635" s="143">
        <f t="shared" ref="R635:R645" si="52">Q635*H635</f>
        <v>0</v>
      </c>
      <c r="S635" s="143">
        <v>0</v>
      </c>
      <c r="T635" s="144">
        <f t="shared" ref="T635:T645" si="53">S635*H635</f>
        <v>0</v>
      </c>
      <c r="AR635" s="145" t="s">
        <v>171</v>
      </c>
      <c r="AT635" s="145" t="s">
        <v>539</v>
      </c>
      <c r="AU635" s="145" t="s">
        <v>76</v>
      </c>
      <c r="AY635" s="19" t="s">
        <v>328</v>
      </c>
      <c r="BE635" s="146">
        <f t="shared" ref="BE635:BE645" si="54">IF(N635="základní",J635,0)</f>
        <v>0</v>
      </c>
      <c r="BF635" s="146">
        <f t="shared" ref="BF635:BF645" si="55">IF(N635="snížená",J635,0)</f>
        <v>0</v>
      </c>
      <c r="BG635" s="146">
        <f t="shared" ref="BG635:BG645" si="56">IF(N635="zákl. přenesená",J635,0)</f>
        <v>0</v>
      </c>
      <c r="BH635" s="146">
        <f t="shared" ref="BH635:BH645" si="57">IF(N635="sníž. přenesená",J635,0)</f>
        <v>0</v>
      </c>
      <c r="BI635" s="146">
        <f t="shared" ref="BI635:BI645" si="58">IF(N635="nulová",J635,0)</f>
        <v>0</v>
      </c>
      <c r="BJ635" s="19" t="s">
        <v>76</v>
      </c>
      <c r="BK635" s="146">
        <f t="shared" ref="BK635:BK645" si="59">ROUND(I635*H635,2)</f>
        <v>0</v>
      </c>
      <c r="BL635" s="19" t="s">
        <v>113</v>
      </c>
      <c r="BM635" s="145" t="s">
        <v>5066</v>
      </c>
    </row>
    <row r="636" spans="2:65" s="1" customFormat="1" ht="24.2" customHeight="1">
      <c r="B636" s="133"/>
      <c r="C636" s="176" t="s">
        <v>1758</v>
      </c>
      <c r="D636" s="176" t="s">
        <v>539</v>
      </c>
      <c r="E636" s="177" t="s">
        <v>8430</v>
      </c>
      <c r="F636" s="178" t="s">
        <v>8431</v>
      </c>
      <c r="G636" s="179" t="s">
        <v>574</v>
      </c>
      <c r="H636" s="180">
        <v>55</v>
      </c>
      <c r="I636" s="181"/>
      <c r="J636" s="182">
        <f t="shared" si="50"/>
        <v>0</v>
      </c>
      <c r="K636" s="178" t="s">
        <v>3</v>
      </c>
      <c r="L636" s="183"/>
      <c r="M636" s="184" t="s">
        <v>3</v>
      </c>
      <c r="N636" s="185" t="s">
        <v>40</v>
      </c>
      <c r="P636" s="143">
        <f t="shared" si="51"/>
        <v>0</v>
      </c>
      <c r="Q636" s="143">
        <v>0</v>
      </c>
      <c r="R636" s="143">
        <f t="shared" si="52"/>
        <v>0</v>
      </c>
      <c r="S636" s="143">
        <v>0</v>
      </c>
      <c r="T636" s="144">
        <f t="shared" si="53"/>
        <v>0</v>
      </c>
      <c r="AR636" s="145" t="s">
        <v>171</v>
      </c>
      <c r="AT636" s="145" t="s">
        <v>539</v>
      </c>
      <c r="AU636" s="145" t="s">
        <v>76</v>
      </c>
      <c r="AY636" s="19" t="s">
        <v>328</v>
      </c>
      <c r="BE636" s="146">
        <f t="shared" si="54"/>
        <v>0</v>
      </c>
      <c r="BF636" s="146">
        <f t="shared" si="55"/>
        <v>0</v>
      </c>
      <c r="BG636" s="146">
        <f t="shared" si="56"/>
        <v>0</v>
      </c>
      <c r="BH636" s="146">
        <f t="shared" si="57"/>
        <v>0</v>
      </c>
      <c r="BI636" s="146">
        <f t="shared" si="58"/>
        <v>0</v>
      </c>
      <c r="BJ636" s="19" t="s">
        <v>76</v>
      </c>
      <c r="BK636" s="146">
        <f t="shared" si="59"/>
        <v>0</v>
      </c>
      <c r="BL636" s="19" t="s">
        <v>113</v>
      </c>
      <c r="BM636" s="145" t="s">
        <v>5078</v>
      </c>
    </row>
    <row r="637" spans="2:65" s="1" customFormat="1" ht="24.2" customHeight="1">
      <c r="B637" s="133"/>
      <c r="C637" s="176" t="s">
        <v>3835</v>
      </c>
      <c r="D637" s="176" t="s">
        <v>539</v>
      </c>
      <c r="E637" s="177" t="s">
        <v>8432</v>
      </c>
      <c r="F637" s="178" t="s">
        <v>8433</v>
      </c>
      <c r="G637" s="179" t="s">
        <v>574</v>
      </c>
      <c r="H637" s="180">
        <v>74</v>
      </c>
      <c r="I637" s="181"/>
      <c r="J637" s="182">
        <f t="shared" si="50"/>
        <v>0</v>
      </c>
      <c r="K637" s="178" t="s">
        <v>3</v>
      </c>
      <c r="L637" s="183"/>
      <c r="M637" s="184" t="s">
        <v>3</v>
      </c>
      <c r="N637" s="185" t="s">
        <v>40</v>
      </c>
      <c r="P637" s="143">
        <f t="shared" si="51"/>
        <v>0</v>
      </c>
      <c r="Q637" s="143">
        <v>0</v>
      </c>
      <c r="R637" s="143">
        <f t="shared" si="52"/>
        <v>0</v>
      </c>
      <c r="S637" s="143">
        <v>0</v>
      </c>
      <c r="T637" s="144">
        <f t="shared" si="53"/>
        <v>0</v>
      </c>
      <c r="AR637" s="145" t="s">
        <v>171</v>
      </c>
      <c r="AT637" s="145" t="s">
        <v>539</v>
      </c>
      <c r="AU637" s="145" t="s">
        <v>76</v>
      </c>
      <c r="AY637" s="19" t="s">
        <v>328</v>
      </c>
      <c r="BE637" s="146">
        <f t="shared" si="54"/>
        <v>0</v>
      </c>
      <c r="BF637" s="146">
        <f t="shared" si="55"/>
        <v>0</v>
      </c>
      <c r="BG637" s="146">
        <f t="shared" si="56"/>
        <v>0</v>
      </c>
      <c r="BH637" s="146">
        <f t="shared" si="57"/>
        <v>0</v>
      </c>
      <c r="BI637" s="146">
        <f t="shared" si="58"/>
        <v>0</v>
      </c>
      <c r="BJ637" s="19" t="s">
        <v>76</v>
      </c>
      <c r="BK637" s="146">
        <f t="shared" si="59"/>
        <v>0</v>
      </c>
      <c r="BL637" s="19" t="s">
        <v>113</v>
      </c>
      <c r="BM637" s="145" t="s">
        <v>5090</v>
      </c>
    </row>
    <row r="638" spans="2:65" s="1" customFormat="1" ht="16.5" customHeight="1">
      <c r="B638" s="133"/>
      <c r="C638" s="176" t="s">
        <v>1762</v>
      </c>
      <c r="D638" s="176" t="s">
        <v>539</v>
      </c>
      <c r="E638" s="177" t="s">
        <v>8434</v>
      </c>
      <c r="F638" s="178" t="s">
        <v>8435</v>
      </c>
      <c r="G638" s="179" t="s">
        <v>574</v>
      </c>
      <c r="H638" s="180">
        <v>52</v>
      </c>
      <c r="I638" s="181"/>
      <c r="J638" s="182">
        <f t="shared" si="50"/>
        <v>0</v>
      </c>
      <c r="K638" s="178" t="s">
        <v>3</v>
      </c>
      <c r="L638" s="183"/>
      <c r="M638" s="184" t="s">
        <v>3</v>
      </c>
      <c r="N638" s="185" t="s">
        <v>40</v>
      </c>
      <c r="P638" s="143">
        <f t="shared" si="51"/>
        <v>0</v>
      </c>
      <c r="Q638" s="143">
        <v>0</v>
      </c>
      <c r="R638" s="143">
        <f t="shared" si="52"/>
        <v>0</v>
      </c>
      <c r="S638" s="143">
        <v>0</v>
      </c>
      <c r="T638" s="144">
        <f t="shared" si="53"/>
        <v>0</v>
      </c>
      <c r="AR638" s="145" t="s">
        <v>171</v>
      </c>
      <c r="AT638" s="145" t="s">
        <v>539</v>
      </c>
      <c r="AU638" s="145" t="s">
        <v>76</v>
      </c>
      <c r="AY638" s="19" t="s">
        <v>328</v>
      </c>
      <c r="BE638" s="146">
        <f t="shared" si="54"/>
        <v>0</v>
      </c>
      <c r="BF638" s="146">
        <f t="shared" si="55"/>
        <v>0</v>
      </c>
      <c r="BG638" s="146">
        <f t="shared" si="56"/>
        <v>0</v>
      </c>
      <c r="BH638" s="146">
        <f t="shared" si="57"/>
        <v>0</v>
      </c>
      <c r="BI638" s="146">
        <f t="shared" si="58"/>
        <v>0</v>
      </c>
      <c r="BJ638" s="19" t="s">
        <v>76</v>
      </c>
      <c r="BK638" s="146">
        <f t="shared" si="59"/>
        <v>0</v>
      </c>
      <c r="BL638" s="19" t="s">
        <v>113</v>
      </c>
      <c r="BM638" s="145" t="s">
        <v>5103</v>
      </c>
    </row>
    <row r="639" spans="2:65" s="1" customFormat="1" ht="24.2" customHeight="1">
      <c r="B639" s="133"/>
      <c r="C639" s="176" t="s">
        <v>3845</v>
      </c>
      <c r="D639" s="176" t="s">
        <v>539</v>
      </c>
      <c r="E639" s="177" t="s">
        <v>8436</v>
      </c>
      <c r="F639" s="178" t="s">
        <v>8437</v>
      </c>
      <c r="G639" s="179" t="s">
        <v>574</v>
      </c>
      <c r="H639" s="180">
        <v>70</v>
      </c>
      <c r="I639" s="181"/>
      <c r="J639" s="182">
        <f t="shared" si="50"/>
        <v>0</v>
      </c>
      <c r="K639" s="178" t="s">
        <v>3</v>
      </c>
      <c r="L639" s="183"/>
      <c r="M639" s="184" t="s">
        <v>3</v>
      </c>
      <c r="N639" s="185" t="s">
        <v>40</v>
      </c>
      <c r="P639" s="143">
        <f t="shared" si="51"/>
        <v>0</v>
      </c>
      <c r="Q639" s="143">
        <v>0</v>
      </c>
      <c r="R639" s="143">
        <f t="shared" si="52"/>
        <v>0</v>
      </c>
      <c r="S639" s="143">
        <v>0</v>
      </c>
      <c r="T639" s="144">
        <f t="shared" si="53"/>
        <v>0</v>
      </c>
      <c r="AR639" s="145" t="s">
        <v>171</v>
      </c>
      <c r="AT639" s="145" t="s">
        <v>539</v>
      </c>
      <c r="AU639" s="145" t="s">
        <v>76</v>
      </c>
      <c r="AY639" s="19" t="s">
        <v>328</v>
      </c>
      <c r="BE639" s="146">
        <f t="shared" si="54"/>
        <v>0</v>
      </c>
      <c r="BF639" s="146">
        <f t="shared" si="55"/>
        <v>0</v>
      </c>
      <c r="BG639" s="146">
        <f t="shared" si="56"/>
        <v>0</v>
      </c>
      <c r="BH639" s="146">
        <f t="shared" si="57"/>
        <v>0</v>
      </c>
      <c r="BI639" s="146">
        <f t="shared" si="58"/>
        <v>0</v>
      </c>
      <c r="BJ639" s="19" t="s">
        <v>76</v>
      </c>
      <c r="BK639" s="146">
        <f t="shared" si="59"/>
        <v>0</v>
      </c>
      <c r="BL639" s="19" t="s">
        <v>113</v>
      </c>
      <c r="BM639" s="145" t="s">
        <v>5116</v>
      </c>
    </row>
    <row r="640" spans="2:65" s="1" customFormat="1" ht="16.5" customHeight="1">
      <c r="B640" s="133"/>
      <c r="C640" s="176" t="s">
        <v>1767</v>
      </c>
      <c r="D640" s="176" t="s">
        <v>539</v>
      </c>
      <c r="E640" s="177" t="s">
        <v>8438</v>
      </c>
      <c r="F640" s="178" t="s">
        <v>8439</v>
      </c>
      <c r="G640" s="179" t="s">
        <v>574</v>
      </c>
      <c r="H640" s="180">
        <v>90</v>
      </c>
      <c r="I640" s="181"/>
      <c r="J640" s="182">
        <f t="shared" si="50"/>
        <v>0</v>
      </c>
      <c r="K640" s="178" t="s">
        <v>3</v>
      </c>
      <c r="L640" s="183"/>
      <c r="M640" s="184" t="s">
        <v>3</v>
      </c>
      <c r="N640" s="185" t="s">
        <v>40</v>
      </c>
      <c r="P640" s="143">
        <f t="shared" si="51"/>
        <v>0</v>
      </c>
      <c r="Q640" s="143">
        <v>0</v>
      </c>
      <c r="R640" s="143">
        <f t="shared" si="52"/>
        <v>0</v>
      </c>
      <c r="S640" s="143">
        <v>0</v>
      </c>
      <c r="T640" s="144">
        <f t="shared" si="53"/>
        <v>0</v>
      </c>
      <c r="AR640" s="145" t="s">
        <v>171</v>
      </c>
      <c r="AT640" s="145" t="s">
        <v>539</v>
      </c>
      <c r="AU640" s="145" t="s">
        <v>76</v>
      </c>
      <c r="AY640" s="19" t="s">
        <v>328</v>
      </c>
      <c r="BE640" s="146">
        <f t="shared" si="54"/>
        <v>0</v>
      </c>
      <c r="BF640" s="146">
        <f t="shared" si="55"/>
        <v>0</v>
      </c>
      <c r="BG640" s="146">
        <f t="shared" si="56"/>
        <v>0</v>
      </c>
      <c r="BH640" s="146">
        <f t="shared" si="57"/>
        <v>0</v>
      </c>
      <c r="BI640" s="146">
        <f t="shared" si="58"/>
        <v>0</v>
      </c>
      <c r="BJ640" s="19" t="s">
        <v>76</v>
      </c>
      <c r="BK640" s="146">
        <f t="shared" si="59"/>
        <v>0</v>
      </c>
      <c r="BL640" s="19" t="s">
        <v>113</v>
      </c>
      <c r="BM640" s="145" t="s">
        <v>5127</v>
      </c>
    </row>
    <row r="641" spans="2:65" s="1" customFormat="1" ht="21.75" customHeight="1">
      <c r="B641" s="133"/>
      <c r="C641" s="176" t="s">
        <v>3858</v>
      </c>
      <c r="D641" s="176" t="s">
        <v>539</v>
      </c>
      <c r="E641" s="177" t="s">
        <v>8440</v>
      </c>
      <c r="F641" s="178" t="s">
        <v>8441</v>
      </c>
      <c r="G641" s="179" t="s">
        <v>574</v>
      </c>
      <c r="H641" s="180">
        <v>54</v>
      </c>
      <c r="I641" s="181"/>
      <c r="J641" s="182">
        <f t="shared" si="50"/>
        <v>0</v>
      </c>
      <c r="K641" s="178" t="s">
        <v>3</v>
      </c>
      <c r="L641" s="183"/>
      <c r="M641" s="184" t="s">
        <v>3</v>
      </c>
      <c r="N641" s="185" t="s">
        <v>40</v>
      </c>
      <c r="P641" s="143">
        <f t="shared" si="51"/>
        <v>0</v>
      </c>
      <c r="Q641" s="143">
        <v>0</v>
      </c>
      <c r="R641" s="143">
        <f t="shared" si="52"/>
        <v>0</v>
      </c>
      <c r="S641" s="143">
        <v>0</v>
      </c>
      <c r="T641" s="144">
        <f t="shared" si="53"/>
        <v>0</v>
      </c>
      <c r="AR641" s="145" t="s">
        <v>171</v>
      </c>
      <c r="AT641" s="145" t="s">
        <v>539</v>
      </c>
      <c r="AU641" s="145" t="s">
        <v>76</v>
      </c>
      <c r="AY641" s="19" t="s">
        <v>328</v>
      </c>
      <c r="BE641" s="146">
        <f t="shared" si="54"/>
        <v>0</v>
      </c>
      <c r="BF641" s="146">
        <f t="shared" si="55"/>
        <v>0</v>
      </c>
      <c r="BG641" s="146">
        <f t="shared" si="56"/>
        <v>0</v>
      </c>
      <c r="BH641" s="146">
        <f t="shared" si="57"/>
        <v>0</v>
      </c>
      <c r="BI641" s="146">
        <f t="shared" si="58"/>
        <v>0</v>
      </c>
      <c r="BJ641" s="19" t="s">
        <v>76</v>
      </c>
      <c r="BK641" s="146">
        <f t="shared" si="59"/>
        <v>0</v>
      </c>
      <c r="BL641" s="19" t="s">
        <v>113</v>
      </c>
      <c r="BM641" s="145" t="s">
        <v>5137</v>
      </c>
    </row>
    <row r="642" spans="2:65" s="1" customFormat="1" ht="21.75" customHeight="1">
      <c r="B642" s="133"/>
      <c r="C642" s="176" t="s">
        <v>1776</v>
      </c>
      <c r="D642" s="176" t="s">
        <v>539</v>
      </c>
      <c r="E642" s="177" t="s">
        <v>8442</v>
      </c>
      <c r="F642" s="178" t="s">
        <v>8443</v>
      </c>
      <c r="G642" s="179" t="s">
        <v>574</v>
      </c>
      <c r="H642" s="180">
        <v>184</v>
      </c>
      <c r="I642" s="181"/>
      <c r="J642" s="182">
        <f t="shared" si="50"/>
        <v>0</v>
      </c>
      <c r="K642" s="178" t="s">
        <v>3</v>
      </c>
      <c r="L642" s="183"/>
      <c r="M642" s="184" t="s">
        <v>3</v>
      </c>
      <c r="N642" s="185" t="s">
        <v>40</v>
      </c>
      <c r="P642" s="143">
        <f t="shared" si="51"/>
        <v>0</v>
      </c>
      <c r="Q642" s="143">
        <v>0</v>
      </c>
      <c r="R642" s="143">
        <f t="shared" si="52"/>
        <v>0</v>
      </c>
      <c r="S642" s="143">
        <v>0</v>
      </c>
      <c r="T642" s="144">
        <f t="shared" si="53"/>
        <v>0</v>
      </c>
      <c r="AR642" s="145" t="s">
        <v>171</v>
      </c>
      <c r="AT642" s="145" t="s">
        <v>539</v>
      </c>
      <c r="AU642" s="145" t="s">
        <v>76</v>
      </c>
      <c r="AY642" s="19" t="s">
        <v>328</v>
      </c>
      <c r="BE642" s="146">
        <f t="shared" si="54"/>
        <v>0</v>
      </c>
      <c r="BF642" s="146">
        <f t="shared" si="55"/>
        <v>0</v>
      </c>
      <c r="BG642" s="146">
        <f t="shared" si="56"/>
        <v>0</v>
      </c>
      <c r="BH642" s="146">
        <f t="shared" si="57"/>
        <v>0</v>
      </c>
      <c r="BI642" s="146">
        <f t="shared" si="58"/>
        <v>0</v>
      </c>
      <c r="BJ642" s="19" t="s">
        <v>76</v>
      </c>
      <c r="BK642" s="146">
        <f t="shared" si="59"/>
        <v>0</v>
      </c>
      <c r="BL642" s="19" t="s">
        <v>113</v>
      </c>
      <c r="BM642" s="145" t="s">
        <v>5151</v>
      </c>
    </row>
    <row r="643" spans="2:65" s="1" customFormat="1" ht="24.2" customHeight="1">
      <c r="B643" s="133"/>
      <c r="C643" s="176" t="s">
        <v>3867</v>
      </c>
      <c r="D643" s="176" t="s">
        <v>539</v>
      </c>
      <c r="E643" s="177" t="s">
        <v>8444</v>
      </c>
      <c r="F643" s="178" t="s">
        <v>8445</v>
      </c>
      <c r="G643" s="179" t="s">
        <v>574</v>
      </c>
      <c r="H643" s="180">
        <v>90</v>
      </c>
      <c r="I643" s="181"/>
      <c r="J643" s="182">
        <f t="shared" si="50"/>
        <v>0</v>
      </c>
      <c r="K643" s="178" t="s">
        <v>3</v>
      </c>
      <c r="L643" s="183"/>
      <c r="M643" s="184" t="s">
        <v>3</v>
      </c>
      <c r="N643" s="185" t="s">
        <v>40</v>
      </c>
      <c r="P643" s="143">
        <f t="shared" si="51"/>
        <v>0</v>
      </c>
      <c r="Q643" s="143">
        <v>0</v>
      </c>
      <c r="R643" s="143">
        <f t="shared" si="52"/>
        <v>0</v>
      </c>
      <c r="S643" s="143">
        <v>0</v>
      </c>
      <c r="T643" s="144">
        <f t="shared" si="53"/>
        <v>0</v>
      </c>
      <c r="AR643" s="145" t="s">
        <v>171</v>
      </c>
      <c r="AT643" s="145" t="s">
        <v>539</v>
      </c>
      <c r="AU643" s="145" t="s">
        <v>76</v>
      </c>
      <c r="AY643" s="19" t="s">
        <v>328</v>
      </c>
      <c r="BE643" s="146">
        <f t="shared" si="54"/>
        <v>0</v>
      </c>
      <c r="BF643" s="146">
        <f t="shared" si="55"/>
        <v>0</v>
      </c>
      <c r="BG643" s="146">
        <f t="shared" si="56"/>
        <v>0</v>
      </c>
      <c r="BH643" s="146">
        <f t="shared" si="57"/>
        <v>0</v>
      </c>
      <c r="BI643" s="146">
        <f t="shared" si="58"/>
        <v>0</v>
      </c>
      <c r="BJ643" s="19" t="s">
        <v>76</v>
      </c>
      <c r="BK643" s="146">
        <f t="shared" si="59"/>
        <v>0</v>
      </c>
      <c r="BL643" s="19" t="s">
        <v>113</v>
      </c>
      <c r="BM643" s="145" t="s">
        <v>5166</v>
      </c>
    </row>
    <row r="644" spans="2:65" s="1" customFormat="1" ht="24.2" customHeight="1">
      <c r="B644" s="133"/>
      <c r="C644" s="176" t="s">
        <v>1781</v>
      </c>
      <c r="D644" s="176" t="s">
        <v>539</v>
      </c>
      <c r="E644" s="177" t="s">
        <v>8446</v>
      </c>
      <c r="F644" s="178" t="s">
        <v>8447</v>
      </c>
      <c r="G644" s="179" t="s">
        <v>574</v>
      </c>
      <c r="H644" s="180">
        <v>288</v>
      </c>
      <c r="I644" s="181"/>
      <c r="J644" s="182">
        <f t="shared" si="50"/>
        <v>0</v>
      </c>
      <c r="K644" s="178" t="s">
        <v>3</v>
      </c>
      <c r="L644" s="183"/>
      <c r="M644" s="184" t="s">
        <v>3</v>
      </c>
      <c r="N644" s="185" t="s">
        <v>40</v>
      </c>
      <c r="P644" s="143">
        <f t="shared" si="51"/>
        <v>0</v>
      </c>
      <c r="Q644" s="143">
        <v>0</v>
      </c>
      <c r="R644" s="143">
        <f t="shared" si="52"/>
        <v>0</v>
      </c>
      <c r="S644" s="143">
        <v>0</v>
      </c>
      <c r="T644" s="144">
        <f t="shared" si="53"/>
        <v>0</v>
      </c>
      <c r="AR644" s="145" t="s">
        <v>171</v>
      </c>
      <c r="AT644" s="145" t="s">
        <v>539</v>
      </c>
      <c r="AU644" s="145" t="s">
        <v>76</v>
      </c>
      <c r="AY644" s="19" t="s">
        <v>328</v>
      </c>
      <c r="BE644" s="146">
        <f t="shared" si="54"/>
        <v>0</v>
      </c>
      <c r="BF644" s="146">
        <f t="shared" si="55"/>
        <v>0</v>
      </c>
      <c r="BG644" s="146">
        <f t="shared" si="56"/>
        <v>0</v>
      </c>
      <c r="BH644" s="146">
        <f t="shared" si="57"/>
        <v>0</v>
      </c>
      <c r="BI644" s="146">
        <f t="shared" si="58"/>
        <v>0</v>
      </c>
      <c r="BJ644" s="19" t="s">
        <v>76</v>
      </c>
      <c r="BK644" s="146">
        <f t="shared" si="59"/>
        <v>0</v>
      </c>
      <c r="BL644" s="19" t="s">
        <v>113</v>
      </c>
      <c r="BM644" s="145" t="s">
        <v>5175</v>
      </c>
    </row>
    <row r="645" spans="2:65" s="1" customFormat="1" ht="24.2" customHeight="1">
      <c r="B645" s="133"/>
      <c r="C645" s="134" t="s">
        <v>3877</v>
      </c>
      <c r="D645" s="134" t="s">
        <v>331</v>
      </c>
      <c r="E645" s="135" t="s">
        <v>8448</v>
      </c>
      <c r="F645" s="136" t="s">
        <v>8449</v>
      </c>
      <c r="G645" s="137" t="s">
        <v>439</v>
      </c>
      <c r="H645" s="138">
        <v>10</v>
      </c>
      <c r="I645" s="139"/>
      <c r="J645" s="140">
        <f t="shared" si="50"/>
        <v>0</v>
      </c>
      <c r="K645" s="136" t="s">
        <v>335</v>
      </c>
      <c r="L645" s="34"/>
      <c r="M645" s="141" t="s">
        <v>3</v>
      </c>
      <c r="N645" s="142" t="s">
        <v>40</v>
      </c>
      <c r="P645" s="143">
        <f t="shared" si="51"/>
        <v>0</v>
      </c>
      <c r="Q645" s="143">
        <v>0</v>
      </c>
      <c r="R645" s="143">
        <f t="shared" si="52"/>
        <v>0</v>
      </c>
      <c r="S645" s="143">
        <v>0</v>
      </c>
      <c r="T645" s="144">
        <f t="shared" si="53"/>
        <v>0</v>
      </c>
      <c r="AR645" s="145" t="s">
        <v>113</v>
      </c>
      <c r="AT645" s="145" t="s">
        <v>331</v>
      </c>
      <c r="AU645" s="145" t="s">
        <v>76</v>
      </c>
      <c r="AY645" s="19" t="s">
        <v>328</v>
      </c>
      <c r="BE645" s="146">
        <f t="shared" si="54"/>
        <v>0</v>
      </c>
      <c r="BF645" s="146">
        <f t="shared" si="55"/>
        <v>0</v>
      </c>
      <c r="BG645" s="146">
        <f t="shared" si="56"/>
        <v>0</v>
      </c>
      <c r="BH645" s="146">
        <f t="shared" si="57"/>
        <v>0</v>
      </c>
      <c r="BI645" s="146">
        <f t="shared" si="58"/>
        <v>0</v>
      </c>
      <c r="BJ645" s="19" t="s">
        <v>76</v>
      </c>
      <c r="BK645" s="146">
        <f t="shared" si="59"/>
        <v>0</v>
      </c>
      <c r="BL645" s="19" t="s">
        <v>113</v>
      </c>
      <c r="BM645" s="145" t="s">
        <v>5185</v>
      </c>
    </row>
    <row r="646" spans="2:65" s="1" customFormat="1">
      <c r="B646" s="34"/>
      <c r="D646" s="147" t="s">
        <v>338</v>
      </c>
      <c r="F646" s="148" t="s">
        <v>8450</v>
      </c>
      <c r="I646" s="149"/>
      <c r="L646" s="34"/>
      <c r="M646" s="150"/>
      <c r="T646" s="55"/>
      <c r="AT646" s="19" t="s">
        <v>338</v>
      </c>
      <c r="AU646" s="19" t="s">
        <v>76</v>
      </c>
    </row>
    <row r="647" spans="2:65" s="1" customFormat="1" ht="29.25">
      <c r="B647" s="34"/>
      <c r="D647" s="151" t="s">
        <v>340</v>
      </c>
      <c r="F647" s="152" t="s">
        <v>8451</v>
      </c>
      <c r="I647" s="149"/>
      <c r="L647" s="34"/>
      <c r="M647" s="150"/>
      <c r="T647" s="55"/>
      <c r="AT647" s="19" t="s">
        <v>340</v>
      </c>
      <c r="AU647" s="19" t="s">
        <v>76</v>
      </c>
    </row>
    <row r="648" spans="2:65" s="1" customFormat="1" ht="44.25" customHeight="1">
      <c r="B648" s="133"/>
      <c r="C648" s="134" t="s">
        <v>1785</v>
      </c>
      <c r="D648" s="134" t="s">
        <v>331</v>
      </c>
      <c r="E648" s="135" t="s">
        <v>8422</v>
      </c>
      <c r="F648" s="136" t="s">
        <v>8423</v>
      </c>
      <c r="G648" s="137" t="s">
        <v>574</v>
      </c>
      <c r="H648" s="138">
        <v>32</v>
      </c>
      <c r="I648" s="139"/>
      <c r="J648" s="140">
        <f>ROUND(I648*H648,2)</f>
        <v>0</v>
      </c>
      <c r="K648" s="136" t="s">
        <v>335</v>
      </c>
      <c r="L648" s="34"/>
      <c r="M648" s="141" t="s">
        <v>3</v>
      </c>
      <c r="N648" s="142" t="s">
        <v>40</v>
      </c>
      <c r="P648" s="143">
        <f>O648*H648</f>
        <v>0</v>
      </c>
      <c r="Q648" s="143">
        <v>0</v>
      </c>
      <c r="R648" s="143">
        <f>Q648*H648</f>
        <v>0</v>
      </c>
      <c r="S648" s="143">
        <v>0</v>
      </c>
      <c r="T648" s="144">
        <f>S648*H648</f>
        <v>0</v>
      </c>
      <c r="AR648" s="145" t="s">
        <v>113</v>
      </c>
      <c r="AT648" s="145" t="s">
        <v>331</v>
      </c>
      <c r="AU648" s="145" t="s">
        <v>76</v>
      </c>
      <c r="AY648" s="19" t="s">
        <v>328</v>
      </c>
      <c r="BE648" s="146">
        <f>IF(N648="základní",J648,0)</f>
        <v>0</v>
      </c>
      <c r="BF648" s="146">
        <f>IF(N648="snížená",J648,0)</f>
        <v>0</v>
      </c>
      <c r="BG648" s="146">
        <f>IF(N648="zákl. přenesená",J648,0)</f>
        <v>0</v>
      </c>
      <c r="BH648" s="146">
        <f>IF(N648="sníž. přenesená",J648,0)</f>
        <v>0</v>
      </c>
      <c r="BI648" s="146">
        <f>IF(N648="nulová",J648,0)</f>
        <v>0</v>
      </c>
      <c r="BJ648" s="19" t="s">
        <v>76</v>
      </c>
      <c r="BK648" s="146">
        <f>ROUND(I648*H648,2)</f>
        <v>0</v>
      </c>
      <c r="BL648" s="19" t="s">
        <v>113</v>
      </c>
      <c r="BM648" s="145" t="s">
        <v>5195</v>
      </c>
    </row>
    <row r="649" spans="2:65" s="1" customFormat="1">
      <c r="B649" s="34"/>
      <c r="D649" s="147" t="s">
        <v>338</v>
      </c>
      <c r="F649" s="148" t="s">
        <v>8424</v>
      </c>
      <c r="I649" s="149"/>
      <c r="L649" s="34"/>
      <c r="M649" s="150"/>
      <c r="T649" s="55"/>
      <c r="AT649" s="19" t="s">
        <v>338</v>
      </c>
      <c r="AU649" s="19" t="s">
        <v>76</v>
      </c>
    </row>
    <row r="650" spans="2:65" s="1" customFormat="1" ht="24.2" customHeight="1">
      <c r="B650" s="133"/>
      <c r="C650" s="134" t="s">
        <v>3890</v>
      </c>
      <c r="D650" s="134" t="s">
        <v>331</v>
      </c>
      <c r="E650" s="135" t="s">
        <v>8452</v>
      </c>
      <c r="F650" s="136" t="s">
        <v>8453</v>
      </c>
      <c r="G650" s="137" t="s">
        <v>574</v>
      </c>
      <c r="H650" s="138">
        <v>160</v>
      </c>
      <c r="I650" s="139"/>
      <c r="J650" s="140">
        <f>ROUND(I650*H650,2)</f>
        <v>0</v>
      </c>
      <c r="K650" s="136" t="s">
        <v>335</v>
      </c>
      <c r="L650" s="34"/>
      <c r="M650" s="141" t="s">
        <v>3</v>
      </c>
      <c r="N650" s="142" t="s">
        <v>40</v>
      </c>
      <c r="P650" s="143">
        <f>O650*H650</f>
        <v>0</v>
      </c>
      <c r="Q650" s="143">
        <v>0</v>
      </c>
      <c r="R650" s="143">
        <f>Q650*H650</f>
        <v>0</v>
      </c>
      <c r="S650" s="143">
        <v>0</v>
      </c>
      <c r="T650" s="144">
        <f>S650*H650</f>
        <v>0</v>
      </c>
      <c r="AR650" s="145" t="s">
        <v>113</v>
      </c>
      <c r="AT650" s="145" t="s">
        <v>331</v>
      </c>
      <c r="AU650" s="145" t="s">
        <v>76</v>
      </c>
      <c r="AY650" s="19" t="s">
        <v>328</v>
      </c>
      <c r="BE650" s="146">
        <f>IF(N650="základní",J650,0)</f>
        <v>0</v>
      </c>
      <c r="BF650" s="146">
        <f>IF(N650="snížená",J650,0)</f>
        <v>0</v>
      </c>
      <c r="BG650" s="146">
        <f>IF(N650="zákl. přenesená",J650,0)</f>
        <v>0</v>
      </c>
      <c r="BH650" s="146">
        <f>IF(N650="sníž. přenesená",J650,0)</f>
        <v>0</v>
      </c>
      <c r="BI650" s="146">
        <f>IF(N650="nulová",J650,0)</f>
        <v>0</v>
      </c>
      <c r="BJ650" s="19" t="s">
        <v>76</v>
      </c>
      <c r="BK650" s="146">
        <f>ROUND(I650*H650,2)</f>
        <v>0</v>
      </c>
      <c r="BL650" s="19" t="s">
        <v>113</v>
      </c>
      <c r="BM650" s="145" t="s">
        <v>5203</v>
      </c>
    </row>
    <row r="651" spans="2:65" s="1" customFormat="1">
      <c r="B651" s="34"/>
      <c r="D651" s="147" t="s">
        <v>338</v>
      </c>
      <c r="F651" s="148" t="s">
        <v>8454</v>
      </c>
      <c r="I651" s="149"/>
      <c r="L651" s="34"/>
      <c r="M651" s="150"/>
      <c r="T651" s="55"/>
      <c r="AT651" s="19" t="s">
        <v>338</v>
      </c>
      <c r="AU651" s="19" t="s">
        <v>76</v>
      </c>
    </row>
    <row r="652" spans="2:65" s="1" customFormat="1" ht="16.5" customHeight="1">
      <c r="B652" s="133"/>
      <c r="C652" s="176" t="s">
        <v>3892</v>
      </c>
      <c r="D652" s="176" t="s">
        <v>539</v>
      </c>
      <c r="E652" s="177" t="s">
        <v>8455</v>
      </c>
      <c r="F652" s="178" t="s">
        <v>8456</v>
      </c>
      <c r="G652" s="179" t="s">
        <v>574</v>
      </c>
      <c r="H652" s="180">
        <v>60</v>
      </c>
      <c r="I652" s="181"/>
      <c r="J652" s="182">
        <f>ROUND(I652*H652,2)</f>
        <v>0</v>
      </c>
      <c r="K652" s="178" t="s">
        <v>3</v>
      </c>
      <c r="L652" s="183"/>
      <c r="M652" s="184" t="s">
        <v>3</v>
      </c>
      <c r="N652" s="185" t="s">
        <v>40</v>
      </c>
      <c r="P652" s="143">
        <f>O652*H652</f>
        <v>0</v>
      </c>
      <c r="Q652" s="143">
        <v>0</v>
      </c>
      <c r="R652" s="143">
        <f>Q652*H652</f>
        <v>0</v>
      </c>
      <c r="S652" s="143">
        <v>0</v>
      </c>
      <c r="T652" s="144">
        <f>S652*H652</f>
        <v>0</v>
      </c>
      <c r="AR652" s="145" t="s">
        <v>171</v>
      </c>
      <c r="AT652" s="145" t="s">
        <v>539</v>
      </c>
      <c r="AU652" s="145" t="s">
        <v>76</v>
      </c>
      <c r="AY652" s="19" t="s">
        <v>328</v>
      </c>
      <c r="BE652" s="146">
        <f>IF(N652="základní",J652,0)</f>
        <v>0</v>
      </c>
      <c r="BF652" s="146">
        <f>IF(N652="snížená",J652,0)</f>
        <v>0</v>
      </c>
      <c r="BG652" s="146">
        <f>IF(N652="zákl. přenesená",J652,0)</f>
        <v>0</v>
      </c>
      <c r="BH652" s="146">
        <f>IF(N652="sníž. přenesená",J652,0)</f>
        <v>0</v>
      </c>
      <c r="BI652" s="146">
        <f>IF(N652="nulová",J652,0)</f>
        <v>0</v>
      </c>
      <c r="BJ652" s="19" t="s">
        <v>76</v>
      </c>
      <c r="BK652" s="146">
        <f>ROUND(I652*H652,2)</f>
        <v>0</v>
      </c>
      <c r="BL652" s="19" t="s">
        <v>113</v>
      </c>
      <c r="BM652" s="145" t="s">
        <v>5211</v>
      </c>
    </row>
    <row r="653" spans="2:65" s="1" customFormat="1" ht="16.5" customHeight="1">
      <c r="B653" s="133"/>
      <c r="C653" s="176" t="s">
        <v>3899</v>
      </c>
      <c r="D653" s="176" t="s">
        <v>539</v>
      </c>
      <c r="E653" s="177" t="s">
        <v>8457</v>
      </c>
      <c r="F653" s="178" t="s">
        <v>8458</v>
      </c>
      <c r="G653" s="179" t="s">
        <v>574</v>
      </c>
      <c r="H653" s="180">
        <v>100</v>
      </c>
      <c r="I653" s="181"/>
      <c r="J653" s="182">
        <f>ROUND(I653*H653,2)</f>
        <v>0</v>
      </c>
      <c r="K653" s="178" t="s">
        <v>3</v>
      </c>
      <c r="L653" s="183"/>
      <c r="M653" s="184" t="s">
        <v>3</v>
      </c>
      <c r="N653" s="185" t="s">
        <v>40</v>
      </c>
      <c r="P653" s="143">
        <f>O653*H653</f>
        <v>0</v>
      </c>
      <c r="Q653" s="143">
        <v>0</v>
      </c>
      <c r="R653" s="143">
        <f>Q653*H653</f>
        <v>0</v>
      </c>
      <c r="S653" s="143">
        <v>0</v>
      </c>
      <c r="T653" s="144">
        <f>S653*H653</f>
        <v>0</v>
      </c>
      <c r="AR653" s="145" t="s">
        <v>171</v>
      </c>
      <c r="AT653" s="145" t="s">
        <v>539</v>
      </c>
      <c r="AU653" s="145" t="s">
        <v>76</v>
      </c>
      <c r="AY653" s="19" t="s">
        <v>328</v>
      </c>
      <c r="BE653" s="146">
        <f>IF(N653="základní",J653,0)</f>
        <v>0</v>
      </c>
      <c r="BF653" s="146">
        <f>IF(N653="snížená",J653,0)</f>
        <v>0</v>
      </c>
      <c r="BG653" s="146">
        <f>IF(N653="zákl. přenesená",J653,0)</f>
        <v>0</v>
      </c>
      <c r="BH653" s="146">
        <f>IF(N653="sníž. přenesená",J653,0)</f>
        <v>0</v>
      </c>
      <c r="BI653" s="146">
        <f>IF(N653="nulová",J653,0)</f>
        <v>0</v>
      </c>
      <c r="BJ653" s="19" t="s">
        <v>76</v>
      </c>
      <c r="BK653" s="146">
        <f>ROUND(I653*H653,2)</f>
        <v>0</v>
      </c>
      <c r="BL653" s="19" t="s">
        <v>113</v>
      </c>
      <c r="BM653" s="145" t="s">
        <v>5219</v>
      </c>
    </row>
    <row r="654" spans="2:65" s="1" customFormat="1" ht="16.5" customHeight="1">
      <c r="B654" s="133"/>
      <c r="C654" s="176" t="s">
        <v>3901</v>
      </c>
      <c r="D654" s="176" t="s">
        <v>539</v>
      </c>
      <c r="E654" s="177" t="s">
        <v>8032</v>
      </c>
      <c r="F654" s="178" t="s">
        <v>8033</v>
      </c>
      <c r="G654" s="179" t="s">
        <v>491</v>
      </c>
      <c r="H654" s="180">
        <v>0.08</v>
      </c>
      <c r="I654" s="181"/>
      <c r="J654" s="182">
        <f>ROUND(I654*H654,2)</f>
        <v>0</v>
      </c>
      <c r="K654" s="178" t="s">
        <v>335</v>
      </c>
      <c r="L654" s="183"/>
      <c r="M654" s="184" t="s">
        <v>3</v>
      </c>
      <c r="N654" s="185" t="s">
        <v>40</v>
      </c>
      <c r="P654" s="143">
        <f>O654*H654</f>
        <v>0</v>
      </c>
      <c r="Q654" s="143">
        <v>0</v>
      </c>
      <c r="R654" s="143">
        <f>Q654*H654</f>
        <v>0</v>
      </c>
      <c r="S654" s="143">
        <v>0</v>
      </c>
      <c r="T654" s="144">
        <f>S654*H654</f>
        <v>0</v>
      </c>
      <c r="AR654" s="145" t="s">
        <v>171</v>
      </c>
      <c r="AT654" s="145" t="s">
        <v>539</v>
      </c>
      <c r="AU654" s="145" t="s">
        <v>76</v>
      </c>
      <c r="AY654" s="19" t="s">
        <v>328</v>
      </c>
      <c r="BE654" s="146">
        <f>IF(N654="základní",J654,0)</f>
        <v>0</v>
      </c>
      <c r="BF654" s="146">
        <f>IF(N654="snížená",J654,0)</f>
        <v>0</v>
      </c>
      <c r="BG654" s="146">
        <f>IF(N654="zákl. přenesená",J654,0)</f>
        <v>0</v>
      </c>
      <c r="BH654" s="146">
        <f>IF(N654="sníž. přenesená",J654,0)</f>
        <v>0</v>
      </c>
      <c r="BI654" s="146">
        <f>IF(N654="nulová",J654,0)</f>
        <v>0</v>
      </c>
      <c r="BJ654" s="19" t="s">
        <v>76</v>
      </c>
      <c r="BK654" s="146">
        <f>ROUND(I654*H654,2)</f>
        <v>0</v>
      </c>
      <c r="BL654" s="19" t="s">
        <v>113</v>
      </c>
      <c r="BM654" s="145" t="s">
        <v>5228</v>
      </c>
    </row>
    <row r="655" spans="2:65" s="12" customFormat="1">
      <c r="B655" s="156"/>
      <c r="D655" s="151" t="s">
        <v>442</v>
      </c>
      <c r="E655" s="157" t="s">
        <v>3</v>
      </c>
      <c r="F655" s="158" t="s">
        <v>8459</v>
      </c>
      <c r="H655" s="159">
        <v>0.08</v>
      </c>
      <c r="I655" s="160"/>
      <c r="L655" s="156"/>
      <c r="M655" s="161"/>
      <c r="T655" s="162"/>
      <c r="AT655" s="157" t="s">
        <v>442</v>
      </c>
      <c r="AU655" s="157" t="s">
        <v>76</v>
      </c>
      <c r="AV655" s="12" t="s">
        <v>79</v>
      </c>
      <c r="AW655" s="12" t="s">
        <v>31</v>
      </c>
      <c r="AX655" s="12" t="s">
        <v>69</v>
      </c>
      <c r="AY655" s="157" t="s">
        <v>328</v>
      </c>
    </row>
    <row r="656" spans="2:65" s="13" customFormat="1">
      <c r="B656" s="163"/>
      <c r="D656" s="151" t="s">
        <v>442</v>
      </c>
      <c r="E656" s="164" t="s">
        <v>3</v>
      </c>
      <c r="F656" s="165" t="s">
        <v>452</v>
      </c>
      <c r="H656" s="166">
        <v>0.08</v>
      </c>
      <c r="I656" s="167"/>
      <c r="L656" s="163"/>
      <c r="M656" s="168"/>
      <c r="T656" s="169"/>
      <c r="AT656" s="164" t="s">
        <v>442</v>
      </c>
      <c r="AU656" s="164" t="s">
        <v>76</v>
      </c>
      <c r="AV656" s="13" t="s">
        <v>113</v>
      </c>
      <c r="AW656" s="13" t="s">
        <v>31</v>
      </c>
      <c r="AX656" s="13" t="s">
        <v>76</v>
      </c>
      <c r="AY656" s="164" t="s">
        <v>328</v>
      </c>
    </row>
    <row r="657" spans="2:65" s="1" customFormat="1" ht="44.25" customHeight="1">
      <c r="B657" s="133"/>
      <c r="C657" s="134" t="s">
        <v>3904</v>
      </c>
      <c r="D657" s="134" t="s">
        <v>331</v>
      </c>
      <c r="E657" s="135" t="s">
        <v>8460</v>
      </c>
      <c r="F657" s="136" t="s">
        <v>8461</v>
      </c>
      <c r="G657" s="137" t="s">
        <v>574</v>
      </c>
      <c r="H657" s="138">
        <v>65</v>
      </c>
      <c r="I657" s="139"/>
      <c r="J657" s="140">
        <f>ROUND(I657*H657,2)</f>
        <v>0</v>
      </c>
      <c r="K657" s="136" t="s">
        <v>335</v>
      </c>
      <c r="L657" s="34"/>
      <c r="M657" s="141" t="s">
        <v>3</v>
      </c>
      <c r="N657" s="142" t="s">
        <v>40</v>
      </c>
      <c r="P657" s="143">
        <f>O657*H657</f>
        <v>0</v>
      </c>
      <c r="Q657" s="143">
        <v>0</v>
      </c>
      <c r="R657" s="143">
        <f>Q657*H657</f>
        <v>0</v>
      </c>
      <c r="S657" s="143">
        <v>0</v>
      </c>
      <c r="T657" s="144">
        <f>S657*H657</f>
        <v>0</v>
      </c>
      <c r="AR657" s="145" t="s">
        <v>113</v>
      </c>
      <c r="AT657" s="145" t="s">
        <v>331</v>
      </c>
      <c r="AU657" s="145" t="s">
        <v>76</v>
      </c>
      <c r="AY657" s="19" t="s">
        <v>328</v>
      </c>
      <c r="BE657" s="146">
        <f>IF(N657="základní",J657,0)</f>
        <v>0</v>
      </c>
      <c r="BF657" s="146">
        <f>IF(N657="snížená",J657,0)</f>
        <v>0</v>
      </c>
      <c r="BG657" s="146">
        <f>IF(N657="zákl. přenesená",J657,0)</f>
        <v>0</v>
      </c>
      <c r="BH657" s="146">
        <f>IF(N657="sníž. přenesená",J657,0)</f>
        <v>0</v>
      </c>
      <c r="BI657" s="146">
        <f>IF(N657="nulová",J657,0)</f>
        <v>0</v>
      </c>
      <c r="BJ657" s="19" t="s">
        <v>76</v>
      </c>
      <c r="BK657" s="146">
        <f>ROUND(I657*H657,2)</f>
        <v>0</v>
      </c>
      <c r="BL657" s="19" t="s">
        <v>113</v>
      </c>
      <c r="BM657" s="145" t="s">
        <v>5237</v>
      </c>
    </row>
    <row r="658" spans="2:65" s="1" customFormat="1">
      <c r="B658" s="34"/>
      <c r="D658" s="147" t="s">
        <v>338</v>
      </c>
      <c r="F658" s="148" t="s">
        <v>8462</v>
      </c>
      <c r="I658" s="149"/>
      <c r="L658" s="34"/>
      <c r="M658" s="150"/>
      <c r="T658" s="55"/>
      <c r="AT658" s="19" t="s">
        <v>338</v>
      </c>
      <c r="AU658" s="19" t="s">
        <v>76</v>
      </c>
    </row>
    <row r="659" spans="2:65" s="1" customFormat="1" ht="37.9" customHeight="1">
      <c r="B659" s="133"/>
      <c r="C659" s="134" t="s">
        <v>3909</v>
      </c>
      <c r="D659" s="134" t="s">
        <v>331</v>
      </c>
      <c r="E659" s="135" t="s">
        <v>8358</v>
      </c>
      <c r="F659" s="136" t="s">
        <v>8359</v>
      </c>
      <c r="G659" s="137" t="s">
        <v>574</v>
      </c>
      <c r="H659" s="138">
        <v>65</v>
      </c>
      <c r="I659" s="139"/>
      <c r="J659" s="140">
        <f>ROUND(I659*H659,2)</f>
        <v>0</v>
      </c>
      <c r="K659" s="136" t="s">
        <v>335</v>
      </c>
      <c r="L659" s="34"/>
      <c r="M659" s="141" t="s">
        <v>3</v>
      </c>
      <c r="N659" s="142" t="s">
        <v>40</v>
      </c>
      <c r="P659" s="143">
        <f>O659*H659</f>
        <v>0</v>
      </c>
      <c r="Q659" s="143">
        <v>0</v>
      </c>
      <c r="R659" s="143">
        <f>Q659*H659</f>
        <v>0</v>
      </c>
      <c r="S659" s="143">
        <v>0</v>
      </c>
      <c r="T659" s="144">
        <f>S659*H659</f>
        <v>0</v>
      </c>
      <c r="AR659" s="145" t="s">
        <v>113</v>
      </c>
      <c r="AT659" s="145" t="s">
        <v>331</v>
      </c>
      <c r="AU659" s="145" t="s">
        <v>76</v>
      </c>
      <c r="AY659" s="19" t="s">
        <v>328</v>
      </c>
      <c r="BE659" s="146">
        <f>IF(N659="základní",J659,0)</f>
        <v>0</v>
      </c>
      <c r="BF659" s="146">
        <f>IF(N659="snížená",J659,0)</f>
        <v>0</v>
      </c>
      <c r="BG659" s="146">
        <f>IF(N659="zákl. přenesená",J659,0)</f>
        <v>0</v>
      </c>
      <c r="BH659" s="146">
        <f>IF(N659="sníž. přenesená",J659,0)</f>
        <v>0</v>
      </c>
      <c r="BI659" s="146">
        <f>IF(N659="nulová",J659,0)</f>
        <v>0</v>
      </c>
      <c r="BJ659" s="19" t="s">
        <v>76</v>
      </c>
      <c r="BK659" s="146">
        <f>ROUND(I659*H659,2)</f>
        <v>0</v>
      </c>
      <c r="BL659" s="19" t="s">
        <v>113</v>
      </c>
      <c r="BM659" s="145" t="s">
        <v>5246</v>
      </c>
    </row>
    <row r="660" spans="2:65" s="1" customFormat="1">
      <c r="B660" s="34"/>
      <c r="D660" s="147" t="s">
        <v>338</v>
      </c>
      <c r="F660" s="148" t="s">
        <v>8360</v>
      </c>
      <c r="I660" s="149"/>
      <c r="L660" s="34"/>
      <c r="M660" s="150"/>
      <c r="T660" s="55"/>
      <c r="AT660" s="19" t="s">
        <v>338</v>
      </c>
      <c r="AU660" s="19" t="s">
        <v>76</v>
      </c>
    </row>
    <row r="661" spans="2:65" s="1" customFormat="1" ht="24.2" customHeight="1">
      <c r="B661" s="133"/>
      <c r="C661" s="176" t="s">
        <v>3915</v>
      </c>
      <c r="D661" s="176" t="s">
        <v>539</v>
      </c>
      <c r="E661" s="177" t="s">
        <v>8463</v>
      </c>
      <c r="F661" s="178" t="s">
        <v>8464</v>
      </c>
      <c r="G661" s="179" t="s">
        <v>574</v>
      </c>
      <c r="H661" s="180">
        <v>65</v>
      </c>
      <c r="I661" s="181"/>
      <c r="J661" s="182">
        <f>ROUND(I661*H661,2)</f>
        <v>0</v>
      </c>
      <c r="K661" s="178" t="s">
        <v>3</v>
      </c>
      <c r="L661" s="183"/>
      <c r="M661" s="184" t="s">
        <v>3</v>
      </c>
      <c r="N661" s="185" t="s">
        <v>40</v>
      </c>
      <c r="P661" s="143">
        <f>O661*H661</f>
        <v>0</v>
      </c>
      <c r="Q661" s="143">
        <v>0</v>
      </c>
      <c r="R661" s="143">
        <f>Q661*H661</f>
        <v>0</v>
      </c>
      <c r="S661" s="143">
        <v>0</v>
      </c>
      <c r="T661" s="144">
        <f>S661*H661</f>
        <v>0</v>
      </c>
      <c r="AR661" s="145" t="s">
        <v>171</v>
      </c>
      <c r="AT661" s="145" t="s">
        <v>539</v>
      </c>
      <c r="AU661" s="145" t="s">
        <v>76</v>
      </c>
      <c r="AY661" s="19" t="s">
        <v>328</v>
      </c>
      <c r="BE661" s="146">
        <f>IF(N661="základní",J661,0)</f>
        <v>0</v>
      </c>
      <c r="BF661" s="146">
        <f>IF(N661="snížená",J661,0)</f>
        <v>0</v>
      </c>
      <c r="BG661" s="146">
        <f>IF(N661="zákl. přenesená",J661,0)</f>
        <v>0</v>
      </c>
      <c r="BH661" s="146">
        <f>IF(N661="sníž. přenesená",J661,0)</f>
        <v>0</v>
      </c>
      <c r="BI661" s="146">
        <f>IF(N661="nulová",J661,0)</f>
        <v>0</v>
      </c>
      <c r="BJ661" s="19" t="s">
        <v>76</v>
      </c>
      <c r="BK661" s="146">
        <f>ROUND(I661*H661,2)</f>
        <v>0</v>
      </c>
      <c r="BL661" s="19" t="s">
        <v>113</v>
      </c>
      <c r="BM661" s="145" t="s">
        <v>5255</v>
      </c>
    </row>
    <row r="662" spans="2:65" s="1" customFormat="1" ht="16.5" customHeight="1">
      <c r="B662" s="133"/>
      <c r="C662" s="176" t="s">
        <v>3920</v>
      </c>
      <c r="D662" s="176" t="s">
        <v>539</v>
      </c>
      <c r="E662" s="177" t="s">
        <v>8465</v>
      </c>
      <c r="F662" s="178" t="s">
        <v>8466</v>
      </c>
      <c r="G662" s="179" t="s">
        <v>491</v>
      </c>
      <c r="H662" s="180">
        <v>40.35</v>
      </c>
      <c r="I662" s="181"/>
      <c r="J662" s="182">
        <f>ROUND(I662*H662,2)</f>
        <v>0</v>
      </c>
      <c r="K662" s="178" t="s">
        <v>3</v>
      </c>
      <c r="L662" s="183"/>
      <c r="M662" s="184" t="s">
        <v>3</v>
      </c>
      <c r="N662" s="185" t="s">
        <v>40</v>
      </c>
      <c r="P662" s="143">
        <f>O662*H662</f>
        <v>0</v>
      </c>
      <c r="Q662" s="143">
        <v>0</v>
      </c>
      <c r="R662" s="143">
        <f>Q662*H662</f>
        <v>0</v>
      </c>
      <c r="S662" s="143">
        <v>0</v>
      </c>
      <c r="T662" s="144">
        <f>S662*H662</f>
        <v>0</v>
      </c>
      <c r="AR662" s="145" t="s">
        <v>171</v>
      </c>
      <c r="AT662" s="145" t="s">
        <v>539</v>
      </c>
      <c r="AU662" s="145" t="s">
        <v>76</v>
      </c>
      <c r="AY662" s="19" t="s">
        <v>328</v>
      </c>
      <c r="BE662" s="146">
        <f>IF(N662="základní",J662,0)</f>
        <v>0</v>
      </c>
      <c r="BF662" s="146">
        <f>IF(N662="snížená",J662,0)</f>
        <v>0</v>
      </c>
      <c r="BG662" s="146">
        <f>IF(N662="zákl. přenesená",J662,0)</f>
        <v>0</v>
      </c>
      <c r="BH662" s="146">
        <f>IF(N662="sníž. přenesená",J662,0)</f>
        <v>0</v>
      </c>
      <c r="BI662" s="146">
        <f>IF(N662="nulová",J662,0)</f>
        <v>0</v>
      </c>
      <c r="BJ662" s="19" t="s">
        <v>76</v>
      </c>
      <c r="BK662" s="146">
        <f>ROUND(I662*H662,2)</f>
        <v>0</v>
      </c>
      <c r="BL662" s="19" t="s">
        <v>113</v>
      </c>
      <c r="BM662" s="145" t="s">
        <v>5264</v>
      </c>
    </row>
    <row r="663" spans="2:65" s="14" customFormat="1">
      <c r="B663" s="170"/>
      <c r="D663" s="151" t="s">
        <v>442</v>
      </c>
      <c r="E663" s="171" t="s">
        <v>3</v>
      </c>
      <c r="F663" s="172" t="s">
        <v>8467</v>
      </c>
      <c r="H663" s="171" t="s">
        <v>3</v>
      </c>
      <c r="I663" s="173"/>
      <c r="L663" s="170"/>
      <c r="M663" s="174"/>
      <c r="T663" s="175"/>
      <c r="AT663" s="171" t="s">
        <v>442</v>
      </c>
      <c r="AU663" s="171" t="s">
        <v>76</v>
      </c>
      <c r="AV663" s="14" t="s">
        <v>76</v>
      </c>
      <c r="AW663" s="14" t="s">
        <v>31</v>
      </c>
      <c r="AX663" s="14" t="s">
        <v>69</v>
      </c>
      <c r="AY663" s="171" t="s">
        <v>328</v>
      </c>
    </row>
    <row r="664" spans="2:65" s="12" customFormat="1">
      <c r="B664" s="156"/>
      <c r="D664" s="151" t="s">
        <v>442</v>
      </c>
      <c r="E664" s="157" t="s">
        <v>3</v>
      </c>
      <c r="F664" s="158" t="s">
        <v>8468</v>
      </c>
      <c r="H664" s="159">
        <v>12.6</v>
      </c>
      <c r="I664" s="160"/>
      <c r="L664" s="156"/>
      <c r="M664" s="161"/>
      <c r="T664" s="162"/>
      <c r="AT664" s="157" t="s">
        <v>442</v>
      </c>
      <c r="AU664" s="157" t="s">
        <v>76</v>
      </c>
      <c r="AV664" s="12" t="s">
        <v>79</v>
      </c>
      <c r="AW664" s="12" t="s">
        <v>31</v>
      </c>
      <c r="AX664" s="12" t="s">
        <v>69</v>
      </c>
      <c r="AY664" s="157" t="s">
        <v>328</v>
      </c>
    </row>
    <row r="665" spans="2:65" s="14" customFormat="1">
      <c r="B665" s="170"/>
      <c r="D665" s="151" t="s">
        <v>442</v>
      </c>
      <c r="E665" s="171" t="s">
        <v>3</v>
      </c>
      <c r="F665" s="172" t="s">
        <v>8469</v>
      </c>
      <c r="H665" s="171" t="s">
        <v>3</v>
      </c>
      <c r="I665" s="173"/>
      <c r="L665" s="170"/>
      <c r="M665" s="174"/>
      <c r="T665" s="175"/>
      <c r="AT665" s="171" t="s">
        <v>442</v>
      </c>
      <c r="AU665" s="171" t="s">
        <v>76</v>
      </c>
      <c r="AV665" s="14" t="s">
        <v>76</v>
      </c>
      <c r="AW665" s="14" t="s">
        <v>31</v>
      </c>
      <c r="AX665" s="14" t="s">
        <v>69</v>
      </c>
      <c r="AY665" s="171" t="s">
        <v>328</v>
      </c>
    </row>
    <row r="666" spans="2:65" s="12" customFormat="1">
      <c r="B666" s="156"/>
      <c r="D666" s="151" t="s">
        <v>442</v>
      </c>
      <c r="E666" s="157" t="s">
        <v>3</v>
      </c>
      <c r="F666" s="158" t="s">
        <v>8470</v>
      </c>
      <c r="H666" s="159">
        <v>4.75</v>
      </c>
      <c r="I666" s="160"/>
      <c r="L666" s="156"/>
      <c r="M666" s="161"/>
      <c r="T666" s="162"/>
      <c r="AT666" s="157" t="s">
        <v>442</v>
      </c>
      <c r="AU666" s="157" t="s">
        <v>76</v>
      </c>
      <c r="AV666" s="12" t="s">
        <v>79</v>
      </c>
      <c r="AW666" s="12" t="s">
        <v>31</v>
      </c>
      <c r="AX666" s="12" t="s">
        <v>69</v>
      </c>
      <c r="AY666" s="157" t="s">
        <v>328</v>
      </c>
    </row>
    <row r="667" spans="2:65" s="14" customFormat="1">
      <c r="B667" s="170"/>
      <c r="D667" s="151" t="s">
        <v>442</v>
      </c>
      <c r="E667" s="171" t="s">
        <v>3</v>
      </c>
      <c r="F667" s="172" t="s">
        <v>8471</v>
      </c>
      <c r="H667" s="171" t="s">
        <v>3</v>
      </c>
      <c r="I667" s="173"/>
      <c r="L667" s="170"/>
      <c r="M667" s="174"/>
      <c r="T667" s="175"/>
      <c r="AT667" s="171" t="s">
        <v>442</v>
      </c>
      <c r="AU667" s="171" t="s">
        <v>76</v>
      </c>
      <c r="AV667" s="14" t="s">
        <v>76</v>
      </c>
      <c r="AW667" s="14" t="s">
        <v>31</v>
      </c>
      <c r="AX667" s="14" t="s">
        <v>69</v>
      </c>
      <c r="AY667" s="171" t="s">
        <v>328</v>
      </c>
    </row>
    <row r="668" spans="2:65" s="12" customFormat="1">
      <c r="B668" s="156"/>
      <c r="D668" s="151" t="s">
        <v>442</v>
      </c>
      <c r="E668" s="157" t="s">
        <v>3</v>
      </c>
      <c r="F668" s="158" t="s">
        <v>8472</v>
      </c>
      <c r="H668" s="159">
        <v>23</v>
      </c>
      <c r="I668" s="160"/>
      <c r="L668" s="156"/>
      <c r="M668" s="161"/>
      <c r="T668" s="162"/>
      <c r="AT668" s="157" t="s">
        <v>442</v>
      </c>
      <c r="AU668" s="157" t="s">
        <v>76</v>
      </c>
      <c r="AV668" s="12" t="s">
        <v>79</v>
      </c>
      <c r="AW668" s="12" t="s">
        <v>31</v>
      </c>
      <c r="AX668" s="12" t="s">
        <v>69</v>
      </c>
      <c r="AY668" s="157" t="s">
        <v>328</v>
      </c>
    </row>
    <row r="669" spans="2:65" s="13" customFormat="1">
      <c r="B669" s="163"/>
      <c r="D669" s="151" t="s">
        <v>442</v>
      </c>
      <c r="E669" s="164" t="s">
        <v>3</v>
      </c>
      <c r="F669" s="165" t="s">
        <v>452</v>
      </c>
      <c r="H669" s="166">
        <v>40.35</v>
      </c>
      <c r="I669" s="167"/>
      <c r="L669" s="163"/>
      <c r="M669" s="168"/>
      <c r="T669" s="169"/>
      <c r="AT669" s="164" t="s">
        <v>442</v>
      </c>
      <c r="AU669" s="164" t="s">
        <v>76</v>
      </c>
      <c r="AV669" s="13" t="s">
        <v>113</v>
      </c>
      <c r="AW669" s="13" t="s">
        <v>31</v>
      </c>
      <c r="AX669" s="13" t="s">
        <v>76</v>
      </c>
      <c r="AY669" s="164" t="s">
        <v>328</v>
      </c>
    </row>
    <row r="670" spans="2:65" s="1" customFormat="1" ht="49.15" customHeight="1">
      <c r="B670" s="133"/>
      <c r="C670" s="134" t="s">
        <v>3925</v>
      </c>
      <c r="D670" s="134" t="s">
        <v>331</v>
      </c>
      <c r="E670" s="135" t="s">
        <v>8098</v>
      </c>
      <c r="F670" s="136" t="s">
        <v>8099</v>
      </c>
      <c r="G670" s="137" t="s">
        <v>585</v>
      </c>
      <c r="H670" s="138">
        <v>1.4999999999999999E-2</v>
      </c>
      <c r="I670" s="139"/>
      <c r="J670" s="140">
        <f>ROUND(I670*H670,2)</f>
        <v>0</v>
      </c>
      <c r="K670" s="136" t="s">
        <v>335</v>
      </c>
      <c r="L670" s="34"/>
      <c r="M670" s="141" t="s">
        <v>3</v>
      </c>
      <c r="N670" s="142" t="s">
        <v>40</v>
      </c>
      <c r="P670" s="143">
        <f>O670*H670</f>
        <v>0</v>
      </c>
      <c r="Q670" s="143">
        <v>0</v>
      </c>
      <c r="R670" s="143">
        <f>Q670*H670</f>
        <v>0</v>
      </c>
      <c r="S670" s="143">
        <v>0</v>
      </c>
      <c r="T670" s="144">
        <f>S670*H670</f>
        <v>0</v>
      </c>
      <c r="AR670" s="145" t="s">
        <v>113</v>
      </c>
      <c r="AT670" s="145" t="s">
        <v>331</v>
      </c>
      <c r="AU670" s="145" t="s">
        <v>76</v>
      </c>
      <c r="AY670" s="19" t="s">
        <v>328</v>
      </c>
      <c r="BE670" s="146">
        <f>IF(N670="základní",J670,0)</f>
        <v>0</v>
      </c>
      <c r="BF670" s="146">
        <f>IF(N670="snížená",J670,0)</f>
        <v>0</v>
      </c>
      <c r="BG670" s="146">
        <f>IF(N670="zákl. přenesená",J670,0)</f>
        <v>0</v>
      </c>
      <c r="BH670" s="146">
        <f>IF(N670="sníž. přenesená",J670,0)</f>
        <v>0</v>
      </c>
      <c r="BI670" s="146">
        <f>IF(N670="nulová",J670,0)</f>
        <v>0</v>
      </c>
      <c r="BJ670" s="19" t="s">
        <v>76</v>
      </c>
      <c r="BK670" s="146">
        <f>ROUND(I670*H670,2)</f>
        <v>0</v>
      </c>
      <c r="BL670" s="19" t="s">
        <v>113</v>
      </c>
      <c r="BM670" s="145" t="s">
        <v>5273</v>
      </c>
    </row>
    <row r="671" spans="2:65" s="1" customFormat="1">
      <c r="B671" s="34"/>
      <c r="D671" s="147" t="s">
        <v>338</v>
      </c>
      <c r="F671" s="148" t="s">
        <v>8100</v>
      </c>
      <c r="I671" s="149"/>
      <c r="L671" s="34"/>
      <c r="M671" s="150"/>
      <c r="T671" s="55"/>
      <c r="AT671" s="19" t="s">
        <v>338</v>
      </c>
      <c r="AU671" s="19" t="s">
        <v>76</v>
      </c>
    </row>
    <row r="672" spans="2:65" s="12" customFormat="1">
      <c r="B672" s="156"/>
      <c r="D672" s="151" t="s">
        <v>442</v>
      </c>
      <c r="E672" s="157" t="s">
        <v>3</v>
      </c>
      <c r="F672" s="158" t="s">
        <v>8473</v>
      </c>
      <c r="H672" s="159">
        <v>1.4999999999999999E-2</v>
      </c>
      <c r="I672" s="160"/>
      <c r="L672" s="156"/>
      <c r="M672" s="161"/>
      <c r="T672" s="162"/>
      <c r="AT672" s="157" t="s">
        <v>442</v>
      </c>
      <c r="AU672" s="157" t="s">
        <v>76</v>
      </c>
      <c r="AV672" s="12" t="s">
        <v>79</v>
      </c>
      <c r="AW672" s="12" t="s">
        <v>31</v>
      </c>
      <c r="AX672" s="12" t="s">
        <v>69</v>
      </c>
      <c r="AY672" s="157" t="s">
        <v>328</v>
      </c>
    </row>
    <row r="673" spans="2:65" s="13" customFormat="1">
      <c r="B673" s="163"/>
      <c r="D673" s="151" t="s">
        <v>442</v>
      </c>
      <c r="E673" s="164" t="s">
        <v>3</v>
      </c>
      <c r="F673" s="165" t="s">
        <v>452</v>
      </c>
      <c r="H673" s="166">
        <v>1.4999999999999999E-2</v>
      </c>
      <c r="I673" s="167"/>
      <c r="L673" s="163"/>
      <c r="M673" s="168"/>
      <c r="T673" s="169"/>
      <c r="AT673" s="164" t="s">
        <v>442</v>
      </c>
      <c r="AU673" s="164" t="s">
        <v>76</v>
      </c>
      <c r="AV673" s="13" t="s">
        <v>113</v>
      </c>
      <c r="AW673" s="13" t="s">
        <v>31</v>
      </c>
      <c r="AX673" s="13" t="s">
        <v>76</v>
      </c>
      <c r="AY673" s="164" t="s">
        <v>328</v>
      </c>
    </row>
    <row r="674" spans="2:65" s="1" customFormat="1" ht="16.5" customHeight="1">
      <c r="B674" s="133"/>
      <c r="C674" s="176" t="s">
        <v>3930</v>
      </c>
      <c r="D674" s="176" t="s">
        <v>539</v>
      </c>
      <c r="E674" s="177" t="s">
        <v>8180</v>
      </c>
      <c r="F674" s="178" t="s">
        <v>8106</v>
      </c>
      <c r="G674" s="179" t="s">
        <v>1383</v>
      </c>
      <c r="H674" s="180">
        <v>15.28</v>
      </c>
      <c r="I674" s="181"/>
      <c r="J674" s="182">
        <f>ROUND(I674*H674,2)</f>
        <v>0</v>
      </c>
      <c r="K674" s="178" t="s">
        <v>335</v>
      </c>
      <c r="L674" s="183"/>
      <c r="M674" s="184" t="s">
        <v>3</v>
      </c>
      <c r="N674" s="185" t="s">
        <v>40</v>
      </c>
      <c r="P674" s="143">
        <f>O674*H674</f>
        <v>0</v>
      </c>
      <c r="Q674" s="143">
        <v>0</v>
      </c>
      <c r="R674" s="143">
        <f>Q674*H674</f>
        <v>0</v>
      </c>
      <c r="S674" s="143">
        <v>0</v>
      </c>
      <c r="T674" s="144">
        <f>S674*H674</f>
        <v>0</v>
      </c>
      <c r="AR674" s="145" t="s">
        <v>171</v>
      </c>
      <c r="AT674" s="145" t="s">
        <v>539</v>
      </c>
      <c r="AU674" s="145" t="s">
        <v>76</v>
      </c>
      <c r="AY674" s="19" t="s">
        <v>328</v>
      </c>
      <c r="BE674" s="146">
        <f>IF(N674="základní",J674,0)</f>
        <v>0</v>
      </c>
      <c r="BF674" s="146">
        <f>IF(N674="snížená",J674,0)</f>
        <v>0</v>
      </c>
      <c r="BG674" s="146">
        <f>IF(N674="zákl. přenesená",J674,0)</f>
        <v>0</v>
      </c>
      <c r="BH674" s="146">
        <f>IF(N674="sníž. přenesená",J674,0)</f>
        <v>0</v>
      </c>
      <c r="BI674" s="146">
        <f>IF(N674="nulová",J674,0)</f>
        <v>0</v>
      </c>
      <c r="BJ674" s="19" t="s">
        <v>76</v>
      </c>
      <c r="BK674" s="146">
        <f>ROUND(I674*H674,2)</f>
        <v>0</v>
      </c>
      <c r="BL674" s="19" t="s">
        <v>113</v>
      </c>
      <c r="BM674" s="145" t="s">
        <v>5282</v>
      </c>
    </row>
    <row r="675" spans="2:65" s="14" customFormat="1">
      <c r="B675" s="170"/>
      <c r="D675" s="151" t="s">
        <v>442</v>
      </c>
      <c r="E675" s="171" t="s">
        <v>3</v>
      </c>
      <c r="F675" s="172" t="s">
        <v>8474</v>
      </c>
      <c r="H675" s="171" t="s">
        <v>3</v>
      </c>
      <c r="I675" s="173"/>
      <c r="L675" s="170"/>
      <c r="M675" s="174"/>
      <c r="T675" s="175"/>
      <c r="AT675" s="171" t="s">
        <v>442</v>
      </c>
      <c r="AU675" s="171" t="s">
        <v>76</v>
      </c>
      <c r="AV675" s="14" t="s">
        <v>76</v>
      </c>
      <c r="AW675" s="14" t="s">
        <v>31</v>
      </c>
      <c r="AX675" s="14" t="s">
        <v>69</v>
      </c>
      <c r="AY675" s="171" t="s">
        <v>328</v>
      </c>
    </row>
    <row r="676" spans="2:65" s="12" customFormat="1">
      <c r="B676" s="156"/>
      <c r="D676" s="151" t="s">
        <v>442</v>
      </c>
      <c r="E676" s="157" t="s">
        <v>3</v>
      </c>
      <c r="F676" s="158" t="s">
        <v>8475</v>
      </c>
      <c r="H676" s="159">
        <v>15.28</v>
      </c>
      <c r="I676" s="160"/>
      <c r="L676" s="156"/>
      <c r="M676" s="161"/>
      <c r="T676" s="162"/>
      <c r="AT676" s="157" t="s">
        <v>442</v>
      </c>
      <c r="AU676" s="157" t="s">
        <v>76</v>
      </c>
      <c r="AV676" s="12" t="s">
        <v>79</v>
      </c>
      <c r="AW676" s="12" t="s">
        <v>31</v>
      </c>
      <c r="AX676" s="12" t="s">
        <v>69</v>
      </c>
      <c r="AY676" s="157" t="s">
        <v>328</v>
      </c>
    </row>
    <row r="677" spans="2:65" s="13" customFormat="1">
      <c r="B677" s="163"/>
      <c r="D677" s="151" t="s">
        <v>442</v>
      </c>
      <c r="E677" s="164" t="s">
        <v>3</v>
      </c>
      <c r="F677" s="165" t="s">
        <v>452</v>
      </c>
      <c r="H677" s="166">
        <v>15.28</v>
      </c>
      <c r="I677" s="167"/>
      <c r="L677" s="163"/>
      <c r="M677" s="168"/>
      <c r="T677" s="169"/>
      <c r="AT677" s="164" t="s">
        <v>442</v>
      </c>
      <c r="AU677" s="164" t="s">
        <v>76</v>
      </c>
      <c r="AV677" s="13" t="s">
        <v>113</v>
      </c>
      <c r="AW677" s="13" t="s">
        <v>31</v>
      </c>
      <c r="AX677" s="13" t="s">
        <v>76</v>
      </c>
      <c r="AY677" s="164" t="s">
        <v>328</v>
      </c>
    </row>
    <row r="678" spans="2:65" s="1" customFormat="1" ht="37.9" customHeight="1">
      <c r="B678" s="133"/>
      <c r="C678" s="134" t="s">
        <v>3935</v>
      </c>
      <c r="D678" s="134" t="s">
        <v>331</v>
      </c>
      <c r="E678" s="135" t="s">
        <v>8404</v>
      </c>
      <c r="F678" s="136" t="s">
        <v>8405</v>
      </c>
      <c r="G678" s="137" t="s">
        <v>439</v>
      </c>
      <c r="H678" s="138">
        <v>155</v>
      </c>
      <c r="I678" s="139"/>
      <c r="J678" s="140">
        <f>ROUND(I678*H678,2)</f>
        <v>0</v>
      </c>
      <c r="K678" s="136" t="s">
        <v>335</v>
      </c>
      <c r="L678" s="34"/>
      <c r="M678" s="141" t="s">
        <v>3</v>
      </c>
      <c r="N678" s="142" t="s">
        <v>40</v>
      </c>
      <c r="P678" s="143">
        <f>O678*H678</f>
        <v>0</v>
      </c>
      <c r="Q678" s="143">
        <v>0</v>
      </c>
      <c r="R678" s="143">
        <f>Q678*H678</f>
        <v>0</v>
      </c>
      <c r="S678" s="143">
        <v>0</v>
      </c>
      <c r="T678" s="144">
        <f>S678*H678</f>
        <v>0</v>
      </c>
      <c r="AR678" s="145" t="s">
        <v>113</v>
      </c>
      <c r="AT678" s="145" t="s">
        <v>331</v>
      </c>
      <c r="AU678" s="145" t="s">
        <v>76</v>
      </c>
      <c r="AY678" s="19" t="s">
        <v>328</v>
      </c>
      <c r="BE678" s="146">
        <f>IF(N678="základní",J678,0)</f>
        <v>0</v>
      </c>
      <c r="BF678" s="146">
        <f>IF(N678="snížená",J678,0)</f>
        <v>0</v>
      </c>
      <c r="BG678" s="146">
        <f>IF(N678="zákl. přenesená",J678,0)</f>
        <v>0</v>
      </c>
      <c r="BH678" s="146">
        <f>IF(N678="sníž. přenesená",J678,0)</f>
        <v>0</v>
      </c>
      <c r="BI678" s="146">
        <f>IF(N678="nulová",J678,0)</f>
        <v>0</v>
      </c>
      <c r="BJ678" s="19" t="s">
        <v>76</v>
      </c>
      <c r="BK678" s="146">
        <f>ROUND(I678*H678,2)</f>
        <v>0</v>
      </c>
      <c r="BL678" s="19" t="s">
        <v>113</v>
      </c>
      <c r="BM678" s="145" t="s">
        <v>8476</v>
      </c>
    </row>
    <row r="679" spans="2:65" s="1" customFormat="1">
      <c r="B679" s="34"/>
      <c r="D679" s="147" t="s">
        <v>338</v>
      </c>
      <c r="F679" s="148" t="s">
        <v>8406</v>
      </c>
      <c r="I679" s="149"/>
      <c r="L679" s="34"/>
      <c r="M679" s="150"/>
      <c r="T679" s="55"/>
      <c r="AT679" s="19" t="s">
        <v>338</v>
      </c>
      <c r="AU679" s="19" t="s">
        <v>76</v>
      </c>
    </row>
    <row r="680" spans="2:65" s="1" customFormat="1" ht="16.5" customHeight="1">
      <c r="B680" s="133"/>
      <c r="C680" s="176" t="s">
        <v>3947</v>
      </c>
      <c r="D680" s="176" t="s">
        <v>539</v>
      </c>
      <c r="E680" s="177" t="s">
        <v>8407</v>
      </c>
      <c r="F680" s="178" t="s">
        <v>8408</v>
      </c>
      <c r="G680" s="179" t="s">
        <v>585</v>
      </c>
      <c r="H680" s="180">
        <v>7.75</v>
      </c>
      <c r="I680" s="181"/>
      <c r="J680" s="182">
        <f>ROUND(I680*H680,2)</f>
        <v>0</v>
      </c>
      <c r="K680" s="178" t="s">
        <v>335</v>
      </c>
      <c r="L680" s="183"/>
      <c r="M680" s="184" t="s">
        <v>3</v>
      </c>
      <c r="N680" s="185" t="s">
        <v>40</v>
      </c>
      <c r="P680" s="143">
        <f>O680*H680</f>
        <v>0</v>
      </c>
      <c r="Q680" s="143">
        <v>0</v>
      </c>
      <c r="R680" s="143">
        <f>Q680*H680</f>
        <v>0</v>
      </c>
      <c r="S680" s="143">
        <v>0</v>
      </c>
      <c r="T680" s="144">
        <f>S680*H680</f>
        <v>0</v>
      </c>
      <c r="AR680" s="145" t="s">
        <v>171</v>
      </c>
      <c r="AT680" s="145" t="s">
        <v>539</v>
      </c>
      <c r="AU680" s="145" t="s">
        <v>76</v>
      </c>
      <c r="AY680" s="19" t="s">
        <v>328</v>
      </c>
      <c r="BE680" s="146">
        <f>IF(N680="základní",J680,0)</f>
        <v>0</v>
      </c>
      <c r="BF680" s="146">
        <f>IF(N680="snížená",J680,0)</f>
        <v>0</v>
      </c>
      <c r="BG680" s="146">
        <f>IF(N680="zákl. přenesená",J680,0)</f>
        <v>0</v>
      </c>
      <c r="BH680" s="146">
        <f>IF(N680="sníž. přenesená",J680,0)</f>
        <v>0</v>
      </c>
      <c r="BI680" s="146">
        <f>IF(N680="nulová",J680,0)</f>
        <v>0</v>
      </c>
      <c r="BJ680" s="19" t="s">
        <v>76</v>
      </c>
      <c r="BK680" s="146">
        <f>ROUND(I680*H680,2)</f>
        <v>0</v>
      </c>
      <c r="BL680" s="19" t="s">
        <v>113</v>
      </c>
      <c r="BM680" s="145" t="s">
        <v>8477</v>
      </c>
    </row>
    <row r="681" spans="2:65" s="1" customFormat="1" ht="21.75" customHeight="1">
      <c r="B681" s="133"/>
      <c r="C681" s="134" t="s">
        <v>3951</v>
      </c>
      <c r="D681" s="134" t="s">
        <v>331</v>
      </c>
      <c r="E681" s="135" t="s">
        <v>7902</v>
      </c>
      <c r="F681" s="136" t="s">
        <v>7903</v>
      </c>
      <c r="G681" s="137" t="s">
        <v>491</v>
      </c>
      <c r="H681" s="138">
        <v>21.04</v>
      </c>
      <c r="I681" s="139"/>
      <c r="J681" s="140">
        <f>ROUND(I681*H681,2)</f>
        <v>0</v>
      </c>
      <c r="K681" s="136" t="s">
        <v>335</v>
      </c>
      <c r="L681" s="34"/>
      <c r="M681" s="141" t="s">
        <v>3</v>
      </c>
      <c r="N681" s="142" t="s">
        <v>40</v>
      </c>
      <c r="P681" s="143">
        <f>O681*H681</f>
        <v>0</v>
      </c>
      <c r="Q681" s="143">
        <v>0</v>
      </c>
      <c r="R681" s="143">
        <f>Q681*H681</f>
        <v>0</v>
      </c>
      <c r="S681" s="143">
        <v>0</v>
      </c>
      <c r="T681" s="144">
        <f>S681*H681</f>
        <v>0</v>
      </c>
      <c r="AR681" s="145" t="s">
        <v>113</v>
      </c>
      <c r="AT681" s="145" t="s">
        <v>331</v>
      </c>
      <c r="AU681" s="145" t="s">
        <v>76</v>
      </c>
      <c r="AY681" s="19" t="s">
        <v>328</v>
      </c>
      <c r="BE681" s="146">
        <f>IF(N681="základní",J681,0)</f>
        <v>0</v>
      </c>
      <c r="BF681" s="146">
        <f>IF(N681="snížená",J681,0)</f>
        <v>0</v>
      </c>
      <c r="BG681" s="146">
        <f>IF(N681="zákl. přenesená",J681,0)</f>
        <v>0</v>
      </c>
      <c r="BH681" s="146">
        <f>IF(N681="sníž. přenesená",J681,0)</f>
        <v>0</v>
      </c>
      <c r="BI681" s="146">
        <f>IF(N681="nulová",J681,0)</f>
        <v>0</v>
      </c>
      <c r="BJ681" s="19" t="s">
        <v>76</v>
      </c>
      <c r="BK681" s="146">
        <f>ROUND(I681*H681,2)</f>
        <v>0</v>
      </c>
      <c r="BL681" s="19" t="s">
        <v>113</v>
      </c>
      <c r="BM681" s="145" t="s">
        <v>8478</v>
      </c>
    </row>
    <row r="682" spans="2:65" s="1" customFormat="1">
      <c r="B682" s="34"/>
      <c r="D682" s="147" t="s">
        <v>338</v>
      </c>
      <c r="F682" s="148" t="s">
        <v>7904</v>
      </c>
      <c r="I682" s="149"/>
      <c r="L682" s="34"/>
      <c r="M682" s="150"/>
      <c r="T682" s="55"/>
      <c r="AT682" s="19" t="s">
        <v>338</v>
      </c>
      <c r="AU682" s="19" t="s">
        <v>76</v>
      </c>
    </row>
    <row r="683" spans="2:65" s="14" customFormat="1">
      <c r="B683" s="170"/>
      <c r="D683" s="151" t="s">
        <v>442</v>
      </c>
      <c r="E683" s="171" t="s">
        <v>3</v>
      </c>
      <c r="F683" s="172" t="s">
        <v>8479</v>
      </c>
      <c r="H683" s="171" t="s">
        <v>3</v>
      </c>
      <c r="I683" s="173"/>
      <c r="L683" s="170"/>
      <c r="M683" s="174"/>
      <c r="T683" s="175"/>
      <c r="AT683" s="171" t="s">
        <v>442</v>
      </c>
      <c r="AU683" s="171" t="s">
        <v>76</v>
      </c>
      <c r="AV683" s="14" t="s">
        <v>76</v>
      </c>
      <c r="AW683" s="14" t="s">
        <v>31</v>
      </c>
      <c r="AX683" s="14" t="s">
        <v>69</v>
      </c>
      <c r="AY683" s="171" t="s">
        <v>328</v>
      </c>
    </row>
    <row r="684" spans="2:65" s="12" customFormat="1">
      <c r="B684" s="156"/>
      <c r="D684" s="151" t="s">
        <v>442</v>
      </c>
      <c r="E684" s="157" t="s">
        <v>3</v>
      </c>
      <c r="F684" s="158" t="s">
        <v>8480</v>
      </c>
      <c r="H684" s="159">
        <v>19.739999999999998</v>
      </c>
      <c r="I684" s="160"/>
      <c r="L684" s="156"/>
      <c r="M684" s="161"/>
      <c r="T684" s="162"/>
      <c r="AT684" s="157" t="s">
        <v>442</v>
      </c>
      <c r="AU684" s="157" t="s">
        <v>76</v>
      </c>
      <c r="AV684" s="12" t="s">
        <v>79</v>
      </c>
      <c r="AW684" s="12" t="s">
        <v>31</v>
      </c>
      <c r="AX684" s="12" t="s">
        <v>69</v>
      </c>
      <c r="AY684" s="157" t="s">
        <v>328</v>
      </c>
    </row>
    <row r="685" spans="2:65" s="14" customFormat="1">
      <c r="B685" s="170"/>
      <c r="D685" s="151" t="s">
        <v>442</v>
      </c>
      <c r="E685" s="171" t="s">
        <v>3</v>
      </c>
      <c r="F685" s="172" t="s">
        <v>8481</v>
      </c>
      <c r="H685" s="171" t="s">
        <v>3</v>
      </c>
      <c r="I685" s="173"/>
      <c r="L685" s="170"/>
      <c r="M685" s="174"/>
      <c r="T685" s="175"/>
      <c r="AT685" s="171" t="s">
        <v>442</v>
      </c>
      <c r="AU685" s="171" t="s">
        <v>76</v>
      </c>
      <c r="AV685" s="14" t="s">
        <v>76</v>
      </c>
      <c r="AW685" s="14" t="s">
        <v>31</v>
      </c>
      <c r="AX685" s="14" t="s">
        <v>69</v>
      </c>
      <c r="AY685" s="171" t="s">
        <v>328</v>
      </c>
    </row>
    <row r="686" spans="2:65" s="12" customFormat="1">
      <c r="B686" s="156"/>
      <c r="D686" s="151" t="s">
        <v>442</v>
      </c>
      <c r="E686" s="157" t="s">
        <v>3</v>
      </c>
      <c r="F686" s="158" t="s">
        <v>8482</v>
      </c>
      <c r="H686" s="159">
        <v>1.3</v>
      </c>
      <c r="I686" s="160"/>
      <c r="L686" s="156"/>
      <c r="M686" s="161"/>
      <c r="T686" s="162"/>
      <c r="AT686" s="157" t="s">
        <v>442</v>
      </c>
      <c r="AU686" s="157" t="s">
        <v>76</v>
      </c>
      <c r="AV686" s="12" t="s">
        <v>79</v>
      </c>
      <c r="AW686" s="12" t="s">
        <v>31</v>
      </c>
      <c r="AX686" s="12" t="s">
        <v>69</v>
      </c>
      <c r="AY686" s="157" t="s">
        <v>328</v>
      </c>
    </row>
    <row r="687" spans="2:65" s="13" customFormat="1">
      <c r="B687" s="163"/>
      <c r="D687" s="151" t="s">
        <v>442</v>
      </c>
      <c r="E687" s="164" t="s">
        <v>3</v>
      </c>
      <c r="F687" s="165" t="s">
        <v>452</v>
      </c>
      <c r="H687" s="166">
        <v>21.04</v>
      </c>
      <c r="I687" s="167"/>
      <c r="L687" s="163"/>
      <c r="M687" s="168"/>
      <c r="T687" s="169"/>
      <c r="AT687" s="164" t="s">
        <v>442</v>
      </c>
      <c r="AU687" s="164" t="s">
        <v>76</v>
      </c>
      <c r="AV687" s="13" t="s">
        <v>113</v>
      </c>
      <c r="AW687" s="13" t="s">
        <v>31</v>
      </c>
      <c r="AX687" s="13" t="s">
        <v>76</v>
      </c>
      <c r="AY687" s="164" t="s">
        <v>328</v>
      </c>
    </row>
    <row r="688" spans="2:65" s="1" customFormat="1" ht="16.5" customHeight="1">
      <c r="B688" s="133"/>
      <c r="C688" s="176" t="s">
        <v>3955</v>
      </c>
      <c r="D688" s="176" t="s">
        <v>539</v>
      </c>
      <c r="E688" s="177" t="s">
        <v>7912</v>
      </c>
      <c r="F688" s="178" t="s">
        <v>7913</v>
      </c>
      <c r="G688" s="179" t="s">
        <v>491</v>
      </c>
      <c r="H688" s="180">
        <v>21.04</v>
      </c>
      <c r="I688" s="181"/>
      <c r="J688" s="182">
        <f>ROUND(I688*H688,2)</f>
        <v>0</v>
      </c>
      <c r="K688" s="178" t="s">
        <v>335</v>
      </c>
      <c r="L688" s="183"/>
      <c r="M688" s="184" t="s">
        <v>3</v>
      </c>
      <c r="N688" s="185" t="s">
        <v>40</v>
      </c>
      <c r="P688" s="143">
        <f>O688*H688</f>
        <v>0</v>
      </c>
      <c r="Q688" s="143">
        <v>0</v>
      </c>
      <c r="R688" s="143">
        <f>Q688*H688</f>
        <v>0</v>
      </c>
      <c r="S688" s="143">
        <v>0</v>
      </c>
      <c r="T688" s="144">
        <f>S688*H688</f>
        <v>0</v>
      </c>
      <c r="AR688" s="145" t="s">
        <v>171</v>
      </c>
      <c r="AT688" s="145" t="s">
        <v>539</v>
      </c>
      <c r="AU688" s="145" t="s">
        <v>76</v>
      </c>
      <c r="AY688" s="19" t="s">
        <v>328</v>
      </c>
      <c r="BE688" s="146">
        <f>IF(N688="základní",J688,0)</f>
        <v>0</v>
      </c>
      <c r="BF688" s="146">
        <f>IF(N688="snížená",J688,0)</f>
        <v>0</v>
      </c>
      <c r="BG688" s="146">
        <f>IF(N688="zákl. přenesená",J688,0)</f>
        <v>0</v>
      </c>
      <c r="BH688" s="146">
        <f>IF(N688="sníž. přenesená",J688,0)</f>
        <v>0</v>
      </c>
      <c r="BI688" s="146">
        <f>IF(N688="nulová",J688,0)</f>
        <v>0</v>
      </c>
      <c r="BJ688" s="19" t="s">
        <v>76</v>
      </c>
      <c r="BK688" s="146">
        <f>ROUND(I688*H688,2)</f>
        <v>0</v>
      </c>
      <c r="BL688" s="19" t="s">
        <v>113</v>
      </c>
      <c r="BM688" s="145" t="s">
        <v>8483</v>
      </c>
    </row>
    <row r="689" spans="2:65" s="1" customFormat="1" ht="21.75" customHeight="1">
      <c r="B689" s="133"/>
      <c r="C689" s="134" t="s">
        <v>3960</v>
      </c>
      <c r="D689" s="134" t="s">
        <v>331</v>
      </c>
      <c r="E689" s="135" t="s">
        <v>8244</v>
      </c>
      <c r="F689" s="136" t="s">
        <v>8245</v>
      </c>
      <c r="G689" s="137" t="s">
        <v>491</v>
      </c>
      <c r="H689" s="138">
        <v>21.04</v>
      </c>
      <c r="I689" s="139"/>
      <c r="J689" s="140">
        <f>ROUND(I689*H689,2)</f>
        <v>0</v>
      </c>
      <c r="K689" s="136" t="s">
        <v>3</v>
      </c>
      <c r="L689" s="34"/>
      <c r="M689" s="141" t="s">
        <v>3</v>
      </c>
      <c r="N689" s="142" t="s">
        <v>40</v>
      </c>
      <c r="P689" s="143">
        <f>O689*H689</f>
        <v>0</v>
      </c>
      <c r="Q689" s="143">
        <v>0</v>
      </c>
      <c r="R689" s="143">
        <f>Q689*H689</f>
        <v>0</v>
      </c>
      <c r="S689" s="143">
        <v>0</v>
      </c>
      <c r="T689" s="144">
        <f>S689*H689</f>
        <v>0</v>
      </c>
      <c r="AR689" s="145" t="s">
        <v>113</v>
      </c>
      <c r="AT689" s="145" t="s">
        <v>331</v>
      </c>
      <c r="AU689" s="145" t="s">
        <v>76</v>
      </c>
      <c r="AY689" s="19" t="s">
        <v>328</v>
      </c>
      <c r="BE689" s="146">
        <f>IF(N689="základní",J689,0)</f>
        <v>0</v>
      </c>
      <c r="BF689" s="146">
        <f>IF(N689="snížená",J689,0)</f>
        <v>0</v>
      </c>
      <c r="BG689" s="146">
        <f>IF(N689="zákl. přenesená",J689,0)</f>
        <v>0</v>
      </c>
      <c r="BH689" s="146">
        <f>IF(N689="sníž. přenesená",J689,0)</f>
        <v>0</v>
      </c>
      <c r="BI689" s="146">
        <f>IF(N689="nulová",J689,0)</f>
        <v>0</v>
      </c>
      <c r="BJ689" s="19" t="s">
        <v>76</v>
      </c>
      <c r="BK689" s="146">
        <f>ROUND(I689*H689,2)</f>
        <v>0</v>
      </c>
      <c r="BL689" s="19" t="s">
        <v>113</v>
      </c>
      <c r="BM689" s="145" t="s">
        <v>8484</v>
      </c>
    </row>
    <row r="690" spans="2:65" s="1" customFormat="1" ht="24.2" customHeight="1">
      <c r="B690" s="133"/>
      <c r="C690" s="134" t="s">
        <v>3964</v>
      </c>
      <c r="D690" s="134" t="s">
        <v>331</v>
      </c>
      <c r="E690" s="135" t="s">
        <v>8414</v>
      </c>
      <c r="F690" s="136" t="s">
        <v>8137</v>
      </c>
      <c r="G690" s="137" t="s">
        <v>585</v>
      </c>
      <c r="H690" s="138">
        <v>35.450000000000003</v>
      </c>
      <c r="I690" s="139"/>
      <c r="J690" s="140">
        <f>ROUND(I690*H690,2)</f>
        <v>0</v>
      </c>
      <c r="K690" s="136" t="s">
        <v>335</v>
      </c>
      <c r="L690" s="34"/>
      <c r="M690" s="141" t="s">
        <v>3</v>
      </c>
      <c r="N690" s="142" t="s">
        <v>40</v>
      </c>
      <c r="P690" s="143">
        <f>O690*H690</f>
        <v>0</v>
      </c>
      <c r="Q690" s="143">
        <v>0</v>
      </c>
      <c r="R690" s="143">
        <f>Q690*H690</f>
        <v>0</v>
      </c>
      <c r="S690" s="143">
        <v>0</v>
      </c>
      <c r="T690" s="144">
        <f>S690*H690</f>
        <v>0</v>
      </c>
      <c r="AR690" s="145" t="s">
        <v>113</v>
      </c>
      <c r="AT690" s="145" t="s">
        <v>331</v>
      </c>
      <c r="AU690" s="145" t="s">
        <v>76</v>
      </c>
      <c r="AY690" s="19" t="s">
        <v>328</v>
      </c>
      <c r="BE690" s="146">
        <f>IF(N690="základní",J690,0)</f>
        <v>0</v>
      </c>
      <c r="BF690" s="146">
        <f>IF(N690="snížená",J690,0)</f>
        <v>0</v>
      </c>
      <c r="BG690" s="146">
        <f>IF(N690="zákl. přenesená",J690,0)</f>
        <v>0</v>
      </c>
      <c r="BH690" s="146">
        <f>IF(N690="sníž. přenesená",J690,0)</f>
        <v>0</v>
      </c>
      <c r="BI690" s="146">
        <f>IF(N690="nulová",J690,0)</f>
        <v>0</v>
      </c>
      <c r="BJ690" s="19" t="s">
        <v>76</v>
      </c>
      <c r="BK690" s="146">
        <f>ROUND(I690*H690,2)</f>
        <v>0</v>
      </c>
      <c r="BL690" s="19" t="s">
        <v>113</v>
      </c>
      <c r="BM690" s="145" t="s">
        <v>8485</v>
      </c>
    </row>
    <row r="691" spans="2:65" s="1" customFormat="1">
      <c r="B691" s="34"/>
      <c r="D691" s="147" t="s">
        <v>338</v>
      </c>
      <c r="F691" s="148" t="s">
        <v>8415</v>
      </c>
      <c r="I691" s="149"/>
      <c r="L691" s="34"/>
      <c r="M691" s="150"/>
      <c r="T691" s="55"/>
      <c r="AT691" s="19" t="s">
        <v>338</v>
      </c>
      <c r="AU691" s="19" t="s">
        <v>76</v>
      </c>
    </row>
    <row r="692" spans="2:65" s="1" customFormat="1" ht="37.9" customHeight="1">
      <c r="B692" s="133"/>
      <c r="C692" s="134" t="s">
        <v>3969</v>
      </c>
      <c r="D692" s="134" t="s">
        <v>331</v>
      </c>
      <c r="E692" s="135" t="s">
        <v>8486</v>
      </c>
      <c r="F692" s="136" t="s">
        <v>8134</v>
      </c>
      <c r="G692" s="137" t="s">
        <v>585</v>
      </c>
      <c r="H692" s="138">
        <v>35.450000000000003</v>
      </c>
      <c r="I692" s="139"/>
      <c r="J692" s="140">
        <f>ROUND(I692*H692,2)</f>
        <v>0</v>
      </c>
      <c r="K692" s="136" t="s">
        <v>3</v>
      </c>
      <c r="L692" s="34"/>
      <c r="M692" s="141" t="s">
        <v>3</v>
      </c>
      <c r="N692" s="142" t="s">
        <v>40</v>
      </c>
      <c r="P692" s="143">
        <f>O692*H692</f>
        <v>0</v>
      </c>
      <c r="Q692" s="143">
        <v>0</v>
      </c>
      <c r="R692" s="143">
        <f>Q692*H692</f>
        <v>0</v>
      </c>
      <c r="S692" s="143">
        <v>0</v>
      </c>
      <c r="T692" s="144">
        <f>S692*H692</f>
        <v>0</v>
      </c>
      <c r="AR692" s="145" t="s">
        <v>113</v>
      </c>
      <c r="AT692" s="145" t="s">
        <v>331</v>
      </c>
      <c r="AU692" s="145" t="s">
        <v>76</v>
      </c>
      <c r="AY692" s="19" t="s">
        <v>328</v>
      </c>
      <c r="BE692" s="146">
        <f>IF(N692="základní",J692,0)</f>
        <v>0</v>
      </c>
      <c r="BF692" s="146">
        <f>IF(N692="snížená",J692,0)</f>
        <v>0</v>
      </c>
      <c r="BG692" s="146">
        <f>IF(N692="zákl. přenesená",J692,0)</f>
        <v>0</v>
      </c>
      <c r="BH692" s="146">
        <f>IF(N692="sníž. přenesená",J692,0)</f>
        <v>0</v>
      </c>
      <c r="BI692" s="146">
        <f>IF(N692="nulová",J692,0)</f>
        <v>0</v>
      </c>
      <c r="BJ692" s="19" t="s">
        <v>76</v>
      </c>
      <c r="BK692" s="146">
        <f>ROUND(I692*H692,2)</f>
        <v>0</v>
      </c>
      <c r="BL692" s="19" t="s">
        <v>113</v>
      </c>
      <c r="BM692" s="145" t="s">
        <v>1224</v>
      </c>
    </row>
    <row r="693" spans="2:65" s="11" customFormat="1" ht="25.9" customHeight="1">
      <c r="B693" s="121"/>
      <c r="D693" s="122" t="s">
        <v>68</v>
      </c>
      <c r="E693" s="123" t="s">
        <v>8487</v>
      </c>
      <c r="F693" s="123" t="s">
        <v>8488</v>
      </c>
      <c r="I693" s="124"/>
      <c r="J693" s="125">
        <f>BK693</f>
        <v>0</v>
      </c>
      <c r="L693" s="121"/>
      <c r="M693" s="126"/>
      <c r="P693" s="127">
        <f>SUM(P694:P728)</f>
        <v>0</v>
      </c>
      <c r="R693" s="127">
        <f>SUM(R694:R728)</f>
        <v>0</v>
      </c>
      <c r="T693" s="128">
        <f>SUM(T694:T728)</f>
        <v>0</v>
      </c>
      <c r="AR693" s="122" t="s">
        <v>76</v>
      </c>
      <c r="AT693" s="129" t="s">
        <v>68</v>
      </c>
      <c r="AU693" s="129" t="s">
        <v>69</v>
      </c>
      <c r="AY693" s="122" t="s">
        <v>328</v>
      </c>
      <c r="BK693" s="130">
        <f>SUM(BK694:BK728)</f>
        <v>0</v>
      </c>
    </row>
    <row r="694" spans="2:65" s="1" customFormat="1" ht="24.2" customHeight="1">
      <c r="B694" s="133"/>
      <c r="C694" s="134" t="s">
        <v>3973</v>
      </c>
      <c r="D694" s="134" t="s">
        <v>331</v>
      </c>
      <c r="E694" s="135" t="s">
        <v>6918</v>
      </c>
      <c r="F694" s="136" t="s">
        <v>8489</v>
      </c>
      <c r="G694" s="137" t="s">
        <v>439</v>
      </c>
      <c r="H694" s="138">
        <v>74</v>
      </c>
      <c r="I694" s="139"/>
      <c r="J694" s="140">
        <f>ROUND(I694*H694,2)</f>
        <v>0</v>
      </c>
      <c r="K694" s="136" t="s">
        <v>335</v>
      </c>
      <c r="L694" s="34"/>
      <c r="M694" s="141" t="s">
        <v>3</v>
      </c>
      <c r="N694" s="142" t="s">
        <v>40</v>
      </c>
      <c r="P694" s="143">
        <f>O694*H694</f>
        <v>0</v>
      </c>
      <c r="Q694" s="143">
        <v>0</v>
      </c>
      <c r="R694" s="143">
        <f>Q694*H694</f>
        <v>0</v>
      </c>
      <c r="S694" s="143">
        <v>0</v>
      </c>
      <c r="T694" s="144">
        <f>S694*H694</f>
        <v>0</v>
      </c>
      <c r="AR694" s="145" t="s">
        <v>113</v>
      </c>
      <c r="AT694" s="145" t="s">
        <v>331</v>
      </c>
      <c r="AU694" s="145" t="s">
        <v>76</v>
      </c>
      <c r="AY694" s="19" t="s">
        <v>328</v>
      </c>
      <c r="BE694" s="146">
        <f>IF(N694="základní",J694,0)</f>
        <v>0</v>
      </c>
      <c r="BF694" s="146">
        <f>IF(N694="snížená",J694,0)</f>
        <v>0</v>
      </c>
      <c r="BG694" s="146">
        <f>IF(N694="zákl. přenesená",J694,0)</f>
        <v>0</v>
      </c>
      <c r="BH694" s="146">
        <f>IF(N694="sníž. přenesená",J694,0)</f>
        <v>0</v>
      </c>
      <c r="BI694" s="146">
        <f>IF(N694="nulová",J694,0)</f>
        <v>0</v>
      </c>
      <c r="BJ694" s="19" t="s">
        <v>76</v>
      </c>
      <c r="BK694" s="146">
        <f>ROUND(I694*H694,2)</f>
        <v>0</v>
      </c>
      <c r="BL694" s="19" t="s">
        <v>113</v>
      </c>
      <c r="BM694" s="145" t="s">
        <v>8490</v>
      </c>
    </row>
    <row r="695" spans="2:65" s="1" customFormat="1">
      <c r="B695" s="34"/>
      <c r="D695" s="147" t="s">
        <v>338</v>
      </c>
      <c r="F695" s="148" t="s">
        <v>6921</v>
      </c>
      <c r="I695" s="149"/>
      <c r="L695" s="34"/>
      <c r="M695" s="150"/>
      <c r="T695" s="55"/>
      <c r="AT695" s="19" t="s">
        <v>338</v>
      </c>
      <c r="AU695" s="19" t="s">
        <v>76</v>
      </c>
    </row>
    <row r="696" spans="2:65" s="1" customFormat="1" ht="24.2" customHeight="1">
      <c r="B696" s="133"/>
      <c r="C696" s="176" t="s">
        <v>3980</v>
      </c>
      <c r="D696" s="176" t="s">
        <v>539</v>
      </c>
      <c r="E696" s="177" t="s">
        <v>8491</v>
      </c>
      <c r="F696" s="178" t="s">
        <v>8492</v>
      </c>
      <c r="G696" s="179" t="s">
        <v>439</v>
      </c>
      <c r="H696" s="180">
        <v>77.7</v>
      </c>
      <c r="I696" s="181"/>
      <c r="J696" s="182">
        <f>ROUND(I696*H696,2)</f>
        <v>0</v>
      </c>
      <c r="K696" s="178" t="s">
        <v>335</v>
      </c>
      <c r="L696" s="183"/>
      <c r="M696" s="184" t="s">
        <v>3</v>
      </c>
      <c r="N696" s="185" t="s">
        <v>40</v>
      </c>
      <c r="P696" s="143">
        <f>O696*H696</f>
        <v>0</v>
      </c>
      <c r="Q696" s="143">
        <v>0</v>
      </c>
      <c r="R696" s="143">
        <f>Q696*H696</f>
        <v>0</v>
      </c>
      <c r="S696" s="143">
        <v>0</v>
      </c>
      <c r="T696" s="144">
        <f>S696*H696</f>
        <v>0</v>
      </c>
      <c r="AR696" s="145" t="s">
        <v>171</v>
      </c>
      <c r="AT696" s="145" t="s">
        <v>539</v>
      </c>
      <c r="AU696" s="145" t="s">
        <v>76</v>
      </c>
      <c r="AY696" s="19" t="s">
        <v>328</v>
      </c>
      <c r="BE696" s="146">
        <f>IF(N696="základní",J696,0)</f>
        <v>0</v>
      </c>
      <c r="BF696" s="146">
        <f>IF(N696="snížená",J696,0)</f>
        <v>0</v>
      </c>
      <c r="BG696" s="146">
        <f>IF(N696="zákl. přenesená",J696,0)</f>
        <v>0</v>
      </c>
      <c r="BH696" s="146">
        <f>IF(N696="sníž. přenesená",J696,0)</f>
        <v>0</v>
      </c>
      <c r="BI696" s="146">
        <f>IF(N696="nulová",J696,0)</f>
        <v>0</v>
      </c>
      <c r="BJ696" s="19" t="s">
        <v>76</v>
      </c>
      <c r="BK696" s="146">
        <f>ROUND(I696*H696,2)</f>
        <v>0</v>
      </c>
      <c r="BL696" s="19" t="s">
        <v>113</v>
      </c>
      <c r="BM696" s="145" t="s">
        <v>8493</v>
      </c>
    </row>
    <row r="697" spans="2:65" s="1" customFormat="1" ht="24.2" customHeight="1">
      <c r="B697" s="133"/>
      <c r="C697" s="134" t="s">
        <v>1422</v>
      </c>
      <c r="D697" s="134" t="s">
        <v>331</v>
      </c>
      <c r="E697" s="135" t="s">
        <v>6918</v>
      </c>
      <c r="F697" s="136" t="s">
        <v>8489</v>
      </c>
      <c r="G697" s="137" t="s">
        <v>439</v>
      </c>
      <c r="H697" s="138">
        <v>74</v>
      </c>
      <c r="I697" s="139"/>
      <c r="J697" s="140">
        <f>ROUND(I697*H697,2)</f>
        <v>0</v>
      </c>
      <c r="K697" s="136" t="s">
        <v>335</v>
      </c>
      <c r="L697" s="34"/>
      <c r="M697" s="141" t="s">
        <v>3</v>
      </c>
      <c r="N697" s="142" t="s">
        <v>40</v>
      </c>
      <c r="P697" s="143">
        <f>O697*H697</f>
        <v>0</v>
      </c>
      <c r="Q697" s="143">
        <v>0</v>
      </c>
      <c r="R697" s="143">
        <f>Q697*H697</f>
        <v>0</v>
      </c>
      <c r="S697" s="143">
        <v>0</v>
      </c>
      <c r="T697" s="144">
        <f>S697*H697</f>
        <v>0</v>
      </c>
      <c r="AR697" s="145" t="s">
        <v>113</v>
      </c>
      <c r="AT697" s="145" t="s">
        <v>331</v>
      </c>
      <c r="AU697" s="145" t="s">
        <v>76</v>
      </c>
      <c r="AY697" s="19" t="s">
        <v>328</v>
      </c>
      <c r="BE697" s="146">
        <f>IF(N697="základní",J697,0)</f>
        <v>0</v>
      </c>
      <c r="BF697" s="146">
        <f>IF(N697="snížená",J697,0)</f>
        <v>0</v>
      </c>
      <c r="BG697" s="146">
        <f>IF(N697="zákl. přenesená",J697,0)</f>
        <v>0</v>
      </c>
      <c r="BH697" s="146">
        <f>IF(N697="sníž. přenesená",J697,0)</f>
        <v>0</v>
      </c>
      <c r="BI697" s="146">
        <f>IF(N697="nulová",J697,0)</f>
        <v>0</v>
      </c>
      <c r="BJ697" s="19" t="s">
        <v>76</v>
      </c>
      <c r="BK697" s="146">
        <f>ROUND(I697*H697,2)</f>
        <v>0</v>
      </c>
      <c r="BL697" s="19" t="s">
        <v>113</v>
      </c>
      <c r="BM697" s="145" t="s">
        <v>8494</v>
      </c>
    </row>
    <row r="698" spans="2:65" s="1" customFormat="1">
      <c r="B698" s="34"/>
      <c r="D698" s="147" t="s">
        <v>338</v>
      </c>
      <c r="F698" s="148" t="s">
        <v>6921</v>
      </c>
      <c r="I698" s="149"/>
      <c r="L698" s="34"/>
      <c r="M698" s="150"/>
      <c r="T698" s="55"/>
      <c r="AT698" s="19" t="s">
        <v>338</v>
      </c>
      <c r="AU698" s="19" t="s">
        <v>76</v>
      </c>
    </row>
    <row r="699" spans="2:65" s="1" customFormat="1" ht="24.2" customHeight="1">
      <c r="B699" s="133"/>
      <c r="C699" s="176" t="s">
        <v>3989</v>
      </c>
      <c r="D699" s="176" t="s">
        <v>539</v>
      </c>
      <c r="E699" s="177" t="s">
        <v>2701</v>
      </c>
      <c r="F699" s="178" t="s">
        <v>2702</v>
      </c>
      <c r="G699" s="179" t="s">
        <v>439</v>
      </c>
      <c r="H699" s="180">
        <v>77.7</v>
      </c>
      <c r="I699" s="181"/>
      <c r="J699" s="182">
        <f>ROUND(I699*H699,2)</f>
        <v>0</v>
      </c>
      <c r="K699" s="178" t="s">
        <v>335</v>
      </c>
      <c r="L699" s="183"/>
      <c r="M699" s="184" t="s">
        <v>3</v>
      </c>
      <c r="N699" s="185" t="s">
        <v>40</v>
      </c>
      <c r="P699" s="143">
        <f>O699*H699</f>
        <v>0</v>
      </c>
      <c r="Q699" s="143">
        <v>0</v>
      </c>
      <c r="R699" s="143">
        <f>Q699*H699</f>
        <v>0</v>
      </c>
      <c r="S699" s="143">
        <v>0</v>
      </c>
      <c r="T699" s="144">
        <f>S699*H699</f>
        <v>0</v>
      </c>
      <c r="AR699" s="145" t="s">
        <v>171</v>
      </c>
      <c r="AT699" s="145" t="s">
        <v>539</v>
      </c>
      <c r="AU699" s="145" t="s">
        <v>76</v>
      </c>
      <c r="AY699" s="19" t="s">
        <v>328</v>
      </c>
      <c r="BE699" s="146">
        <f>IF(N699="základní",J699,0)</f>
        <v>0</v>
      </c>
      <c r="BF699" s="146">
        <f>IF(N699="snížená",J699,0)</f>
        <v>0</v>
      </c>
      <c r="BG699" s="146">
        <f>IF(N699="zákl. přenesená",J699,0)</f>
        <v>0</v>
      </c>
      <c r="BH699" s="146">
        <f>IF(N699="sníž. přenesená",J699,0)</f>
        <v>0</v>
      </c>
      <c r="BI699" s="146">
        <f>IF(N699="nulová",J699,0)</f>
        <v>0</v>
      </c>
      <c r="BJ699" s="19" t="s">
        <v>76</v>
      </c>
      <c r="BK699" s="146">
        <f>ROUND(I699*H699,2)</f>
        <v>0</v>
      </c>
      <c r="BL699" s="19" t="s">
        <v>113</v>
      </c>
      <c r="BM699" s="145" t="s">
        <v>8495</v>
      </c>
    </row>
    <row r="700" spans="2:65" s="1" customFormat="1" ht="24.2" customHeight="1">
      <c r="B700" s="133"/>
      <c r="C700" s="134" t="s">
        <v>3995</v>
      </c>
      <c r="D700" s="134" t="s">
        <v>331</v>
      </c>
      <c r="E700" s="135" t="s">
        <v>8496</v>
      </c>
      <c r="F700" s="136" t="s">
        <v>8497</v>
      </c>
      <c r="G700" s="137" t="s">
        <v>439</v>
      </c>
      <c r="H700" s="138">
        <v>74</v>
      </c>
      <c r="I700" s="139"/>
      <c r="J700" s="140">
        <f>ROUND(I700*H700,2)</f>
        <v>0</v>
      </c>
      <c r="K700" s="136" t="s">
        <v>335</v>
      </c>
      <c r="L700" s="34"/>
      <c r="M700" s="141" t="s">
        <v>3</v>
      </c>
      <c r="N700" s="142" t="s">
        <v>40</v>
      </c>
      <c r="P700" s="143">
        <f>O700*H700</f>
        <v>0</v>
      </c>
      <c r="Q700" s="143">
        <v>0</v>
      </c>
      <c r="R700" s="143">
        <f>Q700*H700</f>
        <v>0</v>
      </c>
      <c r="S700" s="143">
        <v>0</v>
      </c>
      <c r="T700" s="144">
        <f>S700*H700</f>
        <v>0</v>
      </c>
      <c r="AR700" s="145" t="s">
        <v>113</v>
      </c>
      <c r="AT700" s="145" t="s">
        <v>331</v>
      </c>
      <c r="AU700" s="145" t="s">
        <v>76</v>
      </c>
      <c r="AY700" s="19" t="s">
        <v>328</v>
      </c>
      <c r="BE700" s="146">
        <f>IF(N700="základní",J700,0)</f>
        <v>0</v>
      </c>
      <c r="BF700" s="146">
        <f>IF(N700="snížená",J700,0)</f>
        <v>0</v>
      </c>
      <c r="BG700" s="146">
        <f>IF(N700="zákl. přenesená",J700,0)</f>
        <v>0</v>
      </c>
      <c r="BH700" s="146">
        <f>IF(N700="sníž. přenesená",J700,0)</f>
        <v>0</v>
      </c>
      <c r="BI700" s="146">
        <f>IF(N700="nulová",J700,0)</f>
        <v>0</v>
      </c>
      <c r="BJ700" s="19" t="s">
        <v>76</v>
      </c>
      <c r="BK700" s="146">
        <f>ROUND(I700*H700,2)</f>
        <v>0</v>
      </c>
      <c r="BL700" s="19" t="s">
        <v>113</v>
      </c>
      <c r="BM700" s="145" t="s">
        <v>8498</v>
      </c>
    </row>
    <row r="701" spans="2:65" s="1" customFormat="1">
      <c r="B701" s="34"/>
      <c r="D701" s="147" t="s">
        <v>338</v>
      </c>
      <c r="F701" s="148" t="s">
        <v>8499</v>
      </c>
      <c r="I701" s="149"/>
      <c r="L701" s="34"/>
      <c r="M701" s="150"/>
      <c r="T701" s="55"/>
      <c r="AT701" s="19" t="s">
        <v>338</v>
      </c>
      <c r="AU701" s="19" t="s">
        <v>76</v>
      </c>
    </row>
    <row r="702" spans="2:65" s="1" customFormat="1" ht="33" customHeight="1">
      <c r="B702" s="133"/>
      <c r="C702" s="176" t="s">
        <v>4000</v>
      </c>
      <c r="D702" s="176" t="s">
        <v>539</v>
      </c>
      <c r="E702" s="177" t="s">
        <v>8500</v>
      </c>
      <c r="F702" s="178" t="s">
        <v>8501</v>
      </c>
      <c r="G702" s="179" t="s">
        <v>439</v>
      </c>
      <c r="H702" s="180">
        <v>77.7</v>
      </c>
      <c r="I702" s="181"/>
      <c r="J702" s="182">
        <f>ROUND(I702*H702,2)</f>
        <v>0</v>
      </c>
      <c r="K702" s="178" t="s">
        <v>3</v>
      </c>
      <c r="L702" s="183"/>
      <c r="M702" s="184" t="s">
        <v>3</v>
      </c>
      <c r="N702" s="185" t="s">
        <v>40</v>
      </c>
      <c r="P702" s="143">
        <f>O702*H702</f>
        <v>0</v>
      </c>
      <c r="Q702" s="143">
        <v>0</v>
      </c>
      <c r="R702" s="143">
        <f>Q702*H702</f>
        <v>0</v>
      </c>
      <c r="S702" s="143">
        <v>0</v>
      </c>
      <c r="T702" s="144">
        <f>S702*H702</f>
        <v>0</v>
      </c>
      <c r="AR702" s="145" t="s">
        <v>171</v>
      </c>
      <c r="AT702" s="145" t="s">
        <v>539</v>
      </c>
      <c r="AU702" s="145" t="s">
        <v>76</v>
      </c>
      <c r="AY702" s="19" t="s">
        <v>328</v>
      </c>
      <c r="BE702" s="146">
        <f>IF(N702="základní",J702,0)</f>
        <v>0</v>
      </c>
      <c r="BF702" s="146">
        <f>IF(N702="snížená",J702,0)</f>
        <v>0</v>
      </c>
      <c r="BG702" s="146">
        <f>IF(N702="zákl. přenesená",J702,0)</f>
        <v>0</v>
      </c>
      <c r="BH702" s="146">
        <f>IF(N702="sníž. přenesená",J702,0)</f>
        <v>0</v>
      </c>
      <c r="BI702" s="146">
        <f>IF(N702="nulová",J702,0)</f>
        <v>0</v>
      </c>
      <c r="BJ702" s="19" t="s">
        <v>76</v>
      </c>
      <c r="BK702" s="146">
        <f>ROUND(I702*H702,2)</f>
        <v>0</v>
      </c>
      <c r="BL702" s="19" t="s">
        <v>113</v>
      </c>
      <c r="BM702" s="145" t="s">
        <v>8502</v>
      </c>
    </row>
    <row r="703" spans="2:65" s="1" customFormat="1" ht="24.2" customHeight="1">
      <c r="B703" s="133"/>
      <c r="C703" s="134" t="s">
        <v>4009</v>
      </c>
      <c r="D703" s="134" t="s">
        <v>331</v>
      </c>
      <c r="E703" s="135" t="s">
        <v>8503</v>
      </c>
      <c r="F703" s="136" t="s">
        <v>8504</v>
      </c>
      <c r="G703" s="137" t="s">
        <v>439</v>
      </c>
      <c r="H703" s="138">
        <v>74</v>
      </c>
      <c r="I703" s="139"/>
      <c r="J703" s="140">
        <f>ROUND(I703*H703,2)</f>
        <v>0</v>
      </c>
      <c r="K703" s="136" t="s">
        <v>335</v>
      </c>
      <c r="L703" s="34"/>
      <c r="M703" s="141" t="s">
        <v>3</v>
      </c>
      <c r="N703" s="142" t="s">
        <v>40</v>
      </c>
      <c r="P703" s="143">
        <f>O703*H703</f>
        <v>0</v>
      </c>
      <c r="Q703" s="143">
        <v>0</v>
      </c>
      <c r="R703" s="143">
        <f>Q703*H703</f>
        <v>0</v>
      </c>
      <c r="S703" s="143">
        <v>0</v>
      </c>
      <c r="T703" s="144">
        <f>S703*H703</f>
        <v>0</v>
      </c>
      <c r="AR703" s="145" t="s">
        <v>113</v>
      </c>
      <c r="AT703" s="145" t="s">
        <v>331</v>
      </c>
      <c r="AU703" s="145" t="s">
        <v>76</v>
      </c>
      <c r="AY703" s="19" t="s">
        <v>328</v>
      </c>
      <c r="BE703" s="146">
        <f>IF(N703="základní",J703,0)</f>
        <v>0</v>
      </c>
      <c r="BF703" s="146">
        <f>IF(N703="snížená",J703,0)</f>
        <v>0</v>
      </c>
      <c r="BG703" s="146">
        <f>IF(N703="zákl. přenesená",J703,0)</f>
        <v>0</v>
      </c>
      <c r="BH703" s="146">
        <f>IF(N703="sníž. přenesená",J703,0)</f>
        <v>0</v>
      </c>
      <c r="BI703" s="146">
        <f>IF(N703="nulová",J703,0)</f>
        <v>0</v>
      </c>
      <c r="BJ703" s="19" t="s">
        <v>76</v>
      </c>
      <c r="BK703" s="146">
        <f>ROUND(I703*H703,2)</f>
        <v>0</v>
      </c>
      <c r="BL703" s="19" t="s">
        <v>113</v>
      </c>
      <c r="BM703" s="145" t="s">
        <v>8505</v>
      </c>
    </row>
    <row r="704" spans="2:65" s="1" customFormat="1">
      <c r="B704" s="34"/>
      <c r="D704" s="147" t="s">
        <v>338</v>
      </c>
      <c r="F704" s="148" t="s">
        <v>8506</v>
      </c>
      <c r="I704" s="149"/>
      <c r="L704" s="34"/>
      <c r="M704" s="150"/>
      <c r="T704" s="55"/>
      <c r="AT704" s="19" t="s">
        <v>338</v>
      </c>
      <c r="AU704" s="19" t="s">
        <v>76</v>
      </c>
    </row>
    <row r="705" spans="2:65" s="1" customFormat="1" ht="24.2" customHeight="1">
      <c r="B705" s="133"/>
      <c r="C705" s="176" t="s">
        <v>4014</v>
      </c>
      <c r="D705" s="176" t="s">
        <v>539</v>
      </c>
      <c r="E705" s="177" t="s">
        <v>8507</v>
      </c>
      <c r="F705" s="178" t="s">
        <v>8508</v>
      </c>
      <c r="G705" s="179" t="s">
        <v>491</v>
      </c>
      <c r="H705" s="180">
        <v>12.432</v>
      </c>
      <c r="I705" s="181"/>
      <c r="J705" s="182">
        <f>ROUND(I705*H705,2)</f>
        <v>0</v>
      </c>
      <c r="K705" s="178" t="s">
        <v>335</v>
      </c>
      <c r="L705" s="183"/>
      <c r="M705" s="184" t="s">
        <v>3</v>
      </c>
      <c r="N705" s="185" t="s">
        <v>40</v>
      </c>
      <c r="P705" s="143">
        <f>O705*H705</f>
        <v>0</v>
      </c>
      <c r="Q705" s="143">
        <v>0</v>
      </c>
      <c r="R705" s="143">
        <f>Q705*H705</f>
        <v>0</v>
      </c>
      <c r="S705" s="143">
        <v>0</v>
      </c>
      <c r="T705" s="144">
        <f>S705*H705</f>
        <v>0</v>
      </c>
      <c r="AR705" s="145" t="s">
        <v>171</v>
      </c>
      <c r="AT705" s="145" t="s">
        <v>539</v>
      </c>
      <c r="AU705" s="145" t="s">
        <v>76</v>
      </c>
      <c r="AY705" s="19" t="s">
        <v>328</v>
      </c>
      <c r="BE705" s="146">
        <f>IF(N705="základní",J705,0)</f>
        <v>0</v>
      </c>
      <c r="BF705" s="146">
        <f>IF(N705="snížená",J705,0)</f>
        <v>0</v>
      </c>
      <c r="BG705" s="146">
        <f>IF(N705="zákl. přenesená",J705,0)</f>
        <v>0</v>
      </c>
      <c r="BH705" s="146">
        <f>IF(N705="sníž. přenesená",J705,0)</f>
        <v>0</v>
      </c>
      <c r="BI705" s="146">
        <f>IF(N705="nulová",J705,0)</f>
        <v>0</v>
      </c>
      <c r="BJ705" s="19" t="s">
        <v>76</v>
      </c>
      <c r="BK705" s="146">
        <f>ROUND(I705*H705,2)</f>
        <v>0</v>
      </c>
      <c r="BL705" s="19" t="s">
        <v>113</v>
      </c>
      <c r="BM705" s="145" t="s">
        <v>8509</v>
      </c>
    </row>
    <row r="706" spans="2:65" s="1" customFormat="1" ht="24.2" customHeight="1">
      <c r="B706" s="133"/>
      <c r="C706" s="134" t="s">
        <v>4019</v>
      </c>
      <c r="D706" s="134" t="s">
        <v>331</v>
      </c>
      <c r="E706" s="135" t="s">
        <v>8510</v>
      </c>
      <c r="F706" s="136" t="s">
        <v>8137</v>
      </c>
      <c r="G706" s="137" t="s">
        <v>585</v>
      </c>
      <c r="H706" s="138">
        <v>11.1</v>
      </c>
      <c r="I706" s="139"/>
      <c r="J706" s="140">
        <f>ROUND(I706*H706,2)</f>
        <v>0</v>
      </c>
      <c r="K706" s="136" t="s">
        <v>3</v>
      </c>
      <c r="L706" s="34"/>
      <c r="M706" s="141" t="s">
        <v>3</v>
      </c>
      <c r="N706" s="142" t="s">
        <v>40</v>
      </c>
      <c r="P706" s="143">
        <f>O706*H706</f>
        <v>0</v>
      </c>
      <c r="Q706" s="143">
        <v>0</v>
      </c>
      <c r="R706" s="143">
        <f>Q706*H706</f>
        <v>0</v>
      </c>
      <c r="S706" s="143">
        <v>0</v>
      </c>
      <c r="T706" s="144">
        <f>S706*H706</f>
        <v>0</v>
      </c>
      <c r="AR706" s="145" t="s">
        <v>113</v>
      </c>
      <c r="AT706" s="145" t="s">
        <v>331</v>
      </c>
      <c r="AU706" s="145" t="s">
        <v>76</v>
      </c>
      <c r="AY706" s="19" t="s">
        <v>328</v>
      </c>
      <c r="BE706" s="146">
        <f>IF(N706="základní",J706,0)</f>
        <v>0</v>
      </c>
      <c r="BF706" s="146">
        <f>IF(N706="snížená",J706,0)</f>
        <v>0</v>
      </c>
      <c r="BG706" s="146">
        <f>IF(N706="zákl. přenesená",J706,0)</f>
        <v>0</v>
      </c>
      <c r="BH706" s="146">
        <f>IF(N706="sníž. přenesená",J706,0)</f>
        <v>0</v>
      </c>
      <c r="BI706" s="146">
        <f>IF(N706="nulová",J706,0)</f>
        <v>0</v>
      </c>
      <c r="BJ706" s="19" t="s">
        <v>76</v>
      </c>
      <c r="BK706" s="146">
        <f>ROUND(I706*H706,2)</f>
        <v>0</v>
      </c>
      <c r="BL706" s="19" t="s">
        <v>113</v>
      </c>
      <c r="BM706" s="145" t="s">
        <v>8511</v>
      </c>
    </row>
    <row r="707" spans="2:65" s="12" customFormat="1">
      <c r="B707" s="156"/>
      <c r="D707" s="151" t="s">
        <v>442</v>
      </c>
      <c r="E707" s="157" t="s">
        <v>3</v>
      </c>
      <c r="F707" s="158" t="s">
        <v>8512</v>
      </c>
      <c r="H707" s="159">
        <v>11.1</v>
      </c>
      <c r="I707" s="160"/>
      <c r="L707" s="156"/>
      <c r="M707" s="161"/>
      <c r="T707" s="162"/>
      <c r="AT707" s="157" t="s">
        <v>442</v>
      </c>
      <c r="AU707" s="157" t="s">
        <v>76</v>
      </c>
      <c r="AV707" s="12" t="s">
        <v>79</v>
      </c>
      <c r="AW707" s="12" t="s">
        <v>31</v>
      </c>
      <c r="AX707" s="12" t="s">
        <v>69</v>
      </c>
      <c r="AY707" s="157" t="s">
        <v>328</v>
      </c>
    </row>
    <row r="708" spans="2:65" s="13" customFormat="1">
      <c r="B708" s="163"/>
      <c r="D708" s="151" t="s">
        <v>442</v>
      </c>
      <c r="E708" s="164" t="s">
        <v>3</v>
      </c>
      <c r="F708" s="165" t="s">
        <v>452</v>
      </c>
      <c r="H708" s="166">
        <v>11.1</v>
      </c>
      <c r="I708" s="167"/>
      <c r="L708" s="163"/>
      <c r="M708" s="168"/>
      <c r="T708" s="169"/>
      <c r="AT708" s="164" t="s">
        <v>442</v>
      </c>
      <c r="AU708" s="164" t="s">
        <v>76</v>
      </c>
      <c r="AV708" s="13" t="s">
        <v>113</v>
      </c>
      <c r="AW708" s="13" t="s">
        <v>31</v>
      </c>
      <c r="AX708" s="13" t="s">
        <v>76</v>
      </c>
      <c r="AY708" s="164" t="s">
        <v>328</v>
      </c>
    </row>
    <row r="709" spans="2:65" s="1" customFormat="1" ht="24.2" customHeight="1">
      <c r="B709" s="133"/>
      <c r="C709" s="134" t="s">
        <v>4024</v>
      </c>
      <c r="D709" s="134" t="s">
        <v>331</v>
      </c>
      <c r="E709" s="135" t="s">
        <v>6996</v>
      </c>
      <c r="F709" s="136" t="s">
        <v>8513</v>
      </c>
      <c r="G709" s="137" t="s">
        <v>439</v>
      </c>
      <c r="H709" s="138">
        <v>74</v>
      </c>
      <c r="I709" s="139"/>
      <c r="J709" s="140">
        <f>ROUND(I709*H709,2)</f>
        <v>0</v>
      </c>
      <c r="K709" s="136" t="s">
        <v>335</v>
      </c>
      <c r="L709" s="34"/>
      <c r="M709" s="141" t="s">
        <v>3</v>
      </c>
      <c r="N709" s="142" t="s">
        <v>40</v>
      </c>
      <c r="P709" s="143">
        <f>O709*H709</f>
        <v>0</v>
      </c>
      <c r="Q709" s="143">
        <v>0</v>
      </c>
      <c r="R709" s="143">
        <f>Q709*H709</f>
        <v>0</v>
      </c>
      <c r="S709" s="143">
        <v>0</v>
      </c>
      <c r="T709" s="144">
        <f>S709*H709</f>
        <v>0</v>
      </c>
      <c r="AR709" s="145" t="s">
        <v>113</v>
      </c>
      <c r="AT709" s="145" t="s">
        <v>331</v>
      </c>
      <c r="AU709" s="145" t="s">
        <v>76</v>
      </c>
      <c r="AY709" s="19" t="s">
        <v>328</v>
      </c>
      <c r="BE709" s="146">
        <f>IF(N709="základní",J709,0)</f>
        <v>0</v>
      </c>
      <c r="BF709" s="146">
        <f>IF(N709="snížená",J709,0)</f>
        <v>0</v>
      </c>
      <c r="BG709" s="146">
        <f>IF(N709="zákl. přenesená",J709,0)</f>
        <v>0</v>
      </c>
      <c r="BH709" s="146">
        <f>IF(N709="sníž. přenesená",J709,0)</f>
        <v>0</v>
      </c>
      <c r="BI709" s="146">
        <f>IF(N709="nulová",J709,0)</f>
        <v>0</v>
      </c>
      <c r="BJ709" s="19" t="s">
        <v>76</v>
      </c>
      <c r="BK709" s="146">
        <f>ROUND(I709*H709,2)</f>
        <v>0</v>
      </c>
      <c r="BL709" s="19" t="s">
        <v>113</v>
      </c>
      <c r="BM709" s="145" t="s">
        <v>8514</v>
      </c>
    </row>
    <row r="710" spans="2:65" s="1" customFormat="1">
      <c r="B710" s="34"/>
      <c r="D710" s="147" t="s">
        <v>338</v>
      </c>
      <c r="F710" s="148" t="s">
        <v>6999</v>
      </c>
      <c r="I710" s="149"/>
      <c r="L710" s="34"/>
      <c r="M710" s="150"/>
      <c r="T710" s="55"/>
      <c r="AT710" s="19" t="s">
        <v>338</v>
      </c>
      <c r="AU710" s="19" t="s">
        <v>76</v>
      </c>
    </row>
    <row r="711" spans="2:65" s="1" customFormat="1" ht="16.5" customHeight="1">
      <c r="B711" s="133"/>
      <c r="C711" s="176" t="s">
        <v>4032</v>
      </c>
      <c r="D711" s="176" t="s">
        <v>539</v>
      </c>
      <c r="E711" s="177" t="s">
        <v>7000</v>
      </c>
      <c r="F711" s="178" t="s">
        <v>7001</v>
      </c>
      <c r="G711" s="179" t="s">
        <v>439</v>
      </c>
      <c r="H711" s="180">
        <v>74</v>
      </c>
      <c r="I711" s="181"/>
      <c r="J711" s="182">
        <f>ROUND(I711*H711,2)</f>
        <v>0</v>
      </c>
      <c r="K711" s="178" t="s">
        <v>335</v>
      </c>
      <c r="L711" s="183"/>
      <c r="M711" s="184" t="s">
        <v>3</v>
      </c>
      <c r="N711" s="185" t="s">
        <v>40</v>
      </c>
      <c r="P711" s="143">
        <f>O711*H711</f>
        <v>0</v>
      </c>
      <c r="Q711" s="143">
        <v>0</v>
      </c>
      <c r="R711" s="143">
        <f>Q711*H711</f>
        <v>0</v>
      </c>
      <c r="S711" s="143">
        <v>0</v>
      </c>
      <c r="T711" s="144">
        <f>S711*H711</f>
        <v>0</v>
      </c>
      <c r="AR711" s="145" t="s">
        <v>171</v>
      </c>
      <c r="AT711" s="145" t="s">
        <v>539</v>
      </c>
      <c r="AU711" s="145" t="s">
        <v>76</v>
      </c>
      <c r="AY711" s="19" t="s">
        <v>328</v>
      </c>
      <c r="BE711" s="146">
        <f>IF(N711="základní",J711,0)</f>
        <v>0</v>
      </c>
      <c r="BF711" s="146">
        <f>IF(N711="snížená",J711,0)</f>
        <v>0</v>
      </c>
      <c r="BG711" s="146">
        <f>IF(N711="zákl. přenesená",J711,0)</f>
        <v>0</v>
      </c>
      <c r="BH711" s="146">
        <f>IF(N711="sníž. přenesená",J711,0)</f>
        <v>0</v>
      </c>
      <c r="BI711" s="146">
        <f>IF(N711="nulová",J711,0)</f>
        <v>0</v>
      </c>
      <c r="BJ711" s="19" t="s">
        <v>76</v>
      </c>
      <c r="BK711" s="146">
        <f>ROUND(I711*H711,2)</f>
        <v>0</v>
      </c>
      <c r="BL711" s="19" t="s">
        <v>113</v>
      </c>
      <c r="BM711" s="145" t="s">
        <v>8515</v>
      </c>
    </row>
    <row r="712" spans="2:65" s="1" customFormat="1" ht="21.75" customHeight="1">
      <c r="B712" s="133"/>
      <c r="C712" s="134" t="s">
        <v>4037</v>
      </c>
      <c r="D712" s="134" t="s">
        <v>331</v>
      </c>
      <c r="E712" s="135" t="s">
        <v>7902</v>
      </c>
      <c r="F712" s="136" t="s">
        <v>7903</v>
      </c>
      <c r="G712" s="137" t="s">
        <v>491</v>
      </c>
      <c r="H712" s="138">
        <v>11.84</v>
      </c>
      <c r="I712" s="139"/>
      <c r="J712" s="140">
        <f>ROUND(I712*H712,2)</f>
        <v>0</v>
      </c>
      <c r="K712" s="136" t="s">
        <v>335</v>
      </c>
      <c r="L712" s="34"/>
      <c r="M712" s="141" t="s">
        <v>3</v>
      </c>
      <c r="N712" s="142" t="s">
        <v>40</v>
      </c>
      <c r="P712" s="143">
        <f>O712*H712</f>
        <v>0</v>
      </c>
      <c r="Q712" s="143">
        <v>0</v>
      </c>
      <c r="R712" s="143">
        <f>Q712*H712</f>
        <v>0</v>
      </c>
      <c r="S712" s="143">
        <v>0</v>
      </c>
      <c r="T712" s="144">
        <f>S712*H712</f>
        <v>0</v>
      </c>
      <c r="AR712" s="145" t="s">
        <v>113</v>
      </c>
      <c r="AT712" s="145" t="s">
        <v>331</v>
      </c>
      <c r="AU712" s="145" t="s">
        <v>76</v>
      </c>
      <c r="AY712" s="19" t="s">
        <v>328</v>
      </c>
      <c r="BE712" s="146">
        <f>IF(N712="základní",J712,0)</f>
        <v>0</v>
      </c>
      <c r="BF712" s="146">
        <f>IF(N712="snížená",J712,0)</f>
        <v>0</v>
      </c>
      <c r="BG712" s="146">
        <f>IF(N712="zákl. přenesená",J712,0)</f>
        <v>0</v>
      </c>
      <c r="BH712" s="146">
        <f>IF(N712="sníž. přenesená",J712,0)</f>
        <v>0</v>
      </c>
      <c r="BI712" s="146">
        <f>IF(N712="nulová",J712,0)</f>
        <v>0</v>
      </c>
      <c r="BJ712" s="19" t="s">
        <v>76</v>
      </c>
      <c r="BK712" s="146">
        <f>ROUND(I712*H712,2)</f>
        <v>0</v>
      </c>
      <c r="BL712" s="19" t="s">
        <v>113</v>
      </c>
      <c r="BM712" s="145" t="s">
        <v>8516</v>
      </c>
    </row>
    <row r="713" spans="2:65" s="1" customFormat="1">
      <c r="B713" s="34"/>
      <c r="D713" s="147" t="s">
        <v>338</v>
      </c>
      <c r="F713" s="148" t="s">
        <v>7904</v>
      </c>
      <c r="I713" s="149"/>
      <c r="L713" s="34"/>
      <c r="M713" s="150"/>
      <c r="T713" s="55"/>
      <c r="AT713" s="19" t="s">
        <v>338</v>
      </c>
      <c r="AU713" s="19" t="s">
        <v>76</v>
      </c>
    </row>
    <row r="714" spans="2:65" s="14" customFormat="1">
      <c r="B714" s="170"/>
      <c r="D714" s="151" t="s">
        <v>442</v>
      </c>
      <c r="E714" s="171" t="s">
        <v>3</v>
      </c>
      <c r="F714" s="172" t="s">
        <v>8517</v>
      </c>
      <c r="H714" s="171" t="s">
        <v>3</v>
      </c>
      <c r="I714" s="173"/>
      <c r="L714" s="170"/>
      <c r="M714" s="174"/>
      <c r="T714" s="175"/>
      <c r="AT714" s="171" t="s">
        <v>442</v>
      </c>
      <c r="AU714" s="171" t="s">
        <v>76</v>
      </c>
      <c r="AV714" s="14" t="s">
        <v>76</v>
      </c>
      <c r="AW714" s="14" t="s">
        <v>31</v>
      </c>
      <c r="AX714" s="14" t="s">
        <v>69</v>
      </c>
      <c r="AY714" s="171" t="s">
        <v>328</v>
      </c>
    </row>
    <row r="715" spans="2:65" s="12" customFormat="1">
      <c r="B715" s="156"/>
      <c r="D715" s="151" t="s">
        <v>442</v>
      </c>
      <c r="E715" s="157" t="s">
        <v>3</v>
      </c>
      <c r="F715" s="158" t="s">
        <v>8518</v>
      </c>
      <c r="H715" s="159">
        <v>11.84</v>
      </c>
      <c r="I715" s="160"/>
      <c r="L715" s="156"/>
      <c r="M715" s="161"/>
      <c r="T715" s="162"/>
      <c r="AT715" s="157" t="s">
        <v>442</v>
      </c>
      <c r="AU715" s="157" t="s">
        <v>76</v>
      </c>
      <c r="AV715" s="12" t="s">
        <v>79</v>
      </c>
      <c r="AW715" s="12" t="s">
        <v>31</v>
      </c>
      <c r="AX715" s="12" t="s">
        <v>69</v>
      </c>
      <c r="AY715" s="157" t="s">
        <v>328</v>
      </c>
    </row>
    <row r="716" spans="2:65" s="13" customFormat="1">
      <c r="B716" s="163"/>
      <c r="D716" s="151" t="s">
        <v>442</v>
      </c>
      <c r="E716" s="164" t="s">
        <v>3</v>
      </c>
      <c r="F716" s="165" t="s">
        <v>452</v>
      </c>
      <c r="H716" s="166">
        <v>11.84</v>
      </c>
      <c r="I716" s="167"/>
      <c r="L716" s="163"/>
      <c r="M716" s="168"/>
      <c r="T716" s="169"/>
      <c r="AT716" s="164" t="s">
        <v>442</v>
      </c>
      <c r="AU716" s="164" t="s">
        <v>76</v>
      </c>
      <c r="AV716" s="13" t="s">
        <v>113</v>
      </c>
      <c r="AW716" s="13" t="s">
        <v>31</v>
      </c>
      <c r="AX716" s="13" t="s">
        <v>76</v>
      </c>
      <c r="AY716" s="164" t="s">
        <v>328</v>
      </c>
    </row>
    <row r="717" spans="2:65" s="1" customFormat="1" ht="16.5" customHeight="1">
      <c r="B717" s="133"/>
      <c r="C717" s="176" t="s">
        <v>4041</v>
      </c>
      <c r="D717" s="176" t="s">
        <v>539</v>
      </c>
      <c r="E717" s="177" t="s">
        <v>7912</v>
      </c>
      <c r="F717" s="178" t="s">
        <v>7913</v>
      </c>
      <c r="G717" s="179" t="s">
        <v>491</v>
      </c>
      <c r="H717" s="180">
        <v>11.84</v>
      </c>
      <c r="I717" s="181"/>
      <c r="J717" s="182">
        <f>ROUND(I717*H717,2)</f>
        <v>0</v>
      </c>
      <c r="K717" s="178" t="s">
        <v>335</v>
      </c>
      <c r="L717" s="183"/>
      <c r="M717" s="184" t="s">
        <v>3</v>
      </c>
      <c r="N717" s="185" t="s">
        <v>40</v>
      </c>
      <c r="P717" s="143">
        <f>O717*H717</f>
        <v>0</v>
      </c>
      <c r="Q717" s="143">
        <v>0</v>
      </c>
      <c r="R717" s="143">
        <f>Q717*H717</f>
        <v>0</v>
      </c>
      <c r="S717" s="143">
        <v>0</v>
      </c>
      <c r="T717" s="144">
        <f>S717*H717</f>
        <v>0</v>
      </c>
      <c r="AR717" s="145" t="s">
        <v>171</v>
      </c>
      <c r="AT717" s="145" t="s">
        <v>539</v>
      </c>
      <c r="AU717" s="145" t="s">
        <v>76</v>
      </c>
      <c r="AY717" s="19" t="s">
        <v>328</v>
      </c>
      <c r="BE717" s="146">
        <f>IF(N717="základní",J717,0)</f>
        <v>0</v>
      </c>
      <c r="BF717" s="146">
        <f>IF(N717="snížená",J717,0)</f>
        <v>0</v>
      </c>
      <c r="BG717" s="146">
        <f>IF(N717="zákl. přenesená",J717,0)</f>
        <v>0</v>
      </c>
      <c r="BH717" s="146">
        <f>IF(N717="sníž. přenesená",J717,0)</f>
        <v>0</v>
      </c>
      <c r="BI717" s="146">
        <f>IF(N717="nulová",J717,0)</f>
        <v>0</v>
      </c>
      <c r="BJ717" s="19" t="s">
        <v>76</v>
      </c>
      <c r="BK717" s="146">
        <f>ROUND(I717*H717,2)</f>
        <v>0</v>
      </c>
      <c r="BL717" s="19" t="s">
        <v>113</v>
      </c>
      <c r="BM717" s="145" t="s">
        <v>8519</v>
      </c>
    </row>
    <row r="718" spans="2:65" s="1" customFormat="1" ht="21.75" customHeight="1">
      <c r="B718" s="133"/>
      <c r="C718" s="134" t="s">
        <v>4047</v>
      </c>
      <c r="D718" s="134" t="s">
        <v>331</v>
      </c>
      <c r="E718" s="135" t="s">
        <v>8244</v>
      </c>
      <c r="F718" s="136" t="s">
        <v>8245</v>
      </c>
      <c r="G718" s="137" t="s">
        <v>491</v>
      </c>
      <c r="H718" s="138">
        <v>11.84</v>
      </c>
      <c r="I718" s="139"/>
      <c r="J718" s="140">
        <f>ROUND(I718*H718,2)</f>
        <v>0</v>
      </c>
      <c r="K718" s="136" t="s">
        <v>3</v>
      </c>
      <c r="L718" s="34"/>
      <c r="M718" s="141" t="s">
        <v>3</v>
      </c>
      <c r="N718" s="142" t="s">
        <v>40</v>
      </c>
      <c r="P718" s="143">
        <f>O718*H718</f>
        <v>0</v>
      </c>
      <c r="Q718" s="143">
        <v>0</v>
      </c>
      <c r="R718" s="143">
        <f>Q718*H718</f>
        <v>0</v>
      </c>
      <c r="S718" s="143">
        <v>0</v>
      </c>
      <c r="T718" s="144">
        <f>S718*H718</f>
        <v>0</v>
      </c>
      <c r="AR718" s="145" t="s">
        <v>113</v>
      </c>
      <c r="AT718" s="145" t="s">
        <v>331</v>
      </c>
      <c r="AU718" s="145" t="s">
        <v>76</v>
      </c>
      <c r="AY718" s="19" t="s">
        <v>328</v>
      </c>
      <c r="BE718" s="146">
        <f>IF(N718="základní",J718,0)</f>
        <v>0</v>
      </c>
      <c r="BF718" s="146">
        <f>IF(N718="snížená",J718,0)</f>
        <v>0</v>
      </c>
      <c r="BG718" s="146">
        <f>IF(N718="zákl. přenesená",J718,0)</f>
        <v>0</v>
      </c>
      <c r="BH718" s="146">
        <f>IF(N718="sníž. přenesená",J718,0)</f>
        <v>0</v>
      </c>
      <c r="BI718" s="146">
        <f>IF(N718="nulová",J718,0)</f>
        <v>0</v>
      </c>
      <c r="BJ718" s="19" t="s">
        <v>76</v>
      </c>
      <c r="BK718" s="146">
        <f>ROUND(I718*H718,2)</f>
        <v>0</v>
      </c>
      <c r="BL718" s="19" t="s">
        <v>113</v>
      </c>
      <c r="BM718" s="145" t="s">
        <v>8520</v>
      </c>
    </row>
    <row r="719" spans="2:65" s="1" customFormat="1" ht="24.2" customHeight="1">
      <c r="B719" s="133"/>
      <c r="C719" s="134" t="s">
        <v>4052</v>
      </c>
      <c r="D719" s="134" t="s">
        <v>331</v>
      </c>
      <c r="E719" s="135" t="s">
        <v>8521</v>
      </c>
      <c r="F719" s="136" t="s">
        <v>8522</v>
      </c>
      <c r="G719" s="137" t="s">
        <v>574</v>
      </c>
      <c r="H719" s="138">
        <v>3</v>
      </c>
      <c r="I719" s="139"/>
      <c r="J719" s="140">
        <f>ROUND(I719*H719,2)</f>
        <v>0</v>
      </c>
      <c r="K719" s="136" t="s">
        <v>335</v>
      </c>
      <c r="L719" s="34"/>
      <c r="M719" s="141" t="s">
        <v>3</v>
      </c>
      <c r="N719" s="142" t="s">
        <v>40</v>
      </c>
      <c r="P719" s="143">
        <f>O719*H719</f>
        <v>0</v>
      </c>
      <c r="Q719" s="143">
        <v>0</v>
      </c>
      <c r="R719" s="143">
        <f>Q719*H719</f>
        <v>0</v>
      </c>
      <c r="S719" s="143">
        <v>0</v>
      </c>
      <c r="T719" s="144">
        <f>S719*H719</f>
        <v>0</v>
      </c>
      <c r="AR719" s="145" t="s">
        <v>113</v>
      </c>
      <c r="AT719" s="145" t="s">
        <v>331</v>
      </c>
      <c r="AU719" s="145" t="s">
        <v>76</v>
      </c>
      <c r="AY719" s="19" t="s">
        <v>328</v>
      </c>
      <c r="BE719" s="146">
        <f>IF(N719="základní",J719,0)</f>
        <v>0</v>
      </c>
      <c r="BF719" s="146">
        <f>IF(N719="snížená",J719,0)</f>
        <v>0</v>
      </c>
      <c r="BG719" s="146">
        <f>IF(N719="zákl. přenesená",J719,0)</f>
        <v>0</v>
      </c>
      <c r="BH719" s="146">
        <f>IF(N719="sníž. přenesená",J719,0)</f>
        <v>0</v>
      </c>
      <c r="BI719" s="146">
        <f>IF(N719="nulová",J719,0)</f>
        <v>0</v>
      </c>
      <c r="BJ719" s="19" t="s">
        <v>76</v>
      </c>
      <c r="BK719" s="146">
        <f>ROUND(I719*H719,2)</f>
        <v>0</v>
      </c>
      <c r="BL719" s="19" t="s">
        <v>113</v>
      </c>
      <c r="BM719" s="145" t="s">
        <v>8523</v>
      </c>
    </row>
    <row r="720" spans="2:65" s="1" customFormat="1">
      <c r="B720" s="34"/>
      <c r="D720" s="147" t="s">
        <v>338</v>
      </c>
      <c r="F720" s="148" t="s">
        <v>8524</v>
      </c>
      <c r="I720" s="149"/>
      <c r="L720" s="34"/>
      <c r="M720" s="150"/>
      <c r="T720" s="55"/>
      <c r="AT720" s="19" t="s">
        <v>338</v>
      </c>
      <c r="AU720" s="19" t="s">
        <v>76</v>
      </c>
    </row>
    <row r="721" spans="2:65" s="1" customFormat="1" ht="24.2" customHeight="1">
      <c r="B721" s="133"/>
      <c r="C721" s="134" t="s">
        <v>4056</v>
      </c>
      <c r="D721" s="134" t="s">
        <v>331</v>
      </c>
      <c r="E721" s="135" t="s">
        <v>8256</v>
      </c>
      <c r="F721" s="136" t="s">
        <v>8257</v>
      </c>
      <c r="G721" s="137" t="s">
        <v>439</v>
      </c>
      <c r="H721" s="138">
        <v>74</v>
      </c>
      <c r="I721" s="139"/>
      <c r="J721" s="140">
        <f>ROUND(I721*H721,2)</f>
        <v>0</v>
      </c>
      <c r="K721" s="136" t="s">
        <v>335</v>
      </c>
      <c r="L721" s="34"/>
      <c r="M721" s="141" t="s">
        <v>3</v>
      </c>
      <c r="N721" s="142" t="s">
        <v>40</v>
      </c>
      <c r="P721" s="143">
        <f>O721*H721</f>
        <v>0</v>
      </c>
      <c r="Q721" s="143">
        <v>0</v>
      </c>
      <c r="R721" s="143">
        <f>Q721*H721</f>
        <v>0</v>
      </c>
      <c r="S721" s="143">
        <v>0</v>
      </c>
      <c r="T721" s="144">
        <f>S721*H721</f>
        <v>0</v>
      </c>
      <c r="AR721" s="145" t="s">
        <v>113</v>
      </c>
      <c r="AT721" s="145" t="s">
        <v>331</v>
      </c>
      <c r="AU721" s="145" t="s">
        <v>76</v>
      </c>
      <c r="AY721" s="19" t="s">
        <v>328</v>
      </c>
      <c r="BE721" s="146">
        <f>IF(N721="základní",J721,0)</f>
        <v>0</v>
      </c>
      <c r="BF721" s="146">
        <f>IF(N721="snížená",J721,0)</f>
        <v>0</v>
      </c>
      <c r="BG721" s="146">
        <f>IF(N721="zákl. přenesená",J721,0)</f>
        <v>0</v>
      </c>
      <c r="BH721" s="146">
        <f>IF(N721="sníž. přenesená",J721,0)</f>
        <v>0</v>
      </c>
      <c r="BI721" s="146">
        <f>IF(N721="nulová",J721,0)</f>
        <v>0</v>
      </c>
      <c r="BJ721" s="19" t="s">
        <v>76</v>
      </c>
      <c r="BK721" s="146">
        <f>ROUND(I721*H721,2)</f>
        <v>0</v>
      </c>
      <c r="BL721" s="19" t="s">
        <v>113</v>
      </c>
      <c r="BM721" s="145" t="s">
        <v>8525</v>
      </c>
    </row>
    <row r="722" spans="2:65" s="1" customFormat="1">
      <c r="B722" s="34"/>
      <c r="D722" s="147" t="s">
        <v>338</v>
      </c>
      <c r="F722" s="148" t="s">
        <v>8258</v>
      </c>
      <c r="I722" s="149"/>
      <c r="L722" s="34"/>
      <c r="M722" s="150"/>
      <c r="T722" s="55"/>
      <c r="AT722" s="19" t="s">
        <v>338</v>
      </c>
      <c r="AU722" s="19" t="s">
        <v>76</v>
      </c>
    </row>
    <row r="723" spans="2:65" s="1" customFormat="1" ht="21.75" customHeight="1">
      <c r="B723" s="133"/>
      <c r="C723" s="134" t="s">
        <v>4061</v>
      </c>
      <c r="D723" s="134" t="s">
        <v>331</v>
      </c>
      <c r="E723" s="135" t="s">
        <v>8168</v>
      </c>
      <c r="F723" s="136" t="s">
        <v>8169</v>
      </c>
      <c r="G723" s="137" t="s">
        <v>439</v>
      </c>
      <c r="H723" s="138">
        <v>74</v>
      </c>
      <c r="I723" s="139"/>
      <c r="J723" s="140">
        <f>ROUND(I723*H723,2)</f>
        <v>0</v>
      </c>
      <c r="K723" s="136" t="s">
        <v>335</v>
      </c>
      <c r="L723" s="34"/>
      <c r="M723" s="141" t="s">
        <v>3</v>
      </c>
      <c r="N723" s="142" t="s">
        <v>40</v>
      </c>
      <c r="P723" s="143">
        <f>O723*H723</f>
        <v>0</v>
      </c>
      <c r="Q723" s="143">
        <v>0</v>
      </c>
      <c r="R723" s="143">
        <f>Q723*H723</f>
        <v>0</v>
      </c>
      <c r="S723" s="143">
        <v>0</v>
      </c>
      <c r="T723" s="144">
        <f>S723*H723</f>
        <v>0</v>
      </c>
      <c r="AR723" s="145" t="s">
        <v>113</v>
      </c>
      <c r="AT723" s="145" t="s">
        <v>331</v>
      </c>
      <c r="AU723" s="145" t="s">
        <v>76</v>
      </c>
      <c r="AY723" s="19" t="s">
        <v>328</v>
      </c>
      <c r="BE723" s="146">
        <f>IF(N723="základní",J723,0)</f>
        <v>0</v>
      </c>
      <c r="BF723" s="146">
        <f>IF(N723="snížená",J723,0)</f>
        <v>0</v>
      </c>
      <c r="BG723" s="146">
        <f>IF(N723="zákl. přenesená",J723,0)</f>
        <v>0</v>
      </c>
      <c r="BH723" s="146">
        <f>IF(N723="sníž. přenesená",J723,0)</f>
        <v>0</v>
      </c>
      <c r="BI723" s="146">
        <f>IF(N723="nulová",J723,0)</f>
        <v>0</v>
      </c>
      <c r="BJ723" s="19" t="s">
        <v>76</v>
      </c>
      <c r="BK723" s="146">
        <f>ROUND(I723*H723,2)</f>
        <v>0</v>
      </c>
      <c r="BL723" s="19" t="s">
        <v>113</v>
      </c>
      <c r="BM723" s="145" t="s">
        <v>8526</v>
      </c>
    </row>
    <row r="724" spans="2:65" s="1" customFormat="1">
      <c r="B724" s="34"/>
      <c r="D724" s="147" t="s">
        <v>338</v>
      </c>
      <c r="F724" s="148" t="s">
        <v>8170</v>
      </c>
      <c r="I724" s="149"/>
      <c r="L724" s="34"/>
      <c r="M724" s="150"/>
      <c r="T724" s="55"/>
      <c r="AT724" s="19" t="s">
        <v>338</v>
      </c>
      <c r="AU724" s="19" t="s">
        <v>76</v>
      </c>
    </row>
    <row r="725" spans="2:65" s="1" customFormat="1" ht="21.75" customHeight="1">
      <c r="B725" s="133"/>
      <c r="C725" s="134" t="s">
        <v>4065</v>
      </c>
      <c r="D725" s="134" t="s">
        <v>331</v>
      </c>
      <c r="E725" s="135" t="s">
        <v>8527</v>
      </c>
      <c r="F725" s="136" t="s">
        <v>8528</v>
      </c>
      <c r="G725" s="137" t="s">
        <v>439</v>
      </c>
      <c r="H725" s="138">
        <v>74</v>
      </c>
      <c r="I725" s="139"/>
      <c r="J725" s="140">
        <f>ROUND(I725*H725,2)</f>
        <v>0</v>
      </c>
      <c r="K725" s="136" t="s">
        <v>3</v>
      </c>
      <c r="L725" s="34"/>
      <c r="M725" s="141" t="s">
        <v>3</v>
      </c>
      <c r="N725" s="142" t="s">
        <v>40</v>
      </c>
      <c r="P725" s="143">
        <f>O725*H725</f>
        <v>0</v>
      </c>
      <c r="Q725" s="143">
        <v>0</v>
      </c>
      <c r="R725" s="143">
        <f>Q725*H725</f>
        <v>0</v>
      </c>
      <c r="S725" s="143">
        <v>0</v>
      </c>
      <c r="T725" s="144">
        <f>S725*H725</f>
        <v>0</v>
      </c>
      <c r="AR725" s="145" t="s">
        <v>113</v>
      </c>
      <c r="AT725" s="145" t="s">
        <v>331</v>
      </c>
      <c r="AU725" s="145" t="s">
        <v>76</v>
      </c>
      <c r="AY725" s="19" t="s">
        <v>328</v>
      </c>
      <c r="BE725" s="146">
        <f>IF(N725="základní",J725,0)</f>
        <v>0</v>
      </c>
      <c r="BF725" s="146">
        <f>IF(N725="snížená",J725,0)</f>
        <v>0</v>
      </c>
      <c r="BG725" s="146">
        <f>IF(N725="zákl. přenesená",J725,0)</f>
        <v>0</v>
      </c>
      <c r="BH725" s="146">
        <f>IF(N725="sníž. přenesená",J725,0)</f>
        <v>0</v>
      </c>
      <c r="BI725" s="146">
        <f>IF(N725="nulová",J725,0)</f>
        <v>0</v>
      </c>
      <c r="BJ725" s="19" t="s">
        <v>76</v>
      </c>
      <c r="BK725" s="146">
        <f>ROUND(I725*H725,2)</f>
        <v>0</v>
      </c>
      <c r="BL725" s="19" t="s">
        <v>113</v>
      </c>
      <c r="BM725" s="145" t="s">
        <v>8529</v>
      </c>
    </row>
    <row r="726" spans="2:65" s="1" customFormat="1" ht="24.2" customHeight="1">
      <c r="B726" s="133"/>
      <c r="C726" s="134" t="s">
        <v>4070</v>
      </c>
      <c r="D726" s="134" t="s">
        <v>331</v>
      </c>
      <c r="E726" s="135" t="s">
        <v>8530</v>
      </c>
      <c r="F726" s="136" t="s">
        <v>8531</v>
      </c>
      <c r="G726" s="137" t="s">
        <v>585</v>
      </c>
      <c r="H726" s="138">
        <v>7.7</v>
      </c>
      <c r="I726" s="139"/>
      <c r="J726" s="140">
        <f>ROUND(I726*H726,2)</f>
        <v>0</v>
      </c>
      <c r="K726" s="136" t="s">
        <v>3</v>
      </c>
      <c r="L726" s="34"/>
      <c r="M726" s="141" t="s">
        <v>3</v>
      </c>
      <c r="N726" s="142" t="s">
        <v>40</v>
      </c>
      <c r="P726" s="143">
        <f>O726*H726</f>
        <v>0</v>
      </c>
      <c r="Q726" s="143">
        <v>0</v>
      </c>
      <c r="R726" s="143">
        <f>Q726*H726</f>
        <v>0</v>
      </c>
      <c r="S726" s="143">
        <v>0</v>
      </c>
      <c r="T726" s="144">
        <f>S726*H726</f>
        <v>0</v>
      </c>
      <c r="AR726" s="145" t="s">
        <v>113</v>
      </c>
      <c r="AT726" s="145" t="s">
        <v>331</v>
      </c>
      <c r="AU726" s="145" t="s">
        <v>76</v>
      </c>
      <c r="AY726" s="19" t="s">
        <v>328</v>
      </c>
      <c r="BE726" s="146">
        <f>IF(N726="základní",J726,0)</f>
        <v>0</v>
      </c>
      <c r="BF726" s="146">
        <f>IF(N726="snížená",J726,0)</f>
        <v>0</v>
      </c>
      <c r="BG726" s="146">
        <f>IF(N726="zákl. přenesená",J726,0)</f>
        <v>0</v>
      </c>
      <c r="BH726" s="146">
        <f>IF(N726="sníž. přenesená",J726,0)</f>
        <v>0</v>
      </c>
      <c r="BI726" s="146">
        <f>IF(N726="nulová",J726,0)</f>
        <v>0</v>
      </c>
      <c r="BJ726" s="19" t="s">
        <v>76</v>
      </c>
      <c r="BK726" s="146">
        <f>ROUND(I726*H726,2)</f>
        <v>0</v>
      </c>
      <c r="BL726" s="19" t="s">
        <v>113</v>
      </c>
      <c r="BM726" s="145" t="s">
        <v>8532</v>
      </c>
    </row>
    <row r="727" spans="2:65" s="12" customFormat="1">
      <c r="B727" s="156"/>
      <c r="D727" s="151" t="s">
        <v>442</v>
      </c>
      <c r="E727" s="157" t="s">
        <v>3</v>
      </c>
      <c r="F727" s="158" t="s">
        <v>8533</v>
      </c>
      <c r="H727" s="159">
        <v>7.7</v>
      </c>
      <c r="I727" s="160"/>
      <c r="L727" s="156"/>
      <c r="M727" s="161"/>
      <c r="T727" s="162"/>
      <c r="AT727" s="157" t="s">
        <v>442</v>
      </c>
      <c r="AU727" s="157" t="s">
        <v>76</v>
      </c>
      <c r="AV727" s="12" t="s">
        <v>79</v>
      </c>
      <c r="AW727" s="12" t="s">
        <v>31</v>
      </c>
      <c r="AX727" s="12" t="s">
        <v>69</v>
      </c>
      <c r="AY727" s="157" t="s">
        <v>328</v>
      </c>
    </row>
    <row r="728" spans="2:65" s="13" customFormat="1">
      <c r="B728" s="163"/>
      <c r="D728" s="151" t="s">
        <v>442</v>
      </c>
      <c r="E728" s="164" t="s">
        <v>3</v>
      </c>
      <c r="F728" s="165" t="s">
        <v>452</v>
      </c>
      <c r="H728" s="166">
        <v>7.7</v>
      </c>
      <c r="I728" s="167"/>
      <c r="L728" s="163"/>
      <c r="M728" s="168"/>
      <c r="T728" s="169"/>
      <c r="AT728" s="164" t="s">
        <v>442</v>
      </c>
      <c r="AU728" s="164" t="s">
        <v>76</v>
      </c>
      <c r="AV728" s="13" t="s">
        <v>113</v>
      </c>
      <c r="AW728" s="13" t="s">
        <v>31</v>
      </c>
      <c r="AX728" s="13" t="s">
        <v>76</v>
      </c>
      <c r="AY728" s="164" t="s">
        <v>328</v>
      </c>
    </row>
    <row r="729" spans="2:65" s="11" customFormat="1" ht="25.9" customHeight="1">
      <c r="B729" s="121"/>
      <c r="D729" s="122" t="s">
        <v>68</v>
      </c>
      <c r="E729" s="123" t="s">
        <v>8534</v>
      </c>
      <c r="F729" s="123" t="s">
        <v>8535</v>
      </c>
      <c r="I729" s="124"/>
      <c r="J729" s="125">
        <f>BK729</f>
        <v>0</v>
      </c>
      <c r="L729" s="121"/>
      <c r="M729" s="126"/>
      <c r="P729" s="127">
        <f>SUM(P730:P759)</f>
        <v>0</v>
      </c>
      <c r="R729" s="127">
        <f>SUM(R730:R759)</f>
        <v>0</v>
      </c>
      <c r="T729" s="128">
        <f>SUM(T730:T759)</f>
        <v>0</v>
      </c>
      <c r="AR729" s="122" t="s">
        <v>76</v>
      </c>
      <c r="AT729" s="129" t="s">
        <v>68</v>
      </c>
      <c r="AU729" s="129" t="s">
        <v>69</v>
      </c>
      <c r="AY729" s="122" t="s">
        <v>328</v>
      </c>
      <c r="BK729" s="130">
        <f>SUM(BK730:BK759)</f>
        <v>0</v>
      </c>
    </row>
    <row r="730" spans="2:65" s="1" customFormat="1" ht="49.15" customHeight="1">
      <c r="B730" s="133"/>
      <c r="C730" s="134" t="s">
        <v>4074</v>
      </c>
      <c r="D730" s="134" t="s">
        <v>331</v>
      </c>
      <c r="E730" s="135" t="s">
        <v>8536</v>
      </c>
      <c r="F730" s="136" t="s">
        <v>8141</v>
      </c>
      <c r="G730" s="137" t="s">
        <v>439</v>
      </c>
      <c r="H730" s="138">
        <v>435</v>
      </c>
      <c r="I730" s="139"/>
      <c r="J730" s="140">
        <f>ROUND(I730*H730,2)</f>
        <v>0</v>
      </c>
      <c r="K730" s="136" t="s">
        <v>335</v>
      </c>
      <c r="L730" s="34"/>
      <c r="M730" s="141" t="s">
        <v>3</v>
      </c>
      <c r="N730" s="142" t="s">
        <v>40</v>
      </c>
      <c r="P730" s="143">
        <f>O730*H730</f>
        <v>0</v>
      </c>
      <c r="Q730" s="143">
        <v>0</v>
      </c>
      <c r="R730" s="143">
        <f>Q730*H730</f>
        <v>0</v>
      </c>
      <c r="S730" s="143">
        <v>0</v>
      </c>
      <c r="T730" s="144">
        <f>S730*H730</f>
        <v>0</v>
      </c>
      <c r="AR730" s="145" t="s">
        <v>113</v>
      </c>
      <c r="AT730" s="145" t="s">
        <v>331</v>
      </c>
      <c r="AU730" s="145" t="s">
        <v>76</v>
      </c>
      <c r="AY730" s="19" t="s">
        <v>328</v>
      </c>
      <c r="BE730" s="146">
        <f>IF(N730="základní",J730,0)</f>
        <v>0</v>
      </c>
      <c r="BF730" s="146">
        <f>IF(N730="snížená",J730,0)</f>
        <v>0</v>
      </c>
      <c r="BG730" s="146">
        <f>IF(N730="zákl. přenesená",J730,0)</f>
        <v>0</v>
      </c>
      <c r="BH730" s="146">
        <f>IF(N730="sníž. přenesená",J730,0)</f>
        <v>0</v>
      </c>
      <c r="BI730" s="146">
        <f>IF(N730="nulová",J730,0)</f>
        <v>0</v>
      </c>
      <c r="BJ730" s="19" t="s">
        <v>76</v>
      </c>
      <c r="BK730" s="146">
        <f>ROUND(I730*H730,2)</f>
        <v>0</v>
      </c>
      <c r="BL730" s="19" t="s">
        <v>113</v>
      </c>
      <c r="BM730" s="145" t="s">
        <v>8537</v>
      </c>
    </row>
    <row r="731" spans="2:65" s="1" customFormat="1">
      <c r="B731" s="34"/>
      <c r="D731" s="147" t="s">
        <v>338</v>
      </c>
      <c r="F731" s="148" t="s">
        <v>8538</v>
      </c>
      <c r="I731" s="149"/>
      <c r="L731" s="34"/>
      <c r="M731" s="150"/>
      <c r="T731" s="55"/>
      <c r="AT731" s="19" t="s">
        <v>338</v>
      </c>
      <c r="AU731" s="19" t="s">
        <v>76</v>
      </c>
    </row>
    <row r="732" spans="2:65" s="1" customFormat="1" ht="16.5" customHeight="1">
      <c r="B732" s="133"/>
      <c r="C732" s="176" t="s">
        <v>4079</v>
      </c>
      <c r="D732" s="176" t="s">
        <v>539</v>
      </c>
      <c r="E732" s="177" t="s">
        <v>8143</v>
      </c>
      <c r="F732" s="178" t="s">
        <v>8144</v>
      </c>
      <c r="G732" s="179" t="s">
        <v>3576</v>
      </c>
      <c r="H732" s="180">
        <v>0.34799999999999998</v>
      </c>
      <c r="I732" s="181"/>
      <c r="J732" s="182">
        <f>ROUND(I732*H732,2)</f>
        <v>0</v>
      </c>
      <c r="K732" s="178" t="s">
        <v>335</v>
      </c>
      <c r="L732" s="183"/>
      <c r="M732" s="184" t="s">
        <v>3</v>
      </c>
      <c r="N732" s="185" t="s">
        <v>40</v>
      </c>
      <c r="P732" s="143">
        <f>O732*H732</f>
        <v>0</v>
      </c>
      <c r="Q732" s="143">
        <v>0</v>
      </c>
      <c r="R732" s="143">
        <f>Q732*H732</f>
        <v>0</v>
      </c>
      <c r="S732" s="143">
        <v>0</v>
      </c>
      <c r="T732" s="144">
        <f>S732*H732</f>
        <v>0</v>
      </c>
      <c r="AR732" s="145" t="s">
        <v>171</v>
      </c>
      <c r="AT732" s="145" t="s">
        <v>539</v>
      </c>
      <c r="AU732" s="145" t="s">
        <v>76</v>
      </c>
      <c r="AY732" s="19" t="s">
        <v>328</v>
      </c>
      <c r="BE732" s="146">
        <f>IF(N732="základní",J732,0)</f>
        <v>0</v>
      </c>
      <c r="BF732" s="146">
        <f>IF(N732="snížená",J732,0)</f>
        <v>0</v>
      </c>
      <c r="BG732" s="146">
        <f>IF(N732="zákl. přenesená",J732,0)</f>
        <v>0</v>
      </c>
      <c r="BH732" s="146">
        <f>IF(N732="sníž. přenesená",J732,0)</f>
        <v>0</v>
      </c>
      <c r="BI732" s="146">
        <f>IF(N732="nulová",J732,0)</f>
        <v>0</v>
      </c>
      <c r="BJ732" s="19" t="s">
        <v>76</v>
      </c>
      <c r="BK732" s="146">
        <f>ROUND(I732*H732,2)</f>
        <v>0</v>
      </c>
      <c r="BL732" s="19" t="s">
        <v>113</v>
      </c>
      <c r="BM732" s="145" t="s">
        <v>8539</v>
      </c>
    </row>
    <row r="733" spans="2:65" s="1" customFormat="1" ht="19.5">
      <c r="B733" s="34"/>
      <c r="D733" s="151" t="s">
        <v>340</v>
      </c>
      <c r="F733" s="152" t="s">
        <v>8145</v>
      </c>
      <c r="I733" s="149"/>
      <c r="L733" s="34"/>
      <c r="M733" s="150"/>
      <c r="T733" s="55"/>
      <c r="AT733" s="19" t="s">
        <v>340</v>
      </c>
      <c r="AU733" s="19" t="s">
        <v>76</v>
      </c>
    </row>
    <row r="734" spans="2:65" s="1" customFormat="1" ht="55.5" customHeight="1">
      <c r="B734" s="133"/>
      <c r="C734" s="134" t="s">
        <v>4083</v>
      </c>
      <c r="D734" s="134" t="s">
        <v>331</v>
      </c>
      <c r="E734" s="135" t="s">
        <v>8152</v>
      </c>
      <c r="F734" s="136" t="s">
        <v>8153</v>
      </c>
      <c r="G734" s="137" t="s">
        <v>439</v>
      </c>
      <c r="H734" s="138">
        <v>435</v>
      </c>
      <c r="I734" s="139"/>
      <c r="J734" s="140">
        <f>ROUND(I734*H734,2)</f>
        <v>0</v>
      </c>
      <c r="K734" s="136" t="s">
        <v>335</v>
      </c>
      <c r="L734" s="34"/>
      <c r="M734" s="141" t="s">
        <v>3</v>
      </c>
      <c r="N734" s="142" t="s">
        <v>40</v>
      </c>
      <c r="P734" s="143">
        <f>O734*H734</f>
        <v>0</v>
      </c>
      <c r="Q734" s="143">
        <v>0</v>
      </c>
      <c r="R734" s="143">
        <f>Q734*H734</f>
        <v>0</v>
      </c>
      <c r="S734" s="143">
        <v>0</v>
      </c>
      <c r="T734" s="144">
        <f>S734*H734</f>
        <v>0</v>
      </c>
      <c r="AR734" s="145" t="s">
        <v>113</v>
      </c>
      <c r="AT734" s="145" t="s">
        <v>331</v>
      </c>
      <c r="AU734" s="145" t="s">
        <v>76</v>
      </c>
      <c r="AY734" s="19" t="s">
        <v>328</v>
      </c>
      <c r="BE734" s="146">
        <f>IF(N734="základní",J734,0)</f>
        <v>0</v>
      </c>
      <c r="BF734" s="146">
        <f>IF(N734="snížená",J734,0)</f>
        <v>0</v>
      </c>
      <c r="BG734" s="146">
        <f>IF(N734="zákl. přenesená",J734,0)</f>
        <v>0</v>
      </c>
      <c r="BH734" s="146">
        <f>IF(N734="sníž. přenesená",J734,0)</f>
        <v>0</v>
      </c>
      <c r="BI734" s="146">
        <f>IF(N734="nulová",J734,0)</f>
        <v>0</v>
      </c>
      <c r="BJ734" s="19" t="s">
        <v>76</v>
      </c>
      <c r="BK734" s="146">
        <f>ROUND(I734*H734,2)</f>
        <v>0</v>
      </c>
      <c r="BL734" s="19" t="s">
        <v>113</v>
      </c>
      <c r="BM734" s="145" t="s">
        <v>8540</v>
      </c>
    </row>
    <row r="735" spans="2:65" s="1" customFormat="1">
      <c r="B735" s="34"/>
      <c r="D735" s="147" t="s">
        <v>338</v>
      </c>
      <c r="F735" s="148" t="s">
        <v>8154</v>
      </c>
      <c r="I735" s="149"/>
      <c r="L735" s="34"/>
      <c r="M735" s="150"/>
      <c r="T735" s="55"/>
      <c r="AT735" s="19" t="s">
        <v>338</v>
      </c>
      <c r="AU735" s="19" t="s">
        <v>76</v>
      </c>
    </row>
    <row r="736" spans="2:65" s="1" customFormat="1" ht="37.9" customHeight="1">
      <c r="B736" s="133"/>
      <c r="C736" s="134" t="s">
        <v>4089</v>
      </c>
      <c r="D736" s="134" t="s">
        <v>331</v>
      </c>
      <c r="E736" s="135" t="s">
        <v>8155</v>
      </c>
      <c r="F736" s="136" t="s">
        <v>8156</v>
      </c>
      <c r="G736" s="137" t="s">
        <v>439</v>
      </c>
      <c r="H736" s="138">
        <v>435</v>
      </c>
      <c r="I736" s="139"/>
      <c r="J736" s="140">
        <f>ROUND(I736*H736,2)</f>
        <v>0</v>
      </c>
      <c r="K736" s="136" t="s">
        <v>335</v>
      </c>
      <c r="L736" s="34"/>
      <c r="M736" s="141" t="s">
        <v>3</v>
      </c>
      <c r="N736" s="142" t="s">
        <v>40</v>
      </c>
      <c r="P736" s="143">
        <f>O736*H736</f>
        <v>0</v>
      </c>
      <c r="Q736" s="143">
        <v>0</v>
      </c>
      <c r="R736" s="143">
        <f>Q736*H736</f>
        <v>0</v>
      </c>
      <c r="S736" s="143">
        <v>0</v>
      </c>
      <c r="T736" s="144">
        <f>S736*H736</f>
        <v>0</v>
      </c>
      <c r="AR736" s="145" t="s">
        <v>113</v>
      </c>
      <c r="AT736" s="145" t="s">
        <v>331</v>
      </c>
      <c r="AU736" s="145" t="s">
        <v>76</v>
      </c>
      <c r="AY736" s="19" t="s">
        <v>328</v>
      </c>
      <c r="BE736" s="146">
        <f>IF(N736="základní",J736,0)</f>
        <v>0</v>
      </c>
      <c r="BF736" s="146">
        <f>IF(N736="snížená",J736,0)</f>
        <v>0</v>
      </c>
      <c r="BG736" s="146">
        <f>IF(N736="zákl. přenesená",J736,0)</f>
        <v>0</v>
      </c>
      <c r="BH736" s="146">
        <f>IF(N736="sníž. přenesená",J736,0)</f>
        <v>0</v>
      </c>
      <c r="BI736" s="146">
        <f>IF(N736="nulová",J736,0)</f>
        <v>0</v>
      </c>
      <c r="BJ736" s="19" t="s">
        <v>76</v>
      </c>
      <c r="BK736" s="146">
        <f>ROUND(I736*H736,2)</f>
        <v>0</v>
      </c>
      <c r="BL736" s="19" t="s">
        <v>113</v>
      </c>
      <c r="BM736" s="145" t="s">
        <v>8541</v>
      </c>
    </row>
    <row r="737" spans="2:65" s="1" customFormat="1">
      <c r="B737" s="34"/>
      <c r="D737" s="147" t="s">
        <v>338</v>
      </c>
      <c r="F737" s="148" t="s">
        <v>8157</v>
      </c>
      <c r="I737" s="149"/>
      <c r="L737" s="34"/>
      <c r="M737" s="150"/>
      <c r="T737" s="55"/>
      <c r="AT737" s="19" t="s">
        <v>338</v>
      </c>
      <c r="AU737" s="19" t="s">
        <v>76</v>
      </c>
    </row>
    <row r="738" spans="2:65" s="1" customFormat="1" ht="16.5" customHeight="1">
      <c r="B738" s="133"/>
      <c r="C738" s="176" t="s">
        <v>4098</v>
      </c>
      <c r="D738" s="176" t="s">
        <v>539</v>
      </c>
      <c r="E738" s="177" t="s">
        <v>8465</v>
      </c>
      <c r="F738" s="178" t="s">
        <v>8466</v>
      </c>
      <c r="G738" s="179" t="s">
        <v>491</v>
      </c>
      <c r="H738" s="180">
        <v>87</v>
      </c>
      <c r="I738" s="181"/>
      <c r="J738" s="182">
        <f>ROUND(I738*H738,2)</f>
        <v>0</v>
      </c>
      <c r="K738" s="178" t="s">
        <v>3</v>
      </c>
      <c r="L738" s="183"/>
      <c r="M738" s="184" t="s">
        <v>3</v>
      </c>
      <c r="N738" s="185" t="s">
        <v>40</v>
      </c>
      <c r="P738" s="143">
        <f>O738*H738</f>
        <v>0</v>
      </c>
      <c r="Q738" s="143">
        <v>0</v>
      </c>
      <c r="R738" s="143">
        <f>Q738*H738</f>
        <v>0</v>
      </c>
      <c r="S738" s="143">
        <v>0</v>
      </c>
      <c r="T738" s="144">
        <f>S738*H738</f>
        <v>0</v>
      </c>
      <c r="AR738" s="145" t="s">
        <v>171</v>
      </c>
      <c r="AT738" s="145" t="s">
        <v>539</v>
      </c>
      <c r="AU738" s="145" t="s">
        <v>76</v>
      </c>
      <c r="AY738" s="19" t="s">
        <v>328</v>
      </c>
      <c r="BE738" s="146">
        <f>IF(N738="základní",J738,0)</f>
        <v>0</v>
      </c>
      <c r="BF738" s="146">
        <f>IF(N738="snížená",J738,0)</f>
        <v>0</v>
      </c>
      <c r="BG738" s="146">
        <f>IF(N738="zákl. přenesená",J738,0)</f>
        <v>0</v>
      </c>
      <c r="BH738" s="146">
        <f>IF(N738="sníž. přenesená",J738,0)</f>
        <v>0</v>
      </c>
      <c r="BI738" s="146">
        <f>IF(N738="nulová",J738,0)</f>
        <v>0</v>
      </c>
      <c r="BJ738" s="19" t="s">
        <v>76</v>
      </c>
      <c r="BK738" s="146">
        <f>ROUND(I738*H738,2)</f>
        <v>0</v>
      </c>
      <c r="BL738" s="19" t="s">
        <v>113</v>
      </c>
      <c r="BM738" s="145" t="s">
        <v>8542</v>
      </c>
    </row>
    <row r="739" spans="2:65" s="12" customFormat="1">
      <c r="B739" s="156"/>
      <c r="D739" s="151" t="s">
        <v>442</v>
      </c>
      <c r="E739" s="157" t="s">
        <v>3</v>
      </c>
      <c r="F739" s="158" t="s">
        <v>8543</v>
      </c>
      <c r="H739" s="159">
        <v>87</v>
      </c>
      <c r="I739" s="160"/>
      <c r="L739" s="156"/>
      <c r="M739" s="161"/>
      <c r="T739" s="162"/>
      <c r="AT739" s="157" t="s">
        <v>442</v>
      </c>
      <c r="AU739" s="157" t="s">
        <v>76</v>
      </c>
      <c r="AV739" s="12" t="s">
        <v>79</v>
      </c>
      <c r="AW739" s="12" t="s">
        <v>31</v>
      </c>
      <c r="AX739" s="12" t="s">
        <v>69</v>
      </c>
      <c r="AY739" s="157" t="s">
        <v>328</v>
      </c>
    </row>
    <row r="740" spans="2:65" s="13" customFormat="1">
      <c r="B740" s="163"/>
      <c r="D740" s="151" t="s">
        <v>442</v>
      </c>
      <c r="E740" s="164" t="s">
        <v>3</v>
      </c>
      <c r="F740" s="165" t="s">
        <v>452</v>
      </c>
      <c r="H740" s="166">
        <v>87</v>
      </c>
      <c r="I740" s="167"/>
      <c r="L740" s="163"/>
      <c r="M740" s="168"/>
      <c r="T740" s="169"/>
      <c r="AT740" s="164" t="s">
        <v>442</v>
      </c>
      <c r="AU740" s="164" t="s">
        <v>76</v>
      </c>
      <c r="AV740" s="13" t="s">
        <v>113</v>
      </c>
      <c r="AW740" s="13" t="s">
        <v>31</v>
      </c>
      <c r="AX740" s="13" t="s">
        <v>76</v>
      </c>
      <c r="AY740" s="164" t="s">
        <v>328</v>
      </c>
    </row>
    <row r="741" spans="2:65" s="1" customFormat="1" ht="37.9" customHeight="1">
      <c r="B741" s="133"/>
      <c r="C741" s="134" t="s">
        <v>4103</v>
      </c>
      <c r="D741" s="134" t="s">
        <v>331</v>
      </c>
      <c r="E741" s="135" t="s">
        <v>8544</v>
      </c>
      <c r="F741" s="136" t="s">
        <v>8545</v>
      </c>
      <c r="G741" s="137" t="s">
        <v>439</v>
      </c>
      <c r="H741" s="138">
        <v>435</v>
      </c>
      <c r="I741" s="139"/>
      <c r="J741" s="140">
        <f>ROUND(I741*H741,2)</f>
        <v>0</v>
      </c>
      <c r="K741" s="136" t="s">
        <v>335</v>
      </c>
      <c r="L741" s="34"/>
      <c r="M741" s="141" t="s">
        <v>3</v>
      </c>
      <c r="N741" s="142" t="s">
        <v>40</v>
      </c>
      <c r="P741" s="143">
        <f>O741*H741</f>
        <v>0</v>
      </c>
      <c r="Q741" s="143">
        <v>0</v>
      </c>
      <c r="R741" s="143">
        <f>Q741*H741</f>
        <v>0</v>
      </c>
      <c r="S741" s="143">
        <v>0</v>
      </c>
      <c r="T741" s="144">
        <f>S741*H741</f>
        <v>0</v>
      </c>
      <c r="AR741" s="145" t="s">
        <v>113</v>
      </c>
      <c r="AT741" s="145" t="s">
        <v>331</v>
      </c>
      <c r="AU741" s="145" t="s">
        <v>76</v>
      </c>
      <c r="AY741" s="19" t="s">
        <v>328</v>
      </c>
      <c r="BE741" s="146">
        <f>IF(N741="základní",J741,0)</f>
        <v>0</v>
      </c>
      <c r="BF741" s="146">
        <f>IF(N741="snížená",J741,0)</f>
        <v>0</v>
      </c>
      <c r="BG741" s="146">
        <f>IF(N741="zákl. přenesená",J741,0)</f>
        <v>0</v>
      </c>
      <c r="BH741" s="146">
        <f>IF(N741="sníž. přenesená",J741,0)</f>
        <v>0</v>
      </c>
      <c r="BI741" s="146">
        <f>IF(N741="nulová",J741,0)</f>
        <v>0</v>
      </c>
      <c r="BJ741" s="19" t="s">
        <v>76</v>
      </c>
      <c r="BK741" s="146">
        <f>ROUND(I741*H741,2)</f>
        <v>0</v>
      </c>
      <c r="BL741" s="19" t="s">
        <v>113</v>
      </c>
      <c r="BM741" s="145" t="s">
        <v>8546</v>
      </c>
    </row>
    <row r="742" spans="2:65" s="1" customFormat="1">
      <c r="B742" s="34"/>
      <c r="D742" s="147" t="s">
        <v>338</v>
      </c>
      <c r="F742" s="148" t="s">
        <v>8547</v>
      </c>
      <c r="I742" s="149"/>
      <c r="L742" s="34"/>
      <c r="M742" s="150"/>
      <c r="T742" s="55"/>
      <c r="AT742" s="19" t="s">
        <v>338</v>
      </c>
      <c r="AU742" s="19" t="s">
        <v>76</v>
      </c>
    </row>
    <row r="743" spans="2:65" s="1" customFormat="1" ht="16.5" customHeight="1">
      <c r="B743" s="133"/>
      <c r="C743" s="176" t="s">
        <v>4110</v>
      </c>
      <c r="D743" s="176" t="s">
        <v>539</v>
      </c>
      <c r="E743" s="177" t="s">
        <v>8548</v>
      </c>
      <c r="F743" s="178" t="s">
        <v>8165</v>
      </c>
      <c r="G743" s="179" t="s">
        <v>1383</v>
      </c>
      <c r="H743" s="180">
        <v>13.05</v>
      </c>
      <c r="I743" s="181"/>
      <c r="J743" s="182">
        <f>ROUND(I743*H743,2)</f>
        <v>0</v>
      </c>
      <c r="K743" s="178" t="s">
        <v>335</v>
      </c>
      <c r="L743" s="183"/>
      <c r="M743" s="184" t="s">
        <v>3</v>
      </c>
      <c r="N743" s="185" t="s">
        <v>40</v>
      </c>
      <c r="P743" s="143">
        <f>O743*H743</f>
        <v>0</v>
      </c>
      <c r="Q743" s="143">
        <v>0</v>
      </c>
      <c r="R743" s="143">
        <f>Q743*H743</f>
        <v>0</v>
      </c>
      <c r="S743" s="143">
        <v>0</v>
      </c>
      <c r="T743" s="144">
        <f>S743*H743</f>
        <v>0</v>
      </c>
      <c r="AR743" s="145" t="s">
        <v>171</v>
      </c>
      <c r="AT743" s="145" t="s">
        <v>539</v>
      </c>
      <c r="AU743" s="145" t="s">
        <v>76</v>
      </c>
      <c r="AY743" s="19" t="s">
        <v>328</v>
      </c>
      <c r="BE743" s="146">
        <f>IF(N743="základní",J743,0)</f>
        <v>0</v>
      </c>
      <c r="BF743" s="146">
        <f>IF(N743="snížená",J743,0)</f>
        <v>0</v>
      </c>
      <c r="BG743" s="146">
        <f>IF(N743="zákl. přenesená",J743,0)</f>
        <v>0</v>
      </c>
      <c r="BH743" s="146">
        <f>IF(N743="sníž. přenesená",J743,0)</f>
        <v>0</v>
      </c>
      <c r="BI743" s="146">
        <f>IF(N743="nulová",J743,0)</f>
        <v>0</v>
      </c>
      <c r="BJ743" s="19" t="s">
        <v>76</v>
      </c>
      <c r="BK743" s="146">
        <f>ROUND(I743*H743,2)</f>
        <v>0</v>
      </c>
      <c r="BL743" s="19" t="s">
        <v>113</v>
      </c>
      <c r="BM743" s="145" t="s">
        <v>8549</v>
      </c>
    </row>
    <row r="744" spans="2:65" s="1" customFormat="1" ht="19.5">
      <c r="B744" s="34"/>
      <c r="D744" s="151" t="s">
        <v>340</v>
      </c>
      <c r="F744" s="152" t="s">
        <v>8166</v>
      </c>
      <c r="I744" s="149"/>
      <c r="L744" s="34"/>
      <c r="M744" s="150"/>
      <c r="T744" s="55"/>
      <c r="AT744" s="19" t="s">
        <v>340</v>
      </c>
      <c r="AU744" s="19" t="s">
        <v>76</v>
      </c>
    </row>
    <row r="745" spans="2:65" s="12" customFormat="1">
      <c r="B745" s="156"/>
      <c r="D745" s="151" t="s">
        <v>442</v>
      </c>
      <c r="E745" s="157" t="s">
        <v>3</v>
      </c>
      <c r="F745" s="158" t="s">
        <v>8550</v>
      </c>
      <c r="H745" s="159">
        <v>13.05</v>
      </c>
      <c r="I745" s="160"/>
      <c r="L745" s="156"/>
      <c r="M745" s="161"/>
      <c r="T745" s="162"/>
      <c r="AT745" s="157" t="s">
        <v>442</v>
      </c>
      <c r="AU745" s="157" t="s">
        <v>76</v>
      </c>
      <c r="AV745" s="12" t="s">
        <v>79</v>
      </c>
      <c r="AW745" s="12" t="s">
        <v>31</v>
      </c>
      <c r="AX745" s="12" t="s">
        <v>69</v>
      </c>
      <c r="AY745" s="157" t="s">
        <v>328</v>
      </c>
    </row>
    <row r="746" spans="2:65" s="13" customFormat="1">
      <c r="B746" s="163"/>
      <c r="D746" s="151" t="s">
        <v>442</v>
      </c>
      <c r="E746" s="164" t="s">
        <v>3</v>
      </c>
      <c r="F746" s="165" t="s">
        <v>452</v>
      </c>
      <c r="H746" s="166">
        <v>13.05</v>
      </c>
      <c r="I746" s="167"/>
      <c r="L746" s="163"/>
      <c r="M746" s="168"/>
      <c r="T746" s="169"/>
      <c r="AT746" s="164" t="s">
        <v>442</v>
      </c>
      <c r="AU746" s="164" t="s">
        <v>76</v>
      </c>
      <c r="AV746" s="13" t="s">
        <v>113</v>
      </c>
      <c r="AW746" s="13" t="s">
        <v>31</v>
      </c>
      <c r="AX746" s="13" t="s">
        <v>76</v>
      </c>
      <c r="AY746" s="164" t="s">
        <v>328</v>
      </c>
    </row>
    <row r="747" spans="2:65" s="1" customFormat="1" ht="21.75" customHeight="1">
      <c r="B747" s="133"/>
      <c r="C747" s="134" t="s">
        <v>4116</v>
      </c>
      <c r="D747" s="134" t="s">
        <v>331</v>
      </c>
      <c r="E747" s="135" t="s">
        <v>8168</v>
      </c>
      <c r="F747" s="136" t="s">
        <v>8169</v>
      </c>
      <c r="G747" s="137" t="s">
        <v>439</v>
      </c>
      <c r="H747" s="138">
        <v>435</v>
      </c>
      <c r="I747" s="139"/>
      <c r="J747" s="140">
        <f>ROUND(I747*H747,2)</f>
        <v>0</v>
      </c>
      <c r="K747" s="136" t="s">
        <v>335</v>
      </c>
      <c r="L747" s="34"/>
      <c r="M747" s="141" t="s">
        <v>3</v>
      </c>
      <c r="N747" s="142" t="s">
        <v>40</v>
      </c>
      <c r="P747" s="143">
        <f>O747*H747</f>
        <v>0</v>
      </c>
      <c r="Q747" s="143">
        <v>0</v>
      </c>
      <c r="R747" s="143">
        <f>Q747*H747</f>
        <v>0</v>
      </c>
      <c r="S747" s="143">
        <v>0</v>
      </c>
      <c r="T747" s="144">
        <f>S747*H747</f>
        <v>0</v>
      </c>
      <c r="AR747" s="145" t="s">
        <v>113</v>
      </c>
      <c r="AT747" s="145" t="s">
        <v>331</v>
      </c>
      <c r="AU747" s="145" t="s">
        <v>76</v>
      </c>
      <c r="AY747" s="19" t="s">
        <v>328</v>
      </c>
      <c r="BE747" s="146">
        <f>IF(N747="základní",J747,0)</f>
        <v>0</v>
      </c>
      <c r="BF747" s="146">
        <f>IF(N747="snížená",J747,0)</f>
        <v>0</v>
      </c>
      <c r="BG747" s="146">
        <f>IF(N747="zákl. přenesená",J747,0)</f>
        <v>0</v>
      </c>
      <c r="BH747" s="146">
        <f>IF(N747="sníž. přenesená",J747,0)</f>
        <v>0</v>
      </c>
      <c r="BI747" s="146">
        <f>IF(N747="nulová",J747,0)</f>
        <v>0</v>
      </c>
      <c r="BJ747" s="19" t="s">
        <v>76</v>
      </c>
      <c r="BK747" s="146">
        <f>ROUND(I747*H747,2)</f>
        <v>0</v>
      </c>
      <c r="BL747" s="19" t="s">
        <v>113</v>
      </c>
      <c r="BM747" s="145" t="s">
        <v>8551</v>
      </c>
    </row>
    <row r="748" spans="2:65" s="1" customFormat="1">
      <c r="B748" s="34"/>
      <c r="D748" s="147" t="s">
        <v>338</v>
      </c>
      <c r="F748" s="148" t="s">
        <v>8170</v>
      </c>
      <c r="I748" s="149"/>
      <c r="L748" s="34"/>
      <c r="M748" s="150"/>
      <c r="T748" s="55"/>
      <c r="AT748" s="19" t="s">
        <v>338</v>
      </c>
      <c r="AU748" s="19" t="s">
        <v>76</v>
      </c>
    </row>
    <row r="749" spans="2:65" s="1" customFormat="1" ht="21.75" customHeight="1">
      <c r="B749" s="133"/>
      <c r="C749" s="134" t="s">
        <v>4119</v>
      </c>
      <c r="D749" s="134" t="s">
        <v>331</v>
      </c>
      <c r="E749" s="135" t="s">
        <v>8171</v>
      </c>
      <c r="F749" s="136" t="s">
        <v>8172</v>
      </c>
      <c r="G749" s="137" t="s">
        <v>439</v>
      </c>
      <c r="H749" s="138">
        <v>870</v>
      </c>
      <c r="I749" s="139"/>
      <c r="J749" s="140">
        <f>ROUND(I749*H749,2)</f>
        <v>0</v>
      </c>
      <c r="K749" s="136" t="s">
        <v>335</v>
      </c>
      <c r="L749" s="34"/>
      <c r="M749" s="141" t="s">
        <v>3</v>
      </c>
      <c r="N749" s="142" t="s">
        <v>40</v>
      </c>
      <c r="P749" s="143">
        <f>O749*H749</f>
        <v>0</v>
      </c>
      <c r="Q749" s="143">
        <v>0</v>
      </c>
      <c r="R749" s="143">
        <f>Q749*H749</f>
        <v>0</v>
      </c>
      <c r="S749" s="143">
        <v>0</v>
      </c>
      <c r="T749" s="144">
        <f>S749*H749</f>
        <v>0</v>
      </c>
      <c r="AR749" s="145" t="s">
        <v>113</v>
      </c>
      <c r="AT749" s="145" t="s">
        <v>331</v>
      </c>
      <c r="AU749" s="145" t="s">
        <v>76</v>
      </c>
      <c r="AY749" s="19" t="s">
        <v>328</v>
      </c>
      <c r="BE749" s="146">
        <f>IF(N749="základní",J749,0)</f>
        <v>0</v>
      </c>
      <c r="BF749" s="146">
        <f>IF(N749="snížená",J749,0)</f>
        <v>0</v>
      </c>
      <c r="BG749" s="146">
        <f>IF(N749="zákl. přenesená",J749,0)</f>
        <v>0</v>
      </c>
      <c r="BH749" s="146">
        <f>IF(N749="sníž. přenesená",J749,0)</f>
        <v>0</v>
      </c>
      <c r="BI749" s="146">
        <f>IF(N749="nulová",J749,0)</f>
        <v>0</v>
      </c>
      <c r="BJ749" s="19" t="s">
        <v>76</v>
      </c>
      <c r="BK749" s="146">
        <f>ROUND(I749*H749,2)</f>
        <v>0</v>
      </c>
      <c r="BL749" s="19" t="s">
        <v>113</v>
      </c>
      <c r="BM749" s="145" t="s">
        <v>8552</v>
      </c>
    </row>
    <row r="750" spans="2:65" s="1" customFormat="1">
      <c r="B750" s="34"/>
      <c r="D750" s="147" t="s">
        <v>338</v>
      </c>
      <c r="F750" s="148" t="s">
        <v>8173</v>
      </c>
      <c r="I750" s="149"/>
      <c r="L750" s="34"/>
      <c r="M750" s="150"/>
      <c r="T750" s="55"/>
      <c r="AT750" s="19" t="s">
        <v>338</v>
      </c>
      <c r="AU750" s="19" t="s">
        <v>76</v>
      </c>
    </row>
    <row r="751" spans="2:65" s="14" customFormat="1">
      <c r="B751" s="170"/>
      <c r="D751" s="151" t="s">
        <v>442</v>
      </c>
      <c r="E751" s="171" t="s">
        <v>3</v>
      </c>
      <c r="F751" s="172" t="s">
        <v>8175</v>
      </c>
      <c r="H751" s="171" t="s">
        <v>3</v>
      </c>
      <c r="I751" s="173"/>
      <c r="L751" s="170"/>
      <c r="M751" s="174"/>
      <c r="T751" s="175"/>
      <c r="AT751" s="171" t="s">
        <v>442</v>
      </c>
      <c r="AU751" s="171" t="s">
        <v>76</v>
      </c>
      <c r="AV751" s="14" t="s">
        <v>76</v>
      </c>
      <c r="AW751" s="14" t="s">
        <v>31</v>
      </c>
      <c r="AX751" s="14" t="s">
        <v>69</v>
      </c>
      <c r="AY751" s="171" t="s">
        <v>328</v>
      </c>
    </row>
    <row r="752" spans="2:65" s="12" customFormat="1">
      <c r="B752" s="156"/>
      <c r="D752" s="151" t="s">
        <v>442</v>
      </c>
      <c r="E752" s="157" t="s">
        <v>3</v>
      </c>
      <c r="F752" s="158" t="s">
        <v>8553</v>
      </c>
      <c r="H752" s="159">
        <v>870</v>
      </c>
      <c r="I752" s="160"/>
      <c r="L752" s="156"/>
      <c r="M752" s="161"/>
      <c r="T752" s="162"/>
      <c r="AT752" s="157" t="s">
        <v>442</v>
      </c>
      <c r="AU752" s="157" t="s">
        <v>76</v>
      </c>
      <c r="AV752" s="12" t="s">
        <v>79</v>
      </c>
      <c r="AW752" s="12" t="s">
        <v>31</v>
      </c>
      <c r="AX752" s="12" t="s">
        <v>69</v>
      </c>
      <c r="AY752" s="157" t="s">
        <v>328</v>
      </c>
    </row>
    <row r="753" spans="2:65" s="13" customFormat="1">
      <c r="B753" s="163"/>
      <c r="D753" s="151" t="s">
        <v>442</v>
      </c>
      <c r="E753" s="164" t="s">
        <v>3</v>
      </c>
      <c r="F753" s="165" t="s">
        <v>452</v>
      </c>
      <c r="H753" s="166">
        <v>870</v>
      </c>
      <c r="I753" s="167"/>
      <c r="L753" s="163"/>
      <c r="M753" s="168"/>
      <c r="T753" s="169"/>
      <c r="AT753" s="164" t="s">
        <v>442</v>
      </c>
      <c r="AU753" s="164" t="s">
        <v>76</v>
      </c>
      <c r="AV753" s="13" t="s">
        <v>113</v>
      </c>
      <c r="AW753" s="13" t="s">
        <v>31</v>
      </c>
      <c r="AX753" s="13" t="s">
        <v>76</v>
      </c>
      <c r="AY753" s="164" t="s">
        <v>328</v>
      </c>
    </row>
    <row r="754" spans="2:65" s="1" customFormat="1" ht="24.2" customHeight="1">
      <c r="B754" s="133"/>
      <c r="C754" s="134" t="s">
        <v>4123</v>
      </c>
      <c r="D754" s="134" t="s">
        <v>331</v>
      </c>
      <c r="E754" s="135" t="s">
        <v>8183</v>
      </c>
      <c r="F754" s="136" t="s">
        <v>8184</v>
      </c>
      <c r="G754" s="137" t="s">
        <v>439</v>
      </c>
      <c r="H754" s="138">
        <v>870</v>
      </c>
      <c r="I754" s="139"/>
      <c r="J754" s="140">
        <f>ROUND(I754*H754,2)</f>
        <v>0</v>
      </c>
      <c r="K754" s="136" t="s">
        <v>335</v>
      </c>
      <c r="L754" s="34"/>
      <c r="M754" s="141" t="s">
        <v>3</v>
      </c>
      <c r="N754" s="142" t="s">
        <v>40</v>
      </c>
      <c r="P754" s="143">
        <f>O754*H754</f>
        <v>0</v>
      </c>
      <c r="Q754" s="143">
        <v>0</v>
      </c>
      <c r="R754" s="143">
        <f>Q754*H754</f>
        <v>0</v>
      </c>
      <c r="S754" s="143">
        <v>0</v>
      </c>
      <c r="T754" s="144">
        <f>S754*H754</f>
        <v>0</v>
      </c>
      <c r="AR754" s="145" t="s">
        <v>113</v>
      </c>
      <c r="AT754" s="145" t="s">
        <v>331</v>
      </c>
      <c r="AU754" s="145" t="s">
        <v>76</v>
      </c>
      <c r="AY754" s="19" t="s">
        <v>328</v>
      </c>
      <c r="BE754" s="146">
        <f>IF(N754="základní",J754,0)</f>
        <v>0</v>
      </c>
      <c r="BF754" s="146">
        <f>IF(N754="snížená",J754,0)</f>
        <v>0</v>
      </c>
      <c r="BG754" s="146">
        <f>IF(N754="zákl. přenesená",J754,0)</f>
        <v>0</v>
      </c>
      <c r="BH754" s="146">
        <f>IF(N754="sníž. přenesená",J754,0)</f>
        <v>0</v>
      </c>
      <c r="BI754" s="146">
        <f>IF(N754="nulová",J754,0)</f>
        <v>0</v>
      </c>
      <c r="BJ754" s="19" t="s">
        <v>76</v>
      </c>
      <c r="BK754" s="146">
        <f>ROUND(I754*H754,2)</f>
        <v>0</v>
      </c>
      <c r="BL754" s="19" t="s">
        <v>113</v>
      </c>
      <c r="BM754" s="145" t="s">
        <v>8554</v>
      </c>
    </row>
    <row r="755" spans="2:65" s="1" customFormat="1">
      <c r="B755" s="34"/>
      <c r="D755" s="147" t="s">
        <v>338</v>
      </c>
      <c r="F755" s="148" t="s">
        <v>8185</v>
      </c>
      <c r="I755" s="149"/>
      <c r="L755" s="34"/>
      <c r="M755" s="150"/>
      <c r="T755" s="55"/>
      <c r="AT755" s="19" t="s">
        <v>338</v>
      </c>
      <c r="AU755" s="19" t="s">
        <v>76</v>
      </c>
    </row>
    <row r="756" spans="2:65" s="1" customFormat="1" ht="19.5">
      <c r="B756" s="34"/>
      <c r="D756" s="151" t="s">
        <v>340</v>
      </c>
      <c r="F756" s="152" t="s">
        <v>8186</v>
      </c>
      <c r="I756" s="149"/>
      <c r="L756" s="34"/>
      <c r="M756" s="150"/>
      <c r="T756" s="55"/>
      <c r="AT756" s="19" t="s">
        <v>340</v>
      </c>
      <c r="AU756" s="19" t="s">
        <v>76</v>
      </c>
    </row>
    <row r="757" spans="2:65" s="14" customFormat="1">
      <c r="B757" s="170"/>
      <c r="D757" s="151" t="s">
        <v>442</v>
      </c>
      <c r="E757" s="171" t="s">
        <v>3</v>
      </c>
      <c r="F757" s="172" t="s">
        <v>8175</v>
      </c>
      <c r="H757" s="171" t="s">
        <v>3</v>
      </c>
      <c r="I757" s="173"/>
      <c r="L757" s="170"/>
      <c r="M757" s="174"/>
      <c r="T757" s="175"/>
      <c r="AT757" s="171" t="s">
        <v>442</v>
      </c>
      <c r="AU757" s="171" t="s">
        <v>76</v>
      </c>
      <c r="AV757" s="14" t="s">
        <v>76</v>
      </c>
      <c r="AW757" s="14" t="s">
        <v>31</v>
      </c>
      <c r="AX757" s="14" t="s">
        <v>69</v>
      </c>
      <c r="AY757" s="171" t="s">
        <v>328</v>
      </c>
    </row>
    <row r="758" spans="2:65" s="12" customFormat="1">
      <c r="B758" s="156"/>
      <c r="D758" s="151" t="s">
        <v>442</v>
      </c>
      <c r="E758" s="157" t="s">
        <v>3</v>
      </c>
      <c r="F758" s="158" t="s">
        <v>8553</v>
      </c>
      <c r="H758" s="159">
        <v>870</v>
      </c>
      <c r="I758" s="160"/>
      <c r="L758" s="156"/>
      <c r="M758" s="161"/>
      <c r="T758" s="162"/>
      <c r="AT758" s="157" t="s">
        <v>442</v>
      </c>
      <c r="AU758" s="157" t="s">
        <v>76</v>
      </c>
      <c r="AV758" s="12" t="s">
        <v>79</v>
      </c>
      <c r="AW758" s="12" t="s">
        <v>31</v>
      </c>
      <c r="AX758" s="12" t="s">
        <v>69</v>
      </c>
      <c r="AY758" s="157" t="s">
        <v>328</v>
      </c>
    </row>
    <row r="759" spans="2:65" s="13" customFormat="1">
      <c r="B759" s="163"/>
      <c r="D759" s="151" t="s">
        <v>442</v>
      </c>
      <c r="E759" s="164" t="s">
        <v>3</v>
      </c>
      <c r="F759" s="165" t="s">
        <v>452</v>
      </c>
      <c r="H759" s="166">
        <v>870</v>
      </c>
      <c r="I759" s="167"/>
      <c r="L759" s="163"/>
      <c r="M759" s="214"/>
      <c r="N759" s="215"/>
      <c r="O759" s="215"/>
      <c r="P759" s="215"/>
      <c r="Q759" s="215"/>
      <c r="R759" s="215"/>
      <c r="S759" s="215"/>
      <c r="T759" s="216"/>
      <c r="AT759" s="164" t="s">
        <v>442</v>
      </c>
      <c r="AU759" s="164" t="s">
        <v>76</v>
      </c>
      <c r="AV759" s="13" t="s">
        <v>113</v>
      </c>
      <c r="AW759" s="13" t="s">
        <v>31</v>
      </c>
      <c r="AX759" s="13" t="s">
        <v>76</v>
      </c>
      <c r="AY759" s="164" t="s">
        <v>328</v>
      </c>
    </row>
    <row r="760" spans="2:65" s="1" customFormat="1" ht="6.95" customHeight="1">
      <c r="B760" s="43"/>
      <c r="C760" s="44"/>
      <c r="D760" s="44"/>
      <c r="E760" s="44"/>
      <c r="F760" s="44"/>
      <c r="G760" s="44"/>
      <c r="H760" s="44"/>
      <c r="I760" s="44"/>
      <c r="J760" s="44"/>
      <c r="K760" s="44"/>
      <c r="L760" s="34"/>
    </row>
  </sheetData>
  <autoFilter ref="C102:K759" xr:uid="{00000000-0009-0000-0000-000021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2100-000000000000}"/>
    <hyperlink ref="F112" r:id="rId2" xr:uid="{00000000-0004-0000-2100-000001000000}"/>
    <hyperlink ref="F114" r:id="rId3" xr:uid="{00000000-0004-0000-2100-000002000000}"/>
    <hyperlink ref="F119" r:id="rId4" xr:uid="{00000000-0004-0000-2100-000003000000}"/>
    <hyperlink ref="F124" r:id="rId5" xr:uid="{00000000-0004-0000-2100-000004000000}"/>
    <hyperlink ref="F129" r:id="rId6" xr:uid="{00000000-0004-0000-2100-000005000000}"/>
    <hyperlink ref="F135" r:id="rId7" xr:uid="{00000000-0004-0000-2100-000006000000}"/>
    <hyperlink ref="F138" r:id="rId8" xr:uid="{00000000-0004-0000-2100-000007000000}"/>
    <hyperlink ref="F141" r:id="rId9" xr:uid="{00000000-0004-0000-2100-000008000000}"/>
    <hyperlink ref="F144" r:id="rId10" xr:uid="{00000000-0004-0000-2100-000009000000}"/>
    <hyperlink ref="F147" r:id="rId11" xr:uid="{00000000-0004-0000-2100-00000A000000}"/>
    <hyperlink ref="F150" r:id="rId12" xr:uid="{00000000-0004-0000-2100-00000B000000}"/>
    <hyperlink ref="F153" r:id="rId13" xr:uid="{00000000-0004-0000-2100-00000C000000}"/>
    <hyperlink ref="F156" r:id="rId14" xr:uid="{00000000-0004-0000-2100-00000D000000}"/>
    <hyperlink ref="F159" r:id="rId15" xr:uid="{00000000-0004-0000-2100-00000E000000}"/>
    <hyperlink ref="F162" r:id="rId16" xr:uid="{00000000-0004-0000-2100-00000F000000}"/>
    <hyperlink ref="F165" r:id="rId17" xr:uid="{00000000-0004-0000-2100-000010000000}"/>
    <hyperlink ref="F168" r:id="rId18" xr:uid="{00000000-0004-0000-2100-000011000000}"/>
    <hyperlink ref="F171" r:id="rId19" xr:uid="{00000000-0004-0000-2100-000012000000}"/>
    <hyperlink ref="F174" r:id="rId20" xr:uid="{00000000-0004-0000-2100-000013000000}"/>
    <hyperlink ref="F178" r:id="rId21" xr:uid="{00000000-0004-0000-2100-000014000000}"/>
    <hyperlink ref="F181" r:id="rId22" xr:uid="{00000000-0004-0000-2100-000015000000}"/>
    <hyperlink ref="F184" r:id="rId23" xr:uid="{00000000-0004-0000-2100-000016000000}"/>
    <hyperlink ref="F191" r:id="rId24" xr:uid="{00000000-0004-0000-2100-000017000000}"/>
    <hyperlink ref="F194" r:id="rId25" xr:uid="{00000000-0004-0000-2100-000018000000}"/>
    <hyperlink ref="F202" r:id="rId26" xr:uid="{00000000-0004-0000-2100-000019000000}"/>
    <hyperlink ref="F205" r:id="rId27" xr:uid="{00000000-0004-0000-2100-00001A000000}"/>
    <hyperlink ref="F208" r:id="rId28" xr:uid="{00000000-0004-0000-2100-00001B000000}"/>
    <hyperlink ref="F211" r:id="rId29" xr:uid="{00000000-0004-0000-2100-00001C000000}"/>
    <hyperlink ref="F214" r:id="rId30" xr:uid="{00000000-0004-0000-2100-00001D000000}"/>
    <hyperlink ref="F217" r:id="rId31" xr:uid="{00000000-0004-0000-2100-00001E000000}"/>
    <hyperlink ref="F220" r:id="rId32" xr:uid="{00000000-0004-0000-2100-00001F000000}"/>
    <hyperlink ref="F222" r:id="rId33" xr:uid="{00000000-0004-0000-2100-000020000000}"/>
    <hyperlink ref="F224" r:id="rId34" xr:uid="{00000000-0004-0000-2100-000021000000}"/>
    <hyperlink ref="F226" r:id="rId35" xr:uid="{00000000-0004-0000-2100-000022000000}"/>
    <hyperlink ref="F231" r:id="rId36" xr:uid="{00000000-0004-0000-2100-000023000000}"/>
    <hyperlink ref="F239" r:id="rId37" xr:uid="{00000000-0004-0000-2100-000024000000}"/>
    <hyperlink ref="F241" r:id="rId38" xr:uid="{00000000-0004-0000-2100-000025000000}"/>
    <hyperlink ref="F244" r:id="rId39" xr:uid="{00000000-0004-0000-2100-000026000000}"/>
    <hyperlink ref="F247" r:id="rId40" xr:uid="{00000000-0004-0000-2100-000027000000}"/>
    <hyperlink ref="F250" r:id="rId41" xr:uid="{00000000-0004-0000-2100-000028000000}"/>
    <hyperlink ref="F270" r:id="rId42" xr:uid="{00000000-0004-0000-2100-000029000000}"/>
    <hyperlink ref="F272" r:id="rId43" xr:uid="{00000000-0004-0000-2100-00002A000000}"/>
    <hyperlink ref="F282" r:id="rId44" xr:uid="{00000000-0004-0000-2100-00002B000000}"/>
    <hyperlink ref="F284" r:id="rId45" xr:uid="{00000000-0004-0000-2100-00002C000000}"/>
    <hyperlink ref="F295" r:id="rId46" xr:uid="{00000000-0004-0000-2100-00002D000000}"/>
    <hyperlink ref="F309" r:id="rId47" xr:uid="{00000000-0004-0000-2100-00002E000000}"/>
    <hyperlink ref="F322" r:id="rId48" xr:uid="{00000000-0004-0000-2100-00002F000000}"/>
    <hyperlink ref="F325" r:id="rId49" xr:uid="{00000000-0004-0000-2100-000030000000}"/>
    <hyperlink ref="F330" r:id="rId50" xr:uid="{00000000-0004-0000-2100-000031000000}"/>
    <hyperlink ref="F335" r:id="rId51" xr:uid="{00000000-0004-0000-2100-000032000000}"/>
    <hyperlink ref="F346" r:id="rId52" xr:uid="{00000000-0004-0000-2100-000033000000}"/>
    <hyperlink ref="F353" r:id="rId53" xr:uid="{00000000-0004-0000-2100-000034000000}"/>
    <hyperlink ref="F355" r:id="rId54" xr:uid="{00000000-0004-0000-2100-000035000000}"/>
    <hyperlink ref="F359" r:id="rId55" xr:uid="{00000000-0004-0000-2100-000036000000}"/>
    <hyperlink ref="F362" r:id="rId56" xr:uid="{00000000-0004-0000-2100-000037000000}"/>
    <hyperlink ref="F364" r:id="rId57" xr:uid="{00000000-0004-0000-2100-000038000000}"/>
    <hyperlink ref="F373" r:id="rId58" xr:uid="{00000000-0004-0000-2100-000039000000}"/>
    <hyperlink ref="F377" r:id="rId59" xr:uid="{00000000-0004-0000-2100-00003A000000}"/>
    <hyperlink ref="F381" r:id="rId60" xr:uid="{00000000-0004-0000-2100-00003B000000}"/>
    <hyperlink ref="F383" r:id="rId61" xr:uid="{00000000-0004-0000-2100-00003C000000}"/>
    <hyperlink ref="F385" r:id="rId62" xr:uid="{00000000-0004-0000-2100-00003D000000}"/>
    <hyperlink ref="F387" r:id="rId63" xr:uid="{00000000-0004-0000-2100-00003E000000}"/>
    <hyperlink ref="F391" r:id="rId64" xr:uid="{00000000-0004-0000-2100-00003F000000}"/>
    <hyperlink ref="F397" r:id="rId65" xr:uid="{00000000-0004-0000-2100-000040000000}"/>
    <hyperlink ref="F399" r:id="rId66" xr:uid="{00000000-0004-0000-2100-000041000000}"/>
    <hyperlink ref="F412" r:id="rId67" xr:uid="{00000000-0004-0000-2100-000042000000}"/>
    <hyperlink ref="F419" r:id="rId68" xr:uid="{00000000-0004-0000-2100-000043000000}"/>
    <hyperlink ref="F421" r:id="rId69" xr:uid="{00000000-0004-0000-2100-000044000000}"/>
    <hyperlink ref="F423" r:id="rId70" xr:uid="{00000000-0004-0000-2100-000045000000}"/>
    <hyperlink ref="F438" r:id="rId71" xr:uid="{00000000-0004-0000-2100-000046000000}"/>
    <hyperlink ref="F444" r:id="rId72" xr:uid="{00000000-0004-0000-2100-000047000000}"/>
    <hyperlink ref="F449" r:id="rId73" xr:uid="{00000000-0004-0000-2100-000048000000}"/>
    <hyperlink ref="F474" r:id="rId74" xr:uid="{00000000-0004-0000-2100-000049000000}"/>
    <hyperlink ref="F481" r:id="rId75" xr:uid="{00000000-0004-0000-2100-00004A000000}"/>
    <hyperlink ref="F483" r:id="rId76" xr:uid="{00000000-0004-0000-2100-00004B000000}"/>
    <hyperlink ref="F494" r:id="rId77" xr:uid="{00000000-0004-0000-2100-00004C000000}"/>
    <hyperlink ref="F501" r:id="rId78" xr:uid="{00000000-0004-0000-2100-00004D000000}"/>
    <hyperlink ref="F508" r:id="rId79" xr:uid="{00000000-0004-0000-2100-00004E000000}"/>
    <hyperlink ref="F554" r:id="rId80" xr:uid="{00000000-0004-0000-2100-00004F000000}"/>
    <hyperlink ref="F556" r:id="rId81" xr:uid="{00000000-0004-0000-2100-000050000000}"/>
    <hyperlink ref="F563" r:id="rId82" xr:uid="{00000000-0004-0000-2100-000051000000}"/>
    <hyperlink ref="F566" r:id="rId83" xr:uid="{00000000-0004-0000-2100-000052000000}"/>
    <hyperlink ref="F568" r:id="rId84" xr:uid="{00000000-0004-0000-2100-000053000000}"/>
    <hyperlink ref="F580" r:id="rId85" xr:uid="{00000000-0004-0000-2100-000054000000}"/>
    <hyperlink ref="F596" r:id="rId86" xr:uid="{00000000-0004-0000-2100-000055000000}"/>
    <hyperlink ref="F601" r:id="rId87" xr:uid="{00000000-0004-0000-2100-000056000000}"/>
    <hyperlink ref="F608" r:id="rId88" xr:uid="{00000000-0004-0000-2100-000057000000}"/>
    <hyperlink ref="F617" r:id="rId89" xr:uid="{00000000-0004-0000-2100-000058000000}"/>
    <hyperlink ref="F621" r:id="rId90" xr:uid="{00000000-0004-0000-2100-000059000000}"/>
    <hyperlink ref="F627" r:id="rId91" xr:uid="{00000000-0004-0000-2100-00005A000000}"/>
    <hyperlink ref="F630" r:id="rId92" xr:uid="{00000000-0004-0000-2100-00005B000000}"/>
    <hyperlink ref="F632" r:id="rId93" xr:uid="{00000000-0004-0000-2100-00005C000000}"/>
    <hyperlink ref="F634" r:id="rId94" xr:uid="{00000000-0004-0000-2100-00005D000000}"/>
    <hyperlink ref="F646" r:id="rId95" xr:uid="{00000000-0004-0000-2100-00005E000000}"/>
    <hyperlink ref="F649" r:id="rId96" xr:uid="{00000000-0004-0000-2100-00005F000000}"/>
    <hyperlink ref="F651" r:id="rId97" xr:uid="{00000000-0004-0000-2100-000060000000}"/>
    <hyperlink ref="F658" r:id="rId98" xr:uid="{00000000-0004-0000-2100-000061000000}"/>
    <hyperlink ref="F660" r:id="rId99" xr:uid="{00000000-0004-0000-2100-000062000000}"/>
    <hyperlink ref="F671" r:id="rId100" xr:uid="{00000000-0004-0000-2100-000063000000}"/>
    <hyperlink ref="F679" r:id="rId101" xr:uid="{00000000-0004-0000-2100-000064000000}"/>
    <hyperlink ref="F682" r:id="rId102" xr:uid="{00000000-0004-0000-2100-000065000000}"/>
    <hyperlink ref="F691" r:id="rId103" xr:uid="{00000000-0004-0000-2100-000066000000}"/>
    <hyperlink ref="F695" r:id="rId104" xr:uid="{00000000-0004-0000-2100-000067000000}"/>
    <hyperlink ref="F698" r:id="rId105" xr:uid="{00000000-0004-0000-2100-000068000000}"/>
    <hyperlink ref="F701" r:id="rId106" xr:uid="{00000000-0004-0000-2100-000069000000}"/>
    <hyperlink ref="F704" r:id="rId107" xr:uid="{00000000-0004-0000-2100-00006A000000}"/>
    <hyperlink ref="F710" r:id="rId108" xr:uid="{00000000-0004-0000-2100-00006B000000}"/>
    <hyperlink ref="F713" r:id="rId109" xr:uid="{00000000-0004-0000-2100-00006C000000}"/>
    <hyperlink ref="F720" r:id="rId110" xr:uid="{00000000-0004-0000-2100-00006D000000}"/>
    <hyperlink ref="F722" r:id="rId111" xr:uid="{00000000-0004-0000-2100-00006E000000}"/>
    <hyperlink ref="F724" r:id="rId112" xr:uid="{00000000-0004-0000-2100-00006F000000}"/>
    <hyperlink ref="F731" r:id="rId113" xr:uid="{00000000-0004-0000-2100-000070000000}"/>
    <hyperlink ref="F735" r:id="rId114" xr:uid="{00000000-0004-0000-2100-000071000000}"/>
    <hyperlink ref="F737" r:id="rId115" xr:uid="{00000000-0004-0000-2100-000072000000}"/>
    <hyperlink ref="F742" r:id="rId116" xr:uid="{00000000-0004-0000-2100-000073000000}"/>
    <hyperlink ref="F748" r:id="rId117" xr:uid="{00000000-0004-0000-2100-000074000000}"/>
    <hyperlink ref="F750" r:id="rId118" xr:uid="{00000000-0004-0000-2100-000075000000}"/>
    <hyperlink ref="F755" r:id="rId119" xr:uid="{00000000-0004-0000-2100-00007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212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7794</v>
      </c>
      <c r="F11" s="374"/>
      <c r="G11" s="374"/>
      <c r="H11" s="374"/>
      <c r="L11" s="34"/>
    </row>
    <row r="12" spans="2:46" s="1" customFormat="1" ht="12" customHeight="1">
      <c r="B12" s="34"/>
      <c r="D12" s="29" t="s">
        <v>305</v>
      </c>
      <c r="L12" s="34"/>
    </row>
    <row r="13" spans="2:46" s="1" customFormat="1" ht="16.5" customHeight="1">
      <c r="B13" s="34"/>
      <c r="E13" s="353" t="s">
        <v>8555</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ROUND((SUM(BE94:BE108)),  2)</f>
        <v>0</v>
      </c>
      <c r="I37" s="95">
        <v>0.21</v>
      </c>
      <c r="J37" s="84">
        <f>ROUND(((SUM(BE94:BE108))*I37),  2)</f>
        <v>0</v>
      </c>
      <c r="L37" s="34"/>
    </row>
    <row r="38" spans="2:12" s="1" customFormat="1" ht="14.45" customHeight="1">
      <c r="B38" s="34"/>
      <c r="E38" s="29" t="s">
        <v>41</v>
      </c>
      <c r="F38" s="84">
        <f>ROUND((SUM(BF94:BF108)),  2)</f>
        <v>0</v>
      </c>
      <c r="I38" s="95">
        <v>0.12</v>
      </c>
      <c r="J38" s="84">
        <f>ROUND(((SUM(BF94:BF108))*I38),  2)</f>
        <v>0</v>
      </c>
      <c r="L38" s="34"/>
    </row>
    <row r="39" spans="2:12" s="1" customFormat="1" ht="14.45" hidden="1" customHeight="1">
      <c r="B39" s="34"/>
      <c r="E39" s="29" t="s">
        <v>42</v>
      </c>
      <c r="F39" s="84">
        <f>ROUND((SUM(BG94:BG108)),  2)</f>
        <v>0</v>
      </c>
      <c r="I39" s="95">
        <v>0.21</v>
      </c>
      <c r="J39" s="84">
        <f>0</f>
        <v>0</v>
      </c>
      <c r="L39" s="34"/>
    </row>
    <row r="40" spans="2:12" s="1" customFormat="1" ht="14.45" hidden="1" customHeight="1">
      <c r="B40" s="34"/>
      <c r="E40" s="29" t="s">
        <v>43</v>
      </c>
      <c r="F40" s="84">
        <f>ROUND((SUM(BH94:BH108)),  2)</f>
        <v>0</v>
      </c>
      <c r="I40" s="95">
        <v>0.12</v>
      </c>
      <c r="J40" s="84">
        <f>0</f>
        <v>0</v>
      </c>
      <c r="L40" s="34"/>
    </row>
    <row r="41" spans="2:12" s="1" customFormat="1" ht="14.45" hidden="1" customHeight="1">
      <c r="B41" s="34"/>
      <c r="E41" s="29" t="s">
        <v>44</v>
      </c>
      <c r="F41" s="84">
        <f>ROUND((SUM(BI94:BI108)),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7794</v>
      </c>
      <c r="F56" s="374"/>
      <c r="G56" s="374"/>
      <c r="H56" s="374"/>
      <c r="L56" s="34"/>
    </row>
    <row r="57" spans="2:12" s="1" customFormat="1" ht="12" customHeight="1">
      <c r="B57" s="34"/>
      <c r="C57" s="29" t="s">
        <v>305</v>
      </c>
      <c r="L57" s="34"/>
    </row>
    <row r="58" spans="2:12" s="1" customFormat="1" ht="16.5" customHeight="1">
      <c r="B58" s="34"/>
      <c r="E58" s="353" t="str">
        <f>E13</f>
        <v>objekt1 - Vegetační úpravy Etapa I - nezpůsobilé</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7797</v>
      </c>
      <c r="E68" s="107"/>
      <c r="F68" s="107"/>
      <c r="G68" s="107"/>
      <c r="H68" s="107"/>
      <c r="I68" s="107"/>
      <c r="J68" s="108">
        <f>J95</f>
        <v>0</v>
      </c>
      <c r="L68" s="105"/>
    </row>
    <row r="69" spans="2:47" s="8" customFormat="1" ht="24.95" customHeight="1">
      <c r="B69" s="105"/>
      <c r="D69" s="106" t="s">
        <v>7798</v>
      </c>
      <c r="E69" s="107"/>
      <c r="F69" s="107"/>
      <c r="G69" s="107"/>
      <c r="H69" s="107"/>
      <c r="I69" s="107"/>
      <c r="J69" s="108">
        <f>J100</f>
        <v>0</v>
      </c>
      <c r="L69" s="105"/>
    </row>
    <row r="70" spans="2:47" s="8" customFormat="1" ht="24.95" customHeight="1">
      <c r="B70" s="105"/>
      <c r="D70" s="106" t="s">
        <v>7799</v>
      </c>
      <c r="E70" s="107"/>
      <c r="F70" s="107"/>
      <c r="G70" s="107"/>
      <c r="H70" s="107"/>
      <c r="I70" s="107"/>
      <c r="J70" s="108">
        <f>J105</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ht="23.25" customHeight="1">
      <c r="B82" s="22"/>
      <c r="E82" s="372" t="s">
        <v>302</v>
      </c>
      <c r="F82" s="335"/>
      <c r="G82" s="335"/>
      <c r="H82" s="335"/>
      <c r="L82" s="22"/>
    </row>
    <row r="83" spans="2:65" ht="12" customHeight="1">
      <c r="B83" s="22"/>
      <c r="C83" s="29" t="s">
        <v>303</v>
      </c>
      <c r="L83" s="22"/>
    </row>
    <row r="84" spans="2:65" s="1" customFormat="1" ht="16.5" customHeight="1">
      <c r="B84" s="34"/>
      <c r="E84" s="365" t="s">
        <v>7794</v>
      </c>
      <c r="F84" s="374"/>
      <c r="G84" s="374"/>
      <c r="H84" s="374"/>
      <c r="L84" s="34"/>
    </row>
    <row r="85" spans="2:65" s="1" customFormat="1" ht="12" customHeight="1">
      <c r="B85" s="34"/>
      <c r="C85" s="29" t="s">
        <v>305</v>
      </c>
      <c r="L85" s="34"/>
    </row>
    <row r="86" spans="2:65" s="1" customFormat="1" ht="16.5" customHeight="1">
      <c r="B86" s="34"/>
      <c r="E86" s="353" t="str">
        <f>E13</f>
        <v>objekt1 - Vegetační úpravy Etapa I - nezpůsobilé</v>
      </c>
      <c r="F86" s="374"/>
      <c r="G86" s="374"/>
      <c r="H86" s="374"/>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P95+P100+P105</f>
        <v>0</v>
      </c>
      <c r="Q94" s="52"/>
      <c r="R94" s="118">
        <f>R95+R100+R105</f>
        <v>0</v>
      </c>
      <c r="S94" s="52"/>
      <c r="T94" s="119">
        <f>T95+T100+T105</f>
        <v>0</v>
      </c>
      <c r="AT94" s="19" t="s">
        <v>68</v>
      </c>
      <c r="AU94" s="19" t="s">
        <v>310</v>
      </c>
      <c r="BK94" s="120">
        <f>BK95+BK100+BK105</f>
        <v>0</v>
      </c>
    </row>
    <row r="95" spans="2:65" s="11" customFormat="1" ht="25.9" customHeight="1">
      <c r="B95" s="121"/>
      <c r="D95" s="122" t="s">
        <v>68</v>
      </c>
      <c r="E95" s="123" t="s">
        <v>7835</v>
      </c>
      <c r="F95" s="123" t="s">
        <v>7836</v>
      </c>
      <c r="I95" s="124"/>
      <c r="J95" s="125">
        <f>BK95</f>
        <v>0</v>
      </c>
      <c r="L95" s="121"/>
      <c r="M95" s="126"/>
      <c r="P95" s="127">
        <f>SUM(P96:P99)</f>
        <v>0</v>
      </c>
      <c r="R95" s="127">
        <f>SUM(R96:R99)</f>
        <v>0</v>
      </c>
      <c r="T95" s="128">
        <f>SUM(T96:T99)</f>
        <v>0</v>
      </c>
      <c r="AR95" s="122" t="s">
        <v>76</v>
      </c>
      <c r="AT95" s="129" t="s">
        <v>68</v>
      </c>
      <c r="AU95" s="129" t="s">
        <v>69</v>
      </c>
      <c r="AY95" s="122" t="s">
        <v>328</v>
      </c>
      <c r="BK95" s="130">
        <f>SUM(BK96:BK99)</f>
        <v>0</v>
      </c>
    </row>
    <row r="96" spans="2:65" s="1" customFormat="1" ht="44.25" customHeight="1">
      <c r="B96" s="133"/>
      <c r="C96" s="134" t="s">
        <v>76</v>
      </c>
      <c r="D96" s="134" t="s">
        <v>331</v>
      </c>
      <c r="E96" s="135" t="s">
        <v>8556</v>
      </c>
      <c r="F96" s="136" t="s">
        <v>8557</v>
      </c>
      <c r="G96" s="137" t="s">
        <v>585</v>
      </c>
      <c r="H96" s="138">
        <v>0.32800000000000001</v>
      </c>
      <c r="I96" s="139"/>
      <c r="J96" s="140">
        <f>ROUND(I96*H96,2)</f>
        <v>0</v>
      </c>
      <c r="K96" s="136" t="s">
        <v>8558</v>
      </c>
      <c r="L96" s="34"/>
      <c r="M96" s="141" t="s">
        <v>3</v>
      </c>
      <c r="N96" s="142" t="s">
        <v>40</v>
      </c>
      <c r="P96" s="143">
        <f>O96*H96</f>
        <v>0</v>
      </c>
      <c r="Q96" s="143">
        <v>0</v>
      </c>
      <c r="R96" s="143">
        <f>Q96*H96</f>
        <v>0</v>
      </c>
      <c r="S96" s="143">
        <v>0</v>
      </c>
      <c r="T96" s="144">
        <f>S96*H96</f>
        <v>0</v>
      </c>
      <c r="AR96" s="145" t="s">
        <v>113</v>
      </c>
      <c r="AT96" s="145" t="s">
        <v>331</v>
      </c>
      <c r="AU96" s="145" t="s">
        <v>76</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8559</v>
      </c>
    </row>
    <row r="97" spans="2:65" s="14" customFormat="1">
      <c r="B97" s="170"/>
      <c r="D97" s="151" t="s">
        <v>442</v>
      </c>
      <c r="E97" s="171" t="s">
        <v>3</v>
      </c>
      <c r="F97" s="172" t="s">
        <v>8560</v>
      </c>
      <c r="H97" s="171" t="s">
        <v>3</v>
      </c>
      <c r="I97" s="173"/>
      <c r="L97" s="170"/>
      <c r="M97" s="174"/>
      <c r="T97" s="175"/>
      <c r="AT97" s="171" t="s">
        <v>442</v>
      </c>
      <c r="AU97" s="171" t="s">
        <v>76</v>
      </c>
      <c r="AV97" s="14" t="s">
        <v>76</v>
      </c>
      <c r="AW97" s="14" t="s">
        <v>31</v>
      </c>
      <c r="AX97" s="14" t="s">
        <v>69</v>
      </c>
      <c r="AY97" s="171" t="s">
        <v>328</v>
      </c>
    </row>
    <row r="98" spans="2:65" s="12" customFormat="1">
      <c r="B98" s="156"/>
      <c r="D98" s="151" t="s">
        <v>442</v>
      </c>
      <c r="E98" s="157" t="s">
        <v>3</v>
      </c>
      <c r="F98" s="158" t="s">
        <v>8561</v>
      </c>
      <c r="H98" s="159">
        <v>0.32800000000000001</v>
      </c>
      <c r="I98" s="160"/>
      <c r="L98" s="156"/>
      <c r="M98" s="161"/>
      <c r="T98" s="162"/>
      <c r="AT98" s="157" t="s">
        <v>442</v>
      </c>
      <c r="AU98" s="157" t="s">
        <v>76</v>
      </c>
      <c r="AV98" s="12" t="s">
        <v>79</v>
      </c>
      <c r="AW98" s="12" t="s">
        <v>31</v>
      </c>
      <c r="AX98" s="12" t="s">
        <v>69</v>
      </c>
      <c r="AY98" s="157" t="s">
        <v>328</v>
      </c>
    </row>
    <row r="99" spans="2:65" s="13" customFormat="1">
      <c r="B99" s="163"/>
      <c r="D99" s="151" t="s">
        <v>442</v>
      </c>
      <c r="E99" s="164" t="s">
        <v>3</v>
      </c>
      <c r="F99" s="165" t="s">
        <v>452</v>
      </c>
      <c r="H99" s="166">
        <v>0.32800000000000001</v>
      </c>
      <c r="I99" s="167"/>
      <c r="L99" s="163"/>
      <c r="M99" s="168"/>
      <c r="T99" s="169"/>
      <c r="AT99" s="164" t="s">
        <v>442</v>
      </c>
      <c r="AU99" s="164" t="s">
        <v>76</v>
      </c>
      <c r="AV99" s="13" t="s">
        <v>113</v>
      </c>
      <c r="AW99" s="13" t="s">
        <v>31</v>
      </c>
      <c r="AX99" s="13" t="s">
        <v>76</v>
      </c>
      <c r="AY99" s="164" t="s">
        <v>328</v>
      </c>
    </row>
    <row r="100" spans="2:65" s="11" customFormat="1" ht="25.9" customHeight="1">
      <c r="B100" s="121"/>
      <c r="D100" s="122" t="s">
        <v>68</v>
      </c>
      <c r="E100" s="123" t="s">
        <v>7922</v>
      </c>
      <c r="F100" s="123" t="s">
        <v>7923</v>
      </c>
      <c r="I100" s="124"/>
      <c r="J100" s="125">
        <f>BK100</f>
        <v>0</v>
      </c>
      <c r="L100" s="121"/>
      <c r="M100" s="126"/>
      <c r="P100" s="127">
        <f>SUM(P101:P104)</f>
        <v>0</v>
      </c>
      <c r="R100" s="127">
        <f>SUM(R101:R104)</f>
        <v>0</v>
      </c>
      <c r="T100" s="128">
        <f>SUM(T101:T104)</f>
        <v>0</v>
      </c>
      <c r="AR100" s="122" t="s">
        <v>76</v>
      </c>
      <c r="AT100" s="129" t="s">
        <v>68</v>
      </c>
      <c r="AU100" s="129" t="s">
        <v>69</v>
      </c>
      <c r="AY100" s="122" t="s">
        <v>328</v>
      </c>
      <c r="BK100" s="130">
        <f>SUM(BK101:BK104)</f>
        <v>0</v>
      </c>
    </row>
    <row r="101" spans="2:65" s="1" customFormat="1" ht="44.25" customHeight="1">
      <c r="B101" s="133"/>
      <c r="C101" s="134" t="s">
        <v>79</v>
      </c>
      <c r="D101" s="134" t="s">
        <v>331</v>
      </c>
      <c r="E101" s="135" t="s">
        <v>8562</v>
      </c>
      <c r="F101" s="136" t="s">
        <v>8557</v>
      </c>
      <c r="G101" s="137" t="s">
        <v>585</v>
      </c>
      <c r="H101" s="138">
        <v>1.0720000000000001</v>
      </c>
      <c r="I101" s="139"/>
      <c r="J101" s="140">
        <f>ROUND(I101*H101,2)</f>
        <v>0</v>
      </c>
      <c r="K101" s="136" t="s">
        <v>8558</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8563</v>
      </c>
    </row>
    <row r="102" spans="2:65" s="14" customFormat="1">
      <c r="B102" s="170"/>
      <c r="D102" s="151" t="s">
        <v>442</v>
      </c>
      <c r="E102" s="171" t="s">
        <v>3</v>
      </c>
      <c r="F102" s="172" t="s">
        <v>8564</v>
      </c>
      <c r="H102" s="171" t="s">
        <v>3</v>
      </c>
      <c r="I102" s="173"/>
      <c r="L102" s="170"/>
      <c r="M102" s="174"/>
      <c r="T102" s="175"/>
      <c r="AT102" s="171" t="s">
        <v>442</v>
      </c>
      <c r="AU102" s="171" t="s">
        <v>76</v>
      </c>
      <c r="AV102" s="14" t="s">
        <v>76</v>
      </c>
      <c r="AW102" s="14" t="s">
        <v>31</v>
      </c>
      <c r="AX102" s="14" t="s">
        <v>69</v>
      </c>
      <c r="AY102" s="171" t="s">
        <v>328</v>
      </c>
    </row>
    <row r="103" spans="2:65" s="12" customFormat="1">
      <c r="B103" s="156"/>
      <c r="D103" s="151" t="s">
        <v>442</v>
      </c>
      <c r="E103" s="157" t="s">
        <v>3</v>
      </c>
      <c r="F103" s="158" t="s">
        <v>8565</v>
      </c>
      <c r="H103" s="159">
        <v>1.0720000000000001</v>
      </c>
      <c r="I103" s="160"/>
      <c r="L103" s="156"/>
      <c r="M103" s="161"/>
      <c r="T103" s="162"/>
      <c r="AT103" s="157" t="s">
        <v>442</v>
      </c>
      <c r="AU103" s="157" t="s">
        <v>76</v>
      </c>
      <c r="AV103" s="12" t="s">
        <v>79</v>
      </c>
      <c r="AW103" s="12" t="s">
        <v>31</v>
      </c>
      <c r="AX103" s="12" t="s">
        <v>69</v>
      </c>
      <c r="AY103" s="157" t="s">
        <v>328</v>
      </c>
    </row>
    <row r="104" spans="2:65" s="13" customFormat="1">
      <c r="B104" s="163"/>
      <c r="D104" s="151" t="s">
        <v>442</v>
      </c>
      <c r="E104" s="164" t="s">
        <v>3</v>
      </c>
      <c r="F104" s="165" t="s">
        <v>452</v>
      </c>
      <c r="H104" s="166">
        <v>1.0720000000000001</v>
      </c>
      <c r="I104" s="167"/>
      <c r="L104" s="163"/>
      <c r="M104" s="168"/>
      <c r="T104" s="169"/>
      <c r="AT104" s="164" t="s">
        <v>442</v>
      </c>
      <c r="AU104" s="164" t="s">
        <v>76</v>
      </c>
      <c r="AV104" s="13" t="s">
        <v>113</v>
      </c>
      <c r="AW104" s="13" t="s">
        <v>31</v>
      </c>
      <c r="AX104" s="13" t="s">
        <v>76</v>
      </c>
      <c r="AY104" s="164" t="s">
        <v>328</v>
      </c>
    </row>
    <row r="105" spans="2:65" s="11" customFormat="1" ht="25.9" customHeight="1">
      <c r="B105" s="121"/>
      <c r="D105" s="122" t="s">
        <v>68</v>
      </c>
      <c r="E105" s="123" t="s">
        <v>7977</v>
      </c>
      <c r="F105" s="123" t="s">
        <v>7978</v>
      </c>
      <c r="I105" s="124"/>
      <c r="J105" s="125">
        <f>BK105</f>
        <v>0</v>
      </c>
      <c r="L105" s="121"/>
      <c r="M105" s="126"/>
      <c r="P105" s="127">
        <f>SUM(P106:P108)</f>
        <v>0</v>
      </c>
      <c r="R105" s="127">
        <f>SUM(R106:R108)</f>
        <v>0</v>
      </c>
      <c r="T105" s="128">
        <f>SUM(T106:T108)</f>
        <v>0</v>
      </c>
      <c r="AR105" s="122" t="s">
        <v>76</v>
      </c>
      <c r="AT105" s="129" t="s">
        <v>68</v>
      </c>
      <c r="AU105" s="129" t="s">
        <v>69</v>
      </c>
      <c r="AY105" s="122" t="s">
        <v>328</v>
      </c>
      <c r="BK105" s="130">
        <f>SUM(BK106:BK108)</f>
        <v>0</v>
      </c>
    </row>
    <row r="106" spans="2:65" s="1" customFormat="1" ht="44.25" customHeight="1">
      <c r="B106" s="133"/>
      <c r="C106" s="134" t="s">
        <v>87</v>
      </c>
      <c r="D106" s="134" t="s">
        <v>331</v>
      </c>
      <c r="E106" s="135" t="s">
        <v>8566</v>
      </c>
      <c r="F106" s="136" t="s">
        <v>8557</v>
      </c>
      <c r="G106" s="137" t="s">
        <v>585</v>
      </c>
      <c r="H106" s="138">
        <v>0.125</v>
      </c>
      <c r="I106" s="139"/>
      <c r="J106" s="140">
        <f>ROUND(I106*H106,2)</f>
        <v>0</v>
      </c>
      <c r="K106" s="136" t="s">
        <v>8558</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8567</v>
      </c>
    </row>
    <row r="107" spans="2:65" s="12" customFormat="1">
      <c r="B107" s="156"/>
      <c r="D107" s="151" t="s">
        <v>442</v>
      </c>
      <c r="E107" s="157" t="s">
        <v>3</v>
      </c>
      <c r="F107" s="158" t="s">
        <v>8568</v>
      </c>
      <c r="H107" s="159">
        <v>0.125</v>
      </c>
      <c r="I107" s="160"/>
      <c r="L107" s="156"/>
      <c r="M107" s="161"/>
      <c r="T107" s="162"/>
      <c r="AT107" s="157" t="s">
        <v>442</v>
      </c>
      <c r="AU107" s="157" t="s">
        <v>76</v>
      </c>
      <c r="AV107" s="12" t="s">
        <v>79</v>
      </c>
      <c r="AW107" s="12" t="s">
        <v>31</v>
      </c>
      <c r="AX107" s="12" t="s">
        <v>69</v>
      </c>
      <c r="AY107" s="157" t="s">
        <v>328</v>
      </c>
    </row>
    <row r="108" spans="2:65" s="13" customFormat="1">
      <c r="B108" s="163"/>
      <c r="D108" s="151" t="s">
        <v>442</v>
      </c>
      <c r="E108" s="164" t="s">
        <v>3</v>
      </c>
      <c r="F108" s="165" t="s">
        <v>452</v>
      </c>
      <c r="H108" s="166">
        <v>0.125</v>
      </c>
      <c r="I108" s="167"/>
      <c r="L108" s="163"/>
      <c r="M108" s="214"/>
      <c r="N108" s="215"/>
      <c r="O108" s="215"/>
      <c r="P108" s="215"/>
      <c r="Q108" s="215"/>
      <c r="R108" s="215"/>
      <c r="S108" s="215"/>
      <c r="T108" s="216"/>
      <c r="AT108" s="164" t="s">
        <v>442</v>
      </c>
      <c r="AU108" s="164" t="s">
        <v>76</v>
      </c>
      <c r="AV108" s="13" t="s">
        <v>113</v>
      </c>
      <c r="AW108" s="13" t="s">
        <v>31</v>
      </c>
      <c r="AX108" s="13" t="s">
        <v>76</v>
      </c>
      <c r="AY108" s="164" t="s">
        <v>328</v>
      </c>
    </row>
    <row r="109" spans="2:65" s="1" customFormat="1" ht="6.95" customHeight="1">
      <c r="B109" s="43"/>
      <c r="C109" s="44"/>
      <c r="D109" s="44"/>
      <c r="E109" s="44"/>
      <c r="F109" s="44"/>
      <c r="G109" s="44"/>
      <c r="H109" s="44"/>
      <c r="I109" s="44"/>
      <c r="J109" s="44"/>
      <c r="K109" s="44"/>
      <c r="L109" s="34"/>
    </row>
  </sheetData>
  <autoFilter ref="C93:K108" xr:uid="{00000000-0009-0000-0000-000022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32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215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302</v>
      </c>
      <c r="F9" s="335"/>
      <c r="G9" s="335"/>
      <c r="H9" s="335"/>
      <c r="L9" s="22"/>
    </row>
    <row r="10" spans="2:46" ht="12" customHeight="1">
      <c r="B10" s="22"/>
      <c r="D10" s="29" t="s">
        <v>303</v>
      </c>
      <c r="L10" s="22"/>
    </row>
    <row r="11" spans="2:46" s="1" customFormat="1" ht="16.5" customHeight="1">
      <c r="B11" s="34"/>
      <c r="E11" s="365" t="s">
        <v>7794</v>
      </c>
      <c r="F11" s="374"/>
      <c r="G11" s="374"/>
      <c r="H11" s="374"/>
      <c r="L11" s="34"/>
    </row>
    <row r="12" spans="2:46" s="1" customFormat="1" ht="12" customHeight="1">
      <c r="B12" s="34"/>
      <c r="D12" s="29" t="s">
        <v>305</v>
      </c>
      <c r="L12" s="34"/>
    </row>
    <row r="13" spans="2:46" s="1" customFormat="1" ht="16.5" customHeight="1">
      <c r="B13" s="34"/>
      <c r="E13" s="353" t="s">
        <v>8569</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ROUND((SUM(BE97:BE324)),  2)</f>
        <v>0</v>
      </c>
      <c r="I37" s="95">
        <v>0.21</v>
      </c>
      <c r="J37" s="84">
        <f>ROUND(((SUM(BE97:BE324))*I37),  2)</f>
        <v>0</v>
      </c>
      <c r="L37" s="34"/>
    </row>
    <row r="38" spans="2:12" s="1" customFormat="1" ht="14.45" customHeight="1">
      <c r="B38" s="34"/>
      <c r="E38" s="29" t="s">
        <v>41</v>
      </c>
      <c r="F38" s="84">
        <f>ROUND((SUM(BF97:BF324)),  2)</f>
        <v>0</v>
      </c>
      <c r="I38" s="95">
        <v>0.12</v>
      </c>
      <c r="J38" s="84">
        <f>ROUND(((SUM(BF97:BF324))*I38),  2)</f>
        <v>0</v>
      </c>
      <c r="L38" s="34"/>
    </row>
    <row r="39" spans="2:12" s="1" customFormat="1" ht="14.45" hidden="1" customHeight="1">
      <c r="B39" s="34"/>
      <c r="E39" s="29" t="s">
        <v>42</v>
      </c>
      <c r="F39" s="84">
        <f>ROUND((SUM(BG97:BG324)),  2)</f>
        <v>0</v>
      </c>
      <c r="I39" s="95">
        <v>0.21</v>
      </c>
      <c r="J39" s="84">
        <f>0</f>
        <v>0</v>
      </c>
      <c r="L39" s="34"/>
    </row>
    <row r="40" spans="2:12" s="1" customFormat="1" ht="14.45" hidden="1" customHeight="1">
      <c r="B40" s="34"/>
      <c r="E40" s="29" t="s">
        <v>43</v>
      </c>
      <c r="F40" s="84">
        <f>ROUND((SUM(BH97:BH324)),  2)</f>
        <v>0</v>
      </c>
      <c r="I40" s="95">
        <v>0.12</v>
      </c>
      <c r="J40" s="84">
        <f>0</f>
        <v>0</v>
      </c>
      <c r="L40" s="34"/>
    </row>
    <row r="41" spans="2:12" s="1" customFormat="1" ht="14.45" hidden="1" customHeight="1">
      <c r="B41" s="34"/>
      <c r="E41" s="29" t="s">
        <v>44</v>
      </c>
      <c r="F41" s="84">
        <f>ROUND((SUM(BI97:BI324)),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302</v>
      </c>
      <c r="F54" s="335"/>
      <c r="G54" s="335"/>
      <c r="H54" s="335"/>
      <c r="L54" s="22"/>
    </row>
    <row r="55" spans="2:12" ht="12" customHeight="1">
      <c r="B55" s="22"/>
      <c r="C55" s="29" t="s">
        <v>303</v>
      </c>
      <c r="L55" s="22"/>
    </row>
    <row r="56" spans="2:12" s="1" customFormat="1" ht="16.5" customHeight="1">
      <c r="B56" s="34"/>
      <c r="E56" s="365" t="s">
        <v>7794</v>
      </c>
      <c r="F56" s="374"/>
      <c r="G56" s="374"/>
      <c r="H56" s="374"/>
      <c r="L56" s="34"/>
    </row>
    <row r="57" spans="2:12" s="1" customFormat="1" ht="12" customHeight="1">
      <c r="B57" s="34"/>
      <c r="C57" s="29" t="s">
        <v>305</v>
      </c>
      <c r="L57" s="34"/>
    </row>
    <row r="58" spans="2:12" s="1" customFormat="1" ht="16.5" customHeight="1">
      <c r="B58" s="34"/>
      <c r="E58" s="353" t="str">
        <f>E13</f>
        <v>Objekt5 -  Vegetační úpravy - Následná péče Etapa 1</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8570</v>
      </c>
      <c r="E68" s="107"/>
      <c r="F68" s="107"/>
      <c r="G68" s="107"/>
      <c r="H68" s="107"/>
      <c r="I68" s="107"/>
      <c r="J68" s="108">
        <f>J98</f>
        <v>0</v>
      </c>
      <c r="L68" s="105"/>
    </row>
    <row r="69" spans="2:47" s="9" customFormat="1" ht="19.899999999999999" customHeight="1">
      <c r="B69" s="109"/>
      <c r="D69" s="110" t="s">
        <v>8571</v>
      </c>
      <c r="E69" s="111"/>
      <c r="F69" s="111"/>
      <c r="G69" s="111"/>
      <c r="H69" s="111"/>
      <c r="I69" s="111"/>
      <c r="J69" s="112">
        <f>J99</f>
        <v>0</v>
      </c>
      <c r="L69" s="109"/>
    </row>
    <row r="70" spans="2:47" s="9" customFormat="1" ht="19.899999999999999" customHeight="1">
      <c r="B70" s="109"/>
      <c r="D70" s="110" t="s">
        <v>8572</v>
      </c>
      <c r="E70" s="111"/>
      <c r="F70" s="111"/>
      <c r="G70" s="111"/>
      <c r="H70" s="111"/>
      <c r="I70" s="111"/>
      <c r="J70" s="112">
        <f>J136</f>
        <v>0</v>
      </c>
      <c r="L70" s="109"/>
    </row>
    <row r="71" spans="2:47" s="9" customFormat="1" ht="19.899999999999999" customHeight="1">
      <c r="B71" s="109"/>
      <c r="D71" s="110" t="s">
        <v>8573</v>
      </c>
      <c r="E71" s="111"/>
      <c r="F71" s="111"/>
      <c r="G71" s="111"/>
      <c r="H71" s="111"/>
      <c r="I71" s="111"/>
      <c r="J71" s="112">
        <f>J190</f>
        <v>0</v>
      </c>
      <c r="L71" s="109"/>
    </row>
    <row r="72" spans="2:47" s="9" customFormat="1" ht="19.899999999999999" customHeight="1">
      <c r="B72" s="109"/>
      <c r="D72" s="110" t="s">
        <v>8574</v>
      </c>
      <c r="E72" s="111"/>
      <c r="F72" s="111"/>
      <c r="G72" s="111"/>
      <c r="H72" s="111"/>
      <c r="I72" s="111"/>
      <c r="J72" s="112">
        <f>J221</f>
        <v>0</v>
      </c>
      <c r="L72" s="109"/>
    </row>
    <row r="73" spans="2:47" s="9" customFormat="1" ht="19.899999999999999" customHeight="1">
      <c r="B73" s="109"/>
      <c r="D73" s="110" t="s">
        <v>8575</v>
      </c>
      <c r="E73" s="111"/>
      <c r="F73" s="111"/>
      <c r="G73" s="111"/>
      <c r="H73" s="111"/>
      <c r="I73" s="111"/>
      <c r="J73" s="112">
        <f>J274</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302</v>
      </c>
      <c r="F85" s="335"/>
      <c r="G85" s="335"/>
      <c r="H85" s="335"/>
      <c r="L85" s="22"/>
    </row>
    <row r="86" spans="2:20" ht="12" customHeight="1">
      <c r="B86" s="22"/>
      <c r="C86" s="29" t="s">
        <v>303</v>
      </c>
      <c r="L86" s="22"/>
    </row>
    <row r="87" spans="2:20" s="1" customFormat="1" ht="16.5" customHeight="1">
      <c r="B87" s="34"/>
      <c r="E87" s="365" t="s">
        <v>7794</v>
      </c>
      <c r="F87" s="374"/>
      <c r="G87" s="374"/>
      <c r="H87" s="374"/>
      <c r="L87" s="34"/>
    </row>
    <row r="88" spans="2:20" s="1" customFormat="1" ht="12" customHeight="1">
      <c r="B88" s="34"/>
      <c r="C88" s="29" t="s">
        <v>305</v>
      </c>
      <c r="L88" s="34"/>
    </row>
    <row r="89" spans="2:20" s="1" customFormat="1" ht="16.5" customHeight="1">
      <c r="B89" s="34"/>
      <c r="E89" s="353" t="str">
        <f>E13</f>
        <v>Objekt5 -  Vegetační úpravy - Následná péče Etapa 1</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P99+P136+P190+P221+P274</f>
        <v>0</v>
      </c>
      <c r="R98" s="127">
        <f>R99+R136+R190+R221+R274</f>
        <v>0</v>
      </c>
      <c r="T98" s="128">
        <f>T99+T136+T190+T221+T274</f>
        <v>0</v>
      </c>
      <c r="AR98" s="122" t="s">
        <v>76</v>
      </c>
      <c r="AT98" s="129" t="s">
        <v>68</v>
      </c>
      <c r="AU98" s="129" t="s">
        <v>69</v>
      </c>
      <c r="AY98" s="122" t="s">
        <v>328</v>
      </c>
      <c r="BK98" s="130">
        <f>BK99+BK136+BK190+BK221+BK274</f>
        <v>0</v>
      </c>
    </row>
    <row r="99" spans="2:65" s="11" customFormat="1" ht="22.9" customHeight="1">
      <c r="B99" s="121"/>
      <c r="D99" s="122" t="s">
        <v>68</v>
      </c>
      <c r="E99" s="131" t="s">
        <v>8576</v>
      </c>
      <c r="F99" s="131" t="s">
        <v>8577</v>
      </c>
      <c r="I99" s="124"/>
      <c r="J99" s="132">
        <f>BK99</f>
        <v>0</v>
      </c>
      <c r="L99" s="121"/>
      <c r="M99" s="126"/>
      <c r="P99" s="127">
        <f>SUM(P100:P135)</f>
        <v>0</v>
      </c>
      <c r="R99" s="127">
        <f>SUM(R100:R135)</f>
        <v>0</v>
      </c>
      <c r="T99" s="128">
        <f>SUM(T100:T135)</f>
        <v>0</v>
      </c>
      <c r="AR99" s="122" t="s">
        <v>76</v>
      </c>
      <c r="AT99" s="129" t="s">
        <v>68</v>
      </c>
      <c r="AU99" s="129" t="s">
        <v>76</v>
      </c>
      <c r="AY99" s="122" t="s">
        <v>328</v>
      </c>
      <c r="BK99" s="130">
        <f>SUM(BK100:BK135)</f>
        <v>0</v>
      </c>
    </row>
    <row r="100" spans="2:65" s="1" customFormat="1" ht="21.75" customHeight="1">
      <c r="B100" s="133"/>
      <c r="C100" s="134" t="s">
        <v>76</v>
      </c>
      <c r="D100" s="134" t="s">
        <v>331</v>
      </c>
      <c r="E100" s="135" t="s">
        <v>7902</v>
      </c>
      <c r="F100" s="136" t="s">
        <v>7903</v>
      </c>
      <c r="G100" s="137" t="s">
        <v>491</v>
      </c>
      <c r="H100" s="138">
        <v>125.94</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7904</v>
      </c>
      <c r="I101" s="149"/>
      <c r="L101" s="34"/>
      <c r="M101" s="150"/>
      <c r="T101" s="55"/>
      <c r="AT101" s="19" t="s">
        <v>338</v>
      </c>
      <c r="AU101" s="19" t="s">
        <v>79</v>
      </c>
    </row>
    <row r="102" spans="2:65" s="14" customFormat="1">
      <c r="B102" s="170"/>
      <c r="D102" s="151" t="s">
        <v>442</v>
      </c>
      <c r="E102" s="171" t="s">
        <v>3</v>
      </c>
      <c r="F102" s="172" t="s">
        <v>8578</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8579</v>
      </c>
      <c r="H103" s="159">
        <v>31.2</v>
      </c>
      <c r="I103" s="160"/>
      <c r="L103" s="156"/>
      <c r="M103" s="161"/>
      <c r="T103" s="162"/>
      <c r="AT103" s="157" t="s">
        <v>442</v>
      </c>
      <c r="AU103" s="157" t="s">
        <v>79</v>
      </c>
      <c r="AV103" s="12" t="s">
        <v>79</v>
      </c>
      <c r="AW103" s="12" t="s">
        <v>31</v>
      </c>
      <c r="AX103" s="12" t="s">
        <v>69</v>
      </c>
      <c r="AY103" s="157" t="s">
        <v>328</v>
      </c>
    </row>
    <row r="104" spans="2:65" s="14" customFormat="1" ht="22.5">
      <c r="B104" s="170"/>
      <c r="D104" s="151" t="s">
        <v>442</v>
      </c>
      <c r="E104" s="171" t="s">
        <v>3</v>
      </c>
      <c r="F104" s="172" t="s">
        <v>8580</v>
      </c>
      <c r="H104" s="171" t="s">
        <v>3</v>
      </c>
      <c r="I104" s="173"/>
      <c r="L104" s="170"/>
      <c r="M104" s="174"/>
      <c r="T104" s="175"/>
      <c r="AT104" s="171" t="s">
        <v>442</v>
      </c>
      <c r="AU104" s="171" t="s">
        <v>79</v>
      </c>
      <c r="AV104" s="14" t="s">
        <v>76</v>
      </c>
      <c r="AW104" s="14" t="s">
        <v>31</v>
      </c>
      <c r="AX104" s="14" t="s">
        <v>69</v>
      </c>
      <c r="AY104" s="171" t="s">
        <v>328</v>
      </c>
    </row>
    <row r="105" spans="2:65" s="12" customFormat="1">
      <c r="B105" s="156"/>
      <c r="D105" s="151" t="s">
        <v>442</v>
      </c>
      <c r="E105" s="157" t="s">
        <v>3</v>
      </c>
      <c r="F105" s="158" t="s">
        <v>8581</v>
      </c>
      <c r="H105" s="159">
        <v>88.08</v>
      </c>
      <c r="I105" s="160"/>
      <c r="L105" s="156"/>
      <c r="M105" s="161"/>
      <c r="T105" s="162"/>
      <c r="AT105" s="157" t="s">
        <v>442</v>
      </c>
      <c r="AU105" s="157" t="s">
        <v>79</v>
      </c>
      <c r="AV105" s="12" t="s">
        <v>79</v>
      </c>
      <c r="AW105" s="12" t="s">
        <v>31</v>
      </c>
      <c r="AX105" s="12" t="s">
        <v>69</v>
      </c>
      <c r="AY105" s="157" t="s">
        <v>328</v>
      </c>
    </row>
    <row r="106" spans="2:65" s="14" customFormat="1">
      <c r="B106" s="170"/>
      <c r="D106" s="151" t="s">
        <v>442</v>
      </c>
      <c r="E106" s="171" t="s">
        <v>3</v>
      </c>
      <c r="F106" s="172" t="s">
        <v>8582</v>
      </c>
      <c r="H106" s="171" t="s">
        <v>3</v>
      </c>
      <c r="I106" s="173"/>
      <c r="L106" s="170"/>
      <c r="M106" s="174"/>
      <c r="T106" s="175"/>
      <c r="AT106" s="171" t="s">
        <v>442</v>
      </c>
      <c r="AU106" s="171" t="s">
        <v>79</v>
      </c>
      <c r="AV106" s="14" t="s">
        <v>76</v>
      </c>
      <c r="AW106" s="14" t="s">
        <v>31</v>
      </c>
      <c r="AX106" s="14" t="s">
        <v>69</v>
      </c>
      <c r="AY106" s="171" t="s">
        <v>328</v>
      </c>
    </row>
    <row r="107" spans="2:65" s="12" customFormat="1">
      <c r="B107" s="156"/>
      <c r="D107" s="151" t="s">
        <v>442</v>
      </c>
      <c r="E107" s="157" t="s">
        <v>3</v>
      </c>
      <c r="F107" s="158" t="s">
        <v>8583</v>
      </c>
      <c r="H107" s="159">
        <v>6.66</v>
      </c>
      <c r="I107" s="160"/>
      <c r="L107" s="156"/>
      <c r="M107" s="161"/>
      <c r="T107" s="162"/>
      <c r="AT107" s="157" t="s">
        <v>442</v>
      </c>
      <c r="AU107" s="157" t="s">
        <v>79</v>
      </c>
      <c r="AV107" s="12" t="s">
        <v>79</v>
      </c>
      <c r="AW107" s="12" t="s">
        <v>31</v>
      </c>
      <c r="AX107" s="12" t="s">
        <v>69</v>
      </c>
      <c r="AY107" s="157" t="s">
        <v>328</v>
      </c>
    </row>
    <row r="108" spans="2:65" s="13" customFormat="1">
      <c r="B108" s="163"/>
      <c r="D108" s="151" t="s">
        <v>442</v>
      </c>
      <c r="E108" s="164" t="s">
        <v>3</v>
      </c>
      <c r="F108" s="165" t="s">
        <v>452</v>
      </c>
      <c r="H108" s="166">
        <v>125.94</v>
      </c>
      <c r="I108" s="167"/>
      <c r="L108" s="163"/>
      <c r="M108" s="168"/>
      <c r="T108" s="169"/>
      <c r="AT108" s="164" t="s">
        <v>442</v>
      </c>
      <c r="AU108" s="164" t="s">
        <v>79</v>
      </c>
      <c r="AV108" s="13" t="s">
        <v>113</v>
      </c>
      <c r="AW108" s="13" t="s">
        <v>31</v>
      </c>
      <c r="AX108" s="13" t="s">
        <v>76</v>
      </c>
      <c r="AY108" s="164" t="s">
        <v>328</v>
      </c>
    </row>
    <row r="109" spans="2:65" s="1" customFormat="1" ht="37.9" customHeight="1">
      <c r="B109" s="133"/>
      <c r="C109" s="134" t="s">
        <v>79</v>
      </c>
      <c r="D109" s="134" t="s">
        <v>331</v>
      </c>
      <c r="E109" s="135" t="s">
        <v>7909</v>
      </c>
      <c r="F109" s="136" t="s">
        <v>7910</v>
      </c>
      <c r="G109" s="137" t="s">
        <v>491</v>
      </c>
      <c r="H109" s="138">
        <v>125.94</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113</v>
      </c>
    </row>
    <row r="110" spans="2:65" s="1" customFormat="1">
      <c r="B110" s="34"/>
      <c r="D110" s="147" t="s">
        <v>338</v>
      </c>
      <c r="F110" s="148" t="s">
        <v>7911</v>
      </c>
      <c r="I110" s="149"/>
      <c r="L110" s="34"/>
      <c r="M110" s="150"/>
      <c r="T110" s="55"/>
      <c r="AT110" s="19" t="s">
        <v>338</v>
      </c>
      <c r="AU110" s="19" t="s">
        <v>79</v>
      </c>
    </row>
    <row r="111" spans="2:65" s="1" customFormat="1" ht="16.5" customHeight="1">
      <c r="B111" s="133"/>
      <c r="C111" s="176" t="s">
        <v>87</v>
      </c>
      <c r="D111" s="176" t="s">
        <v>539</v>
      </c>
      <c r="E111" s="177" t="s">
        <v>7912</v>
      </c>
      <c r="F111" s="178" t="s">
        <v>7913</v>
      </c>
      <c r="G111" s="179" t="s">
        <v>491</v>
      </c>
      <c r="H111" s="180">
        <v>125.94</v>
      </c>
      <c r="I111" s="181"/>
      <c r="J111" s="182">
        <f>ROUND(I111*H111,2)</f>
        <v>0</v>
      </c>
      <c r="K111" s="178" t="s">
        <v>335</v>
      </c>
      <c r="L111" s="183"/>
      <c r="M111" s="184" t="s">
        <v>3</v>
      </c>
      <c r="N111" s="185" t="s">
        <v>40</v>
      </c>
      <c r="P111" s="143">
        <f>O111*H111</f>
        <v>0</v>
      </c>
      <c r="Q111" s="143">
        <v>0</v>
      </c>
      <c r="R111" s="143">
        <f>Q111*H111</f>
        <v>0</v>
      </c>
      <c r="S111" s="143">
        <v>0</v>
      </c>
      <c r="T111" s="144">
        <f>S111*H111</f>
        <v>0</v>
      </c>
      <c r="AR111" s="145" t="s">
        <v>171</v>
      </c>
      <c r="AT111" s="145" t="s">
        <v>539</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150</v>
      </c>
    </row>
    <row r="112" spans="2:65" s="1" customFormat="1" ht="24.2" customHeight="1">
      <c r="B112" s="133"/>
      <c r="C112" s="134" t="s">
        <v>113</v>
      </c>
      <c r="D112" s="134" t="s">
        <v>331</v>
      </c>
      <c r="E112" s="135" t="s">
        <v>8584</v>
      </c>
      <c r="F112" s="136" t="s">
        <v>8585</v>
      </c>
      <c r="G112" s="137" t="s">
        <v>439</v>
      </c>
      <c r="H112" s="138">
        <v>6886</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171</v>
      </c>
    </row>
    <row r="113" spans="2:65" s="1" customFormat="1">
      <c r="B113" s="34"/>
      <c r="D113" s="147" t="s">
        <v>338</v>
      </c>
      <c r="F113" s="148" t="s">
        <v>8586</v>
      </c>
      <c r="I113" s="149"/>
      <c r="L113" s="34"/>
      <c r="M113" s="150"/>
      <c r="T113" s="55"/>
      <c r="AT113" s="19" t="s">
        <v>338</v>
      </c>
      <c r="AU113" s="19" t="s">
        <v>79</v>
      </c>
    </row>
    <row r="114" spans="2:65" s="14" customFormat="1">
      <c r="B114" s="170"/>
      <c r="D114" s="151" t="s">
        <v>442</v>
      </c>
      <c r="E114" s="171" t="s">
        <v>3</v>
      </c>
      <c r="F114" s="172" t="s">
        <v>8175</v>
      </c>
      <c r="H114" s="171" t="s">
        <v>3</v>
      </c>
      <c r="I114" s="173"/>
      <c r="L114" s="170"/>
      <c r="M114" s="174"/>
      <c r="T114" s="175"/>
      <c r="AT114" s="171" t="s">
        <v>442</v>
      </c>
      <c r="AU114" s="171" t="s">
        <v>79</v>
      </c>
      <c r="AV114" s="14" t="s">
        <v>76</v>
      </c>
      <c r="AW114" s="14" t="s">
        <v>31</v>
      </c>
      <c r="AX114" s="14" t="s">
        <v>69</v>
      </c>
      <c r="AY114" s="171" t="s">
        <v>328</v>
      </c>
    </row>
    <row r="115" spans="2:65" s="12" customFormat="1">
      <c r="B115" s="156"/>
      <c r="D115" s="151" t="s">
        <v>442</v>
      </c>
      <c r="E115" s="157" t="s">
        <v>3</v>
      </c>
      <c r="F115" s="158" t="s">
        <v>8587</v>
      </c>
      <c r="H115" s="159">
        <v>6886</v>
      </c>
      <c r="I115" s="160"/>
      <c r="L115" s="156"/>
      <c r="M115" s="161"/>
      <c r="T115" s="162"/>
      <c r="AT115" s="157" t="s">
        <v>442</v>
      </c>
      <c r="AU115" s="157" t="s">
        <v>79</v>
      </c>
      <c r="AV115" s="12" t="s">
        <v>79</v>
      </c>
      <c r="AW115" s="12" t="s">
        <v>31</v>
      </c>
      <c r="AX115" s="12" t="s">
        <v>69</v>
      </c>
      <c r="AY115" s="157" t="s">
        <v>328</v>
      </c>
    </row>
    <row r="116" spans="2:65" s="13" customFormat="1">
      <c r="B116" s="163"/>
      <c r="D116" s="151" t="s">
        <v>442</v>
      </c>
      <c r="E116" s="164" t="s">
        <v>3</v>
      </c>
      <c r="F116" s="165" t="s">
        <v>452</v>
      </c>
      <c r="H116" s="166">
        <v>6886</v>
      </c>
      <c r="I116" s="167"/>
      <c r="L116" s="163"/>
      <c r="M116" s="168"/>
      <c r="T116" s="169"/>
      <c r="AT116" s="164" t="s">
        <v>442</v>
      </c>
      <c r="AU116" s="164" t="s">
        <v>79</v>
      </c>
      <c r="AV116" s="13" t="s">
        <v>113</v>
      </c>
      <c r="AW116" s="13" t="s">
        <v>31</v>
      </c>
      <c r="AX116" s="13" t="s">
        <v>76</v>
      </c>
      <c r="AY116" s="164" t="s">
        <v>328</v>
      </c>
    </row>
    <row r="117" spans="2:65" s="1" customFormat="1" ht="24.2" customHeight="1">
      <c r="B117" s="133"/>
      <c r="C117" s="134" t="s">
        <v>138</v>
      </c>
      <c r="D117" s="134" t="s">
        <v>331</v>
      </c>
      <c r="E117" s="135" t="s">
        <v>8588</v>
      </c>
      <c r="F117" s="136" t="s">
        <v>8589</v>
      </c>
      <c r="G117" s="137" t="s">
        <v>439</v>
      </c>
      <c r="H117" s="138">
        <v>734</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235</v>
      </c>
    </row>
    <row r="118" spans="2:65" s="1" customFormat="1">
      <c r="B118" s="34"/>
      <c r="D118" s="147" t="s">
        <v>338</v>
      </c>
      <c r="F118" s="148" t="s">
        <v>8590</v>
      </c>
      <c r="I118" s="149"/>
      <c r="L118" s="34"/>
      <c r="M118" s="150"/>
      <c r="T118" s="55"/>
      <c r="AT118" s="19" t="s">
        <v>338</v>
      </c>
      <c r="AU118" s="19" t="s">
        <v>79</v>
      </c>
    </row>
    <row r="119" spans="2:65" s="12" customFormat="1">
      <c r="B119" s="156"/>
      <c r="D119" s="151" t="s">
        <v>442</v>
      </c>
      <c r="E119" s="157" t="s">
        <v>3</v>
      </c>
      <c r="F119" s="158" t="s">
        <v>8591</v>
      </c>
      <c r="H119" s="159">
        <v>734</v>
      </c>
      <c r="I119" s="160"/>
      <c r="L119" s="156"/>
      <c r="M119" s="161"/>
      <c r="T119" s="162"/>
      <c r="AT119" s="157" t="s">
        <v>442</v>
      </c>
      <c r="AU119" s="157" t="s">
        <v>79</v>
      </c>
      <c r="AV119" s="12" t="s">
        <v>79</v>
      </c>
      <c r="AW119" s="12" t="s">
        <v>31</v>
      </c>
      <c r="AX119" s="12" t="s">
        <v>69</v>
      </c>
      <c r="AY119" s="157" t="s">
        <v>328</v>
      </c>
    </row>
    <row r="120" spans="2:65" s="13" customFormat="1">
      <c r="B120" s="163"/>
      <c r="D120" s="151" t="s">
        <v>442</v>
      </c>
      <c r="E120" s="164" t="s">
        <v>3</v>
      </c>
      <c r="F120" s="165" t="s">
        <v>452</v>
      </c>
      <c r="H120" s="166">
        <v>734</v>
      </c>
      <c r="I120" s="167"/>
      <c r="L120" s="163"/>
      <c r="M120" s="168"/>
      <c r="T120" s="169"/>
      <c r="AT120" s="164" t="s">
        <v>442</v>
      </c>
      <c r="AU120" s="164" t="s">
        <v>79</v>
      </c>
      <c r="AV120" s="13" t="s">
        <v>113</v>
      </c>
      <c r="AW120" s="13" t="s">
        <v>31</v>
      </c>
      <c r="AX120" s="13" t="s">
        <v>76</v>
      </c>
      <c r="AY120" s="164" t="s">
        <v>328</v>
      </c>
    </row>
    <row r="121" spans="2:65" s="1" customFormat="1" ht="24.2" customHeight="1">
      <c r="B121" s="133"/>
      <c r="C121" s="134" t="s">
        <v>150</v>
      </c>
      <c r="D121" s="134" t="s">
        <v>331</v>
      </c>
      <c r="E121" s="135" t="s">
        <v>8592</v>
      </c>
      <c r="F121" s="136" t="s">
        <v>8593</v>
      </c>
      <c r="G121" s="137" t="s">
        <v>8594</v>
      </c>
      <c r="H121" s="138">
        <v>14.68</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v>
      </c>
    </row>
    <row r="122" spans="2:65" s="1" customFormat="1">
      <c r="B122" s="34"/>
      <c r="D122" s="147" t="s">
        <v>338</v>
      </c>
      <c r="F122" s="148" t="s">
        <v>8595</v>
      </c>
      <c r="I122" s="149"/>
      <c r="L122" s="34"/>
      <c r="M122" s="150"/>
      <c r="T122" s="55"/>
      <c r="AT122" s="19" t="s">
        <v>338</v>
      </c>
      <c r="AU122" s="19" t="s">
        <v>79</v>
      </c>
    </row>
    <row r="123" spans="2:65" s="14" customFormat="1">
      <c r="B123" s="170"/>
      <c r="D123" s="151" t="s">
        <v>442</v>
      </c>
      <c r="E123" s="171" t="s">
        <v>3</v>
      </c>
      <c r="F123" s="172" t="s">
        <v>8175</v>
      </c>
      <c r="H123" s="171" t="s">
        <v>3</v>
      </c>
      <c r="I123" s="173"/>
      <c r="L123" s="170"/>
      <c r="M123" s="174"/>
      <c r="T123" s="175"/>
      <c r="AT123" s="171" t="s">
        <v>442</v>
      </c>
      <c r="AU123" s="171" t="s">
        <v>79</v>
      </c>
      <c r="AV123" s="14" t="s">
        <v>76</v>
      </c>
      <c r="AW123" s="14" t="s">
        <v>31</v>
      </c>
      <c r="AX123" s="14" t="s">
        <v>69</v>
      </c>
      <c r="AY123" s="171" t="s">
        <v>328</v>
      </c>
    </row>
    <row r="124" spans="2:65" s="12" customFormat="1">
      <c r="B124" s="156"/>
      <c r="D124" s="151" t="s">
        <v>442</v>
      </c>
      <c r="E124" s="157" t="s">
        <v>3</v>
      </c>
      <c r="F124" s="158" t="s">
        <v>8596</v>
      </c>
      <c r="H124" s="159">
        <v>14.68</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14.68</v>
      </c>
      <c r="I125" s="167"/>
      <c r="L125" s="163"/>
      <c r="M125" s="168"/>
      <c r="T125" s="169"/>
      <c r="AT125" s="164" t="s">
        <v>442</v>
      </c>
      <c r="AU125" s="164" t="s">
        <v>79</v>
      </c>
      <c r="AV125" s="13" t="s">
        <v>113</v>
      </c>
      <c r="AW125" s="13" t="s">
        <v>31</v>
      </c>
      <c r="AX125" s="13" t="s">
        <v>76</v>
      </c>
      <c r="AY125" s="164" t="s">
        <v>328</v>
      </c>
    </row>
    <row r="126" spans="2:65" s="1" customFormat="1" ht="24.2" customHeight="1">
      <c r="B126" s="133"/>
      <c r="C126" s="134" t="s">
        <v>168</v>
      </c>
      <c r="D126" s="134" t="s">
        <v>331</v>
      </c>
      <c r="E126" s="135" t="s">
        <v>8597</v>
      </c>
      <c r="F126" s="136" t="s">
        <v>8598</v>
      </c>
      <c r="G126" s="137" t="s">
        <v>585</v>
      </c>
      <c r="H126" s="138">
        <v>9.0999999999999998E-2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512</v>
      </c>
    </row>
    <row r="127" spans="2:65" s="1" customFormat="1">
      <c r="B127" s="34"/>
      <c r="D127" s="147" t="s">
        <v>338</v>
      </c>
      <c r="F127" s="148" t="s">
        <v>8599</v>
      </c>
      <c r="I127" s="149"/>
      <c r="L127" s="34"/>
      <c r="M127" s="150"/>
      <c r="T127" s="55"/>
      <c r="AT127" s="19" t="s">
        <v>338</v>
      </c>
      <c r="AU127" s="19" t="s">
        <v>79</v>
      </c>
    </row>
    <row r="128" spans="2:65" s="14" customFormat="1">
      <c r="B128" s="170"/>
      <c r="D128" s="151" t="s">
        <v>442</v>
      </c>
      <c r="E128" s="171" t="s">
        <v>3</v>
      </c>
      <c r="F128" s="172" t="s">
        <v>8600</v>
      </c>
      <c r="H128" s="171" t="s">
        <v>3</v>
      </c>
      <c r="I128" s="173"/>
      <c r="L128" s="170"/>
      <c r="M128" s="174"/>
      <c r="T128" s="175"/>
      <c r="AT128" s="171" t="s">
        <v>442</v>
      </c>
      <c r="AU128" s="171" t="s">
        <v>79</v>
      </c>
      <c r="AV128" s="14" t="s">
        <v>76</v>
      </c>
      <c r="AW128" s="14" t="s">
        <v>31</v>
      </c>
      <c r="AX128" s="14" t="s">
        <v>69</v>
      </c>
      <c r="AY128" s="171" t="s">
        <v>328</v>
      </c>
    </row>
    <row r="129" spans="2:65" s="12" customFormat="1">
      <c r="B129" s="156"/>
      <c r="D129" s="151" t="s">
        <v>442</v>
      </c>
      <c r="E129" s="157" t="s">
        <v>3</v>
      </c>
      <c r="F129" s="158" t="s">
        <v>8601</v>
      </c>
      <c r="H129" s="159">
        <v>6.9000000000000006E-2</v>
      </c>
      <c r="I129" s="160"/>
      <c r="L129" s="156"/>
      <c r="M129" s="161"/>
      <c r="T129" s="162"/>
      <c r="AT129" s="157" t="s">
        <v>442</v>
      </c>
      <c r="AU129" s="157" t="s">
        <v>79</v>
      </c>
      <c r="AV129" s="12" t="s">
        <v>79</v>
      </c>
      <c r="AW129" s="12" t="s">
        <v>31</v>
      </c>
      <c r="AX129" s="12" t="s">
        <v>69</v>
      </c>
      <c r="AY129" s="157" t="s">
        <v>328</v>
      </c>
    </row>
    <row r="130" spans="2:65" s="14" customFormat="1">
      <c r="B130" s="170"/>
      <c r="D130" s="151" t="s">
        <v>442</v>
      </c>
      <c r="E130" s="171" t="s">
        <v>3</v>
      </c>
      <c r="F130" s="172" t="s">
        <v>8602</v>
      </c>
      <c r="H130" s="171" t="s">
        <v>3</v>
      </c>
      <c r="I130" s="173"/>
      <c r="L130" s="170"/>
      <c r="M130" s="174"/>
      <c r="T130" s="175"/>
      <c r="AT130" s="171" t="s">
        <v>442</v>
      </c>
      <c r="AU130" s="171" t="s">
        <v>79</v>
      </c>
      <c r="AV130" s="14" t="s">
        <v>76</v>
      </c>
      <c r="AW130" s="14" t="s">
        <v>31</v>
      </c>
      <c r="AX130" s="14" t="s">
        <v>69</v>
      </c>
      <c r="AY130" s="171" t="s">
        <v>328</v>
      </c>
    </row>
    <row r="131" spans="2:65" s="12" customFormat="1">
      <c r="B131" s="156"/>
      <c r="D131" s="151" t="s">
        <v>442</v>
      </c>
      <c r="E131" s="157" t="s">
        <v>3</v>
      </c>
      <c r="F131" s="158" t="s">
        <v>8603</v>
      </c>
      <c r="H131" s="159">
        <v>2.1999999999999999E-2</v>
      </c>
      <c r="I131" s="160"/>
      <c r="L131" s="156"/>
      <c r="M131" s="161"/>
      <c r="T131" s="162"/>
      <c r="AT131" s="157" t="s">
        <v>442</v>
      </c>
      <c r="AU131" s="157" t="s">
        <v>79</v>
      </c>
      <c r="AV131" s="12" t="s">
        <v>79</v>
      </c>
      <c r="AW131" s="12" t="s">
        <v>31</v>
      </c>
      <c r="AX131" s="12" t="s">
        <v>69</v>
      </c>
      <c r="AY131" s="157" t="s">
        <v>328</v>
      </c>
    </row>
    <row r="132" spans="2:65" s="13" customFormat="1">
      <c r="B132" s="163"/>
      <c r="D132" s="151" t="s">
        <v>442</v>
      </c>
      <c r="E132" s="164" t="s">
        <v>3</v>
      </c>
      <c r="F132" s="165" t="s">
        <v>452</v>
      </c>
      <c r="H132" s="166">
        <v>9.0999999999999998E-2</v>
      </c>
      <c r="I132" s="167"/>
      <c r="L132" s="163"/>
      <c r="M132" s="168"/>
      <c r="T132" s="169"/>
      <c r="AT132" s="164" t="s">
        <v>442</v>
      </c>
      <c r="AU132" s="164" t="s">
        <v>79</v>
      </c>
      <c r="AV132" s="13" t="s">
        <v>113</v>
      </c>
      <c r="AW132" s="13" t="s">
        <v>31</v>
      </c>
      <c r="AX132" s="13" t="s">
        <v>76</v>
      </c>
      <c r="AY132" s="164" t="s">
        <v>328</v>
      </c>
    </row>
    <row r="133" spans="2:65" s="1" customFormat="1" ht="16.5" customHeight="1">
      <c r="B133" s="133"/>
      <c r="C133" s="176" t="s">
        <v>171</v>
      </c>
      <c r="D133" s="176" t="s">
        <v>539</v>
      </c>
      <c r="E133" s="177" t="s">
        <v>8604</v>
      </c>
      <c r="F133" s="178" t="s">
        <v>8605</v>
      </c>
      <c r="G133" s="179" t="s">
        <v>1383</v>
      </c>
      <c r="H133" s="180">
        <v>91.082999999999998</v>
      </c>
      <c r="I133" s="181"/>
      <c r="J133" s="182">
        <f>ROUND(I133*H133,2)</f>
        <v>0</v>
      </c>
      <c r="K133" s="178" t="s">
        <v>335</v>
      </c>
      <c r="L133" s="183"/>
      <c r="M133" s="184" t="s">
        <v>3</v>
      </c>
      <c r="N133" s="185" t="s">
        <v>40</v>
      </c>
      <c r="P133" s="143">
        <f>O133*H133</f>
        <v>0</v>
      </c>
      <c r="Q133" s="143">
        <v>0</v>
      </c>
      <c r="R133" s="143">
        <f>Q133*H133</f>
        <v>0</v>
      </c>
      <c r="S133" s="143">
        <v>0</v>
      </c>
      <c r="T133" s="144">
        <f>S133*H133</f>
        <v>0</v>
      </c>
      <c r="AR133" s="145" t="s">
        <v>171</v>
      </c>
      <c r="AT133" s="145" t="s">
        <v>539</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532</v>
      </c>
    </row>
    <row r="134" spans="2:65" s="1" customFormat="1" ht="37.9" customHeight="1">
      <c r="B134" s="133"/>
      <c r="C134" s="134" t="s">
        <v>183</v>
      </c>
      <c r="D134" s="134" t="s">
        <v>331</v>
      </c>
      <c r="E134" s="135" t="s">
        <v>8133</v>
      </c>
      <c r="F134" s="136" t="s">
        <v>8606</v>
      </c>
      <c r="G134" s="137" t="s">
        <v>585</v>
      </c>
      <c r="H134" s="138">
        <v>9.0999999999999998E-2</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544</v>
      </c>
    </row>
    <row r="135" spans="2:65" s="1" customFormat="1">
      <c r="B135" s="34"/>
      <c r="D135" s="147" t="s">
        <v>338</v>
      </c>
      <c r="F135" s="148" t="s">
        <v>8135</v>
      </c>
      <c r="I135" s="149"/>
      <c r="L135" s="34"/>
      <c r="M135" s="150"/>
      <c r="T135" s="55"/>
      <c r="AT135" s="19" t="s">
        <v>338</v>
      </c>
      <c r="AU135" s="19" t="s">
        <v>79</v>
      </c>
    </row>
    <row r="136" spans="2:65" s="11" customFormat="1" ht="22.9" customHeight="1">
      <c r="B136" s="121"/>
      <c r="D136" s="122" t="s">
        <v>68</v>
      </c>
      <c r="E136" s="131" t="s">
        <v>8607</v>
      </c>
      <c r="F136" s="131" t="s">
        <v>8608</v>
      </c>
      <c r="I136" s="124"/>
      <c r="J136" s="132">
        <f>BK136</f>
        <v>0</v>
      </c>
      <c r="L136" s="121"/>
      <c r="M136" s="126"/>
      <c r="P136" s="127">
        <f>SUM(P137:P189)</f>
        <v>0</v>
      </c>
      <c r="R136" s="127">
        <f>SUM(R137:R189)</f>
        <v>0</v>
      </c>
      <c r="T136" s="128">
        <f>SUM(T137:T189)</f>
        <v>0</v>
      </c>
      <c r="AR136" s="122" t="s">
        <v>76</v>
      </c>
      <c r="AT136" s="129" t="s">
        <v>68</v>
      </c>
      <c r="AU136" s="129" t="s">
        <v>76</v>
      </c>
      <c r="AY136" s="122" t="s">
        <v>328</v>
      </c>
      <c r="BK136" s="130">
        <f>SUM(BK137:BK189)</f>
        <v>0</v>
      </c>
    </row>
    <row r="137" spans="2:65" s="1" customFormat="1" ht="21.75" customHeight="1">
      <c r="B137" s="133"/>
      <c r="C137" s="134" t="s">
        <v>235</v>
      </c>
      <c r="D137" s="134" t="s">
        <v>331</v>
      </c>
      <c r="E137" s="135" t="s">
        <v>7902</v>
      </c>
      <c r="F137" s="136" t="s">
        <v>7903</v>
      </c>
      <c r="G137" s="137" t="s">
        <v>491</v>
      </c>
      <c r="H137" s="138">
        <v>119.28</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556</v>
      </c>
    </row>
    <row r="138" spans="2:65" s="1" customFormat="1">
      <c r="B138" s="34"/>
      <c r="D138" s="147" t="s">
        <v>338</v>
      </c>
      <c r="F138" s="148" t="s">
        <v>7904</v>
      </c>
      <c r="I138" s="149"/>
      <c r="L138" s="34"/>
      <c r="M138" s="150"/>
      <c r="T138" s="55"/>
      <c r="AT138" s="19" t="s">
        <v>338</v>
      </c>
      <c r="AU138" s="19" t="s">
        <v>79</v>
      </c>
    </row>
    <row r="139" spans="2:65" s="14" customFormat="1">
      <c r="B139" s="170"/>
      <c r="D139" s="151" t="s">
        <v>442</v>
      </c>
      <c r="E139" s="171" t="s">
        <v>3</v>
      </c>
      <c r="F139" s="172" t="s">
        <v>8578</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8579</v>
      </c>
      <c r="H140" s="159">
        <v>31.2</v>
      </c>
      <c r="I140" s="160"/>
      <c r="L140" s="156"/>
      <c r="M140" s="161"/>
      <c r="T140" s="162"/>
      <c r="AT140" s="157" t="s">
        <v>442</v>
      </c>
      <c r="AU140" s="157" t="s">
        <v>79</v>
      </c>
      <c r="AV140" s="12" t="s">
        <v>79</v>
      </c>
      <c r="AW140" s="12" t="s">
        <v>31</v>
      </c>
      <c r="AX140" s="12" t="s">
        <v>69</v>
      </c>
      <c r="AY140" s="157" t="s">
        <v>328</v>
      </c>
    </row>
    <row r="141" spans="2:65" s="14" customFormat="1" ht="22.5">
      <c r="B141" s="170"/>
      <c r="D141" s="151" t="s">
        <v>442</v>
      </c>
      <c r="E141" s="171" t="s">
        <v>3</v>
      </c>
      <c r="F141" s="172" t="s">
        <v>8580</v>
      </c>
      <c r="H141" s="171" t="s">
        <v>3</v>
      </c>
      <c r="I141" s="173"/>
      <c r="L141" s="170"/>
      <c r="M141" s="174"/>
      <c r="T141" s="175"/>
      <c r="AT141" s="171" t="s">
        <v>442</v>
      </c>
      <c r="AU141" s="171" t="s">
        <v>79</v>
      </c>
      <c r="AV141" s="14" t="s">
        <v>76</v>
      </c>
      <c r="AW141" s="14" t="s">
        <v>31</v>
      </c>
      <c r="AX141" s="14" t="s">
        <v>69</v>
      </c>
      <c r="AY141" s="171" t="s">
        <v>328</v>
      </c>
    </row>
    <row r="142" spans="2:65" s="12" customFormat="1">
      <c r="B142" s="156"/>
      <c r="D142" s="151" t="s">
        <v>442</v>
      </c>
      <c r="E142" s="157" t="s">
        <v>3</v>
      </c>
      <c r="F142" s="158" t="s">
        <v>8581</v>
      </c>
      <c r="H142" s="159">
        <v>88.08</v>
      </c>
      <c r="I142" s="160"/>
      <c r="L142" s="156"/>
      <c r="M142" s="161"/>
      <c r="T142" s="162"/>
      <c r="AT142" s="157" t="s">
        <v>442</v>
      </c>
      <c r="AU142" s="157" t="s">
        <v>79</v>
      </c>
      <c r="AV142" s="12" t="s">
        <v>79</v>
      </c>
      <c r="AW142" s="12" t="s">
        <v>31</v>
      </c>
      <c r="AX142" s="12" t="s">
        <v>69</v>
      </c>
      <c r="AY142" s="157" t="s">
        <v>328</v>
      </c>
    </row>
    <row r="143" spans="2:65" s="13" customFormat="1">
      <c r="B143" s="163"/>
      <c r="D143" s="151" t="s">
        <v>442</v>
      </c>
      <c r="E143" s="164" t="s">
        <v>3</v>
      </c>
      <c r="F143" s="165" t="s">
        <v>452</v>
      </c>
      <c r="H143" s="166">
        <v>119.28</v>
      </c>
      <c r="I143" s="167"/>
      <c r="L143" s="163"/>
      <c r="M143" s="168"/>
      <c r="T143" s="169"/>
      <c r="AT143" s="164" t="s">
        <v>442</v>
      </c>
      <c r="AU143" s="164" t="s">
        <v>79</v>
      </c>
      <c r="AV143" s="13" t="s">
        <v>113</v>
      </c>
      <c r="AW143" s="13" t="s">
        <v>31</v>
      </c>
      <c r="AX143" s="13" t="s">
        <v>76</v>
      </c>
      <c r="AY143" s="164" t="s">
        <v>328</v>
      </c>
    </row>
    <row r="144" spans="2:65" s="1" customFormat="1" ht="37.9" customHeight="1">
      <c r="B144" s="133"/>
      <c r="C144" s="134" t="s">
        <v>239</v>
      </c>
      <c r="D144" s="134" t="s">
        <v>331</v>
      </c>
      <c r="E144" s="135" t="s">
        <v>7909</v>
      </c>
      <c r="F144" s="136" t="s">
        <v>7910</v>
      </c>
      <c r="G144" s="137" t="s">
        <v>491</v>
      </c>
      <c r="H144" s="138">
        <v>119.28</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564</v>
      </c>
    </row>
    <row r="145" spans="2:65" s="1" customFormat="1">
      <c r="B145" s="34"/>
      <c r="D145" s="147" t="s">
        <v>338</v>
      </c>
      <c r="F145" s="148" t="s">
        <v>7911</v>
      </c>
      <c r="I145" s="149"/>
      <c r="L145" s="34"/>
      <c r="M145" s="150"/>
      <c r="T145" s="55"/>
      <c r="AT145" s="19" t="s">
        <v>338</v>
      </c>
      <c r="AU145" s="19" t="s">
        <v>79</v>
      </c>
    </row>
    <row r="146" spans="2:65" s="1" customFormat="1" ht="16.5" customHeight="1">
      <c r="B146" s="133"/>
      <c r="C146" s="176" t="s">
        <v>9</v>
      </c>
      <c r="D146" s="176" t="s">
        <v>539</v>
      </c>
      <c r="E146" s="177" t="s">
        <v>7912</v>
      </c>
      <c r="F146" s="178" t="s">
        <v>7913</v>
      </c>
      <c r="G146" s="179" t="s">
        <v>491</v>
      </c>
      <c r="H146" s="180">
        <v>119.28</v>
      </c>
      <c r="I146" s="181"/>
      <c r="J146" s="182">
        <f>ROUND(I146*H146,2)</f>
        <v>0</v>
      </c>
      <c r="K146" s="178" t="s">
        <v>335</v>
      </c>
      <c r="L146" s="183"/>
      <c r="M146" s="184" t="s">
        <v>3</v>
      </c>
      <c r="N146" s="185" t="s">
        <v>40</v>
      </c>
      <c r="P146" s="143">
        <f>O146*H146</f>
        <v>0</v>
      </c>
      <c r="Q146" s="143">
        <v>0</v>
      </c>
      <c r="R146" s="143">
        <f>Q146*H146</f>
        <v>0</v>
      </c>
      <c r="S146" s="143">
        <v>0</v>
      </c>
      <c r="T146" s="144">
        <f>S146*H146</f>
        <v>0</v>
      </c>
      <c r="AR146" s="145" t="s">
        <v>171</v>
      </c>
      <c r="AT146" s="145" t="s">
        <v>539</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576</v>
      </c>
    </row>
    <row r="147" spans="2:65" s="1" customFormat="1" ht="24.2" customHeight="1">
      <c r="B147" s="133"/>
      <c r="C147" s="134" t="s">
        <v>505</v>
      </c>
      <c r="D147" s="134" t="s">
        <v>331</v>
      </c>
      <c r="E147" s="135" t="s">
        <v>8588</v>
      </c>
      <c r="F147" s="136" t="s">
        <v>8589</v>
      </c>
      <c r="G147" s="137" t="s">
        <v>439</v>
      </c>
      <c r="H147" s="138">
        <v>734</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588</v>
      </c>
    </row>
    <row r="148" spans="2:65" s="1" customFormat="1">
      <c r="B148" s="34"/>
      <c r="D148" s="147" t="s">
        <v>338</v>
      </c>
      <c r="F148" s="148" t="s">
        <v>8590</v>
      </c>
      <c r="I148" s="149"/>
      <c r="L148" s="34"/>
      <c r="M148" s="150"/>
      <c r="T148" s="55"/>
      <c r="AT148" s="19" t="s">
        <v>338</v>
      </c>
      <c r="AU148" s="19" t="s">
        <v>79</v>
      </c>
    </row>
    <row r="149" spans="2:65" s="12" customFormat="1">
      <c r="B149" s="156"/>
      <c r="D149" s="151" t="s">
        <v>442</v>
      </c>
      <c r="E149" s="157" t="s">
        <v>3</v>
      </c>
      <c r="F149" s="158" t="s">
        <v>8591</v>
      </c>
      <c r="H149" s="159">
        <v>734</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734</v>
      </c>
      <c r="I150" s="167"/>
      <c r="L150" s="163"/>
      <c r="M150" s="168"/>
      <c r="T150" s="169"/>
      <c r="AT150" s="164" t="s">
        <v>442</v>
      </c>
      <c r="AU150" s="164" t="s">
        <v>79</v>
      </c>
      <c r="AV150" s="13" t="s">
        <v>113</v>
      </c>
      <c r="AW150" s="13" t="s">
        <v>31</v>
      </c>
      <c r="AX150" s="13" t="s">
        <v>76</v>
      </c>
      <c r="AY150" s="164" t="s">
        <v>328</v>
      </c>
    </row>
    <row r="151" spans="2:65" s="1" customFormat="1" ht="37.9" customHeight="1">
      <c r="B151" s="133"/>
      <c r="C151" s="134" t="s">
        <v>512</v>
      </c>
      <c r="D151" s="134" t="s">
        <v>331</v>
      </c>
      <c r="E151" s="135" t="s">
        <v>8609</v>
      </c>
      <c r="F151" s="136" t="s">
        <v>8610</v>
      </c>
      <c r="G151" s="137" t="s">
        <v>439</v>
      </c>
      <c r="H151" s="138">
        <v>734</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598</v>
      </c>
    </row>
    <row r="152" spans="2:65" s="1" customFormat="1">
      <c r="B152" s="34"/>
      <c r="D152" s="147" t="s">
        <v>338</v>
      </c>
      <c r="F152" s="148" t="s">
        <v>8611</v>
      </c>
      <c r="I152" s="149"/>
      <c r="L152" s="34"/>
      <c r="M152" s="150"/>
      <c r="T152" s="55"/>
      <c r="AT152" s="19" t="s">
        <v>338</v>
      </c>
      <c r="AU152" s="19" t="s">
        <v>79</v>
      </c>
    </row>
    <row r="153" spans="2:65" s="14" customFormat="1">
      <c r="B153" s="170"/>
      <c r="D153" s="151" t="s">
        <v>442</v>
      </c>
      <c r="E153" s="171" t="s">
        <v>3</v>
      </c>
      <c r="F153" s="172" t="s">
        <v>8612</v>
      </c>
      <c r="H153" s="171" t="s">
        <v>3</v>
      </c>
      <c r="I153" s="173"/>
      <c r="L153" s="170"/>
      <c r="M153" s="174"/>
      <c r="T153" s="175"/>
      <c r="AT153" s="171" t="s">
        <v>442</v>
      </c>
      <c r="AU153" s="171" t="s">
        <v>79</v>
      </c>
      <c r="AV153" s="14" t="s">
        <v>76</v>
      </c>
      <c r="AW153" s="14" t="s">
        <v>31</v>
      </c>
      <c r="AX153" s="14" t="s">
        <v>69</v>
      </c>
      <c r="AY153" s="171" t="s">
        <v>328</v>
      </c>
    </row>
    <row r="154" spans="2:65" s="12" customFormat="1">
      <c r="B154" s="156"/>
      <c r="D154" s="151" t="s">
        <v>442</v>
      </c>
      <c r="E154" s="157" t="s">
        <v>3</v>
      </c>
      <c r="F154" s="158" t="s">
        <v>8613</v>
      </c>
      <c r="H154" s="159">
        <v>734</v>
      </c>
      <c r="I154" s="160"/>
      <c r="L154" s="156"/>
      <c r="M154" s="161"/>
      <c r="T154" s="162"/>
      <c r="AT154" s="157" t="s">
        <v>442</v>
      </c>
      <c r="AU154" s="157" t="s">
        <v>79</v>
      </c>
      <c r="AV154" s="12" t="s">
        <v>79</v>
      </c>
      <c r="AW154" s="12" t="s">
        <v>31</v>
      </c>
      <c r="AX154" s="12" t="s">
        <v>69</v>
      </c>
      <c r="AY154" s="157" t="s">
        <v>328</v>
      </c>
    </row>
    <row r="155" spans="2:65" s="13" customFormat="1">
      <c r="B155" s="163"/>
      <c r="D155" s="151" t="s">
        <v>442</v>
      </c>
      <c r="E155" s="164" t="s">
        <v>3</v>
      </c>
      <c r="F155" s="165" t="s">
        <v>452</v>
      </c>
      <c r="H155" s="166">
        <v>734</v>
      </c>
      <c r="I155" s="167"/>
      <c r="L155" s="163"/>
      <c r="M155" s="168"/>
      <c r="T155" s="169"/>
      <c r="AT155" s="164" t="s">
        <v>442</v>
      </c>
      <c r="AU155" s="164" t="s">
        <v>79</v>
      </c>
      <c r="AV155" s="13" t="s">
        <v>113</v>
      </c>
      <c r="AW155" s="13" t="s">
        <v>31</v>
      </c>
      <c r="AX155" s="13" t="s">
        <v>76</v>
      </c>
      <c r="AY155" s="164" t="s">
        <v>328</v>
      </c>
    </row>
    <row r="156" spans="2:65" s="1" customFormat="1" ht="24.2" customHeight="1">
      <c r="B156" s="133"/>
      <c r="C156" s="134" t="s">
        <v>526</v>
      </c>
      <c r="D156" s="134" t="s">
        <v>331</v>
      </c>
      <c r="E156" s="135" t="s">
        <v>8592</v>
      </c>
      <c r="F156" s="136" t="s">
        <v>8593</v>
      </c>
      <c r="G156" s="137" t="s">
        <v>8594</v>
      </c>
      <c r="H156" s="138">
        <v>14.68</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610</v>
      </c>
    </row>
    <row r="157" spans="2:65" s="1" customFormat="1">
      <c r="B157" s="34"/>
      <c r="D157" s="147" t="s">
        <v>338</v>
      </c>
      <c r="F157" s="148" t="s">
        <v>8595</v>
      </c>
      <c r="I157" s="149"/>
      <c r="L157" s="34"/>
      <c r="M157" s="150"/>
      <c r="T157" s="55"/>
      <c r="AT157" s="19" t="s">
        <v>338</v>
      </c>
      <c r="AU157" s="19" t="s">
        <v>79</v>
      </c>
    </row>
    <row r="158" spans="2:65" s="14" customFormat="1">
      <c r="B158" s="170"/>
      <c r="D158" s="151" t="s">
        <v>442</v>
      </c>
      <c r="E158" s="171" t="s">
        <v>3</v>
      </c>
      <c r="F158" s="172" t="s">
        <v>8175</v>
      </c>
      <c r="H158" s="171" t="s">
        <v>3</v>
      </c>
      <c r="I158" s="173"/>
      <c r="L158" s="170"/>
      <c r="M158" s="174"/>
      <c r="T158" s="175"/>
      <c r="AT158" s="171" t="s">
        <v>442</v>
      </c>
      <c r="AU158" s="171" t="s">
        <v>79</v>
      </c>
      <c r="AV158" s="14" t="s">
        <v>76</v>
      </c>
      <c r="AW158" s="14" t="s">
        <v>31</v>
      </c>
      <c r="AX158" s="14" t="s">
        <v>69</v>
      </c>
      <c r="AY158" s="171" t="s">
        <v>328</v>
      </c>
    </row>
    <row r="159" spans="2:65" s="12" customFormat="1">
      <c r="B159" s="156"/>
      <c r="D159" s="151" t="s">
        <v>442</v>
      </c>
      <c r="E159" s="157" t="s">
        <v>3</v>
      </c>
      <c r="F159" s="158" t="s">
        <v>8596</v>
      </c>
      <c r="H159" s="159">
        <v>14.68</v>
      </c>
      <c r="I159" s="160"/>
      <c r="L159" s="156"/>
      <c r="M159" s="161"/>
      <c r="T159" s="162"/>
      <c r="AT159" s="157" t="s">
        <v>442</v>
      </c>
      <c r="AU159" s="157" t="s">
        <v>79</v>
      </c>
      <c r="AV159" s="12" t="s">
        <v>79</v>
      </c>
      <c r="AW159" s="12" t="s">
        <v>31</v>
      </c>
      <c r="AX159" s="12" t="s">
        <v>69</v>
      </c>
      <c r="AY159" s="157" t="s">
        <v>328</v>
      </c>
    </row>
    <row r="160" spans="2:65" s="13" customFormat="1">
      <c r="B160" s="163"/>
      <c r="D160" s="151" t="s">
        <v>442</v>
      </c>
      <c r="E160" s="164" t="s">
        <v>3</v>
      </c>
      <c r="F160" s="165" t="s">
        <v>452</v>
      </c>
      <c r="H160" s="166">
        <v>14.68</v>
      </c>
      <c r="I160" s="167"/>
      <c r="L160" s="163"/>
      <c r="M160" s="168"/>
      <c r="T160" s="169"/>
      <c r="AT160" s="164" t="s">
        <v>442</v>
      </c>
      <c r="AU160" s="164" t="s">
        <v>79</v>
      </c>
      <c r="AV160" s="13" t="s">
        <v>113</v>
      </c>
      <c r="AW160" s="13" t="s">
        <v>31</v>
      </c>
      <c r="AX160" s="13" t="s">
        <v>76</v>
      </c>
      <c r="AY160" s="164" t="s">
        <v>328</v>
      </c>
    </row>
    <row r="161" spans="2:65" s="1" customFormat="1" ht="24.2" customHeight="1">
      <c r="B161" s="133"/>
      <c r="C161" s="134" t="s">
        <v>532</v>
      </c>
      <c r="D161" s="134" t="s">
        <v>331</v>
      </c>
      <c r="E161" s="135" t="s">
        <v>8597</v>
      </c>
      <c r="F161" s="136" t="s">
        <v>8598</v>
      </c>
      <c r="G161" s="137" t="s">
        <v>585</v>
      </c>
      <c r="H161" s="138">
        <v>2.1999999999999999E-2</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621</v>
      </c>
    </row>
    <row r="162" spans="2:65" s="1" customFormat="1">
      <c r="B162" s="34"/>
      <c r="D162" s="147" t="s">
        <v>338</v>
      </c>
      <c r="F162" s="148" t="s">
        <v>8599</v>
      </c>
      <c r="I162" s="149"/>
      <c r="L162" s="34"/>
      <c r="M162" s="150"/>
      <c r="T162" s="55"/>
      <c r="AT162" s="19" t="s">
        <v>338</v>
      </c>
      <c r="AU162" s="19" t="s">
        <v>79</v>
      </c>
    </row>
    <row r="163" spans="2:65" s="1" customFormat="1" ht="16.5" customHeight="1">
      <c r="B163" s="133"/>
      <c r="C163" s="176" t="s">
        <v>538</v>
      </c>
      <c r="D163" s="176" t="s">
        <v>539</v>
      </c>
      <c r="E163" s="177" t="s">
        <v>8604</v>
      </c>
      <c r="F163" s="178" t="s">
        <v>8605</v>
      </c>
      <c r="G163" s="179" t="s">
        <v>1383</v>
      </c>
      <c r="H163" s="180">
        <v>22.02</v>
      </c>
      <c r="I163" s="181"/>
      <c r="J163" s="182">
        <f>ROUND(I163*H163,2)</f>
        <v>0</v>
      </c>
      <c r="K163" s="178" t="s">
        <v>335</v>
      </c>
      <c r="L163" s="183"/>
      <c r="M163" s="184" t="s">
        <v>3</v>
      </c>
      <c r="N163" s="185" t="s">
        <v>40</v>
      </c>
      <c r="P163" s="143">
        <f>O163*H163</f>
        <v>0</v>
      </c>
      <c r="Q163" s="143">
        <v>0</v>
      </c>
      <c r="R163" s="143">
        <f>Q163*H163</f>
        <v>0</v>
      </c>
      <c r="S163" s="143">
        <v>0</v>
      </c>
      <c r="T163" s="144">
        <f>S163*H163</f>
        <v>0</v>
      </c>
      <c r="AR163" s="145" t="s">
        <v>171</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631</v>
      </c>
    </row>
    <row r="164" spans="2:65" s="14" customFormat="1">
      <c r="B164" s="170"/>
      <c r="D164" s="151" t="s">
        <v>442</v>
      </c>
      <c r="E164" s="171" t="s">
        <v>3</v>
      </c>
      <c r="F164" s="172" t="s">
        <v>8614</v>
      </c>
      <c r="H164" s="171" t="s">
        <v>3</v>
      </c>
      <c r="I164" s="173"/>
      <c r="L164" s="170"/>
      <c r="M164" s="174"/>
      <c r="T164" s="175"/>
      <c r="AT164" s="171" t="s">
        <v>442</v>
      </c>
      <c r="AU164" s="171" t="s">
        <v>79</v>
      </c>
      <c r="AV164" s="14" t="s">
        <v>76</v>
      </c>
      <c r="AW164" s="14" t="s">
        <v>31</v>
      </c>
      <c r="AX164" s="14" t="s">
        <v>69</v>
      </c>
      <c r="AY164" s="171" t="s">
        <v>328</v>
      </c>
    </row>
    <row r="165" spans="2:65" s="12" customFormat="1">
      <c r="B165" s="156"/>
      <c r="D165" s="151" t="s">
        <v>442</v>
      </c>
      <c r="E165" s="157" t="s">
        <v>3</v>
      </c>
      <c r="F165" s="158" t="s">
        <v>8615</v>
      </c>
      <c r="H165" s="159">
        <v>22.02</v>
      </c>
      <c r="I165" s="160"/>
      <c r="L165" s="156"/>
      <c r="M165" s="161"/>
      <c r="T165" s="162"/>
      <c r="AT165" s="157" t="s">
        <v>442</v>
      </c>
      <c r="AU165" s="157" t="s">
        <v>79</v>
      </c>
      <c r="AV165" s="12" t="s">
        <v>79</v>
      </c>
      <c r="AW165" s="12" t="s">
        <v>31</v>
      </c>
      <c r="AX165" s="12" t="s">
        <v>69</v>
      </c>
      <c r="AY165" s="157" t="s">
        <v>328</v>
      </c>
    </row>
    <row r="166" spans="2:65" s="13" customFormat="1">
      <c r="B166" s="163"/>
      <c r="D166" s="151" t="s">
        <v>442</v>
      </c>
      <c r="E166" s="164" t="s">
        <v>3</v>
      </c>
      <c r="F166" s="165" t="s">
        <v>452</v>
      </c>
      <c r="H166" s="166">
        <v>22.02</v>
      </c>
      <c r="I166" s="167"/>
      <c r="L166" s="163"/>
      <c r="M166" s="168"/>
      <c r="T166" s="169"/>
      <c r="AT166" s="164" t="s">
        <v>442</v>
      </c>
      <c r="AU166" s="164" t="s">
        <v>79</v>
      </c>
      <c r="AV166" s="13" t="s">
        <v>113</v>
      </c>
      <c r="AW166" s="13" t="s">
        <v>31</v>
      </c>
      <c r="AX166" s="13" t="s">
        <v>76</v>
      </c>
      <c r="AY166" s="164" t="s">
        <v>328</v>
      </c>
    </row>
    <row r="167" spans="2:65" s="1" customFormat="1" ht="21.75" customHeight="1">
      <c r="B167" s="133"/>
      <c r="C167" s="134" t="s">
        <v>544</v>
      </c>
      <c r="D167" s="134" t="s">
        <v>331</v>
      </c>
      <c r="E167" s="135" t="s">
        <v>8616</v>
      </c>
      <c r="F167" s="136" t="s">
        <v>8617</v>
      </c>
      <c r="G167" s="137" t="s">
        <v>367</v>
      </c>
      <c r="H167" s="138">
        <v>39</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643</v>
      </c>
    </row>
    <row r="168" spans="2:65" s="1" customFormat="1">
      <c r="B168" s="34"/>
      <c r="D168" s="147" t="s">
        <v>338</v>
      </c>
      <c r="F168" s="148" t="s">
        <v>8618</v>
      </c>
      <c r="I168" s="149"/>
      <c r="L168" s="34"/>
      <c r="M168" s="150"/>
      <c r="T168" s="55"/>
      <c r="AT168" s="19" t="s">
        <v>338</v>
      </c>
      <c r="AU168" s="19" t="s">
        <v>79</v>
      </c>
    </row>
    <row r="169" spans="2:65" s="1" customFormat="1" ht="24.2" customHeight="1">
      <c r="B169" s="133"/>
      <c r="C169" s="134" t="s">
        <v>550</v>
      </c>
      <c r="D169" s="134" t="s">
        <v>331</v>
      </c>
      <c r="E169" s="135" t="s">
        <v>8619</v>
      </c>
      <c r="F169" s="136" t="s">
        <v>8620</v>
      </c>
      <c r="G169" s="137" t="s">
        <v>574</v>
      </c>
      <c r="H169" s="138">
        <v>24</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654</v>
      </c>
    </row>
    <row r="170" spans="2:65" s="1" customFormat="1">
      <c r="B170" s="34"/>
      <c r="D170" s="147" t="s">
        <v>338</v>
      </c>
      <c r="F170" s="148" t="s">
        <v>8621</v>
      </c>
      <c r="I170" s="149"/>
      <c r="L170" s="34"/>
      <c r="M170" s="150"/>
      <c r="T170" s="55"/>
      <c r="AT170" s="19" t="s">
        <v>338</v>
      </c>
      <c r="AU170" s="19" t="s">
        <v>79</v>
      </c>
    </row>
    <row r="171" spans="2:65" s="1" customFormat="1" ht="24.2" customHeight="1">
      <c r="B171" s="133"/>
      <c r="C171" s="134" t="s">
        <v>556</v>
      </c>
      <c r="D171" s="134" t="s">
        <v>331</v>
      </c>
      <c r="E171" s="135" t="s">
        <v>8400</v>
      </c>
      <c r="F171" s="136" t="s">
        <v>8622</v>
      </c>
      <c r="G171" s="137" t="s">
        <v>439</v>
      </c>
      <c r="H171" s="138">
        <v>401.6</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666</v>
      </c>
    </row>
    <row r="172" spans="2:65" s="1" customFormat="1">
      <c r="B172" s="34"/>
      <c r="D172" s="147" t="s">
        <v>338</v>
      </c>
      <c r="F172" s="148" t="s">
        <v>8402</v>
      </c>
      <c r="I172" s="149"/>
      <c r="L172" s="34"/>
      <c r="M172" s="150"/>
      <c r="T172" s="55"/>
      <c r="AT172" s="19" t="s">
        <v>338</v>
      </c>
      <c r="AU172" s="19" t="s">
        <v>79</v>
      </c>
    </row>
    <row r="173" spans="2:65" s="14" customFormat="1">
      <c r="B173" s="170"/>
      <c r="D173" s="151" t="s">
        <v>442</v>
      </c>
      <c r="E173" s="171" t="s">
        <v>3</v>
      </c>
      <c r="F173" s="172" t="s">
        <v>8623</v>
      </c>
      <c r="H173" s="171" t="s">
        <v>3</v>
      </c>
      <c r="I173" s="173"/>
      <c r="L173" s="170"/>
      <c r="M173" s="174"/>
      <c r="T173" s="175"/>
      <c r="AT173" s="171" t="s">
        <v>442</v>
      </c>
      <c r="AU173" s="171" t="s">
        <v>79</v>
      </c>
      <c r="AV173" s="14" t="s">
        <v>76</v>
      </c>
      <c r="AW173" s="14" t="s">
        <v>31</v>
      </c>
      <c r="AX173" s="14" t="s">
        <v>69</v>
      </c>
      <c r="AY173" s="171" t="s">
        <v>328</v>
      </c>
    </row>
    <row r="174" spans="2:65" s="14" customFormat="1">
      <c r="B174" s="170"/>
      <c r="D174" s="151" t="s">
        <v>442</v>
      </c>
      <c r="E174" s="171" t="s">
        <v>3</v>
      </c>
      <c r="F174" s="172" t="s">
        <v>8624</v>
      </c>
      <c r="H174" s="171" t="s">
        <v>3</v>
      </c>
      <c r="I174" s="173"/>
      <c r="L174" s="170"/>
      <c r="M174" s="174"/>
      <c r="T174" s="175"/>
      <c r="AT174" s="171" t="s">
        <v>442</v>
      </c>
      <c r="AU174" s="171" t="s">
        <v>79</v>
      </c>
      <c r="AV174" s="14" t="s">
        <v>76</v>
      </c>
      <c r="AW174" s="14" t="s">
        <v>31</v>
      </c>
      <c r="AX174" s="14" t="s">
        <v>69</v>
      </c>
      <c r="AY174" s="171" t="s">
        <v>328</v>
      </c>
    </row>
    <row r="175" spans="2:65" s="12" customFormat="1">
      <c r="B175" s="156"/>
      <c r="D175" s="151" t="s">
        <v>442</v>
      </c>
      <c r="E175" s="157" t="s">
        <v>3</v>
      </c>
      <c r="F175" s="158" t="s">
        <v>8625</v>
      </c>
      <c r="H175" s="159">
        <v>25.6</v>
      </c>
      <c r="I175" s="160"/>
      <c r="L175" s="156"/>
      <c r="M175" s="161"/>
      <c r="T175" s="162"/>
      <c r="AT175" s="157" t="s">
        <v>442</v>
      </c>
      <c r="AU175" s="157" t="s">
        <v>79</v>
      </c>
      <c r="AV175" s="12" t="s">
        <v>79</v>
      </c>
      <c r="AW175" s="12" t="s">
        <v>31</v>
      </c>
      <c r="AX175" s="12" t="s">
        <v>69</v>
      </c>
      <c r="AY175" s="157" t="s">
        <v>328</v>
      </c>
    </row>
    <row r="176" spans="2:65" s="14" customFormat="1">
      <c r="B176" s="170"/>
      <c r="D176" s="151" t="s">
        <v>442</v>
      </c>
      <c r="E176" s="171" t="s">
        <v>3</v>
      </c>
      <c r="F176" s="172" t="s">
        <v>8626</v>
      </c>
      <c r="H176" s="171" t="s">
        <v>3</v>
      </c>
      <c r="I176" s="173"/>
      <c r="L176" s="170"/>
      <c r="M176" s="174"/>
      <c r="T176" s="175"/>
      <c r="AT176" s="171" t="s">
        <v>442</v>
      </c>
      <c r="AU176" s="171" t="s">
        <v>79</v>
      </c>
      <c r="AV176" s="14" t="s">
        <v>76</v>
      </c>
      <c r="AW176" s="14" t="s">
        <v>31</v>
      </c>
      <c r="AX176" s="14" t="s">
        <v>69</v>
      </c>
      <c r="AY176" s="171" t="s">
        <v>328</v>
      </c>
    </row>
    <row r="177" spans="2:65" s="12" customFormat="1">
      <c r="B177" s="156"/>
      <c r="D177" s="151" t="s">
        <v>442</v>
      </c>
      <c r="E177" s="157" t="s">
        <v>3</v>
      </c>
      <c r="F177" s="158" t="s">
        <v>8627</v>
      </c>
      <c r="H177" s="159">
        <v>376</v>
      </c>
      <c r="I177" s="160"/>
      <c r="L177" s="156"/>
      <c r="M177" s="161"/>
      <c r="T177" s="162"/>
      <c r="AT177" s="157" t="s">
        <v>442</v>
      </c>
      <c r="AU177" s="157" t="s">
        <v>79</v>
      </c>
      <c r="AV177" s="12" t="s">
        <v>79</v>
      </c>
      <c r="AW177" s="12" t="s">
        <v>31</v>
      </c>
      <c r="AX177" s="12" t="s">
        <v>69</v>
      </c>
      <c r="AY177" s="157" t="s">
        <v>328</v>
      </c>
    </row>
    <row r="178" spans="2:65" s="13" customFormat="1">
      <c r="B178" s="163"/>
      <c r="D178" s="151" t="s">
        <v>442</v>
      </c>
      <c r="E178" s="164" t="s">
        <v>3</v>
      </c>
      <c r="F178" s="165" t="s">
        <v>452</v>
      </c>
      <c r="H178" s="166">
        <v>401.6</v>
      </c>
      <c r="I178" s="167"/>
      <c r="L178" s="163"/>
      <c r="M178" s="168"/>
      <c r="T178" s="169"/>
      <c r="AT178" s="164" t="s">
        <v>442</v>
      </c>
      <c r="AU178" s="164" t="s">
        <v>79</v>
      </c>
      <c r="AV178" s="13" t="s">
        <v>113</v>
      </c>
      <c r="AW178" s="13" t="s">
        <v>31</v>
      </c>
      <c r="AX178" s="13" t="s">
        <v>76</v>
      </c>
      <c r="AY178" s="164" t="s">
        <v>328</v>
      </c>
    </row>
    <row r="179" spans="2:65" s="1" customFormat="1" ht="16.5" customHeight="1">
      <c r="B179" s="133"/>
      <c r="C179" s="176" t="s">
        <v>8</v>
      </c>
      <c r="D179" s="176" t="s">
        <v>539</v>
      </c>
      <c r="E179" s="177" t="s">
        <v>8086</v>
      </c>
      <c r="F179" s="178" t="s">
        <v>8087</v>
      </c>
      <c r="G179" s="179" t="s">
        <v>491</v>
      </c>
      <c r="H179" s="180">
        <v>40.159999999999997</v>
      </c>
      <c r="I179" s="181"/>
      <c r="J179" s="182">
        <f>ROUND(I179*H179,2)</f>
        <v>0</v>
      </c>
      <c r="K179" s="178" t="s">
        <v>335</v>
      </c>
      <c r="L179" s="183"/>
      <c r="M179" s="184" t="s">
        <v>3</v>
      </c>
      <c r="N179" s="185" t="s">
        <v>40</v>
      </c>
      <c r="P179" s="143">
        <f>O179*H179</f>
        <v>0</v>
      </c>
      <c r="Q179" s="143">
        <v>0</v>
      </c>
      <c r="R179" s="143">
        <f>Q179*H179</f>
        <v>0</v>
      </c>
      <c r="S179" s="143">
        <v>0</v>
      </c>
      <c r="T179" s="144">
        <f>S179*H179</f>
        <v>0</v>
      </c>
      <c r="AR179" s="145" t="s">
        <v>171</v>
      </c>
      <c r="AT179" s="145" t="s">
        <v>539</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676</v>
      </c>
    </row>
    <row r="180" spans="2:65" s="12" customFormat="1">
      <c r="B180" s="156"/>
      <c r="D180" s="151" t="s">
        <v>442</v>
      </c>
      <c r="E180" s="157" t="s">
        <v>3</v>
      </c>
      <c r="F180" s="158" t="s">
        <v>8628</v>
      </c>
      <c r="H180" s="159">
        <v>40.159999999999997</v>
      </c>
      <c r="I180" s="160"/>
      <c r="L180" s="156"/>
      <c r="M180" s="161"/>
      <c r="T180" s="162"/>
      <c r="AT180" s="157" t="s">
        <v>442</v>
      </c>
      <c r="AU180" s="157" t="s">
        <v>79</v>
      </c>
      <c r="AV180" s="12" t="s">
        <v>79</v>
      </c>
      <c r="AW180" s="12" t="s">
        <v>31</v>
      </c>
      <c r="AX180" s="12" t="s">
        <v>69</v>
      </c>
      <c r="AY180" s="157" t="s">
        <v>328</v>
      </c>
    </row>
    <row r="181" spans="2:65" s="13" customFormat="1">
      <c r="B181" s="163"/>
      <c r="D181" s="151" t="s">
        <v>442</v>
      </c>
      <c r="E181" s="164" t="s">
        <v>3</v>
      </c>
      <c r="F181" s="165" t="s">
        <v>452</v>
      </c>
      <c r="H181" s="166">
        <v>40.159999999999997</v>
      </c>
      <c r="I181" s="167"/>
      <c r="L181" s="163"/>
      <c r="M181" s="168"/>
      <c r="T181" s="169"/>
      <c r="AT181" s="164" t="s">
        <v>442</v>
      </c>
      <c r="AU181" s="164" t="s">
        <v>79</v>
      </c>
      <c r="AV181" s="13" t="s">
        <v>113</v>
      </c>
      <c r="AW181" s="13" t="s">
        <v>31</v>
      </c>
      <c r="AX181" s="13" t="s">
        <v>76</v>
      </c>
      <c r="AY181" s="164" t="s">
        <v>328</v>
      </c>
    </row>
    <row r="182" spans="2:65" s="1" customFormat="1" ht="37.9" customHeight="1">
      <c r="B182" s="133"/>
      <c r="C182" s="134" t="s">
        <v>564</v>
      </c>
      <c r="D182" s="134" t="s">
        <v>331</v>
      </c>
      <c r="E182" s="135" t="s">
        <v>8404</v>
      </c>
      <c r="F182" s="136" t="s">
        <v>8405</v>
      </c>
      <c r="G182" s="137" t="s">
        <v>439</v>
      </c>
      <c r="H182" s="138">
        <v>263</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110</v>
      </c>
    </row>
    <row r="183" spans="2:65" s="1" customFormat="1">
      <c r="B183" s="34"/>
      <c r="D183" s="147" t="s">
        <v>338</v>
      </c>
      <c r="F183" s="148" t="s">
        <v>8406</v>
      </c>
      <c r="I183" s="149"/>
      <c r="L183" s="34"/>
      <c r="M183" s="150"/>
      <c r="T183" s="55"/>
      <c r="AT183" s="19" t="s">
        <v>338</v>
      </c>
      <c r="AU183" s="19" t="s">
        <v>79</v>
      </c>
    </row>
    <row r="184" spans="2:65" s="1" customFormat="1" ht="16.5" customHeight="1">
      <c r="B184" s="133"/>
      <c r="C184" s="176" t="s">
        <v>571</v>
      </c>
      <c r="D184" s="176" t="s">
        <v>539</v>
      </c>
      <c r="E184" s="177" t="s">
        <v>8407</v>
      </c>
      <c r="F184" s="178" t="s">
        <v>8408</v>
      </c>
      <c r="G184" s="179" t="s">
        <v>585</v>
      </c>
      <c r="H184" s="180">
        <v>7.89</v>
      </c>
      <c r="I184" s="181"/>
      <c r="J184" s="182">
        <f>ROUND(I184*H184,2)</f>
        <v>0</v>
      </c>
      <c r="K184" s="178" t="s">
        <v>335</v>
      </c>
      <c r="L184" s="183"/>
      <c r="M184" s="184" t="s">
        <v>3</v>
      </c>
      <c r="N184" s="185" t="s">
        <v>40</v>
      </c>
      <c r="P184" s="143">
        <f>O184*H184</f>
        <v>0</v>
      </c>
      <c r="Q184" s="143">
        <v>0</v>
      </c>
      <c r="R184" s="143">
        <f>Q184*H184</f>
        <v>0</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696</v>
      </c>
    </row>
    <row r="185" spans="2:65" s="14" customFormat="1">
      <c r="B185" s="170"/>
      <c r="D185" s="151" t="s">
        <v>442</v>
      </c>
      <c r="E185" s="171" t="s">
        <v>3</v>
      </c>
      <c r="F185" s="172" t="s">
        <v>8629</v>
      </c>
      <c r="H185" s="171" t="s">
        <v>3</v>
      </c>
      <c r="I185" s="173"/>
      <c r="L185" s="170"/>
      <c r="M185" s="174"/>
      <c r="T185" s="175"/>
      <c r="AT185" s="171" t="s">
        <v>442</v>
      </c>
      <c r="AU185" s="171" t="s">
        <v>79</v>
      </c>
      <c r="AV185" s="14" t="s">
        <v>76</v>
      </c>
      <c r="AW185" s="14" t="s">
        <v>31</v>
      </c>
      <c r="AX185" s="14" t="s">
        <v>69</v>
      </c>
      <c r="AY185" s="171" t="s">
        <v>328</v>
      </c>
    </row>
    <row r="186" spans="2:65" s="12" customFormat="1">
      <c r="B186" s="156"/>
      <c r="D186" s="151" t="s">
        <v>442</v>
      </c>
      <c r="E186" s="157" t="s">
        <v>3</v>
      </c>
      <c r="F186" s="158" t="s">
        <v>8630</v>
      </c>
      <c r="H186" s="159">
        <v>7.89</v>
      </c>
      <c r="I186" s="160"/>
      <c r="L186" s="156"/>
      <c r="M186" s="161"/>
      <c r="T186" s="162"/>
      <c r="AT186" s="157" t="s">
        <v>442</v>
      </c>
      <c r="AU186" s="157" t="s">
        <v>79</v>
      </c>
      <c r="AV186" s="12" t="s">
        <v>79</v>
      </c>
      <c r="AW186" s="12" t="s">
        <v>31</v>
      </c>
      <c r="AX186" s="12" t="s">
        <v>69</v>
      </c>
      <c r="AY186" s="157" t="s">
        <v>328</v>
      </c>
    </row>
    <row r="187" spans="2:65" s="13" customFormat="1">
      <c r="B187" s="163"/>
      <c r="D187" s="151" t="s">
        <v>442</v>
      </c>
      <c r="E187" s="164" t="s">
        <v>3</v>
      </c>
      <c r="F187" s="165" t="s">
        <v>452</v>
      </c>
      <c r="H187" s="166">
        <v>7.89</v>
      </c>
      <c r="I187" s="167"/>
      <c r="L187" s="163"/>
      <c r="M187" s="168"/>
      <c r="T187" s="169"/>
      <c r="AT187" s="164" t="s">
        <v>442</v>
      </c>
      <c r="AU187" s="164" t="s">
        <v>79</v>
      </c>
      <c r="AV187" s="13" t="s">
        <v>113</v>
      </c>
      <c r="AW187" s="13" t="s">
        <v>31</v>
      </c>
      <c r="AX187" s="13" t="s">
        <v>76</v>
      </c>
      <c r="AY187" s="164" t="s">
        <v>328</v>
      </c>
    </row>
    <row r="188" spans="2:65" s="1" customFormat="1" ht="37.9" customHeight="1">
      <c r="B188" s="133"/>
      <c r="C188" s="134" t="s">
        <v>576</v>
      </c>
      <c r="D188" s="134" t="s">
        <v>331</v>
      </c>
      <c r="E188" s="135" t="s">
        <v>8133</v>
      </c>
      <c r="F188" s="136" t="s">
        <v>8606</v>
      </c>
      <c r="G188" s="137" t="s">
        <v>585</v>
      </c>
      <c r="H188" s="138">
        <v>15.833</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710</v>
      </c>
    </row>
    <row r="189" spans="2:65" s="1" customFormat="1">
      <c r="B189" s="34"/>
      <c r="D189" s="147" t="s">
        <v>338</v>
      </c>
      <c r="F189" s="148" t="s">
        <v>8135</v>
      </c>
      <c r="I189" s="149"/>
      <c r="L189" s="34"/>
      <c r="M189" s="150"/>
      <c r="T189" s="55"/>
      <c r="AT189" s="19" t="s">
        <v>338</v>
      </c>
      <c r="AU189" s="19" t="s">
        <v>79</v>
      </c>
    </row>
    <row r="190" spans="2:65" s="11" customFormat="1" ht="22.9" customHeight="1">
      <c r="B190" s="121"/>
      <c r="D190" s="122" t="s">
        <v>68</v>
      </c>
      <c r="E190" s="131" t="s">
        <v>8631</v>
      </c>
      <c r="F190" s="131" t="s">
        <v>8632</v>
      </c>
      <c r="I190" s="124"/>
      <c r="J190" s="132">
        <f>BK190</f>
        <v>0</v>
      </c>
      <c r="L190" s="121"/>
      <c r="M190" s="126"/>
      <c r="P190" s="127">
        <f>SUM(P191:P220)</f>
        <v>0</v>
      </c>
      <c r="R190" s="127">
        <f>SUM(R191:R220)</f>
        <v>0</v>
      </c>
      <c r="T190" s="128">
        <f>SUM(T191:T220)</f>
        <v>0</v>
      </c>
      <c r="AR190" s="122" t="s">
        <v>76</v>
      </c>
      <c r="AT190" s="129" t="s">
        <v>68</v>
      </c>
      <c r="AU190" s="129" t="s">
        <v>76</v>
      </c>
      <c r="AY190" s="122" t="s">
        <v>328</v>
      </c>
      <c r="BK190" s="130">
        <f>SUM(BK191:BK220)</f>
        <v>0</v>
      </c>
    </row>
    <row r="191" spans="2:65" s="1" customFormat="1" ht="21.75" customHeight="1">
      <c r="B191" s="133"/>
      <c r="C191" s="134" t="s">
        <v>473</v>
      </c>
      <c r="D191" s="134" t="s">
        <v>331</v>
      </c>
      <c r="E191" s="135" t="s">
        <v>7902</v>
      </c>
      <c r="F191" s="136" t="s">
        <v>7903</v>
      </c>
      <c r="G191" s="137" t="s">
        <v>491</v>
      </c>
      <c r="H191" s="138">
        <v>82.12</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718</v>
      </c>
    </row>
    <row r="192" spans="2:65" s="1" customFormat="1">
      <c r="B192" s="34"/>
      <c r="D192" s="147" t="s">
        <v>338</v>
      </c>
      <c r="F192" s="148" t="s">
        <v>7904</v>
      </c>
      <c r="I192" s="149"/>
      <c r="L192" s="34"/>
      <c r="M192" s="150"/>
      <c r="T192" s="55"/>
      <c r="AT192" s="19" t="s">
        <v>338</v>
      </c>
      <c r="AU192" s="19" t="s">
        <v>79</v>
      </c>
    </row>
    <row r="193" spans="2:65" s="14" customFormat="1">
      <c r="B193" s="170"/>
      <c r="D193" s="151" t="s">
        <v>442</v>
      </c>
      <c r="E193" s="171" t="s">
        <v>3</v>
      </c>
      <c r="F193" s="172" t="s">
        <v>8633</v>
      </c>
      <c r="H193" s="171" t="s">
        <v>3</v>
      </c>
      <c r="I193" s="173"/>
      <c r="L193" s="170"/>
      <c r="M193" s="174"/>
      <c r="T193" s="175"/>
      <c r="AT193" s="171" t="s">
        <v>442</v>
      </c>
      <c r="AU193" s="171" t="s">
        <v>79</v>
      </c>
      <c r="AV193" s="14" t="s">
        <v>76</v>
      </c>
      <c r="AW193" s="14" t="s">
        <v>31</v>
      </c>
      <c r="AX193" s="14" t="s">
        <v>69</v>
      </c>
      <c r="AY193" s="171" t="s">
        <v>328</v>
      </c>
    </row>
    <row r="194" spans="2:65" s="12" customFormat="1">
      <c r="B194" s="156"/>
      <c r="D194" s="151" t="s">
        <v>442</v>
      </c>
      <c r="E194" s="157" t="s">
        <v>3</v>
      </c>
      <c r="F194" s="158" t="s">
        <v>8634</v>
      </c>
      <c r="H194" s="159">
        <v>23.4</v>
      </c>
      <c r="I194" s="160"/>
      <c r="L194" s="156"/>
      <c r="M194" s="161"/>
      <c r="T194" s="162"/>
      <c r="AT194" s="157" t="s">
        <v>442</v>
      </c>
      <c r="AU194" s="157" t="s">
        <v>79</v>
      </c>
      <c r="AV194" s="12" t="s">
        <v>79</v>
      </c>
      <c r="AW194" s="12" t="s">
        <v>31</v>
      </c>
      <c r="AX194" s="12" t="s">
        <v>69</v>
      </c>
      <c r="AY194" s="157" t="s">
        <v>328</v>
      </c>
    </row>
    <row r="195" spans="2:65" s="14" customFormat="1" ht="22.5">
      <c r="B195" s="170"/>
      <c r="D195" s="151" t="s">
        <v>442</v>
      </c>
      <c r="E195" s="171" t="s">
        <v>3</v>
      </c>
      <c r="F195" s="172" t="s">
        <v>8635</v>
      </c>
      <c r="H195" s="171" t="s">
        <v>3</v>
      </c>
      <c r="I195" s="173"/>
      <c r="L195" s="170"/>
      <c r="M195" s="174"/>
      <c r="T195" s="175"/>
      <c r="AT195" s="171" t="s">
        <v>442</v>
      </c>
      <c r="AU195" s="171" t="s">
        <v>79</v>
      </c>
      <c r="AV195" s="14" t="s">
        <v>76</v>
      </c>
      <c r="AW195" s="14" t="s">
        <v>31</v>
      </c>
      <c r="AX195" s="14" t="s">
        <v>69</v>
      </c>
      <c r="AY195" s="171" t="s">
        <v>328</v>
      </c>
    </row>
    <row r="196" spans="2:65" s="12" customFormat="1">
      <c r="B196" s="156"/>
      <c r="D196" s="151" t="s">
        <v>442</v>
      </c>
      <c r="E196" s="157" t="s">
        <v>3</v>
      </c>
      <c r="F196" s="158" t="s">
        <v>8636</v>
      </c>
      <c r="H196" s="159">
        <v>58.72</v>
      </c>
      <c r="I196" s="160"/>
      <c r="L196" s="156"/>
      <c r="M196" s="161"/>
      <c r="T196" s="162"/>
      <c r="AT196" s="157" t="s">
        <v>442</v>
      </c>
      <c r="AU196" s="157" t="s">
        <v>79</v>
      </c>
      <c r="AV196" s="12" t="s">
        <v>79</v>
      </c>
      <c r="AW196" s="12" t="s">
        <v>31</v>
      </c>
      <c r="AX196" s="12" t="s">
        <v>69</v>
      </c>
      <c r="AY196" s="157" t="s">
        <v>328</v>
      </c>
    </row>
    <row r="197" spans="2:65" s="13" customFormat="1">
      <c r="B197" s="163"/>
      <c r="D197" s="151" t="s">
        <v>442</v>
      </c>
      <c r="E197" s="164" t="s">
        <v>3</v>
      </c>
      <c r="F197" s="165" t="s">
        <v>452</v>
      </c>
      <c r="H197" s="166">
        <v>82.12</v>
      </c>
      <c r="I197" s="167"/>
      <c r="L197" s="163"/>
      <c r="M197" s="168"/>
      <c r="T197" s="169"/>
      <c r="AT197" s="164" t="s">
        <v>442</v>
      </c>
      <c r="AU197" s="164" t="s">
        <v>79</v>
      </c>
      <c r="AV197" s="13" t="s">
        <v>113</v>
      </c>
      <c r="AW197" s="13" t="s">
        <v>31</v>
      </c>
      <c r="AX197" s="13" t="s">
        <v>76</v>
      </c>
      <c r="AY197" s="164" t="s">
        <v>328</v>
      </c>
    </row>
    <row r="198" spans="2:65" s="1" customFormat="1" ht="37.9" customHeight="1">
      <c r="B198" s="133"/>
      <c r="C198" s="134" t="s">
        <v>588</v>
      </c>
      <c r="D198" s="134" t="s">
        <v>331</v>
      </c>
      <c r="E198" s="135" t="s">
        <v>7909</v>
      </c>
      <c r="F198" s="136" t="s">
        <v>7910</v>
      </c>
      <c r="G198" s="137" t="s">
        <v>491</v>
      </c>
      <c r="H198" s="138">
        <v>82.12</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152</v>
      </c>
    </row>
    <row r="199" spans="2:65" s="1" customFormat="1">
      <c r="B199" s="34"/>
      <c r="D199" s="147" t="s">
        <v>338</v>
      </c>
      <c r="F199" s="148" t="s">
        <v>7911</v>
      </c>
      <c r="I199" s="149"/>
      <c r="L199" s="34"/>
      <c r="M199" s="150"/>
      <c r="T199" s="55"/>
      <c r="AT199" s="19" t="s">
        <v>338</v>
      </c>
      <c r="AU199" s="19" t="s">
        <v>79</v>
      </c>
    </row>
    <row r="200" spans="2:65" s="1" customFormat="1" ht="16.5" customHeight="1">
      <c r="B200" s="133"/>
      <c r="C200" s="176" t="s">
        <v>593</v>
      </c>
      <c r="D200" s="176" t="s">
        <v>539</v>
      </c>
      <c r="E200" s="177" t="s">
        <v>7912</v>
      </c>
      <c r="F200" s="178" t="s">
        <v>7913</v>
      </c>
      <c r="G200" s="179" t="s">
        <v>491</v>
      </c>
      <c r="H200" s="180">
        <v>82.12</v>
      </c>
      <c r="I200" s="181"/>
      <c r="J200" s="182">
        <f>ROUND(I200*H200,2)</f>
        <v>0</v>
      </c>
      <c r="K200" s="178" t="s">
        <v>335</v>
      </c>
      <c r="L200" s="183"/>
      <c r="M200" s="184" t="s">
        <v>3</v>
      </c>
      <c r="N200" s="185" t="s">
        <v>40</v>
      </c>
      <c r="P200" s="143">
        <f>O200*H200</f>
        <v>0</v>
      </c>
      <c r="Q200" s="143">
        <v>0</v>
      </c>
      <c r="R200" s="143">
        <f>Q200*H200</f>
        <v>0</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158</v>
      </c>
    </row>
    <row r="201" spans="2:65" s="1" customFormat="1" ht="24.2" customHeight="1">
      <c r="B201" s="133"/>
      <c r="C201" s="134" t="s">
        <v>598</v>
      </c>
      <c r="D201" s="134" t="s">
        <v>331</v>
      </c>
      <c r="E201" s="135" t="s">
        <v>8588</v>
      </c>
      <c r="F201" s="136" t="s">
        <v>8589</v>
      </c>
      <c r="G201" s="137" t="s">
        <v>439</v>
      </c>
      <c r="H201" s="138">
        <v>734</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747</v>
      </c>
    </row>
    <row r="202" spans="2:65" s="1" customFormat="1">
      <c r="B202" s="34"/>
      <c r="D202" s="147" t="s">
        <v>338</v>
      </c>
      <c r="F202" s="148" t="s">
        <v>8590</v>
      </c>
      <c r="I202" s="149"/>
      <c r="L202" s="34"/>
      <c r="M202" s="150"/>
      <c r="T202" s="55"/>
      <c r="AT202" s="19" t="s">
        <v>338</v>
      </c>
      <c r="AU202" s="19" t="s">
        <v>79</v>
      </c>
    </row>
    <row r="203" spans="2:65" s="12" customFormat="1">
      <c r="B203" s="156"/>
      <c r="D203" s="151" t="s">
        <v>442</v>
      </c>
      <c r="E203" s="157" t="s">
        <v>3</v>
      </c>
      <c r="F203" s="158" t="s">
        <v>8591</v>
      </c>
      <c r="H203" s="159">
        <v>734</v>
      </c>
      <c r="I203" s="160"/>
      <c r="L203" s="156"/>
      <c r="M203" s="161"/>
      <c r="T203" s="162"/>
      <c r="AT203" s="157" t="s">
        <v>442</v>
      </c>
      <c r="AU203" s="157" t="s">
        <v>79</v>
      </c>
      <c r="AV203" s="12" t="s">
        <v>79</v>
      </c>
      <c r="AW203" s="12" t="s">
        <v>31</v>
      </c>
      <c r="AX203" s="12" t="s">
        <v>69</v>
      </c>
      <c r="AY203" s="157" t="s">
        <v>328</v>
      </c>
    </row>
    <row r="204" spans="2:65" s="13" customFormat="1">
      <c r="B204" s="163"/>
      <c r="D204" s="151" t="s">
        <v>442</v>
      </c>
      <c r="E204" s="164" t="s">
        <v>3</v>
      </c>
      <c r="F204" s="165" t="s">
        <v>452</v>
      </c>
      <c r="H204" s="166">
        <v>734</v>
      </c>
      <c r="I204" s="167"/>
      <c r="L204" s="163"/>
      <c r="M204" s="168"/>
      <c r="T204" s="169"/>
      <c r="AT204" s="164" t="s">
        <v>442</v>
      </c>
      <c r="AU204" s="164" t="s">
        <v>79</v>
      </c>
      <c r="AV204" s="13" t="s">
        <v>113</v>
      </c>
      <c r="AW204" s="13" t="s">
        <v>31</v>
      </c>
      <c r="AX204" s="13" t="s">
        <v>76</v>
      </c>
      <c r="AY204" s="164" t="s">
        <v>328</v>
      </c>
    </row>
    <row r="205" spans="2:65" s="1" customFormat="1" ht="24.2" customHeight="1">
      <c r="B205" s="133"/>
      <c r="C205" s="134" t="s">
        <v>605</v>
      </c>
      <c r="D205" s="134" t="s">
        <v>331</v>
      </c>
      <c r="E205" s="135" t="s">
        <v>8592</v>
      </c>
      <c r="F205" s="136" t="s">
        <v>8593</v>
      </c>
      <c r="G205" s="137" t="s">
        <v>8594</v>
      </c>
      <c r="H205" s="138">
        <v>14.68</v>
      </c>
      <c r="I205" s="139"/>
      <c r="J205" s="140">
        <f>ROUND(I205*H205,2)</f>
        <v>0</v>
      </c>
      <c r="K205" s="136" t="s">
        <v>335</v>
      </c>
      <c r="L205" s="34"/>
      <c r="M205" s="141" t="s">
        <v>3</v>
      </c>
      <c r="N205" s="142" t="s">
        <v>40</v>
      </c>
      <c r="P205" s="143">
        <f>O205*H205</f>
        <v>0</v>
      </c>
      <c r="Q205" s="143">
        <v>0</v>
      </c>
      <c r="R205" s="143">
        <f>Q205*H205</f>
        <v>0</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756</v>
      </c>
    </row>
    <row r="206" spans="2:65" s="1" customFormat="1">
      <c r="B206" s="34"/>
      <c r="D206" s="147" t="s">
        <v>338</v>
      </c>
      <c r="F206" s="148" t="s">
        <v>8595</v>
      </c>
      <c r="I206" s="149"/>
      <c r="L206" s="34"/>
      <c r="M206" s="150"/>
      <c r="T206" s="55"/>
      <c r="AT206" s="19" t="s">
        <v>338</v>
      </c>
      <c r="AU206" s="19" t="s">
        <v>79</v>
      </c>
    </row>
    <row r="207" spans="2:65" s="14" customFormat="1">
      <c r="B207" s="170"/>
      <c r="D207" s="151" t="s">
        <v>442</v>
      </c>
      <c r="E207" s="171" t="s">
        <v>3</v>
      </c>
      <c r="F207" s="172" t="s">
        <v>8175</v>
      </c>
      <c r="H207" s="171" t="s">
        <v>3</v>
      </c>
      <c r="I207" s="173"/>
      <c r="L207" s="170"/>
      <c r="M207" s="174"/>
      <c r="T207" s="175"/>
      <c r="AT207" s="171" t="s">
        <v>442</v>
      </c>
      <c r="AU207" s="171" t="s">
        <v>79</v>
      </c>
      <c r="AV207" s="14" t="s">
        <v>76</v>
      </c>
      <c r="AW207" s="14" t="s">
        <v>31</v>
      </c>
      <c r="AX207" s="14" t="s">
        <v>69</v>
      </c>
      <c r="AY207" s="171" t="s">
        <v>328</v>
      </c>
    </row>
    <row r="208" spans="2:65" s="12" customFormat="1">
      <c r="B208" s="156"/>
      <c r="D208" s="151" t="s">
        <v>442</v>
      </c>
      <c r="E208" s="157" t="s">
        <v>3</v>
      </c>
      <c r="F208" s="158" t="s">
        <v>8596</v>
      </c>
      <c r="H208" s="159">
        <v>14.68</v>
      </c>
      <c r="I208" s="160"/>
      <c r="L208" s="156"/>
      <c r="M208" s="161"/>
      <c r="T208" s="162"/>
      <c r="AT208" s="157" t="s">
        <v>442</v>
      </c>
      <c r="AU208" s="157" t="s">
        <v>79</v>
      </c>
      <c r="AV208" s="12" t="s">
        <v>79</v>
      </c>
      <c r="AW208" s="12" t="s">
        <v>31</v>
      </c>
      <c r="AX208" s="12" t="s">
        <v>69</v>
      </c>
      <c r="AY208" s="157" t="s">
        <v>328</v>
      </c>
    </row>
    <row r="209" spans="2:65" s="13" customFormat="1">
      <c r="B209" s="163"/>
      <c r="D209" s="151" t="s">
        <v>442</v>
      </c>
      <c r="E209" s="164" t="s">
        <v>3</v>
      </c>
      <c r="F209" s="165" t="s">
        <v>452</v>
      </c>
      <c r="H209" s="166">
        <v>14.68</v>
      </c>
      <c r="I209" s="167"/>
      <c r="L209" s="163"/>
      <c r="M209" s="168"/>
      <c r="T209" s="169"/>
      <c r="AT209" s="164" t="s">
        <v>442</v>
      </c>
      <c r="AU209" s="164" t="s">
        <v>79</v>
      </c>
      <c r="AV209" s="13" t="s">
        <v>113</v>
      </c>
      <c r="AW209" s="13" t="s">
        <v>31</v>
      </c>
      <c r="AX209" s="13" t="s">
        <v>76</v>
      </c>
      <c r="AY209" s="164" t="s">
        <v>328</v>
      </c>
    </row>
    <row r="210" spans="2:65" s="1" customFormat="1" ht="24.2" customHeight="1">
      <c r="B210" s="133"/>
      <c r="C210" s="134" t="s">
        <v>610</v>
      </c>
      <c r="D210" s="134" t="s">
        <v>331</v>
      </c>
      <c r="E210" s="135" t="s">
        <v>8597</v>
      </c>
      <c r="F210" s="136" t="s">
        <v>8598</v>
      </c>
      <c r="G210" s="137" t="s">
        <v>585</v>
      </c>
      <c r="H210" s="138">
        <v>2.1999999999999999E-2</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764</v>
      </c>
    </row>
    <row r="211" spans="2:65" s="1" customFormat="1">
      <c r="B211" s="34"/>
      <c r="D211" s="147" t="s">
        <v>338</v>
      </c>
      <c r="F211" s="148" t="s">
        <v>8599</v>
      </c>
      <c r="I211" s="149"/>
      <c r="L211" s="34"/>
      <c r="M211" s="150"/>
      <c r="T211" s="55"/>
      <c r="AT211" s="19" t="s">
        <v>338</v>
      </c>
      <c r="AU211" s="19" t="s">
        <v>79</v>
      </c>
    </row>
    <row r="212" spans="2:65" s="14" customFormat="1">
      <c r="B212" s="170"/>
      <c r="D212" s="151" t="s">
        <v>442</v>
      </c>
      <c r="E212" s="171" t="s">
        <v>3</v>
      </c>
      <c r="F212" s="172" t="s">
        <v>8602</v>
      </c>
      <c r="H212" s="171" t="s">
        <v>3</v>
      </c>
      <c r="I212" s="173"/>
      <c r="L212" s="170"/>
      <c r="M212" s="174"/>
      <c r="T212" s="175"/>
      <c r="AT212" s="171" t="s">
        <v>442</v>
      </c>
      <c r="AU212" s="171" t="s">
        <v>79</v>
      </c>
      <c r="AV212" s="14" t="s">
        <v>76</v>
      </c>
      <c r="AW212" s="14" t="s">
        <v>31</v>
      </c>
      <c r="AX212" s="14" t="s">
        <v>69</v>
      </c>
      <c r="AY212" s="171" t="s">
        <v>328</v>
      </c>
    </row>
    <row r="213" spans="2:65" s="12" customFormat="1">
      <c r="B213" s="156"/>
      <c r="D213" s="151" t="s">
        <v>442</v>
      </c>
      <c r="E213" s="157" t="s">
        <v>3</v>
      </c>
      <c r="F213" s="158" t="s">
        <v>8603</v>
      </c>
      <c r="H213" s="159">
        <v>2.1999999999999999E-2</v>
      </c>
      <c r="I213" s="160"/>
      <c r="L213" s="156"/>
      <c r="M213" s="161"/>
      <c r="T213" s="162"/>
      <c r="AT213" s="157" t="s">
        <v>442</v>
      </c>
      <c r="AU213" s="157" t="s">
        <v>79</v>
      </c>
      <c r="AV213" s="12" t="s">
        <v>79</v>
      </c>
      <c r="AW213" s="12" t="s">
        <v>31</v>
      </c>
      <c r="AX213" s="12" t="s">
        <v>69</v>
      </c>
      <c r="AY213" s="157" t="s">
        <v>328</v>
      </c>
    </row>
    <row r="214" spans="2:65" s="13" customFormat="1">
      <c r="B214" s="163"/>
      <c r="D214" s="151" t="s">
        <v>442</v>
      </c>
      <c r="E214" s="164" t="s">
        <v>3</v>
      </c>
      <c r="F214" s="165" t="s">
        <v>452</v>
      </c>
      <c r="H214" s="166">
        <v>2.1999999999999999E-2</v>
      </c>
      <c r="I214" s="167"/>
      <c r="L214" s="163"/>
      <c r="M214" s="168"/>
      <c r="T214" s="169"/>
      <c r="AT214" s="164" t="s">
        <v>442</v>
      </c>
      <c r="AU214" s="164" t="s">
        <v>79</v>
      </c>
      <c r="AV214" s="13" t="s">
        <v>113</v>
      </c>
      <c r="AW214" s="13" t="s">
        <v>31</v>
      </c>
      <c r="AX214" s="13" t="s">
        <v>76</v>
      </c>
      <c r="AY214" s="164" t="s">
        <v>328</v>
      </c>
    </row>
    <row r="215" spans="2:65" s="1" customFormat="1" ht="16.5" customHeight="1">
      <c r="B215" s="133"/>
      <c r="C215" s="176" t="s">
        <v>616</v>
      </c>
      <c r="D215" s="176" t="s">
        <v>539</v>
      </c>
      <c r="E215" s="177" t="s">
        <v>8604</v>
      </c>
      <c r="F215" s="178" t="s">
        <v>8605</v>
      </c>
      <c r="G215" s="179" t="s">
        <v>1383</v>
      </c>
      <c r="H215" s="180">
        <v>22.02</v>
      </c>
      <c r="I215" s="181"/>
      <c r="J215" s="182">
        <f>ROUND(I215*H215,2)</f>
        <v>0</v>
      </c>
      <c r="K215" s="178" t="s">
        <v>335</v>
      </c>
      <c r="L215" s="183"/>
      <c r="M215" s="184" t="s">
        <v>3</v>
      </c>
      <c r="N215" s="185" t="s">
        <v>40</v>
      </c>
      <c r="P215" s="143">
        <f>O215*H215</f>
        <v>0</v>
      </c>
      <c r="Q215" s="143">
        <v>0</v>
      </c>
      <c r="R215" s="143">
        <f>Q215*H215</f>
        <v>0</v>
      </c>
      <c r="S215" s="143">
        <v>0</v>
      </c>
      <c r="T215" s="144">
        <f>S215*H215</f>
        <v>0</v>
      </c>
      <c r="AR215" s="145" t="s">
        <v>171</v>
      </c>
      <c r="AT215" s="145" t="s">
        <v>539</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773</v>
      </c>
    </row>
    <row r="216" spans="2:65" s="14" customFormat="1">
      <c r="B216" s="170"/>
      <c r="D216" s="151" t="s">
        <v>442</v>
      </c>
      <c r="E216" s="171" t="s">
        <v>3</v>
      </c>
      <c r="F216" s="172" t="s">
        <v>8614</v>
      </c>
      <c r="H216" s="171" t="s">
        <v>3</v>
      </c>
      <c r="I216" s="173"/>
      <c r="L216" s="170"/>
      <c r="M216" s="174"/>
      <c r="T216" s="175"/>
      <c r="AT216" s="171" t="s">
        <v>442</v>
      </c>
      <c r="AU216" s="171" t="s">
        <v>79</v>
      </c>
      <c r="AV216" s="14" t="s">
        <v>76</v>
      </c>
      <c r="AW216" s="14" t="s">
        <v>31</v>
      </c>
      <c r="AX216" s="14" t="s">
        <v>69</v>
      </c>
      <c r="AY216" s="171" t="s">
        <v>328</v>
      </c>
    </row>
    <row r="217" spans="2:65" s="12" customFormat="1">
      <c r="B217" s="156"/>
      <c r="D217" s="151" t="s">
        <v>442</v>
      </c>
      <c r="E217" s="157" t="s">
        <v>3</v>
      </c>
      <c r="F217" s="158" t="s">
        <v>8615</v>
      </c>
      <c r="H217" s="159">
        <v>22.02</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22.02</v>
      </c>
      <c r="I218" s="167"/>
      <c r="L218" s="163"/>
      <c r="M218" s="168"/>
      <c r="T218" s="169"/>
      <c r="AT218" s="164" t="s">
        <v>442</v>
      </c>
      <c r="AU218" s="164" t="s">
        <v>79</v>
      </c>
      <c r="AV218" s="13" t="s">
        <v>113</v>
      </c>
      <c r="AW218" s="13" t="s">
        <v>31</v>
      </c>
      <c r="AX218" s="13" t="s">
        <v>76</v>
      </c>
      <c r="AY218" s="164" t="s">
        <v>328</v>
      </c>
    </row>
    <row r="219" spans="2:65" s="1" customFormat="1" ht="37.9" customHeight="1">
      <c r="B219" s="133"/>
      <c r="C219" s="134" t="s">
        <v>621</v>
      </c>
      <c r="D219" s="134" t="s">
        <v>331</v>
      </c>
      <c r="E219" s="135" t="s">
        <v>8133</v>
      </c>
      <c r="F219" s="136" t="s">
        <v>8606</v>
      </c>
      <c r="G219" s="137" t="s">
        <v>585</v>
      </c>
      <c r="H219" s="138">
        <v>2.1999999999999999E-2</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783</v>
      </c>
    </row>
    <row r="220" spans="2:65" s="1" customFormat="1">
      <c r="B220" s="34"/>
      <c r="D220" s="147" t="s">
        <v>338</v>
      </c>
      <c r="F220" s="148" t="s">
        <v>8135</v>
      </c>
      <c r="I220" s="149"/>
      <c r="L220" s="34"/>
      <c r="M220" s="150"/>
      <c r="T220" s="55"/>
      <c r="AT220" s="19" t="s">
        <v>338</v>
      </c>
      <c r="AU220" s="19" t="s">
        <v>79</v>
      </c>
    </row>
    <row r="221" spans="2:65" s="11" customFormat="1" ht="22.9" customHeight="1">
      <c r="B221" s="121"/>
      <c r="D221" s="122" t="s">
        <v>68</v>
      </c>
      <c r="E221" s="131" t="s">
        <v>8637</v>
      </c>
      <c r="F221" s="131" t="s">
        <v>8638</v>
      </c>
      <c r="I221" s="124"/>
      <c r="J221" s="132">
        <f>BK221</f>
        <v>0</v>
      </c>
      <c r="L221" s="121"/>
      <c r="M221" s="126"/>
      <c r="P221" s="127">
        <f>SUM(P222:P273)</f>
        <v>0</v>
      </c>
      <c r="R221" s="127">
        <f>SUM(R222:R273)</f>
        <v>0</v>
      </c>
      <c r="T221" s="128">
        <f>SUM(T222:T273)</f>
        <v>0</v>
      </c>
      <c r="AR221" s="122" t="s">
        <v>76</v>
      </c>
      <c r="AT221" s="129" t="s">
        <v>68</v>
      </c>
      <c r="AU221" s="129" t="s">
        <v>76</v>
      </c>
      <c r="AY221" s="122" t="s">
        <v>328</v>
      </c>
      <c r="BK221" s="130">
        <f>SUM(BK222:BK273)</f>
        <v>0</v>
      </c>
    </row>
    <row r="222" spans="2:65" s="1" customFormat="1" ht="21.75" customHeight="1">
      <c r="B222" s="133"/>
      <c r="C222" s="134" t="s">
        <v>626</v>
      </c>
      <c r="D222" s="134" t="s">
        <v>331</v>
      </c>
      <c r="E222" s="135" t="s">
        <v>7902</v>
      </c>
      <c r="F222" s="136" t="s">
        <v>7903</v>
      </c>
      <c r="G222" s="137" t="s">
        <v>491</v>
      </c>
      <c r="H222" s="138">
        <v>82.12</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792</v>
      </c>
    </row>
    <row r="223" spans="2:65" s="1" customFormat="1">
      <c r="B223" s="34"/>
      <c r="D223" s="147" t="s">
        <v>338</v>
      </c>
      <c r="F223" s="148" t="s">
        <v>7904</v>
      </c>
      <c r="I223" s="149"/>
      <c r="L223" s="34"/>
      <c r="M223" s="150"/>
      <c r="T223" s="55"/>
      <c r="AT223" s="19" t="s">
        <v>338</v>
      </c>
      <c r="AU223" s="19" t="s">
        <v>79</v>
      </c>
    </row>
    <row r="224" spans="2:65" s="14" customFormat="1">
      <c r="B224" s="170"/>
      <c r="D224" s="151" t="s">
        <v>442</v>
      </c>
      <c r="E224" s="171" t="s">
        <v>3</v>
      </c>
      <c r="F224" s="172" t="s">
        <v>8633</v>
      </c>
      <c r="H224" s="171" t="s">
        <v>3</v>
      </c>
      <c r="I224" s="173"/>
      <c r="L224" s="170"/>
      <c r="M224" s="174"/>
      <c r="T224" s="175"/>
      <c r="AT224" s="171" t="s">
        <v>442</v>
      </c>
      <c r="AU224" s="171" t="s">
        <v>79</v>
      </c>
      <c r="AV224" s="14" t="s">
        <v>76</v>
      </c>
      <c r="AW224" s="14" t="s">
        <v>31</v>
      </c>
      <c r="AX224" s="14" t="s">
        <v>69</v>
      </c>
      <c r="AY224" s="171" t="s">
        <v>328</v>
      </c>
    </row>
    <row r="225" spans="2:65" s="12" customFormat="1">
      <c r="B225" s="156"/>
      <c r="D225" s="151" t="s">
        <v>442</v>
      </c>
      <c r="E225" s="157" t="s">
        <v>3</v>
      </c>
      <c r="F225" s="158" t="s">
        <v>8634</v>
      </c>
      <c r="H225" s="159">
        <v>23.4</v>
      </c>
      <c r="I225" s="160"/>
      <c r="L225" s="156"/>
      <c r="M225" s="161"/>
      <c r="T225" s="162"/>
      <c r="AT225" s="157" t="s">
        <v>442</v>
      </c>
      <c r="AU225" s="157" t="s">
        <v>79</v>
      </c>
      <c r="AV225" s="12" t="s">
        <v>79</v>
      </c>
      <c r="AW225" s="12" t="s">
        <v>31</v>
      </c>
      <c r="AX225" s="12" t="s">
        <v>69</v>
      </c>
      <c r="AY225" s="157" t="s">
        <v>328</v>
      </c>
    </row>
    <row r="226" spans="2:65" s="14" customFormat="1" ht="22.5">
      <c r="B226" s="170"/>
      <c r="D226" s="151" t="s">
        <v>442</v>
      </c>
      <c r="E226" s="171" t="s">
        <v>3</v>
      </c>
      <c r="F226" s="172" t="s">
        <v>8635</v>
      </c>
      <c r="H226" s="171" t="s">
        <v>3</v>
      </c>
      <c r="I226" s="173"/>
      <c r="L226" s="170"/>
      <c r="M226" s="174"/>
      <c r="T226" s="175"/>
      <c r="AT226" s="171" t="s">
        <v>442</v>
      </c>
      <c r="AU226" s="171" t="s">
        <v>79</v>
      </c>
      <c r="AV226" s="14" t="s">
        <v>76</v>
      </c>
      <c r="AW226" s="14" t="s">
        <v>31</v>
      </c>
      <c r="AX226" s="14" t="s">
        <v>69</v>
      </c>
      <c r="AY226" s="171" t="s">
        <v>328</v>
      </c>
    </row>
    <row r="227" spans="2:65" s="12" customFormat="1">
      <c r="B227" s="156"/>
      <c r="D227" s="151" t="s">
        <v>442</v>
      </c>
      <c r="E227" s="157" t="s">
        <v>3</v>
      </c>
      <c r="F227" s="158" t="s">
        <v>8636</v>
      </c>
      <c r="H227" s="159">
        <v>58.72</v>
      </c>
      <c r="I227" s="160"/>
      <c r="L227" s="156"/>
      <c r="M227" s="161"/>
      <c r="T227" s="162"/>
      <c r="AT227" s="157" t="s">
        <v>442</v>
      </c>
      <c r="AU227" s="157" t="s">
        <v>79</v>
      </c>
      <c r="AV227" s="12" t="s">
        <v>79</v>
      </c>
      <c r="AW227" s="12" t="s">
        <v>31</v>
      </c>
      <c r="AX227" s="12" t="s">
        <v>69</v>
      </c>
      <c r="AY227" s="157" t="s">
        <v>328</v>
      </c>
    </row>
    <row r="228" spans="2:65" s="13" customFormat="1">
      <c r="B228" s="163"/>
      <c r="D228" s="151" t="s">
        <v>442</v>
      </c>
      <c r="E228" s="164" t="s">
        <v>3</v>
      </c>
      <c r="F228" s="165" t="s">
        <v>452</v>
      </c>
      <c r="H228" s="166">
        <v>82.12</v>
      </c>
      <c r="I228" s="167"/>
      <c r="L228" s="163"/>
      <c r="M228" s="168"/>
      <c r="T228" s="169"/>
      <c r="AT228" s="164" t="s">
        <v>442</v>
      </c>
      <c r="AU228" s="164" t="s">
        <v>79</v>
      </c>
      <c r="AV228" s="13" t="s">
        <v>113</v>
      </c>
      <c r="AW228" s="13" t="s">
        <v>31</v>
      </c>
      <c r="AX228" s="13" t="s">
        <v>76</v>
      </c>
      <c r="AY228" s="164" t="s">
        <v>328</v>
      </c>
    </row>
    <row r="229" spans="2:65" s="1" customFormat="1" ht="37.9" customHeight="1">
      <c r="B229" s="133"/>
      <c r="C229" s="134" t="s">
        <v>631</v>
      </c>
      <c r="D229" s="134" t="s">
        <v>331</v>
      </c>
      <c r="E229" s="135" t="s">
        <v>7909</v>
      </c>
      <c r="F229" s="136" t="s">
        <v>7910</v>
      </c>
      <c r="G229" s="137" t="s">
        <v>491</v>
      </c>
      <c r="H229" s="138">
        <v>82.12</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800</v>
      </c>
    </row>
    <row r="230" spans="2:65" s="1" customFormat="1">
      <c r="B230" s="34"/>
      <c r="D230" s="147" t="s">
        <v>338</v>
      </c>
      <c r="F230" s="148" t="s">
        <v>7911</v>
      </c>
      <c r="I230" s="149"/>
      <c r="L230" s="34"/>
      <c r="M230" s="150"/>
      <c r="T230" s="55"/>
      <c r="AT230" s="19" t="s">
        <v>338</v>
      </c>
      <c r="AU230" s="19" t="s">
        <v>79</v>
      </c>
    </row>
    <row r="231" spans="2:65" s="1" customFormat="1" ht="16.5" customHeight="1">
      <c r="B231" s="133"/>
      <c r="C231" s="176" t="s">
        <v>638</v>
      </c>
      <c r="D231" s="176" t="s">
        <v>539</v>
      </c>
      <c r="E231" s="177" t="s">
        <v>7912</v>
      </c>
      <c r="F231" s="178" t="s">
        <v>7913</v>
      </c>
      <c r="G231" s="179" t="s">
        <v>491</v>
      </c>
      <c r="H231" s="180">
        <v>82.12</v>
      </c>
      <c r="I231" s="181"/>
      <c r="J231" s="182">
        <f>ROUND(I231*H231,2)</f>
        <v>0</v>
      </c>
      <c r="K231" s="178" t="s">
        <v>335</v>
      </c>
      <c r="L231" s="183"/>
      <c r="M231" s="184" t="s">
        <v>3</v>
      </c>
      <c r="N231" s="185" t="s">
        <v>40</v>
      </c>
      <c r="P231" s="143">
        <f>O231*H231</f>
        <v>0</v>
      </c>
      <c r="Q231" s="143">
        <v>0</v>
      </c>
      <c r="R231" s="143">
        <f>Q231*H231</f>
        <v>0</v>
      </c>
      <c r="S231" s="143">
        <v>0</v>
      </c>
      <c r="T231" s="144">
        <f>S231*H231</f>
        <v>0</v>
      </c>
      <c r="AR231" s="145" t="s">
        <v>171</v>
      </c>
      <c r="AT231" s="145" t="s">
        <v>539</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808</v>
      </c>
    </row>
    <row r="232" spans="2:65" s="1" customFormat="1" ht="24.2" customHeight="1">
      <c r="B232" s="133"/>
      <c r="C232" s="134" t="s">
        <v>643</v>
      </c>
      <c r="D232" s="134" t="s">
        <v>331</v>
      </c>
      <c r="E232" s="135" t="s">
        <v>8588</v>
      </c>
      <c r="F232" s="136" t="s">
        <v>8589</v>
      </c>
      <c r="G232" s="137" t="s">
        <v>439</v>
      </c>
      <c r="H232" s="138">
        <v>734</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816</v>
      </c>
    </row>
    <row r="233" spans="2:65" s="1" customFormat="1">
      <c r="B233" s="34"/>
      <c r="D233" s="147" t="s">
        <v>338</v>
      </c>
      <c r="F233" s="148" t="s">
        <v>8590</v>
      </c>
      <c r="I233" s="149"/>
      <c r="L233" s="34"/>
      <c r="M233" s="150"/>
      <c r="T233" s="55"/>
      <c r="AT233" s="19" t="s">
        <v>338</v>
      </c>
      <c r="AU233" s="19" t="s">
        <v>79</v>
      </c>
    </row>
    <row r="234" spans="2:65" s="12" customFormat="1">
      <c r="B234" s="156"/>
      <c r="D234" s="151" t="s">
        <v>442</v>
      </c>
      <c r="E234" s="157" t="s">
        <v>3</v>
      </c>
      <c r="F234" s="158" t="s">
        <v>8591</v>
      </c>
      <c r="H234" s="159">
        <v>734</v>
      </c>
      <c r="I234" s="160"/>
      <c r="L234" s="156"/>
      <c r="M234" s="161"/>
      <c r="T234" s="162"/>
      <c r="AT234" s="157" t="s">
        <v>442</v>
      </c>
      <c r="AU234" s="157" t="s">
        <v>79</v>
      </c>
      <c r="AV234" s="12" t="s">
        <v>79</v>
      </c>
      <c r="AW234" s="12" t="s">
        <v>31</v>
      </c>
      <c r="AX234" s="12" t="s">
        <v>69</v>
      </c>
      <c r="AY234" s="157" t="s">
        <v>328</v>
      </c>
    </row>
    <row r="235" spans="2:65" s="13" customFormat="1">
      <c r="B235" s="163"/>
      <c r="D235" s="151" t="s">
        <v>442</v>
      </c>
      <c r="E235" s="164" t="s">
        <v>3</v>
      </c>
      <c r="F235" s="165" t="s">
        <v>452</v>
      </c>
      <c r="H235" s="166">
        <v>734</v>
      </c>
      <c r="I235" s="167"/>
      <c r="L235" s="163"/>
      <c r="M235" s="168"/>
      <c r="T235" s="169"/>
      <c r="AT235" s="164" t="s">
        <v>442</v>
      </c>
      <c r="AU235" s="164" t="s">
        <v>79</v>
      </c>
      <c r="AV235" s="13" t="s">
        <v>113</v>
      </c>
      <c r="AW235" s="13" t="s">
        <v>31</v>
      </c>
      <c r="AX235" s="13" t="s">
        <v>76</v>
      </c>
      <c r="AY235" s="164" t="s">
        <v>328</v>
      </c>
    </row>
    <row r="236" spans="2:65" s="1" customFormat="1" ht="37.9" customHeight="1">
      <c r="B236" s="133"/>
      <c r="C236" s="134" t="s">
        <v>649</v>
      </c>
      <c r="D236" s="134" t="s">
        <v>331</v>
      </c>
      <c r="E236" s="135" t="s">
        <v>8609</v>
      </c>
      <c r="F236" s="136" t="s">
        <v>8610</v>
      </c>
      <c r="G236" s="137" t="s">
        <v>439</v>
      </c>
      <c r="H236" s="138">
        <v>734</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825</v>
      </c>
    </row>
    <row r="237" spans="2:65" s="1" customFormat="1">
      <c r="B237" s="34"/>
      <c r="D237" s="147" t="s">
        <v>338</v>
      </c>
      <c r="F237" s="148" t="s">
        <v>8611</v>
      </c>
      <c r="I237" s="149"/>
      <c r="L237" s="34"/>
      <c r="M237" s="150"/>
      <c r="T237" s="55"/>
      <c r="AT237" s="19" t="s">
        <v>338</v>
      </c>
      <c r="AU237" s="19" t="s">
        <v>79</v>
      </c>
    </row>
    <row r="238" spans="2:65" s="14" customFormat="1">
      <c r="B238" s="170"/>
      <c r="D238" s="151" t="s">
        <v>442</v>
      </c>
      <c r="E238" s="171" t="s">
        <v>3</v>
      </c>
      <c r="F238" s="172" t="s">
        <v>8612</v>
      </c>
      <c r="H238" s="171" t="s">
        <v>3</v>
      </c>
      <c r="I238" s="173"/>
      <c r="L238" s="170"/>
      <c r="M238" s="174"/>
      <c r="T238" s="175"/>
      <c r="AT238" s="171" t="s">
        <v>442</v>
      </c>
      <c r="AU238" s="171" t="s">
        <v>79</v>
      </c>
      <c r="AV238" s="14" t="s">
        <v>76</v>
      </c>
      <c r="AW238" s="14" t="s">
        <v>31</v>
      </c>
      <c r="AX238" s="14" t="s">
        <v>69</v>
      </c>
      <c r="AY238" s="171" t="s">
        <v>328</v>
      </c>
    </row>
    <row r="239" spans="2:65" s="12" customFormat="1">
      <c r="B239" s="156"/>
      <c r="D239" s="151" t="s">
        <v>442</v>
      </c>
      <c r="E239" s="157" t="s">
        <v>3</v>
      </c>
      <c r="F239" s="158" t="s">
        <v>8613</v>
      </c>
      <c r="H239" s="159">
        <v>734</v>
      </c>
      <c r="I239" s="160"/>
      <c r="L239" s="156"/>
      <c r="M239" s="161"/>
      <c r="T239" s="162"/>
      <c r="AT239" s="157" t="s">
        <v>442</v>
      </c>
      <c r="AU239" s="157" t="s">
        <v>79</v>
      </c>
      <c r="AV239" s="12" t="s">
        <v>79</v>
      </c>
      <c r="AW239" s="12" t="s">
        <v>31</v>
      </c>
      <c r="AX239" s="12" t="s">
        <v>69</v>
      </c>
      <c r="AY239" s="157" t="s">
        <v>328</v>
      </c>
    </row>
    <row r="240" spans="2:65" s="13" customFormat="1">
      <c r="B240" s="163"/>
      <c r="D240" s="151" t="s">
        <v>442</v>
      </c>
      <c r="E240" s="164" t="s">
        <v>3</v>
      </c>
      <c r="F240" s="165" t="s">
        <v>452</v>
      </c>
      <c r="H240" s="166">
        <v>734</v>
      </c>
      <c r="I240" s="167"/>
      <c r="L240" s="163"/>
      <c r="M240" s="168"/>
      <c r="T240" s="169"/>
      <c r="AT240" s="164" t="s">
        <v>442</v>
      </c>
      <c r="AU240" s="164" t="s">
        <v>79</v>
      </c>
      <c r="AV240" s="13" t="s">
        <v>113</v>
      </c>
      <c r="AW240" s="13" t="s">
        <v>31</v>
      </c>
      <c r="AX240" s="13" t="s">
        <v>76</v>
      </c>
      <c r="AY240" s="164" t="s">
        <v>328</v>
      </c>
    </row>
    <row r="241" spans="2:65" s="1" customFormat="1" ht="24.2" customHeight="1">
      <c r="B241" s="133"/>
      <c r="C241" s="134" t="s">
        <v>654</v>
      </c>
      <c r="D241" s="134" t="s">
        <v>331</v>
      </c>
      <c r="E241" s="135" t="s">
        <v>8592</v>
      </c>
      <c r="F241" s="136" t="s">
        <v>8593</v>
      </c>
      <c r="G241" s="137" t="s">
        <v>8594</v>
      </c>
      <c r="H241" s="138">
        <v>14.68</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835</v>
      </c>
    </row>
    <row r="242" spans="2:65" s="1" customFormat="1">
      <c r="B242" s="34"/>
      <c r="D242" s="147" t="s">
        <v>338</v>
      </c>
      <c r="F242" s="148" t="s">
        <v>8595</v>
      </c>
      <c r="I242" s="149"/>
      <c r="L242" s="34"/>
      <c r="M242" s="150"/>
      <c r="T242" s="55"/>
      <c r="AT242" s="19" t="s">
        <v>338</v>
      </c>
      <c r="AU242" s="19" t="s">
        <v>79</v>
      </c>
    </row>
    <row r="243" spans="2:65" s="14" customFormat="1">
      <c r="B243" s="170"/>
      <c r="D243" s="151" t="s">
        <v>442</v>
      </c>
      <c r="E243" s="171" t="s">
        <v>3</v>
      </c>
      <c r="F243" s="172" t="s">
        <v>8175</v>
      </c>
      <c r="H243" s="171" t="s">
        <v>3</v>
      </c>
      <c r="I243" s="173"/>
      <c r="L243" s="170"/>
      <c r="M243" s="174"/>
      <c r="T243" s="175"/>
      <c r="AT243" s="171" t="s">
        <v>442</v>
      </c>
      <c r="AU243" s="171" t="s">
        <v>79</v>
      </c>
      <c r="AV243" s="14" t="s">
        <v>76</v>
      </c>
      <c r="AW243" s="14" t="s">
        <v>31</v>
      </c>
      <c r="AX243" s="14" t="s">
        <v>69</v>
      </c>
      <c r="AY243" s="171" t="s">
        <v>328</v>
      </c>
    </row>
    <row r="244" spans="2:65" s="12" customFormat="1">
      <c r="B244" s="156"/>
      <c r="D244" s="151" t="s">
        <v>442</v>
      </c>
      <c r="E244" s="157" t="s">
        <v>3</v>
      </c>
      <c r="F244" s="158" t="s">
        <v>8596</v>
      </c>
      <c r="H244" s="159">
        <v>14.68</v>
      </c>
      <c r="I244" s="160"/>
      <c r="L244" s="156"/>
      <c r="M244" s="161"/>
      <c r="T244" s="162"/>
      <c r="AT244" s="157" t="s">
        <v>442</v>
      </c>
      <c r="AU244" s="157" t="s">
        <v>79</v>
      </c>
      <c r="AV244" s="12" t="s">
        <v>79</v>
      </c>
      <c r="AW244" s="12" t="s">
        <v>31</v>
      </c>
      <c r="AX244" s="12" t="s">
        <v>69</v>
      </c>
      <c r="AY244" s="157" t="s">
        <v>328</v>
      </c>
    </row>
    <row r="245" spans="2:65" s="13" customFormat="1">
      <c r="B245" s="163"/>
      <c r="D245" s="151" t="s">
        <v>442</v>
      </c>
      <c r="E245" s="164" t="s">
        <v>3</v>
      </c>
      <c r="F245" s="165" t="s">
        <v>452</v>
      </c>
      <c r="H245" s="166">
        <v>14.68</v>
      </c>
      <c r="I245" s="167"/>
      <c r="L245" s="163"/>
      <c r="M245" s="168"/>
      <c r="T245" s="169"/>
      <c r="AT245" s="164" t="s">
        <v>442</v>
      </c>
      <c r="AU245" s="164" t="s">
        <v>79</v>
      </c>
      <c r="AV245" s="13" t="s">
        <v>113</v>
      </c>
      <c r="AW245" s="13" t="s">
        <v>31</v>
      </c>
      <c r="AX245" s="13" t="s">
        <v>76</v>
      </c>
      <c r="AY245" s="164" t="s">
        <v>328</v>
      </c>
    </row>
    <row r="246" spans="2:65" s="1" customFormat="1" ht="24.2" customHeight="1">
      <c r="B246" s="133"/>
      <c r="C246" s="134" t="s">
        <v>661</v>
      </c>
      <c r="D246" s="134" t="s">
        <v>331</v>
      </c>
      <c r="E246" s="135" t="s">
        <v>8597</v>
      </c>
      <c r="F246" s="136" t="s">
        <v>8598</v>
      </c>
      <c r="G246" s="137" t="s">
        <v>585</v>
      </c>
      <c r="H246" s="138">
        <v>2.1999999999999999E-2</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845</v>
      </c>
    </row>
    <row r="247" spans="2:65" s="1" customFormat="1">
      <c r="B247" s="34"/>
      <c r="D247" s="147" t="s">
        <v>338</v>
      </c>
      <c r="F247" s="148" t="s">
        <v>8599</v>
      </c>
      <c r="I247" s="149"/>
      <c r="L247" s="34"/>
      <c r="M247" s="150"/>
      <c r="T247" s="55"/>
      <c r="AT247" s="19" t="s">
        <v>338</v>
      </c>
      <c r="AU247" s="19" t="s">
        <v>79</v>
      </c>
    </row>
    <row r="248" spans="2:65" s="14" customFormat="1">
      <c r="B248" s="170"/>
      <c r="D248" s="151" t="s">
        <v>442</v>
      </c>
      <c r="E248" s="171" t="s">
        <v>3</v>
      </c>
      <c r="F248" s="172" t="s">
        <v>8602</v>
      </c>
      <c r="H248" s="171" t="s">
        <v>3</v>
      </c>
      <c r="I248" s="173"/>
      <c r="L248" s="170"/>
      <c r="M248" s="174"/>
      <c r="T248" s="175"/>
      <c r="AT248" s="171" t="s">
        <v>442</v>
      </c>
      <c r="AU248" s="171" t="s">
        <v>79</v>
      </c>
      <c r="AV248" s="14" t="s">
        <v>76</v>
      </c>
      <c r="AW248" s="14" t="s">
        <v>31</v>
      </c>
      <c r="AX248" s="14" t="s">
        <v>69</v>
      </c>
      <c r="AY248" s="171" t="s">
        <v>328</v>
      </c>
    </row>
    <row r="249" spans="2:65" s="12" customFormat="1">
      <c r="B249" s="156"/>
      <c r="D249" s="151" t="s">
        <v>442</v>
      </c>
      <c r="E249" s="157" t="s">
        <v>3</v>
      </c>
      <c r="F249" s="158" t="s">
        <v>8603</v>
      </c>
      <c r="H249" s="159">
        <v>2.1999999999999999E-2</v>
      </c>
      <c r="I249" s="160"/>
      <c r="L249" s="156"/>
      <c r="M249" s="161"/>
      <c r="T249" s="162"/>
      <c r="AT249" s="157" t="s">
        <v>442</v>
      </c>
      <c r="AU249" s="157" t="s">
        <v>79</v>
      </c>
      <c r="AV249" s="12" t="s">
        <v>79</v>
      </c>
      <c r="AW249" s="12" t="s">
        <v>31</v>
      </c>
      <c r="AX249" s="12" t="s">
        <v>69</v>
      </c>
      <c r="AY249" s="157" t="s">
        <v>328</v>
      </c>
    </row>
    <row r="250" spans="2:65" s="13" customFormat="1">
      <c r="B250" s="163"/>
      <c r="D250" s="151" t="s">
        <v>442</v>
      </c>
      <c r="E250" s="164" t="s">
        <v>3</v>
      </c>
      <c r="F250" s="165" t="s">
        <v>452</v>
      </c>
      <c r="H250" s="166">
        <v>2.1999999999999999E-2</v>
      </c>
      <c r="I250" s="167"/>
      <c r="L250" s="163"/>
      <c r="M250" s="168"/>
      <c r="T250" s="169"/>
      <c r="AT250" s="164" t="s">
        <v>442</v>
      </c>
      <c r="AU250" s="164" t="s">
        <v>79</v>
      </c>
      <c r="AV250" s="13" t="s">
        <v>113</v>
      </c>
      <c r="AW250" s="13" t="s">
        <v>31</v>
      </c>
      <c r="AX250" s="13" t="s">
        <v>76</v>
      </c>
      <c r="AY250" s="164" t="s">
        <v>328</v>
      </c>
    </row>
    <row r="251" spans="2:65" s="1" customFormat="1" ht="16.5" customHeight="1">
      <c r="B251" s="133"/>
      <c r="C251" s="176" t="s">
        <v>666</v>
      </c>
      <c r="D251" s="176" t="s">
        <v>539</v>
      </c>
      <c r="E251" s="177" t="s">
        <v>8604</v>
      </c>
      <c r="F251" s="178" t="s">
        <v>8605</v>
      </c>
      <c r="G251" s="179" t="s">
        <v>1383</v>
      </c>
      <c r="H251" s="180">
        <v>22.02</v>
      </c>
      <c r="I251" s="181"/>
      <c r="J251" s="182">
        <f>ROUND(I251*H251,2)</f>
        <v>0</v>
      </c>
      <c r="K251" s="178" t="s">
        <v>335</v>
      </c>
      <c r="L251" s="183"/>
      <c r="M251" s="184" t="s">
        <v>3</v>
      </c>
      <c r="N251" s="185" t="s">
        <v>40</v>
      </c>
      <c r="P251" s="143">
        <f>O251*H251</f>
        <v>0</v>
      </c>
      <c r="Q251" s="143">
        <v>0</v>
      </c>
      <c r="R251" s="143">
        <f>Q251*H251</f>
        <v>0</v>
      </c>
      <c r="S251" s="143">
        <v>0</v>
      </c>
      <c r="T251" s="144">
        <f>S251*H251</f>
        <v>0</v>
      </c>
      <c r="AR251" s="145" t="s">
        <v>171</v>
      </c>
      <c r="AT251" s="145" t="s">
        <v>539</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857</v>
      </c>
    </row>
    <row r="252" spans="2:65" s="14" customFormat="1">
      <c r="B252" s="170"/>
      <c r="D252" s="151" t="s">
        <v>442</v>
      </c>
      <c r="E252" s="171" t="s">
        <v>3</v>
      </c>
      <c r="F252" s="172" t="s">
        <v>8614</v>
      </c>
      <c r="H252" s="171" t="s">
        <v>3</v>
      </c>
      <c r="I252" s="173"/>
      <c r="L252" s="170"/>
      <c r="M252" s="174"/>
      <c r="T252" s="175"/>
      <c r="AT252" s="171" t="s">
        <v>442</v>
      </c>
      <c r="AU252" s="171" t="s">
        <v>79</v>
      </c>
      <c r="AV252" s="14" t="s">
        <v>76</v>
      </c>
      <c r="AW252" s="14" t="s">
        <v>31</v>
      </c>
      <c r="AX252" s="14" t="s">
        <v>69</v>
      </c>
      <c r="AY252" s="171" t="s">
        <v>328</v>
      </c>
    </row>
    <row r="253" spans="2:65" s="12" customFormat="1">
      <c r="B253" s="156"/>
      <c r="D253" s="151" t="s">
        <v>442</v>
      </c>
      <c r="E253" s="157" t="s">
        <v>3</v>
      </c>
      <c r="F253" s="158" t="s">
        <v>8615</v>
      </c>
      <c r="H253" s="159">
        <v>22.02</v>
      </c>
      <c r="I253" s="160"/>
      <c r="L253" s="156"/>
      <c r="M253" s="161"/>
      <c r="T253" s="162"/>
      <c r="AT253" s="157" t="s">
        <v>442</v>
      </c>
      <c r="AU253" s="157" t="s">
        <v>79</v>
      </c>
      <c r="AV253" s="12" t="s">
        <v>79</v>
      </c>
      <c r="AW253" s="12" t="s">
        <v>31</v>
      </c>
      <c r="AX253" s="12" t="s">
        <v>69</v>
      </c>
      <c r="AY253" s="157" t="s">
        <v>328</v>
      </c>
    </row>
    <row r="254" spans="2:65" s="13" customFormat="1">
      <c r="B254" s="163"/>
      <c r="D254" s="151" t="s">
        <v>442</v>
      </c>
      <c r="E254" s="164" t="s">
        <v>3</v>
      </c>
      <c r="F254" s="165" t="s">
        <v>452</v>
      </c>
      <c r="H254" s="166">
        <v>22.02</v>
      </c>
      <c r="I254" s="167"/>
      <c r="L254" s="163"/>
      <c r="M254" s="168"/>
      <c r="T254" s="169"/>
      <c r="AT254" s="164" t="s">
        <v>442</v>
      </c>
      <c r="AU254" s="164" t="s">
        <v>79</v>
      </c>
      <c r="AV254" s="13" t="s">
        <v>113</v>
      </c>
      <c r="AW254" s="13" t="s">
        <v>31</v>
      </c>
      <c r="AX254" s="13" t="s">
        <v>76</v>
      </c>
      <c r="AY254" s="164" t="s">
        <v>328</v>
      </c>
    </row>
    <row r="255" spans="2:65" s="1" customFormat="1" ht="24.2" customHeight="1">
      <c r="B255" s="133"/>
      <c r="C255" s="134" t="s">
        <v>671</v>
      </c>
      <c r="D255" s="134" t="s">
        <v>331</v>
      </c>
      <c r="E255" s="135" t="s">
        <v>8400</v>
      </c>
      <c r="F255" s="136" t="s">
        <v>8622</v>
      </c>
      <c r="G255" s="137" t="s">
        <v>439</v>
      </c>
      <c r="H255" s="138">
        <v>401.6</v>
      </c>
      <c r="I255" s="139"/>
      <c r="J255" s="140">
        <f>ROUND(I255*H255,2)</f>
        <v>0</v>
      </c>
      <c r="K255" s="136" t="s">
        <v>335</v>
      </c>
      <c r="L255" s="34"/>
      <c r="M255" s="141" t="s">
        <v>3</v>
      </c>
      <c r="N255" s="142" t="s">
        <v>40</v>
      </c>
      <c r="P255" s="143">
        <f>O255*H255</f>
        <v>0</v>
      </c>
      <c r="Q255" s="143">
        <v>0</v>
      </c>
      <c r="R255" s="143">
        <f>Q255*H255</f>
        <v>0</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177</v>
      </c>
    </row>
    <row r="256" spans="2:65" s="1" customFormat="1">
      <c r="B256" s="34"/>
      <c r="D256" s="147" t="s">
        <v>338</v>
      </c>
      <c r="F256" s="148" t="s">
        <v>8402</v>
      </c>
      <c r="I256" s="149"/>
      <c r="L256" s="34"/>
      <c r="M256" s="150"/>
      <c r="T256" s="55"/>
      <c r="AT256" s="19" t="s">
        <v>338</v>
      </c>
      <c r="AU256" s="19" t="s">
        <v>79</v>
      </c>
    </row>
    <row r="257" spans="2:65" s="14" customFormat="1">
      <c r="B257" s="170"/>
      <c r="D257" s="151" t="s">
        <v>442</v>
      </c>
      <c r="E257" s="171" t="s">
        <v>3</v>
      </c>
      <c r="F257" s="172" t="s">
        <v>8623</v>
      </c>
      <c r="H257" s="171" t="s">
        <v>3</v>
      </c>
      <c r="I257" s="173"/>
      <c r="L257" s="170"/>
      <c r="M257" s="174"/>
      <c r="T257" s="175"/>
      <c r="AT257" s="171" t="s">
        <v>442</v>
      </c>
      <c r="AU257" s="171" t="s">
        <v>79</v>
      </c>
      <c r="AV257" s="14" t="s">
        <v>76</v>
      </c>
      <c r="AW257" s="14" t="s">
        <v>31</v>
      </c>
      <c r="AX257" s="14" t="s">
        <v>69</v>
      </c>
      <c r="AY257" s="171" t="s">
        <v>328</v>
      </c>
    </row>
    <row r="258" spans="2:65" s="14" customFormat="1">
      <c r="B258" s="170"/>
      <c r="D258" s="151" t="s">
        <v>442</v>
      </c>
      <c r="E258" s="171" t="s">
        <v>3</v>
      </c>
      <c r="F258" s="172" t="s">
        <v>8624</v>
      </c>
      <c r="H258" s="171" t="s">
        <v>3</v>
      </c>
      <c r="I258" s="173"/>
      <c r="L258" s="170"/>
      <c r="M258" s="174"/>
      <c r="T258" s="175"/>
      <c r="AT258" s="171" t="s">
        <v>442</v>
      </c>
      <c r="AU258" s="171" t="s">
        <v>79</v>
      </c>
      <c r="AV258" s="14" t="s">
        <v>76</v>
      </c>
      <c r="AW258" s="14" t="s">
        <v>31</v>
      </c>
      <c r="AX258" s="14" t="s">
        <v>69</v>
      </c>
      <c r="AY258" s="171" t="s">
        <v>328</v>
      </c>
    </row>
    <row r="259" spans="2:65" s="12" customFormat="1">
      <c r="B259" s="156"/>
      <c r="D259" s="151" t="s">
        <v>442</v>
      </c>
      <c r="E259" s="157" t="s">
        <v>3</v>
      </c>
      <c r="F259" s="158" t="s">
        <v>8639</v>
      </c>
      <c r="H259" s="159">
        <v>25.6</v>
      </c>
      <c r="I259" s="160"/>
      <c r="L259" s="156"/>
      <c r="M259" s="161"/>
      <c r="T259" s="162"/>
      <c r="AT259" s="157" t="s">
        <v>442</v>
      </c>
      <c r="AU259" s="157" t="s">
        <v>79</v>
      </c>
      <c r="AV259" s="12" t="s">
        <v>79</v>
      </c>
      <c r="AW259" s="12" t="s">
        <v>31</v>
      </c>
      <c r="AX259" s="12" t="s">
        <v>69</v>
      </c>
      <c r="AY259" s="157" t="s">
        <v>328</v>
      </c>
    </row>
    <row r="260" spans="2:65" s="14" customFormat="1">
      <c r="B260" s="170"/>
      <c r="D260" s="151" t="s">
        <v>442</v>
      </c>
      <c r="E260" s="171" t="s">
        <v>3</v>
      </c>
      <c r="F260" s="172" t="s">
        <v>8626</v>
      </c>
      <c r="H260" s="171" t="s">
        <v>3</v>
      </c>
      <c r="I260" s="173"/>
      <c r="L260" s="170"/>
      <c r="M260" s="174"/>
      <c r="T260" s="175"/>
      <c r="AT260" s="171" t="s">
        <v>442</v>
      </c>
      <c r="AU260" s="171" t="s">
        <v>79</v>
      </c>
      <c r="AV260" s="14" t="s">
        <v>76</v>
      </c>
      <c r="AW260" s="14" t="s">
        <v>31</v>
      </c>
      <c r="AX260" s="14" t="s">
        <v>69</v>
      </c>
      <c r="AY260" s="171" t="s">
        <v>328</v>
      </c>
    </row>
    <row r="261" spans="2:65" s="12" customFormat="1">
      <c r="B261" s="156"/>
      <c r="D261" s="151" t="s">
        <v>442</v>
      </c>
      <c r="E261" s="157" t="s">
        <v>3</v>
      </c>
      <c r="F261" s="158" t="s">
        <v>8627</v>
      </c>
      <c r="H261" s="159">
        <v>376</v>
      </c>
      <c r="I261" s="160"/>
      <c r="L261" s="156"/>
      <c r="M261" s="161"/>
      <c r="T261" s="162"/>
      <c r="AT261" s="157" t="s">
        <v>442</v>
      </c>
      <c r="AU261" s="157" t="s">
        <v>79</v>
      </c>
      <c r="AV261" s="12" t="s">
        <v>79</v>
      </c>
      <c r="AW261" s="12" t="s">
        <v>31</v>
      </c>
      <c r="AX261" s="12" t="s">
        <v>69</v>
      </c>
      <c r="AY261" s="157" t="s">
        <v>328</v>
      </c>
    </row>
    <row r="262" spans="2:65" s="13" customFormat="1">
      <c r="B262" s="163"/>
      <c r="D262" s="151" t="s">
        <v>442</v>
      </c>
      <c r="E262" s="164" t="s">
        <v>3</v>
      </c>
      <c r="F262" s="165" t="s">
        <v>452</v>
      </c>
      <c r="H262" s="166">
        <v>401.6</v>
      </c>
      <c r="I262" s="167"/>
      <c r="L262" s="163"/>
      <c r="M262" s="168"/>
      <c r="T262" s="169"/>
      <c r="AT262" s="164" t="s">
        <v>442</v>
      </c>
      <c r="AU262" s="164" t="s">
        <v>79</v>
      </c>
      <c r="AV262" s="13" t="s">
        <v>113</v>
      </c>
      <c r="AW262" s="13" t="s">
        <v>31</v>
      </c>
      <c r="AX262" s="13" t="s">
        <v>76</v>
      </c>
      <c r="AY262" s="164" t="s">
        <v>328</v>
      </c>
    </row>
    <row r="263" spans="2:65" s="1" customFormat="1" ht="16.5" customHeight="1">
      <c r="B263" s="133"/>
      <c r="C263" s="176" t="s">
        <v>676</v>
      </c>
      <c r="D263" s="176" t="s">
        <v>539</v>
      </c>
      <c r="E263" s="177" t="s">
        <v>8086</v>
      </c>
      <c r="F263" s="178" t="s">
        <v>8087</v>
      </c>
      <c r="G263" s="179" t="s">
        <v>491</v>
      </c>
      <c r="H263" s="180">
        <v>40.159999999999997</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874</v>
      </c>
    </row>
    <row r="264" spans="2:65" s="12" customFormat="1">
      <c r="B264" s="156"/>
      <c r="D264" s="151" t="s">
        <v>442</v>
      </c>
      <c r="E264" s="157" t="s">
        <v>3</v>
      </c>
      <c r="F264" s="158" t="s">
        <v>8628</v>
      </c>
      <c r="H264" s="159">
        <v>40.159999999999997</v>
      </c>
      <c r="I264" s="160"/>
      <c r="L264" s="156"/>
      <c r="M264" s="161"/>
      <c r="T264" s="162"/>
      <c r="AT264" s="157" t="s">
        <v>442</v>
      </c>
      <c r="AU264" s="157" t="s">
        <v>79</v>
      </c>
      <c r="AV264" s="12" t="s">
        <v>79</v>
      </c>
      <c r="AW264" s="12" t="s">
        <v>31</v>
      </c>
      <c r="AX264" s="12" t="s">
        <v>69</v>
      </c>
      <c r="AY264" s="157" t="s">
        <v>328</v>
      </c>
    </row>
    <row r="265" spans="2:65" s="13" customFormat="1">
      <c r="B265" s="163"/>
      <c r="D265" s="151" t="s">
        <v>442</v>
      </c>
      <c r="E265" s="164" t="s">
        <v>3</v>
      </c>
      <c r="F265" s="165" t="s">
        <v>452</v>
      </c>
      <c r="H265" s="166">
        <v>40.159999999999997</v>
      </c>
      <c r="I265" s="167"/>
      <c r="L265" s="163"/>
      <c r="M265" s="168"/>
      <c r="T265" s="169"/>
      <c r="AT265" s="164" t="s">
        <v>442</v>
      </c>
      <c r="AU265" s="164" t="s">
        <v>79</v>
      </c>
      <c r="AV265" s="13" t="s">
        <v>113</v>
      </c>
      <c r="AW265" s="13" t="s">
        <v>31</v>
      </c>
      <c r="AX265" s="13" t="s">
        <v>76</v>
      </c>
      <c r="AY265" s="164" t="s">
        <v>328</v>
      </c>
    </row>
    <row r="266" spans="2:65" s="1" customFormat="1" ht="37.9" customHeight="1">
      <c r="B266" s="133"/>
      <c r="C266" s="134" t="s">
        <v>682</v>
      </c>
      <c r="D266" s="134" t="s">
        <v>331</v>
      </c>
      <c r="E266" s="135" t="s">
        <v>8404</v>
      </c>
      <c r="F266" s="136" t="s">
        <v>8405</v>
      </c>
      <c r="G266" s="137" t="s">
        <v>439</v>
      </c>
      <c r="H266" s="138">
        <v>263</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891</v>
      </c>
    </row>
    <row r="267" spans="2:65" s="1" customFormat="1">
      <c r="B267" s="34"/>
      <c r="D267" s="147" t="s">
        <v>338</v>
      </c>
      <c r="F267" s="148" t="s">
        <v>8406</v>
      </c>
      <c r="I267" s="149"/>
      <c r="L267" s="34"/>
      <c r="M267" s="150"/>
      <c r="T267" s="55"/>
      <c r="AT267" s="19" t="s">
        <v>338</v>
      </c>
      <c r="AU267" s="19" t="s">
        <v>79</v>
      </c>
    </row>
    <row r="268" spans="2:65" s="1" customFormat="1" ht="16.5" customHeight="1">
      <c r="B268" s="133"/>
      <c r="C268" s="176" t="s">
        <v>110</v>
      </c>
      <c r="D268" s="176" t="s">
        <v>539</v>
      </c>
      <c r="E268" s="177" t="s">
        <v>8407</v>
      </c>
      <c r="F268" s="178" t="s">
        <v>8408</v>
      </c>
      <c r="G268" s="179" t="s">
        <v>585</v>
      </c>
      <c r="H268" s="180">
        <v>7.89</v>
      </c>
      <c r="I268" s="181"/>
      <c r="J268" s="182">
        <f>ROUND(I268*H268,2)</f>
        <v>0</v>
      </c>
      <c r="K268" s="178" t="s">
        <v>335</v>
      </c>
      <c r="L268" s="183"/>
      <c r="M268" s="184" t="s">
        <v>3</v>
      </c>
      <c r="N268" s="185" t="s">
        <v>40</v>
      </c>
      <c r="P268" s="143">
        <f>O268*H268</f>
        <v>0</v>
      </c>
      <c r="Q268" s="143">
        <v>0</v>
      </c>
      <c r="R268" s="143">
        <f>Q268*H268</f>
        <v>0</v>
      </c>
      <c r="S268" s="143">
        <v>0</v>
      </c>
      <c r="T268" s="144">
        <f>S268*H268</f>
        <v>0</v>
      </c>
      <c r="AR268" s="145" t="s">
        <v>171</v>
      </c>
      <c r="AT268" s="145" t="s">
        <v>539</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903</v>
      </c>
    </row>
    <row r="269" spans="2:65" s="14" customFormat="1">
      <c r="B269" s="170"/>
      <c r="D269" s="151" t="s">
        <v>442</v>
      </c>
      <c r="E269" s="171" t="s">
        <v>3</v>
      </c>
      <c r="F269" s="172" t="s">
        <v>8629</v>
      </c>
      <c r="H269" s="171" t="s">
        <v>3</v>
      </c>
      <c r="I269" s="173"/>
      <c r="L269" s="170"/>
      <c r="M269" s="174"/>
      <c r="T269" s="175"/>
      <c r="AT269" s="171" t="s">
        <v>442</v>
      </c>
      <c r="AU269" s="171" t="s">
        <v>79</v>
      </c>
      <c r="AV269" s="14" t="s">
        <v>76</v>
      </c>
      <c r="AW269" s="14" t="s">
        <v>31</v>
      </c>
      <c r="AX269" s="14" t="s">
        <v>69</v>
      </c>
      <c r="AY269" s="171" t="s">
        <v>328</v>
      </c>
    </row>
    <row r="270" spans="2:65" s="12" customFormat="1">
      <c r="B270" s="156"/>
      <c r="D270" s="151" t="s">
        <v>442</v>
      </c>
      <c r="E270" s="157" t="s">
        <v>3</v>
      </c>
      <c r="F270" s="158" t="s">
        <v>8630</v>
      </c>
      <c r="H270" s="159">
        <v>7.89</v>
      </c>
      <c r="I270" s="160"/>
      <c r="L270" s="156"/>
      <c r="M270" s="161"/>
      <c r="T270" s="162"/>
      <c r="AT270" s="157" t="s">
        <v>442</v>
      </c>
      <c r="AU270" s="157" t="s">
        <v>79</v>
      </c>
      <c r="AV270" s="12" t="s">
        <v>79</v>
      </c>
      <c r="AW270" s="12" t="s">
        <v>31</v>
      </c>
      <c r="AX270" s="12" t="s">
        <v>69</v>
      </c>
      <c r="AY270" s="157" t="s">
        <v>328</v>
      </c>
    </row>
    <row r="271" spans="2:65" s="13" customFormat="1">
      <c r="B271" s="163"/>
      <c r="D271" s="151" t="s">
        <v>442</v>
      </c>
      <c r="E271" s="164" t="s">
        <v>3</v>
      </c>
      <c r="F271" s="165" t="s">
        <v>452</v>
      </c>
      <c r="H271" s="166">
        <v>7.89</v>
      </c>
      <c r="I271" s="167"/>
      <c r="L271" s="163"/>
      <c r="M271" s="168"/>
      <c r="T271" s="169"/>
      <c r="AT271" s="164" t="s">
        <v>442</v>
      </c>
      <c r="AU271" s="164" t="s">
        <v>79</v>
      </c>
      <c r="AV271" s="13" t="s">
        <v>113</v>
      </c>
      <c r="AW271" s="13" t="s">
        <v>31</v>
      </c>
      <c r="AX271" s="13" t="s">
        <v>76</v>
      </c>
      <c r="AY271" s="164" t="s">
        <v>328</v>
      </c>
    </row>
    <row r="272" spans="2:65" s="1" customFormat="1" ht="37.9" customHeight="1">
      <c r="B272" s="133"/>
      <c r="C272" s="134" t="s">
        <v>125</v>
      </c>
      <c r="D272" s="134" t="s">
        <v>331</v>
      </c>
      <c r="E272" s="135" t="s">
        <v>8133</v>
      </c>
      <c r="F272" s="136" t="s">
        <v>8606</v>
      </c>
      <c r="G272" s="137" t="s">
        <v>585</v>
      </c>
      <c r="H272" s="138">
        <v>15.832000000000001</v>
      </c>
      <c r="I272" s="139"/>
      <c r="J272" s="140">
        <f>ROUND(I272*H272,2)</f>
        <v>0</v>
      </c>
      <c r="K272" s="136" t="s">
        <v>335</v>
      </c>
      <c r="L272" s="34"/>
      <c r="M272" s="141" t="s">
        <v>3</v>
      </c>
      <c r="N272" s="142" t="s">
        <v>40</v>
      </c>
      <c r="P272" s="143">
        <f>O272*H272</f>
        <v>0</v>
      </c>
      <c r="Q272" s="143">
        <v>0</v>
      </c>
      <c r="R272" s="143">
        <f>Q272*H272</f>
        <v>0</v>
      </c>
      <c r="S272" s="143">
        <v>0</v>
      </c>
      <c r="T272" s="144">
        <f>S272*H272</f>
        <v>0</v>
      </c>
      <c r="AR272" s="145" t="s">
        <v>113</v>
      </c>
      <c r="AT272" s="145" t="s">
        <v>331</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917</v>
      </c>
    </row>
    <row r="273" spans="2:65" s="1" customFormat="1">
      <c r="B273" s="34"/>
      <c r="D273" s="147" t="s">
        <v>338</v>
      </c>
      <c r="F273" s="148" t="s">
        <v>8135</v>
      </c>
      <c r="I273" s="149"/>
      <c r="L273" s="34"/>
      <c r="M273" s="150"/>
      <c r="T273" s="55"/>
      <c r="AT273" s="19" t="s">
        <v>338</v>
      </c>
      <c r="AU273" s="19" t="s">
        <v>79</v>
      </c>
    </row>
    <row r="274" spans="2:65" s="11" customFormat="1" ht="22.9" customHeight="1">
      <c r="B274" s="121"/>
      <c r="D274" s="122" t="s">
        <v>68</v>
      </c>
      <c r="E274" s="131" t="s">
        <v>8640</v>
      </c>
      <c r="F274" s="131" t="s">
        <v>8641</v>
      </c>
      <c r="I274" s="124"/>
      <c r="J274" s="132">
        <f>BK274</f>
        <v>0</v>
      </c>
      <c r="L274" s="121"/>
      <c r="M274" s="126"/>
      <c r="P274" s="127">
        <f>SUM(P275:P324)</f>
        <v>0</v>
      </c>
      <c r="R274" s="127">
        <f>SUM(R275:R324)</f>
        <v>0</v>
      </c>
      <c r="T274" s="128">
        <f>SUM(T275:T324)</f>
        <v>0</v>
      </c>
      <c r="AR274" s="122" t="s">
        <v>76</v>
      </c>
      <c r="AT274" s="129" t="s">
        <v>68</v>
      </c>
      <c r="AU274" s="129" t="s">
        <v>76</v>
      </c>
      <c r="AY274" s="122" t="s">
        <v>328</v>
      </c>
      <c r="BK274" s="130">
        <f>SUM(BK275:BK324)</f>
        <v>0</v>
      </c>
    </row>
    <row r="275" spans="2:65" s="1" customFormat="1" ht="21.75" customHeight="1">
      <c r="B275" s="133"/>
      <c r="C275" s="134" t="s">
        <v>696</v>
      </c>
      <c r="D275" s="134" t="s">
        <v>331</v>
      </c>
      <c r="E275" s="135" t="s">
        <v>7902</v>
      </c>
      <c r="F275" s="136" t="s">
        <v>7903</v>
      </c>
      <c r="G275" s="137" t="s">
        <v>491</v>
      </c>
      <c r="H275" s="138">
        <v>82.12</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934</v>
      </c>
    </row>
    <row r="276" spans="2:65" s="1" customFormat="1">
      <c r="B276" s="34"/>
      <c r="D276" s="147" t="s">
        <v>338</v>
      </c>
      <c r="F276" s="148" t="s">
        <v>7904</v>
      </c>
      <c r="I276" s="149"/>
      <c r="L276" s="34"/>
      <c r="M276" s="150"/>
      <c r="T276" s="55"/>
      <c r="AT276" s="19" t="s">
        <v>338</v>
      </c>
      <c r="AU276" s="19" t="s">
        <v>79</v>
      </c>
    </row>
    <row r="277" spans="2:65" s="14" customFormat="1">
      <c r="B277" s="170"/>
      <c r="D277" s="151" t="s">
        <v>442</v>
      </c>
      <c r="E277" s="171" t="s">
        <v>3</v>
      </c>
      <c r="F277" s="172" t="s">
        <v>8633</v>
      </c>
      <c r="H277" s="171" t="s">
        <v>3</v>
      </c>
      <c r="I277" s="173"/>
      <c r="L277" s="170"/>
      <c r="M277" s="174"/>
      <c r="T277" s="175"/>
      <c r="AT277" s="171" t="s">
        <v>442</v>
      </c>
      <c r="AU277" s="171" t="s">
        <v>79</v>
      </c>
      <c r="AV277" s="14" t="s">
        <v>76</v>
      </c>
      <c r="AW277" s="14" t="s">
        <v>31</v>
      </c>
      <c r="AX277" s="14" t="s">
        <v>69</v>
      </c>
      <c r="AY277" s="171" t="s">
        <v>328</v>
      </c>
    </row>
    <row r="278" spans="2:65" s="12" customFormat="1">
      <c r="B278" s="156"/>
      <c r="D278" s="151" t="s">
        <v>442</v>
      </c>
      <c r="E278" s="157" t="s">
        <v>3</v>
      </c>
      <c r="F278" s="158" t="s">
        <v>8634</v>
      </c>
      <c r="H278" s="159">
        <v>23.4</v>
      </c>
      <c r="I278" s="160"/>
      <c r="L278" s="156"/>
      <c r="M278" s="161"/>
      <c r="T278" s="162"/>
      <c r="AT278" s="157" t="s">
        <v>442</v>
      </c>
      <c r="AU278" s="157" t="s">
        <v>79</v>
      </c>
      <c r="AV278" s="12" t="s">
        <v>79</v>
      </c>
      <c r="AW278" s="12" t="s">
        <v>31</v>
      </c>
      <c r="AX278" s="12" t="s">
        <v>69</v>
      </c>
      <c r="AY278" s="157" t="s">
        <v>328</v>
      </c>
    </row>
    <row r="279" spans="2:65" s="14" customFormat="1" ht="22.5">
      <c r="B279" s="170"/>
      <c r="D279" s="151" t="s">
        <v>442</v>
      </c>
      <c r="E279" s="171" t="s">
        <v>3</v>
      </c>
      <c r="F279" s="172" t="s">
        <v>8635</v>
      </c>
      <c r="H279" s="171" t="s">
        <v>3</v>
      </c>
      <c r="I279" s="173"/>
      <c r="L279" s="170"/>
      <c r="M279" s="174"/>
      <c r="T279" s="175"/>
      <c r="AT279" s="171" t="s">
        <v>442</v>
      </c>
      <c r="AU279" s="171" t="s">
        <v>79</v>
      </c>
      <c r="AV279" s="14" t="s">
        <v>76</v>
      </c>
      <c r="AW279" s="14" t="s">
        <v>31</v>
      </c>
      <c r="AX279" s="14" t="s">
        <v>69</v>
      </c>
      <c r="AY279" s="171" t="s">
        <v>328</v>
      </c>
    </row>
    <row r="280" spans="2:65" s="12" customFormat="1">
      <c r="B280" s="156"/>
      <c r="D280" s="151" t="s">
        <v>442</v>
      </c>
      <c r="E280" s="157" t="s">
        <v>3</v>
      </c>
      <c r="F280" s="158" t="s">
        <v>8636</v>
      </c>
      <c r="H280" s="159">
        <v>58.72</v>
      </c>
      <c r="I280" s="160"/>
      <c r="L280" s="156"/>
      <c r="M280" s="161"/>
      <c r="T280" s="162"/>
      <c r="AT280" s="157" t="s">
        <v>442</v>
      </c>
      <c r="AU280" s="157" t="s">
        <v>79</v>
      </c>
      <c r="AV280" s="12" t="s">
        <v>79</v>
      </c>
      <c r="AW280" s="12" t="s">
        <v>31</v>
      </c>
      <c r="AX280" s="12" t="s">
        <v>69</v>
      </c>
      <c r="AY280" s="157" t="s">
        <v>328</v>
      </c>
    </row>
    <row r="281" spans="2:65" s="13" customFormat="1">
      <c r="B281" s="163"/>
      <c r="D281" s="151" t="s">
        <v>442</v>
      </c>
      <c r="E281" s="164" t="s">
        <v>3</v>
      </c>
      <c r="F281" s="165" t="s">
        <v>452</v>
      </c>
      <c r="H281" s="166">
        <v>82.12</v>
      </c>
      <c r="I281" s="167"/>
      <c r="L281" s="163"/>
      <c r="M281" s="168"/>
      <c r="T281" s="169"/>
      <c r="AT281" s="164" t="s">
        <v>442</v>
      </c>
      <c r="AU281" s="164" t="s">
        <v>79</v>
      </c>
      <c r="AV281" s="13" t="s">
        <v>113</v>
      </c>
      <c r="AW281" s="13" t="s">
        <v>31</v>
      </c>
      <c r="AX281" s="13" t="s">
        <v>76</v>
      </c>
      <c r="AY281" s="164" t="s">
        <v>328</v>
      </c>
    </row>
    <row r="282" spans="2:65" s="1" customFormat="1" ht="37.9" customHeight="1">
      <c r="B282" s="133"/>
      <c r="C282" s="134" t="s">
        <v>703</v>
      </c>
      <c r="D282" s="134" t="s">
        <v>331</v>
      </c>
      <c r="E282" s="135" t="s">
        <v>7909</v>
      </c>
      <c r="F282" s="136" t="s">
        <v>7910</v>
      </c>
      <c r="G282" s="137" t="s">
        <v>491</v>
      </c>
      <c r="H282" s="138">
        <v>82.12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1534</v>
      </c>
    </row>
    <row r="283" spans="2:65" s="1" customFormat="1">
      <c r="B283" s="34"/>
      <c r="D283" s="147" t="s">
        <v>338</v>
      </c>
      <c r="F283" s="148" t="s">
        <v>7911</v>
      </c>
      <c r="I283" s="149"/>
      <c r="L283" s="34"/>
      <c r="M283" s="150"/>
      <c r="T283" s="55"/>
      <c r="AT283" s="19" t="s">
        <v>338</v>
      </c>
      <c r="AU283" s="19" t="s">
        <v>79</v>
      </c>
    </row>
    <row r="284" spans="2:65" s="1" customFormat="1" ht="16.5" customHeight="1">
      <c r="B284" s="133"/>
      <c r="C284" s="176" t="s">
        <v>710</v>
      </c>
      <c r="D284" s="176" t="s">
        <v>539</v>
      </c>
      <c r="E284" s="177" t="s">
        <v>7912</v>
      </c>
      <c r="F284" s="178" t="s">
        <v>7913</v>
      </c>
      <c r="G284" s="179" t="s">
        <v>491</v>
      </c>
      <c r="H284" s="180">
        <v>82.12</v>
      </c>
      <c r="I284" s="181"/>
      <c r="J284" s="182">
        <f>ROUND(I284*H284,2)</f>
        <v>0</v>
      </c>
      <c r="K284" s="178" t="s">
        <v>335</v>
      </c>
      <c r="L284" s="183"/>
      <c r="M284" s="184" t="s">
        <v>3</v>
      </c>
      <c r="N284" s="185" t="s">
        <v>40</v>
      </c>
      <c r="P284" s="143">
        <f>O284*H284</f>
        <v>0</v>
      </c>
      <c r="Q284" s="143">
        <v>0</v>
      </c>
      <c r="R284" s="143">
        <f>Q284*H284</f>
        <v>0</v>
      </c>
      <c r="S284" s="143">
        <v>0</v>
      </c>
      <c r="T284" s="144">
        <f>S284*H284</f>
        <v>0</v>
      </c>
      <c r="AR284" s="145" t="s">
        <v>171</v>
      </c>
      <c r="AT284" s="145" t="s">
        <v>539</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1327</v>
      </c>
    </row>
    <row r="285" spans="2:65" s="1" customFormat="1" ht="24.2" customHeight="1">
      <c r="B285" s="133"/>
      <c r="C285" s="134" t="s">
        <v>713</v>
      </c>
      <c r="D285" s="134" t="s">
        <v>331</v>
      </c>
      <c r="E285" s="135" t="s">
        <v>8588</v>
      </c>
      <c r="F285" s="136" t="s">
        <v>8589</v>
      </c>
      <c r="G285" s="137" t="s">
        <v>439</v>
      </c>
      <c r="H285" s="138">
        <v>734</v>
      </c>
      <c r="I285" s="139"/>
      <c r="J285" s="140">
        <f>ROUND(I285*H285,2)</f>
        <v>0</v>
      </c>
      <c r="K285" s="136" t="s">
        <v>335</v>
      </c>
      <c r="L285" s="34"/>
      <c r="M285" s="141" t="s">
        <v>3</v>
      </c>
      <c r="N285" s="142" t="s">
        <v>40</v>
      </c>
      <c r="P285" s="143">
        <f>O285*H285</f>
        <v>0</v>
      </c>
      <c r="Q285" s="143">
        <v>0</v>
      </c>
      <c r="R285" s="143">
        <f>Q285*H285</f>
        <v>0</v>
      </c>
      <c r="S285" s="143">
        <v>0</v>
      </c>
      <c r="T285" s="144">
        <f>S285*H285</f>
        <v>0</v>
      </c>
      <c r="AR285" s="145" t="s">
        <v>113</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113</v>
      </c>
      <c r="BM285" s="145" t="s">
        <v>1330</v>
      </c>
    </row>
    <row r="286" spans="2:65" s="1" customFormat="1">
      <c r="B286" s="34"/>
      <c r="D286" s="147" t="s">
        <v>338</v>
      </c>
      <c r="F286" s="148" t="s">
        <v>8590</v>
      </c>
      <c r="I286" s="149"/>
      <c r="L286" s="34"/>
      <c r="M286" s="150"/>
      <c r="T286" s="55"/>
      <c r="AT286" s="19" t="s">
        <v>338</v>
      </c>
      <c r="AU286" s="19" t="s">
        <v>79</v>
      </c>
    </row>
    <row r="287" spans="2:65" s="12" customFormat="1">
      <c r="B287" s="156"/>
      <c r="D287" s="151" t="s">
        <v>442</v>
      </c>
      <c r="E287" s="157" t="s">
        <v>3</v>
      </c>
      <c r="F287" s="158" t="s">
        <v>8591</v>
      </c>
      <c r="H287" s="159">
        <v>734</v>
      </c>
      <c r="I287" s="160"/>
      <c r="L287" s="156"/>
      <c r="M287" s="161"/>
      <c r="T287" s="162"/>
      <c r="AT287" s="157" t="s">
        <v>442</v>
      </c>
      <c r="AU287" s="157" t="s">
        <v>79</v>
      </c>
      <c r="AV287" s="12" t="s">
        <v>79</v>
      </c>
      <c r="AW287" s="12" t="s">
        <v>31</v>
      </c>
      <c r="AX287" s="12" t="s">
        <v>69</v>
      </c>
      <c r="AY287" s="157" t="s">
        <v>328</v>
      </c>
    </row>
    <row r="288" spans="2:65" s="13" customFormat="1">
      <c r="B288" s="163"/>
      <c r="D288" s="151" t="s">
        <v>442</v>
      </c>
      <c r="E288" s="164" t="s">
        <v>3</v>
      </c>
      <c r="F288" s="165" t="s">
        <v>452</v>
      </c>
      <c r="H288" s="166">
        <v>734</v>
      </c>
      <c r="I288" s="167"/>
      <c r="L288" s="163"/>
      <c r="M288" s="168"/>
      <c r="T288" s="169"/>
      <c r="AT288" s="164" t="s">
        <v>442</v>
      </c>
      <c r="AU288" s="164" t="s">
        <v>79</v>
      </c>
      <c r="AV288" s="13" t="s">
        <v>113</v>
      </c>
      <c r="AW288" s="13" t="s">
        <v>31</v>
      </c>
      <c r="AX288" s="13" t="s">
        <v>76</v>
      </c>
      <c r="AY288" s="164" t="s">
        <v>328</v>
      </c>
    </row>
    <row r="289" spans="2:65" s="1" customFormat="1" ht="24.2" customHeight="1">
      <c r="B289" s="133"/>
      <c r="C289" s="134" t="s">
        <v>718</v>
      </c>
      <c r="D289" s="134" t="s">
        <v>331</v>
      </c>
      <c r="E289" s="135" t="s">
        <v>8592</v>
      </c>
      <c r="F289" s="136" t="s">
        <v>8593</v>
      </c>
      <c r="G289" s="137" t="s">
        <v>8594</v>
      </c>
      <c r="H289" s="138">
        <v>14.68</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113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1333</v>
      </c>
    </row>
    <row r="290" spans="2:65" s="1" customFormat="1">
      <c r="B290" s="34"/>
      <c r="D290" s="147" t="s">
        <v>338</v>
      </c>
      <c r="F290" s="148" t="s">
        <v>8595</v>
      </c>
      <c r="I290" s="149"/>
      <c r="L290" s="34"/>
      <c r="M290" s="150"/>
      <c r="T290" s="55"/>
      <c r="AT290" s="19" t="s">
        <v>338</v>
      </c>
      <c r="AU290" s="19" t="s">
        <v>79</v>
      </c>
    </row>
    <row r="291" spans="2:65" s="14" customFormat="1">
      <c r="B291" s="170"/>
      <c r="D291" s="151" t="s">
        <v>442</v>
      </c>
      <c r="E291" s="171" t="s">
        <v>3</v>
      </c>
      <c r="F291" s="172" t="s">
        <v>8175</v>
      </c>
      <c r="H291" s="171" t="s">
        <v>3</v>
      </c>
      <c r="I291" s="173"/>
      <c r="L291" s="170"/>
      <c r="M291" s="174"/>
      <c r="T291" s="175"/>
      <c r="AT291" s="171" t="s">
        <v>442</v>
      </c>
      <c r="AU291" s="171" t="s">
        <v>79</v>
      </c>
      <c r="AV291" s="14" t="s">
        <v>76</v>
      </c>
      <c r="AW291" s="14" t="s">
        <v>31</v>
      </c>
      <c r="AX291" s="14" t="s">
        <v>69</v>
      </c>
      <c r="AY291" s="171" t="s">
        <v>328</v>
      </c>
    </row>
    <row r="292" spans="2:65" s="12" customFormat="1">
      <c r="B292" s="156"/>
      <c r="D292" s="151" t="s">
        <v>442</v>
      </c>
      <c r="E292" s="157" t="s">
        <v>3</v>
      </c>
      <c r="F292" s="158" t="s">
        <v>8596</v>
      </c>
      <c r="H292" s="159">
        <v>14.68</v>
      </c>
      <c r="I292" s="160"/>
      <c r="L292" s="156"/>
      <c r="M292" s="161"/>
      <c r="T292" s="162"/>
      <c r="AT292" s="157" t="s">
        <v>442</v>
      </c>
      <c r="AU292" s="157" t="s">
        <v>79</v>
      </c>
      <c r="AV292" s="12" t="s">
        <v>79</v>
      </c>
      <c r="AW292" s="12" t="s">
        <v>31</v>
      </c>
      <c r="AX292" s="12" t="s">
        <v>69</v>
      </c>
      <c r="AY292" s="157" t="s">
        <v>328</v>
      </c>
    </row>
    <row r="293" spans="2:65" s="13" customFormat="1">
      <c r="B293" s="163"/>
      <c r="D293" s="151" t="s">
        <v>442</v>
      </c>
      <c r="E293" s="164" t="s">
        <v>3</v>
      </c>
      <c r="F293" s="165" t="s">
        <v>452</v>
      </c>
      <c r="H293" s="166">
        <v>14.68</v>
      </c>
      <c r="I293" s="167"/>
      <c r="L293" s="163"/>
      <c r="M293" s="168"/>
      <c r="T293" s="169"/>
      <c r="AT293" s="164" t="s">
        <v>442</v>
      </c>
      <c r="AU293" s="164" t="s">
        <v>79</v>
      </c>
      <c r="AV293" s="13" t="s">
        <v>113</v>
      </c>
      <c r="AW293" s="13" t="s">
        <v>31</v>
      </c>
      <c r="AX293" s="13" t="s">
        <v>76</v>
      </c>
      <c r="AY293" s="164" t="s">
        <v>328</v>
      </c>
    </row>
    <row r="294" spans="2:65" s="1" customFormat="1" ht="24.2" customHeight="1">
      <c r="B294" s="133"/>
      <c r="C294" s="134" t="s">
        <v>148</v>
      </c>
      <c r="D294" s="134" t="s">
        <v>331</v>
      </c>
      <c r="E294" s="135" t="s">
        <v>8597</v>
      </c>
      <c r="F294" s="136" t="s">
        <v>8598</v>
      </c>
      <c r="G294" s="137" t="s">
        <v>585</v>
      </c>
      <c r="H294" s="138">
        <v>2.1999999999999999E-2</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1336</v>
      </c>
    </row>
    <row r="295" spans="2:65" s="1" customFormat="1">
      <c r="B295" s="34"/>
      <c r="D295" s="147" t="s">
        <v>338</v>
      </c>
      <c r="F295" s="148" t="s">
        <v>8599</v>
      </c>
      <c r="I295" s="149"/>
      <c r="L295" s="34"/>
      <c r="M295" s="150"/>
      <c r="T295" s="55"/>
      <c r="AT295" s="19" t="s">
        <v>338</v>
      </c>
      <c r="AU295" s="19" t="s">
        <v>79</v>
      </c>
    </row>
    <row r="296" spans="2:65" s="14" customFormat="1">
      <c r="B296" s="170"/>
      <c r="D296" s="151" t="s">
        <v>442</v>
      </c>
      <c r="E296" s="171" t="s">
        <v>3</v>
      </c>
      <c r="F296" s="172" t="s">
        <v>8602</v>
      </c>
      <c r="H296" s="171" t="s">
        <v>3</v>
      </c>
      <c r="I296" s="173"/>
      <c r="L296" s="170"/>
      <c r="M296" s="174"/>
      <c r="T296" s="175"/>
      <c r="AT296" s="171" t="s">
        <v>442</v>
      </c>
      <c r="AU296" s="171" t="s">
        <v>79</v>
      </c>
      <c r="AV296" s="14" t="s">
        <v>76</v>
      </c>
      <c r="AW296" s="14" t="s">
        <v>31</v>
      </c>
      <c r="AX296" s="14" t="s">
        <v>69</v>
      </c>
      <c r="AY296" s="171" t="s">
        <v>328</v>
      </c>
    </row>
    <row r="297" spans="2:65" s="12" customFormat="1">
      <c r="B297" s="156"/>
      <c r="D297" s="151" t="s">
        <v>442</v>
      </c>
      <c r="E297" s="157" t="s">
        <v>3</v>
      </c>
      <c r="F297" s="158" t="s">
        <v>8603</v>
      </c>
      <c r="H297" s="159">
        <v>2.1999999999999999E-2</v>
      </c>
      <c r="I297" s="160"/>
      <c r="L297" s="156"/>
      <c r="M297" s="161"/>
      <c r="T297" s="162"/>
      <c r="AT297" s="157" t="s">
        <v>442</v>
      </c>
      <c r="AU297" s="157" t="s">
        <v>79</v>
      </c>
      <c r="AV297" s="12" t="s">
        <v>79</v>
      </c>
      <c r="AW297" s="12" t="s">
        <v>31</v>
      </c>
      <c r="AX297" s="12" t="s">
        <v>69</v>
      </c>
      <c r="AY297" s="157" t="s">
        <v>328</v>
      </c>
    </row>
    <row r="298" spans="2:65" s="13" customFormat="1">
      <c r="B298" s="163"/>
      <c r="D298" s="151" t="s">
        <v>442</v>
      </c>
      <c r="E298" s="164" t="s">
        <v>3</v>
      </c>
      <c r="F298" s="165" t="s">
        <v>452</v>
      </c>
      <c r="H298" s="166">
        <v>2.1999999999999999E-2</v>
      </c>
      <c r="I298" s="167"/>
      <c r="L298" s="163"/>
      <c r="M298" s="168"/>
      <c r="T298" s="169"/>
      <c r="AT298" s="164" t="s">
        <v>442</v>
      </c>
      <c r="AU298" s="164" t="s">
        <v>79</v>
      </c>
      <c r="AV298" s="13" t="s">
        <v>113</v>
      </c>
      <c r="AW298" s="13" t="s">
        <v>31</v>
      </c>
      <c r="AX298" s="13" t="s">
        <v>76</v>
      </c>
      <c r="AY298" s="164" t="s">
        <v>328</v>
      </c>
    </row>
    <row r="299" spans="2:65" s="1" customFormat="1" ht="16.5" customHeight="1">
      <c r="B299" s="133"/>
      <c r="C299" s="176" t="s">
        <v>152</v>
      </c>
      <c r="D299" s="176" t="s">
        <v>539</v>
      </c>
      <c r="E299" s="177" t="s">
        <v>8604</v>
      </c>
      <c r="F299" s="178" t="s">
        <v>8605</v>
      </c>
      <c r="G299" s="179" t="s">
        <v>1383</v>
      </c>
      <c r="H299" s="180">
        <v>22.02</v>
      </c>
      <c r="I299" s="181"/>
      <c r="J299" s="182">
        <f>ROUND(I299*H299,2)</f>
        <v>0</v>
      </c>
      <c r="K299" s="178" t="s">
        <v>335</v>
      </c>
      <c r="L299" s="183"/>
      <c r="M299" s="184" t="s">
        <v>3</v>
      </c>
      <c r="N299" s="185" t="s">
        <v>40</v>
      </c>
      <c r="P299" s="143">
        <f>O299*H299</f>
        <v>0</v>
      </c>
      <c r="Q299" s="143">
        <v>0</v>
      </c>
      <c r="R299" s="143">
        <f>Q299*H299</f>
        <v>0</v>
      </c>
      <c r="S299" s="143">
        <v>0</v>
      </c>
      <c r="T299" s="144">
        <f>S299*H299</f>
        <v>0</v>
      </c>
      <c r="AR299" s="145" t="s">
        <v>171</v>
      </c>
      <c r="AT299" s="145" t="s">
        <v>539</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113</v>
      </c>
      <c r="BM299" s="145" t="s">
        <v>1339</v>
      </c>
    </row>
    <row r="300" spans="2:65" s="14" customFormat="1">
      <c r="B300" s="170"/>
      <c r="D300" s="151" t="s">
        <v>442</v>
      </c>
      <c r="E300" s="171" t="s">
        <v>3</v>
      </c>
      <c r="F300" s="172" t="s">
        <v>8614</v>
      </c>
      <c r="H300" s="171" t="s">
        <v>3</v>
      </c>
      <c r="I300" s="173"/>
      <c r="L300" s="170"/>
      <c r="M300" s="174"/>
      <c r="T300" s="175"/>
      <c r="AT300" s="171" t="s">
        <v>442</v>
      </c>
      <c r="AU300" s="171" t="s">
        <v>79</v>
      </c>
      <c r="AV300" s="14" t="s">
        <v>76</v>
      </c>
      <c r="AW300" s="14" t="s">
        <v>31</v>
      </c>
      <c r="AX300" s="14" t="s">
        <v>69</v>
      </c>
      <c r="AY300" s="171" t="s">
        <v>328</v>
      </c>
    </row>
    <row r="301" spans="2:65" s="12" customFormat="1">
      <c r="B301" s="156"/>
      <c r="D301" s="151" t="s">
        <v>442</v>
      </c>
      <c r="E301" s="157" t="s">
        <v>3</v>
      </c>
      <c r="F301" s="158" t="s">
        <v>8615</v>
      </c>
      <c r="H301" s="159">
        <v>22.02</v>
      </c>
      <c r="I301" s="160"/>
      <c r="L301" s="156"/>
      <c r="M301" s="161"/>
      <c r="T301" s="162"/>
      <c r="AT301" s="157" t="s">
        <v>442</v>
      </c>
      <c r="AU301" s="157" t="s">
        <v>79</v>
      </c>
      <c r="AV301" s="12" t="s">
        <v>79</v>
      </c>
      <c r="AW301" s="12" t="s">
        <v>31</v>
      </c>
      <c r="AX301" s="12" t="s">
        <v>69</v>
      </c>
      <c r="AY301" s="157" t="s">
        <v>328</v>
      </c>
    </row>
    <row r="302" spans="2:65" s="13" customFormat="1">
      <c r="B302" s="163"/>
      <c r="D302" s="151" t="s">
        <v>442</v>
      </c>
      <c r="E302" s="164" t="s">
        <v>3</v>
      </c>
      <c r="F302" s="165" t="s">
        <v>452</v>
      </c>
      <c r="H302" s="166">
        <v>22.02</v>
      </c>
      <c r="I302" s="167"/>
      <c r="L302" s="163"/>
      <c r="M302" s="168"/>
      <c r="T302" s="169"/>
      <c r="AT302" s="164" t="s">
        <v>442</v>
      </c>
      <c r="AU302" s="164" t="s">
        <v>79</v>
      </c>
      <c r="AV302" s="13" t="s">
        <v>113</v>
      </c>
      <c r="AW302" s="13" t="s">
        <v>31</v>
      </c>
      <c r="AX302" s="13" t="s">
        <v>76</v>
      </c>
      <c r="AY302" s="164" t="s">
        <v>328</v>
      </c>
    </row>
    <row r="303" spans="2:65" s="1" customFormat="1" ht="24.2" customHeight="1">
      <c r="B303" s="133"/>
      <c r="C303" s="134" t="s">
        <v>155</v>
      </c>
      <c r="D303" s="134" t="s">
        <v>331</v>
      </c>
      <c r="E303" s="135" t="s">
        <v>8088</v>
      </c>
      <c r="F303" s="136" t="s">
        <v>8089</v>
      </c>
      <c r="G303" s="137" t="s">
        <v>574</v>
      </c>
      <c r="H303" s="138">
        <v>34</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113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1342</v>
      </c>
    </row>
    <row r="304" spans="2:65" s="1" customFormat="1">
      <c r="B304" s="34"/>
      <c r="D304" s="147" t="s">
        <v>338</v>
      </c>
      <c r="F304" s="148" t="s">
        <v>8090</v>
      </c>
      <c r="I304" s="149"/>
      <c r="L304" s="34"/>
      <c r="M304" s="150"/>
      <c r="T304" s="55"/>
      <c r="AT304" s="19" t="s">
        <v>338</v>
      </c>
      <c r="AU304" s="19" t="s">
        <v>79</v>
      </c>
    </row>
    <row r="305" spans="2:65" s="14" customFormat="1">
      <c r="B305" s="170"/>
      <c r="D305" s="151" t="s">
        <v>442</v>
      </c>
      <c r="E305" s="171" t="s">
        <v>3</v>
      </c>
      <c r="F305" s="172" t="s">
        <v>8091</v>
      </c>
      <c r="H305" s="171" t="s">
        <v>3</v>
      </c>
      <c r="I305" s="173"/>
      <c r="L305" s="170"/>
      <c r="M305" s="174"/>
      <c r="T305" s="175"/>
      <c r="AT305" s="171" t="s">
        <v>442</v>
      </c>
      <c r="AU305" s="171" t="s">
        <v>79</v>
      </c>
      <c r="AV305" s="14" t="s">
        <v>76</v>
      </c>
      <c r="AW305" s="14" t="s">
        <v>31</v>
      </c>
      <c r="AX305" s="14" t="s">
        <v>69</v>
      </c>
      <c r="AY305" s="171" t="s">
        <v>328</v>
      </c>
    </row>
    <row r="306" spans="2:65" s="12" customFormat="1">
      <c r="B306" s="156"/>
      <c r="D306" s="151" t="s">
        <v>442</v>
      </c>
      <c r="E306" s="157" t="s">
        <v>3</v>
      </c>
      <c r="F306" s="158" t="s">
        <v>8642</v>
      </c>
      <c r="H306" s="159">
        <v>34</v>
      </c>
      <c r="I306" s="160"/>
      <c r="L306" s="156"/>
      <c r="M306" s="161"/>
      <c r="T306" s="162"/>
      <c r="AT306" s="157" t="s">
        <v>442</v>
      </c>
      <c r="AU306" s="157" t="s">
        <v>79</v>
      </c>
      <c r="AV306" s="12" t="s">
        <v>79</v>
      </c>
      <c r="AW306" s="12" t="s">
        <v>31</v>
      </c>
      <c r="AX306" s="12" t="s">
        <v>69</v>
      </c>
      <c r="AY306" s="157" t="s">
        <v>328</v>
      </c>
    </row>
    <row r="307" spans="2:65" s="13" customFormat="1">
      <c r="B307" s="163"/>
      <c r="D307" s="151" t="s">
        <v>442</v>
      </c>
      <c r="E307" s="164" t="s">
        <v>3</v>
      </c>
      <c r="F307" s="165" t="s">
        <v>452</v>
      </c>
      <c r="H307" s="166">
        <v>34</v>
      </c>
      <c r="I307" s="167"/>
      <c r="L307" s="163"/>
      <c r="M307" s="168"/>
      <c r="T307" s="169"/>
      <c r="AT307" s="164" t="s">
        <v>442</v>
      </c>
      <c r="AU307" s="164" t="s">
        <v>79</v>
      </c>
      <c r="AV307" s="13" t="s">
        <v>113</v>
      </c>
      <c r="AW307" s="13" t="s">
        <v>31</v>
      </c>
      <c r="AX307" s="13" t="s">
        <v>76</v>
      </c>
      <c r="AY307" s="164" t="s">
        <v>328</v>
      </c>
    </row>
    <row r="308" spans="2:65" s="1" customFormat="1" ht="24.2" customHeight="1">
      <c r="B308" s="133"/>
      <c r="C308" s="134" t="s">
        <v>158</v>
      </c>
      <c r="D308" s="134" t="s">
        <v>331</v>
      </c>
      <c r="E308" s="135" t="s">
        <v>8092</v>
      </c>
      <c r="F308" s="136" t="s">
        <v>8093</v>
      </c>
      <c r="G308" s="137" t="s">
        <v>367</v>
      </c>
      <c r="H308" s="138">
        <v>1</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570</v>
      </c>
    </row>
    <row r="309" spans="2:65" s="1" customFormat="1">
      <c r="B309" s="34"/>
      <c r="D309" s="147" t="s">
        <v>338</v>
      </c>
      <c r="F309" s="148" t="s">
        <v>8094</v>
      </c>
      <c r="I309" s="149"/>
      <c r="L309" s="34"/>
      <c r="M309" s="150"/>
      <c r="T309" s="55"/>
      <c r="AT309" s="19" t="s">
        <v>338</v>
      </c>
      <c r="AU309" s="19" t="s">
        <v>79</v>
      </c>
    </row>
    <row r="310" spans="2:65" s="1" customFormat="1" ht="16.5" customHeight="1">
      <c r="B310" s="133"/>
      <c r="C310" s="176" t="s">
        <v>161</v>
      </c>
      <c r="D310" s="176" t="s">
        <v>539</v>
      </c>
      <c r="E310" s="177" t="s">
        <v>8095</v>
      </c>
      <c r="F310" s="178" t="s">
        <v>8096</v>
      </c>
      <c r="G310" s="179" t="s">
        <v>3576</v>
      </c>
      <c r="H310" s="180">
        <v>20.399999999999999</v>
      </c>
      <c r="I310" s="181"/>
      <c r="J310" s="182">
        <f>ROUND(I310*H310,2)</f>
        <v>0</v>
      </c>
      <c r="K310" s="178" t="s">
        <v>3</v>
      </c>
      <c r="L310" s="183"/>
      <c r="M310" s="184" t="s">
        <v>3</v>
      </c>
      <c r="N310" s="185" t="s">
        <v>40</v>
      </c>
      <c r="P310" s="143">
        <f>O310*H310</f>
        <v>0</v>
      </c>
      <c r="Q310" s="143">
        <v>0</v>
      </c>
      <c r="R310" s="143">
        <f>Q310*H310</f>
        <v>0</v>
      </c>
      <c r="S310" s="143">
        <v>0</v>
      </c>
      <c r="T310" s="144">
        <f>S310*H310</f>
        <v>0</v>
      </c>
      <c r="AR310" s="145" t="s">
        <v>171</v>
      </c>
      <c r="AT310" s="145" t="s">
        <v>539</v>
      </c>
      <c r="AU310" s="145" t="s">
        <v>79</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1347</v>
      </c>
    </row>
    <row r="311" spans="2:65" s="12" customFormat="1">
      <c r="B311" s="156"/>
      <c r="D311" s="151" t="s">
        <v>442</v>
      </c>
      <c r="E311" s="157" t="s">
        <v>3</v>
      </c>
      <c r="F311" s="158" t="s">
        <v>8643</v>
      </c>
      <c r="H311" s="159">
        <v>20.399999999999999</v>
      </c>
      <c r="I311" s="160"/>
      <c r="L311" s="156"/>
      <c r="M311" s="161"/>
      <c r="T311" s="162"/>
      <c r="AT311" s="157" t="s">
        <v>442</v>
      </c>
      <c r="AU311" s="157" t="s">
        <v>79</v>
      </c>
      <c r="AV311" s="12" t="s">
        <v>79</v>
      </c>
      <c r="AW311" s="12" t="s">
        <v>31</v>
      </c>
      <c r="AX311" s="12" t="s">
        <v>69</v>
      </c>
      <c r="AY311" s="157" t="s">
        <v>328</v>
      </c>
    </row>
    <row r="312" spans="2:65" s="13" customFormat="1">
      <c r="B312" s="163"/>
      <c r="D312" s="151" t="s">
        <v>442</v>
      </c>
      <c r="E312" s="164" t="s">
        <v>3</v>
      </c>
      <c r="F312" s="165" t="s">
        <v>452</v>
      </c>
      <c r="H312" s="166">
        <v>20.399999999999999</v>
      </c>
      <c r="I312" s="167"/>
      <c r="L312" s="163"/>
      <c r="M312" s="168"/>
      <c r="T312" s="169"/>
      <c r="AT312" s="164" t="s">
        <v>442</v>
      </c>
      <c r="AU312" s="164" t="s">
        <v>79</v>
      </c>
      <c r="AV312" s="13" t="s">
        <v>113</v>
      </c>
      <c r="AW312" s="13" t="s">
        <v>31</v>
      </c>
      <c r="AX312" s="13" t="s">
        <v>76</v>
      </c>
      <c r="AY312" s="164" t="s">
        <v>328</v>
      </c>
    </row>
    <row r="313" spans="2:65" s="1" customFormat="1" ht="24.2" customHeight="1">
      <c r="B313" s="133"/>
      <c r="C313" s="134" t="s">
        <v>747</v>
      </c>
      <c r="D313" s="134" t="s">
        <v>331</v>
      </c>
      <c r="E313" s="135" t="s">
        <v>7894</v>
      </c>
      <c r="F313" s="136" t="s">
        <v>8644</v>
      </c>
      <c r="G313" s="137" t="s">
        <v>367</v>
      </c>
      <c r="H313" s="138">
        <v>20</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79</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1350</v>
      </c>
    </row>
    <row r="314" spans="2:65" s="1" customFormat="1">
      <c r="B314" s="34"/>
      <c r="D314" s="147" t="s">
        <v>338</v>
      </c>
      <c r="F314" s="148" t="s">
        <v>7896</v>
      </c>
      <c r="I314" s="149"/>
      <c r="L314" s="34"/>
      <c r="M314" s="150"/>
      <c r="T314" s="55"/>
      <c r="AT314" s="19" t="s">
        <v>338</v>
      </c>
      <c r="AU314" s="19" t="s">
        <v>79</v>
      </c>
    </row>
    <row r="315" spans="2:65" s="1" customFormat="1" ht="24.2" customHeight="1">
      <c r="B315" s="133"/>
      <c r="C315" s="134" t="s">
        <v>751</v>
      </c>
      <c r="D315" s="134" t="s">
        <v>331</v>
      </c>
      <c r="E315" s="135" t="s">
        <v>8645</v>
      </c>
      <c r="F315" s="136" t="s">
        <v>8646</v>
      </c>
      <c r="G315" s="137" t="s">
        <v>574</v>
      </c>
      <c r="H315" s="138">
        <v>4</v>
      </c>
      <c r="I315" s="139"/>
      <c r="J315" s="140">
        <f>ROUND(I315*H315,2)</f>
        <v>0</v>
      </c>
      <c r="K315" s="136" t="s">
        <v>335</v>
      </c>
      <c r="L315" s="34"/>
      <c r="M315" s="141" t="s">
        <v>3</v>
      </c>
      <c r="N315" s="142" t="s">
        <v>40</v>
      </c>
      <c r="P315" s="143">
        <f>O315*H315</f>
        <v>0</v>
      </c>
      <c r="Q315" s="143">
        <v>0</v>
      </c>
      <c r="R315" s="143">
        <f>Q315*H315</f>
        <v>0</v>
      </c>
      <c r="S315" s="143">
        <v>0</v>
      </c>
      <c r="T315" s="144">
        <f>S315*H315</f>
        <v>0</v>
      </c>
      <c r="AR315" s="145" t="s">
        <v>113</v>
      </c>
      <c r="AT315" s="145" t="s">
        <v>331</v>
      </c>
      <c r="AU315" s="145" t="s">
        <v>79</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1353</v>
      </c>
    </row>
    <row r="316" spans="2:65" s="1" customFormat="1">
      <c r="B316" s="34"/>
      <c r="D316" s="147" t="s">
        <v>338</v>
      </c>
      <c r="F316" s="148" t="s">
        <v>8647</v>
      </c>
      <c r="I316" s="149"/>
      <c r="L316" s="34"/>
      <c r="M316" s="150"/>
      <c r="T316" s="55"/>
      <c r="AT316" s="19" t="s">
        <v>338</v>
      </c>
      <c r="AU316" s="19" t="s">
        <v>79</v>
      </c>
    </row>
    <row r="317" spans="2:65" s="1" customFormat="1" ht="21.75" customHeight="1">
      <c r="B317" s="133"/>
      <c r="C317" s="134" t="s">
        <v>756</v>
      </c>
      <c r="D317" s="134" t="s">
        <v>331</v>
      </c>
      <c r="E317" s="135" t="s">
        <v>8616</v>
      </c>
      <c r="F317" s="136" t="s">
        <v>8617</v>
      </c>
      <c r="G317" s="137" t="s">
        <v>367</v>
      </c>
      <c r="H317" s="138">
        <v>39</v>
      </c>
      <c r="I317" s="139"/>
      <c r="J317" s="140">
        <f>ROUND(I317*H317,2)</f>
        <v>0</v>
      </c>
      <c r="K317" s="136" t="s">
        <v>335</v>
      </c>
      <c r="L317" s="34"/>
      <c r="M317" s="141" t="s">
        <v>3</v>
      </c>
      <c r="N317" s="142" t="s">
        <v>40</v>
      </c>
      <c r="P317" s="143">
        <f>O317*H317</f>
        <v>0</v>
      </c>
      <c r="Q317" s="143">
        <v>0</v>
      </c>
      <c r="R317" s="143">
        <f>Q317*H317</f>
        <v>0</v>
      </c>
      <c r="S317" s="143">
        <v>0</v>
      </c>
      <c r="T317" s="144">
        <f>S317*H317</f>
        <v>0</v>
      </c>
      <c r="AR317" s="145" t="s">
        <v>113</v>
      </c>
      <c r="AT317" s="145" t="s">
        <v>331</v>
      </c>
      <c r="AU317" s="145" t="s">
        <v>79</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1356</v>
      </c>
    </row>
    <row r="318" spans="2:65" s="1" customFormat="1">
      <c r="B318" s="34"/>
      <c r="D318" s="147" t="s">
        <v>338</v>
      </c>
      <c r="F318" s="148" t="s">
        <v>8618</v>
      </c>
      <c r="I318" s="149"/>
      <c r="L318" s="34"/>
      <c r="M318" s="150"/>
      <c r="T318" s="55"/>
      <c r="AT318" s="19" t="s">
        <v>338</v>
      </c>
      <c r="AU318" s="19" t="s">
        <v>79</v>
      </c>
    </row>
    <row r="319" spans="2:65" s="1" customFormat="1" ht="44.25" customHeight="1">
      <c r="B319" s="133"/>
      <c r="C319" s="134" t="s">
        <v>760</v>
      </c>
      <c r="D319" s="134" t="s">
        <v>331</v>
      </c>
      <c r="E319" s="135" t="s">
        <v>8648</v>
      </c>
      <c r="F319" s="136" t="s">
        <v>8649</v>
      </c>
      <c r="G319" s="137" t="s">
        <v>585</v>
      </c>
      <c r="H319" s="138">
        <v>0.31</v>
      </c>
      <c r="I319" s="139"/>
      <c r="J319" s="140">
        <f>ROUND(I319*H319,2)</f>
        <v>0</v>
      </c>
      <c r="K319" s="136" t="s">
        <v>335</v>
      </c>
      <c r="L319" s="34"/>
      <c r="M319" s="141" t="s">
        <v>3</v>
      </c>
      <c r="N319" s="142" t="s">
        <v>40</v>
      </c>
      <c r="P319" s="143">
        <f>O319*H319</f>
        <v>0</v>
      </c>
      <c r="Q319" s="143">
        <v>0</v>
      </c>
      <c r="R319" s="143">
        <f>Q319*H319</f>
        <v>0</v>
      </c>
      <c r="S319" s="143">
        <v>0</v>
      </c>
      <c r="T319" s="144">
        <f>S319*H319</f>
        <v>0</v>
      </c>
      <c r="AR319" s="145" t="s">
        <v>113</v>
      </c>
      <c r="AT319" s="145" t="s">
        <v>331</v>
      </c>
      <c r="AU319" s="145" t="s">
        <v>79</v>
      </c>
      <c r="AY319" s="19" t="s">
        <v>328</v>
      </c>
      <c r="BE319" s="146">
        <f>IF(N319="základní",J319,0)</f>
        <v>0</v>
      </c>
      <c r="BF319" s="146">
        <f>IF(N319="snížená",J319,0)</f>
        <v>0</v>
      </c>
      <c r="BG319" s="146">
        <f>IF(N319="zákl. přenesená",J319,0)</f>
        <v>0</v>
      </c>
      <c r="BH319" s="146">
        <f>IF(N319="sníž. přenesená",J319,0)</f>
        <v>0</v>
      </c>
      <c r="BI319" s="146">
        <f>IF(N319="nulová",J319,0)</f>
        <v>0</v>
      </c>
      <c r="BJ319" s="19" t="s">
        <v>76</v>
      </c>
      <c r="BK319" s="146">
        <f>ROUND(I319*H319,2)</f>
        <v>0</v>
      </c>
      <c r="BL319" s="19" t="s">
        <v>113</v>
      </c>
      <c r="BM319" s="145" t="s">
        <v>1359</v>
      </c>
    </row>
    <row r="320" spans="2:65" s="1" customFormat="1">
      <c r="B320" s="34"/>
      <c r="D320" s="147" t="s">
        <v>338</v>
      </c>
      <c r="F320" s="148" t="s">
        <v>8650</v>
      </c>
      <c r="I320" s="149"/>
      <c r="L320" s="34"/>
      <c r="M320" s="150"/>
      <c r="T320" s="55"/>
      <c r="AT320" s="19" t="s">
        <v>338</v>
      </c>
      <c r="AU320" s="19" t="s">
        <v>79</v>
      </c>
    </row>
    <row r="321" spans="2:65" s="12" customFormat="1">
      <c r="B321" s="156"/>
      <c r="D321" s="151" t="s">
        <v>442</v>
      </c>
      <c r="E321" s="157" t="s">
        <v>3</v>
      </c>
      <c r="F321" s="158" t="s">
        <v>8651</v>
      </c>
      <c r="H321" s="159">
        <v>0.31</v>
      </c>
      <c r="I321" s="160"/>
      <c r="L321" s="156"/>
      <c r="M321" s="161"/>
      <c r="T321" s="162"/>
      <c r="AT321" s="157" t="s">
        <v>442</v>
      </c>
      <c r="AU321" s="157" t="s">
        <v>79</v>
      </c>
      <c r="AV321" s="12" t="s">
        <v>79</v>
      </c>
      <c r="AW321" s="12" t="s">
        <v>31</v>
      </c>
      <c r="AX321" s="12" t="s">
        <v>69</v>
      </c>
      <c r="AY321" s="157" t="s">
        <v>328</v>
      </c>
    </row>
    <row r="322" spans="2:65" s="13" customFormat="1">
      <c r="B322" s="163"/>
      <c r="D322" s="151" t="s">
        <v>442</v>
      </c>
      <c r="E322" s="164" t="s">
        <v>3</v>
      </c>
      <c r="F322" s="165" t="s">
        <v>452</v>
      </c>
      <c r="H322" s="166">
        <v>0.31</v>
      </c>
      <c r="I322" s="167"/>
      <c r="L322" s="163"/>
      <c r="M322" s="168"/>
      <c r="T322" s="169"/>
      <c r="AT322" s="164" t="s">
        <v>442</v>
      </c>
      <c r="AU322" s="164" t="s">
        <v>79</v>
      </c>
      <c r="AV322" s="13" t="s">
        <v>113</v>
      </c>
      <c r="AW322" s="13" t="s">
        <v>31</v>
      </c>
      <c r="AX322" s="13" t="s">
        <v>76</v>
      </c>
      <c r="AY322" s="164" t="s">
        <v>328</v>
      </c>
    </row>
    <row r="323" spans="2:65" s="1" customFormat="1" ht="37.9" customHeight="1">
      <c r="B323" s="133"/>
      <c r="C323" s="134" t="s">
        <v>764</v>
      </c>
      <c r="D323" s="134" t="s">
        <v>331</v>
      </c>
      <c r="E323" s="135" t="s">
        <v>8133</v>
      </c>
      <c r="F323" s="136" t="s">
        <v>8606</v>
      </c>
      <c r="G323" s="137" t="s">
        <v>585</v>
      </c>
      <c r="H323" s="138">
        <v>3.7999999999999999E-2</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113</v>
      </c>
      <c r="AT323" s="145" t="s">
        <v>331</v>
      </c>
      <c r="AU323" s="145" t="s">
        <v>79</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1362</v>
      </c>
    </row>
    <row r="324" spans="2:65" s="1" customFormat="1">
      <c r="B324" s="34"/>
      <c r="D324" s="147" t="s">
        <v>338</v>
      </c>
      <c r="F324" s="148" t="s">
        <v>8135</v>
      </c>
      <c r="I324" s="149"/>
      <c r="L324" s="34"/>
      <c r="M324" s="153"/>
      <c r="N324" s="154"/>
      <c r="O324" s="154"/>
      <c r="P324" s="154"/>
      <c r="Q324" s="154"/>
      <c r="R324" s="154"/>
      <c r="S324" s="154"/>
      <c r="T324" s="155"/>
      <c r="AT324" s="19" t="s">
        <v>338</v>
      </c>
      <c r="AU324" s="19" t="s">
        <v>79</v>
      </c>
    </row>
    <row r="325" spans="2:65" s="1" customFormat="1" ht="6.95" customHeight="1">
      <c r="B325" s="43"/>
      <c r="C325" s="44"/>
      <c r="D325" s="44"/>
      <c r="E325" s="44"/>
      <c r="F325" s="44"/>
      <c r="G325" s="44"/>
      <c r="H325" s="44"/>
      <c r="I325" s="44"/>
      <c r="J325" s="44"/>
      <c r="K325" s="44"/>
      <c r="L325" s="34"/>
    </row>
  </sheetData>
  <autoFilter ref="C96:K324" xr:uid="{00000000-0009-0000-0000-00002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300-000000000000}"/>
    <hyperlink ref="F110" r:id="rId2" xr:uid="{00000000-0004-0000-2300-000001000000}"/>
    <hyperlink ref="F113" r:id="rId3" xr:uid="{00000000-0004-0000-2300-000002000000}"/>
    <hyperlink ref="F118" r:id="rId4" xr:uid="{00000000-0004-0000-2300-000003000000}"/>
    <hyperlink ref="F122" r:id="rId5" xr:uid="{00000000-0004-0000-2300-000004000000}"/>
    <hyperlink ref="F127" r:id="rId6" xr:uid="{00000000-0004-0000-2300-000005000000}"/>
    <hyperlink ref="F135" r:id="rId7" xr:uid="{00000000-0004-0000-2300-000006000000}"/>
    <hyperlink ref="F138" r:id="rId8" xr:uid="{00000000-0004-0000-2300-000007000000}"/>
    <hyperlink ref="F145" r:id="rId9" xr:uid="{00000000-0004-0000-2300-000008000000}"/>
    <hyperlink ref="F148" r:id="rId10" xr:uid="{00000000-0004-0000-2300-000009000000}"/>
    <hyperlink ref="F152" r:id="rId11" xr:uid="{00000000-0004-0000-2300-00000A000000}"/>
    <hyperlink ref="F157" r:id="rId12" xr:uid="{00000000-0004-0000-2300-00000B000000}"/>
    <hyperlink ref="F162" r:id="rId13" xr:uid="{00000000-0004-0000-2300-00000C000000}"/>
    <hyperlink ref="F168" r:id="rId14" xr:uid="{00000000-0004-0000-2300-00000D000000}"/>
    <hyperlink ref="F170" r:id="rId15" xr:uid="{00000000-0004-0000-2300-00000E000000}"/>
    <hyperlink ref="F172" r:id="rId16" xr:uid="{00000000-0004-0000-2300-00000F000000}"/>
    <hyperlink ref="F183" r:id="rId17" xr:uid="{00000000-0004-0000-2300-000010000000}"/>
    <hyperlink ref="F189" r:id="rId18" xr:uid="{00000000-0004-0000-2300-000011000000}"/>
    <hyperlink ref="F192" r:id="rId19" xr:uid="{00000000-0004-0000-2300-000012000000}"/>
    <hyperlink ref="F199" r:id="rId20" xr:uid="{00000000-0004-0000-2300-000013000000}"/>
    <hyperlink ref="F202" r:id="rId21" xr:uid="{00000000-0004-0000-2300-000014000000}"/>
    <hyperlink ref="F206" r:id="rId22" xr:uid="{00000000-0004-0000-2300-000015000000}"/>
    <hyperlink ref="F211" r:id="rId23" xr:uid="{00000000-0004-0000-2300-000016000000}"/>
    <hyperlink ref="F220" r:id="rId24" xr:uid="{00000000-0004-0000-2300-000017000000}"/>
    <hyperlink ref="F223" r:id="rId25" xr:uid="{00000000-0004-0000-2300-000018000000}"/>
    <hyperlink ref="F230" r:id="rId26" xr:uid="{00000000-0004-0000-2300-000019000000}"/>
    <hyperlink ref="F233" r:id="rId27" xr:uid="{00000000-0004-0000-2300-00001A000000}"/>
    <hyperlink ref="F237" r:id="rId28" xr:uid="{00000000-0004-0000-2300-00001B000000}"/>
    <hyperlink ref="F242" r:id="rId29" xr:uid="{00000000-0004-0000-2300-00001C000000}"/>
    <hyperlink ref="F247" r:id="rId30" xr:uid="{00000000-0004-0000-2300-00001D000000}"/>
    <hyperlink ref="F256" r:id="rId31" xr:uid="{00000000-0004-0000-2300-00001E000000}"/>
    <hyperlink ref="F267" r:id="rId32" xr:uid="{00000000-0004-0000-2300-00001F000000}"/>
    <hyperlink ref="F273" r:id="rId33" xr:uid="{00000000-0004-0000-2300-000020000000}"/>
    <hyperlink ref="F276" r:id="rId34" xr:uid="{00000000-0004-0000-2300-000021000000}"/>
    <hyperlink ref="F283" r:id="rId35" xr:uid="{00000000-0004-0000-2300-000022000000}"/>
    <hyperlink ref="F286" r:id="rId36" xr:uid="{00000000-0004-0000-2300-000023000000}"/>
    <hyperlink ref="F290" r:id="rId37" xr:uid="{00000000-0004-0000-2300-000024000000}"/>
    <hyperlink ref="F295" r:id="rId38" xr:uid="{00000000-0004-0000-2300-000025000000}"/>
    <hyperlink ref="F304" r:id="rId39" xr:uid="{00000000-0004-0000-2300-000026000000}"/>
    <hyperlink ref="F309" r:id="rId40" xr:uid="{00000000-0004-0000-2300-000027000000}"/>
    <hyperlink ref="F314" r:id="rId41" xr:uid="{00000000-0004-0000-2300-000028000000}"/>
    <hyperlink ref="F316" r:id="rId42" xr:uid="{00000000-0004-0000-2300-000029000000}"/>
    <hyperlink ref="F318" r:id="rId43" xr:uid="{00000000-0004-0000-2300-00002A000000}"/>
    <hyperlink ref="F320" r:id="rId44" xr:uid="{00000000-0004-0000-2300-00002B000000}"/>
    <hyperlink ref="F324" r:id="rId45" xr:uid="{00000000-0004-0000-2300-00002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219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 customHeight="1">
      <c r="B8" s="22"/>
      <c r="D8" s="29" t="s">
        <v>301</v>
      </c>
      <c r="L8" s="22"/>
    </row>
    <row r="9" spans="2:46" s="1" customFormat="1" ht="23.25" customHeight="1">
      <c r="B9" s="34"/>
      <c r="E9" s="372" t="s">
        <v>8652</v>
      </c>
      <c r="F9" s="374"/>
      <c r="G9" s="374"/>
      <c r="H9" s="374"/>
      <c r="L9" s="34"/>
    </row>
    <row r="10" spans="2:46" s="1" customFormat="1" ht="12" customHeight="1">
      <c r="B10" s="34"/>
      <c r="D10" s="29" t="s">
        <v>303</v>
      </c>
      <c r="L10" s="34"/>
    </row>
    <row r="11" spans="2:46" s="1" customFormat="1" ht="16.5" customHeight="1">
      <c r="B11" s="34"/>
      <c r="E11" s="353" t="s">
        <v>304</v>
      </c>
      <c r="F11" s="374"/>
      <c r="G11" s="374"/>
      <c r="H11" s="374"/>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75" t="str">
        <f>'Rekapitulace stavby'!E14</f>
        <v>Vyplň údaj</v>
      </c>
      <c r="F20" s="342"/>
      <c r="G20" s="342"/>
      <c r="H20" s="342"/>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46" t="s">
        <v>3</v>
      </c>
      <c r="F29" s="346"/>
      <c r="G29" s="346"/>
      <c r="H29" s="346"/>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72" t="str">
        <f>E7</f>
        <v>Revitalizace multimodálního uzlu ve Dvoře Králové nad Labem - etapa I-VI.</v>
      </c>
      <c r="F50" s="373"/>
      <c r="G50" s="373"/>
      <c r="H50" s="373"/>
      <c r="L50" s="34"/>
    </row>
    <row r="51" spans="2:47" ht="12" customHeight="1">
      <c r="B51" s="22"/>
      <c r="C51" s="29" t="s">
        <v>301</v>
      </c>
      <c r="L51" s="22"/>
    </row>
    <row r="52" spans="2:47" s="1" customFormat="1" ht="23.25" customHeight="1">
      <c r="B52" s="34"/>
      <c r="E52" s="372" t="s">
        <v>8652</v>
      </c>
      <c r="F52" s="374"/>
      <c r="G52" s="374"/>
      <c r="H52" s="374"/>
      <c r="L52" s="34"/>
    </row>
    <row r="53" spans="2:47" s="1" customFormat="1" ht="12" customHeight="1">
      <c r="B53" s="34"/>
      <c r="C53" s="29" t="s">
        <v>303</v>
      </c>
      <c r="L53" s="34"/>
    </row>
    <row r="54" spans="2:47" s="1" customFormat="1" ht="16.5" customHeight="1">
      <c r="B54" s="34"/>
      <c r="E54" s="353" t="str">
        <f>E11</f>
        <v>SO00 - Objekty přípravy staveniště</v>
      </c>
      <c r="F54" s="374"/>
      <c r="G54" s="374"/>
      <c r="H54" s="374"/>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s="1" customFormat="1" ht="23.25" customHeight="1">
      <c r="B82" s="34"/>
      <c r="E82" s="372" t="s">
        <v>8652</v>
      </c>
      <c r="F82" s="374"/>
      <c r="G82" s="374"/>
      <c r="H82" s="374"/>
      <c r="L82" s="34"/>
    </row>
    <row r="83" spans="2:65" s="1" customFormat="1" ht="12" customHeight="1">
      <c r="B83" s="34"/>
      <c r="C83" s="29" t="s">
        <v>303</v>
      </c>
      <c r="L83" s="34"/>
    </row>
    <row r="84" spans="2:65" s="1" customFormat="1" ht="16.5" customHeight="1">
      <c r="B84" s="34"/>
      <c r="E84" s="353" t="str">
        <f>E11</f>
        <v>SO00 - Objekty přípravy staveniště</v>
      </c>
      <c r="F84" s="374"/>
      <c r="G84" s="374"/>
      <c r="H84" s="374"/>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8653</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8654</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8655</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8656</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8657</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8658</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8659</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8660</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24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2400-000000000000}"/>
    <hyperlink ref="F98" r:id="rId2" xr:uid="{00000000-0004-0000-2400-000001000000}"/>
    <hyperlink ref="F100" r:id="rId3" xr:uid="{00000000-0004-0000-2400-000002000000}"/>
    <hyperlink ref="F102" r:id="rId4" xr:uid="{00000000-0004-0000-2400-000003000000}"/>
    <hyperlink ref="F104" r:id="rId5" xr:uid="{00000000-0004-0000-2400-000004000000}"/>
    <hyperlink ref="F107" r:id="rId6" xr:uid="{00000000-0004-0000-2400-000005000000}"/>
    <hyperlink ref="F110" r:id="rId7" xr:uid="{00000000-0004-0000-2400-000006000000}"/>
    <hyperlink ref="F112" r:id="rId8" xr:uid="{00000000-0004-0000-2400-000007000000}"/>
    <hyperlink ref="F114" r:id="rId9" xr:uid="{00000000-0004-0000-2400-000008000000}"/>
    <hyperlink ref="F116" r:id="rId10" xr:uid="{00000000-0004-0000-2400-000009000000}"/>
    <hyperlink ref="F118" r:id="rId11" xr:uid="{00000000-0004-0000-2400-00000A000000}"/>
    <hyperlink ref="F121" r:id="rId12" xr:uid="{00000000-0004-0000-2400-00000B000000}"/>
    <hyperlink ref="F123" r:id="rId13" xr:uid="{00000000-0004-0000-2400-00000C000000}"/>
    <hyperlink ref="F126" r:id="rId14" xr:uid="{00000000-0004-0000-2400-00000D000000}"/>
    <hyperlink ref="F129" r:id="rId15" xr:uid="{00000000-0004-0000-2400-00000E000000}"/>
    <hyperlink ref="F132" r:id="rId16" xr:uid="{00000000-0004-0000-24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6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223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8652</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305</v>
      </c>
      <c r="L12" s="34"/>
    </row>
    <row r="13" spans="2:46" s="1" customFormat="1" ht="16.5" customHeight="1">
      <c r="B13" s="34"/>
      <c r="E13" s="353" t="s">
        <v>8661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ROUND(J99,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ROUND((SUM(BE99:BE266)),  2)</f>
        <v>0</v>
      </c>
      <c r="I37" s="95">
        <v>0.21</v>
      </c>
      <c r="J37" s="84">
        <f>ROUND(((SUM(BE99:BE266))*I37),  2)</f>
        <v>0</v>
      </c>
      <c r="L37" s="34"/>
    </row>
    <row r="38" spans="2:12" s="1" customFormat="1" ht="14.45" customHeight="1">
      <c r="B38" s="34"/>
      <c r="E38" s="29" t="s">
        <v>41</v>
      </c>
      <c r="F38" s="84">
        <f>ROUND((SUM(BF99:BF266)),  2)</f>
        <v>0</v>
      </c>
      <c r="I38" s="95">
        <v>0.12</v>
      </c>
      <c r="J38" s="84">
        <f>ROUND(((SUM(BF99:BF266))*I38),  2)</f>
        <v>0</v>
      </c>
      <c r="L38" s="34"/>
    </row>
    <row r="39" spans="2:12" s="1" customFormat="1" ht="14.45" hidden="1" customHeight="1">
      <c r="B39" s="34"/>
      <c r="E39" s="29" t="s">
        <v>42</v>
      </c>
      <c r="F39" s="84">
        <f>ROUND((SUM(BG99:BG266)),  2)</f>
        <v>0</v>
      </c>
      <c r="I39" s="95">
        <v>0.21</v>
      </c>
      <c r="J39" s="84">
        <f>0</f>
        <v>0</v>
      </c>
      <c r="L39" s="34"/>
    </row>
    <row r="40" spans="2:12" s="1" customFormat="1" ht="14.45" hidden="1" customHeight="1">
      <c r="B40" s="34"/>
      <c r="E40" s="29" t="s">
        <v>43</v>
      </c>
      <c r="F40" s="84">
        <f>ROUND((SUM(BH99:BH266)),  2)</f>
        <v>0</v>
      </c>
      <c r="I40" s="95">
        <v>0.12</v>
      </c>
      <c r="J40" s="84">
        <f>0</f>
        <v>0</v>
      </c>
      <c r="L40" s="34"/>
    </row>
    <row r="41" spans="2:12" s="1" customFormat="1" ht="14.45" hidden="1" customHeight="1">
      <c r="B41" s="34"/>
      <c r="E41" s="29" t="s">
        <v>44</v>
      </c>
      <c r="F41" s="84">
        <f>ROUND((SUM(BI99:BI266)),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8652</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305</v>
      </c>
      <c r="L57" s="34"/>
    </row>
    <row r="58" spans="2:12" s="1" customFormat="1" ht="16.5" customHeight="1">
      <c r="B58" s="34"/>
      <c r="E58" s="353" t="str">
        <f>E13</f>
        <v>SO 101.2 - Etapa II.</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J99</f>
        <v>0</v>
      </c>
      <c r="L67" s="34"/>
      <c r="AU67" s="19" t="s">
        <v>310</v>
      </c>
    </row>
    <row r="68" spans="2:47" s="8" customFormat="1" ht="24.95" customHeight="1">
      <c r="B68" s="105"/>
      <c r="D68" s="106" t="s">
        <v>425</v>
      </c>
      <c r="E68" s="107"/>
      <c r="F68" s="107"/>
      <c r="G68" s="107"/>
      <c r="H68" s="107"/>
      <c r="I68" s="107"/>
      <c r="J68" s="108">
        <f>J100</f>
        <v>0</v>
      </c>
      <c r="L68" s="105"/>
    </row>
    <row r="69" spans="2:47" s="9" customFormat="1" ht="19.899999999999999" customHeight="1">
      <c r="B69" s="109"/>
      <c r="D69" s="110" t="s">
        <v>426</v>
      </c>
      <c r="E69" s="111"/>
      <c r="F69" s="111"/>
      <c r="G69" s="111"/>
      <c r="H69" s="111"/>
      <c r="I69" s="111"/>
      <c r="J69" s="112">
        <f>J101</f>
        <v>0</v>
      </c>
      <c r="L69" s="109"/>
    </row>
    <row r="70" spans="2:47" s="9" customFormat="1" ht="19.899999999999999" customHeight="1">
      <c r="B70" s="109"/>
      <c r="D70" s="110" t="s">
        <v>429</v>
      </c>
      <c r="E70" s="111"/>
      <c r="F70" s="111"/>
      <c r="G70" s="111"/>
      <c r="H70" s="111"/>
      <c r="I70" s="111"/>
      <c r="J70" s="112">
        <f>J151</f>
        <v>0</v>
      </c>
      <c r="L70" s="109"/>
    </row>
    <row r="71" spans="2:47" s="9" customFormat="1" ht="19.899999999999999" customHeight="1">
      <c r="B71" s="109"/>
      <c r="D71" s="110" t="s">
        <v>431</v>
      </c>
      <c r="E71" s="111"/>
      <c r="F71" s="111"/>
      <c r="G71" s="111"/>
      <c r="H71" s="111"/>
      <c r="I71" s="111"/>
      <c r="J71" s="112">
        <f>J193</f>
        <v>0</v>
      </c>
      <c r="L71" s="109"/>
    </row>
    <row r="72" spans="2:47" s="9" customFormat="1" ht="19.899999999999999" customHeight="1">
      <c r="B72" s="109"/>
      <c r="D72" s="110" t="s">
        <v>432</v>
      </c>
      <c r="E72" s="111"/>
      <c r="F72" s="111"/>
      <c r="G72" s="111"/>
      <c r="H72" s="111"/>
      <c r="I72" s="111"/>
      <c r="J72" s="112">
        <f>J238</f>
        <v>0</v>
      </c>
      <c r="L72" s="109"/>
    </row>
    <row r="73" spans="2:47" s="9" customFormat="1" ht="19.899999999999999" customHeight="1">
      <c r="B73" s="109"/>
      <c r="D73" s="110" t="s">
        <v>433</v>
      </c>
      <c r="E73" s="111"/>
      <c r="F73" s="111"/>
      <c r="G73" s="111"/>
      <c r="H73" s="111"/>
      <c r="I73" s="111"/>
      <c r="J73" s="112">
        <f>J259</f>
        <v>0</v>
      </c>
      <c r="L73" s="109"/>
    </row>
    <row r="74" spans="2:47" s="8" customFormat="1" ht="24.95" customHeight="1">
      <c r="B74" s="105"/>
      <c r="D74" s="106" t="s">
        <v>311</v>
      </c>
      <c r="E74" s="107"/>
      <c r="F74" s="107"/>
      <c r="G74" s="107"/>
      <c r="H74" s="107"/>
      <c r="I74" s="107"/>
      <c r="J74" s="108">
        <f>J262</f>
        <v>0</v>
      </c>
      <c r="L74" s="105"/>
    </row>
    <row r="75" spans="2:47" s="9" customFormat="1" ht="19.899999999999999" customHeight="1">
      <c r="B75" s="109"/>
      <c r="D75" s="110" t="s">
        <v>313</v>
      </c>
      <c r="E75" s="111"/>
      <c r="F75" s="111"/>
      <c r="G75" s="111"/>
      <c r="H75" s="111"/>
      <c r="I75" s="111"/>
      <c r="J75" s="112">
        <f>J263</f>
        <v>0</v>
      </c>
      <c r="L75" s="109"/>
    </row>
    <row r="76" spans="2:47" s="1" customFormat="1" ht="21.75" customHeight="1">
      <c r="B76" s="34"/>
      <c r="L76" s="34"/>
    </row>
    <row r="77" spans="2:47" s="1" customFormat="1" ht="6.95" customHeight="1">
      <c r="B77" s="43"/>
      <c r="C77" s="44"/>
      <c r="D77" s="44"/>
      <c r="E77" s="44"/>
      <c r="F77" s="44"/>
      <c r="G77" s="44"/>
      <c r="H77" s="44"/>
      <c r="I77" s="44"/>
      <c r="J77" s="44"/>
      <c r="K77" s="44"/>
      <c r="L77" s="34"/>
    </row>
    <row r="81" spans="2:12" s="1" customFormat="1" ht="6.95" customHeight="1">
      <c r="B81" s="45"/>
      <c r="C81" s="46"/>
      <c r="D81" s="46"/>
      <c r="E81" s="46"/>
      <c r="F81" s="46"/>
      <c r="G81" s="46"/>
      <c r="H81" s="46"/>
      <c r="I81" s="46"/>
      <c r="J81" s="46"/>
      <c r="K81" s="46"/>
      <c r="L81" s="34"/>
    </row>
    <row r="82" spans="2:12" s="1" customFormat="1" ht="24.95" customHeight="1">
      <c r="B82" s="34"/>
      <c r="C82" s="23" t="s">
        <v>314</v>
      </c>
      <c r="L82" s="34"/>
    </row>
    <row r="83" spans="2:12" s="1" customFormat="1" ht="6.95" customHeight="1">
      <c r="B83" s="34"/>
      <c r="L83" s="34"/>
    </row>
    <row r="84" spans="2:12" s="1" customFormat="1" ht="12" customHeight="1">
      <c r="B84" s="34"/>
      <c r="C84" s="29" t="s">
        <v>17</v>
      </c>
      <c r="L84" s="34"/>
    </row>
    <row r="85" spans="2:12" s="1" customFormat="1" ht="26.25" customHeight="1">
      <c r="B85" s="34"/>
      <c r="E85" s="372" t="str">
        <f>E7</f>
        <v>Revitalizace multimodálního uzlu ve Dvoře Králové nad Labem - etapa I-VI.</v>
      </c>
      <c r="F85" s="373"/>
      <c r="G85" s="373"/>
      <c r="H85" s="373"/>
      <c r="L85" s="34"/>
    </row>
    <row r="86" spans="2:12" ht="12" customHeight="1">
      <c r="B86" s="22"/>
      <c r="C86" s="29" t="s">
        <v>301</v>
      </c>
      <c r="L86" s="22"/>
    </row>
    <row r="87" spans="2:12" ht="23.25" customHeight="1">
      <c r="B87" s="22"/>
      <c r="E87" s="372" t="s">
        <v>8652</v>
      </c>
      <c r="F87" s="335"/>
      <c r="G87" s="335"/>
      <c r="H87" s="335"/>
      <c r="L87" s="22"/>
    </row>
    <row r="88" spans="2:12" ht="12" customHeight="1">
      <c r="B88" s="22"/>
      <c r="C88" s="29" t="s">
        <v>303</v>
      </c>
      <c r="L88" s="22"/>
    </row>
    <row r="89" spans="2:12" s="1" customFormat="1" ht="16.5" customHeight="1">
      <c r="B89" s="34"/>
      <c r="E89" s="365" t="s">
        <v>419</v>
      </c>
      <c r="F89" s="374"/>
      <c r="G89" s="374"/>
      <c r="H89" s="374"/>
      <c r="L89" s="34"/>
    </row>
    <row r="90" spans="2:12" s="1" customFormat="1" ht="12" customHeight="1">
      <c r="B90" s="34"/>
      <c r="C90" s="29" t="s">
        <v>305</v>
      </c>
      <c r="L90" s="34"/>
    </row>
    <row r="91" spans="2:12" s="1" customFormat="1" ht="16.5" customHeight="1">
      <c r="B91" s="34"/>
      <c r="E91" s="353" t="str">
        <f>E13</f>
        <v>SO 101.2 - Etapa II.</v>
      </c>
      <c r="F91" s="374"/>
      <c r="G91" s="374"/>
      <c r="H91" s="374"/>
      <c r="L91" s="34"/>
    </row>
    <row r="92" spans="2:12" s="1" customFormat="1" ht="6.95" customHeight="1">
      <c r="B92" s="34"/>
      <c r="L92" s="34"/>
    </row>
    <row r="93" spans="2:12" s="1" customFormat="1" ht="12" customHeight="1">
      <c r="B93" s="34"/>
      <c r="C93" s="29" t="s">
        <v>21</v>
      </c>
      <c r="F93" s="27" t="str">
        <f>F16</f>
        <v xml:space="preserve"> </v>
      </c>
      <c r="I93" s="29" t="s">
        <v>23</v>
      </c>
      <c r="J93" s="51" t="str">
        <f>IF(J16="","",J16)</f>
        <v>26. 8. 2025</v>
      </c>
      <c r="L93" s="34"/>
    </row>
    <row r="94" spans="2:12" s="1" customFormat="1" ht="6.95" customHeight="1">
      <c r="B94" s="34"/>
      <c r="L94" s="34"/>
    </row>
    <row r="95" spans="2:12" s="1" customFormat="1" ht="15.2" customHeight="1">
      <c r="B95" s="34"/>
      <c r="C95" s="29" t="s">
        <v>25</v>
      </c>
      <c r="F95" s="27" t="str">
        <f>E19</f>
        <v>Město Dvůr Králové nad Labem</v>
      </c>
      <c r="I95" s="29" t="s">
        <v>30</v>
      </c>
      <c r="J95" s="32" t="str">
        <f>E25</f>
        <v xml:space="preserve"> </v>
      </c>
      <c r="L95" s="34"/>
    </row>
    <row r="96" spans="2:12" s="1" customFormat="1" ht="25.7" customHeight="1">
      <c r="B96" s="34"/>
      <c r="C96" s="29" t="s">
        <v>28</v>
      </c>
      <c r="F96" s="27" t="str">
        <f>IF(E22="","",E22)</f>
        <v>Vyplň údaj</v>
      </c>
      <c r="I96" s="29" t="s">
        <v>32</v>
      </c>
      <c r="J96" s="32" t="str">
        <f>E28</f>
        <v>VECTURA Pardubice s.r.o.</v>
      </c>
      <c r="L96" s="34"/>
    </row>
    <row r="97" spans="2:65" s="1" customFormat="1" ht="10.35" customHeight="1">
      <c r="B97" s="34"/>
      <c r="L97" s="34"/>
    </row>
    <row r="98" spans="2:65" s="10" customFormat="1" ht="29.25" customHeight="1">
      <c r="B98" s="113"/>
      <c r="C98" s="114" t="s">
        <v>315</v>
      </c>
      <c r="D98" s="115" t="s">
        <v>54</v>
      </c>
      <c r="E98" s="115" t="s">
        <v>50</v>
      </c>
      <c r="F98" s="115" t="s">
        <v>51</v>
      </c>
      <c r="G98" s="115" t="s">
        <v>316</v>
      </c>
      <c r="H98" s="115" t="s">
        <v>317</v>
      </c>
      <c r="I98" s="115" t="s">
        <v>318</v>
      </c>
      <c r="J98" s="115" t="s">
        <v>309</v>
      </c>
      <c r="K98" s="116" t="s">
        <v>319</v>
      </c>
      <c r="L98" s="113"/>
      <c r="M98" s="58" t="s">
        <v>3</v>
      </c>
      <c r="N98" s="59" t="s">
        <v>39</v>
      </c>
      <c r="O98" s="59" t="s">
        <v>320</v>
      </c>
      <c r="P98" s="59" t="s">
        <v>321</v>
      </c>
      <c r="Q98" s="59" t="s">
        <v>322</v>
      </c>
      <c r="R98" s="59" t="s">
        <v>323</v>
      </c>
      <c r="S98" s="59" t="s">
        <v>324</v>
      </c>
      <c r="T98" s="60" t="s">
        <v>325</v>
      </c>
    </row>
    <row r="99" spans="2:65" s="1" customFormat="1" ht="22.9" customHeight="1">
      <c r="B99" s="34"/>
      <c r="C99" s="63" t="s">
        <v>326</v>
      </c>
      <c r="J99" s="117">
        <f>BK99</f>
        <v>0</v>
      </c>
      <c r="L99" s="34"/>
      <c r="M99" s="61"/>
      <c r="N99" s="52"/>
      <c r="O99" s="52"/>
      <c r="P99" s="118">
        <f>P100+P262</f>
        <v>0</v>
      </c>
      <c r="Q99" s="52"/>
      <c r="R99" s="118">
        <f>R100+R262</f>
        <v>369.21630886000003</v>
      </c>
      <c r="S99" s="52"/>
      <c r="T99" s="119">
        <f>T100+T262</f>
        <v>609.43739999999991</v>
      </c>
      <c r="AT99" s="19" t="s">
        <v>68</v>
      </c>
      <c r="AU99" s="19" t="s">
        <v>310</v>
      </c>
      <c r="BK99" s="120">
        <f>BK100+BK262</f>
        <v>0</v>
      </c>
    </row>
    <row r="100" spans="2:65" s="11" customFormat="1" ht="25.9" customHeight="1">
      <c r="B100" s="121"/>
      <c r="D100" s="122" t="s">
        <v>68</v>
      </c>
      <c r="E100" s="123" t="s">
        <v>434</v>
      </c>
      <c r="F100" s="123" t="s">
        <v>435</v>
      </c>
      <c r="I100" s="124"/>
      <c r="J100" s="125">
        <f>BK100</f>
        <v>0</v>
      </c>
      <c r="L100" s="121"/>
      <c r="M100" s="126"/>
      <c r="P100" s="127">
        <f>P101+P151+P193+P238+P259</f>
        <v>0</v>
      </c>
      <c r="R100" s="127">
        <f>R101+R151+R193+R238+R259</f>
        <v>369.21630886000003</v>
      </c>
      <c r="T100" s="128">
        <f>T101+T151+T193+T238+T259</f>
        <v>609.43739999999991</v>
      </c>
      <c r="AR100" s="122" t="s">
        <v>76</v>
      </c>
      <c r="AT100" s="129" t="s">
        <v>68</v>
      </c>
      <c r="AU100" s="129" t="s">
        <v>69</v>
      </c>
      <c r="AY100" s="122" t="s">
        <v>328</v>
      </c>
      <c r="BK100" s="130">
        <f>BK101+BK151+BK193+BK238+BK259</f>
        <v>0</v>
      </c>
    </row>
    <row r="101" spans="2:65" s="11" customFormat="1" ht="22.9" customHeight="1">
      <c r="B101" s="121"/>
      <c r="D101" s="122" t="s">
        <v>68</v>
      </c>
      <c r="E101" s="131" t="s">
        <v>76</v>
      </c>
      <c r="F101" s="131" t="s">
        <v>436</v>
      </c>
      <c r="I101" s="124"/>
      <c r="J101" s="132">
        <f>BK101</f>
        <v>0</v>
      </c>
      <c r="L101" s="121"/>
      <c r="M101" s="126"/>
      <c r="P101" s="127">
        <f>SUM(P102:P150)</f>
        <v>0</v>
      </c>
      <c r="R101" s="127">
        <f>SUM(R102:R150)</f>
        <v>0.13118000000000002</v>
      </c>
      <c r="T101" s="128">
        <f>SUM(T102:T150)</f>
        <v>609.27339999999992</v>
      </c>
      <c r="AR101" s="122" t="s">
        <v>76</v>
      </c>
      <c r="AT101" s="129" t="s">
        <v>68</v>
      </c>
      <c r="AU101" s="129" t="s">
        <v>76</v>
      </c>
      <c r="AY101" s="122" t="s">
        <v>328</v>
      </c>
      <c r="BK101" s="130">
        <f>SUM(BK102:BK150)</f>
        <v>0</v>
      </c>
    </row>
    <row r="102" spans="2:65" s="1" customFormat="1" ht="24.2" customHeight="1">
      <c r="B102" s="133"/>
      <c r="C102" s="134" t="s">
        <v>76</v>
      </c>
      <c r="D102" s="134" t="s">
        <v>331</v>
      </c>
      <c r="E102" s="135" t="s">
        <v>437</v>
      </c>
      <c r="F102" s="136" t="s">
        <v>438</v>
      </c>
      <c r="G102" s="137" t="s">
        <v>439</v>
      </c>
      <c r="H102" s="138">
        <v>132</v>
      </c>
      <c r="I102" s="139"/>
      <c r="J102" s="140">
        <f>ROUND(I102*H102,2)</f>
        <v>0</v>
      </c>
      <c r="K102" s="136" t="s">
        <v>335</v>
      </c>
      <c r="L102" s="34"/>
      <c r="M102" s="141" t="s">
        <v>3</v>
      </c>
      <c r="N102" s="142" t="s">
        <v>40</v>
      </c>
      <c r="P102" s="143">
        <f>O102*H102</f>
        <v>0</v>
      </c>
      <c r="Q102" s="143">
        <v>0</v>
      </c>
      <c r="R102" s="143">
        <f>Q102*H102</f>
        <v>0</v>
      </c>
      <c r="S102" s="143">
        <v>0.26</v>
      </c>
      <c r="T102" s="144">
        <f>S102*H102</f>
        <v>34.32</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8662</v>
      </c>
    </row>
    <row r="103" spans="2:65" s="1" customFormat="1">
      <c r="B103" s="34"/>
      <c r="D103" s="147" t="s">
        <v>338</v>
      </c>
      <c r="F103" s="148" t="s">
        <v>441</v>
      </c>
      <c r="I103" s="149"/>
      <c r="L103" s="34"/>
      <c r="M103" s="150"/>
      <c r="T103" s="55"/>
      <c r="AT103" s="19" t="s">
        <v>338</v>
      </c>
      <c r="AU103" s="19" t="s">
        <v>79</v>
      </c>
    </row>
    <row r="104" spans="2:65" s="12" customFormat="1">
      <c r="B104" s="156"/>
      <c r="D104" s="151" t="s">
        <v>442</v>
      </c>
      <c r="E104" s="157" t="s">
        <v>3</v>
      </c>
      <c r="F104" s="158" t="s">
        <v>8663</v>
      </c>
      <c r="H104" s="159">
        <v>132</v>
      </c>
      <c r="I104" s="160"/>
      <c r="L104" s="156"/>
      <c r="M104" s="161"/>
      <c r="T104" s="162"/>
      <c r="AT104" s="157" t="s">
        <v>442</v>
      </c>
      <c r="AU104" s="157" t="s">
        <v>79</v>
      </c>
      <c r="AV104" s="12" t="s">
        <v>79</v>
      </c>
      <c r="AW104" s="12" t="s">
        <v>31</v>
      </c>
      <c r="AX104" s="12" t="s">
        <v>76</v>
      </c>
      <c r="AY104" s="157" t="s">
        <v>328</v>
      </c>
    </row>
    <row r="105" spans="2:65" s="1" customFormat="1" ht="33" customHeight="1">
      <c r="B105" s="133"/>
      <c r="C105" s="134" t="s">
        <v>79</v>
      </c>
      <c r="D105" s="134" t="s">
        <v>331</v>
      </c>
      <c r="E105" s="135" t="s">
        <v>8664</v>
      </c>
      <c r="F105" s="136" t="s">
        <v>8665</v>
      </c>
      <c r="G105" s="137" t="s">
        <v>439</v>
      </c>
      <c r="H105" s="138">
        <v>415</v>
      </c>
      <c r="I105" s="139"/>
      <c r="J105" s="140">
        <f>ROUND(I105*H105,2)</f>
        <v>0</v>
      </c>
      <c r="K105" s="136" t="s">
        <v>335</v>
      </c>
      <c r="L105" s="34"/>
      <c r="M105" s="141" t="s">
        <v>3</v>
      </c>
      <c r="N105" s="142" t="s">
        <v>40</v>
      </c>
      <c r="P105" s="143">
        <f>O105*H105</f>
        <v>0</v>
      </c>
      <c r="Q105" s="143">
        <v>0</v>
      </c>
      <c r="R105" s="143">
        <f>Q105*H105</f>
        <v>0</v>
      </c>
      <c r="S105" s="143">
        <v>0.57999999999999996</v>
      </c>
      <c r="T105" s="144">
        <f>S105*H105</f>
        <v>240.7</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8666</v>
      </c>
    </row>
    <row r="106" spans="2:65" s="1" customFormat="1">
      <c r="B106" s="34"/>
      <c r="D106" s="147" t="s">
        <v>338</v>
      </c>
      <c r="F106" s="148" t="s">
        <v>8667</v>
      </c>
      <c r="I106" s="149"/>
      <c r="L106" s="34"/>
      <c r="M106" s="150"/>
      <c r="T106" s="55"/>
      <c r="AT106" s="19" t="s">
        <v>338</v>
      </c>
      <c r="AU106" s="19" t="s">
        <v>79</v>
      </c>
    </row>
    <row r="107" spans="2:65" s="12" customFormat="1">
      <c r="B107" s="156"/>
      <c r="D107" s="151" t="s">
        <v>442</v>
      </c>
      <c r="E107" s="157" t="s">
        <v>3</v>
      </c>
      <c r="F107" s="158" t="s">
        <v>8668</v>
      </c>
      <c r="H107" s="159">
        <v>283</v>
      </c>
      <c r="I107" s="160"/>
      <c r="L107" s="156"/>
      <c r="M107" s="161"/>
      <c r="T107" s="162"/>
      <c r="AT107" s="157" t="s">
        <v>442</v>
      </c>
      <c r="AU107" s="157" t="s">
        <v>79</v>
      </c>
      <c r="AV107" s="12" t="s">
        <v>79</v>
      </c>
      <c r="AW107" s="12" t="s">
        <v>31</v>
      </c>
      <c r="AX107" s="12" t="s">
        <v>69</v>
      </c>
      <c r="AY107" s="157" t="s">
        <v>328</v>
      </c>
    </row>
    <row r="108" spans="2:65" s="12" customFormat="1">
      <c r="B108" s="156"/>
      <c r="D108" s="151" t="s">
        <v>442</v>
      </c>
      <c r="E108" s="157" t="s">
        <v>3</v>
      </c>
      <c r="F108" s="158" t="s">
        <v>8669</v>
      </c>
      <c r="H108" s="159">
        <v>132</v>
      </c>
      <c r="I108" s="160"/>
      <c r="L108" s="156"/>
      <c r="M108" s="161"/>
      <c r="T108" s="162"/>
      <c r="AT108" s="157" t="s">
        <v>442</v>
      </c>
      <c r="AU108" s="157" t="s">
        <v>79</v>
      </c>
      <c r="AV108" s="12" t="s">
        <v>79</v>
      </c>
      <c r="AW108" s="12" t="s">
        <v>31</v>
      </c>
      <c r="AX108" s="12" t="s">
        <v>69</v>
      </c>
      <c r="AY108" s="157" t="s">
        <v>328</v>
      </c>
    </row>
    <row r="109" spans="2:65" s="13" customFormat="1">
      <c r="B109" s="163"/>
      <c r="D109" s="151" t="s">
        <v>442</v>
      </c>
      <c r="E109" s="164" t="s">
        <v>3</v>
      </c>
      <c r="F109" s="165" t="s">
        <v>452</v>
      </c>
      <c r="H109" s="166">
        <v>415</v>
      </c>
      <c r="I109" s="167"/>
      <c r="L109" s="163"/>
      <c r="M109" s="168"/>
      <c r="T109" s="169"/>
      <c r="AT109" s="164" t="s">
        <v>442</v>
      </c>
      <c r="AU109" s="164" t="s">
        <v>79</v>
      </c>
      <c r="AV109" s="13" t="s">
        <v>113</v>
      </c>
      <c r="AW109" s="13" t="s">
        <v>31</v>
      </c>
      <c r="AX109" s="13" t="s">
        <v>76</v>
      </c>
      <c r="AY109" s="164" t="s">
        <v>328</v>
      </c>
    </row>
    <row r="110" spans="2:65" s="1" customFormat="1" ht="33" customHeight="1">
      <c r="B110" s="133"/>
      <c r="C110" s="134" t="s">
        <v>87</v>
      </c>
      <c r="D110" s="134" t="s">
        <v>331</v>
      </c>
      <c r="E110" s="135" t="s">
        <v>8670</v>
      </c>
      <c r="F110" s="136" t="s">
        <v>8671</v>
      </c>
      <c r="G110" s="137" t="s">
        <v>439</v>
      </c>
      <c r="H110" s="138">
        <v>35</v>
      </c>
      <c r="I110" s="139"/>
      <c r="J110" s="140">
        <f>ROUND(I110*H110,2)</f>
        <v>0</v>
      </c>
      <c r="K110" s="136" t="s">
        <v>335</v>
      </c>
      <c r="L110" s="34"/>
      <c r="M110" s="141" t="s">
        <v>3</v>
      </c>
      <c r="N110" s="142" t="s">
        <v>40</v>
      </c>
      <c r="P110" s="143">
        <f>O110*H110</f>
        <v>0</v>
      </c>
      <c r="Q110" s="143">
        <v>0</v>
      </c>
      <c r="R110" s="143">
        <f>Q110*H110</f>
        <v>0</v>
      </c>
      <c r="S110" s="143">
        <v>0.75</v>
      </c>
      <c r="T110" s="144">
        <f>S110*H110</f>
        <v>26.25</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8672</v>
      </c>
    </row>
    <row r="111" spans="2:65" s="1" customFormat="1">
      <c r="B111" s="34"/>
      <c r="D111" s="147" t="s">
        <v>338</v>
      </c>
      <c r="F111" s="148" t="s">
        <v>8673</v>
      </c>
      <c r="I111" s="149"/>
      <c r="L111" s="34"/>
      <c r="M111" s="150"/>
      <c r="T111" s="55"/>
      <c r="AT111" s="19" t="s">
        <v>338</v>
      </c>
      <c r="AU111" s="19" t="s">
        <v>79</v>
      </c>
    </row>
    <row r="112" spans="2:65" s="12" customFormat="1">
      <c r="B112" s="156"/>
      <c r="D112" s="151" t="s">
        <v>442</v>
      </c>
      <c r="E112" s="157" t="s">
        <v>3</v>
      </c>
      <c r="F112" s="158" t="s">
        <v>8674</v>
      </c>
      <c r="H112" s="159">
        <v>35</v>
      </c>
      <c r="I112" s="160"/>
      <c r="L112" s="156"/>
      <c r="M112" s="161"/>
      <c r="T112" s="162"/>
      <c r="AT112" s="157" t="s">
        <v>442</v>
      </c>
      <c r="AU112" s="157" t="s">
        <v>79</v>
      </c>
      <c r="AV112" s="12" t="s">
        <v>79</v>
      </c>
      <c r="AW112" s="12" t="s">
        <v>31</v>
      </c>
      <c r="AX112" s="12" t="s">
        <v>76</v>
      </c>
      <c r="AY112" s="157" t="s">
        <v>328</v>
      </c>
    </row>
    <row r="113" spans="2:65" s="1" customFormat="1" ht="33" customHeight="1">
      <c r="B113" s="133"/>
      <c r="C113" s="134" t="s">
        <v>113</v>
      </c>
      <c r="D113" s="134" t="s">
        <v>331</v>
      </c>
      <c r="E113" s="135" t="s">
        <v>8675</v>
      </c>
      <c r="F113" s="136" t="s">
        <v>8676</v>
      </c>
      <c r="G113" s="137" t="s">
        <v>439</v>
      </c>
      <c r="H113" s="138">
        <v>74</v>
      </c>
      <c r="I113" s="139"/>
      <c r="J113" s="140">
        <f>ROUND(I113*H113,2)</f>
        <v>0</v>
      </c>
      <c r="K113" s="136" t="s">
        <v>8677</v>
      </c>
      <c r="L113" s="34"/>
      <c r="M113" s="141" t="s">
        <v>3</v>
      </c>
      <c r="N113" s="142" t="s">
        <v>40</v>
      </c>
      <c r="P113" s="143">
        <f>O113*H113</f>
        <v>0</v>
      </c>
      <c r="Q113" s="143">
        <v>9.0000000000000006E-5</v>
      </c>
      <c r="R113" s="143">
        <f>Q113*H113</f>
        <v>6.6600000000000001E-3</v>
      </c>
      <c r="S113" s="143">
        <v>0.23</v>
      </c>
      <c r="T113" s="144">
        <f>S113*H113</f>
        <v>17.02</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8678</v>
      </c>
    </row>
    <row r="114" spans="2:65" s="1" customFormat="1">
      <c r="B114" s="34"/>
      <c r="D114" s="147" t="s">
        <v>338</v>
      </c>
      <c r="F114" s="148" t="s">
        <v>8679</v>
      </c>
      <c r="I114" s="149"/>
      <c r="L114" s="34"/>
      <c r="M114" s="150"/>
      <c r="T114" s="55"/>
      <c r="AT114" s="19" t="s">
        <v>338</v>
      </c>
      <c r="AU114" s="19" t="s">
        <v>79</v>
      </c>
    </row>
    <row r="115" spans="2:65" s="12" customFormat="1">
      <c r="B115" s="156"/>
      <c r="D115" s="151" t="s">
        <v>442</v>
      </c>
      <c r="E115" s="157" t="s">
        <v>3</v>
      </c>
      <c r="F115" s="158" t="s">
        <v>8680</v>
      </c>
      <c r="H115" s="159">
        <v>74</v>
      </c>
      <c r="I115" s="160"/>
      <c r="L115" s="156"/>
      <c r="M115" s="161"/>
      <c r="T115" s="162"/>
      <c r="AT115" s="157" t="s">
        <v>442</v>
      </c>
      <c r="AU115" s="157" t="s">
        <v>79</v>
      </c>
      <c r="AV115" s="12" t="s">
        <v>79</v>
      </c>
      <c r="AW115" s="12" t="s">
        <v>31</v>
      </c>
      <c r="AX115" s="12" t="s">
        <v>69</v>
      </c>
      <c r="AY115" s="157" t="s">
        <v>328</v>
      </c>
    </row>
    <row r="116" spans="2:65" s="13" customFormat="1">
      <c r="B116" s="163"/>
      <c r="D116" s="151" t="s">
        <v>442</v>
      </c>
      <c r="E116" s="164" t="s">
        <v>3</v>
      </c>
      <c r="F116" s="165" t="s">
        <v>452</v>
      </c>
      <c r="H116" s="166">
        <v>74</v>
      </c>
      <c r="I116" s="167"/>
      <c r="L116" s="163"/>
      <c r="M116" s="168"/>
      <c r="T116" s="169"/>
      <c r="AT116" s="164" t="s">
        <v>442</v>
      </c>
      <c r="AU116" s="164" t="s">
        <v>79</v>
      </c>
      <c r="AV116" s="13" t="s">
        <v>113</v>
      </c>
      <c r="AW116" s="13" t="s">
        <v>31</v>
      </c>
      <c r="AX116" s="13" t="s">
        <v>76</v>
      </c>
      <c r="AY116" s="164" t="s">
        <v>328</v>
      </c>
    </row>
    <row r="117" spans="2:65" s="1" customFormat="1" ht="33" customHeight="1">
      <c r="B117" s="133"/>
      <c r="C117" s="134" t="s">
        <v>138</v>
      </c>
      <c r="D117" s="134" t="s">
        <v>331</v>
      </c>
      <c r="E117" s="135" t="s">
        <v>8681</v>
      </c>
      <c r="F117" s="136" t="s">
        <v>8682</v>
      </c>
      <c r="G117" s="137" t="s">
        <v>439</v>
      </c>
      <c r="H117" s="138">
        <v>566</v>
      </c>
      <c r="I117" s="139"/>
      <c r="J117" s="140">
        <f>ROUND(I117*H117,2)</f>
        <v>0</v>
      </c>
      <c r="K117" s="136" t="s">
        <v>8677</v>
      </c>
      <c r="L117" s="34"/>
      <c r="M117" s="141" t="s">
        <v>3</v>
      </c>
      <c r="N117" s="142" t="s">
        <v>40</v>
      </c>
      <c r="P117" s="143">
        <f>O117*H117</f>
        <v>0</v>
      </c>
      <c r="Q117" s="143">
        <v>2.2000000000000001E-4</v>
      </c>
      <c r="R117" s="143">
        <f>Q117*H117</f>
        <v>0.12452000000000001</v>
      </c>
      <c r="S117" s="143">
        <v>0.46</v>
      </c>
      <c r="T117" s="144">
        <f>S117*H117</f>
        <v>260.36</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8683</v>
      </c>
    </row>
    <row r="118" spans="2:65" s="1" customFormat="1">
      <c r="B118" s="34"/>
      <c r="D118" s="147" t="s">
        <v>338</v>
      </c>
      <c r="F118" s="148" t="s">
        <v>8684</v>
      </c>
      <c r="I118" s="149"/>
      <c r="L118" s="34"/>
      <c r="M118" s="150"/>
      <c r="T118" s="55"/>
      <c r="AT118" s="19" t="s">
        <v>338</v>
      </c>
      <c r="AU118" s="19" t="s">
        <v>79</v>
      </c>
    </row>
    <row r="119" spans="2:65" s="12" customFormat="1">
      <c r="B119" s="156"/>
      <c r="D119" s="151" t="s">
        <v>442</v>
      </c>
      <c r="E119" s="157" t="s">
        <v>3</v>
      </c>
      <c r="F119" s="158" t="s">
        <v>8685</v>
      </c>
      <c r="H119" s="159">
        <v>283</v>
      </c>
      <c r="I119" s="160"/>
      <c r="L119" s="156"/>
      <c r="M119" s="161"/>
      <c r="T119" s="162"/>
      <c r="AT119" s="157" t="s">
        <v>442</v>
      </c>
      <c r="AU119" s="157" t="s">
        <v>79</v>
      </c>
      <c r="AV119" s="12" t="s">
        <v>79</v>
      </c>
      <c r="AW119" s="12" t="s">
        <v>31</v>
      </c>
      <c r="AX119" s="12" t="s">
        <v>69</v>
      </c>
      <c r="AY119" s="157" t="s">
        <v>328</v>
      </c>
    </row>
    <row r="120" spans="2:65" s="12" customFormat="1">
      <c r="B120" s="156"/>
      <c r="D120" s="151" t="s">
        <v>442</v>
      </c>
      <c r="E120" s="157" t="s">
        <v>3</v>
      </c>
      <c r="F120" s="158" t="s">
        <v>8686</v>
      </c>
      <c r="H120" s="159">
        <v>566</v>
      </c>
      <c r="I120" s="160"/>
      <c r="L120" s="156"/>
      <c r="M120" s="161"/>
      <c r="T120" s="162"/>
      <c r="AT120" s="157" t="s">
        <v>442</v>
      </c>
      <c r="AU120" s="157" t="s">
        <v>79</v>
      </c>
      <c r="AV120" s="12" t="s">
        <v>79</v>
      </c>
      <c r="AW120" s="12" t="s">
        <v>31</v>
      </c>
      <c r="AX120" s="12" t="s">
        <v>76</v>
      </c>
      <c r="AY120" s="157" t="s">
        <v>328</v>
      </c>
    </row>
    <row r="121" spans="2:65" s="1" customFormat="1" ht="16.5" customHeight="1">
      <c r="B121" s="133"/>
      <c r="C121" s="134" t="s">
        <v>150</v>
      </c>
      <c r="D121" s="134" t="s">
        <v>331</v>
      </c>
      <c r="E121" s="135" t="s">
        <v>474</v>
      </c>
      <c r="F121" s="136" t="s">
        <v>475</v>
      </c>
      <c r="G121" s="137" t="s">
        <v>476</v>
      </c>
      <c r="H121" s="138">
        <v>133.80000000000001</v>
      </c>
      <c r="I121" s="139"/>
      <c r="J121" s="140">
        <f>ROUND(I121*H121,2)</f>
        <v>0</v>
      </c>
      <c r="K121" s="136" t="s">
        <v>335</v>
      </c>
      <c r="L121" s="34"/>
      <c r="M121" s="141" t="s">
        <v>3</v>
      </c>
      <c r="N121" s="142" t="s">
        <v>40</v>
      </c>
      <c r="P121" s="143">
        <f>O121*H121</f>
        <v>0</v>
      </c>
      <c r="Q121" s="143">
        <v>0</v>
      </c>
      <c r="R121" s="143">
        <f>Q121*H121</f>
        <v>0</v>
      </c>
      <c r="S121" s="143">
        <v>0.20499999999999999</v>
      </c>
      <c r="T121" s="144">
        <f>S121*H121</f>
        <v>27.429000000000002</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8687</v>
      </c>
    </row>
    <row r="122" spans="2:65" s="1" customFormat="1">
      <c r="B122" s="34"/>
      <c r="D122" s="147" t="s">
        <v>338</v>
      </c>
      <c r="F122" s="148" t="s">
        <v>478</v>
      </c>
      <c r="I122" s="149"/>
      <c r="L122" s="34"/>
      <c r="M122" s="150"/>
      <c r="T122" s="55"/>
      <c r="AT122" s="19" t="s">
        <v>338</v>
      </c>
      <c r="AU122" s="19" t="s">
        <v>79</v>
      </c>
    </row>
    <row r="123" spans="2:65" s="12" customFormat="1">
      <c r="B123" s="156"/>
      <c r="D123" s="151" t="s">
        <v>442</v>
      </c>
      <c r="E123" s="157" t="s">
        <v>3</v>
      </c>
      <c r="F123" s="158" t="s">
        <v>8688</v>
      </c>
      <c r="H123" s="159">
        <v>16</v>
      </c>
      <c r="I123" s="160"/>
      <c r="L123" s="156"/>
      <c r="M123" s="161"/>
      <c r="T123" s="162"/>
      <c r="AT123" s="157" t="s">
        <v>442</v>
      </c>
      <c r="AU123" s="157" t="s">
        <v>79</v>
      </c>
      <c r="AV123" s="12" t="s">
        <v>79</v>
      </c>
      <c r="AW123" s="12" t="s">
        <v>31</v>
      </c>
      <c r="AX123" s="12" t="s">
        <v>69</v>
      </c>
      <c r="AY123" s="157" t="s">
        <v>328</v>
      </c>
    </row>
    <row r="124" spans="2:65" s="12" customFormat="1">
      <c r="B124" s="156"/>
      <c r="D124" s="151" t="s">
        <v>442</v>
      </c>
      <c r="E124" s="157" t="s">
        <v>3</v>
      </c>
      <c r="F124" s="158" t="s">
        <v>8689</v>
      </c>
      <c r="H124" s="159">
        <v>117.8</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133.80000000000001</v>
      </c>
      <c r="I125" s="167"/>
      <c r="L125" s="163"/>
      <c r="M125" s="168"/>
      <c r="T125" s="169"/>
      <c r="AT125" s="164" t="s">
        <v>442</v>
      </c>
      <c r="AU125" s="164" t="s">
        <v>79</v>
      </c>
      <c r="AV125" s="13" t="s">
        <v>113</v>
      </c>
      <c r="AW125" s="13" t="s">
        <v>31</v>
      </c>
      <c r="AX125" s="13" t="s">
        <v>76</v>
      </c>
      <c r="AY125" s="164" t="s">
        <v>328</v>
      </c>
    </row>
    <row r="126" spans="2:65" s="1" customFormat="1" ht="16.5" customHeight="1">
      <c r="B126" s="133"/>
      <c r="C126" s="134" t="s">
        <v>168</v>
      </c>
      <c r="D126" s="134" t="s">
        <v>331</v>
      </c>
      <c r="E126" s="135" t="s">
        <v>481</v>
      </c>
      <c r="F126" s="136" t="s">
        <v>482</v>
      </c>
      <c r="G126" s="137" t="s">
        <v>476</v>
      </c>
      <c r="H126" s="138">
        <v>79.86</v>
      </c>
      <c r="I126" s="139"/>
      <c r="J126" s="140">
        <f>ROUND(I126*H126,2)</f>
        <v>0</v>
      </c>
      <c r="K126" s="136" t="s">
        <v>335</v>
      </c>
      <c r="L126" s="34"/>
      <c r="M126" s="141" t="s">
        <v>3</v>
      </c>
      <c r="N126" s="142" t="s">
        <v>40</v>
      </c>
      <c r="P126" s="143">
        <f>O126*H126</f>
        <v>0</v>
      </c>
      <c r="Q126" s="143">
        <v>0</v>
      </c>
      <c r="R126" s="143">
        <f>Q126*H126</f>
        <v>0</v>
      </c>
      <c r="S126" s="143">
        <v>0.04</v>
      </c>
      <c r="T126" s="144">
        <f>S126*H126</f>
        <v>3.1943999999999999</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8690</v>
      </c>
    </row>
    <row r="127" spans="2:65" s="1" customFormat="1">
      <c r="B127" s="34"/>
      <c r="D127" s="147" t="s">
        <v>338</v>
      </c>
      <c r="F127" s="148" t="s">
        <v>484</v>
      </c>
      <c r="I127" s="149"/>
      <c r="L127" s="34"/>
      <c r="M127" s="150"/>
      <c r="T127" s="55"/>
      <c r="AT127" s="19" t="s">
        <v>338</v>
      </c>
      <c r="AU127" s="19" t="s">
        <v>79</v>
      </c>
    </row>
    <row r="128" spans="2:65" s="1" customFormat="1" ht="24.2" customHeight="1">
      <c r="B128" s="133"/>
      <c r="C128" s="134" t="s">
        <v>171</v>
      </c>
      <c r="D128" s="134" t="s">
        <v>331</v>
      </c>
      <c r="E128" s="135" t="s">
        <v>485</v>
      </c>
      <c r="F128" s="136" t="s">
        <v>486</v>
      </c>
      <c r="G128" s="137" t="s">
        <v>439</v>
      </c>
      <c r="H128" s="138">
        <v>820</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8691</v>
      </c>
    </row>
    <row r="129" spans="2:65" s="1" customFormat="1">
      <c r="B129" s="34"/>
      <c r="D129" s="147" t="s">
        <v>338</v>
      </c>
      <c r="F129" s="148" t="s">
        <v>488</v>
      </c>
      <c r="I129" s="149"/>
      <c r="L129" s="34"/>
      <c r="M129" s="150"/>
      <c r="T129" s="55"/>
      <c r="AT129" s="19" t="s">
        <v>338</v>
      </c>
      <c r="AU129" s="19" t="s">
        <v>79</v>
      </c>
    </row>
    <row r="130" spans="2:65" s="1" customFormat="1" ht="33" customHeight="1">
      <c r="B130" s="133"/>
      <c r="C130" s="134" t="s">
        <v>183</v>
      </c>
      <c r="D130" s="134" t="s">
        <v>331</v>
      </c>
      <c r="E130" s="135" t="s">
        <v>489</v>
      </c>
      <c r="F130" s="136" t="s">
        <v>490</v>
      </c>
      <c r="G130" s="137" t="s">
        <v>491</v>
      </c>
      <c r="H130" s="138">
        <v>186</v>
      </c>
      <c r="I130" s="139"/>
      <c r="J130" s="140">
        <f>ROUND(I130*H130,2)</f>
        <v>0</v>
      </c>
      <c r="K130" s="136" t="s">
        <v>335</v>
      </c>
      <c r="L130" s="34"/>
      <c r="M130" s="141" t="s">
        <v>3</v>
      </c>
      <c r="N130" s="142" t="s">
        <v>40</v>
      </c>
      <c r="P130" s="143">
        <f>O130*H130</f>
        <v>0</v>
      </c>
      <c r="Q130" s="143">
        <v>0</v>
      </c>
      <c r="R130" s="143">
        <f>Q130*H130</f>
        <v>0</v>
      </c>
      <c r="S130" s="143">
        <v>0</v>
      </c>
      <c r="T130" s="144">
        <f>S130*H130</f>
        <v>0</v>
      </c>
      <c r="AR130" s="145" t="s">
        <v>113</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8692</v>
      </c>
    </row>
    <row r="131" spans="2:65" s="1" customFormat="1">
      <c r="B131" s="34"/>
      <c r="D131" s="147" t="s">
        <v>338</v>
      </c>
      <c r="F131" s="148" t="s">
        <v>493</v>
      </c>
      <c r="I131" s="149"/>
      <c r="L131" s="34"/>
      <c r="M131" s="150"/>
      <c r="T131" s="55"/>
      <c r="AT131" s="19" t="s">
        <v>338</v>
      </c>
      <c r="AU131" s="19" t="s">
        <v>79</v>
      </c>
    </row>
    <row r="132" spans="2:65" s="12" customFormat="1" ht="22.5">
      <c r="B132" s="156"/>
      <c r="D132" s="151" t="s">
        <v>442</v>
      </c>
      <c r="E132" s="157" t="s">
        <v>3</v>
      </c>
      <c r="F132" s="158" t="s">
        <v>8693</v>
      </c>
      <c r="H132" s="159">
        <v>186</v>
      </c>
      <c r="I132" s="160"/>
      <c r="L132" s="156"/>
      <c r="M132" s="161"/>
      <c r="T132" s="162"/>
      <c r="AT132" s="157" t="s">
        <v>442</v>
      </c>
      <c r="AU132" s="157" t="s">
        <v>79</v>
      </c>
      <c r="AV132" s="12" t="s">
        <v>79</v>
      </c>
      <c r="AW132" s="12" t="s">
        <v>31</v>
      </c>
      <c r="AX132" s="12" t="s">
        <v>76</v>
      </c>
      <c r="AY132" s="157" t="s">
        <v>328</v>
      </c>
    </row>
    <row r="133" spans="2:65" s="1" customFormat="1" ht="37.9" customHeight="1">
      <c r="B133" s="133"/>
      <c r="C133" s="134" t="s">
        <v>235</v>
      </c>
      <c r="D133" s="134" t="s">
        <v>331</v>
      </c>
      <c r="E133" s="135" t="s">
        <v>8694</v>
      </c>
      <c r="F133" s="136" t="s">
        <v>8695</v>
      </c>
      <c r="G133" s="137" t="s">
        <v>491</v>
      </c>
      <c r="H133" s="138">
        <v>309</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8696</v>
      </c>
    </row>
    <row r="134" spans="2:65" s="1" customFormat="1">
      <c r="B134" s="34"/>
      <c r="D134" s="147" t="s">
        <v>338</v>
      </c>
      <c r="F134" s="148" t="s">
        <v>8697</v>
      </c>
      <c r="I134" s="149"/>
      <c r="L134" s="34"/>
      <c r="M134" s="150"/>
      <c r="T134" s="55"/>
      <c r="AT134" s="19" t="s">
        <v>338</v>
      </c>
      <c r="AU134" s="19" t="s">
        <v>79</v>
      </c>
    </row>
    <row r="135" spans="2:65" s="12" customFormat="1" ht="22.5">
      <c r="B135" s="156"/>
      <c r="D135" s="151" t="s">
        <v>442</v>
      </c>
      <c r="E135" s="157" t="s">
        <v>3</v>
      </c>
      <c r="F135" s="158" t="s">
        <v>8698</v>
      </c>
      <c r="H135" s="159">
        <v>123</v>
      </c>
      <c r="I135" s="160"/>
      <c r="L135" s="156"/>
      <c r="M135" s="161"/>
      <c r="T135" s="162"/>
      <c r="AT135" s="157" t="s">
        <v>442</v>
      </c>
      <c r="AU135" s="157" t="s">
        <v>79</v>
      </c>
      <c r="AV135" s="12" t="s">
        <v>79</v>
      </c>
      <c r="AW135" s="12" t="s">
        <v>31</v>
      </c>
      <c r="AX135" s="12" t="s">
        <v>69</v>
      </c>
      <c r="AY135" s="157" t="s">
        <v>328</v>
      </c>
    </row>
    <row r="136" spans="2:65" s="12" customFormat="1">
      <c r="B136" s="156"/>
      <c r="D136" s="151" t="s">
        <v>442</v>
      </c>
      <c r="E136" s="157" t="s">
        <v>3</v>
      </c>
      <c r="F136" s="158" t="s">
        <v>8699</v>
      </c>
      <c r="H136" s="159">
        <v>186</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309</v>
      </c>
      <c r="I137" s="167"/>
      <c r="L137" s="163"/>
      <c r="M137" s="168"/>
      <c r="T137" s="169"/>
      <c r="AT137" s="164" t="s">
        <v>442</v>
      </c>
      <c r="AU137" s="164" t="s">
        <v>79</v>
      </c>
      <c r="AV137" s="13" t="s">
        <v>113</v>
      </c>
      <c r="AW137" s="13" t="s">
        <v>31</v>
      </c>
      <c r="AX137" s="13" t="s">
        <v>76</v>
      </c>
      <c r="AY137" s="164" t="s">
        <v>328</v>
      </c>
    </row>
    <row r="138" spans="2:65" s="1" customFormat="1" ht="37.9" customHeight="1">
      <c r="B138" s="133"/>
      <c r="C138" s="134" t="s">
        <v>239</v>
      </c>
      <c r="D138" s="134" t="s">
        <v>331</v>
      </c>
      <c r="E138" s="135" t="s">
        <v>8700</v>
      </c>
      <c r="F138" s="136" t="s">
        <v>8701</v>
      </c>
      <c r="G138" s="137" t="s">
        <v>491</v>
      </c>
      <c r="H138" s="138">
        <v>3090</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8702</v>
      </c>
    </row>
    <row r="139" spans="2:65" s="1" customFormat="1">
      <c r="B139" s="34"/>
      <c r="D139" s="147" t="s">
        <v>338</v>
      </c>
      <c r="F139" s="148" t="s">
        <v>8703</v>
      </c>
      <c r="I139" s="149"/>
      <c r="L139" s="34"/>
      <c r="M139" s="150"/>
      <c r="T139" s="55"/>
      <c r="AT139" s="19" t="s">
        <v>338</v>
      </c>
      <c r="AU139" s="19" t="s">
        <v>79</v>
      </c>
    </row>
    <row r="140" spans="2:65" s="12" customFormat="1">
      <c r="B140" s="156"/>
      <c r="D140" s="151" t="s">
        <v>442</v>
      </c>
      <c r="E140" s="157" t="s">
        <v>3</v>
      </c>
      <c r="F140" s="158" t="s">
        <v>8704</v>
      </c>
      <c r="H140" s="159">
        <v>309</v>
      </c>
      <c r="I140" s="160"/>
      <c r="L140" s="156"/>
      <c r="M140" s="161"/>
      <c r="T140" s="162"/>
      <c r="AT140" s="157" t="s">
        <v>442</v>
      </c>
      <c r="AU140" s="157" t="s">
        <v>79</v>
      </c>
      <c r="AV140" s="12" t="s">
        <v>79</v>
      </c>
      <c r="AW140" s="12" t="s">
        <v>31</v>
      </c>
      <c r="AX140" s="12" t="s">
        <v>69</v>
      </c>
      <c r="AY140" s="157" t="s">
        <v>328</v>
      </c>
    </row>
    <row r="141" spans="2:65" s="12" customFormat="1">
      <c r="B141" s="156"/>
      <c r="D141" s="151" t="s">
        <v>442</v>
      </c>
      <c r="E141" s="157" t="s">
        <v>3</v>
      </c>
      <c r="F141" s="158" t="s">
        <v>8705</v>
      </c>
      <c r="H141" s="159">
        <v>3090</v>
      </c>
      <c r="I141" s="160"/>
      <c r="L141" s="156"/>
      <c r="M141" s="161"/>
      <c r="T141" s="162"/>
      <c r="AT141" s="157" t="s">
        <v>442</v>
      </c>
      <c r="AU141" s="157" t="s">
        <v>79</v>
      </c>
      <c r="AV141" s="12" t="s">
        <v>79</v>
      </c>
      <c r="AW141" s="12" t="s">
        <v>31</v>
      </c>
      <c r="AX141" s="12" t="s">
        <v>76</v>
      </c>
      <c r="AY141" s="157" t="s">
        <v>328</v>
      </c>
    </row>
    <row r="142" spans="2:65" s="1" customFormat="1" ht="16.5" customHeight="1">
      <c r="B142" s="133"/>
      <c r="C142" s="134" t="s">
        <v>9</v>
      </c>
      <c r="D142" s="134" t="s">
        <v>331</v>
      </c>
      <c r="E142" s="135" t="s">
        <v>506</v>
      </c>
      <c r="F142" s="136" t="s">
        <v>507</v>
      </c>
      <c r="G142" s="137" t="s">
        <v>491</v>
      </c>
      <c r="H142" s="138">
        <v>309</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8706</v>
      </c>
    </row>
    <row r="143" spans="2:65" s="1" customFormat="1">
      <c r="B143" s="34"/>
      <c r="D143" s="147" t="s">
        <v>338</v>
      </c>
      <c r="F143" s="148" t="s">
        <v>509</v>
      </c>
      <c r="I143" s="149"/>
      <c r="L143" s="34"/>
      <c r="M143" s="150"/>
      <c r="T143" s="55"/>
      <c r="AT143" s="19" t="s">
        <v>338</v>
      </c>
      <c r="AU143" s="19" t="s">
        <v>79</v>
      </c>
    </row>
    <row r="144" spans="2:65" s="12" customFormat="1" ht="22.5">
      <c r="B144" s="156"/>
      <c r="D144" s="151" t="s">
        <v>442</v>
      </c>
      <c r="E144" s="157" t="s">
        <v>3</v>
      </c>
      <c r="F144" s="158" t="s">
        <v>8698</v>
      </c>
      <c r="H144" s="159">
        <v>123</v>
      </c>
      <c r="I144" s="160"/>
      <c r="L144" s="156"/>
      <c r="M144" s="161"/>
      <c r="T144" s="162"/>
      <c r="AT144" s="157" t="s">
        <v>442</v>
      </c>
      <c r="AU144" s="157" t="s">
        <v>79</v>
      </c>
      <c r="AV144" s="12" t="s">
        <v>79</v>
      </c>
      <c r="AW144" s="12" t="s">
        <v>31</v>
      </c>
      <c r="AX144" s="12" t="s">
        <v>69</v>
      </c>
      <c r="AY144" s="157" t="s">
        <v>328</v>
      </c>
    </row>
    <row r="145" spans="2:65" s="12" customFormat="1">
      <c r="B145" s="156"/>
      <c r="D145" s="151" t="s">
        <v>442</v>
      </c>
      <c r="E145" s="157" t="s">
        <v>3</v>
      </c>
      <c r="F145" s="158" t="s">
        <v>8699</v>
      </c>
      <c r="H145" s="159">
        <v>186</v>
      </c>
      <c r="I145" s="160"/>
      <c r="L145" s="156"/>
      <c r="M145" s="161"/>
      <c r="T145" s="162"/>
      <c r="AT145" s="157" t="s">
        <v>442</v>
      </c>
      <c r="AU145" s="157" t="s">
        <v>79</v>
      </c>
      <c r="AV145" s="12" t="s">
        <v>79</v>
      </c>
      <c r="AW145" s="12" t="s">
        <v>31</v>
      </c>
      <c r="AX145" s="12" t="s">
        <v>69</v>
      </c>
      <c r="AY145" s="157" t="s">
        <v>328</v>
      </c>
    </row>
    <row r="146" spans="2:65" s="13" customFormat="1">
      <c r="B146" s="163"/>
      <c r="D146" s="151" t="s">
        <v>442</v>
      </c>
      <c r="E146" s="164" t="s">
        <v>3</v>
      </c>
      <c r="F146" s="165" t="s">
        <v>452</v>
      </c>
      <c r="H146" s="166">
        <v>309</v>
      </c>
      <c r="I146" s="167"/>
      <c r="L146" s="163"/>
      <c r="M146" s="168"/>
      <c r="T146" s="169"/>
      <c r="AT146" s="164" t="s">
        <v>442</v>
      </c>
      <c r="AU146" s="164" t="s">
        <v>79</v>
      </c>
      <c r="AV146" s="13" t="s">
        <v>113</v>
      </c>
      <c r="AW146" s="13" t="s">
        <v>31</v>
      </c>
      <c r="AX146" s="13" t="s">
        <v>76</v>
      </c>
      <c r="AY146" s="164" t="s">
        <v>328</v>
      </c>
    </row>
    <row r="147" spans="2:65" s="1" customFormat="1" ht="24.2" customHeight="1">
      <c r="B147" s="133"/>
      <c r="C147" s="134" t="s">
        <v>505</v>
      </c>
      <c r="D147" s="134" t="s">
        <v>331</v>
      </c>
      <c r="E147" s="135" t="s">
        <v>513</v>
      </c>
      <c r="F147" s="136" t="s">
        <v>514</v>
      </c>
      <c r="G147" s="137" t="s">
        <v>439</v>
      </c>
      <c r="H147" s="138">
        <v>843.19</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8707</v>
      </c>
    </row>
    <row r="148" spans="2:65" s="1" customFormat="1">
      <c r="B148" s="34"/>
      <c r="D148" s="147" t="s">
        <v>338</v>
      </c>
      <c r="F148" s="148" t="s">
        <v>516</v>
      </c>
      <c r="I148" s="149"/>
      <c r="L148" s="34"/>
      <c r="M148" s="150"/>
      <c r="T148" s="55"/>
      <c r="AT148" s="19" t="s">
        <v>338</v>
      </c>
      <c r="AU148" s="19" t="s">
        <v>79</v>
      </c>
    </row>
    <row r="149" spans="2:65" s="12" customFormat="1">
      <c r="B149" s="156"/>
      <c r="D149" s="151" t="s">
        <v>442</v>
      </c>
      <c r="E149" s="157" t="s">
        <v>3</v>
      </c>
      <c r="F149" s="158" t="s">
        <v>8708</v>
      </c>
      <c r="H149" s="159">
        <v>843.19</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843.19</v>
      </c>
      <c r="I150" s="167"/>
      <c r="L150" s="163"/>
      <c r="M150" s="168"/>
      <c r="T150" s="169"/>
      <c r="AT150" s="164" t="s">
        <v>442</v>
      </c>
      <c r="AU150" s="164" t="s">
        <v>79</v>
      </c>
      <c r="AV150" s="13" t="s">
        <v>113</v>
      </c>
      <c r="AW150" s="13" t="s">
        <v>31</v>
      </c>
      <c r="AX150" s="13" t="s">
        <v>76</v>
      </c>
      <c r="AY150" s="164" t="s">
        <v>328</v>
      </c>
    </row>
    <row r="151" spans="2:65" s="11" customFormat="1" ht="22.9" customHeight="1">
      <c r="B151" s="121"/>
      <c r="D151" s="122" t="s">
        <v>68</v>
      </c>
      <c r="E151" s="131" t="s">
        <v>138</v>
      </c>
      <c r="F151" s="131" t="s">
        <v>578</v>
      </c>
      <c r="I151" s="124"/>
      <c r="J151" s="132">
        <f>BK151</f>
        <v>0</v>
      </c>
      <c r="L151" s="121"/>
      <c r="M151" s="126"/>
      <c r="P151" s="127">
        <f>SUM(P152:P192)</f>
        <v>0</v>
      </c>
      <c r="R151" s="127">
        <f>SUM(R152:R192)</f>
        <v>241.11375226000001</v>
      </c>
      <c r="T151" s="128">
        <f>SUM(T152:T192)</f>
        <v>0</v>
      </c>
      <c r="AR151" s="122" t="s">
        <v>76</v>
      </c>
      <c r="AT151" s="129" t="s">
        <v>68</v>
      </c>
      <c r="AU151" s="129" t="s">
        <v>76</v>
      </c>
      <c r="AY151" s="122" t="s">
        <v>328</v>
      </c>
      <c r="BK151" s="130">
        <f>SUM(BK152:BK192)</f>
        <v>0</v>
      </c>
    </row>
    <row r="152" spans="2:65" s="1" customFormat="1" ht="37.9" customHeight="1">
      <c r="B152" s="133"/>
      <c r="C152" s="134" t="s">
        <v>512</v>
      </c>
      <c r="D152" s="134" t="s">
        <v>331</v>
      </c>
      <c r="E152" s="135" t="s">
        <v>579</v>
      </c>
      <c r="F152" s="136" t="s">
        <v>580</v>
      </c>
      <c r="G152" s="137" t="s">
        <v>439</v>
      </c>
      <c r="H152" s="138">
        <v>843.19</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8709</v>
      </c>
    </row>
    <row r="153" spans="2:65" s="1" customFormat="1">
      <c r="B153" s="34"/>
      <c r="D153" s="147" t="s">
        <v>338</v>
      </c>
      <c r="F153" s="148" t="s">
        <v>582</v>
      </c>
      <c r="I153" s="149"/>
      <c r="L153" s="34"/>
      <c r="M153" s="150"/>
      <c r="T153" s="55"/>
      <c r="AT153" s="19" t="s">
        <v>338</v>
      </c>
      <c r="AU153" s="19" t="s">
        <v>79</v>
      </c>
    </row>
    <row r="154" spans="2:65" s="1" customFormat="1" ht="21.75" customHeight="1">
      <c r="B154" s="133"/>
      <c r="C154" s="176" t="s">
        <v>526</v>
      </c>
      <c r="D154" s="176" t="s">
        <v>539</v>
      </c>
      <c r="E154" s="177" t="s">
        <v>583</v>
      </c>
      <c r="F154" s="178" t="s">
        <v>584</v>
      </c>
      <c r="G154" s="179" t="s">
        <v>585</v>
      </c>
      <c r="H154" s="180">
        <v>23.399000000000001</v>
      </c>
      <c r="I154" s="181"/>
      <c r="J154" s="182">
        <f>ROUND(I154*H154,2)</f>
        <v>0</v>
      </c>
      <c r="K154" s="178" t="s">
        <v>335</v>
      </c>
      <c r="L154" s="183"/>
      <c r="M154" s="184" t="s">
        <v>3</v>
      </c>
      <c r="N154" s="185" t="s">
        <v>40</v>
      </c>
      <c r="P154" s="143">
        <f>O154*H154</f>
        <v>0</v>
      </c>
      <c r="Q154" s="143">
        <v>1</v>
      </c>
      <c r="R154" s="143">
        <f>Q154*H154</f>
        <v>23.399000000000001</v>
      </c>
      <c r="S154" s="143">
        <v>0</v>
      </c>
      <c r="T154" s="144">
        <f>S154*H154</f>
        <v>0</v>
      </c>
      <c r="AR154" s="145" t="s">
        <v>171</v>
      </c>
      <c r="AT154" s="145" t="s">
        <v>539</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8710</v>
      </c>
    </row>
    <row r="155" spans="2:65" s="12" customFormat="1" ht="22.5">
      <c r="B155" s="156"/>
      <c r="D155" s="151" t="s">
        <v>442</v>
      </c>
      <c r="E155" s="157" t="s">
        <v>3</v>
      </c>
      <c r="F155" s="158" t="s">
        <v>8711</v>
      </c>
      <c r="H155" s="159">
        <v>23.399000000000001</v>
      </c>
      <c r="I155" s="160"/>
      <c r="L155" s="156"/>
      <c r="M155" s="161"/>
      <c r="T155" s="162"/>
      <c r="AT155" s="157" t="s">
        <v>442</v>
      </c>
      <c r="AU155" s="157" t="s">
        <v>79</v>
      </c>
      <c r="AV155" s="12" t="s">
        <v>79</v>
      </c>
      <c r="AW155" s="12" t="s">
        <v>31</v>
      </c>
      <c r="AX155" s="12" t="s">
        <v>76</v>
      </c>
      <c r="AY155" s="157" t="s">
        <v>328</v>
      </c>
    </row>
    <row r="156" spans="2:65" s="1" customFormat="1" ht="24.2" customHeight="1">
      <c r="B156" s="133"/>
      <c r="C156" s="134" t="s">
        <v>532</v>
      </c>
      <c r="D156" s="134" t="s">
        <v>331</v>
      </c>
      <c r="E156" s="135" t="s">
        <v>8712</v>
      </c>
      <c r="F156" s="136" t="s">
        <v>8713</v>
      </c>
      <c r="G156" s="137" t="s">
        <v>439</v>
      </c>
      <c r="H156" s="138">
        <v>4.149</v>
      </c>
      <c r="I156" s="139"/>
      <c r="J156" s="140">
        <f>ROUND(I156*H156,2)</f>
        <v>0</v>
      </c>
      <c r="K156" s="136" t="s">
        <v>335</v>
      </c>
      <c r="L156" s="34"/>
      <c r="M156" s="141" t="s">
        <v>3</v>
      </c>
      <c r="N156" s="142" t="s">
        <v>40</v>
      </c>
      <c r="P156" s="143">
        <f>O156*H156</f>
        <v>0</v>
      </c>
      <c r="Q156" s="143">
        <v>0.621</v>
      </c>
      <c r="R156" s="143">
        <f>Q156*H156</f>
        <v>2.5765289999999998</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8714</v>
      </c>
    </row>
    <row r="157" spans="2:65" s="1" customFormat="1">
      <c r="B157" s="34"/>
      <c r="D157" s="147" t="s">
        <v>338</v>
      </c>
      <c r="F157" s="148" t="s">
        <v>8715</v>
      </c>
      <c r="I157" s="149"/>
      <c r="L157" s="34"/>
      <c r="M157" s="150"/>
      <c r="T157" s="55"/>
      <c r="AT157" s="19" t="s">
        <v>338</v>
      </c>
      <c r="AU157" s="19" t="s">
        <v>79</v>
      </c>
    </row>
    <row r="158" spans="2:65" s="12" customFormat="1">
      <c r="B158" s="156"/>
      <c r="D158" s="151" t="s">
        <v>442</v>
      </c>
      <c r="E158" s="157" t="s">
        <v>3</v>
      </c>
      <c r="F158" s="158" t="s">
        <v>8716</v>
      </c>
      <c r="H158" s="159">
        <v>4.149</v>
      </c>
      <c r="I158" s="160"/>
      <c r="L158" s="156"/>
      <c r="M158" s="161"/>
      <c r="T158" s="162"/>
      <c r="AT158" s="157" t="s">
        <v>442</v>
      </c>
      <c r="AU158" s="157" t="s">
        <v>79</v>
      </c>
      <c r="AV158" s="12" t="s">
        <v>79</v>
      </c>
      <c r="AW158" s="12" t="s">
        <v>31</v>
      </c>
      <c r="AX158" s="12" t="s">
        <v>69</v>
      </c>
      <c r="AY158" s="157" t="s">
        <v>328</v>
      </c>
    </row>
    <row r="159" spans="2:65" s="13" customFormat="1">
      <c r="B159" s="163"/>
      <c r="D159" s="151" t="s">
        <v>442</v>
      </c>
      <c r="E159" s="164" t="s">
        <v>3</v>
      </c>
      <c r="F159" s="165" t="s">
        <v>452</v>
      </c>
      <c r="H159" s="166">
        <v>4.149</v>
      </c>
      <c r="I159" s="167"/>
      <c r="L159" s="163"/>
      <c r="M159" s="168"/>
      <c r="T159" s="169"/>
      <c r="AT159" s="164" t="s">
        <v>442</v>
      </c>
      <c r="AU159" s="164" t="s">
        <v>79</v>
      </c>
      <c r="AV159" s="13" t="s">
        <v>113</v>
      </c>
      <c r="AW159" s="13" t="s">
        <v>31</v>
      </c>
      <c r="AX159" s="13" t="s">
        <v>76</v>
      </c>
      <c r="AY159" s="164" t="s">
        <v>328</v>
      </c>
    </row>
    <row r="160" spans="2:65" s="1" customFormat="1" ht="24.2" customHeight="1">
      <c r="B160" s="133"/>
      <c r="C160" s="134" t="s">
        <v>538</v>
      </c>
      <c r="D160" s="134" t="s">
        <v>331</v>
      </c>
      <c r="E160" s="135" t="s">
        <v>622</v>
      </c>
      <c r="F160" s="136" t="s">
        <v>623</v>
      </c>
      <c r="G160" s="137" t="s">
        <v>439</v>
      </c>
      <c r="H160" s="138">
        <v>11.855</v>
      </c>
      <c r="I160" s="139"/>
      <c r="J160" s="140">
        <f>ROUND(I160*H160,2)</f>
        <v>0</v>
      </c>
      <c r="K160" s="136" t="s">
        <v>335</v>
      </c>
      <c r="L160" s="34"/>
      <c r="M160" s="141" t="s">
        <v>3</v>
      </c>
      <c r="N160" s="142" t="s">
        <v>40</v>
      </c>
      <c r="P160" s="143">
        <f>O160*H160</f>
        <v>0</v>
      </c>
      <c r="Q160" s="143">
        <v>0.49586999999999998</v>
      </c>
      <c r="R160" s="143">
        <f>Q160*H160</f>
        <v>5.87853885</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8717</v>
      </c>
    </row>
    <row r="161" spans="2:65" s="1" customFormat="1">
      <c r="B161" s="34"/>
      <c r="D161" s="147" t="s">
        <v>338</v>
      </c>
      <c r="F161" s="148" t="s">
        <v>625</v>
      </c>
      <c r="I161" s="149"/>
      <c r="L161" s="34"/>
      <c r="M161" s="150"/>
      <c r="T161" s="55"/>
      <c r="AT161" s="19" t="s">
        <v>338</v>
      </c>
      <c r="AU161" s="19" t="s">
        <v>79</v>
      </c>
    </row>
    <row r="162" spans="2:65" s="12" customFormat="1">
      <c r="B162" s="156"/>
      <c r="D162" s="151" t="s">
        <v>442</v>
      </c>
      <c r="E162" s="157" t="s">
        <v>3</v>
      </c>
      <c r="F162" s="158" t="s">
        <v>8718</v>
      </c>
      <c r="H162" s="159">
        <v>11.855</v>
      </c>
      <c r="I162" s="160"/>
      <c r="L162" s="156"/>
      <c r="M162" s="161"/>
      <c r="T162" s="162"/>
      <c r="AT162" s="157" t="s">
        <v>442</v>
      </c>
      <c r="AU162" s="157" t="s">
        <v>79</v>
      </c>
      <c r="AV162" s="12" t="s">
        <v>79</v>
      </c>
      <c r="AW162" s="12" t="s">
        <v>31</v>
      </c>
      <c r="AX162" s="12" t="s">
        <v>69</v>
      </c>
      <c r="AY162" s="157" t="s">
        <v>328</v>
      </c>
    </row>
    <row r="163" spans="2:65" s="13" customFormat="1">
      <c r="B163" s="163"/>
      <c r="D163" s="151" t="s">
        <v>442</v>
      </c>
      <c r="E163" s="164" t="s">
        <v>3</v>
      </c>
      <c r="F163" s="165" t="s">
        <v>452</v>
      </c>
      <c r="H163" s="166">
        <v>11.855</v>
      </c>
      <c r="I163" s="167"/>
      <c r="L163" s="163"/>
      <c r="M163" s="168"/>
      <c r="T163" s="169"/>
      <c r="AT163" s="164" t="s">
        <v>442</v>
      </c>
      <c r="AU163" s="164" t="s">
        <v>79</v>
      </c>
      <c r="AV163" s="13" t="s">
        <v>113</v>
      </c>
      <c r="AW163" s="13" t="s">
        <v>31</v>
      </c>
      <c r="AX163" s="13" t="s">
        <v>76</v>
      </c>
      <c r="AY163" s="164" t="s">
        <v>328</v>
      </c>
    </row>
    <row r="164" spans="2:65" s="1" customFormat="1" ht="33" customHeight="1">
      <c r="B164" s="133"/>
      <c r="C164" s="134" t="s">
        <v>544</v>
      </c>
      <c r="D164" s="134" t="s">
        <v>331</v>
      </c>
      <c r="E164" s="135" t="s">
        <v>617</v>
      </c>
      <c r="F164" s="136" t="s">
        <v>618</v>
      </c>
      <c r="G164" s="137" t="s">
        <v>439</v>
      </c>
      <c r="H164" s="138">
        <v>16.597000000000001</v>
      </c>
      <c r="I164" s="139"/>
      <c r="J164" s="140">
        <f>ROUND(I164*H164,2)</f>
        <v>0</v>
      </c>
      <c r="K164" s="136" t="s">
        <v>335</v>
      </c>
      <c r="L164" s="34"/>
      <c r="M164" s="141" t="s">
        <v>3</v>
      </c>
      <c r="N164" s="142" t="s">
        <v>40</v>
      </c>
      <c r="P164" s="143">
        <f>O164*H164</f>
        <v>0</v>
      </c>
      <c r="Q164" s="143">
        <v>0.23737</v>
      </c>
      <c r="R164" s="143">
        <f>Q164*H164</f>
        <v>3.9396298900000004</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8719</v>
      </c>
    </row>
    <row r="165" spans="2:65" s="1" customFormat="1">
      <c r="B165" s="34"/>
      <c r="D165" s="147" t="s">
        <v>338</v>
      </c>
      <c r="F165" s="148" t="s">
        <v>620</v>
      </c>
      <c r="I165" s="149"/>
      <c r="L165" s="34"/>
      <c r="M165" s="150"/>
      <c r="T165" s="55"/>
      <c r="AT165" s="19" t="s">
        <v>338</v>
      </c>
      <c r="AU165" s="19" t="s">
        <v>79</v>
      </c>
    </row>
    <row r="166" spans="2:65" s="12" customFormat="1">
      <c r="B166" s="156"/>
      <c r="D166" s="151" t="s">
        <v>442</v>
      </c>
      <c r="E166" s="157" t="s">
        <v>3</v>
      </c>
      <c r="F166" s="158" t="s">
        <v>8720</v>
      </c>
      <c r="H166" s="159">
        <v>16.597000000000001</v>
      </c>
      <c r="I166" s="160"/>
      <c r="L166" s="156"/>
      <c r="M166" s="161"/>
      <c r="T166" s="162"/>
      <c r="AT166" s="157" t="s">
        <v>442</v>
      </c>
      <c r="AU166" s="157" t="s">
        <v>79</v>
      </c>
      <c r="AV166" s="12" t="s">
        <v>79</v>
      </c>
      <c r="AW166" s="12" t="s">
        <v>31</v>
      </c>
      <c r="AX166" s="12" t="s">
        <v>69</v>
      </c>
      <c r="AY166" s="157" t="s">
        <v>328</v>
      </c>
    </row>
    <row r="167" spans="2:65" s="13" customFormat="1">
      <c r="B167" s="163"/>
      <c r="D167" s="151" t="s">
        <v>442</v>
      </c>
      <c r="E167" s="164" t="s">
        <v>3</v>
      </c>
      <c r="F167" s="165" t="s">
        <v>452</v>
      </c>
      <c r="H167" s="166">
        <v>16.597000000000001</v>
      </c>
      <c r="I167" s="167"/>
      <c r="L167" s="163"/>
      <c r="M167" s="168"/>
      <c r="T167" s="169"/>
      <c r="AT167" s="164" t="s">
        <v>442</v>
      </c>
      <c r="AU167" s="164" t="s">
        <v>79</v>
      </c>
      <c r="AV167" s="13" t="s">
        <v>113</v>
      </c>
      <c r="AW167" s="13" t="s">
        <v>31</v>
      </c>
      <c r="AX167" s="13" t="s">
        <v>76</v>
      </c>
      <c r="AY167" s="164" t="s">
        <v>328</v>
      </c>
    </row>
    <row r="168" spans="2:65" s="1" customFormat="1" ht="24.2" customHeight="1">
      <c r="B168" s="133"/>
      <c r="C168" s="134" t="s">
        <v>550</v>
      </c>
      <c r="D168" s="134" t="s">
        <v>331</v>
      </c>
      <c r="E168" s="135" t="s">
        <v>599</v>
      </c>
      <c r="F168" s="136" t="s">
        <v>600</v>
      </c>
      <c r="G168" s="137" t="s">
        <v>439</v>
      </c>
      <c r="H168" s="138">
        <v>23.71</v>
      </c>
      <c r="I168" s="139"/>
      <c r="J168" s="140">
        <f>ROUND(I168*H168,2)</f>
        <v>0</v>
      </c>
      <c r="K168" s="136" t="s">
        <v>335</v>
      </c>
      <c r="L168" s="34"/>
      <c r="M168" s="141" t="s">
        <v>3</v>
      </c>
      <c r="N168" s="142" t="s">
        <v>40</v>
      </c>
      <c r="P168" s="143">
        <f>O168*H168</f>
        <v>0</v>
      </c>
      <c r="Q168" s="143">
        <v>9.6680000000000002E-2</v>
      </c>
      <c r="R168" s="143">
        <f>Q168*H168</f>
        <v>2.2922828000000002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8721</v>
      </c>
    </row>
    <row r="169" spans="2:65" s="1" customFormat="1">
      <c r="B169" s="34"/>
      <c r="D169" s="147" t="s">
        <v>338</v>
      </c>
      <c r="F169" s="148" t="s">
        <v>602</v>
      </c>
      <c r="I169" s="149"/>
      <c r="L169" s="34"/>
      <c r="M169" s="150"/>
      <c r="T169" s="55"/>
      <c r="AT169" s="19" t="s">
        <v>338</v>
      </c>
      <c r="AU169" s="19" t="s">
        <v>79</v>
      </c>
    </row>
    <row r="170" spans="2:65" s="12" customFormat="1">
      <c r="B170" s="156"/>
      <c r="D170" s="151" t="s">
        <v>442</v>
      </c>
      <c r="E170" s="157" t="s">
        <v>3</v>
      </c>
      <c r="F170" s="158" t="s">
        <v>8722</v>
      </c>
      <c r="H170" s="159">
        <v>23.71</v>
      </c>
      <c r="I170" s="160"/>
      <c r="L170" s="156"/>
      <c r="M170" s="161"/>
      <c r="T170" s="162"/>
      <c r="AT170" s="157" t="s">
        <v>442</v>
      </c>
      <c r="AU170" s="157" t="s">
        <v>79</v>
      </c>
      <c r="AV170" s="12" t="s">
        <v>79</v>
      </c>
      <c r="AW170" s="12" t="s">
        <v>31</v>
      </c>
      <c r="AX170" s="12" t="s">
        <v>69</v>
      </c>
      <c r="AY170" s="157" t="s">
        <v>328</v>
      </c>
    </row>
    <row r="171" spans="2:65" s="13" customFormat="1">
      <c r="B171" s="163"/>
      <c r="D171" s="151" t="s">
        <v>442</v>
      </c>
      <c r="E171" s="164" t="s">
        <v>3</v>
      </c>
      <c r="F171" s="165" t="s">
        <v>452</v>
      </c>
      <c r="H171" s="166">
        <v>23.71</v>
      </c>
      <c r="I171" s="167"/>
      <c r="L171" s="163"/>
      <c r="M171" s="168"/>
      <c r="T171" s="169"/>
      <c r="AT171" s="164" t="s">
        <v>442</v>
      </c>
      <c r="AU171" s="164" t="s">
        <v>79</v>
      </c>
      <c r="AV171" s="13" t="s">
        <v>113</v>
      </c>
      <c r="AW171" s="13" t="s">
        <v>31</v>
      </c>
      <c r="AX171" s="13" t="s">
        <v>76</v>
      </c>
      <c r="AY171" s="164" t="s">
        <v>328</v>
      </c>
    </row>
    <row r="172" spans="2:65" s="1" customFormat="1" ht="24.2" customHeight="1">
      <c r="B172" s="133"/>
      <c r="C172" s="134" t="s">
        <v>556</v>
      </c>
      <c r="D172" s="134" t="s">
        <v>331</v>
      </c>
      <c r="E172" s="135" t="s">
        <v>611</v>
      </c>
      <c r="F172" s="136" t="s">
        <v>612</v>
      </c>
      <c r="G172" s="137" t="s">
        <v>439</v>
      </c>
      <c r="H172" s="138">
        <v>20.745999999999999</v>
      </c>
      <c r="I172" s="139"/>
      <c r="J172" s="140">
        <f>ROUND(I172*H172,2)</f>
        <v>0</v>
      </c>
      <c r="K172" s="136" t="s">
        <v>335</v>
      </c>
      <c r="L172" s="34"/>
      <c r="M172" s="141" t="s">
        <v>3</v>
      </c>
      <c r="N172" s="142" t="s">
        <v>40</v>
      </c>
      <c r="P172" s="143">
        <f>O172*H172</f>
        <v>0</v>
      </c>
      <c r="Q172" s="143">
        <v>0.18151999999999999</v>
      </c>
      <c r="R172" s="143">
        <f>Q172*H172</f>
        <v>3.7658139199999994</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8723</v>
      </c>
    </row>
    <row r="173" spans="2:65" s="1" customFormat="1">
      <c r="B173" s="34"/>
      <c r="D173" s="147" t="s">
        <v>338</v>
      </c>
      <c r="F173" s="148" t="s">
        <v>614</v>
      </c>
      <c r="I173" s="149"/>
      <c r="L173" s="34"/>
      <c r="M173" s="150"/>
      <c r="T173" s="55"/>
      <c r="AT173" s="19" t="s">
        <v>338</v>
      </c>
      <c r="AU173" s="19" t="s">
        <v>79</v>
      </c>
    </row>
    <row r="174" spans="2:65" s="12" customFormat="1">
      <c r="B174" s="156"/>
      <c r="D174" s="151" t="s">
        <v>442</v>
      </c>
      <c r="E174" s="157" t="s">
        <v>3</v>
      </c>
      <c r="F174" s="158" t="s">
        <v>8724</v>
      </c>
      <c r="H174" s="159">
        <v>20.745999999999999</v>
      </c>
      <c r="I174" s="160"/>
      <c r="L174" s="156"/>
      <c r="M174" s="161"/>
      <c r="T174" s="162"/>
      <c r="AT174" s="157" t="s">
        <v>442</v>
      </c>
      <c r="AU174" s="157" t="s">
        <v>79</v>
      </c>
      <c r="AV174" s="12" t="s">
        <v>79</v>
      </c>
      <c r="AW174" s="12" t="s">
        <v>31</v>
      </c>
      <c r="AX174" s="12" t="s">
        <v>69</v>
      </c>
      <c r="AY174" s="157" t="s">
        <v>328</v>
      </c>
    </row>
    <row r="175" spans="2:65" s="13" customFormat="1">
      <c r="B175" s="163"/>
      <c r="D175" s="151" t="s">
        <v>442</v>
      </c>
      <c r="E175" s="164" t="s">
        <v>3</v>
      </c>
      <c r="F175" s="165" t="s">
        <v>452</v>
      </c>
      <c r="H175" s="166">
        <v>20.745999999999999</v>
      </c>
      <c r="I175" s="167"/>
      <c r="L175" s="163"/>
      <c r="M175" s="168"/>
      <c r="T175" s="169"/>
      <c r="AT175" s="164" t="s">
        <v>442</v>
      </c>
      <c r="AU175" s="164" t="s">
        <v>79</v>
      </c>
      <c r="AV175" s="13" t="s">
        <v>113</v>
      </c>
      <c r="AW175" s="13" t="s">
        <v>31</v>
      </c>
      <c r="AX175" s="13" t="s">
        <v>76</v>
      </c>
      <c r="AY175" s="164" t="s">
        <v>328</v>
      </c>
    </row>
    <row r="176" spans="2:65" s="1" customFormat="1" ht="33" customHeight="1">
      <c r="B176" s="133"/>
      <c r="C176" s="134" t="s">
        <v>8</v>
      </c>
      <c r="D176" s="134" t="s">
        <v>331</v>
      </c>
      <c r="E176" s="135" t="s">
        <v>8725</v>
      </c>
      <c r="F176" s="136" t="s">
        <v>8726</v>
      </c>
      <c r="G176" s="137" t="s">
        <v>439</v>
      </c>
      <c r="H176" s="138">
        <v>510.9</v>
      </c>
      <c r="I176" s="139"/>
      <c r="J176" s="140">
        <f>ROUND(I176*H176,2)</f>
        <v>0</v>
      </c>
      <c r="K176" s="136" t="s">
        <v>335</v>
      </c>
      <c r="L176" s="34"/>
      <c r="M176" s="141" t="s">
        <v>3</v>
      </c>
      <c r="N176" s="142" t="s">
        <v>40</v>
      </c>
      <c r="P176" s="143">
        <f>O176*H176</f>
        <v>0</v>
      </c>
      <c r="Q176" s="143">
        <v>8.9219999999999994E-2</v>
      </c>
      <c r="R176" s="143">
        <f>Q176*H176</f>
        <v>45.582497999999994</v>
      </c>
      <c r="S176" s="143">
        <v>0</v>
      </c>
      <c r="T176" s="144">
        <f>S176*H176</f>
        <v>0</v>
      </c>
      <c r="AR176" s="145" t="s">
        <v>113</v>
      </c>
      <c r="AT176" s="145" t="s">
        <v>331</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8727</v>
      </c>
    </row>
    <row r="177" spans="2:65" s="1" customFormat="1">
      <c r="B177" s="34"/>
      <c r="D177" s="147" t="s">
        <v>338</v>
      </c>
      <c r="F177" s="148" t="s">
        <v>8728</v>
      </c>
      <c r="I177" s="149"/>
      <c r="L177" s="34"/>
      <c r="M177" s="150"/>
      <c r="T177" s="55"/>
      <c r="AT177" s="19" t="s">
        <v>338</v>
      </c>
      <c r="AU177" s="19" t="s">
        <v>79</v>
      </c>
    </row>
    <row r="178" spans="2:65" s="12" customFormat="1">
      <c r="B178" s="156"/>
      <c r="D178" s="151" t="s">
        <v>442</v>
      </c>
      <c r="E178" s="157" t="s">
        <v>3</v>
      </c>
      <c r="F178" s="158" t="s">
        <v>8729</v>
      </c>
      <c r="H178" s="159">
        <v>51</v>
      </c>
      <c r="I178" s="160"/>
      <c r="L178" s="156"/>
      <c r="M178" s="161"/>
      <c r="T178" s="162"/>
      <c r="AT178" s="157" t="s">
        <v>442</v>
      </c>
      <c r="AU178" s="157" t="s">
        <v>79</v>
      </c>
      <c r="AV178" s="12" t="s">
        <v>79</v>
      </c>
      <c r="AW178" s="12" t="s">
        <v>31</v>
      </c>
      <c r="AX178" s="12" t="s">
        <v>69</v>
      </c>
      <c r="AY178" s="157" t="s">
        <v>328</v>
      </c>
    </row>
    <row r="179" spans="2:65" s="12" customFormat="1">
      <c r="B179" s="156"/>
      <c r="D179" s="151" t="s">
        <v>442</v>
      </c>
      <c r="E179" s="157" t="s">
        <v>3</v>
      </c>
      <c r="F179" s="158" t="s">
        <v>8730</v>
      </c>
      <c r="H179" s="159">
        <v>459.9</v>
      </c>
      <c r="I179" s="160"/>
      <c r="L179" s="156"/>
      <c r="M179" s="161"/>
      <c r="T179" s="162"/>
      <c r="AT179" s="157" t="s">
        <v>442</v>
      </c>
      <c r="AU179" s="157" t="s">
        <v>79</v>
      </c>
      <c r="AV179" s="12" t="s">
        <v>79</v>
      </c>
      <c r="AW179" s="12" t="s">
        <v>31</v>
      </c>
      <c r="AX179" s="12" t="s">
        <v>69</v>
      </c>
      <c r="AY179" s="157" t="s">
        <v>328</v>
      </c>
    </row>
    <row r="180" spans="2:65" s="13" customFormat="1">
      <c r="B180" s="163"/>
      <c r="D180" s="151" t="s">
        <v>442</v>
      </c>
      <c r="E180" s="164" t="s">
        <v>3</v>
      </c>
      <c r="F180" s="165" t="s">
        <v>452</v>
      </c>
      <c r="H180" s="166">
        <v>510.9</v>
      </c>
      <c r="I180" s="167"/>
      <c r="L180" s="163"/>
      <c r="M180" s="168"/>
      <c r="T180" s="169"/>
      <c r="AT180" s="164" t="s">
        <v>442</v>
      </c>
      <c r="AU180" s="164" t="s">
        <v>79</v>
      </c>
      <c r="AV180" s="13" t="s">
        <v>113</v>
      </c>
      <c r="AW180" s="13" t="s">
        <v>31</v>
      </c>
      <c r="AX180" s="13" t="s">
        <v>76</v>
      </c>
      <c r="AY180" s="164" t="s">
        <v>328</v>
      </c>
    </row>
    <row r="181" spans="2:65" s="1" customFormat="1" ht="21.75" customHeight="1">
      <c r="B181" s="133"/>
      <c r="C181" s="176" t="s">
        <v>564</v>
      </c>
      <c r="D181" s="176" t="s">
        <v>539</v>
      </c>
      <c r="E181" s="177" t="s">
        <v>735</v>
      </c>
      <c r="F181" s="178" t="s">
        <v>736</v>
      </c>
      <c r="G181" s="179" t="s">
        <v>439</v>
      </c>
      <c r="H181" s="180">
        <v>459.9</v>
      </c>
      <c r="I181" s="181"/>
      <c r="J181" s="182">
        <f>ROUND(I181*H181,2)</f>
        <v>0</v>
      </c>
      <c r="K181" s="178" t="s">
        <v>335</v>
      </c>
      <c r="L181" s="183"/>
      <c r="M181" s="184" t="s">
        <v>3</v>
      </c>
      <c r="N181" s="185" t="s">
        <v>40</v>
      </c>
      <c r="P181" s="143">
        <f>O181*H181</f>
        <v>0</v>
      </c>
      <c r="Q181" s="143">
        <v>0.13200000000000001</v>
      </c>
      <c r="R181" s="143">
        <f>Q181*H181</f>
        <v>60.706800000000001</v>
      </c>
      <c r="S181" s="143">
        <v>0</v>
      </c>
      <c r="T181" s="144">
        <f>S181*H181</f>
        <v>0</v>
      </c>
      <c r="AR181" s="145" t="s">
        <v>171</v>
      </c>
      <c r="AT181" s="145" t="s">
        <v>539</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8731</v>
      </c>
    </row>
    <row r="182" spans="2:65" s="12" customFormat="1" ht="22.5">
      <c r="B182" s="156"/>
      <c r="D182" s="151" t="s">
        <v>442</v>
      </c>
      <c r="E182" s="157" t="s">
        <v>3</v>
      </c>
      <c r="F182" s="158" t="s">
        <v>8732</v>
      </c>
      <c r="H182" s="159">
        <v>459.9</v>
      </c>
      <c r="I182" s="160"/>
      <c r="L182" s="156"/>
      <c r="M182" s="161"/>
      <c r="T182" s="162"/>
      <c r="AT182" s="157" t="s">
        <v>442</v>
      </c>
      <c r="AU182" s="157" t="s">
        <v>79</v>
      </c>
      <c r="AV182" s="12" t="s">
        <v>79</v>
      </c>
      <c r="AW182" s="12" t="s">
        <v>31</v>
      </c>
      <c r="AX182" s="12" t="s">
        <v>76</v>
      </c>
      <c r="AY182" s="157" t="s">
        <v>328</v>
      </c>
    </row>
    <row r="183" spans="2:65" s="1" customFormat="1" ht="24.2" customHeight="1">
      <c r="B183" s="133"/>
      <c r="C183" s="176" t="s">
        <v>571</v>
      </c>
      <c r="D183" s="176" t="s">
        <v>539</v>
      </c>
      <c r="E183" s="177" t="s">
        <v>748</v>
      </c>
      <c r="F183" s="178" t="s">
        <v>749</v>
      </c>
      <c r="G183" s="179" t="s">
        <v>439</v>
      </c>
      <c r="H183" s="180">
        <v>51</v>
      </c>
      <c r="I183" s="181"/>
      <c r="J183" s="182">
        <f>ROUND(I183*H183,2)</f>
        <v>0</v>
      </c>
      <c r="K183" s="178" t="s">
        <v>335</v>
      </c>
      <c r="L183" s="183"/>
      <c r="M183" s="184" t="s">
        <v>3</v>
      </c>
      <c r="N183" s="185" t="s">
        <v>40</v>
      </c>
      <c r="P183" s="143">
        <f>O183*H183</f>
        <v>0</v>
      </c>
      <c r="Q183" s="143">
        <v>0.13100000000000001</v>
      </c>
      <c r="R183" s="143">
        <f>Q183*H183</f>
        <v>6.681</v>
      </c>
      <c r="S183" s="143">
        <v>0</v>
      </c>
      <c r="T183" s="144">
        <f>S183*H183</f>
        <v>0</v>
      </c>
      <c r="AR183" s="145" t="s">
        <v>171</v>
      </c>
      <c r="AT183" s="145" t="s">
        <v>539</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8733</v>
      </c>
    </row>
    <row r="184" spans="2:65" s="12" customFormat="1" ht="22.5">
      <c r="B184" s="156"/>
      <c r="D184" s="151" t="s">
        <v>442</v>
      </c>
      <c r="E184" s="157" t="s">
        <v>3</v>
      </c>
      <c r="F184" s="158" t="s">
        <v>8734</v>
      </c>
      <c r="H184" s="159">
        <v>51</v>
      </c>
      <c r="I184" s="160"/>
      <c r="L184" s="156"/>
      <c r="M184" s="161"/>
      <c r="T184" s="162"/>
      <c r="AT184" s="157" t="s">
        <v>442</v>
      </c>
      <c r="AU184" s="157" t="s">
        <v>79</v>
      </c>
      <c r="AV184" s="12" t="s">
        <v>79</v>
      </c>
      <c r="AW184" s="12" t="s">
        <v>31</v>
      </c>
      <c r="AX184" s="12" t="s">
        <v>76</v>
      </c>
      <c r="AY184" s="157" t="s">
        <v>328</v>
      </c>
    </row>
    <row r="185" spans="2:65" s="1" customFormat="1" ht="33" customHeight="1">
      <c r="B185" s="133"/>
      <c r="C185" s="134" t="s">
        <v>576</v>
      </c>
      <c r="D185" s="134" t="s">
        <v>331</v>
      </c>
      <c r="E185" s="135" t="s">
        <v>8735</v>
      </c>
      <c r="F185" s="136" t="s">
        <v>8736</v>
      </c>
      <c r="G185" s="137" t="s">
        <v>439</v>
      </c>
      <c r="H185" s="138">
        <v>332.29</v>
      </c>
      <c r="I185" s="139"/>
      <c r="J185" s="140">
        <f>ROUND(I185*H185,2)</f>
        <v>0</v>
      </c>
      <c r="K185" s="136" t="s">
        <v>335</v>
      </c>
      <c r="L185" s="34"/>
      <c r="M185" s="141" t="s">
        <v>3</v>
      </c>
      <c r="N185" s="142" t="s">
        <v>40</v>
      </c>
      <c r="P185" s="143">
        <f>O185*H185</f>
        <v>0</v>
      </c>
      <c r="Q185" s="143">
        <v>9.0620000000000006E-2</v>
      </c>
      <c r="R185" s="143">
        <f>Q185*H185</f>
        <v>30.112119800000006</v>
      </c>
      <c r="S185" s="143">
        <v>0</v>
      </c>
      <c r="T185" s="144">
        <f>S185*H185</f>
        <v>0</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8737</v>
      </c>
    </row>
    <row r="186" spans="2:65" s="1" customFormat="1">
      <c r="B186" s="34"/>
      <c r="D186" s="147" t="s">
        <v>338</v>
      </c>
      <c r="F186" s="148" t="s">
        <v>8738</v>
      </c>
      <c r="I186" s="149"/>
      <c r="L186" s="34"/>
      <c r="M186" s="150"/>
      <c r="T186" s="55"/>
      <c r="AT186" s="19" t="s">
        <v>338</v>
      </c>
      <c r="AU186" s="19" t="s">
        <v>79</v>
      </c>
    </row>
    <row r="187" spans="2:65" s="12" customFormat="1">
      <c r="B187" s="156"/>
      <c r="D187" s="151" t="s">
        <v>442</v>
      </c>
      <c r="E187" s="157" t="s">
        <v>3</v>
      </c>
      <c r="F187" s="158" t="s">
        <v>8739</v>
      </c>
      <c r="H187" s="159">
        <v>135.5</v>
      </c>
      <c r="I187" s="160"/>
      <c r="L187" s="156"/>
      <c r="M187" s="161"/>
      <c r="T187" s="162"/>
      <c r="AT187" s="157" t="s">
        <v>442</v>
      </c>
      <c r="AU187" s="157" t="s">
        <v>79</v>
      </c>
      <c r="AV187" s="12" t="s">
        <v>79</v>
      </c>
      <c r="AW187" s="12" t="s">
        <v>31</v>
      </c>
      <c r="AX187" s="12" t="s">
        <v>69</v>
      </c>
      <c r="AY187" s="157" t="s">
        <v>328</v>
      </c>
    </row>
    <row r="188" spans="2:65" s="12" customFormat="1">
      <c r="B188" s="156"/>
      <c r="D188" s="151" t="s">
        <v>442</v>
      </c>
      <c r="E188" s="157" t="s">
        <v>3</v>
      </c>
      <c r="F188" s="158" t="s">
        <v>8740</v>
      </c>
      <c r="H188" s="159">
        <v>196.79</v>
      </c>
      <c r="I188" s="160"/>
      <c r="L188" s="156"/>
      <c r="M188" s="161"/>
      <c r="T188" s="162"/>
      <c r="AT188" s="157" t="s">
        <v>442</v>
      </c>
      <c r="AU188" s="157" t="s">
        <v>79</v>
      </c>
      <c r="AV188" s="12" t="s">
        <v>79</v>
      </c>
      <c r="AW188" s="12" t="s">
        <v>31</v>
      </c>
      <c r="AX188" s="12" t="s">
        <v>69</v>
      </c>
      <c r="AY188" s="157" t="s">
        <v>328</v>
      </c>
    </row>
    <row r="189" spans="2:65" s="13" customFormat="1">
      <c r="B189" s="163"/>
      <c r="D189" s="151" t="s">
        <v>442</v>
      </c>
      <c r="E189" s="164" t="s">
        <v>3</v>
      </c>
      <c r="F189" s="165" t="s">
        <v>452</v>
      </c>
      <c r="H189" s="166">
        <v>332.28999999999996</v>
      </c>
      <c r="I189" s="167"/>
      <c r="L189" s="163"/>
      <c r="M189" s="168"/>
      <c r="T189" s="169"/>
      <c r="AT189" s="164" t="s">
        <v>442</v>
      </c>
      <c r="AU189" s="164" t="s">
        <v>79</v>
      </c>
      <c r="AV189" s="13" t="s">
        <v>113</v>
      </c>
      <c r="AW189" s="13" t="s">
        <v>31</v>
      </c>
      <c r="AX189" s="13" t="s">
        <v>76</v>
      </c>
      <c r="AY189" s="164" t="s">
        <v>328</v>
      </c>
    </row>
    <row r="190" spans="2:65" s="1" customFormat="1" ht="21.75" customHeight="1">
      <c r="B190" s="133"/>
      <c r="C190" s="176" t="s">
        <v>473</v>
      </c>
      <c r="D190" s="176" t="s">
        <v>539</v>
      </c>
      <c r="E190" s="177" t="s">
        <v>8741</v>
      </c>
      <c r="F190" s="178" t="s">
        <v>8742</v>
      </c>
      <c r="G190" s="179" t="s">
        <v>439</v>
      </c>
      <c r="H190" s="180">
        <v>196.79</v>
      </c>
      <c r="I190" s="181"/>
      <c r="J190" s="182">
        <f>ROUND(I190*H190,2)</f>
        <v>0</v>
      </c>
      <c r="K190" s="178" t="s">
        <v>335</v>
      </c>
      <c r="L190" s="183"/>
      <c r="M190" s="184" t="s">
        <v>3</v>
      </c>
      <c r="N190" s="185" t="s">
        <v>40</v>
      </c>
      <c r="P190" s="143">
        <f>O190*H190</f>
        <v>0</v>
      </c>
      <c r="Q190" s="143">
        <v>0.17599999999999999</v>
      </c>
      <c r="R190" s="143">
        <f>Q190*H190</f>
        <v>34.635039999999996</v>
      </c>
      <c r="S190" s="143">
        <v>0</v>
      </c>
      <c r="T190" s="144">
        <f>S190*H190</f>
        <v>0</v>
      </c>
      <c r="AR190" s="145" t="s">
        <v>171</v>
      </c>
      <c r="AT190" s="145" t="s">
        <v>539</v>
      </c>
      <c r="AU190" s="145" t="s">
        <v>79</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8743</v>
      </c>
    </row>
    <row r="191" spans="2:65" s="12" customFormat="1" ht="22.5">
      <c r="B191" s="156"/>
      <c r="D191" s="151" t="s">
        <v>442</v>
      </c>
      <c r="E191" s="157" t="s">
        <v>3</v>
      </c>
      <c r="F191" s="158" t="s">
        <v>8744</v>
      </c>
      <c r="H191" s="159">
        <v>196.79</v>
      </c>
      <c r="I191" s="160"/>
      <c r="L191" s="156"/>
      <c r="M191" s="161"/>
      <c r="T191" s="162"/>
      <c r="AT191" s="157" t="s">
        <v>442</v>
      </c>
      <c r="AU191" s="157" t="s">
        <v>79</v>
      </c>
      <c r="AV191" s="12" t="s">
        <v>79</v>
      </c>
      <c r="AW191" s="12" t="s">
        <v>31</v>
      </c>
      <c r="AX191" s="12" t="s">
        <v>76</v>
      </c>
      <c r="AY191" s="157" t="s">
        <v>328</v>
      </c>
    </row>
    <row r="192" spans="2:65" s="1" customFormat="1" ht="24.2" customHeight="1">
      <c r="B192" s="133"/>
      <c r="C192" s="176" t="s">
        <v>588</v>
      </c>
      <c r="D192" s="176" t="s">
        <v>539</v>
      </c>
      <c r="E192" s="177" t="s">
        <v>8745</v>
      </c>
      <c r="F192" s="178" t="s">
        <v>8746</v>
      </c>
      <c r="G192" s="179" t="s">
        <v>439</v>
      </c>
      <c r="H192" s="180">
        <v>135.5</v>
      </c>
      <c r="I192" s="181"/>
      <c r="J192" s="182">
        <f>ROUND(I192*H192,2)</f>
        <v>0</v>
      </c>
      <c r="K192" s="178" t="s">
        <v>335</v>
      </c>
      <c r="L192" s="183"/>
      <c r="M192" s="184" t="s">
        <v>3</v>
      </c>
      <c r="N192" s="185" t="s">
        <v>40</v>
      </c>
      <c r="P192" s="143">
        <f>O192*H192</f>
        <v>0</v>
      </c>
      <c r="Q192" s="143">
        <v>0.159</v>
      </c>
      <c r="R192" s="143">
        <f>Q192*H192</f>
        <v>21.544499999999999</v>
      </c>
      <c r="S192" s="143">
        <v>0</v>
      </c>
      <c r="T192" s="144">
        <f>S192*H192</f>
        <v>0</v>
      </c>
      <c r="AR192" s="145" t="s">
        <v>171</v>
      </c>
      <c r="AT192" s="145" t="s">
        <v>539</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8747</v>
      </c>
    </row>
    <row r="193" spans="2:65" s="11" customFormat="1" ht="22.9" customHeight="1">
      <c r="B193" s="121"/>
      <c r="D193" s="122" t="s">
        <v>68</v>
      </c>
      <c r="E193" s="131" t="s">
        <v>183</v>
      </c>
      <c r="F193" s="131" t="s">
        <v>777</v>
      </c>
      <c r="I193" s="124"/>
      <c r="J193" s="132">
        <f>BK193</f>
        <v>0</v>
      </c>
      <c r="L193" s="121"/>
      <c r="M193" s="126"/>
      <c r="P193" s="127">
        <f>SUM(P194:P237)</f>
        <v>0</v>
      </c>
      <c r="R193" s="127">
        <f>SUM(R194:R237)</f>
        <v>127.9713766</v>
      </c>
      <c r="T193" s="128">
        <f>SUM(T194:T237)</f>
        <v>0.16400000000000001</v>
      </c>
      <c r="AR193" s="122" t="s">
        <v>76</v>
      </c>
      <c r="AT193" s="129" t="s">
        <v>68</v>
      </c>
      <c r="AU193" s="129" t="s">
        <v>76</v>
      </c>
      <c r="AY193" s="122" t="s">
        <v>328</v>
      </c>
      <c r="BK193" s="130">
        <f>SUM(BK194:BK237)</f>
        <v>0</v>
      </c>
    </row>
    <row r="194" spans="2:65" s="1" customFormat="1" ht="24.2" customHeight="1">
      <c r="B194" s="133"/>
      <c r="C194" s="134" t="s">
        <v>593</v>
      </c>
      <c r="D194" s="134" t="s">
        <v>331</v>
      </c>
      <c r="E194" s="135" t="s">
        <v>779</v>
      </c>
      <c r="F194" s="136" t="s">
        <v>780</v>
      </c>
      <c r="G194" s="137" t="s">
        <v>574</v>
      </c>
      <c r="H194" s="138">
        <v>13</v>
      </c>
      <c r="I194" s="139"/>
      <c r="J194" s="140">
        <f>ROUND(I194*H194,2)</f>
        <v>0</v>
      </c>
      <c r="K194" s="136" t="s">
        <v>335</v>
      </c>
      <c r="L194" s="34"/>
      <c r="M194" s="141" t="s">
        <v>3</v>
      </c>
      <c r="N194" s="142" t="s">
        <v>40</v>
      </c>
      <c r="P194" s="143">
        <f>O194*H194</f>
        <v>0</v>
      </c>
      <c r="Q194" s="143">
        <v>6.9999999999999999E-4</v>
      </c>
      <c r="R194" s="143">
        <f>Q194*H194</f>
        <v>9.1000000000000004E-3</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8748</v>
      </c>
    </row>
    <row r="195" spans="2:65" s="1" customFormat="1">
      <c r="B195" s="34"/>
      <c r="D195" s="147" t="s">
        <v>338</v>
      </c>
      <c r="F195" s="148" t="s">
        <v>782</v>
      </c>
      <c r="I195" s="149"/>
      <c r="L195" s="34"/>
      <c r="M195" s="150"/>
      <c r="T195" s="55"/>
      <c r="AT195" s="19" t="s">
        <v>338</v>
      </c>
      <c r="AU195" s="19" t="s">
        <v>79</v>
      </c>
    </row>
    <row r="196" spans="2:65" s="1" customFormat="1" ht="24.2" customHeight="1">
      <c r="B196" s="133"/>
      <c r="C196" s="134" t="s">
        <v>598</v>
      </c>
      <c r="D196" s="134" t="s">
        <v>331</v>
      </c>
      <c r="E196" s="135" t="s">
        <v>784</v>
      </c>
      <c r="F196" s="136" t="s">
        <v>785</v>
      </c>
      <c r="G196" s="137" t="s">
        <v>574</v>
      </c>
      <c r="H196" s="138">
        <v>7</v>
      </c>
      <c r="I196" s="139"/>
      <c r="J196" s="140">
        <f>ROUND(I196*H196,2)</f>
        <v>0</v>
      </c>
      <c r="K196" s="136" t="s">
        <v>335</v>
      </c>
      <c r="L196" s="34"/>
      <c r="M196" s="141" t="s">
        <v>3</v>
      </c>
      <c r="N196" s="142" t="s">
        <v>40</v>
      </c>
      <c r="P196" s="143">
        <f>O196*H196</f>
        <v>0</v>
      </c>
      <c r="Q196" s="143">
        <v>0.11241</v>
      </c>
      <c r="R196" s="143">
        <f>Q196*H196</f>
        <v>0.78686999999999996</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8749</v>
      </c>
    </row>
    <row r="197" spans="2:65" s="1" customFormat="1">
      <c r="B197" s="34"/>
      <c r="D197" s="147" t="s">
        <v>338</v>
      </c>
      <c r="F197" s="148" t="s">
        <v>787</v>
      </c>
      <c r="I197" s="149"/>
      <c r="L197" s="34"/>
      <c r="M197" s="150"/>
      <c r="T197" s="55"/>
      <c r="AT197" s="19" t="s">
        <v>338</v>
      </c>
      <c r="AU197" s="19" t="s">
        <v>79</v>
      </c>
    </row>
    <row r="198" spans="2:65" s="1" customFormat="1" ht="24.2" customHeight="1">
      <c r="B198" s="133"/>
      <c r="C198" s="176" t="s">
        <v>605</v>
      </c>
      <c r="D198" s="176" t="s">
        <v>539</v>
      </c>
      <c r="E198" s="177" t="s">
        <v>8750</v>
      </c>
      <c r="F198" s="178" t="s">
        <v>8751</v>
      </c>
      <c r="G198" s="179" t="s">
        <v>574</v>
      </c>
      <c r="H198" s="180">
        <v>9</v>
      </c>
      <c r="I198" s="181"/>
      <c r="J198" s="182">
        <f t="shared" ref="J198:J203" si="0">ROUND(I198*H198,2)</f>
        <v>0</v>
      </c>
      <c r="K198" s="178" t="s">
        <v>335</v>
      </c>
      <c r="L198" s="183"/>
      <c r="M198" s="184" t="s">
        <v>3</v>
      </c>
      <c r="N198" s="185" t="s">
        <v>40</v>
      </c>
      <c r="P198" s="143">
        <f t="shared" ref="P198:P203" si="1">O198*H198</f>
        <v>0</v>
      </c>
      <c r="Q198" s="143">
        <v>1.2999999999999999E-3</v>
      </c>
      <c r="R198" s="143">
        <f t="shared" ref="R198:R203" si="2">Q198*H198</f>
        <v>1.1699999999999999E-2</v>
      </c>
      <c r="S198" s="143">
        <v>0</v>
      </c>
      <c r="T198" s="144">
        <f t="shared" ref="T198:T203" si="3">S198*H198</f>
        <v>0</v>
      </c>
      <c r="AR198" s="145" t="s">
        <v>171</v>
      </c>
      <c r="AT198" s="145" t="s">
        <v>539</v>
      </c>
      <c r="AU198" s="145" t="s">
        <v>79</v>
      </c>
      <c r="AY198" s="19" t="s">
        <v>328</v>
      </c>
      <c r="BE198" s="146">
        <f t="shared" ref="BE198:BE203" si="4">IF(N198="základní",J198,0)</f>
        <v>0</v>
      </c>
      <c r="BF198" s="146">
        <f t="shared" ref="BF198:BF203" si="5">IF(N198="snížená",J198,0)</f>
        <v>0</v>
      </c>
      <c r="BG198" s="146">
        <f t="shared" ref="BG198:BG203" si="6">IF(N198="zákl. přenesená",J198,0)</f>
        <v>0</v>
      </c>
      <c r="BH198" s="146">
        <f t="shared" ref="BH198:BH203" si="7">IF(N198="sníž. přenesená",J198,0)</f>
        <v>0</v>
      </c>
      <c r="BI198" s="146">
        <f t="shared" ref="BI198:BI203" si="8">IF(N198="nulová",J198,0)</f>
        <v>0</v>
      </c>
      <c r="BJ198" s="19" t="s">
        <v>76</v>
      </c>
      <c r="BK198" s="146">
        <f t="shared" ref="BK198:BK203" si="9">ROUND(I198*H198,2)</f>
        <v>0</v>
      </c>
      <c r="BL198" s="19" t="s">
        <v>113</v>
      </c>
      <c r="BM198" s="145" t="s">
        <v>8752</v>
      </c>
    </row>
    <row r="199" spans="2:65" s="1" customFormat="1" ht="24.2" customHeight="1">
      <c r="B199" s="133"/>
      <c r="C199" s="176" t="s">
        <v>610</v>
      </c>
      <c r="D199" s="176" t="s">
        <v>539</v>
      </c>
      <c r="E199" s="177" t="s">
        <v>793</v>
      </c>
      <c r="F199" s="178" t="s">
        <v>794</v>
      </c>
      <c r="G199" s="179" t="s">
        <v>574</v>
      </c>
      <c r="H199" s="180">
        <v>1</v>
      </c>
      <c r="I199" s="181"/>
      <c r="J199" s="182">
        <f t="shared" si="0"/>
        <v>0</v>
      </c>
      <c r="K199" s="178" t="s">
        <v>335</v>
      </c>
      <c r="L199" s="183"/>
      <c r="M199" s="184" t="s">
        <v>3</v>
      </c>
      <c r="N199" s="185" t="s">
        <v>40</v>
      </c>
      <c r="P199" s="143">
        <f t="shared" si="1"/>
        <v>0</v>
      </c>
      <c r="Q199" s="143">
        <v>7.7000000000000002E-3</v>
      </c>
      <c r="R199" s="143">
        <f t="shared" si="2"/>
        <v>7.7000000000000002E-3</v>
      </c>
      <c r="S199" s="143">
        <v>0</v>
      </c>
      <c r="T199" s="144">
        <f t="shared" si="3"/>
        <v>0</v>
      </c>
      <c r="AR199" s="145" t="s">
        <v>171</v>
      </c>
      <c r="AT199" s="145" t="s">
        <v>539</v>
      </c>
      <c r="AU199" s="145" t="s">
        <v>79</v>
      </c>
      <c r="AY199" s="19" t="s">
        <v>328</v>
      </c>
      <c r="BE199" s="146">
        <f t="shared" si="4"/>
        <v>0</v>
      </c>
      <c r="BF199" s="146">
        <f t="shared" si="5"/>
        <v>0</v>
      </c>
      <c r="BG199" s="146">
        <f t="shared" si="6"/>
        <v>0</v>
      </c>
      <c r="BH199" s="146">
        <f t="shared" si="7"/>
        <v>0</v>
      </c>
      <c r="BI199" s="146">
        <f t="shared" si="8"/>
        <v>0</v>
      </c>
      <c r="BJ199" s="19" t="s">
        <v>76</v>
      </c>
      <c r="BK199" s="146">
        <f t="shared" si="9"/>
        <v>0</v>
      </c>
      <c r="BL199" s="19" t="s">
        <v>113</v>
      </c>
      <c r="BM199" s="145" t="s">
        <v>8753</v>
      </c>
    </row>
    <row r="200" spans="2:65" s="1" customFormat="1" ht="16.5" customHeight="1">
      <c r="B200" s="133"/>
      <c r="C200" s="176" t="s">
        <v>616</v>
      </c>
      <c r="D200" s="176" t="s">
        <v>539</v>
      </c>
      <c r="E200" s="177" t="s">
        <v>813</v>
      </c>
      <c r="F200" s="178" t="s">
        <v>814</v>
      </c>
      <c r="G200" s="179" t="s">
        <v>574</v>
      </c>
      <c r="H200" s="180">
        <v>1</v>
      </c>
      <c r="I200" s="181"/>
      <c r="J200" s="182">
        <f t="shared" si="0"/>
        <v>0</v>
      </c>
      <c r="K200" s="178" t="s">
        <v>335</v>
      </c>
      <c r="L200" s="183"/>
      <c r="M200" s="184" t="s">
        <v>3</v>
      </c>
      <c r="N200" s="185" t="s">
        <v>40</v>
      </c>
      <c r="P200" s="143">
        <f t="shared" si="1"/>
        <v>0</v>
      </c>
      <c r="Q200" s="143">
        <v>5.0000000000000001E-3</v>
      </c>
      <c r="R200" s="143">
        <f t="shared" si="2"/>
        <v>5.0000000000000001E-3</v>
      </c>
      <c r="S200" s="143">
        <v>0</v>
      </c>
      <c r="T200" s="144">
        <f t="shared" si="3"/>
        <v>0</v>
      </c>
      <c r="AR200" s="145" t="s">
        <v>171</v>
      </c>
      <c r="AT200" s="145" t="s">
        <v>539</v>
      </c>
      <c r="AU200" s="145" t="s">
        <v>79</v>
      </c>
      <c r="AY200" s="19" t="s">
        <v>328</v>
      </c>
      <c r="BE200" s="146">
        <f t="shared" si="4"/>
        <v>0</v>
      </c>
      <c r="BF200" s="146">
        <f t="shared" si="5"/>
        <v>0</v>
      </c>
      <c r="BG200" s="146">
        <f t="shared" si="6"/>
        <v>0</v>
      </c>
      <c r="BH200" s="146">
        <f t="shared" si="7"/>
        <v>0</v>
      </c>
      <c r="BI200" s="146">
        <f t="shared" si="8"/>
        <v>0</v>
      </c>
      <c r="BJ200" s="19" t="s">
        <v>76</v>
      </c>
      <c r="BK200" s="146">
        <f t="shared" si="9"/>
        <v>0</v>
      </c>
      <c r="BL200" s="19" t="s">
        <v>113</v>
      </c>
      <c r="BM200" s="145" t="s">
        <v>8754</v>
      </c>
    </row>
    <row r="201" spans="2:65" s="1" customFormat="1" ht="16.5" customHeight="1">
      <c r="B201" s="133"/>
      <c r="C201" s="176" t="s">
        <v>621</v>
      </c>
      <c r="D201" s="176" t="s">
        <v>539</v>
      </c>
      <c r="E201" s="177" t="s">
        <v>789</v>
      </c>
      <c r="F201" s="178" t="s">
        <v>790</v>
      </c>
      <c r="G201" s="179" t="s">
        <v>574</v>
      </c>
      <c r="H201" s="180">
        <v>2</v>
      </c>
      <c r="I201" s="181"/>
      <c r="J201" s="182">
        <f t="shared" si="0"/>
        <v>0</v>
      </c>
      <c r="K201" s="178" t="s">
        <v>335</v>
      </c>
      <c r="L201" s="183"/>
      <c r="M201" s="184" t="s">
        <v>3</v>
      </c>
      <c r="N201" s="185" t="s">
        <v>40</v>
      </c>
      <c r="P201" s="143">
        <f t="shared" si="1"/>
        <v>0</v>
      </c>
      <c r="Q201" s="143">
        <v>1.6999999999999999E-3</v>
      </c>
      <c r="R201" s="143">
        <f t="shared" si="2"/>
        <v>3.3999999999999998E-3</v>
      </c>
      <c r="S201" s="143">
        <v>0</v>
      </c>
      <c r="T201" s="144">
        <f t="shared" si="3"/>
        <v>0</v>
      </c>
      <c r="AR201" s="145" t="s">
        <v>171</v>
      </c>
      <c r="AT201" s="145" t="s">
        <v>539</v>
      </c>
      <c r="AU201" s="145" t="s">
        <v>79</v>
      </c>
      <c r="AY201" s="19" t="s">
        <v>328</v>
      </c>
      <c r="BE201" s="146">
        <f t="shared" si="4"/>
        <v>0</v>
      </c>
      <c r="BF201" s="146">
        <f t="shared" si="5"/>
        <v>0</v>
      </c>
      <c r="BG201" s="146">
        <f t="shared" si="6"/>
        <v>0</v>
      </c>
      <c r="BH201" s="146">
        <f t="shared" si="7"/>
        <v>0</v>
      </c>
      <c r="BI201" s="146">
        <f t="shared" si="8"/>
        <v>0</v>
      </c>
      <c r="BJ201" s="19" t="s">
        <v>76</v>
      </c>
      <c r="BK201" s="146">
        <f t="shared" si="9"/>
        <v>0</v>
      </c>
      <c r="BL201" s="19" t="s">
        <v>113</v>
      </c>
      <c r="BM201" s="145" t="s">
        <v>8755</v>
      </c>
    </row>
    <row r="202" spans="2:65" s="1" customFormat="1" ht="21.75" customHeight="1">
      <c r="B202" s="133"/>
      <c r="C202" s="176" t="s">
        <v>626</v>
      </c>
      <c r="D202" s="176" t="s">
        <v>539</v>
      </c>
      <c r="E202" s="177" t="s">
        <v>8756</v>
      </c>
      <c r="F202" s="178" t="s">
        <v>8757</v>
      </c>
      <c r="G202" s="179" t="s">
        <v>574</v>
      </c>
      <c r="H202" s="180">
        <v>7</v>
      </c>
      <c r="I202" s="181"/>
      <c r="J202" s="182">
        <f t="shared" si="0"/>
        <v>0</v>
      </c>
      <c r="K202" s="178" t="s">
        <v>335</v>
      </c>
      <c r="L202" s="183"/>
      <c r="M202" s="184" t="s">
        <v>3</v>
      </c>
      <c r="N202" s="185" t="s">
        <v>40</v>
      </c>
      <c r="P202" s="143">
        <f t="shared" si="1"/>
        <v>0</v>
      </c>
      <c r="Q202" s="143">
        <v>2.5000000000000001E-3</v>
      </c>
      <c r="R202" s="143">
        <f t="shared" si="2"/>
        <v>1.7500000000000002E-2</v>
      </c>
      <c r="S202" s="143">
        <v>0</v>
      </c>
      <c r="T202" s="144">
        <f t="shared" si="3"/>
        <v>0</v>
      </c>
      <c r="AR202" s="145" t="s">
        <v>171</v>
      </c>
      <c r="AT202" s="145" t="s">
        <v>539</v>
      </c>
      <c r="AU202" s="145" t="s">
        <v>79</v>
      </c>
      <c r="AY202" s="19" t="s">
        <v>328</v>
      </c>
      <c r="BE202" s="146">
        <f t="shared" si="4"/>
        <v>0</v>
      </c>
      <c r="BF202" s="146">
        <f t="shared" si="5"/>
        <v>0</v>
      </c>
      <c r="BG202" s="146">
        <f t="shared" si="6"/>
        <v>0</v>
      </c>
      <c r="BH202" s="146">
        <f t="shared" si="7"/>
        <v>0</v>
      </c>
      <c r="BI202" s="146">
        <f t="shared" si="8"/>
        <v>0</v>
      </c>
      <c r="BJ202" s="19" t="s">
        <v>76</v>
      </c>
      <c r="BK202" s="146">
        <f t="shared" si="9"/>
        <v>0</v>
      </c>
      <c r="BL202" s="19" t="s">
        <v>113</v>
      </c>
      <c r="BM202" s="145" t="s">
        <v>8758</v>
      </c>
    </row>
    <row r="203" spans="2:65" s="1" customFormat="1" ht="24.2" customHeight="1">
      <c r="B203" s="133"/>
      <c r="C203" s="134" t="s">
        <v>631</v>
      </c>
      <c r="D203" s="134" t="s">
        <v>331</v>
      </c>
      <c r="E203" s="135" t="s">
        <v>8759</v>
      </c>
      <c r="F203" s="136" t="s">
        <v>8760</v>
      </c>
      <c r="G203" s="137" t="s">
        <v>476</v>
      </c>
      <c r="H203" s="138">
        <v>93.7</v>
      </c>
      <c r="I203" s="139"/>
      <c r="J203" s="140">
        <f t="shared" si="0"/>
        <v>0</v>
      </c>
      <c r="K203" s="136" t="s">
        <v>335</v>
      </c>
      <c r="L203" s="34"/>
      <c r="M203" s="141" t="s">
        <v>3</v>
      </c>
      <c r="N203" s="142" t="s">
        <v>40</v>
      </c>
      <c r="P203" s="143">
        <f t="shared" si="1"/>
        <v>0</v>
      </c>
      <c r="Q203" s="143">
        <v>6.9999999999999994E-5</v>
      </c>
      <c r="R203" s="143">
        <f t="shared" si="2"/>
        <v>6.5589999999999997E-3</v>
      </c>
      <c r="S203" s="143">
        <v>0</v>
      </c>
      <c r="T203" s="144">
        <f t="shared" si="3"/>
        <v>0</v>
      </c>
      <c r="AR203" s="145" t="s">
        <v>113</v>
      </c>
      <c r="AT203" s="145" t="s">
        <v>331</v>
      </c>
      <c r="AU203" s="145" t="s">
        <v>79</v>
      </c>
      <c r="AY203" s="19" t="s">
        <v>328</v>
      </c>
      <c r="BE203" s="146">
        <f t="shared" si="4"/>
        <v>0</v>
      </c>
      <c r="BF203" s="146">
        <f t="shared" si="5"/>
        <v>0</v>
      </c>
      <c r="BG203" s="146">
        <f t="shared" si="6"/>
        <v>0</v>
      </c>
      <c r="BH203" s="146">
        <f t="shared" si="7"/>
        <v>0</v>
      </c>
      <c r="BI203" s="146">
        <f t="shared" si="8"/>
        <v>0</v>
      </c>
      <c r="BJ203" s="19" t="s">
        <v>76</v>
      </c>
      <c r="BK203" s="146">
        <f t="shared" si="9"/>
        <v>0</v>
      </c>
      <c r="BL203" s="19" t="s">
        <v>113</v>
      </c>
      <c r="BM203" s="145" t="s">
        <v>8761</v>
      </c>
    </row>
    <row r="204" spans="2:65" s="1" customFormat="1">
      <c r="B204" s="34"/>
      <c r="D204" s="147" t="s">
        <v>338</v>
      </c>
      <c r="F204" s="148" t="s">
        <v>8762</v>
      </c>
      <c r="I204" s="149"/>
      <c r="L204" s="34"/>
      <c r="M204" s="150"/>
      <c r="T204" s="55"/>
      <c r="AT204" s="19" t="s">
        <v>338</v>
      </c>
      <c r="AU204" s="19" t="s">
        <v>79</v>
      </c>
    </row>
    <row r="205" spans="2:65" s="1" customFormat="1" ht="24.2" customHeight="1">
      <c r="B205" s="133"/>
      <c r="C205" s="134" t="s">
        <v>638</v>
      </c>
      <c r="D205" s="134" t="s">
        <v>331</v>
      </c>
      <c r="E205" s="135" t="s">
        <v>836</v>
      </c>
      <c r="F205" s="136" t="s">
        <v>837</v>
      </c>
      <c r="G205" s="137" t="s">
        <v>439</v>
      </c>
      <c r="H205" s="138">
        <v>6.6</v>
      </c>
      <c r="I205" s="139"/>
      <c r="J205" s="140">
        <f>ROUND(I205*H205,2)</f>
        <v>0</v>
      </c>
      <c r="K205" s="136" t="s">
        <v>335</v>
      </c>
      <c r="L205" s="34"/>
      <c r="M205" s="141" t="s">
        <v>3</v>
      </c>
      <c r="N205" s="142" t="s">
        <v>40</v>
      </c>
      <c r="P205" s="143">
        <f>O205*H205</f>
        <v>0</v>
      </c>
      <c r="Q205" s="143">
        <v>1.6000000000000001E-3</v>
      </c>
      <c r="R205" s="143">
        <f>Q205*H205</f>
        <v>1.056E-2</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8763</v>
      </c>
    </row>
    <row r="206" spans="2:65" s="1" customFormat="1">
      <c r="B206" s="34"/>
      <c r="D206" s="147" t="s">
        <v>338</v>
      </c>
      <c r="F206" s="148" t="s">
        <v>839</v>
      </c>
      <c r="I206" s="149"/>
      <c r="L206" s="34"/>
      <c r="M206" s="150"/>
      <c r="T206" s="55"/>
      <c r="AT206" s="19" t="s">
        <v>338</v>
      </c>
      <c r="AU206" s="19" t="s">
        <v>79</v>
      </c>
    </row>
    <row r="207" spans="2:65" s="1" customFormat="1" ht="33" customHeight="1">
      <c r="B207" s="133"/>
      <c r="C207" s="134" t="s">
        <v>643</v>
      </c>
      <c r="D207" s="134" t="s">
        <v>331</v>
      </c>
      <c r="E207" s="135" t="s">
        <v>841</v>
      </c>
      <c r="F207" s="136" t="s">
        <v>842</v>
      </c>
      <c r="G207" s="137" t="s">
        <v>476</v>
      </c>
      <c r="H207" s="138">
        <v>141.94999999999999</v>
      </c>
      <c r="I207" s="139"/>
      <c r="J207" s="140">
        <f>ROUND(I207*H207,2)</f>
        <v>0</v>
      </c>
      <c r="K207" s="136" t="s">
        <v>335</v>
      </c>
      <c r="L207" s="34"/>
      <c r="M207" s="141" t="s">
        <v>3</v>
      </c>
      <c r="N207" s="142" t="s">
        <v>40</v>
      </c>
      <c r="P207" s="143">
        <f>O207*H207</f>
        <v>0</v>
      </c>
      <c r="Q207" s="143">
        <v>0.16850000000000001</v>
      </c>
      <c r="R207" s="143">
        <f>Q207*H207</f>
        <v>23.918575000000001</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8764</v>
      </c>
    </row>
    <row r="208" spans="2:65" s="1" customFormat="1">
      <c r="B208" s="34"/>
      <c r="D208" s="147" t="s">
        <v>338</v>
      </c>
      <c r="F208" s="148" t="s">
        <v>844</v>
      </c>
      <c r="I208" s="149"/>
      <c r="L208" s="34"/>
      <c r="M208" s="150"/>
      <c r="T208" s="55"/>
      <c r="AT208" s="19" t="s">
        <v>338</v>
      </c>
      <c r="AU208" s="19" t="s">
        <v>79</v>
      </c>
    </row>
    <row r="209" spans="2:65" s="12" customFormat="1">
      <c r="B209" s="156"/>
      <c r="D209" s="151" t="s">
        <v>442</v>
      </c>
      <c r="E209" s="157" t="s">
        <v>3</v>
      </c>
      <c r="F209" s="158" t="s">
        <v>8765</v>
      </c>
      <c r="H209" s="159">
        <v>141.94999999999999</v>
      </c>
      <c r="I209" s="160"/>
      <c r="L209" s="156"/>
      <c r="M209" s="161"/>
      <c r="T209" s="162"/>
      <c r="AT209" s="157" t="s">
        <v>442</v>
      </c>
      <c r="AU209" s="157" t="s">
        <v>79</v>
      </c>
      <c r="AV209" s="12" t="s">
        <v>79</v>
      </c>
      <c r="AW209" s="12" t="s">
        <v>31</v>
      </c>
      <c r="AX209" s="12" t="s">
        <v>69</v>
      </c>
      <c r="AY209" s="157" t="s">
        <v>328</v>
      </c>
    </row>
    <row r="210" spans="2:65" s="13" customFormat="1">
      <c r="B210" s="163"/>
      <c r="D210" s="151" t="s">
        <v>442</v>
      </c>
      <c r="E210" s="164" t="s">
        <v>3</v>
      </c>
      <c r="F210" s="165" t="s">
        <v>452</v>
      </c>
      <c r="H210" s="166">
        <v>141.94999999999999</v>
      </c>
      <c r="I210" s="167"/>
      <c r="L210" s="163"/>
      <c r="M210" s="168"/>
      <c r="T210" s="169"/>
      <c r="AT210" s="164" t="s">
        <v>442</v>
      </c>
      <c r="AU210" s="164" t="s">
        <v>79</v>
      </c>
      <c r="AV210" s="13" t="s">
        <v>113</v>
      </c>
      <c r="AW210" s="13" t="s">
        <v>31</v>
      </c>
      <c r="AX210" s="13" t="s">
        <v>76</v>
      </c>
      <c r="AY210" s="164" t="s">
        <v>328</v>
      </c>
    </row>
    <row r="211" spans="2:65" s="1" customFormat="1" ht="16.5" customHeight="1">
      <c r="B211" s="133"/>
      <c r="C211" s="176" t="s">
        <v>649</v>
      </c>
      <c r="D211" s="176" t="s">
        <v>539</v>
      </c>
      <c r="E211" s="177" t="s">
        <v>846</v>
      </c>
      <c r="F211" s="178" t="s">
        <v>847</v>
      </c>
      <c r="G211" s="179" t="s">
        <v>476</v>
      </c>
      <c r="H211" s="180">
        <v>120.309</v>
      </c>
      <c r="I211" s="181"/>
      <c r="J211" s="182">
        <f>ROUND(I211*H211,2)</f>
        <v>0</v>
      </c>
      <c r="K211" s="178" t="s">
        <v>335</v>
      </c>
      <c r="L211" s="183"/>
      <c r="M211" s="184" t="s">
        <v>3</v>
      </c>
      <c r="N211" s="185" t="s">
        <v>40</v>
      </c>
      <c r="P211" s="143">
        <f>O211*H211</f>
        <v>0</v>
      </c>
      <c r="Q211" s="143">
        <v>0.08</v>
      </c>
      <c r="R211" s="143">
        <f>Q211*H211</f>
        <v>9.6247199999999999</v>
      </c>
      <c r="S211" s="143">
        <v>0</v>
      </c>
      <c r="T211" s="144">
        <f>S211*H211</f>
        <v>0</v>
      </c>
      <c r="AR211" s="145" t="s">
        <v>171</v>
      </c>
      <c r="AT211" s="145" t="s">
        <v>539</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8766</v>
      </c>
    </row>
    <row r="212" spans="2:65" s="12" customFormat="1">
      <c r="B212" s="156"/>
      <c r="D212" s="151" t="s">
        <v>442</v>
      </c>
      <c r="E212" s="157" t="s">
        <v>3</v>
      </c>
      <c r="F212" s="158" t="s">
        <v>8767</v>
      </c>
      <c r="H212" s="159">
        <v>117.95</v>
      </c>
      <c r="I212" s="160"/>
      <c r="L212" s="156"/>
      <c r="M212" s="161"/>
      <c r="T212" s="162"/>
      <c r="AT212" s="157" t="s">
        <v>442</v>
      </c>
      <c r="AU212" s="157" t="s">
        <v>79</v>
      </c>
      <c r="AV212" s="12" t="s">
        <v>79</v>
      </c>
      <c r="AW212" s="12" t="s">
        <v>31</v>
      </c>
      <c r="AX212" s="12" t="s">
        <v>69</v>
      </c>
      <c r="AY212" s="157" t="s">
        <v>328</v>
      </c>
    </row>
    <row r="213" spans="2:65" s="12" customFormat="1">
      <c r="B213" s="156"/>
      <c r="D213" s="151" t="s">
        <v>442</v>
      </c>
      <c r="E213" s="157" t="s">
        <v>3</v>
      </c>
      <c r="F213" s="158" t="s">
        <v>8768</v>
      </c>
      <c r="H213" s="159">
        <v>120.309</v>
      </c>
      <c r="I213" s="160"/>
      <c r="L213" s="156"/>
      <c r="M213" s="161"/>
      <c r="T213" s="162"/>
      <c r="AT213" s="157" t="s">
        <v>442</v>
      </c>
      <c r="AU213" s="157" t="s">
        <v>79</v>
      </c>
      <c r="AV213" s="12" t="s">
        <v>79</v>
      </c>
      <c r="AW213" s="12" t="s">
        <v>31</v>
      </c>
      <c r="AX213" s="12" t="s">
        <v>76</v>
      </c>
      <c r="AY213" s="157" t="s">
        <v>328</v>
      </c>
    </row>
    <row r="214" spans="2:65" s="1" customFormat="1" ht="24.2" customHeight="1">
      <c r="B214" s="133"/>
      <c r="C214" s="176" t="s">
        <v>654</v>
      </c>
      <c r="D214" s="176" t="s">
        <v>539</v>
      </c>
      <c r="E214" s="177" t="s">
        <v>8769</v>
      </c>
      <c r="F214" s="178" t="s">
        <v>8770</v>
      </c>
      <c r="G214" s="179" t="s">
        <v>476</v>
      </c>
      <c r="H214" s="180">
        <v>19.38</v>
      </c>
      <c r="I214" s="181"/>
      <c r="J214" s="182">
        <f>ROUND(I214*H214,2)</f>
        <v>0</v>
      </c>
      <c r="K214" s="178" t="s">
        <v>335</v>
      </c>
      <c r="L214" s="183"/>
      <c r="M214" s="184" t="s">
        <v>3</v>
      </c>
      <c r="N214" s="185" t="s">
        <v>40</v>
      </c>
      <c r="P214" s="143">
        <f>O214*H214</f>
        <v>0</v>
      </c>
      <c r="Q214" s="143">
        <v>4.8300000000000003E-2</v>
      </c>
      <c r="R214" s="143">
        <f>Q214*H214</f>
        <v>0.93605400000000005</v>
      </c>
      <c r="S214" s="143">
        <v>0</v>
      </c>
      <c r="T214" s="144">
        <f>S214*H214</f>
        <v>0</v>
      </c>
      <c r="AR214" s="145" t="s">
        <v>171</v>
      </c>
      <c r="AT214" s="145" t="s">
        <v>539</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8771</v>
      </c>
    </row>
    <row r="215" spans="2:65" s="12" customFormat="1">
      <c r="B215" s="156"/>
      <c r="D215" s="151" t="s">
        <v>442</v>
      </c>
      <c r="E215" s="157" t="s">
        <v>3</v>
      </c>
      <c r="F215" s="158" t="s">
        <v>8772</v>
      </c>
      <c r="H215" s="159">
        <v>19.38</v>
      </c>
      <c r="I215" s="160"/>
      <c r="L215" s="156"/>
      <c r="M215" s="161"/>
      <c r="T215" s="162"/>
      <c r="AT215" s="157" t="s">
        <v>442</v>
      </c>
      <c r="AU215" s="157" t="s">
        <v>79</v>
      </c>
      <c r="AV215" s="12" t="s">
        <v>79</v>
      </c>
      <c r="AW215" s="12" t="s">
        <v>31</v>
      </c>
      <c r="AX215" s="12" t="s">
        <v>76</v>
      </c>
      <c r="AY215" s="157" t="s">
        <v>328</v>
      </c>
    </row>
    <row r="216" spans="2:65" s="1" customFormat="1" ht="24.2" customHeight="1">
      <c r="B216" s="133"/>
      <c r="C216" s="176" t="s">
        <v>661</v>
      </c>
      <c r="D216" s="176" t="s">
        <v>539</v>
      </c>
      <c r="E216" s="177" t="s">
        <v>8773</v>
      </c>
      <c r="F216" s="178" t="s">
        <v>8774</v>
      </c>
      <c r="G216" s="179" t="s">
        <v>476</v>
      </c>
      <c r="H216" s="180">
        <v>5.0999999999999996</v>
      </c>
      <c r="I216" s="181"/>
      <c r="J216" s="182">
        <f>ROUND(I216*H216,2)</f>
        <v>0</v>
      </c>
      <c r="K216" s="178" t="s">
        <v>335</v>
      </c>
      <c r="L216" s="183"/>
      <c r="M216" s="184" t="s">
        <v>3</v>
      </c>
      <c r="N216" s="185" t="s">
        <v>40</v>
      </c>
      <c r="P216" s="143">
        <f>O216*H216</f>
        <v>0</v>
      </c>
      <c r="Q216" s="143">
        <v>8.5999999999999993E-2</v>
      </c>
      <c r="R216" s="143">
        <f>Q216*H216</f>
        <v>0.43859999999999993</v>
      </c>
      <c r="S216" s="143">
        <v>0</v>
      </c>
      <c r="T216" s="144">
        <f>S216*H216</f>
        <v>0</v>
      </c>
      <c r="AR216" s="145" t="s">
        <v>171</v>
      </c>
      <c r="AT216" s="145" t="s">
        <v>539</v>
      </c>
      <c r="AU216" s="145" t="s">
        <v>79</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8775</v>
      </c>
    </row>
    <row r="217" spans="2:65" s="12" customFormat="1">
      <c r="B217" s="156"/>
      <c r="D217" s="151" t="s">
        <v>442</v>
      </c>
      <c r="E217" s="157" t="s">
        <v>3</v>
      </c>
      <c r="F217" s="158" t="s">
        <v>8776</v>
      </c>
      <c r="H217" s="159">
        <v>5.0999999999999996</v>
      </c>
      <c r="I217" s="160"/>
      <c r="L217" s="156"/>
      <c r="M217" s="161"/>
      <c r="T217" s="162"/>
      <c r="AT217" s="157" t="s">
        <v>442</v>
      </c>
      <c r="AU217" s="157" t="s">
        <v>79</v>
      </c>
      <c r="AV217" s="12" t="s">
        <v>79</v>
      </c>
      <c r="AW217" s="12" t="s">
        <v>31</v>
      </c>
      <c r="AX217" s="12" t="s">
        <v>76</v>
      </c>
      <c r="AY217" s="157" t="s">
        <v>328</v>
      </c>
    </row>
    <row r="218" spans="2:65" s="1" customFormat="1" ht="24.2" customHeight="1">
      <c r="B218" s="133"/>
      <c r="C218" s="134" t="s">
        <v>666</v>
      </c>
      <c r="D218" s="134" t="s">
        <v>331</v>
      </c>
      <c r="E218" s="135" t="s">
        <v>8777</v>
      </c>
      <c r="F218" s="136" t="s">
        <v>8778</v>
      </c>
      <c r="G218" s="137" t="s">
        <v>476</v>
      </c>
      <c r="H218" s="138">
        <v>18</v>
      </c>
      <c r="I218" s="139"/>
      <c r="J218" s="140">
        <f>ROUND(I218*H218,2)</f>
        <v>0</v>
      </c>
      <c r="K218" s="136" t="s">
        <v>335</v>
      </c>
      <c r="L218" s="34"/>
      <c r="M218" s="141" t="s">
        <v>3</v>
      </c>
      <c r="N218" s="142" t="s">
        <v>40</v>
      </c>
      <c r="P218" s="143">
        <f>O218*H218</f>
        <v>0</v>
      </c>
      <c r="Q218" s="143">
        <v>7.7160000000000006E-2</v>
      </c>
      <c r="R218" s="143">
        <f>Q218*H218</f>
        <v>1.3888800000000001</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8779</v>
      </c>
    </row>
    <row r="219" spans="2:65" s="1" customFormat="1">
      <c r="B219" s="34"/>
      <c r="D219" s="147" t="s">
        <v>338</v>
      </c>
      <c r="F219" s="148" t="s">
        <v>8780</v>
      </c>
      <c r="I219" s="149"/>
      <c r="L219" s="34"/>
      <c r="M219" s="150"/>
      <c r="T219" s="55"/>
      <c r="AT219" s="19" t="s">
        <v>338</v>
      </c>
      <c r="AU219" s="19" t="s">
        <v>79</v>
      </c>
    </row>
    <row r="220" spans="2:65" s="1" customFormat="1" ht="16.5" customHeight="1">
      <c r="B220" s="133"/>
      <c r="C220" s="176" t="s">
        <v>671</v>
      </c>
      <c r="D220" s="176" t="s">
        <v>539</v>
      </c>
      <c r="E220" s="177" t="s">
        <v>8781</v>
      </c>
      <c r="F220" s="178" t="s">
        <v>8782</v>
      </c>
      <c r="G220" s="179" t="s">
        <v>439</v>
      </c>
      <c r="H220" s="180">
        <v>4.5</v>
      </c>
      <c r="I220" s="181"/>
      <c r="J220" s="182">
        <f>ROUND(I220*H220,2)</f>
        <v>0</v>
      </c>
      <c r="K220" s="178" t="s">
        <v>335</v>
      </c>
      <c r="L220" s="183"/>
      <c r="M220" s="184" t="s">
        <v>3</v>
      </c>
      <c r="N220" s="185" t="s">
        <v>40</v>
      </c>
      <c r="P220" s="143">
        <f>O220*H220</f>
        <v>0</v>
      </c>
      <c r="Q220" s="143">
        <v>0.41699999999999998</v>
      </c>
      <c r="R220" s="143">
        <f>Q220*H220</f>
        <v>1.8764999999999998</v>
      </c>
      <c r="S220" s="143">
        <v>0</v>
      </c>
      <c r="T220" s="144">
        <f>S220*H220</f>
        <v>0</v>
      </c>
      <c r="AR220" s="145" t="s">
        <v>171</v>
      </c>
      <c r="AT220" s="145" t="s">
        <v>539</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8783</v>
      </c>
    </row>
    <row r="221" spans="2:65" s="1" customFormat="1" ht="33" customHeight="1">
      <c r="B221" s="133"/>
      <c r="C221" s="134" t="s">
        <v>676</v>
      </c>
      <c r="D221" s="134" t="s">
        <v>331</v>
      </c>
      <c r="E221" s="135" t="s">
        <v>851</v>
      </c>
      <c r="F221" s="136" t="s">
        <v>852</v>
      </c>
      <c r="G221" s="137" t="s">
        <v>476</v>
      </c>
      <c r="H221" s="138">
        <v>479.33</v>
      </c>
      <c r="I221" s="139"/>
      <c r="J221" s="140">
        <f>ROUND(I221*H221,2)</f>
        <v>0</v>
      </c>
      <c r="K221" s="136" t="s">
        <v>335</v>
      </c>
      <c r="L221" s="34"/>
      <c r="M221" s="141" t="s">
        <v>3</v>
      </c>
      <c r="N221" s="142" t="s">
        <v>40</v>
      </c>
      <c r="P221" s="143">
        <f>O221*H221</f>
        <v>0</v>
      </c>
      <c r="Q221" s="143">
        <v>0.14041999999999999</v>
      </c>
      <c r="R221" s="143">
        <f>Q221*H221</f>
        <v>67.307518599999995</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8784</v>
      </c>
    </row>
    <row r="222" spans="2:65" s="1" customFormat="1">
      <c r="B222" s="34"/>
      <c r="D222" s="147" t="s">
        <v>338</v>
      </c>
      <c r="F222" s="148" t="s">
        <v>854</v>
      </c>
      <c r="I222" s="149"/>
      <c r="L222" s="34"/>
      <c r="M222" s="150"/>
      <c r="T222" s="55"/>
      <c r="AT222" s="19" t="s">
        <v>338</v>
      </c>
      <c r="AU222" s="19" t="s">
        <v>79</v>
      </c>
    </row>
    <row r="223" spans="2:65" s="12" customFormat="1">
      <c r="B223" s="156"/>
      <c r="D223" s="151" t="s">
        <v>442</v>
      </c>
      <c r="E223" s="157" t="s">
        <v>3</v>
      </c>
      <c r="F223" s="158" t="s">
        <v>8785</v>
      </c>
      <c r="H223" s="159">
        <v>8.33</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8786</v>
      </c>
      <c r="H224" s="159">
        <v>471</v>
      </c>
      <c r="I224" s="160"/>
      <c r="L224" s="156"/>
      <c r="M224" s="161"/>
      <c r="T224" s="162"/>
      <c r="AT224" s="157" t="s">
        <v>442</v>
      </c>
      <c r="AU224" s="157" t="s">
        <v>79</v>
      </c>
      <c r="AV224" s="12" t="s">
        <v>79</v>
      </c>
      <c r="AW224" s="12" t="s">
        <v>31</v>
      </c>
      <c r="AX224" s="12" t="s">
        <v>69</v>
      </c>
      <c r="AY224" s="157" t="s">
        <v>328</v>
      </c>
    </row>
    <row r="225" spans="2:65" s="13" customFormat="1">
      <c r="B225" s="163"/>
      <c r="D225" s="151" t="s">
        <v>442</v>
      </c>
      <c r="E225" s="164" t="s">
        <v>3</v>
      </c>
      <c r="F225" s="165" t="s">
        <v>452</v>
      </c>
      <c r="H225" s="166">
        <v>479.33</v>
      </c>
      <c r="I225" s="167"/>
      <c r="L225" s="163"/>
      <c r="M225" s="168"/>
      <c r="T225" s="169"/>
      <c r="AT225" s="164" t="s">
        <v>442</v>
      </c>
      <c r="AU225" s="164" t="s">
        <v>79</v>
      </c>
      <c r="AV225" s="13" t="s">
        <v>113</v>
      </c>
      <c r="AW225" s="13" t="s">
        <v>31</v>
      </c>
      <c r="AX225" s="13" t="s">
        <v>76</v>
      </c>
      <c r="AY225" s="164" t="s">
        <v>328</v>
      </c>
    </row>
    <row r="226" spans="2:65" s="1" customFormat="1" ht="16.5" customHeight="1">
      <c r="B226" s="133"/>
      <c r="C226" s="176" t="s">
        <v>682</v>
      </c>
      <c r="D226" s="176" t="s">
        <v>539</v>
      </c>
      <c r="E226" s="177" t="s">
        <v>862</v>
      </c>
      <c r="F226" s="178" t="s">
        <v>863</v>
      </c>
      <c r="G226" s="179" t="s">
        <v>476</v>
      </c>
      <c r="H226" s="180">
        <v>480.42</v>
      </c>
      <c r="I226" s="181"/>
      <c r="J226" s="182">
        <f>ROUND(I226*H226,2)</f>
        <v>0</v>
      </c>
      <c r="K226" s="178" t="s">
        <v>335</v>
      </c>
      <c r="L226" s="183"/>
      <c r="M226" s="184" t="s">
        <v>3</v>
      </c>
      <c r="N226" s="185" t="s">
        <v>40</v>
      </c>
      <c r="P226" s="143">
        <f>O226*H226</f>
        <v>0</v>
      </c>
      <c r="Q226" s="143">
        <v>4.4999999999999998E-2</v>
      </c>
      <c r="R226" s="143">
        <f>Q226*H226</f>
        <v>21.6189</v>
      </c>
      <c r="S226" s="143">
        <v>0</v>
      </c>
      <c r="T226" s="144">
        <f>S226*H226</f>
        <v>0</v>
      </c>
      <c r="AR226" s="145" t="s">
        <v>171</v>
      </c>
      <c r="AT226" s="145" t="s">
        <v>539</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8787</v>
      </c>
    </row>
    <row r="227" spans="2:65" s="12" customFormat="1">
      <c r="B227" s="156"/>
      <c r="D227" s="151" t="s">
        <v>442</v>
      </c>
      <c r="E227" s="157" t="s">
        <v>3</v>
      </c>
      <c r="F227" s="158" t="s">
        <v>5159</v>
      </c>
      <c r="H227" s="159">
        <v>471</v>
      </c>
      <c r="I227" s="160"/>
      <c r="L227" s="156"/>
      <c r="M227" s="161"/>
      <c r="T227" s="162"/>
      <c r="AT227" s="157" t="s">
        <v>442</v>
      </c>
      <c r="AU227" s="157" t="s">
        <v>79</v>
      </c>
      <c r="AV227" s="12" t="s">
        <v>79</v>
      </c>
      <c r="AW227" s="12" t="s">
        <v>31</v>
      </c>
      <c r="AX227" s="12" t="s">
        <v>69</v>
      </c>
      <c r="AY227" s="157" t="s">
        <v>328</v>
      </c>
    </row>
    <row r="228" spans="2:65" s="12" customFormat="1">
      <c r="B228" s="156"/>
      <c r="D228" s="151" t="s">
        <v>442</v>
      </c>
      <c r="E228" s="157" t="s">
        <v>3</v>
      </c>
      <c r="F228" s="158" t="s">
        <v>8788</v>
      </c>
      <c r="H228" s="159">
        <v>480.42</v>
      </c>
      <c r="I228" s="160"/>
      <c r="L228" s="156"/>
      <c r="M228" s="161"/>
      <c r="T228" s="162"/>
      <c r="AT228" s="157" t="s">
        <v>442</v>
      </c>
      <c r="AU228" s="157" t="s">
        <v>79</v>
      </c>
      <c r="AV228" s="12" t="s">
        <v>79</v>
      </c>
      <c r="AW228" s="12" t="s">
        <v>31</v>
      </c>
      <c r="AX228" s="12" t="s">
        <v>76</v>
      </c>
      <c r="AY228" s="157" t="s">
        <v>328</v>
      </c>
    </row>
    <row r="229" spans="2:65" s="1" customFormat="1" ht="16.5" customHeight="1">
      <c r="B229" s="133"/>
      <c r="C229" s="176" t="s">
        <v>110</v>
      </c>
      <c r="D229" s="176" t="s">
        <v>539</v>
      </c>
      <c r="E229" s="177" t="s">
        <v>752</v>
      </c>
      <c r="F229" s="178" t="s">
        <v>8789</v>
      </c>
      <c r="G229" s="179" t="s">
        <v>476</v>
      </c>
      <c r="H229" s="180">
        <v>8.33</v>
      </c>
      <c r="I229" s="181"/>
      <c r="J229" s="182">
        <f>ROUND(I229*H229,2)</f>
        <v>0</v>
      </c>
      <c r="K229" s="178" t="s">
        <v>3</v>
      </c>
      <c r="L229" s="183"/>
      <c r="M229" s="184" t="s">
        <v>3</v>
      </c>
      <c r="N229" s="185" t="s">
        <v>40</v>
      </c>
      <c r="P229" s="143">
        <f>O229*H229</f>
        <v>0</v>
      </c>
      <c r="Q229" s="143">
        <v>0</v>
      </c>
      <c r="R229" s="143">
        <f>Q229*H229</f>
        <v>0</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8790</v>
      </c>
    </row>
    <row r="230" spans="2:65" s="1" customFormat="1" ht="24.2" customHeight="1">
      <c r="B230" s="133"/>
      <c r="C230" s="134" t="s">
        <v>125</v>
      </c>
      <c r="D230" s="134" t="s">
        <v>331</v>
      </c>
      <c r="E230" s="135" t="s">
        <v>8791</v>
      </c>
      <c r="F230" s="136" t="s">
        <v>8792</v>
      </c>
      <c r="G230" s="137" t="s">
        <v>476</v>
      </c>
      <c r="H230" s="138">
        <v>21.6</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8793</v>
      </c>
    </row>
    <row r="231" spans="2:65" s="1" customFormat="1">
      <c r="B231" s="34"/>
      <c r="D231" s="147" t="s">
        <v>338</v>
      </c>
      <c r="F231" s="148" t="s">
        <v>8794</v>
      </c>
      <c r="I231" s="149"/>
      <c r="L231" s="34"/>
      <c r="M231" s="150"/>
      <c r="T231" s="55"/>
      <c r="AT231" s="19" t="s">
        <v>338</v>
      </c>
      <c r="AU231" s="19" t="s">
        <v>79</v>
      </c>
    </row>
    <row r="232" spans="2:65" s="1" customFormat="1" ht="24.2" customHeight="1">
      <c r="B232" s="133"/>
      <c r="C232" s="134" t="s">
        <v>696</v>
      </c>
      <c r="D232" s="134" t="s">
        <v>331</v>
      </c>
      <c r="E232" s="135" t="s">
        <v>8795</v>
      </c>
      <c r="F232" s="136" t="s">
        <v>8796</v>
      </c>
      <c r="G232" s="137" t="s">
        <v>476</v>
      </c>
      <c r="H232" s="138">
        <v>21.6</v>
      </c>
      <c r="I232" s="139"/>
      <c r="J232" s="140">
        <f>ROUND(I232*H232,2)</f>
        <v>0</v>
      </c>
      <c r="K232" s="136" t="s">
        <v>335</v>
      </c>
      <c r="L232" s="34"/>
      <c r="M232" s="141" t="s">
        <v>3</v>
      </c>
      <c r="N232" s="142" t="s">
        <v>40</v>
      </c>
      <c r="P232" s="143">
        <f>O232*H232</f>
        <v>0</v>
      </c>
      <c r="Q232" s="143">
        <v>1.4999999999999999E-4</v>
      </c>
      <c r="R232" s="143">
        <f>Q232*H232</f>
        <v>3.2399999999999998E-3</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8797</v>
      </c>
    </row>
    <row r="233" spans="2:65" s="1" customFormat="1">
      <c r="B233" s="34"/>
      <c r="D233" s="147" t="s">
        <v>338</v>
      </c>
      <c r="F233" s="148" t="s">
        <v>8798</v>
      </c>
      <c r="I233" s="149"/>
      <c r="L233" s="34"/>
      <c r="M233" s="150"/>
      <c r="T233" s="55"/>
      <c r="AT233" s="19" t="s">
        <v>338</v>
      </c>
      <c r="AU233" s="19" t="s">
        <v>79</v>
      </c>
    </row>
    <row r="234" spans="2:65" s="1" customFormat="1" ht="24.2" customHeight="1">
      <c r="B234" s="133"/>
      <c r="C234" s="134" t="s">
        <v>703</v>
      </c>
      <c r="D234" s="134" t="s">
        <v>331</v>
      </c>
      <c r="E234" s="135" t="s">
        <v>866</v>
      </c>
      <c r="F234" s="136" t="s">
        <v>867</v>
      </c>
      <c r="G234" s="137" t="s">
        <v>476</v>
      </c>
      <c r="H234" s="138">
        <v>21.6</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8799</v>
      </c>
    </row>
    <row r="235" spans="2:65" s="1" customFormat="1">
      <c r="B235" s="34"/>
      <c r="D235" s="147" t="s">
        <v>338</v>
      </c>
      <c r="F235" s="148" t="s">
        <v>869</v>
      </c>
      <c r="I235" s="149"/>
      <c r="L235" s="34"/>
      <c r="M235" s="150"/>
      <c r="T235" s="55"/>
      <c r="AT235" s="19" t="s">
        <v>338</v>
      </c>
      <c r="AU235" s="19" t="s">
        <v>79</v>
      </c>
    </row>
    <row r="236" spans="2:65" s="1" customFormat="1" ht="24.2" customHeight="1">
      <c r="B236" s="133"/>
      <c r="C236" s="134" t="s">
        <v>710</v>
      </c>
      <c r="D236" s="134" t="s">
        <v>331</v>
      </c>
      <c r="E236" s="135" t="s">
        <v>892</v>
      </c>
      <c r="F236" s="136" t="s">
        <v>893</v>
      </c>
      <c r="G236" s="137" t="s">
        <v>574</v>
      </c>
      <c r="H236" s="138">
        <v>2</v>
      </c>
      <c r="I236" s="139"/>
      <c r="J236" s="140">
        <f>ROUND(I236*H236,2)</f>
        <v>0</v>
      </c>
      <c r="K236" s="136" t="s">
        <v>335</v>
      </c>
      <c r="L236" s="34"/>
      <c r="M236" s="141" t="s">
        <v>3</v>
      </c>
      <c r="N236" s="142" t="s">
        <v>40</v>
      </c>
      <c r="P236" s="143">
        <f>O236*H236</f>
        <v>0</v>
      </c>
      <c r="Q236" s="143">
        <v>0</v>
      </c>
      <c r="R236" s="143">
        <f>Q236*H236</f>
        <v>0</v>
      </c>
      <c r="S236" s="143">
        <v>8.2000000000000003E-2</v>
      </c>
      <c r="T236" s="144">
        <f>S236*H236</f>
        <v>0.16400000000000001</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8800</v>
      </c>
    </row>
    <row r="237" spans="2:65" s="1" customFormat="1">
      <c r="B237" s="34"/>
      <c r="D237" s="147" t="s">
        <v>338</v>
      </c>
      <c r="F237" s="148" t="s">
        <v>895</v>
      </c>
      <c r="I237" s="149"/>
      <c r="L237" s="34"/>
      <c r="M237" s="150"/>
      <c r="T237" s="55"/>
      <c r="AT237" s="19" t="s">
        <v>338</v>
      </c>
      <c r="AU237" s="19" t="s">
        <v>79</v>
      </c>
    </row>
    <row r="238" spans="2:65" s="11" customFormat="1" ht="22.9" customHeight="1">
      <c r="B238" s="121"/>
      <c r="D238" s="122" t="s">
        <v>68</v>
      </c>
      <c r="E238" s="131" t="s">
        <v>896</v>
      </c>
      <c r="F238" s="131" t="s">
        <v>897</v>
      </c>
      <c r="I238" s="124"/>
      <c r="J238" s="132">
        <f>BK238</f>
        <v>0</v>
      </c>
      <c r="L238" s="121"/>
      <c r="M238" s="126"/>
      <c r="P238" s="127">
        <f>SUM(P239:P258)</f>
        <v>0</v>
      </c>
      <c r="R238" s="127">
        <f>SUM(R239:R258)</f>
        <v>0</v>
      </c>
      <c r="T238" s="128">
        <f>SUM(T239:T258)</f>
        <v>0</v>
      </c>
      <c r="AR238" s="122" t="s">
        <v>76</v>
      </c>
      <c r="AT238" s="129" t="s">
        <v>68</v>
      </c>
      <c r="AU238" s="129" t="s">
        <v>76</v>
      </c>
      <c r="AY238" s="122" t="s">
        <v>328</v>
      </c>
      <c r="BK238" s="130">
        <f>SUM(BK239:BK258)</f>
        <v>0</v>
      </c>
    </row>
    <row r="239" spans="2:65" s="1" customFormat="1" ht="21.75" customHeight="1">
      <c r="B239" s="133"/>
      <c r="C239" s="134" t="s">
        <v>713</v>
      </c>
      <c r="D239" s="134" t="s">
        <v>331</v>
      </c>
      <c r="E239" s="135" t="s">
        <v>8801</v>
      </c>
      <c r="F239" s="136" t="s">
        <v>8802</v>
      </c>
      <c r="G239" s="137" t="s">
        <v>585</v>
      </c>
      <c r="H239" s="138">
        <v>609.43700000000001</v>
      </c>
      <c r="I239" s="139"/>
      <c r="J239" s="140">
        <f>ROUND(I239*H239,2)</f>
        <v>0</v>
      </c>
      <c r="K239" s="136" t="s">
        <v>335</v>
      </c>
      <c r="L239" s="34"/>
      <c r="M239" s="141" t="s">
        <v>3</v>
      </c>
      <c r="N239" s="142" t="s">
        <v>40</v>
      </c>
      <c r="P239" s="143">
        <f>O239*H239</f>
        <v>0</v>
      </c>
      <c r="Q239" s="143">
        <v>0</v>
      </c>
      <c r="R239" s="143">
        <f>Q239*H239</f>
        <v>0</v>
      </c>
      <c r="S239" s="143">
        <v>0</v>
      </c>
      <c r="T239" s="144">
        <f>S239*H239</f>
        <v>0</v>
      </c>
      <c r="AR239" s="145" t="s">
        <v>113</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8803</v>
      </c>
    </row>
    <row r="240" spans="2:65" s="1" customFormat="1">
      <c r="B240" s="34"/>
      <c r="D240" s="147" t="s">
        <v>338</v>
      </c>
      <c r="F240" s="148" t="s">
        <v>8804</v>
      </c>
      <c r="I240" s="149"/>
      <c r="L240" s="34"/>
      <c r="M240" s="150"/>
      <c r="T240" s="55"/>
      <c r="AT240" s="19" t="s">
        <v>338</v>
      </c>
      <c r="AU240" s="19" t="s">
        <v>79</v>
      </c>
    </row>
    <row r="241" spans="2:65" s="1" customFormat="1" ht="24.2" customHeight="1">
      <c r="B241" s="133"/>
      <c r="C241" s="134" t="s">
        <v>718</v>
      </c>
      <c r="D241" s="134" t="s">
        <v>331</v>
      </c>
      <c r="E241" s="135" t="s">
        <v>8805</v>
      </c>
      <c r="F241" s="136" t="s">
        <v>8806</v>
      </c>
      <c r="G241" s="137" t="s">
        <v>585</v>
      </c>
      <c r="H241" s="138">
        <v>6094.37</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8807</v>
      </c>
    </row>
    <row r="242" spans="2:65" s="1" customFormat="1">
      <c r="B242" s="34"/>
      <c r="D242" s="147" t="s">
        <v>338</v>
      </c>
      <c r="F242" s="148" t="s">
        <v>8808</v>
      </c>
      <c r="I242" s="149"/>
      <c r="L242" s="34"/>
      <c r="M242" s="150"/>
      <c r="T242" s="55"/>
      <c r="AT242" s="19" t="s">
        <v>338</v>
      </c>
      <c r="AU242" s="19" t="s">
        <v>79</v>
      </c>
    </row>
    <row r="243" spans="2:65" s="12" customFormat="1">
      <c r="B243" s="156"/>
      <c r="D243" s="151" t="s">
        <v>442</v>
      </c>
      <c r="E243" s="157" t="s">
        <v>3</v>
      </c>
      <c r="F243" s="158" t="s">
        <v>8809</v>
      </c>
      <c r="H243" s="159">
        <v>6094.37</v>
      </c>
      <c r="I243" s="160"/>
      <c r="L243" s="156"/>
      <c r="M243" s="161"/>
      <c r="T243" s="162"/>
      <c r="AT243" s="157" t="s">
        <v>442</v>
      </c>
      <c r="AU243" s="157" t="s">
        <v>79</v>
      </c>
      <c r="AV243" s="12" t="s">
        <v>79</v>
      </c>
      <c r="AW243" s="12" t="s">
        <v>31</v>
      </c>
      <c r="AX243" s="12" t="s">
        <v>76</v>
      </c>
      <c r="AY243" s="157" t="s">
        <v>328</v>
      </c>
    </row>
    <row r="244" spans="2:65" s="1" customFormat="1" ht="24.2" customHeight="1">
      <c r="B244" s="133"/>
      <c r="C244" s="134" t="s">
        <v>148</v>
      </c>
      <c r="D244" s="134" t="s">
        <v>331</v>
      </c>
      <c r="E244" s="135" t="s">
        <v>8810</v>
      </c>
      <c r="F244" s="136" t="s">
        <v>8811</v>
      </c>
      <c r="G244" s="137" t="s">
        <v>585</v>
      </c>
      <c r="H244" s="138">
        <v>609.43700000000001</v>
      </c>
      <c r="I244" s="139"/>
      <c r="J244" s="140">
        <f>ROUND(I244*H244,2)</f>
        <v>0</v>
      </c>
      <c r="K244" s="136" t="s">
        <v>335</v>
      </c>
      <c r="L244" s="34"/>
      <c r="M244" s="141" t="s">
        <v>3</v>
      </c>
      <c r="N244" s="142" t="s">
        <v>40</v>
      </c>
      <c r="P244" s="143">
        <f>O244*H244</f>
        <v>0</v>
      </c>
      <c r="Q244" s="143">
        <v>0</v>
      </c>
      <c r="R244" s="143">
        <f>Q244*H244</f>
        <v>0</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8812</v>
      </c>
    </row>
    <row r="245" spans="2:65" s="1" customFormat="1">
      <c r="B245" s="34"/>
      <c r="D245" s="147" t="s">
        <v>338</v>
      </c>
      <c r="F245" s="148" t="s">
        <v>8813</v>
      </c>
      <c r="I245" s="149"/>
      <c r="L245" s="34"/>
      <c r="M245" s="150"/>
      <c r="T245" s="55"/>
      <c r="AT245" s="19" t="s">
        <v>338</v>
      </c>
      <c r="AU245" s="19" t="s">
        <v>79</v>
      </c>
    </row>
    <row r="246" spans="2:65" s="1" customFormat="1" ht="33" customHeight="1">
      <c r="B246" s="133"/>
      <c r="C246" s="134" t="s">
        <v>152</v>
      </c>
      <c r="D246" s="134" t="s">
        <v>331</v>
      </c>
      <c r="E246" s="135" t="s">
        <v>8814</v>
      </c>
      <c r="F246" s="136" t="s">
        <v>8815</v>
      </c>
      <c r="G246" s="137" t="s">
        <v>585</v>
      </c>
      <c r="H246" s="138">
        <v>64.942999999999998</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8816</v>
      </c>
    </row>
    <row r="247" spans="2:65" s="1" customFormat="1">
      <c r="B247" s="34"/>
      <c r="D247" s="147" t="s">
        <v>338</v>
      </c>
      <c r="F247" s="148" t="s">
        <v>8817</v>
      </c>
      <c r="I247" s="149"/>
      <c r="L247" s="34"/>
      <c r="M247" s="150"/>
      <c r="T247" s="55"/>
      <c r="AT247" s="19" t="s">
        <v>338</v>
      </c>
      <c r="AU247" s="19" t="s">
        <v>79</v>
      </c>
    </row>
    <row r="248" spans="2:65" s="12" customFormat="1">
      <c r="B248" s="156"/>
      <c r="D248" s="151" t="s">
        <v>442</v>
      </c>
      <c r="E248" s="157" t="s">
        <v>3</v>
      </c>
      <c r="F248" s="158" t="s">
        <v>8818</v>
      </c>
      <c r="H248" s="159">
        <v>34.32</v>
      </c>
      <c r="I248" s="160"/>
      <c r="L248" s="156"/>
      <c r="M248" s="161"/>
      <c r="T248" s="162"/>
      <c r="AT248" s="157" t="s">
        <v>442</v>
      </c>
      <c r="AU248" s="157" t="s">
        <v>79</v>
      </c>
      <c r="AV248" s="12" t="s">
        <v>79</v>
      </c>
      <c r="AW248" s="12" t="s">
        <v>31</v>
      </c>
      <c r="AX248" s="12" t="s">
        <v>69</v>
      </c>
      <c r="AY248" s="157" t="s">
        <v>328</v>
      </c>
    </row>
    <row r="249" spans="2:65" s="12" customFormat="1">
      <c r="B249" s="156"/>
      <c r="D249" s="151" t="s">
        <v>442</v>
      </c>
      <c r="E249" s="157" t="s">
        <v>3</v>
      </c>
      <c r="F249" s="158" t="s">
        <v>8819</v>
      </c>
      <c r="H249" s="159">
        <v>30.623000000000001</v>
      </c>
      <c r="I249" s="160"/>
      <c r="L249" s="156"/>
      <c r="M249" s="161"/>
      <c r="T249" s="162"/>
      <c r="AT249" s="157" t="s">
        <v>442</v>
      </c>
      <c r="AU249" s="157" t="s">
        <v>79</v>
      </c>
      <c r="AV249" s="12" t="s">
        <v>79</v>
      </c>
      <c r="AW249" s="12" t="s">
        <v>31</v>
      </c>
      <c r="AX249" s="12" t="s">
        <v>69</v>
      </c>
      <c r="AY249" s="157" t="s">
        <v>328</v>
      </c>
    </row>
    <row r="250" spans="2:65" s="13" customFormat="1">
      <c r="B250" s="163"/>
      <c r="D250" s="151" t="s">
        <v>442</v>
      </c>
      <c r="E250" s="164" t="s">
        <v>3</v>
      </c>
      <c r="F250" s="165" t="s">
        <v>452</v>
      </c>
      <c r="H250" s="166">
        <v>64.942999999999998</v>
      </c>
      <c r="I250" s="167"/>
      <c r="L250" s="163"/>
      <c r="M250" s="168"/>
      <c r="T250" s="169"/>
      <c r="AT250" s="164" t="s">
        <v>442</v>
      </c>
      <c r="AU250" s="164" t="s">
        <v>79</v>
      </c>
      <c r="AV250" s="13" t="s">
        <v>113</v>
      </c>
      <c r="AW250" s="13" t="s">
        <v>31</v>
      </c>
      <c r="AX250" s="13" t="s">
        <v>76</v>
      </c>
      <c r="AY250" s="164" t="s">
        <v>328</v>
      </c>
    </row>
    <row r="251" spans="2:65" s="1" customFormat="1" ht="33" customHeight="1">
      <c r="B251" s="133"/>
      <c r="C251" s="134" t="s">
        <v>155</v>
      </c>
      <c r="D251" s="134" t="s">
        <v>331</v>
      </c>
      <c r="E251" s="135" t="s">
        <v>8820</v>
      </c>
      <c r="F251" s="136" t="s">
        <v>8821</v>
      </c>
      <c r="G251" s="137" t="s">
        <v>585</v>
      </c>
      <c r="H251" s="138">
        <v>17.02</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113</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8822</v>
      </c>
    </row>
    <row r="252" spans="2:65" s="1" customFormat="1">
      <c r="B252" s="34"/>
      <c r="D252" s="147" t="s">
        <v>338</v>
      </c>
      <c r="F252" s="148" t="s">
        <v>8823</v>
      </c>
      <c r="I252" s="149"/>
      <c r="L252" s="34"/>
      <c r="M252" s="150"/>
      <c r="T252" s="55"/>
      <c r="AT252" s="19" t="s">
        <v>338</v>
      </c>
      <c r="AU252" s="19" t="s">
        <v>79</v>
      </c>
    </row>
    <row r="253" spans="2:65" s="12" customFormat="1">
      <c r="B253" s="156"/>
      <c r="D253" s="151" t="s">
        <v>442</v>
      </c>
      <c r="E253" s="157" t="s">
        <v>3</v>
      </c>
      <c r="F253" s="158" t="s">
        <v>8824</v>
      </c>
      <c r="H253" s="159">
        <v>17.02</v>
      </c>
      <c r="I253" s="160"/>
      <c r="L253" s="156"/>
      <c r="M253" s="161"/>
      <c r="T253" s="162"/>
      <c r="AT253" s="157" t="s">
        <v>442</v>
      </c>
      <c r="AU253" s="157" t="s">
        <v>79</v>
      </c>
      <c r="AV253" s="12" t="s">
        <v>79</v>
      </c>
      <c r="AW253" s="12" t="s">
        <v>31</v>
      </c>
      <c r="AX253" s="12" t="s">
        <v>76</v>
      </c>
      <c r="AY253" s="157" t="s">
        <v>328</v>
      </c>
    </row>
    <row r="254" spans="2:65" s="1" customFormat="1" ht="44.25" customHeight="1">
      <c r="B254" s="133"/>
      <c r="C254" s="134" t="s">
        <v>158</v>
      </c>
      <c r="D254" s="134" t="s">
        <v>331</v>
      </c>
      <c r="E254" s="135" t="s">
        <v>918</v>
      </c>
      <c r="F254" s="136" t="s">
        <v>919</v>
      </c>
      <c r="G254" s="137" t="s">
        <v>585</v>
      </c>
      <c r="H254" s="138">
        <v>573.85</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8825</v>
      </c>
    </row>
    <row r="255" spans="2:65" s="1" customFormat="1">
      <c r="B255" s="34"/>
      <c r="D255" s="147" t="s">
        <v>338</v>
      </c>
      <c r="F255" s="148" t="s">
        <v>8826</v>
      </c>
      <c r="I255" s="149"/>
      <c r="L255" s="34"/>
      <c r="M255" s="150"/>
      <c r="T255" s="55"/>
      <c r="AT255" s="19" t="s">
        <v>338</v>
      </c>
      <c r="AU255" s="19" t="s">
        <v>79</v>
      </c>
    </row>
    <row r="256" spans="2:65" s="12" customFormat="1">
      <c r="B256" s="156"/>
      <c r="D256" s="151" t="s">
        <v>442</v>
      </c>
      <c r="E256" s="157" t="s">
        <v>3</v>
      </c>
      <c r="F256" s="158" t="s">
        <v>8827</v>
      </c>
      <c r="H256" s="159">
        <v>266.95</v>
      </c>
      <c r="I256" s="160"/>
      <c r="L256" s="156"/>
      <c r="M256" s="161"/>
      <c r="T256" s="162"/>
      <c r="AT256" s="157" t="s">
        <v>442</v>
      </c>
      <c r="AU256" s="157" t="s">
        <v>79</v>
      </c>
      <c r="AV256" s="12" t="s">
        <v>79</v>
      </c>
      <c r="AW256" s="12" t="s">
        <v>31</v>
      </c>
      <c r="AX256" s="12" t="s">
        <v>69</v>
      </c>
      <c r="AY256" s="157" t="s">
        <v>328</v>
      </c>
    </row>
    <row r="257" spans="2:65" s="12" customFormat="1">
      <c r="B257" s="156"/>
      <c r="D257" s="151" t="s">
        <v>442</v>
      </c>
      <c r="E257" s="157" t="s">
        <v>3</v>
      </c>
      <c r="F257" s="158" t="s">
        <v>8828</v>
      </c>
      <c r="H257" s="159">
        <v>306.89999999999998</v>
      </c>
      <c r="I257" s="160"/>
      <c r="L257" s="156"/>
      <c r="M257" s="161"/>
      <c r="T257" s="162"/>
      <c r="AT257" s="157" t="s">
        <v>442</v>
      </c>
      <c r="AU257" s="157" t="s">
        <v>79</v>
      </c>
      <c r="AV257" s="12" t="s">
        <v>79</v>
      </c>
      <c r="AW257" s="12" t="s">
        <v>31</v>
      </c>
      <c r="AX257" s="12" t="s">
        <v>69</v>
      </c>
      <c r="AY257" s="157" t="s">
        <v>328</v>
      </c>
    </row>
    <row r="258" spans="2:65" s="13" customFormat="1">
      <c r="B258" s="163"/>
      <c r="D258" s="151" t="s">
        <v>442</v>
      </c>
      <c r="E258" s="164" t="s">
        <v>3</v>
      </c>
      <c r="F258" s="165" t="s">
        <v>452</v>
      </c>
      <c r="H258" s="166">
        <v>573.84999999999991</v>
      </c>
      <c r="I258" s="167"/>
      <c r="L258" s="163"/>
      <c r="M258" s="168"/>
      <c r="T258" s="169"/>
      <c r="AT258" s="164" t="s">
        <v>442</v>
      </c>
      <c r="AU258" s="164" t="s">
        <v>79</v>
      </c>
      <c r="AV258" s="13" t="s">
        <v>113</v>
      </c>
      <c r="AW258" s="13" t="s">
        <v>31</v>
      </c>
      <c r="AX258" s="13" t="s">
        <v>76</v>
      </c>
      <c r="AY258" s="164" t="s">
        <v>328</v>
      </c>
    </row>
    <row r="259" spans="2:65" s="11" customFormat="1" ht="22.9" customHeight="1">
      <c r="B259" s="121"/>
      <c r="D259" s="122" t="s">
        <v>68</v>
      </c>
      <c r="E259" s="131" t="s">
        <v>927</v>
      </c>
      <c r="F259" s="131" t="s">
        <v>928</v>
      </c>
      <c r="I259" s="124"/>
      <c r="J259" s="132">
        <f>BK259</f>
        <v>0</v>
      </c>
      <c r="L259" s="121"/>
      <c r="M259" s="126"/>
      <c r="P259" s="127">
        <f>SUM(P260:P261)</f>
        <v>0</v>
      </c>
      <c r="R259" s="127">
        <f>SUM(R260:R261)</f>
        <v>0</v>
      </c>
      <c r="T259" s="128">
        <f>SUM(T260:T261)</f>
        <v>0</v>
      </c>
      <c r="AR259" s="122" t="s">
        <v>76</v>
      </c>
      <c r="AT259" s="129" t="s">
        <v>68</v>
      </c>
      <c r="AU259" s="129" t="s">
        <v>76</v>
      </c>
      <c r="AY259" s="122" t="s">
        <v>328</v>
      </c>
      <c r="BK259" s="130">
        <f>SUM(BK260:BK261)</f>
        <v>0</v>
      </c>
    </row>
    <row r="260" spans="2:65" s="1" customFormat="1" ht="33" customHeight="1">
      <c r="B260" s="133"/>
      <c r="C260" s="134" t="s">
        <v>161</v>
      </c>
      <c r="D260" s="134" t="s">
        <v>331</v>
      </c>
      <c r="E260" s="135" t="s">
        <v>930</v>
      </c>
      <c r="F260" s="136" t="s">
        <v>931</v>
      </c>
      <c r="G260" s="137" t="s">
        <v>585</v>
      </c>
      <c r="H260" s="138">
        <v>369.21600000000001</v>
      </c>
      <c r="I260" s="139"/>
      <c r="J260" s="140">
        <f>ROUND(I260*H260,2)</f>
        <v>0</v>
      </c>
      <c r="K260" s="136" t="s">
        <v>335</v>
      </c>
      <c r="L260" s="34"/>
      <c r="M260" s="141" t="s">
        <v>3</v>
      </c>
      <c r="N260" s="142" t="s">
        <v>40</v>
      </c>
      <c r="P260" s="143">
        <f>O260*H260</f>
        <v>0</v>
      </c>
      <c r="Q260" s="143">
        <v>0</v>
      </c>
      <c r="R260" s="143">
        <f>Q260*H260</f>
        <v>0</v>
      </c>
      <c r="S260" s="143">
        <v>0</v>
      </c>
      <c r="T260" s="144">
        <f>S260*H260</f>
        <v>0</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8829</v>
      </c>
    </row>
    <row r="261" spans="2:65" s="1" customFormat="1">
      <c r="B261" s="34"/>
      <c r="D261" s="147" t="s">
        <v>338</v>
      </c>
      <c r="F261" s="148" t="s">
        <v>933</v>
      </c>
      <c r="I261" s="149"/>
      <c r="L261" s="34"/>
      <c r="M261" s="150"/>
      <c r="T261" s="55"/>
      <c r="AT261" s="19" t="s">
        <v>338</v>
      </c>
      <c r="AU261" s="19" t="s">
        <v>79</v>
      </c>
    </row>
    <row r="262" spans="2:65" s="11" customFormat="1" ht="25.9" customHeight="1">
      <c r="B262" s="121"/>
      <c r="D262" s="122" t="s">
        <v>68</v>
      </c>
      <c r="E262" s="123" t="s">
        <v>120</v>
      </c>
      <c r="F262" s="123" t="s">
        <v>327</v>
      </c>
      <c r="I262" s="124"/>
      <c r="J262" s="125">
        <f>BK262</f>
        <v>0</v>
      </c>
      <c r="L262" s="121"/>
      <c r="M262" s="126"/>
      <c r="P262" s="127">
        <f>P263</f>
        <v>0</v>
      </c>
      <c r="R262" s="127">
        <f>R263</f>
        <v>0</v>
      </c>
      <c r="T262" s="128">
        <f>T263</f>
        <v>0</v>
      </c>
      <c r="AR262" s="122" t="s">
        <v>138</v>
      </c>
      <c r="AT262" s="129" t="s">
        <v>68</v>
      </c>
      <c r="AU262" s="129" t="s">
        <v>69</v>
      </c>
      <c r="AY262" s="122" t="s">
        <v>328</v>
      </c>
      <c r="BK262" s="130">
        <f>BK263</f>
        <v>0</v>
      </c>
    </row>
    <row r="263" spans="2:65" s="11" customFormat="1" ht="22.9" customHeight="1">
      <c r="B263" s="121"/>
      <c r="D263" s="122" t="s">
        <v>68</v>
      </c>
      <c r="E263" s="131" t="s">
        <v>363</v>
      </c>
      <c r="F263" s="131" t="s">
        <v>364</v>
      </c>
      <c r="I263" s="124"/>
      <c r="J263" s="132">
        <f>BK263</f>
        <v>0</v>
      </c>
      <c r="L263" s="121"/>
      <c r="M263" s="126"/>
      <c r="P263" s="127">
        <f>SUM(P264:P266)</f>
        <v>0</v>
      </c>
      <c r="R263" s="127">
        <f>SUM(R264:R266)</f>
        <v>0</v>
      </c>
      <c r="T263" s="128">
        <f>SUM(T264:T266)</f>
        <v>0</v>
      </c>
      <c r="AR263" s="122" t="s">
        <v>138</v>
      </c>
      <c r="AT263" s="129" t="s">
        <v>68</v>
      </c>
      <c r="AU263" s="129" t="s">
        <v>76</v>
      </c>
      <c r="AY263" s="122" t="s">
        <v>328</v>
      </c>
      <c r="BK263" s="130">
        <f>SUM(BK264:BK266)</f>
        <v>0</v>
      </c>
    </row>
    <row r="264" spans="2:65" s="1" customFormat="1" ht="16.5" customHeight="1">
      <c r="B264" s="133"/>
      <c r="C264" s="134" t="s">
        <v>747</v>
      </c>
      <c r="D264" s="134" t="s">
        <v>331</v>
      </c>
      <c r="E264" s="135" t="s">
        <v>8830</v>
      </c>
      <c r="F264" s="136" t="s">
        <v>8831</v>
      </c>
      <c r="G264" s="137" t="s">
        <v>8832</v>
      </c>
      <c r="H264" s="138">
        <v>6</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336</v>
      </c>
      <c r="AT264" s="145" t="s">
        <v>331</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336</v>
      </c>
      <c r="BM264" s="145" t="s">
        <v>8833</v>
      </c>
    </row>
    <row r="265" spans="2:65" s="1" customFormat="1">
      <c r="B265" s="34"/>
      <c r="D265" s="147" t="s">
        <v>338</v>
      </c>
      <c r="F265" s="148" t="s">
        <v>8834</v>
      </c>
      <c r="I265" s="149"/>
      <c r="L265" s="34"/>
      <c r="M265" s="150"/>
      <c r="T265" s="55"/>
      <c r="AT265" s="19" t="s">
        <v>338</v>
      </c>
      <c r="AU265" s="19" t="s">
        <v>79</v>
      </c>
    </row>
    <row r="266" spans="2:65" s="12" customFormat="1">
      <c r="B266" s="156"/>
      <c r="D266" s="151" t="s">
        <v>442</v>
      </c>
      <c r="E266" s="157" t="s">
        <v>3</v>
      </c>
      <c r="F266" s="158" t="s">
        <v>8835</v>
      </c>
      <c r="H266" s="159">
        <v>6</v>
      </c>
      <c r="I266" s="160"/>
      <c r="L266" s="156"/>
      <c r="M266" s="186"/>
      <c r="N266" s="187"/>
      <c r="O266" s="187"/>
      <c r="P266" s="187"/>
      <c r="Q266" s="187"/>
      <c r="R266" s="187"/>
      <c r="S266" s="187"/>
      <c r="T266" s="188"/>
      <c r="AT266" s="157" t="s">
        <v>442</v>
      </c>
      <c r="AU266" s="157" t="s">
        <v>79</v>
      </c>
      <c r="AV266" s="12" t="s">
        <v>79</v>
      </c>
      <c r="AW266" s="12" t="s">
        <v>31</v>
      </c>
      <c r="AX266" s="12" t="s">
        <v>76</v>
      </c>
      <c r="AY266" s="157" t="s">
        <v>328</v>
      </c>
    </row>
    <row r="267" spans="2:65" s="1" customFormat="1" ht="6.95" customHeight="1">
      <c r="B267" s="43"/>
      <c r="C267" s="44"/>
      <c r="D267" s="44"/>
      <c r="E267" s="44"/>
      <c r="F267" s="44"/>
      <c r="G267" s="44"/>
      <c r="H267" s="44"/>
      <c r="I267" s="44"/>
      <c r="J267" s="44"/>
      <c r="K267" s="44"/>
      <c r="L267" s="34"/>
    </row>
  </sheetData>
  <autoFilter ref="C98:K266" xr:uid="{00000000-0009-0000-0000-00002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500-000000000000}"/>
    <hyperlink ref="F106" r:id="rId2" xr:uid="{00000000-0004-0000-2500-000001000000}"/>
    <hyperlink ref="F111" r:id="rId3" xr:uid="{00000000-0004-0000-2500-000002000000}"/>
    <hyperlink ref="F114" r:id="rId4" xr:uid="{00000000-0004-0000-2500-000003000000}"/>
    <hyperlink ref="F118" r:id="rId5" xr:uid="{00000000-0004-0000-2500-000004000000}"/>
    <hyperlink ref="F122" r:id="rId6" xr:uid="{00000000-0004-0000-2500-000005000000}"/>
    <hyperlink ref="F127" r:id="rId7" xr:uid="{00000000-0004-0000-2500-000006000000}"/>
    <hyperlink ref="F129" r:id="rId8" xr:uid="{00000000-0004-0000-2500-000007000000}"/>
    <hyperlink ref="F131" r:id="rId9" xr:uid="{00000000-0004-0000-2500-000008000000}"/>
    <hyperlink ref="F134" r:id="rId10" xr:uid="{00000000-0004-0000-2500-000009000000}"/>
    <hyperlink ref="F139" r:id="rId11" xr:uid="{00000000-0004-0000-2500-00000A000000}"/>
    <hyperlink ref="F143" r:id="rId12" xr:uid="{00000000-0004-0000-2500-00000B000000}"/>
    <hyperlink ref="F148" r:id="rId13" xr:uid="{00000000-0004-0000-2500-00000C000000}"/>
    <hyperlink ref="F153" r:id="rId14" xr:uid="{00000000-0004-0000-2500-00000D000000}"/>
    <hyperlink ref="F157" r:id="rId15" xr:uid="{00000000-0004-0000-2500-00000E000000}"/>
    <hyperlink ref="F161" r:id="rId16" xr:uid="{00000000-0004-0000-2500-00000F000000}"/>
    <hyperlink ref="F165" r:id="rId17" xr:uid="{00000000-0004-0000-2500-000010000000}"/>
    <hyperlink ref="F169" r:id="rId18" xr:uid="{00000000-0004-0000-2500-000011000000}"/>
    <hyperlink ref="F173" r:id="rId19" xr:uid="{00000000-0004-0000-2500-000012000000}"/>
    <hyperlink ref="F177" r:id="rId20" xr:uid="{00000000-0004-0000-2500-000013000000}"/>
    <hyperlink ref="F186" r:id="rId21" xr:uid="{00000000-0004-0000-2500-000014000000}"/>
    <hyperlink ref="F195" r:id="rId22" xr:uid="{00000000-0004-0000-2500-000015000000}"/>
    <hyperlink ref="F197" r:id="rId23" xr:uid="{00000000-0004-0000-2500-000016000000}"/>
    <hyperlink ref="F204" r:id="rId24" xr:uid="{00000000-0004-0000-2500-000017000000}"/>
    <hyperlink ref="F206" r:id="rId25" xr:uid="{00000000-0004-0000-2500-000018000000}"/>
    <hyperlink ref="F208" r:id="rId26" xr:uid="{00000000-0004-0000-2500-000019000000}"/>
    <hyperlink ref="F219" r:id="rId27" xr:uid="{00000000-0004-0000-2500-00001A000000}"/>
    <hyperlink ref="F222" r:id="rId28" xr:uid="{00000000-0004-0000-2500-00001B000000}"/>
    <hyperlink ref="F231" r:id="rId29" xr:uid="{00000000-0004-0000-2500-00001C000000}"/>
    <hyperlink ref="F233" r:id="rId30" xr:uid="{00000000-0004-0000-2500-00001D000000}"/>
    <hyperlink ref="F235" r:id="rId31" xr:uid="{00000000-0004-0000-2500-00001E000000}"/>
    <hyperlink ref="F237" r:id="rId32" xr:uid="{00000000-0004-0000-2500-00001F000000}"/>
    <hyperlink ref="F240" r:id="rId33" xr:uid="{00000000-0004-0000-2500-000020000000}"/>
    <hyperlink ref="F242" r:id="rId34" xr:uid="{00000000-0004-0000-2500-000021000000}"/>
    <hyperlink ref="F245" r:id="rId35" xr:uid="{00000000-0004-0000-2500-000022000000}"/>
    <hyperlink ref="F247" r:id="rId36" xr:uid="{00000000-0004-0000-2500-000023000000}"/>
    <hyperlink ref="F252" r:id="rId37" xr:uid="{00000000-0004-0000-2500-000024000000}"/>
    <hyperlink ref="F255" r:id="rId38" xr:uid="{00000000-0004-0000-2500-000025000000}"/>
    <hyperlink ref="F261" r:id="rId39" xr:uid="{00000000-0004-0000-2500-000026000000}"/>
    <hyperlink ref="F265" r:id="rId40" xr:uid="{00000000-0004-0000-2500-00002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36"/>
  <sheetViews>
    <sheetView showGridLines="0" topLeftCell="A12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228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8652</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1829</v>
      </c>
      <c r="L12" s="34"/>
    </row>
    <row r="13" spans="2:46" s="1" customFormat="1" ht="16.5" customHeight="1">
      <c r="B13" s="34"/>
      <c r="E13" s="353" t="s">
        <v>8836</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ROUND((SUM(BE97:BE135)),  2)</f>
        <v>0</v>
      </c>
      <c r="I37" s="95">
        <v>0.21</v>
      </c>
      <c r="J37" s="84">
        <f>ROUND(((SUM(BE97:BE135))*I37),  2)</f>
        <v>0</v>
      </c>
      <c r="L37" s="34"/>
    </row>
    <row r="38" spans="2:12" s="1" customFormat="1" ht="14.45" customHeight="1">
      <c r="B38" s="34"/>
      <c r="E38" s="29" t="s">
        <v>41</v>
      </c>
      <c r="F38" s="84">
        <f>ROUND((SUM(BF97:BF135)),  2)</f>
        <v>0</v>
      </c>
      <c r="I38" s="95">
        <v>0.12</v>
      </c>
      <c r="J38" s="84">
        <f>ROUND(((SUM(BF97:BF135))*I38),  2)</f>
        <v>0</v>
      </c>
      <c r="L38" s="34"/>
    </row>
    <row r="39" spans="2:12" s="1" customFormat="1" ht="14.45" hidden="1" customHeight="1">
      <c r="B39" s="34"/>
      <c r="E39" s="29" t="s">
        <v>42</v>
      </c>
      <c r="F39" s="84">
        <f>ROUND((SUM(BG97:BG135)),  2)</f>
        <v>0</v>
      </c>
      <c r="I39" s="95">
        <v>0.21</v>
      </c>
      <c r="J39" s="84">
        <f>0</f>
        <v>0</v>
      </c>
      <c r="L39" s="34"/>
    </row>
    <row r="40" spans="2:12" s="1" customFormat="1" ht="14.45" hidden="1" customHeight="1">
      <c r="B40" s="34"/>
      <c r="E40" s="29" t="s">
        <v>43</v>
      </c>
      <c r="F40" s="84">
        <f>ROUND((SUM(BH97:BH135)),  2)</f>
        <v>0</v>
      </c>
      <c r="I40" s="95">
        <v>0.12</v>
      </c>
      <c r="J40" s="84">
        <f>0</f>
        <v>0</v>
      </c>
      <c r="L40" s="34"/>
    </row>
    <row r="41" spans="2:12" s="1" customFormat="1" ht="14.45" hidden="1" customHeight="1">
      <c r="B41" s="34"/>
      <c r="E41" s="29" t="s">
        <v>44</v>
      </c>
      <c r="F41" s="84">
        <f>ROUND((SUM(BI97:BI135)),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8652</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1829</v>
      </c>
      <c r="L57" s="34"/>
    </row>
    <row r="58" spans="2:12" s="1" customFormat="1" ht="16.5" customHeight="1">
      <c r="B58" s="34"/>
      <c r="E58" s="353" t="str">
        <f>E13</f>
        <v>22109P-II - 300 Vodohospodářské objekty - etapa II</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425</v>
      </c>
      <c r="E68" s="107"/>
      <c r="F68" s="107"/>
      <c r="G68" s="107"/>
      <c r="H68" s="107"/>
      <c r="I68" s="107"/>
      <c r="J68" s="108">
        <f>J98</f>
        <v>0</v>
      </c>
      <c r="L68" s="105"/>
    </row>
    <row r="69" spans="2:47" s="9" customFormat="1" ht="19.899999999999999" customHeight="1">
      <c r="B69" s="109"/>
      <c r="D69" s="110" t="s">
        <v>426</v>
      </c>
      <c r="E69" s="111"/>
      <c r="F69" s="111"/>
      <c r="G69" s="111"/>
      <c r="H69" s="111"/>
      <c r="I69" s="111"/>
      <c r="J69" s="112">
        <f>J99</f>
        <v>0</v>
      </c>
      <c r="L69" s="109"/>
    </row>
    <row r="70" spans="2:47" s="9" customFormat="1" ht="19.899999999999999" customHeight="1">
      <c r="B70" s="109"/>
      <c r="D70" s="110" t="s">
        <v>427</v>
      </c>
      <c r="E70" s="111"/>
      <c r="F70" s="111"/>
      <c r="G70" s="111"/>
      <c r="H70" s="111"/>
      <c r="I70" s="111"/>
      <c r="J70" s="112">
        <f>J109</f>
        <v>0</v>
      </c>
      <c r="L70" s="109"/>
    </row>
    <row r="71" spans="2:47" s="9" customFormat="1" ht="19.899999999999999" customHeight="1">
      <c r="B71" s="109"/>
      <c r="D71" s="110" t="s">
        <v>955</v>
      </c>
      <c r="E71" s="111"/>
      <c r="F71" s="111"/>
      <c r="G71" s="111"/>
      <c r="H71" s="111"/>
      <c r="I71" s="111"/>
      <c r="J71" s="112">
        <f>J121</f>
        <v>0</v>
      </c>
      <c r="L71" s="109"/>
    </row>
    <row r="72" spans="2:47" s="8" customFormat="1" ht="24.95" customHeight="1">
      <c r="B72" s="105"/>
      <c r="D72" s="106" t="s">
        <v>956</v>
      </c>
      <c r="E72" s="107"/>
      <c r="F72" s="107"/>
      <c r="G72" s="107"/>
      <c r="H72" s="107"/>
      <c r="I72" s="107"/>
      <c r="J72" s="108">
        <f>J128</f>
        <v>0</v>
      </c>
      <c r="L72" s="105"/>
    </row>
    <row r="73" spans="2:47" s="9" customFormat="1" ht="19.899999999999999" customHeight="1">
      <c r="B73" s="109"/>
      <c r="D73" s="110" t="s">
        <v>957</v>
      </c>
      <c r="E73" s="111"/>
      <c r="F73" s="111"/>
      <c r="G73" s="111"/>
      <c r="H73" s="111"/>
      <c r="I73" s="111"/>
      <c r="J73" s="112">
        <f>J129</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8652</v>
      </c>
      <c r="F85" s="335"/>
      <c r="G85" s="335"/>
      <c r="H85" s="335"/>
      <c r="L85" s="22"/>
    </row>
    <row r="86" spans="2:20" ht="12" customHeight="1">
      <c r="B86" s="22"/>
      <c r="C86" s="29" t="s">
        <v>303</v>
      </c>
      <c r="L86" s="22"/>
    </row>
    <row r="87" spans="2:20" s="1" customFormat="1" ht="16.5" customHeight="1">
      <c r="B87" s="34"/>
      <c r="E87" s="365" t="s">
        <v>419</v>
      </c>
      <c r="F87" s="374"/>
      <c r="G87" s="374"/>
      <c r="H87" s="374"/>
      <c r="L87" s="34"/>
    </row>
    <row r="88" spans="2:20" s="1" customFormat="1" ht="12" customHeight="1">
      <c r="B88" s="34"/>
      <c r="C88" s="29" t="s">
        <v>1829</v>
      </c>
      <c r="L88" s="34"/>
    </row>
    <row r="89" spans="2:20" s="1" customFormat="1" ht="16.5" customHeight="1">
      <c r="B89" s="34"/>
      <c r="E89" s="353" t="str">
        <f>E13</f>
        <v>22109P-II - 300 Vodohospodářské objekty - etapa II</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Grania s.r.o.</v>
      </c>
      <c r="L93" s="34"/>
    </row>
    <row r="94" spans="2:20" s="1" customFormat="1" ht="15.2" customHeight="1">
      <c r="B94" s="34"/>
      <c r="C94" s="29" t="s">
        <v>28</v>
      </c>
      <c r="F94" s="27" t="str">
        <f>IF(E22="","",E22)</f>
        <v>Vyplň údaj</v>
      </c>
      <c r="I94" s="29" t="s">
        <v>32</v>
      </c>
      <c r="J94" s="32" t="str">
        <f>E28</f>
        <v>Ing. Vít Rous</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P98+P128</f>
        <v>0</v>
      </c>
      <c r="Q97" s="52"/>
      <c r="R97" s="118">
        <f>R98+R128</f>
        <v>28.544037000000003</v>
      </c>
      <c r="S97" s="52"/>
      <c r="T97" s="119">
        <f>T98+T128</f>
        <v>0</v>
      </c>
      <c r="AT97" s="19" t="s">
        <v>68</v>
      </c>
      <c r="AU97" s="19" t="s">
        <v>310</v>
      </c>
      <c r="BK97" s="120">
        <f>BK98+BK128</f>
        <v>0</v>
      </c>
    </row>
    <row r="98" spans="2:65" s="11" customFormat="1" ht="25.9" customHeight="1">
      <c r="B98" s="121"/>
      <c r="D98" s="122" t="s">
        <v>68</v>
      </c>
      <c r="E98" s="123" t="s">
        <v>434</v>
      </c>
      <c r="F98" s="123" t="s">
        <v>435</v>
      </c>
      <c r="I98" s="124"/>
      <c r="J98" s="125">
        <f>BK98</f>
        <v>0</v>
      </c>
      <c r="L98" s="121"/>
      <c r="M98" s="126"/>
      <c r="P98" s="127">
        <f>P99+P109+P121</f>
        <v>0</v>
      </c>
      <c r="R98" s="127">
        <f>R99+R109+R121</f>
        <v>28.198956000000003</v>
      </c>
      <c r="T98" s="128">
        <f>T99+T109+T121</f>
        <v>0</v>
      </c>
      <c r="AR98" s="122" t="s">
        <v>76</v>
      </c>
      <c r="AT98" s="129" t="s">
        <v>68</v>
      </c>
      <c r="AU98" s="129" t="s">
        <v>69</v>
      </c>
      <c r="AY98" s="122" t="s">
        <v>328</v>
      </c>
      <c r="BK98" s="130">
        <f>BK99+BK109+BK121</f>
        <v>0</v>
      </c>
    </row>
    <row r="99" spans="2:65" s="11" customFormat="1" ht="22.9" customHeight="1">
      <c r="B99" s="121"/>
      <c r="D99" s="122" t="s">
        <v>68</v>
      </c>
      <c r="E99" s="131" t="s">
        <v>76</v>
      </c>
      <c r="F99" s="131" t="s">
        <v>436</v>
      </c>
      <c r="I99" s="124"/>
      <c r="J99" s="132">
        <f>BK99</f>
        <v>0</v>
      </c>
      <c r="L99" s="121"/>
      <c r="M99" s="126"/>
      <c r="P99" s="127">
        <f>SUM(P100:P108)</f>
        <v>0</v>
      </c>
      <c r="R99" s="127">
        <f>SUM(R100:R108)</f>
        <v>0</v>
      </c>
      <c r="T99" s="128">
        <f>SUM(T100:T108)</f>
        <v>0</v>
      </c>
      <c r="AR99" s="122" t="s">
        <v>76</v>
      </c>
      <c r="AT99" s="129" t="s">
        <v>68</v>
      </c>
      <c r="AU99" s="129" t="s">
        <v>76</v>
      </c>
      <c r="AY99" s="122" t="s">
        <v>328</v>
      </c>
      <c r="BK99" s="130">
        <f>SUM(BK100:BK108)</f>
        <v>0</v>
      </c>
    </row>
    <row r="100" spans="2:65" s="1" customFormat="1" ht="49.15" customHeight="1">
      <c r="B100" s="133"/>
      <c r="C100" s="134" t="s">
        <v>76</v>
      </c>
      <c r="D100" s="134" t="s">
        <v>331</v>
      </c>
      <c r="E100" s="135" t="s">
        <v>958</v>
      </c>
      <c r="F100" s="136" t="s">
        <v>959</v>
      </c>
      <c r="G100" s="137" t="s">
        <v>491</v>
      </c>
      <c r="H100" s="138">
        <v>142.30000000000001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8837</v>
      </c>
    </row>
    <row r="101" spans="2:65" s="1" customFormat="1">
      <c r="B101" s="34"/>
      <c r="D101" s="147" t="s">
        <v>338</v>
      </c>
      <c r="F101" s="148" t="s">
        <v>961</v>
      </c>
      <c r="I101" s="149"/>
      <c r="L101" s="34"/>
      <c r="M101" s="150"/>
      <c r="T101" s="55"/>
      <c r="AT101" s="19" t="s">
        <v>338</v>
      </c>
      <c r="AU101" s="19" t="s">
        <v>79</v>
      </c>
    </row>
    <row r="102" spans="2:65" s="1" customFormat="1" ht="62.65" customHeight="1">
      <c r="B102" s="133"/>
      <c r="C102" s="134" t="s">
        <v>79</v>
      </c>
      <c r="D102" s="134" t="s">
        <v>331</v>
      </c>
      <c r="E102" s="135" t="s">
        <v>967</v>
      </c>
      <c r="F102" s="136" t="s">
        <v>968</v>
      </c>
      <c r="G102" s="137" t="s">
        <v>491</v>
      </c>
      <c r="H102" s="138">
        <v>142.30000000000001</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8838</v>
      </c>
    </row>
    <row r="103" spans="2:65" s="1" customFormat="1">
      <c r="B103" s="34"/>
      <c r="D103" s="147" t="s">
        <v>338</v>
      </c>
      <c r="F103" s="148" t="s">
        <v>970</v>
      </c>
      <c r="I103" s="149"/>
      <c r="L103" s="34"/>
      <c r="M103" s="150"/>
      <c r="T103" s="55"/>
      <c r="AT103" s="19" t="s">
        <v>338</v>
      </c>
      <c r="AU103" s="19" t="s">
        <v>79</v>
      </c>
    </row>
    <row r="104" spans="2:65" s="1" customFormat="1" ht="24.2" customHeight="1">
      <c r="B104" s="133"/>
      <c r="C104" s="134" t="s">
        <v>87</v>
      </c>
      <c r="D104" s="134" t="s">
        <v>331</v>
      </c>
      <c r="E104" s="135" t="s">
        <v>973</v>
      </c>
      <c r="F104" s="136" t="s">
        <v>974</v>
      </c>
      <c r="G104" s="137" t="s">
        <v>491</v>
      </c>
      <c r="H104" s="138">
        <v>47.433</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8839</v>
      </c>
    </row>
    <row r="105" spans="2:65" s="1" customFormat="1">
      <c r="B105" s="34"/>
      <c r="D105" s="147" t="s">
        <v>338</v>
      </c>
      <c r="F105" s="148" t="s">
        <v>976</v>
      </c>
      <c r="I105" s="149"/>
      <c r="L105" s="34"/>
      <c r="M105" s="150"/>
      <c r="T105" s="55"/>
      <c r="AT105" s="19" t="s">
        <v>338</v>
      </c>
      <c r="AU105" s="19" t="s">
        <v>79</v>
      </c>
    </row>
    <row r="106" spans="2:65" s="12" customFormat="1">
      <c r="B106" s="156"/>
      <c r="D106" s="151" t="s">
        <v>442</v>
      </c>
      <c r="E106" s="157" t="s">
        <v>3</v>
      </c>
      <c r="F106" s="158" t="s">
        <v>8840</v>
      </c>
      <c r="H106" s="159">
        <v>47.433</v>
      </c>
      <c r="I106" s="160"/>
      <c r="L106" s="156"/>
      <c r="M106" s="161"/>
      <c r="T106" s="162"/>
      <c r="AT106" s="157" t="s">
        <v>442</v>
      </c>
      <c r="AU106" s="157" t="s">
        <v>79</v>
      </c>
      <c r="AV106" s="12" t="s">
        <v>79</v>
      </c>
      <c r="AW106" s="12" t="s">
        <v>31</v>
      </c>
      <c r="AX106" s="12" t="s">
        <v>76</v>
      </c>
      <c r="AY106" s="157" t="s">
        <v>328</v>
      </c>
    </row>
    <row r="107" spans="2:65" s="1" customFormat="1" ht="44.25" customHeight="1">
      <c r="B107" s="133"/>
      <c r="C107" s="134" t="s">
        <v>113</v>
      </c>
      <c r="D107" s="134" t="s">
        <v>331</v>
      </c>
      <c r="E107" s="135" t="s">
        <v>978</v>
      </c>
      <c r="F107" s="136" t="s">
        <v>979</v>
      </c>
      <c r="G107" s="137" t="s">
        <v>491</v>
      </c>
      <c r="H107" s="138">
        <v>142.30000000000001</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8841</v>
      </c>
    </row>
    <row r="108" spans="2:65" s="1" customFormat="1">
      <c r="B108" s="34"/>
      <c r="D108" s="147" t="s">
        <v>338</v>
      </c>
      <c r="F108" s="148" t="s">
        <v>981</v>
      </c>
      <c r="I108" s="149"/>
      <c r="L108" s="34"/>
      <c r="M108" s="150"/>
      <c r="T108" s="55"/>
      <c r="AT108" s="19" t="s">
        <v>338</v>
      </c>
      <c r="AU108" s="19" t="s">
        <v>79</v>
      </c>
    </row>
    <row r="109" spans="2:65" s="11" customFormat="1" ht="22.9" customHeight="1">
      <c r="B109" s="121"/>
      <c r="D109" s="122" t="s">
        <v>68</v>
      </c>
      <c r="E109" s="131" t="s">
        <v>79</v>
      </c>
      <c r="F109" s="131" t="s">
        <v>525</v>
      </c>
      <c r="I109" s="124"/>
      <c r="J109" s="132">
        <f>BK109</f>
        <v>0</v>
      </c>
      <c r="L109" s="121"/>
      <c r="M109" s="126"/>
      <c r="P109" s="127">
        <f>SUM(P110:P120)</f>
        <v>0</v>
      </c>
      <c r="R109" s="127">
        <f>SUM(R110:R120)</f>
        <v>27.941770000000002</v>
      </c>
      <c r="T109" s="128">
        <f>SUM(T110:T120)</f>
        <v>0</v>
      </c>
      <c r="AR109" s="122" t="s">
        <v>76</v>
      </c>
      <c r="AT109" s="129" t="s">
        <v>68</v>
      </c>
      <c r="AU109" s="129" t="s">
        <v>76</v>
      </c>
      <c r="AY109" s="122" t="s">
        <v>328</v>
      </c>
      <c r="BK109" s="130">
        <f>SUM(BK110:BK120)</f>
        <v>0</v>
      </c>
    </row>
    <row r="110" spans="2:65" s="1" customFormat="1" ht="24.2" customHeight="1">
      <c r="B110" s="133"/>
      <c r="C110" s="134" t="s">
        <v>138</v>
      </c>
      <c r="D110" s="134" t="s">
        <v>331</v>
      </c>
      <c r="E110" s="135" t="s">
        <v>995</v>
      </c>
      <c r="F110" s="136" t="s">
        <v>996</v>
      </c>
      <c r="G110" s="137" t="s">
        <v>439</v>
      </c>
      <c r="H110" s="138">
        <v>251.7</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8842</v>
      </c>
    </row>
    <row r="111" spans="2:65" s="1" customFormat="1">
      <c r="B111" s="34"/>
      <c r="D111" s="147" t="s">
        <v>338</v>
      </c>
      <c r="F111" s="148" t="s">
        <v>998</v>
      </c>
      <c r="I111" s="149"/>
      <c r="L111" s="34"/>
      <c r="M111" s="150"/>
      <c r="T111" s="55"/>
      <c r="AT111" s="19" t="s">
        <v>338</v>
      </c>
      <c r="AU111" s="19" t="s">
        <v>79</v>
      </c>
    </row>
    <row r="112" spans="2:65" s="1" customFormat="1" ht="16.5" customHeight="1">
      <c r="B112" s="133"/>
      <c r="C112" s="176" t="s">
        <v>150</v>
      </c>
      <c r="D112" s="176" t="s">
        <v>539</v>
      </c>
      <c r="E112" s="177" t="s">
        <v>999</v>
      </c>
      <c r="F112" s="178" t="s">
        <v>1000</v>
      </c>
      <c r="G112" s="179" t="s">
        <v>439</v>
      </c>
      <c r="H112" s="180">
        <v>251.7</v>
      </c>
      <c r="I112" s="181"/>
      <c r="J112" s="182">
        <f>ROUND(I112*H112,2)</f>
        <v>0</v>
      </c>
      <c r="K112" s="178" t="s">
        <v>335</v>
      </c>
      <c r="L112" s="183"/>
      <c r="M112" s="184" t="s">
        <v>3</v>
      </c>
      <c r="N112" s="185" t="s">
        <v>40</v>
      </c>
      <c r="P112" s="143">
        <f>O112*H112</f>
        <v>0</v>
      </c>
      <c r="Q112" s="143">
        <v>6.9999999999999999E-4</v>
      </c>
      <c r="R112" s="143">
        <f>Q112*H112</f>
        <v>0.17618999999999999</v>
      </c>
      <c r="S112" s="143">
        <v>0</v>
      </c>
      <c r="T112" s="144">
        <f>S112*H112</f>
        <v>0</v>
      </c>
      <c r="AR112" s="145" t="s">
        <v>171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8843</v>
      </c>
    </row>
    <row r="113" spans="2:65" s="1" customFormat="1" ht="44.25" customHeight="1">
      <c r="B113" s="133"/>
      <c r="C113" s="134" t="s">
        <v>168</v>
      </c>
      <c r="D113" s="134" t="s">
        <v>331</v>
      </c>
      <c r="E113" s="135" t="s">
        <v>1006</v>
      </c>
      <c r="F113" s="136" t="s">
        <v>1007</v>
      </c>
      <c r="G113" s="137" t="s">
        <v>491</v>
      </c>
      <c r="H113" s="138">
        <v>65.69</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8844</v>
      </c>
    </row>
    <row r="114" spans="2:65" s="1" customFormat="1">
      <c r="B114" s="34"/>
      <c r="D114" s="147" t="s">
        <v>338</v>
      </c>
      <c r="F114" s="148" t="s">
        <v>1009</v>
      </c>
      <c r="I114" s="149"/>
      <c r="L114" s="34"/>
      <c r="M114" s="150"/>
      <c r="T114" s="55"/>
      <c r="AT114" s="19" t="s">
        <v>338</v>
      </c>
      <c r="AU114" s="19" t="s">
        <v>79</v>
      </c>
    </row>
    <row r="115" spans="2:65" s="12" customFormat="1">
      <c r="B115" s="156"/>
      <c r="D115" s="151" t="s">
        <v>442</v>
      </c>
      <c r="E115" s="157" t="s">
        <v>3</v>
      </c>
      <c r="F115" s="158" t="s">
        <v>8845</v>
      </c>
      <c r="H115" s="159">
        <v>65.69</v>
      </c>
      <c r="I115" s="160"/>
      <c r="L115" s="156"/>
      <c r="M115" s="161"/>
      <c r="T115" s="162"/>
      <c r="AT115" s="157" t="s">
        <v>442</v>
      </c>
      <c r="AU115" s="157" t="s">
        <v>79</v>
      </c>
      <c r="AV115" s="12" t="s">
        <v>79</v>
      </c>
      <c r="AW115" s="12" t="s">
        <v>31</v>
      </c>
      <c r="AX115" s="12" t="s">
        <v>76</v>
      </c>
      <c r="AY115" s="157" t="s">
        <v>328</v>
      </c>
    </row>
    <row r="116" spans="2:65" s="1" customFormat="1" ht="24.2" customHeight="1">
      <c r="B116" s="133"/>
      <c r="C116" s="134" t="s">
        <v>171</v>
      </c>
      <c r="D116" s="134" t="s">
        <v>331</v>
      </c>
      <c r="E116" s="135" t="s">
        <v>1011</v>
      </c>
      <c r="F116" s="136" t="s">
        <v>1012</v>
      </c>
      <c r="G116" s="137" t="s">
        <v>476</v>
      </c>
      <c r="H116" s="138">
        <v>23</v>
      </c>
      <c r="I116" s="139"/>
      <c r="J116" s="140">
        <f>ROUND(I116*H116,2)</f>
        <v>0</v>
      </c>
      <c r="K116" s="136" t="s">
        <v>335</v>
      </c>
      <c r="L116" s="34"/>
      <c r="M116" s="141" t="s">
        <v>3</v>
      </c>
      <c r="N116" s="142" t="s">
        <v>40</v>
      </c>
      <c r="P116" s="143">
        <f>O116*H116</f>
        <v>0</v>
      </c>
      <c r="Q116" s="143">
        <v>1.16E-3</v>
      </c>
      <c r="R116" s="143">
        <f>Q116*H116</f>
        <v>2.6679999999999999E-2</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8846</v>
      </c>
    </row>
    <row r="117" spans="2:65" s="1" customFormat="1">
      <c r="B117" s="34"/>
      <c r="D117" s="147" t="s">
        <v>338</v>
      </c>
      <c r="F117" s="148" t="s">
        <v>1014</v>
      </c>
      <c r="I117" s="149"/>
      <c r="L117" s="34"/>
      <c r="M117" s="150"/>
      <c r="T117" s="55"/>
      <c r="AT117" s="19" t="s">
        <v>338</v>
      </c>
      <c r="AU117" s="19" t="s">
        <v>79</v>
      </c>
    </row>
    <row r="118" spans="2:65" s="1" customFormat="1" ht="37.9" customHeight="1">
      <c r="B118" s="133"/>
      <c r="C118" s="134" t="s">
        <v>183</v>
      </c>
      <c r="D118" s="134" t="s">
        <v>331</v>
      </c>
      <c r="E118" s="135" t="s">
        <v>1024</v>
      </c>
      <c r="F118" s="136" t="s">
        <v>1025</v>
      </c>
      <c r="G118" s="137" t="s">
        <v>491</v>
      </c>
      <c r="H118" s="138">
        <v>12.58</v>
      </c>
      <c r="I118" s="139"/>
      <c r="J118" s="140">
        <f>ROUND(I118*H118,2)</f>
        <v>0</v>
      </c>
      <c r="K118" s="136" t="s">
        <v>335</v>
      </c>
      <c r="L118" s="34"/>
      <c r="M118" s="141" t="s">
        <v>3</v>
      </c>
      <c r="N118" s="142" t="s">
        <v>40</v>
      </c>
      <c r="P118" s="143">
        <f>O118*H118</f>
        <v>0</v>
      </c>
      <c r="Q118" s="143">
        <v>2.2050000000000001</v>
      </c>
      <c r="R118" s="143">
        <f>Q118*H118</f>
        <v>27.738900000000001</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8847</v>
      </c>
    </row>
    <row r="119" spans="2:65" s="1" customFormat="1">
      <c r="B119" s="34"/>
      <c r="D119" s="147" t="s">
        <v>338</v>
      </c>
      <c r="F119" s="148" t="s">
        <v>1027</v>
      </c>
      <c r="I119" s="149"/>
      <c r="L119" s="34"/>
      <c r="M119" s="150"/>
      <c r="T119" s="55"/>
      <c r="AT119" s="19" t="s">
        <v>338</v>
      </c>
      <c r="AU119" s="19" t="s">
        <v>79</v>
      </c>
    </row>
    <row r="120" spans="2:65" s="12" customFormat="1">
      <c r="B120" s="156"/>
      <c r="D120" s="151" t="s">
        <v>442</v>
      </c>
      <c r="E120" s="157" t="s">
        <v>3</v>
      </c>
      <c r="F120" s="158" t="s">
        <v>8848</v>
      </c>
      <c r="H120" s="159">
        <v>12.58</v>
      </c>
      <c r="I120" s="160"/>
      <c r="L120" s="156"/>
      <c r="M120" s="161"/>
      <c r="T120" s="162"/>
      <c r="AT120" s="157" t="s">
        <v>442</v>
      </c>
      <c r="AU120" s="157" t="s">
        <v>79</v>
      </c>
      <c r="AV120" s="12" t="s">
        <v>79</v>
      </c>
      <c r="AW120" s="12" t="s">
        <v>31</v>
      </c>
      <c r="AX120" s="12" t="s">
        <v>76</v>
      </c>
      <c r="AY120" s="157" t="s">
        <v>328</v>
      </c>
    </row>
    <row r="121" spans="2:65" s="11" customFormat="1" ht="22.9" customHeight="1">
      <c r="B121" s="121"/>
      <c r="D121" s="122" t="s">
        <v>68</v>
      </c>
      <c r="E121" s="131" t="s">
        <v>171</v>
      </c>
      <c r="F121" s="131" t="s">
        <v>1077</v>
      </c>
      <c r="I121" s="124"/>
      <c r="J121" s="132">
        <f>BK121</f>
        <v>0</v>
      </c>
      <c r="L121" s="121"/>
      <c r="M121" s="126"/>
      <c r="P121" s="127">
        <f>SUM(P122:P127)</f>
        <v>0</v>
      </c>
      <c r="R121" s="127">
        <f>SUM(R122:R127)</f>
        <v>0.25718600000000003</v>
      </c>
      <c r="T121" s="128">
        <f>SUM(T122:T127)</f>
        <v>0</v>
      </c>
      <c r="AR121" s="122" t="s">
        <v>76</v>
      </c>
      <c r="AT121" s="129" t="s">
        <v>68</v>
      </c>
      <c r="AU121" s="129" t="s">
        <v>76</v>
      </c>
      <c r="AY121" s="122" t="s">
        <v>328</v>
      </c>
      <c r="BK121" s="130">
        <f>SUM(BK122:BK127)</f>
        <v>0</v>
      </c>
    </row>
    <row r="122" spans="2:65" s="1" customFormat="1" ht="44.25" customHeight="1">
      <c r="B122" s="133"/>
      <c r="C122" s="134" t="s">
        <v>235</v>
      </c>
      <c r="D122" s="134" t="s">
        <v>331</v>
      </c>
      <c r="E122" s="135" t="s">
        <v>1087</v>
      </c>
      <c r="F122" s="136" t="s">
        <v>1088</v>
      </c>
      <c r="G122" s="137" t="s">
        <v>476</v>
      </c>
      <c r="H122" s="138">
        <v>23.6</v>
      </c>
      <c r="I122" s="139"/>
      <c r="J122" s="140">
        <f>ROUND(I122*H122,2)</f>
        <v>0</v>
      </c>
      <c r="K122" s="136" t="s">
        <v>3</v>
      </c>
      <c r="L122" s="34"/>
      <c r="M122" s="141" t="s">
        <v>3</v>
      </c>
      <c r="N122" s="142" t="s">
        <v>40</v>
      </c>
      <c r="P122" s="143">
        <f>O122*H122</f>
        <v>0</v>
      </c>
      <c r="Q122" s="143">
        <v>2.7599999999999999E-3</v>
      </c>
      <c r="R122" s="143">
        <f>Q122*H122</f>
        <v>6.5135999999999999E-2</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8849</v>
      </c>
    </row>
    <row r="123" spans="2:65" s="1" customFormat="1" ht="66.75" customHeight="1">
      <c r="B123" s="133"/>
      <c r="C123" s="134" t="s">
        <v>239</v>
      </c>
      <c r="D123" s="134" t="s">
        <v>331</v>
      </c>
      <c r="E123" s="135" t="s">
        <v>1112</v>
      </c>
      <c r="F123" s="136" t="s">
        <v>8850</v>
      </c>
      <c r="G123" s="137" t="s">
        <v>574</v>
      </c>
      <c r="H123" s="138">
        <v>5</v>
      </c>
      <c r="I123" s="139"/>
      <c r="J123" s="140">
        <f>ROUND(I123*H123,2)</f>
        <v>0</v>
      </c>
      <c r="K123" s="136" t="s">
        <v>3</v>
      </c>
      <c r="L123" s="34"/>
      <c r="M123" s="141" t="s">
        <v>3</v>
      </c>
      <c r="N123" s="142" t="s">
        <v>40</v>
      </c>
      <c r="P123" s="143">
        <f>O123*H123</f>
        <v>0</v>
      </c>
      <c r="Q123" s="143">
        <v>3.841E-2</v>
      </c>
      <c r="R123" s="143">
        <f>Q123*H123</f>
        <v>0.19205</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8851</v>
      </c>
    </row>
    <row r="124" spans="2:65" s="1" customFormat="1" ht="49.15" customHeight="1">
      <c r="B124" s="133"/>
      <c r="C124" s="134" t="s">
        <v>9</v>
      </c>
      <c r="D124" s="134" t="s">
        <v>331</v>
      </c>
      <c r="E124" s="135" t="s">
        <v>1186</v>
      </c>
      <c r="F124" s="136" t="s">
        <v>1187</v>
      </c>
      <c r="G124" s="137" t="s">
        <v>585</v>
      </c>
      <c r="H124" s="138">
        <v>28.199000000000002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8852</v>
      </c>
    </row>
    <row r="125" spans="2:65" s="1" customFormat="1">
      <c r="B125" s="34"/>
      <c r="D125" s="147" t="s">
        <v>338</v>
      </c>
      <c r="F125" s="148" t="s">
        <v>1189</v>
      </c>
      <c r="I125" s="149"/>
      <c r="L125" s="34"/>
      <c r="M125" s="150"/>
      <c r="T125" s="55"/>
      <c r="AT125" s="19" t="s">
        <v>338</v>
      </c>
      <c r="AU125" s="19" t="s">
        <v>79</v>
      </c>
    </row>
    <row r="126" spans="2:65" s="1" customFormat="1" ht="55.5" customHeight="1">
      <c r="B126" s="133"/>
      <c r="C126" s="134" t="s">
        <v>505</v>
      </c>
      <c r="D126" s="134" t="s">
        <v>331</v>
      </c>
      <c r="E126" s="135" t="s">
        <v>1190</v>
      </c>
      <c r="F126" s="136" t="s">
        <v>1191</v>
      </c>
      <c r="G126" s="137" t="s">
        <v>585</v>
      </c>
      <c r="H126" s="138">
        <v>28.199000000000002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8853</v>
      </c>
    </row>
    <row r="127" spans="2:65" s="1" customFormat="1">
      <c r="B127" s="34"/>
      <c r="D127" s="147" t="s">
        <v>338</v>
      </c>
      <c r="F127" s="148" t="s">
        <v>1193</v>
      </c>
      <c r="I127" s="149"/>
      <c r="L127" s="34"/>
      <c r="M127" s="150"/>
      <c r="T127" s="55"/>
      <c r="AT127" s="19" t="s">
        <v>338</v>
      </c>
      <c r="AU127" s="19" t="s">
        <v>79</v>
      </c>
    </row>
    <row r="128" spans="2:65" s="11" customFormat="1" ht="25.9" customHeight="1">
      <c r="B128" s="121"/>
      <c r="D128" s="122" t="s">
        <v>68</v>
      </c>
      <c r="E128" s="123" t="s">
        <v>1199</v>
      </c>
      <c r="F128" s="123" t="s">
        <v>1200</v>
      </c>
      <c r="I128" s="124"/>
      <c r="J128" s="125">
        <f>BK128</f>
        <v>0</v>
      </c>
      <c r="L128" s="121"/>
      <c r="M128" s="126"/>
      <c r="P128" s="127">
        <f>P129</f>
        <v>0</v>
      </c>
      <c r="R128" s="127">
        <f>R129</f>
        <v>0.34508100000000003</v>
      </c>
      <c r="T128" s="128">
        <f>T129</f>
        <v>0</v>
      </c>
      <c r="AR128" s="122" t="s">
        <v>79</v>
      </c>
      <c r="AT128" s="129" t="s">
        <v>68</v>
      </c>
      <c r="AU128" s="129" t="s">
        <v>69</v>
      </c>
      <c r="AY128" s="122" t="s">
        <v>328</v>
      </c>
      <c r="BK128" s="130">
        <f>BK129</f>
        <v>0</v>
      </c>
    </row>
    <row r="129" spans="2:65" s="11" customFormat="1" ht="22.9" customHeight="1">
      <c r="B129" s="121"/>
      <c r="D129" s="122" t="s">
        <v>68</v>
      </c>
      <c r="E129" s="131" t="s">
        <v>1201</v>
      </c>
      <c r="F129" s="131" t="s">
        <v>1202</v>
      </c>
      <c r="I129" s="124"/>
      <c r="J129" s="132">
        <f>BK129</f>
        <v>0</v>
      </c>
      <c r="L129" s="121"/>
      <c r="M129" s="126"/>
      <c r="P129" s="127">
        <f>SUM(P130:P135)</f>
        <v>0</v>
      </c>
      <c r="R129" s="127">
        <f>SUM(R130:R135)</f>
        <v>0.34508100000000003</v>
      </c>
      <c r="T129" s="128">
        <f>SUM(T130:T135)</f>
        <v>0</v>
      </c>
      <c r="AR129" s="122" t="s">
        <v>79</v>
      </c>
      <c r="AT129" s="129" t="s">
        <v>68</v>
      </c>
      <c r="AU129" s="129" t="s">
        <v>76</v>
      </c>
      <c r="AY129" s="122" t="s">
        <v>328</v>
      </c>
      <c r="BK129" s="130">
        <f>SUM(BK130:BK135)</f>
        <v>0</v>
      </c>
    </row>
    <row r="130" spans="2:65" s="1" customFormat="1" ht="24.2" customHeight="1">
      <c r="B130" s="133"/>
      <c r="C130" s="134" t="s">
        <v>512</v>
      </c>
      <c r="D130" s="134" t="s">
        <v>331</v>
      </c>
      <c r="E130" s="135" t="s">
        <v>8854</v>
      </c>
      <c r="F130" s="136" t="s">
        <v>8855</v>
      </c>
      <c r="G130" s="137" t="s">
        <v>439</v>
      </c>
      <c r="H130" s="138">
        <v>251.7</v>
      </c>
      <c r="I130" s="139"/>
      <c r="J130" s="140">
        <f>ROUND(I130*H130,2)</f>
        <v>0</v>
      </c>
      <c r="K130" s="136" t="s">
        <v>335</v>
      </c>
      <c r="L130" s="34"/>
      <c r="M130" s="141" t="s">
        <v>3</v>
      </c>
      <c r="N130" s="142" t="s">
        <v>40</v>
      </c>
      <c r="P130" s="143">
        <f>O130*H130</f>
        <v>0</v>
      </c>
      <c r="Q130" s="143">
        <v>1.4999999999999999E-4</v>
      </c>
      <c r="R130" s="143">
        <f>Q130*H130</f>
        <v>3.7754999999999997E-2</v>
      </c>
      <c r="S130" s="143">
        <v>0</v>
      </c>
      <c r="T130" s="144">
        <f>S130*H130</f>
        <v>0</v>
      </c>
      <c r="AR130" s="145" t="s">
        <v>532</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532</v>
      </c>
      <c r="BM130" s="145" t="s">
        <v>8856</v>
      </c>
    </row>
    <row r="131" spans="2:65" s="1" customFormat="1">
      <c r="B131" s="34"/>
      <c r="D131" s="147" t="s">
        <v>338</v>
      </c>
      <c r="F131" s="148" t="s">
        <v>8857</v>
      </c>
      <c r="I131" s="149"/>
      <c r="L131" s="34"/>
      <c r="M131" s="150"/>
      <c r="T131" s="55"/>
      <c r="AT131" s="19" t="s">
        <v>338</v>
      </c>
      <c r="AU131" s="19" t="s">
        <v>79</v>
      </c>
    </row>
    <row r="132" spans="2:65" s="1" customFormat="1" ht="16.5" customHeight="1">
      <c r="B132" s="133"/>
      <c r="C132" s="176" t="s">
        <v>526</v>
      </c>
      <c r="D132" s="176" t="s">
        <v>539</v>
      </c>
      <c r="E132" s="177" t="s">
        <v>1207</v>
      </c>
      <c r="F132" s="178" t="s">
        <v>1208</v>
      </c>
      <c r="G132" s="179" t="s">
        <v>439</v>
      </c>
      <c r="H132" s="180">
        <v>307.32600000000002</v>
      </c>
      <c r="I132" s="181"/>
      <c r="J132" s="182">
        <f>ROUND(I132*H132,2)</f>
        <v>0</v>
      </c>
      <c r="K132" s="178" t="s">
        <v>335</v>
      </c>
      <c r="L132" s="183"/>
      <c r="M132" s="184" t="s">
        <v>3</v>
      </c>
      <c r="N132" s="185" t="s">
        <v>40</v>
      </c>
      <c r="P132" s="143">
        <f>O132*H132</f>
        <v>0</v>
      </c>
      <c r="Q132" s="143">
        <v>1E-3</v>
      </c>
      <c r="R132" s="143">
        <f>Q132*H132</f>
        <v>0.30732600000000004</v>
      </c>
      <c r="S132" s="143">
        <v>0</v>
      </c>
      <c r="T132" s="144">
        <f>S132*H132</f>
        <v>0</v>
      </c>
      <c r="AR132" s="145" t="s">
        <v>621</v>
      </c>
      <c r="AT132" s="145" t="s">
        <v>539</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532</v>
      </c>
      <c r="BM132" s="145" t="s">
        <v>8858</v>
      </c>
    </row>
    <row r="133" spans="2:65" s="12" customFormat="1">
      <c r="B133" s="156"/>
      <c r="D133" s="151" t="s">
        <v>442</v>
      </c>
      <c r="E133" s="157" t="s">
        <v>3</v>
      </c>
      <c r="F133" s="158" t="s">
        <v>8859</v>
      </c>
      <c r="H133" s="159">
        <v>307.32600000000002</v>
      </c>
      <c r="I133" s="160"/>
      <c r="L133" s="156"/>
      <c r="M133" s="161"/>
      <c r="T133" s="162"/>
      <c r="AT133" s="157" t="s">
        <v>442</v>
      </c>
      <c r="AU133" s="157" t="s">
        <v>79</v>
      </c>
      <c r="AV133" s="12" t="s">
        <v>79</v>
      </c>
      <c r="AW133" s="12" t="s">
        <v>31</v>
      </c>
      <c r="AX133" s="12" t="s">
        <v>76</v>
      </c>
      <c r="AY133" s="157" t="s">
        <v>328</v>
      </c>
    </row>
    <row r="134" spans="2:65" s="1" customFormat="1" ht="49.15" customHeight="1">
      <c r="B134" s="133"/>
      <c r="C134" s="134" t="s">
        <v>532</v>
      </c>
      <c r="D134" s="134" t="s">
        <v>331</v>
      </c>
      <c r="E134" s="135" t="s">
        <v>1211</v>
      </c>
      <c r="F134" s="136" t="s">
        <v>8860</v>
      </c>
      <c r="G134" s="137" t="s">
        <v>585</v>
      </c>
      <c r="H134" s="138">
        <v>0.34499999999999997</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532</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532</v>
      </c>
      <c r="BM134" s="145" t="s">
        <v>8861</v>
      </c>
    </row>
    <row r="135" spans="2:65" s="1" customFormat="1">
      <c r="B135" s="34"/>
      <c r="D135" s="147" t="s">
        <v>338</v>
      </c>
      <c r="F135" s="148" t="s">
        <v>1214</v>
      </c>
      <c r="I135" s="149"/>
      <c r="L135" s="34"/>
      <c r="M135" s="153"/>
      <c r="N135" s="154"/>
      <c r="O135" s="154"/>
      <c r="P135" s="154"/>
      <c r="Q135" s="154"/>
      <c r="R135" s="154"/>
      <c r="S135" s="154"/>
      <c r="T135" s="155"/>
      <c r="AT135" s="19" t="s">
        <v>338</v>
      </c>
      <c r="AU135" s="19" t="s">
        <v>79</v>
      </c>
    </row>
    <row r="136" spans="2:65" s="1" customFormat="1" ht="6.95" customHeight="1">
      <c r="B136" s="43"/>
      <c r="C136" s="44"/>
      <c r="D136" s="44"/>
      <c r="E136" s="44"/>
      <c r="F136" s="44"/>
      <c r="G136" s="44"/>
      <c r="H136" s="44"/>
      <c r="I136" s="44"/>
      <c r="J136" s="44"/>
      <c r="K136" s="44"/>
      <c r="L136" s="34"/>
    </row>
  </sheetData>
  <autoFilter ref="C96:K135" xr:uid="{00000000-0009-0000-0000-00002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600-000000000000}"/>
    <hyperlink ref="F103" r:id="rId2" xr:uid="{00000000-0004-0000-2600-000001000000}"/>
    <hyperlink ref="F105" r:id="rId3" xr:uid="{00000000-0004-0000-2600-000002000000}"/>
    <hyperlink ref="F108" r:id="rId4" xr:uid="{00000000-0004-0000-2600-000003000000}"/>
    <hyperlink ref="F111" r:id="rId5" xr:uid="{00000000-0004-0000-2600-000004000000}"/>
    <hyperlink ref="F114" r:id="rId6" xr:uid="{00000000-0004-0000-2600-000005000000}"/>
    <hyperlink ref="F117" r:id="rId7" xr:uid="{00000000-0004-0000-2600-000006000000}"/>
    <hyperlink ref="F119" r:id="rId8" xr:uid="{00000000-0004-0000-2600-000007000000}"/>
    <hyperlink ref="F125" r:id="rId9" xr:uid="{00000000-0004-0000-2600-000008000000}"/>
    <hyperlink ref="F127" r:id="rId10" xr:uid="{00000000-0004-0000-2600-000009000000}"/>
    <hyperlink ref="F131" r:id="rId11" xr:uid="{00000000-0004-0000-2600-00000A000000}"/>
    <hyperlink ref="F135" r:id="rId12" xr:uid="{00000000-0004-0000-26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232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8652</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8862</v>
      </c>
      <c r="L12" s="34"/>
    </row>
    <row r="13" spans="2:46" s="1" customFormat="1" ht="16.5" customHeight="1">
      <c r="B13" s="34"/>
      <c r="E13" s="353" t="s">
        <v>8863</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ROUND((SUM(BE94:BE152)),  2)</f>
        <v>0</v>
      </c>
      <c r="I37" s="95">
        <v>0.21</v>
      </c>
      <c r="J37" s="84">
        <f>ROUND(((SUM(BE94:BE152))*I37),  2)</f>
        <v>0</v>
      </c>
      <c r="L37" s="34"/>
    </row>
    <row r="38" spans="2:12" s="1" customFormat="1" ht="14.45" customHeight="1">
      <c r="B38" s="34"/>
      <c r="E38" s="29" t="s">
        <v>41</v>
      </c>
      <c r="F38" s="84">
        <f>ROUND((SUM(BF94:BF152)),  2)</f>
        <v>0</v>
      </c>
      <c r="I38" s="95">
        <v>0.12</v>
      </c>
      <c r="J38" s="84">
        <f>ROUND(((SUM(BF94:BF152))*I38),  2)</f>
        <v>0</v>
      </c>
      <c r="L38" s="34"/>
    </row>
    <row r="39" spans="2:12" s="1" customFormat="1" ht="14.45" hidden="1" customHeight="1">
      <c r="B39" s="34"/>
      <c r="E39" s="29" t="s">
        <v>42</v>
      </c>
      <c r="F39" s="84">
        <f>ROUND((SUM(BG94:BG152)),  2)</f>
        <v>0</v>
      </c>
      <c r="I39" s="95">
        <v>0.21</v>
      </c>
      <c r="J39" s="84">
        <f>0</f>
        <v>0</v>
      </c>
      <c r="L39" s="34"/>
    </row>
    <row r="40" spans="2:12" s="1" customFormat="1" ht="14.45" hidden="1" customHeight="1">
      <c r="B40" s="34"/>
      <c r="E40" s="29" t="s">
        <v>43</v>
      </c>
      <c r="F40" s="84">
        <f>ROUND((SUM(BH94:BH152)),  2)</f>
        <v>0</v>
      </c>
      <c r="I40" s="95">
        <v>0.12</v>
      </c>
      <c r="J40" s="84">
        <f>0</f>
        <v>0</v>
      </c>
      <c r="L40" s="34"/>
    </row>
    <row r="41" spans="2:12" s="1" customFormat="1" ht="14.45" hidden="1" customHeight="1">
      <c r="B41" s="34"/>
      <c r="E41" s="29" t="s">
        <v>44</v>
      </c>
      <c r="F41" s="84">
        <f>ROUND((SUM(BI94:BI152)),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8652</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8862</v>
      </c>
      <c r="L57" s="34"/>
    </row>
    <row r="58" spans="2:12" s="1" customFormat="1" ht="16.5" customHeight="1">
      <c r="B58" s="34"/>
      <c r="E58" s="353" t="str">
        <f>E13</f>
        <v>401. - VO_STEZKA</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1227</v>
      </c>
      <c r="E68" s="107"/>
      <c r="F68" s="107"/>
      <c r="G68" s="107"/>
      <c r="H68" s="107"/>
      <c r="I68" s="107"/>
      <c r="J68" s="108">
        <f>J95</f>
        <v>0</v>
      </c>
      <c r="L68" s="105"/>
    </row>
    <row r="69" spans="2:47" s="8" customFormat="1" ht="24.95" customHeight="1">
      <c r="B69" s="105"/>
      <c r="D69" s="106" t="s">
        <v>1228</v>
      </c>
      <c r="E69" s="107"/>
      <c r="F69" s="107"/>
      <c r="G69" s="107"/>
      <c r="H69" s="107"/>
      <c r="I69" s="107"/>
      <c r="J69" s="108">
        <f>J127</f>
        <v>0</v>
      </c>
      <c r="L69" s="105"/>
    </row>
    <row r="70" spans="2:47" s="8" customFormat="1" ht="24.95" customHeight="1">
      <c r="B70" s="105"/>
      <c r="D70" s="106" t="s">
        <v>1229</v>
      </c>
      <c r="E70" s="107"/>
      <c r="F70" s="107"/>
      <c r="G70" s="107"/>
      <c r="H70" s="107"/>
      <c r="I70" s="107"/>
      <c r="J70" s="108">
        <f>J141</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ht="23.25" customHeight="1">
      <c r="B82" s="22"/>
      <c r="E82" s="372" t="s">
        <v>8652</v>
      </c>
      <c r="F82" s="335"/>
      <c r="G82" s="335"/>
      <c r="H82" s="335"/>
      <c r="L82" s="22"/>
    </row>
    <row r="83" spans="2:65" ht="12" customHeight="1">
      <c r="B83" s="22"/>
      <c r="C83" s="29" t="s">
        <v>303</v>
      </c>
      <c r="L83" s="22"/>
    </row>
    <row r="84" spans="2:65" s="1" customFormat="1" ht="16.5" customHeight="1">
      <c r="B84" s="34"/>
      <c r="E84" s="365" t="s">
        <v>419</v>
      </c>
      <c r="F84" s="374"/>
      <c r="G84" s="374"/>
      <c r="H84" s="374"/>
      <c r="L84" s="34"/>
    </row>
    <row r="85" spans="2:65" s="1" customFormat="1" ht="12" customHeight="1">
      <c r="B85" s="34"/>
      <c r="C85" s="29" t="s">
        <v>8862</v>
      </c>
      <c r="L85" s="34"/>
    </row>
    <row r="86" spans="2:65" s="1" customFormat="1" ht="16.5" customHeight="1">
      <c r="B86" s="34"/>
      <c r="E86" s="353" t="str">
        <f>E13</f>
        <v>401. - VO_STEZKA</v>
      </c>
      <c r="F86" s="374"/>
      <c r="G86" s="374"/>
      <c r="H86" s="374"/>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P95+P127+P141</f>
        <v>0</v>
      </c>
      <c r="Q94" s="52"/>
      <c r="R94" s="118">
        <f>R95+R127+R141</f>
        <v>0</v>
      </c>
      <c r="S94" s="52"/>
      <c r="T94" s="119">
        <f>T95+T127+T141</f>
        <v>0</v>
      </c>
      <c r="AT94" s="19" t="s">
        <v>68</v>
      </c>
      <c r="AU94" s="19" t="s">
        <v>310</v>
      </c>
      <c r="BK94" s="120">
        <f>BK95+BK127+BK141</f>
        <v>0</v>
      </c>
    </row>
    <row r="95" spans="2:65" s="11" customFormat="1" ht="25.9" customHeight="1">
      <c r="B95" s="121"/>
      <c r="D95" s="122" t="s">
        <v>68</v>
      </c>
      <c r="E95" s="123" t="s">
        <v>69</v>
      </c>
      <c r="F95" s="123" t="s">
        <v>1230</v>
      </c>
      <c r="I95" s="124"/>
      <c r="J95" s="125">
        <f>BK95</f>
        <v>0</v>
      </c>
      <c r="L95" s="121"/>
      <c r="M95" s="126"/>
      <c r="P95" s="127">
        <f>SUM(P96:P126)</f>
        <v>0</v>
      </c>
      <c r="R95" s="127">
        <f>SUM(R96:R126)</f>
        <v>0</v>
      </c>
      <c r="T95" s="128">
        <f>SUM(T96:T126)</f>
        <v>0</v>
      </c>
      <c r="AR95" s="122" t="s">
        <v>76</v>
      </c>
      <c r="AT95" s="129" t="s">
        <v>68</v>
      </c>
      <c r="AU95" s="129" t="s">
        <v>69</v>
      </c>
      <c r="AY95" s="122" t="s">
        <v>328</v>
      </c>
      <c r="BK95" s="130">
        <f>SUM(BK96:BK126)</f>
        <v>0</v>
      </c>
    </row>
    <row r="96" spans="2:65" s="1" customFormat="1" ht="16.5" customHeight="1">
      <c r="B96" s="133"/>
      <c r="C96" s="134" t="s">
        <v>76</v>
      </c>
      <c r="D96" s="134" t="s">
        <v>331</v>
      </c>
      <c r="E96" s="135" t="s">
        <v>1231</v>
      </c>
      <c r="F96" s="136" t="s">
        <v>1232</v>
      </c>
      <c r="G96" s="137" t="s">
        <v>476</v>
      </c>
      <c r="H96" s="138">
        <v>70</v>
      </c>
      <c r="I96" s="139"/>
      <c r="J96" s="140">
        <f t="shared" ref="J96:J125" si="0">ROUND(I96*H96,2)</f>
        <v>0</v>
      </c>
      <c r="K96" s="136" t="s">
        <v>3</v>
      </c>
      <c r="L96" s="34"/>
      <c r="M96" s="141" t="s">
        <v>3</v>
      </c>
      <c r="N96" s="142" t="s">
        <v>40</v>
      </c>
      <c r="P96" s="143">
        <f t="shared" ref="P96:P125" si="1">O96*H96</f>
        <v>0</v>
      </c>
      <c r="Q96" s="143">
        <v>0</v>
      </c>
      <c r="R96" s="143">
        <f t="shared" ref="R96:R125" si="2">Q96*H96</f>
        <v>0</v>
      </c>
      <c r="S96" s="143">
        <v>0</v>
      </c>
      <c r="T96" s="144">
        <f t="shared" ref="T96:T125" si="3">S96*H96</f>
        <v>0</v>
      </c>
      <c r="AR96" s="145" t="s">
        <v>113</v>
      </c>
      <c r="AT96" s="145" t="s">
        <v>331</v>
      </c>
      <c r="AU96" s="145" t="s">
        <v>76</v>
      </c>
      <c r="AY96" s="19" t="s">
        <v>328</v>
      </c>
      <c r="BE96" s="146">
        <f t="shared" ref="BE96:BE125" si="4">IF(N96="základní",J96,0)</f>
        <v>0</v>
      </c>
      <c r="BF96" s="146">
        <f t="shared" ref="BF96:BF125" si="5">IF(N96="snížená",J96,0)</f>
        <v>0</v>
      </c>
      <c r="BG96" s="146">
        <f t="shared" ref="BG96:BG125" si="6">IF(N96="zákl. přenesená",J96,0)</f>
        <v>0</v>
      </c>
      <c r="BH96" s="146">
        <f t="shared" ref="BH96:BH125" si="7">IF(N96="sníž. přenesená",J96,0)</f>
        <v>0</v>
      </c>
      <c r="BI96" s="146">
        <f t="shared" ref="BI96:BI125" si="8">IF(N96="nulová",J96,0)</f>
        <v>0</v>
      </c>
      <c r="BJ96" s="19" t="s">
        <v>76</v>
      </c>
      <c r="BK96" s="146">
        <f t="shared" ref="BK96:BK125" si="9">ROUND(I96*H96,2)</f>
        <v>0</v>
      </c>
      <c r="BL96" s="19" t="s">
        <v>113</v>
      </c>
      <c r="BM96" s="145" t="s">
        <v>113</v>
      </c>
    </row>
    <row r="97" spans="2:65" s="1" customFormat="1" ht="16.5" customHeight="1">
      <c r="B97" s="133"/>
      <c r="C97" s="134" t="s">
        <v>79</v>
      </c>
      <c r="D97" s="134" t="s">
        <v>331</v>
      </c>
      <c r="E97" s="135" t="s">
        <v>1233</v>
      </c>
      <c r="F97" s="136" t="s">
        <v>1234</v>
      </c>
      <c r="G97" s="137" t="s">
        <v>476</v>
      </c>
      <c r="H97" s="138">
        <v>225</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c r="B98" s="133"/>
      <c r="C98" s="134" t="s">
        <v>87</v>
      </c>
      <c r="D98" s="134" t="s">
        <v>331</v>
      </c>
      <c r="E98" s="135" t="s">
        <v>1235</v>
      </c>
      <c r="F98" s="136" t="s">
        <v>1236</v>
      </c>
      <c r="G98" s="137" t="s">
        <v>367</v>
      </c>
      <c r="H98" s="138">
        <v>18</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c r="B99" s="133"/>
      <c r="C99" s="134" t="s">
        <v>113</v>
      </c>
      <c r="D99" s="134" t="s">
        <v>331</v>
      </c>
      <c r="E99" s="135" t="s">
        <v>1237</v>
      </c>
      <c r="F99" s="136" t="s">
        <v>1238</v>
      </c>
      <c r="G99" s="137" t="s">
        <v>367</v>
      </c>
      <c r="H99" s="138">
        <v>58</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33" customHeight="1">
      <c r="B100" s="133"/>
      <c r="C100" s="134" t="s">
        <v>138</v>
      </c>
      <c r="D100" s="134" t="s">
        <v>331</v>
      </c>
      <c r="E100" s="135" t="s">
        <v>1239</v>
      </c>
      <c r="F100" s="136" t="s">
        <v>1240</v>
      </c>
      <c r="G100" s="137" t="s">
        <v>367</v>
      </c>
      <c r="H100" s="138">
        <v>4</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33" customHeight="1">
      <c r="B101" s="133"/>
      <c r="C101" s="134" t="s">
        <v>150</v>
      </c>
      <c r="D101" s="134" t="s">
        <v>331</v>
      </c>
      <c r="E101" s="135" t="s">
        <v>1241</v>
      </c>
      <c r="F101" s="136" t="s">
        <v>1242</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 customFormat="1" ht="33" customHeight="1">
      <c r="B102" s="133"/>
      <c r="C102" s="134" t="s">
        <v>168</v>
      </c>
      <c r="D102" s="134" t="s">
        <v>331</v>
      </c>
      <c r="E102" s="135" t="s">
        <v>1247</v>
      </c>
      <c r="F102" s="136" t="s">
        <v>1248</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532</v>
      </c>
    </row>
    <row r="103" spans="2:65" s="1" customFormat="1" ht="24.2" customHeight="1">
      <c r="B103" s="133"/>
      <c r="C103" s="134" t="s">
        <v>171</v>
      </c>
      <c r="D103" s="134" t="s">
        <v>331</v>
      </c>
      <c r="E103" s="135" t="s">
        <v>1249</v>
      </c>
      <c r="F103" s="136" t="s">
        <v>1250</v>
      </c>
      <c r="G103" s="137" t="s">
        <v>367</v>
      </c>
      <c r="H103" s="138">
        <v>4</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544</v>
      </c>
    </row>
    <row r="104" spans="2:65" s="1" customFormat="1" ht="24.2" customHeight="1">
      <c r="B104" s="133"/>
      <c r="C104" s="134" t="s">
        <v>183</v>
      </c>
      <c r="D104" s="134" t="s">
        <v>331</v>
      </c>
      <c r="E104" s="135" t="s">
        <v>1251</v>
      </c>
      <c r="F104" s="136" t="s">
        <v>1252</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556</v>
      </c>
    </row>
    <row r="105" spans="2:65" s="1" customFormat="1" ht="24.2" customHeight="1">
      <c r="B105" s="133"/>
      <c r="C105" s="134" t="s">
        <v>235</v>
      </c>
      <c r="D105" s="134" t="s">
        <v>331</v>
      </c>
      <c r="E105" s="135" t="s">
        <v>1255</v>
      </c>
      <c r="F105" s="136" t="s">
        <v>1256</v>
      </c>
      <c r="G105" s="137" t="s">
        <v>367</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564</v>
      </c>
    </row>
    <row r="106" spans="2:65" s="1" customFormat="1" ht="24.2" customHeight="1">
      <c r="B106" s="133"/>
      <c r="C106" s="134" t="s">
        <v>239</v>
      </c>
      <c r="D106" s="134" t="s">
        <v>331</v>
      </c>
      <c r="E106" s="135" t="s">
        <v>1257</v>
      </c>
      <c r="F106" s="136" t="s">
        <v>1258</v>
      </c>
      <c r="G106" s="137" t="s">
        <v>367</v>
      </c>
      <c r="H106" s="138">
        <v>3</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576</v>
      </c>
    </row>
    <row r="107" spans="2:65" s="1" customFormat="1" ht="24.2" customHeight="1">
      <c r="B107" s="133"/>
      <c r="C107" s="134" t="s">
        <v>9</v>
      </c>
      <c r="D107" s="134" t="s">
        <v>331</v>
      </c>
      <c r="E107" s="135" t="s">
        <v>1259</v>
      </c>
      <c r="F107" s="136" t="s">
        <v>1260</v>
      </c>
      <c r="G107" s="137" t="s">
        <v>367</v>
      </c>
      <c r="H107" s="138">
        <v>1</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588</v>
      </c>
    </row>
    <row r="108" spans="2:65" s="1" customFormat="1" ht="24.2" customHeight="1">
      <c r="B108" s="133"/>
      <c r="C108" s="134" t="s">
        <v>505</v>
      </c>
      <c r="D108" s="134" t="s">
        <v>331</v>
      </c>
      <c r="E108" s="135" t="s">
        <v>8864</v>
      </c>
      <c r="F108" s="136" t="s">
        <v>1262</v>
      </c>
      <c r="G108" s="137" t="s">
        <v>367</v>
      </c>
      <c r="H108" s="138">
        <v>1</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598</v>
      </c>
    </row>
    <row r="109" spans="2:65" s="1" customFormat="1" ht="21.75" customHeight="1">
      <c r="B109" s="133"/>
      <c r="C109" s="134" t="s">
        <v>512</v>
      </c>
      <c r="D109" s="134" t="s">
        <v>331</v>
      </c>
      <c r="E109" s="135" t="s">
        <v>1273</v>
      </c>
      <c r="F109" s="136" t="s">
        <v>1274</v>
      </c>
      <c r="G109" s="137" t="s">
        <v>367</v>
      </c>
      <c r="H109" s="138">
        <v>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610</v>
      </c>
    </row>
    <row r="110" spans="2:65" s="1" customFormat="1" ht="16.5" customHeight="1">
      <c r="B110" s="133"/>
      <c r="C110" s="134" t="s">
        <v>526</v>
      </c>
      <c r="D110" s="134" t="s">
        <v>331</v>
      </c>
      <c r="E110" s="135" t="s">
        <v>1275</v>
      </c>
      <c r="F110" s="136" t="s">
        <v>1276</v>
      </c>
      <c r="G110" s="137" t="s">
        <v>367</v>
      </c>
      <c r="H110" s="138">
        <v>5</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621</v>
      </c>
    </row>
    <row r="111" spans="2:65" s="1" customFormat="1" ht="16.5" customHeight="1">
      <c r="B111" s="133"/>
      <c r="C111" s="134" t="s">
        <v>532</v>
      </c>
      <c r="D111" s="134" t="s">
        <v>331</v>
      </c>
      <c r="E111" s="135" t="s">
        <v>1277</v>
      </c>
      <c r="F111" s="136" t="s">
        <v>1278</v>
      </c>
      <c r="G111" s="137" t="s">
        <v>367</v>
      </c>
      <c r="H111" s="138">
        <v>1</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631</v>
      </c>
    </row>
    <row r="112" spans="2:65" s="1" customFormat="1" ht="16.5" customHeight="1">
      <c r="B112" s="133"/>
      <c r="C112" s="134" t="s">
        <v>538</v>
      </c>
      <c r="D112" s="134" t="s">
        <v>331</v>
      </c>
      <c r="E112" s="135" t="s">
        <v>1279</v>
      </c>
      <c r="F112" s="136" t="s">
        <v>1280</v>
      </c>
      <c r="G112" s="137" t="s">
        <v>367</v>
      </c>
      <c r="H112" s="138">
        <v>1</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643</v>
      </c>
    </row>
    <row r="113" spans="2:65" s="1" customFormat="1" ht="16.5" customHeight="1">
      <c r="B113" s="133"/>
      <c r="C113" s="134" t="s">
        <v>544</v>
      </c>
      <c r="D113" s="134" t="s">
        <v>331</v>
      </c>
      <c r="E113" s="135" t="s">
        <v>1281</v>
      </c>
      <c r="F113" s="136" t="s">
        <v>1282</v>
      </c>
      <c r="G113" s="137" t="s">
        <v>367</v>
      </c>
      <c r="H113" s="138">
        <v>5</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654</v>
      </c>
    </row>
    <row r="114" spans="2:65" s="1" customFormat="1" ht="16.5" customHeight="1">
      <c r="B114" s="133"/>
      <c r="C114" s="134" t="s">
        <v>550</v>
      </c>
      <c r="D114" s="134" t="s">
        <v>331</v>
      </c>
      <c r="E114" s="135" t="s">
        <v>1283</v>
      </c>
      <c r="F114" s="136" t="s">
        <v>1284</v>
      </c>
      <c r="G114" s="137" t="s">
        <v>476</v>
      </c>
      <c r="H114" s="138">
        <v>225</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666</v>
      </c>
    </row>
    <row r="115" spans="2:65" s="1" customFormat="1" ht="21.75" customHeight="1">
      <c r="B115" s="133"/>
      <c r="C115" s="134" t="s">
        <v>556</v>
      </c>
      <c r="D115" s="134" t="s">
        <v>331</v>
      </c>
      <c r="E115" s="135" t="s">
        <v>1285</v>
      </c>
      <c r="F115" s="136" t="s">
        <v>1286</v>
      </c>
      <c r="G115" s="137" t="s">
        <v>476</v>
      </c>
      <c r="H115" s="138">
        <v>10</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676</v>
      </c>
    </row>
    <row r="116" spans="2:65" s="1" customFormat="1" ht="16.5" customHeight="1">
      <c r="B116" s="133"/>
      <c r="C116" s="134" t="s">
        <v>8</v>
      </c>
      <c r="D116" s="134" t="s">
        <v>331</v>
      </c>
      <c r="E116" s="135" t="s">
        <v>1287</v>
      </c>
      <c r="F116" s="136" t="s">
        <v>1288</v>
      </c>
      <c r="G116" s="137" t="s">
        <v>476</v>
      </c>
      <c r="H116" s="138">
        <v>225</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110</v>
      </c>
    </row>
    <row r="117" spans="2:65" s="1" customFormat="1" ht="16.5" customHeight="1">
      <c r="B117" s="133"/>
      <c r="C117" s="134" t="s">
        <v>564</v>
      </c>
      <c r="D117" s="134" t="s">
        <v>331</v>
      </c>
      <c r="E117" s="135" t="s">
        <v>1289</v>
      </c>
      <c r="F117" s="136" t="s">
        <v>1290</v>
      </c>
      <c r="G117" s="137" t="s">
        <v>476</v>
      </c>
      <c r="H117" s="138">
        <v>7</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696</v>
      </c>
    </row>
    <row r="118" spans="2:65" s="1" customFormat="1" ht="16.5" customHeight="1">
      <c r="B118" s="133"/>
      <c r="C118" s="134" t="s">
        <v>571</v>
      </c>
      <c r="D118" s="134" t="s">
        <v>331</v>
      </c>
      <c r="E118" s="135" t="s">
        <v>1291</v>
      </c>
      <c r="F118" s="136" t="s">
        <v>1292</v>
      </c>
      <c r="G118" s="137" t="s">
        <v>476</v>
      </c>
      <c r="H118" s="138">
        <v>70</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710</v>
      </c>
    </row>
    <row r="119" spans="2:65" s="1" customFormat="1" ht="16.5" customHeight="1">
      <c r="B119" s="133"/>
      <c r="C119" s="134" t="s">
        <v>576</v>
      </c>
      <c r="D119" s="134" t="s">
        <v>331</v>
      </c>
      <c r="E119" s="135" t="s">
        <v>1295</v>
      </c>
      <c r="F119" s="136" t="s">
        <v>1296</v>
      </c>
      <c r="G119" s="137" t="s">
        <v>476</v>
      </c>
      <c r="H119" s="138">
        <v>225</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718</v>
      </c>
    </row>
    <row r="120" spans="2:65" s="1" customFormat="1" ht="16.5" customHeight="1">
      <c r="B120" s="133"/>
      <c r="C120" s="134" t="s">
        <v>473</v>
      </c>
      <c r="D120" s="134" t="s">
        <v>331</v>
      </c>
      <c r="E120" s="135" t="s">
        <v>1301</v>
      </c>
      <c r="F120" s="136" t="s">
        <v>1302</v>
      </c>
      <c r="G120" s="137" t="s">
        <v>491</v>
      </c>
      <c r="H120" s="138">
        <v>3.1</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152</v>
      </c>
    </row>
    <row r="121" spans="2:65" s="1" customFormat="1" ht="16.5" customHeight="1">
      <c r="B121" s="133"/>
      <c r="C121" s="134" t="s">
        <v>588</v>
      </c>
      <c r="D121" s="134" t="s">
        <v>331</v>
      </c>
      <c r="E121" s="135" t="s">
        <v>1303</v>
      </c>
      <c r="F121" s="136" t="s">
        <v>1304</v>
      </c>
      <c r="G121" s="137" t="s">
        <v>367</v>
      </c>
      <c r="H121" s="138">
        <v>1</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158</v>
      </c>
    </row>
    <row r="122" spans="2:65" s="1" customFormat="1" ht="16.5" customHeight="1">
      <c r="B122" s="133"/>
      <c r="C122" s="134" t="s">
        <v>593</v>
      </c>
      <c r="D122" s="134" t="s">
        <v>331</v>
      </c>
      <c r="E122" s="135" t="s">
        <v>1305</v>
      </c>
      <c r="F122" s="136" t="s">
        <v>1306</v>
      </c>
      <c r="G122" s="137" t="s">
        <v>367</v>
      </c>
      <c r="H122" s="138">
        <v>5</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113</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113</v>
      </c>
      <c r="BM122" s="145" t="s">
        <v>747</v>
      </c>
    </row>
    <row r="123" spans="2:65" s="1" customFormat="1" ht="16.5" customHeight="1">
      <c r="B123" s="133"/>
      <c r="C123" s="134" t="s">
        <v>598</v>
      </c>
      <c r="D123" s="134" t="s">
        <v>331</v>
      </c>
      <c r="E123" s="135" t="s">
        <v>1307</v>
      </c>
      <c r="F123" s="136" t="s">
        <v>1308</v>
      </c>
      <c r="G123" s="137" t="s">
        <v>367</v>
      </c>
      <c r="H123" s="138">
        <v>6</v>
      </c>
      <c r="I123" s="139"/>
      <c r="J123" s="140">
        <f t="shared" si="0"/>
        <v>0</v>
      </c>
      <c r="K123" s="136" t="s">
        <v>3</v>
      </c>
      <c r="L123" s="34"/>
      <c r="M123" s="141" t="s">
        <v>3</v>
      </c>
      <c r="N123" s="142" t="s">
        <v>40</v>
      </c>
      <c r="P123" s="143">
        <f t="shared" si="1"/>
        <v>0</v>
      </c>
      <c r="Q123" s="143">
        <v>0</v>
      </c>
      <c r="R123" s="143">
        <f t="shared" si="2"/>
        <v>0</v>
      </c>
      <c r="S123" s="143">
        <v>0</v>
      </c>
      <c r="T123" s="144">
        <f t="shared" si="3"/>
        <v>0</v>
      </c>
      <c r="AR123" s="145" t="s">
        <v>113</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113</v>
      </c>
      <c r="BM123" s="145" t="s">
        <v>756</v>
      </c>
    </row>
    <row r="124" spans="2:65" s="1" customFormat="1" ht="16.5" customHeight="1">
      <c r="B124" s="133"/>
      <c r="C124" s="134" t="s">
        <v>605</v>
      </c>
      <c r="D124" s="134" t="s">
        <v>331</v>
      </c>
      <c r="E124" s="135" t="s">
        <v>1309</v>
      </c>
      <c r="F124" s="136" t="s">
        <v>1310</v>
      </c>
      <c r="G124" s="137" t="s">
        <v>491</v>
      </c>
      <c r="H124" s="138">
        <v>9</v>
      </c>
      <c r="I124" s="139"/>
      <c r="J124" s="140">
        <f t="shared" si="0"/>
        <v>0</v>
      </c>
      <c r="K124" s="136" t="s">
        <v>3</v>
      </c>
      <c r="L124" s="34"/>
      <c r="M124" s="141" t="s">
        <v>3</v>
      </c>
      <c r="N124" s="142" t="s">
        <v>40</v>
      </c>
      <c r="P124" s="143">
        <f t="shared" si="1"/>
        <v>0</v>
      </c>
      <c r="Q124" s="143">
        <v>0</v>
      </c>
      <c r="R124" s="143">
        <f t="shared" si="2"/>
        <v>0</v>
      </c>
      <c r="S124" s="143">
        <v>0</v>
      </c>
      <c r="T124" s="144">
        <f t="shared" si="3"/>
        <v>0</v>
      </c>
      <c r="AR124" s="145" t="s">
        <v>113</v>
      </c>
      <c r="AT124" s="145" t="s">
        <v>331</v>
      </c>
      <c r="AU124" s="145" t="s">
        <v>76</v>
      </c>
      <c r="AY124" s="19" t="s">
        <v>328</v>
      </c>
      <c r="BE124" s="146">
        <f t="shared" si="4"/>
        <v>0</v>
      </c>
      <c r="BF124" s="146">
        <f t="shared" si="5"/>
        <v>0</v>
      </c>
      <c r="BG124" s="146">
        <f t="shared" si="6"/>
        <v>0</v>
      </c>
      <c r="BH124" s="146">
        <f t="shared" si="7"/>
        <v>0</v>
      </c>
      <c r="BI124" s="146">
        <f t="shared" si="8"/>
        <v>0</v>
      </c>
      <c r="BJ124" s="19" t="s">
        <v>76</v>
      </c>
      <c r="BK124" s="146">
        <f t="shared" si="9"/>
        <v>0</v>
      </c>
      <c r="BL124" s="19" t="s">
        <v>113</v>
      </c>
      <c r="BM124" s="145" t="s">
        <v>764</v>
      </c>
    </row>
    <row r="125" spans="2:65" s="1" customFormat="1" ht="16.5" customHeight="1">
      <c r="B125" s="133"/>
      <c r="C125" s="134" t="s">
        <v>610</v>
      </c>
      <c r="D125" s="134" t="s">
        <v>331</v>
      </c>
      <c r="E125" s="135" t="s">
        <v>1317</v>
      </c>
      <c r="F125" s="136" t="s">
        <v>1318</v>
      </c>
      <c r="G125" s="137" t="s">
        <v>367</v>
      </c>
      <c r="H125" s="138">
        <v>3</v>
      </c>
      <c r="I125" s="139"/>
      <c r="J125" s="140">
        <f t="shared" si="0"/>
        <v>0</v>
      </c>
      <c r="K125" s="136" t="s">
        <v>3</v>
      </c>
      <c r="L125" s="34"/>
      <c r="M125" s="141" t="s">
        <v>3</v>
      </c>
      <c r="N125" s="142" t="s">
        <v>40</v>
      </c>
      <c r="P125" s="143">
        <f t="shared" si="1"/>
        <v>0</v>
      </c>
      <c r="Q125" s="143">
        <v>0</v>
      </c>
      <c r="R125" s="143">
        <f t="shared" si="2"/>
        <v>0</v>
      </c>
      <c r="S125" s="143">
        <v>0</v>
      </c>
      <c r="T125" s="144">
        <f t="shared" si="3"/>
        <v>0</v>
      </c>
      <c r="AR125" s="145" t="s">
        <v>113</v>
      </c>
      <c r="AT125" s="145" t="s">
        <v>331</v>
      </c>
      <c r="AU125" s="145" t="s">
        <v>76</v>
      </c>
      <c r="AY125" s="19" t="s">
        <v>328</v>
      </c>
      <c r="BE125" s="146">
        <f t="shared" si="4"/>
        <v>0</v>
      </c>
      <c r="BF125" s="146">
        <f t="shared" si="5"/>
        <v>0</v>
      </c>
      <c r="BG125" s="146">
        <f t="shared" si="6"/>
        <v>0</v>
      </c>
      <c r="BH125" s="146">
        <f t="shared" si="7"/>
        <v>0</v>
      </c>
      <c r="BI125" s="146">
        <f t="shared" si="8"/>
        <v>0</v>
      </c>
      <c r="BJ125" s="19" t="s">
        <v>76</v>
      </c>
      <c r="BK125" s="146">
        <f t="shared" si="9"/>
        <v>0</v>
      </c>
      <c r="BL125" s="19" t="s">
        <v>113</v>
      </c>
      <c r="BM125" s="145" t="s">
        <v>773</v>
      </c>
    </row>
    <row r="126" spans="2:65" s="1" customFormat="1" ht="19.5">
      <c r="B126" s="34"/>
      <c r="D126" s="151" t="s">
        <v>340</v>
      </c>
      <c r="F126" s="152" t="s">
        <v>1321</v>
      </c>
      <c r="I126" s="149"/>
      <c r="L126" s="34"/>
      <c r="M126" s="150"/>
      <c r="T126" s="55"/>
      <c r="AT126" s="19" t="s">
        <v>340</v>
      </c>
      <c r="AU126" s="19" t="s">
        <v>76</v>
      </c>
    </row>
    <row r="127" spans="2:65" s="11" customFormat="1" ht="25.9" customHeight="1">
      <c r="B127" s="121"/>
      <c r="D127" s="122" t="s">
        <v>68</v>
      </c>
      <c r="E127" s="123" t="s">
        <v>1322</v>
      </c>
      <c r="F127" s="123" t="s">
        <v>1323</v>
      </c>
      <c r="I127" s="124"/>
      <c r="J127" s="125">
        <f>BK127</f>
        <v>0</v>
      </c>
      <c r="L127" s="121"/>
      <c r="M127" s="126"/>
      <c r="P127" s="127">
        <f>SUM(P128:P140)</f>
        <v>0</v>
      </c>
      <c r="R127" s="127">
        <f>SUM(R128:R140)</f>
        <v>0</v>
      </c>
      <c r="T127" s="128">
        <f>SUM(T128:T140)</f>
        <v>0</v>
      </c>
      <c r="AR127" s="122" t="s">
        <v>76</v>
      </c>
      <c r="AT127" s="129" t="s">
        <v>68</v>
      </c>
      <c r="AU127" s="129" t="s">
        <v>69</v>
      </c>
      <c r="AY127" s="122" t="s">
        <v>328</v>
      </c>
      <c r="BK127" s="130">
        <f>SUM(BK128:BK140)</f>
        <v>0</v>
      </c>
    </row>
    <row r="128" spans="2:65" s="1" customFormat="1" ht="16.5" customHeight="1">
      <c r="B128" s="133"/>
      <c r="C128" s="134" t="s">
        <v>616</v>
      </c>
      <c r="D128" s="134" t="s">
        <v>331</v>
      </c>
      <c r="E128" s="135" t="s">
        <v>1324</v>
      </c>
      <c r="F128" s="136" t="s">
        <v>1325</v>
      </c>
      <c r="G128" s="137" t="s">
        <v>1326</v>
      </c>
      <c r="H128" s="138">
        <v>0.2</v>
      </c>
      <c r="I128" s="139"/>
      <c r="J128" s="140">
        <f t="shared" ref="J128:J140" si="10">ROUND(I128*H128,2)</f>
        <v>0</v>
      </c>
      <c r="K128" s="136" t="s">
        <v>3</v>
      </c>
      <c r="L128" s="34"/>
      <c r="M128" s="141" t="s">
        <v>3</v>
      </c>
      <c r="N128" s="142" t="s">
        <v>40</v>
      </c>
      <c r="P128" s="143">
        <f t="shared" ref="P128:P140" si="11">O128*H128</f>
        <v>0</v>
      </c>
      <c r="Q128" s="143">
        <v>0</v>
      </c>
      <c r="R128" s="143">
        <f t="shared" ref="R128:R140" si="12">Q128*H128</f>
        <v>0</v>
      </c>
      <c r="S128" s="143">
        <v>0</v>
      </c>
      <c r="T128" s="144">
        <f t="shared" ref="T128:T140" si="13">S128*H128</f>
        <v>0</v>
      </c>
      <c r="AR128" s="145" t="s">
        <v>113</v>
      </c>
      <c r="AT128" s="145" t="s">
        <v>331</v>
      </c>
      <c r="AU128" s="145" t="s">
        <v>76</v>
      </c>
      <c r="AY128" s="19" t="s">
        <v>328</v>
      </c>
      <c r="BE128" s="146">
        <f t="shared" ref="BE128:BE140" si="14">IF(N128="základní",J128,0)</f>
        <v>0</v>
      </c>
      <c r="BF128" s="146">
        <f t="shared" ref="BF128:BF140" si="15">IF(N128="snížená",J128,0)</f>
        <v>0</v>
      </c>
      <c r="BG128" s="146">
        <f t="shared" ref="BG128:BG140" si="16">IF(N128="zákl. přenesená",J128,0)</f>
        <v>0</v>
      </c>
      <c r="BH128" s="146">
        <f t="shared" ref="BH128:BH140" si="17">IF(N128="sníž. přenesená",J128,0)</f>
        <v>0</v>
      </c>
      <c r="BI128" s="146">
        <f t="shared" ref="BI128:BI140" si="18">IF(N128="nulová",J128,0)</f>
        <v>0</v>
      </c>
      <c r="BJ128" s="19" t="s">
        <v>76</v>
      </c>
      <c r="BK128" s="146">
        <f t="shared" ref="BK128:BK140" si="19">ROUND(I128*H128,2)</f>
        <v>0</v>
      </c>
      <c r="BL128" s="19" t="s">
        <v>113</v>
      </c>
      <c r="BM128" s="145" t="s">
        <v>792</v>
      </c>
    </row>
    <row r="129" spans="2:65" s="1" customFormat="1" ht="16.5" customHeight="1">
      <c r="B129" s="133"/>
      <c r="C129" s="134" t="s">
        <v>621</v>
      </c>
      <c r="D129" s="134" t="s">
        <v>331</v>
      </c>
      <c r="E129" s="135" t="s">
        <v>1328</v>
      </c>
      <c r="F129" s="136" t="s">
        <v>1329</v>
      </c>
      <c r="G129" s="137" t="s">
        <v>476</v>
      </c>
      <c r="H129" s="138">
        <v>170</v>
      </c>
      <c r="I129" s="139"/>
      <c r="J129" s="140">
        <f t="shared" si="10"/>
        <v>0</v>
      </c>
      <c r="K129" s="136" t="s">
        <v>3</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800</v>
      </c>
    </row>
    <row r="130" spans="2:65" s="1" customFormat="1" ht="16.5" customHeight="1">
      <c r="B130" s="133"/>
      <c r="C130" s="134" t="s">
        <v>626</v>
      </c>
      <c r="D130" s="134" t="s">
        <v>331</v>
      </c>
      <c r="E130" s="135" t="s">
        <v>1331</v>
      </c>
      <c r="F130" s="136" t="s">
        <v>1332</v>
      </c>
      <c r="G130" s="137" t="s">
        <v>476</v>
      </c>
      <c r="H130" s="138">
        <v>170</v>
      </c>
      <c r="I130" s="139"/>
      <c r="J130" s="140">
        <f t="shared" si="10"/>
        <v>0</v>
      </c>
      <c r="K130" s="136" t="s">
        <v>3</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808</v>
      </c>
    </row>
    <row r="131" spans="2:65" s="1" customFormat="1" ht="16.5" customHeight="1">
      <c r="B131" s="133"/>
      <c r="C131" s="134" t="s">
        <v>631</v>
      </c>
      <c r="D131" s="134" t="s">
        <v>331</v>
      </c>
      <c r="E131" s="135" t="s">
        <v>8865</v>
      </c>
      <c r="F131" s="136" t="s">
        <v>1335</v>
      </c>
      <c r="G131" s="137" t="s">
        <v>476</v>
      </c>
      <c r="H131" s="138">
        <v>0</v>
      </c>
      <c r="I131" s="139"/>
      <c r="J131" s="140">
        <f t="shared" si="10"/>
        <v>0</v>
      </c>
      <c r="K131" s="136" t="s">
        <v>3</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816</v>
      </c>
    </row>
    <row r="132" spans="2:65" s="1" customFormat="1" ht="16.5" customHeight="1">
      <c r="B132" s="133"/>
      <c r="C132" s="134" t="s">
        <v>638</v>
      </c>
      <c r="D132" s="134" t="s">
        <v>331</v>
      </c>
      <c r="E132" s="135" t="s">
        <v>8866</v>
      </c>
      <c r="F132" s="136" t="s">
        <v>1338</v>
      </c>
      <c r="G132" s="137" t="s">
        <v>476</v>
      </c>
      <c r="H132" s="138">
        <v>0</v>
      </c>
      <c r="I132" s="139"/>
      <c r="J132" s="140">
        <f t="shared" si="10"/>
        <v>0</v>
      </c>
      <c r="K132" s="136" t="s">
        <v>3</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825</v>
      </c>
    </row>
    <row r="133" spans="2:65" s="1" customFormat="1" ht="16.5" customHeight="1">
      <c r="B133" s="133"/>
      <c r="C133" s="134" t="s">
        <v>643</v>
      </c>
      <c r="D133" s="134" t="s">
        <v>331</v>
      </c>
      <c r="E133" s="135" t="s">
        <v>1340</v>
      </c>
      <c r="F133" s="136" t="s">
        <v>1341</v>
      </c>
      <c r="G133" s="137" t="s">
        <v>476</v>
      </c>
      <c r="H133" s="138">
        <v>15</v>
      </c>
      <c r="I133" s="139"/>
      <c r="J133" s="140">
        <f t="shared" si="10"/>
        <v>0</v>
      </c>
      <c r="K133" s="136" t="s">
        <v>3</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835</v>
      </c>
    </row>
    <row r="134" spans="2:65" s="1" customFormat="1" ht="16.5" customHeight="1">
      <c r="B134" s="133"/>
      <c r="C134" s="134" t="s">
        <v>649</v>
      </c>
      <c r="D134" s="134" t="s">
        <v>331</v>
      </c>
      <c r="E134" s="135" t="s">
        <v>1343</v>
      </c>
      <c r="F134" s="136" t="s">
        <v>1344</v>
      </c>
      <c r="G134" s="137" t="s">
        <v>476</v>
      </c>
      <c r="H134" s="138">
        <v>15</v>
      </c>
      <c r="I134" s="139"/>
      <c r="J134" s="140">
        <f t="shared" si="10"/>
        <v>0</v>
      </c>
      <c r="K134" s="136" t="s">
        <v>3</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845</v>
      </c>
    </row>
    <row r="135" spans="2:65" s="1" customFormat="1" ht="16.5" customHeight="1">
      <c r="B135" s="133"/>
      <c r="C135" s="134" t="s">
        <v>654</v>
      </c>
      <c r="D135" s="134" t="s">
        <v>331</v>
      </c>
      <c r="E135" s="135" t="s">
        <v>1345</v>
      </c>
      <c r="F135" s="136" t="s">
        <v>1346</v>
      </c>
      <c r="G135" s="137" t="s">
        <v>491</v>
      </c>
      <c r="H135" s="138">
        <v>3.8</v>
      </c>
      <c r="I135" s="139"/>
      <c r="J135" s="140">
        <f t="shared" si="10"/>
        <v>0</v>
      </c>
      <c r="K135" s="136" t="s">
        <v>3</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857</v>
      </c>
    </row>
    <row r="136" spans="2:65" s="1" customFormat="1" ht="16.5" customHeight="1">
      <c r="B136" s="133"/>
      <c r="C136" s="134" t="s">
        <v>661</v>
      </c>
      <c r="D136" s="134" t="s">
        <v>331</v>
      </c>
      <c r="E136" s="135" t="s">
        <v>1348</v>
      </c>
      <c r="F136" s="136" t="s">
        <v>1349</v>
      </c>
      <c r="G136" s="137" t="s">
        <v>491</v>
      </c>
      <c r="H136" s="138">
        <v>3.8</v>
      </c>
      <c r="I136" s="139"/>
      <c r="J136" s="140">
        <f t="shared" si="10"/>
        <v>0</v>
      </c>
      <c r="K136" s="136" t="s">
        <v>3</v>
      </c>
      <c r="L136" s="34"/>
      <c r="M136" s="141" t="s">
        <v>3</v>
      </c>
      <c r="N136" s="142" t="s">
        <v>40</v>
      </c>
      <c r="P136" s="143">
        <f t="shared" si="11"/>
        <v>0</v>
      </c>
      <c r="Q136" s="143">
        <v>0</v>
      </c>
      <c r="R136" s="143">
        <f t="shared" si="12"/>
        <v>0</v>
      </c>
      <c r="S136" s="143">
        <v>0</v>
      </c>
      <c r="T136" s="144">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177</v>
      </c>
    </row>
    <row r="137" spans="2:65" s="1" customFormat="1" ht="16.5" customHeight="1">
      <c r="B137" s="133"/>
      <c r="C137" s="134" t="s">
        <v>666</v>
      </c>
      <c r="D137" s="134" t="s">
        <v>331</v>
      </c>
      <c r="E137" s="135" t="s">
        <v>1351</v>
      </c>
      <c r="F137" s="136" t="s">
        <v>1352</v>
      </c>
      <c r="G137" s="137" t="s">
        <v>491</v>
      </c>
      <c r="H137" s="138">
        <v>44</v>
      </c>
      <c r="I137" s="139"/>
      <c r="J137" s="140">
        <f t="shared" si="10"/>
        <v>0</v>
      </c>
      <c r="K137" s="136" t="s">
        <v>3</v>
      </c>
      <c r="L137" s="34"/>
      <c r="M137" s="141" t="s">
        <v>3</v>
      </c>
      <c r="N137" s="142" t="s">
        <v>40</v>
      </c>
      <c r="P137" s="143">
        <f t="shared" si="11"/>
        <v>0</v>
      </c>
      <c r="Q137" s="143">
        <v>0</v>
      </c>
      <c r="R137" s="143">
        <f t="shared" si="12"/>
        <v>0</v>
      </c>
      <c r="S137" s="143">
        <v>0</v>
      </c>
      <c r="T137" s="144">
        <f t="shared" si="13"/>
        <v>0</v>
      </c>
      <c r="AR137" s="145" t="s">
        <v>113</v>
      </c>
      <c r="AT137" s="145" t="s">
        <v>331</v>
      </c>
      <c r="AU137" s="145" t="s">
        <v>76</v>
      </c>
      <c r="AY137" s="19" t="s">
        <v>328</v>
      </c>
      <c r="BE137" s="146">
        <f t="shared" si="14"/>
        <v>0</v>
      </c>
      <c r="BF137" s="146">
        <f t="shared" si="15"/>
        <v>0</v>
      </c>
      <c r="BG137" s="146">
        <f t="shared" si="16"/>
        <v>0</v>
      </c>
      <c r="BH137" s="146">
        <f t="shared" si="17"/>
        <v>0</v>
      </c>
      <c r="BI137" s="146">
        <f t="shared" si="18"/>
        <v>0</v>
      </c>
      <c r="BJ137" s="19" t="s">
        <v>76</v>
      </c>
      <c r="BK137" s="146">
        <f t="shared" si="19"/>
        <v>0</v>
      </c>
      <c r="BL137" s="19" t="s">
        <v>113</v>
      </c>
      <c r="BM137" s="145" t="s">
        <v>874</v>
      </c>
    </row>
    <row r="138" spans="2:65" s="1" customFormat="1" ht="16.5" customHeight="1">
      <c r="B138" s="133"/>
      <c r="C138" s="134" t="s">
        <v>671</v>
      </c>
      <c r="D138" s="134" t="s">
        <v>331</v>
      </c>
      <c r="E138" s="135" t="s">
        <v>1354</v>
      </c>
      <c r="F138" s="136" t="s">
        <v>1355</v>
      </c>
      <c r="G138" s="137" t="s">
        <v>476</v>
      </c>
      <c r="H138" s="138">
        <v>170</v>
      </c>
      <c r="I138" s="139"/>
      <c r="J138" s="140">
        <f t="shared" si="10"/>
        <v>0</v>
      </c>
      <c r="K138" s="136" t="s">
        <v>3</v>
      </c>
      <c r="L138" s="34"/>
      <c r="M138" s="141" t="s">
        <v>3</v>
      </c>
      <c r="N138" s="142" t="s">
        <v>40</v>
      </c>
      <c r="P138" s="143">
        <f t="shared" si="11"/>
        <v>0</v>
      </c>
      <c r="Q138" s="143">
        <v>0</v>
      </c>
      <c r="R138" s="143">
        <f t="shared" si="12"/>
        <v>0</v>
      </c>
      <c r="S138" s="143">
        <v>0</v>
      </c>
      <c r="T138" s="144">
        <f t="shared" si="13"/>
        <v>0</v>
      </c>
      <c r="AR138" s="145" t="s">
        <v>113</v>
      </c>
      <c r="AT138" s="145" t="s">
        <v>331</v>
      </c>
      <c r="AU138" s="145" t="s">
        <v>76</v>
      </c>
      <c r="AY138" s="19" t="s">
        <v>328</v>
      </c>
      <c r="BE138" s="146">
        <f t="shared" si="14"/>
        <v>0</v>
      </c>
      <c r="BF138" s="146">
        <f t="shared" si="15"/>
        <v>0</v>
      </c>
      <c r="BG138" s="146">
        <f t="shared" si="16"/>
        <v>0</v>
      </c>
      <c r="BH138" s="146">
        <f t="shared" si="17"/>
        <v>0</v>
      </c>
      <c r="BI138" s="146">
        <f t="shared" si="18"/>
        <v>0</v>
      </c>
      <c r="BJ138" s="19" t="s">
        <v>76</v>
      </c>
      <c r="BK138" s="146">
        <f t="shared" si="19"/>
        <v>0</v>
      </c>
      <c r="BL138" s="19" t="s">
        <v>113</v>
      </c>
      <c r="BM138" s="145" t="s">
        <v>891</v>
      </c>
    </row>
    <row r="139" spans="2:65" s="1" customFormat="1" ht="16.5" customHeight="1">
      <c r="B139" s="133"/>
      <c r="C139" s="134" t="s">
        <v>676</v>
      </c>
      <c r="D139" s="134" t="s">
        <v>331</v>
      </c>
      <c r="E139" s="135" t="s">
        <v>1357</v>
      </c>
      <c r="F139" s="136" t="s">
        <v>1358</v>
      </c>
      <c r="G139" s="137" t="s">
        <v>491</v>
      </c>
      <c r="H139" s="138">
        <v>3.1</v>
      </c>
      <c r="I139" s="139"/>
      <c r="J139" s="140">
        <f t="shared" si="10"/>
        <v>0</v>
      </c>
      <c r="K139" s="136" t="s">
        <v>3</v>
      </c>
      <c r="L139" s="34"/>
      <c r="M139" s="141" t="s">
        <v>3</v>
      </c>
      <c r="N139" s="142" t="s">
        <v>40</v>
      </c>
      <c r="P139" s="143">
        <f t="shared" si="11"/>
        <v>0</v>
      </c>
      <c r="Q139" s="143">
        <v>0</v>
      </c>
      <c r="R139" s="143">
        <f t="shared" si="12"/>
        <v>0</v>
      </c>
      <c r="S139" s="143">
        <v>0</v>
      </c>
      <c r="T139" s="144">
        <f t="shared" si="13"/>
        <v>0</v>
      </c>
      <c r="AR139" s="145" t="s">
        <v>113</v>
      </c>
      <c r="AT139" s="145" t="s">
        <v>331</v>
      </c>
      <c r="AU139" s="145" t="s">
        <v>76</v>
      </c>
      <c r="AY139" s="19" t="s">
        <v>328</v>
      </c>
      <c r="BE139" s="146">
        <f t="shared" si="14"/>
        <v>0</v>
      </c>
      <c r="BF139" s="146">
        <f t="shared" si="15"/>
        <v>0</v>
      </c>
      <c r="BG139" s="146">
        <f t="shared" si="16"/>
        <v>0</v>
      </c>
      <c r="BH139" s="146">
        <f t="shared" si="17"/>
        <v>0</v>
      </c>
      <c r="BI139" s="146">
        <f t="shared" si="18"/>
        <v>0</v>
      </c>
      <c r="BJ139" s="19" t="s">
        <v>76</v>
      </c>
      <c r="BK139" s="146">
        <f t="shared" si="19"/>
        <v>0</v>
      </c>
      <c r="BL139" s="19" t="s">
        <v>113</v>
      </c>
      <c r="BM139" s="145" t="s">
        <v>903</v>
      </c>
    </row>
    <row r="140" spans="2:65" s="1" customFormat="1" ht="16.5" customHeight="1">
      <c r="B140" s="133"/>
      <c r="C140" s="134" t="s">
        <v>682</v>
      </c>
      <c r="D140" s="134" t="s">
        <v>331</v>
      </c>
      <c r="E140" s="135" t="s">
        <v>1360</v>
      </c>
      <c r="F140" s="136" t="s">
        <v>1361</v>
      </c>
      <c r="G140" s="137" t="s">
        <v>491</v>
      </c>
      <c r="H140" s="138">
        <v>13.2</v>
      </c>
      <c r="I140" s="139"/>
      <c r="J140" s="140">
        <f t="shared" si="10"/>
        <v>0</v>
      </c>
      <c r="K140" s="136" t="s">
        <v>3</v>
      </c>
      <c r="L140" s="34"/>
      <c r="M140" s="141" t="s">
        <v>3</v>
      </c>
      <c r="N140" s="142" t="s">
        <v>40</v>
      </c>
      <c r="P140" s="143">
        <f t="shared" si="11"/>
        <v>0</v>
      </c>
      <c r="Q140" s="143">
        <v>0</v>
      </c>
      <c r="R140" s="143">
        <f t="shared" si="12"/>
        <v>0</v>
      </c>
      <c r="S140" s="143">
        <v>0</v>
      </c>
      <c r="T140" s="144">
        <f t="shared" si="13"/>
        <v>0</v>
      </c>
      <c r="AR140" s="145" t="s">
        <v>113</v>
      </c>
      <c r="AT140" s="145" t="s">
        <v>331</v>
      </c>
      <c r="AU140" s="145" t="s">
        <v>76</v>
      </c>
      <c r="AY140" s="19" t="s">
        <v>328</v>
      </c>
      <c r="BE140" s="146">
        <f t="shared" si="14"/>
        <v>0</v>
      </c>
      <c r="BF140" s="146">
        <f t="shared" si="15"/>
        <v>0</v>
      </c>
      <c r="BG140" s="146">
        <f t="shared" si="16"/>
        <v>0</v>
      </c>
      <c r="BH140" s="146">
        <f t="shared" si="17"/>
        <v>0</v>
      </c>
      <c r="BI140" s="146">
        <f t="shared" si="18"/>
        <v>0</v>
      </c>
      <c r="BJ140" s="19" t="s">
        <v>76</v>
      </c>
      <c r="BK140" s="146">
        <f t="shared" si="19"/>
        <v>0</v>
      </c>
      <c r="BL140" s="19" t="s">
        <v>113</v>
      </c>
      <c r="BM140" s="145" t="s">
        <v>917</v>
      </c>
    </row>
    <row r="141" spans="2:65" s="11" customFormat="1" ht="25.9" customHeight="1">
      <c r="B141" s="121"/>
      <c r="D141" s="122" t="s">
        <v>68</v>
      </c>
      <c r="E141" s="123" t="s">
        <v>1363</v>
      </c>
      <c r="F141" s="123" t="s">
        <v>1364</v>
      </c>
      <c r="I141" s="124"/>
      <c r="J141" s="125">
        <f>BK141</f>
        <v>0</v>
      </c>
      <c r="L141" s="121"/>
      <c r="M141" s="126"/>
      <c r="P141" s="127">
        <f>SUM(P142:P152)</f>
        <v>0</v>
      </c>
      <c r="R141" s="127">
        <f>SUM(R142:R152)</f>
        <v>0</v>
      </c>
      <c r="T141" s="128">
        <f>SUM(T142:T152)</f>
        <v>0</v>
      </c>
      <c r="AR141" s="122" t="s">
        <v>76</v>
      </c>
      <c r="AT141" s="129" t="s">
        <v>68</v>
      </c>
      <c r="AU141" s="129" t="s">
        <v>69</v>
      </c>
      <c r="AY141" s="122" t="s">
        <v>328</v>
      </c>
      <c r="BK141" s="130">
        <f>SUM(BK142:BK152)</f>
        <v>0</v>
      </c>
    </row>
    <row r="142" spans="2:65" s="1" customFormat="1" ht="16.5" customHeight="1">
      <c r="B142" s="133"/>
      <c r="C142" s="134" t="s">
        <v>110</v>
      </c>
      <c r="D142" s="134" t="s">
        <v>331</v>
      </c>
      <c r="E142" s="135" t="s">
        <v>8867</v>
      </c>
      <c r="F142" s="136" t="s">
        <v>1366</v>
      </c>
      <c r="G142" s="137" t="s">
        <v>367</v>
      </c>
      <c r="H142" s="138">
        <v>1</v>
      </c>
      <c r="I142" s="139"/>
      <c r="J142" s="140">
        <f t="shared" ref="J142:J147" si="20">ROUND(I142*H142,2)</f>
        <v>0</v>
      </c>
      <c r="K142" s="136" t="s">
        <v>3</v>
      </c>
      <c r="L142" s="34"/>
      <c r="M142" s="141" t="s">
        <v>3</v>
      </c>
      <c r="N142" s="142" t="s">
        <v>40</v>
      </c>
      <c r="P142" s="143">
        <f t="shared" ref="P142:P147" si="21">O142*H142</f>
        <v>0</v>
      </c>
      <c r="Q142" s="143">
        <v>0</v>
      </c>
      <c r="R142" s="143">
        <f t="shared" ref="R142:R147" si="22">Q142*H142</f>
        <v>0</v>
      </c>
      <c r="S142" s="143">
        <v>0</v>
      </c>
      <c r="T142" s="144">
        <f t="shared" ref="T142:T147" si="23">S142*H142</f>
        <v>0</v>
      </c>
      <c r="AR142" s="145" t="s">
        <v>113</v>
      </c>
      <c r="AT142" s="145" t="s">
        <v>331</v>
      </c>
      <c r="AU142" s="145" t="s">
        <v>76</v>
      </c>
      <c r="AY142" s="19" t="s">
        <v>328</v>
      </c>
      <c r="BE142" s="146">
        <f t="shared" ref="BE142:BE147" si="24">IF(N142="základní",J142,0)</f>
        <v>0</v>
      </c>
      <c r="BF142" s="146">
        <f t="shared" ref="BF142:BF147" si="25">IF(N142="snížená",J142,0)</f>
        <v>0</v>
      </c>
      <c r="BG142" s="146">
        <f t="shared" ref="BG142:BG147" si="26">IF(N142="zákl. přenesená",J142,0)</f>
        <v>0</v>
      </c>
      <c r="BH142" s="146">
        <f t="shared" ref="BH142:BH147" si="27">IF(N142="sníž. přenesená",J142,0)</f>
        <v>0</v>
      </c>
      <c r="BI142" s="146">
        <f t="shared" ref="BI142:BI147" si="28">IF(N142="nulová",J142,0)</f>
        <v>0</v>
      </c>
      <c r="BJ142" s="19" t="s">
        <v>76</v>
      </c>
      <c r="BK142" s="146">
        <f t="shared" ref="BK142:BK147" si="29">ROUND(I142*H142,2)</f>
        <v>0</v>
      </c>
      <c r="BL142" s="19" t="s">
        <v>113</v>
      </c>
      <c r="BM142" s="145" t="s">
        <v>1534</v>
      </c>
    </row>
    <row r="143" spans="2:65" s="1" customFormat="1" ht="16.5" customHeight="1">
      <c r="B143" s="133"/>
      <c r="C143" s="134" t="s">
        <v>125</v>
      </c>
      <c r="D143" s="134" t="s">
        <v>331</v>
      </c>
      <c r="E143" s="135" t="s">
        <v>8868</v>
      </c>
      <c r="F143" s="136" t="s">
        <v>1369</v>
      </c>
      <c r="G143" s="137" t="s">
        <v>367</v>
      </c>
      <c r="H143" s="138">
        <v>1</v>
      </c>
      <c r="I143" s="139"/>
      <c r="J143" s="140">
        <f t="shared" si="20"/>
        <v>0</v>
      </c>
      <c r="K143" s="136" t="s">
        <v>3</v>
      </c>
      <c r="L143" s="34"/>
      <c r="M143" s="141" t="s">
        <v>3</v>
      </c>
      <c r="N143" s="142" t="s">
        <v>40</v>
      </c>
      <c r="P143" s="143">
        <f t="shared" si="21"/>
        <v>0</v>
      </c>
      <c r="Q143" s="143">
        <v>0</v>
      </c>
      <c r="R143" s="143">
        <f t="shared" si="22"/>
        <v>0</v>
      </c>
      <c r="S143" s="143">
        <v>0</v>
      </c>
      <c r="T143" s="144">
        <f t="shared" si="23"/>
        <v>0</v>
      </c>
      <c r="AR143" s="145" t="s">
        <v>113</v>
      </c>
      <c r="AT143" s="145" t="s">
        <v>331</v>
      </c>
      <c r="AU143" s="145" t="s">
        <v>76</v>
      </c>
      <c r="AY143" s="19" t="s">
        <v>328</v>
      </c>
      <c r="BE143" s="146">
        <f t="shared" si="24"/>
        <v>0</v>
      </c>
      <c r="BF143" s="146">
        <f t="shared" si="25"/>
        <v>0</v>
      </c>
      <c r="BG143" s="146">
        <f t="shared" si="26"/>
        <v>0</v>
      </c>
      <c r="BH143" s="146">
        <f t="shared" si="27"/>
        <v>0</v>
      </c>
      <c r="BI143" s="146">
        <f t="shared" si="28"/>
        <v>0</v>
      </c>
      <c r="BJ143" s="19" t="s">
        <v>76</v>
      </c>
      <c r="BK143" s="146">
        <f t="shared" si="29"/>
        <v>0</v>
      </c>
      <c r="BL143" s="19" t="s">
        <v>113</v>
      </c>
      <c r="BM143" s="145" t="s">
        <v>1327</v>
      </c>
    </row>
    <row r="144" spans="2:65" s="1" customFormat="1" ht="16.5" customHeight="1">
      <c r="B144" s="133"/>
      <c r="C144" s="134" t="s">
        <v>696</v>
      </c>
      <c r="D144" s="134" t="s">
        <v>331</v>
      </c>
      <c r="E144" s="135" t="s">
        <v>8869</v>
      </c>
      <c r="F144" s="136" t="s">
        <v>8870</v>
      </c>
      <c r="G144" s="137" t="s">
        <v>367</v>
      </c>
      <c r="H144" s="138">
        <v>0</v>
      </c>
      <c r="I144" s="139"/>
      <c r="J144" s="140">
        <f t="shared" si="20"/>
        <v>0</v>
      </c>
      <c r="K144" s="136" t="s">
        <v>3</v>
      </c>
      <c r="L144" s="34"/>
      <c r="M144" s="141" t="s">
        <v>3</v>
      </c>
      <c r="N144" s="142" t="s">
        <v>40</v>
      </c>
      <c r="P144" s="143">
        <f t="shared" si="21"/>
        <v>0</v>
      </c>
      <c r="Q144" s="143">
        <v>0</v>
      </c>
      <c r="R144" s="143">
        <f t="shared" si="22"/>
        <v>0</v>
      </c>
      <c r="S144" s="143">
        <v>0</v>
      </c>
      <c r="T144" s="144">
        <f t="shared" si="23"/>
        <v>0</v>
      </c>
      <c r="AR144" s="145" t="s">
        <v>113</v>
      </c>
      <c r="AT144" s="145" t="s">
        <v>331</v>
      </c>
      <c r="AU144" s="145" t="s">
        <v>76</v>
      </c>
      <c r="AY144" s="19" t="s">
        <v>328</v>
      </c>
      <c r="BE144" s="146">
        <f t="shared" si="24"/>
        <v>0</v>
      </c>
      <c r="BF144" s="146">
        <f t="shared" si="25"/>
        <v>0</v>
      </c>
      <c r="BG144" s="146">
        <f t="shared" si="26"/>
        <v>0</v>
      </c>
      <c r="BH144" s="146">
        <f t="shared" si="27"/>
        <v>0</v>
      </c>
      <c r="BI144" s="146">
        <f t="shared" si="28"/>
        <v>0</v>
      </c>
      <c r="BJ144" s="19" t="s">
        <v>76</v>
      </c>
      <c r="BK144" s="146">
        <f t="shared" si="29"/>
        <v>0</v>
      </c>
      <c r="BL144" s="19" t="s">
        <v>113</v>
      </c>
      <c r="BM144" s="145" t="s">
        <v>1330</v>
      </c>
    </row>
    <row r="145" spans="2:65" s="1" customFormat="1" ht="16.5" customHeight="1">
      <c r="B145" s="133"/>
      <c r="C145" s="134" t="s">
        <v>703</v>
      </c>
      <c r="D145" s="134" t="s">
        <v>331</v>
      </c>
      <c r="E145" s="135" t="s">
        <v>1371</v>
      </c>
      <c r="F145" s="136" t="s">
        <v>1372</v>
      </c>
      <c r="G145" s="137" t="s">
        <v>1373</v>
      </c>
      <c r="H145" s="138">
        <v>16</v>
      </c>
      <c r="I145" s="139"/>
      <c r="J145" s="140">
        <f t="shared" si="20"/>
        <v>0</v>
      </c>
      <c r="K145" s="136" t="s">
        <v>3</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1333</v>
      </c>
    </row>
    <row r="146" spans="2:65" s="1" customFormat="1" ht="21.75" customHeight="1">
      <c r="B146" s="133"/>
      <c r="C146" s="134" t="s">
        <v>710</v>
      </c>
      <c r="D146" s="134" t="s">
        <v>331</v>
      </c>
      <c r="E146" s="135" t="s">
        <v>1375</v>
      </c>
      <c r="F146" s="136" t="s">
        <v>1376</v>
      </c>
      <c r="G146" s="137" t="s">
        <v>367</v>
      </c>
      <c r="H146" s="138">
        <v>1</v>
      </c>
      <c r="I146" s="139"/>
      <c r="J146" s="140">
        <f t="shared" si="20"/>
        <v>0</v>
      </c>
      <c r="K146" s="136" t="s">
        <v>3</v>
      </c>
      <c r="L146" s="34"/>
      <c r="M146" s="141" t="s">
        <v>3</v>
      </c>
      <c r="N146" s="142" t="s">
        <v>40</v>
      </c>
      <c r="P146" s="143">
        <f t="shared" si="21"/>
        <v>0</v>
      </c>
      <c r="Q146" s="143">
        <v>0</v>
      </c>
      <c r="R146" s="143">
        <f t="shared" si="22"/>
        <v>0</v>
      </c>
      <c r="S146" s="143">
        <v>0</v>
      </c>
      <c r="T146" s="144">
        <f t="shared" si="23"/>
        <v>0</v>
      </c>
      <c r="AR146" s="145" t="s">
        <v>113</v>
      </c>
      <c r="AT146" s="145" t="s">
        <v>331</v>
      </c>
      <c r="AU146" s="145" t="s">
        <v>76</v>
      </c>
      <c r="AY146" s="19" t="s">
        <v>328</v>
      </c>
      <c r="BE146" s="146">
        <f t="shared" si="24"/>
        <v>0</v>
      </c>
      <c r="BF146" s="146">
        <f t="shared" si="25"/>
        <v>0</v>
      </c>
      <c r="BG146" s="146">
        <f t="shared" si="26"/>
        <v>0</v>
      </c>
      <c r="BH146" s="146">
        <f t="shared" si="27"/>
        <v>0</v>
      </c>
      <c r="BI146" s="146">
        <f t="shared" si="28"/>
        <v>0</v>
      </c>
      <c r="BJ146" s="19" t="s">
        <v>76</v>
      </c>
      <c r="BK146" s="146">
        <f t="shared" si="29"/>
        <v>0</v>
      </c>
      <c r="BL146" s="19" t="s">
        <v>113</v>
      </c>
      <c r="BM146" s="145" t="s">
        <v>1336</v>
      </c>
    </row>
    <row r="147" spans="2:65" s="1" customFormat="1" ht="16.5" customHeight="1">
      <c r="B147" s="133"/>
      <c r="C147" s="134" t="s">
        <v>713</v>
      </c>
      <c r="D147" s="134" t="s">
        <v>331</v>
      </c>
      <c r="E147" s="135" t="s">
        <v>1788</v>
      </c>
      <c r="F147" s="136" t="s">
        <v>330</v>
      </c>
      <c r="G147" s="137" t="s">
        <v>367</v>
      </c>
      <c r="H147" s="138">
        <v>1</v>
      </c>
      <c r="I147" s="139"/>
      <c r="J147" s="140">
        <f t="shared" si="20"/>
        <v>0</v>
      </c>
      <c r="K147" s="136" t="s">
        <v>335</v>
      </c>
      <c r="L147" s="34"/>
      <c r="M147" s="141" t="s">
        <v>3</v>
      </c>
      <c r="N147" s="142" t="s">
        <v>40</v>
      </c>
      <c r="P147" s="143">
        <f t="shared" si="21"/>
        <v>0</v>
      </c>
      <c r="Q147" s="143">
        <v>0</v>
      </c>
      <c r="R147" s="143">
        <f t="shared" si="22"/>
        <v>0</v>
      </c>
      <c r="S147" s="143">
        <v>0</v>
      </c>
      <c r="T147" s="144">
        <f t="shared" si="23"/>
        <v>0</v>
      </c>
      <c r="AR147" s="145" t="s">
        <v>113</v>
      </c>
      <c r="AT147" s="145" t="s">
        <v>331</v>
      </c>
      <c r="AU147" s="145" t="s">
        <v>76</v>
      </c>
      <c r="AY147" s="19" t="s">
        <v>328</v>
      </c>
      <c r="BE147" s="146">
        <f t="shared" si="24"/>
        <v>0</v>
      </c>
      <c r="BF147" s="146">
        <f t="shared" si="25"/>
        <v>0</v>
      </c>
      <c r="BG147" s="146">
        <f t="shared" si="26"/>
        <v>0</v>
      </c>
      <c r="BH147" s="146">
        <f t="shared" si="27"/>
        <v>0</v>
      </c>
      <c r="BI147" s="146">
        <f t="shared" si="28"/>
        <v>0</v>
      </c>
      <c r="BJ147" s="19" t="s">
        <v>76</v>
      </c>
      <c r="BK147" s="146">
        <f t="shared" si="29"/>
        <v>0</v>
      </c>
      <c r="BL147" s="19" t="s">
        <v>113</v>
      </c>
      <c r="BM147" s="145" t="s">
        <v>1339</v>
      </c>
    </row>
    <row r="148" spans="2:65" s="1" customFormat="1">
      <c r="B148" s="34"/>
      <c r="D148" s="147" t="s">
        <v>338</v>
      </c>
      <c r="F148" s="148" t="s">
        <v>8871</v>
      </c>
      <c r="I148" s="149"/>
      <c r="L148" s="34"/>
      <c r="M148" s="150"/>
      <c r="T148" s="55"/>
      <c r="AT148" s="19" t="s">
        <v>338</v>
      </c>
      <c r="AU148" s="19" t="s">
        <v>76</v>
      </c>
    </row>
    <row r="149" spans="2:65" s="1" customFormat="1" ht="16.5" customHeight="1">
      <c r="B149" s="133"/>
      <c r="C149" s="134" t="s">
        <v>718</v>
      </c>
      <c r="D149" s="134" t="s">
        <v>331</v>
      </c>
      <c r="E149" s="135" t="s">
        <v>1378</v>
      </c>
      <c r="F149" s="136" t="s">
        <v>1379</v>
      </c>
      <c r="G149" s="137" t="s">
        <v>367</v>
      </c>
      <c r="H149" s="138">
        <v>7</v>
      </c>
      <c r="I149" s="139"/>
      <c r="J149" s="140">
        <f>ROUND(I149*H149,2)</f>
        <v>0</v>
      </c>
      <c r="K149" s="136" t="s">
        <v>3</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1342</v>
      </c>
    </row>
    <row r="150" spans="2:65" s="1" customFormat="1" ht="21.75" customHeight="1">
      <c r="B150" s="133"/>
      <c r="C150" s="134" t="s">
        <v>148</v>
      </c>
      <c r="D150" s="134" t="s">
        <v>331</v>
      </c>
      <c r="E150" s="135" t="s">
        <v>1381</v>
      </c>
      <c r="F150" s="136" t="s">
        <v>1382</v>
      </c>
      <c r="G150" s="137" t="s">
        <v>1383</v>
      </c>
      <c r="H150" s="138">
        <v>950</v>
      </c>
      <c r="I150" s="139"/>
      <c r="J150" s="140">
        <f>ROUND(I150*H150,2)</f>
        <v>0</v>
      </c>
      <c r="K150" s="136" t="s">
        <v>3</v>
      </c>
      <c r="L150" s="34"/>
      <c r="M150" s="141" t="s">
        <v>3</v>
      </c>
      <c r="N150" s="142" t="s">
        <v>40</v>
      </c>
      <c r="P150" s="143">
        <f>O150*H150</f>
        <v>0</v>
      </c>
      <c r="Q150" s="143">
        <v>0</v>
      </c>
      <c r="R150" s="143">
        <f>Q150*H150</f>
        <v>0</v>
      </c>
      <c r="S150" s="143">
        <v>0</v>
      </c>
      <c r="T150" s="144">
        <f>S150*H150</f>
        <v>0</v>
      </c>
      <c r="AR150" s="145" t="s">
        <v>113</v>
      </c>
      <c r="AT150" s="145" t="s">
        <v>331</v>
      </c>
      <c r="AU150" s="145" t="s">
        <v>76</v>
      </c>
      <c r="AY150" s="19" t="s">
        <v>328</v>
      </c>
      <c r="BE150" s="146">
        <f>IF(N150="základní",J150,0)</f>
        <v>0</v>
      </c>
      <c r="BF150" s="146">
        <f>IF(N150="snížená",J150,0)</f>
        <v>0</v>
      </c>
      <c r="BG150" s="146">
        <f>IF(N150="zákl. přenesená",J150,0)</f>
        <v>0</v>
      </c>
      <c r="BH150" s="146">
        <f>IF(N150="sníž. přenesená",J150,0)</f>
        <v>0</v>
      </c>
      <c r="BI150" s="146">
        <f>IF(N150="nulová",J150,0)</f>
        <v>0</v>
      </c>
      <c r="BJ150" s="19" t="s">
        <v>76</v>
      </c>
      <c r="BK150" s="146">
        <f>ROUND(I150*H150,2)</f>
        <v>0</v>
      </c>
      <c r="BL150" s="19" t="s">
        <v>113</v>
      </c>
      <c r="BM150" s="145" t="s">
        <v>570</v>
      </c>
    </row>
    <row r="151" spans="2:65" s="1" customFormat="1" ht="16.5" customHeight="1">
      <c r="B151" s="133"/>
      <c r="C151" s="134" t="s">
        <v>152</v>
      </c>
      <c r="D151" s="134" t="s">
        <v>331</v>
      </c>
      <c r="E151" s="135" t="s">
        <v>8872</v>
      </c>
      <c r="F151" s="136" t="s">
        <v>1386</v>
      </c>
      <c r="G151" s="137" t="s">
        <v>367</v>
      </c>
      <c r="H151" s="138">
        <v>1</v>
      </c>
      <c r="I151" s="139"/>
      <c r="J151" s="140">
        <f>ROUND(I151*H151,2)</f>
        <v>0</v>
      </c>
      <c r="K151" s="136" t="s">
        <v>3</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1347</v>
      </c>
    </row>
    <row r="152" spans="2:65" s="1" customFormat="1" ht="16.5" customHeight="1">
      <c r="B152" s="133"/>
      <c r="C152" s="134" t="s">
        <v>155</v>
      </c>
      <c r="D152" s="134" t="s">
        <v>331</v>
      </c>
      <c r="E152" s="135" t="s">
        <v>8873</v>
      </c>
      <c r="F152" s="136" t="s">
        <v>1389</v>
      </c>
      <c r="G152" s="137" t="s">
        <v>367</v>
      </c>
      <c r="H152" s="138">
        <v>1</v>
      </c>
      <c r="I152" s="139"/>
      <c r="J152" s="140">
        <f>ROUND(I152*H152,2)</f>
        <v>0</v>
      </c>
      <c r="K152" s="136" t="s">
        <v>3</v>
      </c>
      <c r="L152" s="34"/>
      <c r="M152" s="189" t="s">
        <v>3</v>
      </c>
      <c r="N152" s="190" t="s">
        <v>40</v>
      </c>
      <c r="O152" s="154"/>
      <c r="P152" s="191">
        <f>O152*H152</f>
        <v>0</v>
      </c>
      <c r="Q152" s="191">
        <v>0</v>
      </c>
      <c r="R152" s="191">
        <f>Q152*H152</f>
        <v>0</v>
      </c>
      <c r="S152" s="191">
        <v>0</v>
      </c>
      <c r="T152" s="192">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1350</v>
      </c>
    </row>
    <row r="153" spans="2:65" s="1" customFormat="1" ht="6.95" customHeight="1">
      <c r="B153" s="43"/>
      <c r="C153" s="44"/>
      <c r="D153" s="44"/>
      <c r="E153" s="44"/>
      <c r="F153" s="44"/>
      <c r="G153" s="44"/>
      <c r="H153" s="44"/>
      <c r="I153" s="44"/>
      <c r="J153" s="44"/>
      <c r="K153" s="44"/>
      <c r="L153" s="34"/>
    </row>
  </sheetData>
  <autoFilter ref="C93:K152" xr:uid="{00000000-0009-0000-0000-000027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148" r:id="rId1" xr:uid="{00000000-0004-0000-27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234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8652</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8874</v>
      </c>
      <c r="L12" s="34"/>
    </row>
    <row r="13" spans="2:46" s="1" customFormat="1" ht="16.5" customHeight="1">
      <c r="B13" s="34"/>
      <c r="E13" s="353" t="s">
        <v>7661</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ROUND((SUM(BE98:BE158)),  2)</f>
        <v>0</v>
      </c>
      <c r="I37" s="95">
        <v>0.21</v>
      </c>
      <c r="J37" s="84">
        <f>ROUND(((SUM(BE98:BE158))*I37),  2)</f>
        <v>0</v>
      </c>
      <c r="L37" s="34"/>
    </row>
    <row r="38" spans="2:12" s="1" customFormat="1" ht="14.45" customHeight="1">
      <c r="B38" s="34"/>
      <c r="E38" s="29" t="s">
        <v>41</v>
      </c>
      <c r="F38" s="84">
        <f>ROUND((SUM(BF98:BF158)),  2)</f>
        <v>0</v>
      </c>
      <c r="I38" s="95">
        <v>0.12</v>
      </c>
      <c r="J38" s="84">
        <f>ROUND(((SUM(BF98:BF158))*I38),  2)</f>
        <v>0</v>
      </c>
      <c r="L38" s="34"/>
    </row>
    <row r="39" spans="2:12" s="1" customFormat="1" ht="14.45" hidden="1" customHeight="1">
      <c r="B39" s="34"/>
      <c r="E39" s="29" t="s">
        <v>42</v>
      </c>
      <c r="F39" s="84">
        <f>ROUND((SUM(BG98:BG158)),  2)</f>
        <v>0</v>
      </c>
      <c r="I39" s="95">
        <v>0.21</v>
      </c>
      <c r="J39" s="84">
        <f>0</f>
        <v>0</v>
      </c>
      <c r="L39" s="34"/>
    </row>
    <row r="40" spans="2:12" s="1" customFormat="1" ht="14.45" hidden="1" customHeight="1">
      <c r="B40" s="34"/>
      <c r="E40" s="29" t="s">
        <v>43</v>
      </c>
      <c r="F40" s="84">
        <f>ROUND((SUM(BH98:BH158)),  2)</f>
        <v>0</v>
      </c>
      <c r="I40" s="95">
        <v>0.12</v>
      </c>
      <c r="J40" s="84">
        <f>0</f>
        <v>0</v>
      </c>
      <c r="L40" s="34"/>
    </row>
    <row r="41" spans="2:12" s="1" customFormat="1" ht="14.45" hidden="1" customHeight="1">
      <c r="B41" s="34"/>
      <c r="E41" s="29" t="s">
        <v>44</v>
      </c>
      <c r="F41" s="84">
        <f>ROUND((SUM(BI98:BI158)),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8652</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8874</v>
      </c>
      <c r="L57" s="34"/>
    </row>
    <row r="58" spans="2:12" s="1" customFormat="1" ht="16.5" customHeight="1">
      <c r="B58" s="34"/>
      <c r="E58" s="353" t="str">
        <f>E13</f>
        <v>D703 - Mobiliář</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4.85" customHeight="1">
      <c r="B70" s="109"/>
      <c r="D70" s="110" t="s">
        <v>2541</v>
      </c>
      <c r="E70" s="111"/>
      <c r="F70" s="111"/>
      <c r="G70" s="111"/>
      <c r="H70" s="111"/>
      <c r="I70" s="111"/>
      <c r="J70" s="112">
        <f>J101</f>
        <v>0</v>
      </c>
      <c r="L70" s="109"/>
    </row>
    <row r="71" spans="2:47" s="9" customFormat="1" ht="14.85" customHeight="1">
      <c r="B71" s="109"/>
      <c r="D71" s="110" t="s">
        <v>2543</v>
      </c>
      <c r="E71" s="111"/>
      <c r="F71" s="111"/>
      <c r="G71" s="111"/>
      <c r="H71" s="111"/>
      <c r="I71" s="111"/>
      <c r="J71" s="112">
        <f>J110</f>
        <v>0</v>
      </c>
      <c r="L71" s="109"/>
    </row>
    <row r="72" spans="2:47" s="9" customFormat="1" ht="19.899999999999999" customHeight="1">
      <c r="B72" s="109"/>
      <c r="D72" s="110" t="s">
        <v>427</v>
      </c>
      <c r="E72" s="111"/>
      <c r="F72" s="111"/>
      <c r="G72" s="111"/>
      <c r="H72" s="111"/>
      <c r="I72" s="111"/>
      <c r="J72" s="112">
        <f>J126</f>
        <v>0</v>
      </c>
      <c r="L72" s="109"/>
    </row>
    <row r="73" spans="2:47" s="9" customFormat="1" ht="19.899999999999999" customHeight="1">
      <c r="B73" s="109"/>
      <c r="D73" s="110" t="s">
        <v>7662</v>
      </c>
      <c r="E73" s="111"/>
      <c r="F73" s="111"/>
      <c r="G73" s="111"/>
      <c r="H73" s="111"/>
      <c r="I73" s="111"/>
      <c r="J73" s="112">
        <f>J144</f>
        <v>0</v>
      </c>
      <c r="L73" s="109"/>
    </row>
    <row r="74" spans="2:47" s="9" customFormat="1" ht="19.899999999999999" customHeight="1">
      <c r="B74" s="109"/>
      <c r="D74" s="110" t="s">
        <v>433</v>
      </c>
      <c r="E74" s="111"/>
      <c r="F74" s="111"/>
      <c r="G74" s="111"/>
      <c r="H74" s="111"/>
      <c r="I74" s="111"/>
      <c r="J74" s="112">
        <f>J156</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8652</v>
      </c>
      <c r="F86" s="335"/>
      <c r="G86" s="335"/>
      <c r="H86" s="335"/>
      <c r="L86" s="22"/>
    </row>
    <row r="87" spans="2:12" ht="12" customHeight="1">
      <c r="B87" s="22"/>
      <c r="C87" s="29" t="s">
        <v>303</v>
      </c>
      <c r="L87" s="22"/>
    </row>
    <row r="88" spans="2:12" s="1" customFormat="1" ht="16.5" customHeight="1">
      <c r="B88" s="34"/>
      <c r="E88" s="365" t="s">
        <v>419</v>
      </c>
      <c r="F88" s="374"/>
      <c r="G88" s="374"/>
      <c r="H88" s="374"/>
      <c r="L88" s="34"/>
    </row>
    <row r="89" spans="2:12" s="1" customFormat="1" ht="12" customHeight="1">
      <c r="B89" s="34"/>
      <c r="C89" s="29" t="s">
        <v>8874</v>
      </c>
      <c r="L89" s="34"/>
    </row>
    <row r="90" spans="2:12" s="1" customFormat="1" ht="16.5" customHeight="1">
      <c r="B90" s="34"/>
      <c r="E90" s="353" t="str">
        <f>E13</f>
        <v>D703 - Mobiliář</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5.22674138</v>
      </c>
      <c r="S98" s="52"/>
      <c r="T98" s="119">
        <f>T99</f>
        <v>0</v>
      </c>
      <c r="AT98" s="19" t="s">
        <v>68</v>
      </c>
      <c r="AU98" s="19" t="s">
        <v>310</v>
      </c>
      <c r="BK98" s="120">
        <f>BK99</f>
        <v>0</v>
      </c>
    </row>
    <row r="99" spans="2:65" s="11" customFormat="1" ht="25.9" customHeight="1">
      <c r="B99" s="121"/>
      <c r="D99" s="122" t="s">
        <v>68</v>
      </c>
      <c r="E99" s="123" t="s">
        <v>434</v>
      </c>
      <c r="F99" s="123" t="s">
        <v>435</v>
      </c>
      <c r="I99" s="124"/>
      <c r="J99" s="125">
        <f>BK99</f>
        <v>0</v>
      </c>
      <c r="L99" s="121"/>
      <c r="M99" s="126"/>
      <c r="P99" s="127">
        <f>P100+P126+P144+P156</f>
        <v>0</v>
      </c>
      <c r="R99" s="127">
        <f>R100+R126+R144+R156</f>
        <v>5.22674138</v>
      </c>
      <c r="T99" s="128">
        <f>T100+T126+T144+T156</f>
        <v>0</v>
      </c>
      <c r="AR99" s="122" t="s">
        <v>76</v>
      </c>
      <c r="AT99" s="129" t="s">
        <v>68</v>
      </c>
      <c r="AU99" s="129" t="s">
        <v>69</v>
      </c>
      <c r="AY99" s="122" t="s">
        <v>328</v>
      </c>
      <c r="BK99" s="130">
        <f>BK100+BK126+BK144+BK156</f>
        <v>0</v>
      </c>
    </row>
    <row r="100" spans="2:65" s="11" customFormat="1" ht="22.9" customHeight="1">
      <c r="B100" s="121"/>
      <c r="D100" s="122" t="s">
        <v>68</v>
      </c>
      <c r="E100" s="131" t="s">
        <v>76</v>
      </c>
      <c r="F100" s="131" t="s">
        <v>436</v>
      </c>
      <c r="I100" s="124"/>
      <c r="J100" s="132">
        <f>BK100</f>
        <v>0</v>
      </c>
      <c r="L100" s="121"/>
      <c r="M100" s="126"/>
      <c r="P100" s="127">
        <f>P101+P110</f>
        <v>0</v>
      </c>
      <c r="R100" s="127">
        <f>R101+R110</f>
        <v>0</v>
      </c>
      <c r="T100" s="128">
        <f>T101+T110</f>
        <v>0</v>
      </c>
      <c r="AR100" s="122" t="s">
        <v>76</v>
      </c>
      <c r="AT100" s="129" t="s">
        <v>68</v>
      </c>
      <c r="AU100" s="129" t="s">
        <v>76</v>
      </c>
      <c r="AY100" s="122" t="s">
        <v>328</v>
      </c>
      <c r="BK100" s="130">
        <f>BK101+BK110</f>
        <v>0</v>
      </c>
    </row>
    <row r="101" spans="2:65" s="11" customFormat="1" ht="20.85" customHeight="1">
      <c r="B101" s="121"/>
      <c r="D101" s="122" t="s">
        <v>68</v>
      </c>
      <c r="E101" s="131" t="s">
        <v>9</v>
      </c>
      <c r="F101" s="131" t="s">
        <v>2613</v>
      </c>
      <c r="I101" s="124"/>
      <c r="J101" s="132">
        <f>BK101</f>
        <v>0</v>
      </c>
      <c r="L101" s="121"/>
      <c r="M101" s="126"/>
      <c r="P101" s="127">
        <f>SUM(P102:P109)</f>
        <v>0</v>
      </c>
      <c r="R101" s="127">
        <f>SUM(R102:R109)</f>
        <v>0</v>
      </c>
      <c r="T101" s="128">
        <f>SUM(T102:T109)</f>
        <v>0</v>
      </c>
      <c r="AR101" s="122" t="s">
        <v>76</v>
      </c>
      <c r="AT101" s="129" t="s">
        <v>68</v>
      </c>
      <c r="AU101" s="129" t="s">
        <v>79</v>
      </c>
      <c r="AY101" s="122" t="s">
        <v>328</v>
      </c>
      <c r="BK101" s="130">
        <f>SUM(BK102:BK109)</f>
        <v>0</v>
      </c>
    </row>
    <row r="102" spans="2:65" s="1" customFormat="1" ht="24.2" customHeight="1">
      <c r="B102" s="133"/>
      <c r="C102" s="134" t="s">
        <v>76</v>
      </c>
      <c r="D102" s="134" t="s">
        <v>331</v>
      </c>
      <c r="E102" s="135" t="s">
        <v>7678</v>
      </c>
      <c r="F102" s="136" t="s">
        <v>7679</v>
      </c>
      <c r="G102" s="137" t="s">
        <v>491</v>
      </c>
      <c r="H102" s="138">
        <v>1.913</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7680</v>
      </c>
    </row>
    <row r="103" spans="2:65" s="1" customFormat="1">
      <c r="B103" s="34"/>
      <c r="D103" s="147" t="s">
        <v>338</v>
      </c>
      <c r="F103" s="148" t="s">
        <v>7681</v>
      </c>
      <c r="I103" s="149"/>
      <c r="L103" s="34"/>
      <c r="M103" s="150"/>
      <c r="T103" s="55"/>
      <c r="AT103" s="19" t="s">
        <v>338</v>
      </c>
      <c r="AU103" s="19" t="s">
        <v>87</v>
      </c>
    </row>
    <row r="104" spans="2:65" s="12" customFormat="1">
      <c r="B104" s="156"/>
      <c r="D104" s="151" t="s">
        <v>442</v>
      </c>
      <c r="E104" s="157" t="s">
        <v>3</v>
      </c>
      <c r="F104" s="158" t="s">
        <v>8875</v>
      </c>
      <c r="H104" s="159">
        <v>0.154</v>
      </c>
      <c r="I104" s="160"/>
      <c r="L104" s="156"/>
      <c r="M104" s="161"/>
      <c r="T104" s="162"/>
      <c r="AT104" s="157" t="s">
        <v>442</v>
      </c>
      <c r="AU104" s="157" t="s">
        <v>87</v>
      </c>
      <c r="AV104" s="12" t="s">
        <v>79</v>
      </c>
      <c r="AW104" s="12" t="s">
        <v>31</v>
      </c>
      <c r="AX104" s="12" t="s">
        <v>69</v>
      </c>
      <c r="AY104" s="157" t="s">
        <v>328</v>
      </c>
    </row>
    <row r="105" spans="2:65" s="12" customFormat="1">
      <c r="B105" s="156"/>
      <c r="D105" s="151" t="s">
        <v>442</v>
      </c>
      <c r="E105" s="157" t="s">
        <v>3</v>
      </c>
      <c r="F105" s="158" t="s">
        <v>8876</v>
      </c>
      <c r="H105" s="159">
        <v>0.128</v>
      </c>
      <c r="I105" s="160"/>
      <c r="L105" s="156"/>
      <c r="M105" s="161"/>
      <c r="T105" s="162"/>
      <c r="AT105" s="157" t="s">
        <v>442</v>
      </c>
      <c r="AU105" s="157" t="s">
        <v>87</v>
      </c>
      <c r="AV105" s="12" t="s">
        <v>79</v>
      </c>
      <c r="AW105" s="12" t="s">
        <v>31</v>
      </c>
      <c r="AX105" s="12" t="s">
        <v>69</v>
      </c>
      <c r="AY105" s="157" t="s">
        <v>328</v>
      </c>
    </row>
    <row r="106" spans="2:65" s="12" customFormat="1">
      <c r="B106" s="156"/>
      <c r="D106" s="151" t="s">
        <v>442</v>
      </c>
      <c r="E106" s="157" t="s">
        <v>3</v>
      </c>
      <c r="F106" s="158" t="s">
        <v>8877</v>
      </c>
      <c r="H106" s="159">
        <v>1.024</v>
      </c>
      <c r="I106" s="160"/>
      <c r="L106" s="156"/>
      <c r="M106" s="161"/>
      <c r="T106" s="162"/>
      <c r="AT106" s="157" t="s">
        <v>442</v>
      </c>
      <c r="AU106" s="157" t="s">
        <v>87</v>
      </c>
      <c r="AV106" s="12" t="s">
        <v>79</v>
      </c>
      <c r="AW106" s="12" t="s">
        <v>31</v>
      </c>
      <c r="AX106" s="12" t="s">
        <v>69</v>
      </c>
      <c r="AY106" s="157" t="s">
        <v>328</v>
      </c>
    </row>
    <row r="107" spans="2:65" s="12" customFormat="1">
      <c r="B107" s="156"/>
      <c r="D107" s="151" t="s">
        <v>442</v>
      </c>
      <c r="E107" s="157" t="s">
        <v>3</v>
      </c>
      <c r="F107" s="158" t="s">
        <v>8878</v>
      </c>
      <c r="H107" s="159">
        <v>0.48699999999999999</v>
      </c>
      <c r="I107" s="160"/>
      <c r="L107" s="156"/>
      <c r="M107" s="161"/>
      <c r="T107" s="162"/>
      <c r="AT107" s="157" t="s">
        <v>442</v>
      </c>
      <c r="AU107" s="157" t="s">
        <v>87</v>
      </c>
      <c r="AV107" s="12" t="s">
        <v>79</v>
      </c>
      <c r="AW107" s="12" t="s">
        <v>31</v>
      </c>
      <c r="AX107" s="12" t="s">
        <v>69</v>
      </c>
      <c r="AY107" s="157" t="s">
        <v>328</v>
      </c>
    </row>
    <row r="108" spans="2:65" s="12" customFormat="1">
      <c r="B108" s="156"/>
      <c r="D108" s="151" t="s">
        <v>442</v>
      </c>
      <c r="E108" s="157" t="s">
        <v>3</v>
      </c>
      <c r="F108" s="158" t="s">
        <v>8879</v>
      </c>
      <c r="H108" s="159">
        <v>0.12</v>
      </c>
      <c r="I108" s="160"/>
      <c r="L108" s="156"/>
      <c r="M108" s="161"/>
      <c r="T108" s="162"/>
      <c r="AT108" s="157" t="s">
        <v>442</v>
      </c>
      <c r="AU108" s="157" t="s">
        <v>87</v>
      </c>
      <c r="AV108" s="12" t="s">
        <v>79</v>
      </c>
      <c r="AW108" s="12" t="s">
        <v>31</v>
      </c>
      <c r="AX108" s="12" t="s">
        <v>69</v>
      </c>
      <c r="AY108" s="157" t="s">
        <v>328</v>
      </c>
    </row>
    <row r="109" spans="2:65" s="13" customFormat="1">
      <c r="B109" s="163"/>
      <c r="D109" s="151" t="s">
        <v>442</v>
      </c>
      <c r="E109" s="164" t="s">
        <v>3</v>
      </c>
      <c r="F109" s="165" t="s">
        <v>452</v>
      </c>
      <c r="H109" s="166">
        <v>1.9130000000000003</v>
      </c>
      <c r="I109" s="167"/>
      <c r="L109" s="163"/>
      <c r="M109" s="168"/>
      <c r="T109" s="169"/>
      <c r="AT109" s="164" t="s">
        <v>442</v>
      </c>
      <c r="AU109" s="164" t="s">
        <v>87</v>
      </c>
      <c r="AV109" s="13" t="s">
        <v>113</v>
      </c>
      <c r="AW109" s="13" t="s">
        <v>31</v>
      </c>
      <c r="AX109" s="13" t="s">
        <v>76</v>
      </c>
      <c r="AY109" s="164" t="s">
        <v>328</v>
      </c>
    </row>
    <row r="110" spans="2:65" s="11" customFormat="1" ht="20.85" customHeight="1">
      <c r="B110" s="121"/>
      <c r="D110" s="122" t="s">
        <v>68</v>
      </c>
      <c r="E110" s="131" t="s">
        <v>526</v>
      </c>
      <c r="F110" s="131" t="s">
        <v>2672</v>
      </c>
      <c r="I110" s="124"/>
      <c r="J110" s="132">
        <f>BK110</f>
        <v>0</v>
      </c>
      <c r="L110" s="121"/>
      <c r="M110" s="126"/>
      <c r="P110" s="127">
        <f>SUM(P111:P125)</f>
        <v>0</v>
      </c>
      <c r="R110" s="127">
        <f>SUM(R111:R125)</f>
        <v>0</v>
      </c>
      <c r="T110" s="128">
        <f>SUM(T111:T125)</f>
        <v>0</v>
      </c>
      <c r="AR110" s="122" t="s">
        <v>76</v>
      </c>
      <c r="AT110" s="129" t="s">
        <v>68</v>
      </c>
      <c r="AU110" s="129" t="s">
        <v>79</v>
      </c>
      <c r="AY110" s="122" t="s">
        <v>328</v>
      </c>
      <c r="BK110" s="130">
        <f>SUM(BK111:BK125)</f>
        <v>0</v>
      </c>
    </row>
    <row r="111" spans="2:65" s="1" customFormat="1" ht="62.65" customHeight="1">
      <c r="B111" s="133"/>
      <c r="C111" s="134" t="s">
        <v>79</v>
      </c>
      <c r="D111" s="134" t="s">
        <v>331</v>
      </c>
      <c r="E111" s="135" t="s">
        <v>967</v>
      </c>
      <c r="F111" s="136" t="s">
        <v>968</v>
      </c>
      <c r="G111" s="137" t="s">
        <v>491</v>
      </c>
      <c r="H111" s="138">
        <v>1.913</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87</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7696</v>
      </c>
    </row>
    <row r="112" spans="2:65" s="1" customFormat="1">
      <c r="B112" s="34"/>
      <c r="D112" s="147" t="s">
        <v>338</v>
      </c>
      <c r="F112" s="148" t="s">
        <v>970</v>
      </c>
      <c r="I112" s="149"/>
      <c r="L112" s="34"/>
      <c r="M112" s="150"/>
      <c r="T112" s="55"/>
      <c r="AT112" s="19" t="s">
        <v>338</v>
      </c>
      <c r="AU112" s="19" t="s">
        <v>87</v>
      </c>
    </row>
    <row r="113" spans="2:65" s="14" customFormat="1">
      <c r="B113" s="170"/>
      <c r="D113" s="151" t="s">
        <v>442</v>
      </c>
      <c r="E113" s="171" t="s">
        <v>3</v>
      </c>
      <c r="F113" s="172" t="s">
        <v>2674</v>
      </c>
      <c r="H113" s="171" t="s">
        <v>3</v>
      </c>
      <c r="I113" s="173"/>
      <c r="L113" s="170"/>
      <c r="M113" s="174"/>
      <c r="T113" s="175"/>
      <c r="AT113" s="171" t="s">
        <v>442</v>
      </c>
      <c r="AU113" s="171" t="s">
        <v>87</v>
      </c>
      <c r="AV113" s="14" t="s">
        <v>76</v>
      </c>
      <c r="AW113" s="14" t="s">
        <v>31</v>
      </c>
      <c r="AX113" s="14" t="s">
        <v>69</v>
      </c>
      <c r="AY113" s="171" t="s">
        <v>328</v>
      </c>
    </row>
    <row r="114" spans="2:65" s="14" customFormat="1">
      <c r="B114" s="170"/>
      <c r="D114" s="151" t="s">
        <v>442</v>
      </c>
      <c r="E114" s="171" t="s">
        <v>3</v>
      </c>
      <c r="F114" s="172" t="s">
        <v>2675</v>
      </c>
      <c r="H114" s="171" t="s">
        <v>3</v>
      </c>
      <c r="I114" s="173"/>
      <c r="L114" s="170"/>
      <c r="M114" s="174"/>
      <c r="T114" s="175"/>
      <c r="AT114" s="171" t="s">
        <v>442</v>
      </c>
      <c r="AU114" s="171" t="s">
        <v>87</v>
      </c>
      <c r="AV114" s="14" t="s">
        <v>76</v>
      </c>
      <c r="AW114" s="14" t="s">
        <v>31</v>
      </c>
      <c r="AX114" s="14" t="s">
        <v>69</v>
      </c>
      <c r="AY114" s="171" t="s">
        <v>328</v>
      </c>
    </row>
    <row r="115" spans="2:65" s="12" customFormat="1">
      <c r="B115" s="156"/>
      <c r="D115" s="151" t="s">
        <v>442</v>
      </c>
      <c r="E115" s="157" t="s">
        <v>3</v>
      </c>
      <c r="F115" s="158" t="s">
        <v>8880</v>
      </c>
      <c r="H115" s="159">
        <v>1.913</v>
      </c>
      <c r="I115" s="160"/>
      <c r="L115" s="156"/>
      <c r="M115" s="161"/>
      <c r="T115" s="162"/>
      <c r="AT115" s="157" t="s">
        <v>442</v>
      </c>
      <c r="AU115" s="157" t="s">
        <v>87</v>
      </c>
      <c r="AV115" s="12" t="s">
        <v>79</v>
      </c>
      <c r="AW115" s="12" t="s">
        <v>31</v>
      </c>
      <c r="AX115" s="12" t="s">
        <v>69</v>
      </c>
      <c r="AY115" s="157" t="s">
        <v>328</v>
      </c>
    </row>
    <row r="116" spans="2:65" s="14" customFormat="1">
      <c r="B116" s="170"/>
      <c r="D116" s="151" t="s">
        <v>442</v>
      </c>
      <c r="E116" s="171" t="s">
        <v>3</v>
      </c>
      <c r="F116" s="172" t="s">
        <v>7698</v>
      </c>
      <c r="H116" s="171" t="s">
        <v>3</v>
      </c>
      <c r="I116" s="173"/>
      <c r="L116" s="170"/>
      <c r="M116" s="174"/>
      <c r="T116" s="175"/>
      <c r="AT116" s="171" t="s">
        <v>442</v>
      </c>
      <c r="AU116" s="171" t="s">
        <v>87</v>
      </c>
      <c r="AV116" s="14" t="s">
        <v>76</v>
      </c>
      <c r="AW116" s="14" t="s">
        <v>31</v>
      </c>
      <c r="AX116" s="14" t="s">
        <v>69</v>
      </c>
      <c r="AY116" s="171" t="s">
        <v>328</v>
      </c>
    </row>
    <row r="117" spans="2:65" s="13" customFormat="1">
      <c r="B117" s="163"/>
      <c r="D117" s="151" t="s">
        <v>442</v>
      </c>
      <c r="E117" s="164" t="s">
        <v>3</v>
      </c>
      <c r="F117" s="165" t="s">
        <v>452</v>
      </c>
      <c r="H117" s="166">
        <v>1.913</v>
      </c>
      <c r="I117" s="167"/>
      <c r="L117" s="163"/>
      <c r="M117" s="168"/>
      <c r="T117" s="169"/>
      <c r="AT117" s="164" t="s">
        <v>442</v>
      </c>
      <c r="AU117" s="164" t="s">
        <v>87</v>
      </c>
      <c r="AV117" s="13" t="s">
        <v>113</v>
      </c>
      <c r="AW117" s="13" t="s">
        <v>31</v>
      </c>
      <c r="AX117" s="13" t="s">
        <v>76</v>
      </c>
      <c r="AY117" s="164" t="s">
        <v>328</v>
      </c>
    </row>
    <row r="118" spans="2:65" s="1" customFormat="1" ht="66.75" customHeight="1">
      <c r="B118" s="133"/>
      <c r="C118" s="134" t="s">
        <v>87</v>
      </c>
      <c r="D118" s="134" t="s">
        <v>331</v>
      </c>
      <c r="E118" s="135" t="s">
        <v>2678</v>
      </c>
      <c r="F118" s="136" t="s">
        <v>2679</v>
      </c>
      <c r="G118" s="137" t="s">
        <v>491</v>
      </c>
      <c r="H118" s="138">
        <v>9.5649999999999995</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87</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7699</v>
      </c>
    </row>
    <row r="119" spans="2:65" s="1" customFormat="1">
      <c r="B119" s="34"/>
      <c r="D119" s="147" t="s">
        <v>338</v>
      </c>
      <c r="F119" s="148" t="s">
        <v>2681</v>
      </c>
      <c r="I119" s="149"/>
      <c r="L119" s="34"/>
      <c r="M119" s="150"/>
      <c r="T119" s="55"/>
      <c r="AT119" s="19" t="s">
        <v>338</v>
      </c>
      <c r="AU119" s="19" t="s">
        <v>87</v>
      </c>
    </row>
    <row r="120" spans="2:65" s="1" customFormat="1" ht="19.5">
      <c r="B120" s="34"/>
      <c r="D120" s="151" t="s">
        <v>340</v>
      </c>
      <c r="F120" s="152" t="s">
        <v>2682</v>
      </c>
      <c r="I120" s="149"/>
      <c r="L120" s="34"/>
      <c r="M120" s="150"/>
      <c r="T120" s="55"/>
      <c r="AT120" s="19" t="s">
        <v>340</v>
      </c>
      <c r="AU120" s="19" t="s">
        <v>87</v>
      </c>
    </row>
    <row r="121" spans="2:65" s="12" customFormat="1">
      <c r="B121" s="156"/>
      <c r="D121" s="151" t="s">
        <v>442</v>
      </c>
      <c r="F121" s="158" t="s">
        <v>8881</v>
      </c>
      <c r="H121" s="159">
        <v>9.5649999999999995</v>
      </c>
      <c r="I121" s="160"/>
      <c r="L121" s="156"/>
      <c r="M121" s="161"/>
      <c r="T121" s="162"/>
      <c r="AT121" s="157" t="s">
        <v>442</v>
      </c>
      <c r="AU121" s="157" t="s">
        <v>87</v>
      </c>
      <c r="AV121" s="12" t="s">
        <v>79</v>
      </c>
      <c r="AW121" s="12" t="s">
        <v>4</v>
      </c>
      <c r="AX121" s="12" t="s">
        <v>76</v>
      </c>
      <c r="AY121" s="157" t="s">
        <v>328</v>
      </c>
    </row>
    <row r="122" spans="2:65" s="1" customFormat="1" ht="44.25" customHeight="1">
      <c r="B122" s="133"/>
      <c r="C122" s="134" t="s">
        <v>113</v>
      </c>
      <c r="D122" s="134" t="s">
        <v>331</v>
      </c>
      <c r="E122" s="135" t="s">
        <v>2684</v>
      </c>
      <c r="F122" s="136" t="s">
        <v>919</v>
      </c>
      <c r="G122" s="137" t="s">
        <v>585</v>
      </c>
      <c r="H122" s="138">
        <v>3.4430000000000001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87</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7701</v>
      </c>
    </row>
    <row r="123" spans="2:65" s="1" customFormat="1">
      <c r="B123" s="34"/>
      <c r="D123" s="147" t="s">
        <v>338</v>
      </c>
      <c r="F123" s="148" t="s">
        <v>2686</v>
      </c>
      <c r="I123" s="149"/>
      <c r="L123" s="34"/>
      <c r="M123" s="150"/>
      <c r="T123" s="55"/>
      <c r="AT123" s="19" t="s">
        <v>338</v>
      </c>
      <c r="AU123" s="19" t="s">
        <v>87</v>
      </c>
    </row>
    <row r="124" spans="2:65" s="1" customFormat="1" ht="29.25">
      <c r="B124" s="34"/>
      <c r="D124" s="151" t="s">
        <v>340</v>
      </c>
      <c r="F124" s="152" t="s">
        <v>2687</v>
      </c>
      <c r="I124" s="149"/>
      <c r="L124" s="34"/>
      <c r="M124" s="150"/>
      <c r="T124" s="55"/>
      <c r="AT124" s="19" t="s">
        <v>340</v>
      </c>
      <c r="AU124" s="19" t="s">
        <v>87</v>
      </c>
    </row>
    <row r="125" spans="2:65" s="12" customFormat="1">
      <c r="B125" s="156"/>
      <c r="D125" s="151" t="s">
        <v>442</v>
      </c>
      <c r="F125" s="158" t="s">
        <v>8882</v>
      </c>
      <c r="H125" s="159">
        <v>3.4430000000000001</v>
      </c>
      <c r="I125" s="160"/>
      <c r="L125" s="156"/>
      <c r="M125" s="161"/>
      <c r="T125" s="162"/>
      <c r="AT125" s="157" t="s">
        <v>442</v>
      </c>
      <c r="AU125" s="157" t="s">
        <v>87</v>
      </c>
      <c r="AV125" s="12" t="s">
        <v>79</v>
      </c>
      <c r="AW125" s="12" t="s">
        <v>4</v>
      </c>
      <c r="AX125" s="12" t="s">
        <v>76</v>
      </c>
      <c r="AY125" s="157" t="s">
        <v>328</v>
      </c>
    </row>
    <row r="126" spans="2:65" s="11" customFormat="1" ht="22.9" customHeight="1">
      <c r="B126" s="121"/>
      <c r="D126" s="122" t="s">
        <v>68</v>
      </c>
      <c r="E126" s="131" t="s">
        <v>79</v>
      </c>
      <c r="F126" s="131" t="s">
        <v>525</v>
      </c>
      <c r="I126" s="124"/>
      <c r="J126" s="132">
        <f>BK126</f>
        <v>0</v>
      </c>
      <c r="L126" s="121"/>
      <c r="M126" s="126"/>
      <c r="P126" s="127">
        <f>SUM(P127:P143)</f>
        <v>0</v>
      </c>
      <c r="R126" s="127">
        <f>SUM(R127:R143)</f>
        <v>5.0769213799999999</v>
      </c>
      <c r="T126" s="128">
        <f>SUM(T127:T143)</f>
        <v>0</v>
      </c>
      <c r="AR126" s="122" t="s">
        <v>76</v>
      </c>
      <c r="AT126" s="129" t="s">
        <v>68</v>
      </c>
      <c r="AU126" s="129" t="s">
        <v>76</v>
      </c>
      <c r="AY126" s="122" t="s">
        <v>328</v>
      </c>
      <c r="BK126" s="130">
        <f>SUM(BK127:BK143)</f>
        <v>0</v>
      </c>
    </row>
    <row r="127" spans="2:65" s="1" customFormat="1" ht="24.2" customHeight="1">
      <c r="B127" s="133"/>
      <c r="C127" s="134" t="s">
        <v>138</v>
      </c>
      <c r="D127" s="134" t="s">
        <v>331</v>
      </c>
      <c r="E127" s="135" t="s">
        <v>7708</v>
      </c>
      <c r="F127" s="136" t="s">
        <v>7709</v>
      </c>
      <c r="G127" s="137" t="s">
        <v>491</v>
      </c>
      <c r="H127" s="138">
        <v>2.0089999999999999</v>
      </c>
      <c r="I127" s="139"/>
      <c r="J127" s="140">
        <f>ROUND(I127*H127,2)</f>
        <v>0</v>
      </c>
      <c r="K127" s="136" t="s">
        <v>335</v>
      </c>
      <c r="L127" s="34"/>
      <c r="M127" s="141" t="s">
        <v>3</v>
      </c>
      <c r="N127" s="142" t="s">
        <v>40</v>
      </c>
      <c r="P127" s="143">
        <f>O127*H127</f>
        <v>0</v>
      </c>
      <c r="Q127" s="143">
        <v>2.3010199999999998</v>
      </c>
      <c r="R127" s="143">
        <f>Q127*H127</f>
        <v>4.6227491799999996</v>
      </c>
      <c r="S127" s="143">
        <v>0</v>
      </c>
      <c r="T127" s="144">
        <f>S127*H127</f>
        <v>0</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7710</v>
      </c>
    </row>
    <row r="128" spans="2:65" s="1" customFormat="1">
      <c r="B128" s="34"/>
      <c r="D128" s="147" t="s">
        <v>338</v>
      </c>
      <c r="F128" s="148" t="s">
        <v>7711</v>
      </c>
      <c r="I128" s="149"/>
      <c r="L128" s="34"/>
      <c r="M128" s="150"/>
      <c r="T128" s="55"/>
      <c r="AT128" s="19" t="s">
        <v>338</v>
      </c>
      <c r="AU128" s="19" t="s">
        <v>79</v>
      </c>
    </row>
    <row r="129" spans="2:65" s="12" customFormat="1">
      <c r="B129" s="156"/>
      <c r="D129" s="151" t="s">
        <v>442</v>
      </c>
      <c r="E129" s="157" t="s">
        <v>3</v>
      </c>
      <c r="F129" s="158" t="s">
        <v>8875</v>
      </c>
      <c r="H129" s="159">
        <v>0.154</v>
      </c>
      <c r="I129" s="160"/>
      <c r="L129" s="156"/>
      <c r="M129" s="161"/>
      <c r="T129" s="162"/>
      <c r="AT129" s="157" t="s">
        <v>442</v>
      </c>
      <c r="AU129" s="157" t="s">
        <v>79</v>
      </c>
      <c r="AV129" s="12" t="s">
        <v>79</v>
      </c>
      <c r="AW129" s="12" t="s">
        <v>31</v>
      </c>
      <c r="AX129" s="12" t="s">
        <v>69</v>
      </c>
      <c r="AY129" s="157" t="s">
        <v>328</v>
      </c>
    </row>
    <row r="130" spans="2:65" s="12" customFormat="1">
      <c r="B130" s="156"/>
      <c r="D130" s="151" t="s">
        <v>442</v>
      </c>
      <c r="E130" s="157" t="s">
        <v>3</v>
      </c>
      <c r="F130" s="158" t="s">
        <v>8876</v>
      </c>
      <c r="H130" s="159">
        <v>0.128</v>
      </c>
      <c r="I130" s="160"/>
      <c r="L130" s="156"/>
      <c r="M130" s="161"/>
      <c r="T130" s="162"/>
      <c r="AT130" s="157" t="s">
        <v>442</v>
      </c>
      <c r="AU130" s="157" t="s">
        <v>79</v>
      </c>
      <c r="AV130" s="12" t="s">
        <v>79</v>
      </c>
      <c r="AW130" s="12" t="s">
        <v>31</v>
      </c>
      <c r="AX130" s="12" t="s">
        <v>69</v>
      </c>
      <c r="AY130" s="157" t="s">
        <v>328</v>
      </c>
    </row>
    <row r="131" spans="2:65" s="12" customFormat="1">
      <c r="B131" s="156"/>
      <c r="D131" s="151" t="s">
        <v>442</v>
      </c>
      <c r="E131" s="157" t="s">
        <v>3</v>
      </c>
      <c r="F131" s="158" t="s">
        <v>8877</v>
      </c>
      <c r="H131" s="159">
        <v>1.024</v>
      </c>
      <c r="I131" s="160"/>
      <c r="L131" s="156"/>
      <c r="M131" s="161"/>
      <c r="T131" s="162"/>
      <c r="AT131" s="157" t="s">
        <v>442</v>
      </c>
      <c r="AU131" s="157" t="s">
        <v>79</v>
      </c>
      <c r="AV131" s="12" t="s">
        <v>79</v>
      </c>
      <c r="AW131" s="12" t="s">
        <v>31</v>
      </c>
      <c r="AX131" s="12" t="s">
        <v>69</v>
      </c>
      <c r="AY131" s="157" t="s">
        <v>328</v>
      </c>
    </row>
    <row r="132" spans="2:65" s="12" customFormat="1">
      <c r="B132" s="156"/>
      <c r="D132" s="151" t="s">
        <v>442</v>
      </c>
      <c r="E132" s="157" t="s">
        <v>3</v>
      </c>
      <c r="F132" s="158" t="s">
        <v>8878</v>
      </c>
      <c r="H132" s="159">
        <v>0.48699999999999999</v>
      </c>
      <c r="I132" s="160"/>
      <c r="L132" s="156"/>
      <c r="M132" s="161"/>
      <c r="T132" s="162"/>
      <c r="AT132" s="157" t="s">
        <v>442</v>
      </c>
      <c r="AU132" s="157" t="s">
        <v>79</v>
      </c>
      <c r="AV132" s="12" t="s">
        <v>79</v>
      </c>
      <c r="AW132" s="12" t="s">
        <v>31</v>
      </c>
      <c r="AX132" s="12" t="s">
        <v>69</v>
      </c>
      <c r="AY132" s="157" t="s">
        <v>328</v>
      </c>
    </row>
    <row r="133" spans="2:65" s="12" customFormat="1">
      <c r="B133" s="156"/>
      <c r="D133" s="151" t="s">
        <v>442</v>
      </c>
      <c r="E133" s="157" t="s">
        <v>3</v>
      </c>
      <c r="F133" s="158" t="s">
        <v>8879</v>
      </c>
      <c r="H133" s="159">
        <v>0.12</v>
      </c>
      <c r="I133" s="160"/>
      <c r="L133" s="156"/>
      <c r="M133" s="161"/>
      <c r="T133" s="162"/>
      <c r="AT133" s="157" t="s">
        <v>442</v>
      </c>
      <c r="AU133" s="157" t="s">
        <v>79</v>
      </c>
      <c r="AV133" s="12" t="s">
        <v>79</v>
      </c>
      <c r="AW133" s="12" t="s">
        <v>31</v>
      </c>
      <c r="AX133" s="12" t="s">
        <v>69</v>
      </c>
      <c r="AY133" s="157" t="s">
        <v>328</v>
      </c>
    </row>
    <row r="134" spans="2:65" s="13" customFormat="1">
      <c r="B134" s="163"/>
      <c r="D134" s="151" t="s">
        <v>442</v>
      </c>
      <c r="E134" s="164" t="s">
        <v>3</v>
      </c>
      <c r="F134" s="165" t="s">
        <v>452</v>
      </c>
      <c r="H134" s="166">
        <v>1.9130000000000003</v>
      </c>
      <c r="I134" s="167"/>
      <c r="L134" s="163"/>
      <c r="M134" s="168"/>
      <c r="T134" s="169"/>
      <c r="AT134" s="164" t="s">
        <v>442</v>
      </c>
      <c r="AU134" s="164" t="s">
        <v>79</v>
      </c>
      <c r="AV134" s="13" t="s">
        <v>113</v>
      </c>
      <c r="AW134" s="13" t="s">
        <v>31</v>
      </c>
      <c r="AX134" s="13" t="s">
        <v>76</v>
      </c>
      <c r="AY134" s="164" t="s">
        <v>328</v>
      </c>
    </row>
    <row r="135" spans="2:65" s="12" customFormat="1">
      <c r="B135" s="156"/>
      <c r="D135" s="151" t="s">
        <v>442</v>
      </c>
      <c r="F135" s="158" t="s">
        <v>8883</v>
      </c>
      <c r="H135" s="159">
        <v>2.0089999999999999</v>
      </c>
      <c r="I135" s="160"/>
      <c r="L135" s="156"/>
      <c r="M135" s="161"/>
      <c r="T135" s="162"/>
      <c r="AT135" s="157" t="s">
        <v>442</v>
      </c>
      <c r="AU135" s="157" t="s">
        <v>79</v>
      </c>
      <c r="AV135" s="12" t="s">
        <v>79</v>
      </c>
      <c r="AW135" s="12" t="s">
        <v>4</v>
      </c>
      <c r="AX135" s="12" t="s">
        <v>76</v>
      </c>
      <c r="AY135" s="157" t="s">
        <v>328</v>
      </c>
    </row>
    <row r="136" spans="2:65" s="1" customFormat="1" ht="24.2" customHeight="1">
      <c r="B136" s="133"/>
      <c r="C136" s="134" t="s">
        <v>150</v>
      </c>
      <c r="D136" s="134" t="s">
        <v>331</v>
      </c>
      <c r="E136" s="135" t="s">
        <v>7714</v>
      </c>
      <c r="F136" s="136" t="s">
        <v>7715</v>
      </c>
      <c r="G136" s="137" t="s">
        <v>439</v>
      </c>
      <c r="H136" s="138">
        <v>4.0659999999999998</v>
      </c>
      <c r="I136" s="139"/>
      <c r="J136" s="140">
        <f>ROUND(I136*H136,2)</f>
        <v>0</v>
      </c>
      <c r="K136" s="136" t="s">
        <v>335</v>
      </c>
      <c r="L136" s="34"/>
      <c r="M136" s="141" t="s">
        <v>3</v>
      </c>
      <c r="N136" s="142" t="s">
        <v>40</v>
      </c>
      <c r="P136" s="143">
        <f>O136*H136</f>
        <v>0</v>
      </c>
      <c r="Q136" s="143">
        <v>0.11169999999999999</v>
      </c>
      <c r="R136" s="143">
        <f>Q136*H136</f>
        <v>0.45417219999999997</v>
      </c>
      <c r="S136" s="143">
        <v>0</v>
      </c>
      <c r="T136" s="144">
        <f>S136*H136</f>
        <v>0</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7716</v>
      </c>
    </row>
    <row r="137" spans="2:65" s="1" customFormat="1">
      <c r="B137" s="34"/>
      <c r="D137" s="147" t="s">
        <v>338</v>
      </c>
      <c r="F137" s="148" t="s">
        <v>7717</v>
      </c>
      <c r="I137" s="149"/>
      <c r="L137" s="34"/>
      <c r="M137" s="150"/>
      <c r="T137" s="55"/>
      <c r="AT137" s="19" t="s">
        <v>338</v>
      </c>
      <c r="AU137" s="19" t="s">
        <v>79</v>
      </c>
    </row>
    <row r="138" spans="2:65" s="12" customFormat="1">
      <c r="B138" s="156"/>
      <c r="D138" s="151" t="s">
        <v>442</v>
      </c>
      <c r="E138" s="157" t="s">
        <v>3</v>
      </c>
      <c r="F138" s="158" t="s">
        <v>8884</v>
      </c>
      <c r="H138" s="159">
        <v>0.76800000000000002</v>
      </c>
      <c r="I138" s="160"/>
      <c r="L138" s="156"/>
      <c r="M138" s="161"/>
      <c r="T138" s="162"/>
      <c r="AT138" s="157" t="s">
        <v>442</v>
      </c>
      <c r="AU138" s="157" t="s">
        <v>79</v>
      </c>
      <c r="AV138" s="12" t="s">
        <v>79</v>
      </c>
      <c r="AW138" s="12" t="s">
        <v>31</v>
      </c>
      <c r="AX138" s="12" t="s">
        <v>69</v>
      </c>
      <c r="AY138" s="157" t="s">
        <v>328</v>
      </c>
    </row>
    <row r="139" spans="2:65" s="12" customFormat="1">
      <c r="B139" s="156"/>
      <c r="D139" s="151" t="s">
        <v>442</v>
      </c>
      <c r="E139" s="157" t="s">
        <v>3</v>
      </c>
      <c r="F139" s="158" t="s">
        <v>8885</v>
      </c>
      <c r="H139" s="159">
        <v>0.32</v>
      </c>
      <c r="I139" s="160"/>
      <c r="L139" s="156"/>
      <c r="M139" s="161"/>
      <c r="T139" s="162"/>
      <c r="AT139" s="157" t="s">
        <v>442</v>
      </c>
      <c r="AU139" s="157" t="s">
        <v>79</v>
      </c>
      <c r="AV139" s="12" t="s">
        <v>79</v>
      </c>
      <c r="AW139" s="12" t="s">
        <v>31</v>
      </c>
      <c r="AX139" s="12" t="s">
        <v>69</v>
      </c>
      <c r="AY139" s="157" t="s">
        <v>328</v>
      </c>
    </row>
    <row r="140" spans="2:65" s="12" customFormat="1">
      <c r="B140" s="156"/>
      <c r="D140" s="151" t="s">
        <v>442</v>
      </c>
      <c r="E140" s="157" t="s">
        <v>3</v>
      </c>
      <c r="F140" s="158" t="s">
        <v>8886</v>
      </c>
      <c r="H140" s="159">
        <v>1.28</v>
      </c>
      <c r="I140" s="160"/>
      <c r="L140" s="156"/>
      <c r="M140" s="161"/>
      <c r="T140" s="162"/>
      <c r="AT140" s="157" t="s">
        <v>442</v>
      </c>
      <c r="AU140" s="157" t="s">
        <v>79</v>
      </c>
      <c r="AV140" s="12" t="s">
        <v>79</v>
      </c>
      <c r="AW140" s="12" t="s">
        <v>31</v>
      </c>
      <c r="AX140" s="12" t="s">
        <v>69</v>
      </c>
      <c r="AY140" s="157" t="s">
        <v>328</v>
      </c>
    </row>
    <row r="141" spans="2:65" s="12" customFormat="1">
      <c r="B141" s="156"/>
      <c r="D141" s="151" t="s">
        <v>442</v>
      </c>
      <c r="E141" s="157" t="s">
        <v>3</v>
      </c>
      <c r="F141" s="158" t="s">
        <v>8887</v>
      </c>
      <c r="H141" s="159">
        <v>1.218</v>
      </c>
      <c r="I141" s="160"/>
      <c r="L141" s="156"/>
      <c r="M141" s="161"/>
      <c r="T141" s="162"/>
      <c r="AT141" s="157" t="s">
        <v>442</v>
      </c>
      <c r="AU141" s="157" t="s">
        <v>79</v>
      </c>
      <c r="AV141" s="12" t="s">
        <v>79</v>
      </c>
      <c r="AW141" s="12" t="s">
        <v>31</v>
      </c>
      <c r="AX141" s="12" t="s">
        <v>69</v>
      </c>
      <c r="AY141" s="157" t="s">
        <v>328</v>
      </c>
    </row>
    <row r="142" spans="2:65" s="12" customFormat="1">
      <c r="B142" s="156"/>
      <c r="D142" s="151" t="s">
        <v>442</v>
      </c>
      <c r="E142" s="157" t="s">
        <v>3</v>
      </c>
      <c r="F142" s="158" t="s">
        <v>8888</v>
      </c>
      <c r="H142" s="159">
        <v>0.48</v>
      </c>
      <c r="I142" s="160"/>
      <c r="L142" s="156"/>
      <c r="M142" s="161"/>
      <c r="T142" s="162"/>
      <c r="AT142" s="157" t="s">
        <v>442</v>
      </c>
      <c r="AU142" s="157" t="s">
        <v>79</v>
      </c>
      <c r="AV142" s="12" t="s">
        <v>79</v>
      </c>
      <c r="AW142" s="12" t="s">
        <v>31</v>
      </c>
      <c r="AX142" s="12" t="s">
        <v>69</v>
      </c>
      <c r="AY142" s="157" t="s">
        <v>328</v>
      </c>
    </row>
    <row r="143" spans="2:65" s="13" customFormat="1">
      <c r="B143" s="163"/>
      <c r="D143" s="151" t="s">
        <v>442</v>
      </c>
      <c r="E143" s="164" t="s">
        <v>3</v>
      </c>
      <c r="F143" s="165" t="s">
        <v>452</v>
      </c>
      <c r="H143" s="166">
        <v>4.0660000000000007</v>
      </c>
      <c r="I143" s="167"/>
      <c r="L143" s="163"/>
      <c r="M143" s="168"/>
      <c r="T143" s="169"/>
      <c r="AT143" s="164" t="s">
        <v>442</v>
      </c>
      <c r="AU143" s="164" t="s">
        <v>79</v>
      </c>
      <c r="AV143" s="13" t="s">
        <v>113</v>
      </c>
      <c r="AW143" s="13" t="s">
        <v>31</v>
      </c>
      <c r="AX143" s="13" t="s">
        <v>76</v>
      </c>
      <c r="AY143" s="164" t="s">
        <v>328</v>
      </c>
    </row>
    <row r="144" spans="2:65" s="11" customFormat="1" ht="22.9" customHeight="1">
      <c r="B144" s="121"/>
      <c r="D144" s="122" t="s">
        <v>68</v>
      </c>
      <c r="E144" s="131" t="s">
        <v>183</v>
      </c>
      <c r="F144" s="131" t="s">
        <v>202</v>
      </c>
      <c r="I144" s="124"/>
      <c r="J144" s="132">
        <f>BK144</f>
        <v>0</v>
      </c>
      <c r="L144" s="121"/>
      <c r="M144" s="126"/>
      <c r="P144" s="127">
        <f>SUM(P145:P155)</f>
        <v>0</v>
      </c>
      <c r="R144" s="127">
        <f>SUM(R145:R155)</f>
        <v>0.14982000000000001</v>
      </c>
      <c r="T144" s="128">
        <f>SUM(T145:T155)</f>
        <v>0</v>
      </c>
      <c r="AR144" s="122" t="s">
        <v>76</v>
      </c>
      <c r="AT144" s="129" t="s">
        <v>68</v>
      </c>
      <c r="AU144" s="129" t="s">
        <v>76</v>
      </c>
      <c r="AY144" s="122" t="s">
        <v>328</v>
      </c>
      <c r="BK144" s="130">
        <f>SUM(BK145:BK155)</f>
        <v>0</v>
      </c>
    </row>
    <row r="145" spans="2:65" s="1" customFormat="1" ht="16.5" customHeight="1">
      <c r="B145" s="133"/>
      <c r="C145" s="134" t="s">
        <v>168</v>
      </c>
      <c r="D145" s="134" t="s">
        <v>331</v>
      </c>
      <c r="E145" s="135" t="s">
        <v>7731</v>
      </c>
      <c r="F145" s="136" t="s">
        <v>7732</v>
      </c>
      <c r="G145" s="137" t="s">
        <v>574</v>
      </c>
      <c r="H145" s="138">
        <v>2</v>
      </c>
      <c r="I145" s="139"/>
      <c r="J145" s="140">
        <f>ROUND(I145*H145,2)</f>
        <v>0</v>
      </c>
      <c r="K145" s="136" t="s">
        <v>335</v>
      </c>
      <c r="L145" s="34"/>
      <c r="M145" s="141" t="s">
        <v>3</v>
      </c>
      <c r="N145" s="142" t="s">
        <v>40</v>
      </c>
      <c r="P145" s="143">
        <f>O145*H145</f>
        <v>0</v>
      </c>
      <c r="Q145" s="143">
        <v>7.2870000000000004E-2</v>
      </c>
      <c r="R145" s="143">
        <f>Q145*H145</f>
        <v>0.14574000000000001</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7733</v>
      </c>
    </row>
    <row r="146" spans="2:65" s="1" customFormat="1">
      <c r="B146" s="34"/>
      <c r="D146" s="147" t="s">
        <v>338</v>
      </c>
      <c r="F146" s="148" t="s">
        <v>7734</v>
      </c>
      <c r="I146" s="149"/>
      <c r="L146" s="34"/>
      <c r="M146" s="150"/>
      <c r="T146" s="55"/>
      <c r="AT146" s="19" t="s">
        <v>338</v>
      </c>
      <c r="AU146" s="19" t="s">
        <v>79</v>
      </c>
    </row>
    <row r="147" spans="2:65" s="1" customFormat="1" ht="16.5" customHeight="1">
      <c r="B147" s="133"/>
      <c r="C147" s="176" t="s">
        <v>171</v>
      </c>
      <c r="D147" s="176" t="s">
        <v>539</v>
      </c>
      <c r="E147" s="177" t="s">
        <v>4552</v>
      </c>
      <c r="F147" s="178" t="s">
        <v>7737</v>
      </c>
      <c r="G147" s="179" t="s">
        <v>367</v>
      </c>
      <c r="H147" s="180">
        <v>2</v>
      </c>
      <c r="I147" s="181"/>
      <c r="J147" s="182">
        <f>ROUND(I147*H147,2)</f>
        <v>0</v>
      </c>
      <c r="K147" s="178" t="s">
        <v>3</v>
      </c>
      <c r="L147" s="183"/>
      <c r="M147" s="184" t="s">
        <v>3</v>
      </c>
      <c r="N147" s="185" t="s">
        <v>40</v>
      </c>
      <c r="P147" s="143">
        <f>O147*H147</f>
        <v>0</v>
      </c>
      <c r="Q147" s="143">
        <v>0</v>
      </c>
      <c r="R147" s="143">
        <f>Q147*H147</f>
        <v>0</v>
      </c>
      <c r="S147" s="143">
        <v>0</v>
      </c>
      <c r="T147" s="144">
        <f>S147*H147</f>
        <v>0</v>
      </c>
      <c r="AR147" s="145" t="s">
        <v>171</v>
      </c>
      <c r="AT147" s="145" t="s">
        <v>539</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7738</v>
      </c>
    </row>
    <row r="148" spans="2:65" s="1" customFormat="1" ht="24.2" customHeight="1">
      <c r="B148" s="133"/>
      <c r="C148" s="134" t="s">
        <v>183</v>
      </c>
      <c r="D148" s="134" t="s">
        <v>331</v>
      </c>
      <c r="E148" s="135" t="s">
        <v>7742</v>
      </c>
      <c r="F148" s="136" t="s">
        <v>7743</v>
      </c>
      <c r="G148" s="137" t="s">
        <v>574</v>
      </c>
      <c r="H148" s="138">
        <v>2</v>
      </c>
      <c r="I148" s="139"/>
      <c r="J148" s="140">
        <f>ROUND(I148*H148,2)</f>
        <v>0</v>
      </c>
      <c r="K148" s="136" t="s">
        <v>335</v>
      </c>
      <c r="L148" s="34"/>
      <c r="M148" s="141" t="s">
        <v>3</v>
      </c>
      <c r="N148" s="142" t="s">
        <v>40</v>
      </c>
      <c r="P148" s="143">
        <f>O148*H148</f>
        <v>0</v>
      </c>
      <c r="Q148" s="143">
        <v>1E-3</v>
      </c>
      <c r="R148" s="143">
        <f>Q148*H148</f>
        <v>2E-3</v>
      </c>
      <c r="S148" s="143">
        <v>0</v>
      </c>
      <c r="T148" s="144">
        <f>S148*H148</f>
        <v>0</v>
      </c>
      <c r="AR148" s="145" t="s">
        <v>113</v>
      </c>
      <c r="AT148" s="145" t="s">
        <v>331</v>
      </c>
      <c r="AU148" s="145" t="s">
        <v>79</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7744</v>
      </c>
    </row>
    <row r="149" spans="2:65" s="1" customFormat="1">
      <c r="B149" s="34"/>
      <c r="D149" s="147" t="s">
        <v>338</v>
      </c>
      <c r="F149" s="148" t="s">
        <v>7745</v>
      </c>
      <c r="I149" s="149"/>
      <c r="L149" s="34"/>
      <c r="M149" s="150"/>
      <c r="T149" s="55"/>
      <c r="AT149" s="19" t="s">
        <v>338</v>
      </c>
      <c r="AU149" s="19" t="s">
        <v>79</v>
      </c>
    </row>
    <row r="150" spans="2:65" s="1" customFormat="1" ht="16.5" customHeight="1">
      <c r="B150" s="133"/>
      <c r="C150" s="176" t="s">
        <v>235</v>
      </c>
      <c r="D150" s="176" t="s">
        <v>539</v>
      </c>
      <c r="E150" s="177" t="s">
        <v>4529</v>
      </c>
      <c r="F150" s="178" t="s">
        <v>7748</v>
      </c>
      <c r="G150" s="179" t="s">
        <v>367</v>
      </c>
      <c r="H150" s="180">
        <v>2</v>
      </c>
      <c r="I150" s="181"/>
      <c r="J150" s="182">
        <f>ROUND(I150*H150,2)</f>
        <v>0</v>
      </c>
      <c r="K150" s="178" t="s">
        <v>3</v>
      </c>
      <c r="L150" s="183"/>
      <c r="M150" s="184" t="s">
        <v>3</v>
      </c>
      <c r="N150" s="185" t="s">
        <v>40</v>
      </c>
      <c r="P150" s="143">
        <f>O150*H150</f>
        <v>0</v>
      </c>
      <c r="Q150" s="143">
        <v>0</v>
      </c>
      <c r="R150" s="143">
        <f>Q150*H150</f>
        <v>0</v>
      </c>
      <c r="S150" s="143">
        <v>0</v>
      </c>
      <c r="T150" s="144">
        <f>S150*H150</f>
        <v>0</v>
      </c>
      <c r="AR150" s="145" t="s">
        <v>171</v>
      </c>
      <c r="AT150" s="145" t="s">
        <v>539</v>
      </c>
      <c r="AU150" s="145" t="s">
        <v>79</v>
      </c>
      <c r="AY150" s="19" t="s">
        <v>328</v>
      </c>
      <c r="BE150" s="146">
        <f>IF(N150="základní",J150,0)</f>
        <v>0</v>
      </c>
      <c r="BF150" s="146">
        <f>IF(N150="snížená",J150,0)</f>
        <v>0</v>
      </c>
      <c r="BG150" s="146">
        <f>IF(N150="zákl. přenesená",J150,0)</f>
        <v>0</v>
      </c>
      <c r="BH150" s="146">
        <f>IF(N150="sníž. přenesená",J150,0)</f>
        <v>0</v>
      </c>
      <c r="BI150" s="146">
        <f>IF(N150="nulová",J150,0)</f>
        <v>0</v>
      </c>
      <c r="BJ150" s="19" t="s">
        <v>76</v>
      </c>
      <c r="BK150" s="146">
        <f>ROUND(I150*H150,2)</f>
        <v>0</v>
      </c>
      <c r="BL150" s="19" t="s">
        <v>113</v>
      </c>
      <c r="BM150" s="145" t="s">
        <v>7749</v>
      </c>
    </row>
    <row r="151" spans="2:65" s="1" customFormat="1" ht="21.75" customHeight="1">
      <c r="B151" s="133"/>
      <c r="C151" s="134" t="s">
        <v>239</v>
      </c>
      <c r="D151" s="134" t="s">
        <v>331</v>
      </c>
      <c r="E151" s="135" t="s">
        <v>7750</v>
      </c>
      <c r="F151" s="136" t="s">
        <v>7751</v>
      </c>
      <c r="G151" s="137" t="s">
        <v>574</v>
      </c>
      <c r="H151" s="138">
        <v>4</v>
      </c>
      <c r="I151" s="139"/>
      <c r="J151" s="140">
        <f>ROUND(I151*H151,2)</f>
        <v>0</v>
      </c>
      <c r="K151" s="136" t="s">
        <v>335</v>
      </c>
      <c r="L151" s="34"/>
      <c r="M151" s="141" t="s">
        <v>3</v>
      </c>
      <c r="N151" s="142" t="s">
        <v>40</v>
      </c>
      <c r="P151" s="143">
        <f>O151*H151</f>
        <v>0</v>
      </c>
      <c r="Q151" s="143">
        <v>5.1999999999999995E-4</v>
      </c>
      <c r="R151" s="143">
        <f>Q151*H151</f>
        <v>2.0799999999999998E-3</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7752</v>
      </c>
    </row>
    <row r="152" spans="2:65" s="1" customFormat="1">
      <c r="B152" s="34"/>
      <c r="D152" s="147" t="s">
        <v>338</v>
      </c>
      <c r="F152" s="148" t="s">
        <v>7753</v>
      </c>
      <c r="I152" s="149"/>
      <c r="L152" s="34"/>
      <c r="M152" s="150"/>
      <c r="T152" s="55"/>
      <c r="AT152" s="19" t="s">
        <v>338</v>
      </c>
      <c r="AU152" s="19" t="s">
        <v>79</v>
      </c>
    </row>
    <row r="153" spans="2:65" s="1" customFormat="1" ht="16.5" customHeight="1">
      <c r="B153" s="133"/>
      <c r="C153" s="176" t="s">
        <v>9</v>
      </c>
      <c r="D153" s="176" t="s">
        <v>539</v>
      </c>
      <c r="E153" s="177" t="s">
        <v>4562</v>
      </c>
      <c r="F153" s="178" t="s">
        <v>7756</v>
      </c>
      <c r="G153" s="179" t="s">
        <v>7757</v>
      </c>
      <c r="H153" s="180">
        <v>4</v>
      </c>
      <c r="I153" s="181"/>
      <c r="J153" s="182">
        <f>ROUND(I153*H153,2)</f>
        <v>0</v>
      </c>
      <c r="K153" s="178" t="s">
        <v>3</v>
      </c>
      <c r="L153" s="183"/>
      <c r="M153" s="184" t="s">
        <v>3</v>
      </c>
      <c r="N153" s="185" t="s">
        <v>40</v>
      </c>
      <c r="P153" s="143">
        <f>O153*H153</f>
        <v>0</v>
      </c>
      <c r="Q153" s="143">
        <v>0</v>
      </c>
      <c r="R153" s="143">
        <f>Q153*H153</f>
        <v>0</v>
      </c>
      <c r="S153" s="143">
        <v>0</v>
      </c>
      <c r="T153" s="144">
        <f>S153*H153</f>
        <v>0</v>
      </c>
      <c r="AR153" s="145" t="s">
        <v>1575</v>
      </c>
      <c r="AT153" s="145" t="s">
        <v>539</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1575</v>
      </c>
      <c r="BM153" s="145" t="s">
        <v>7758</v>
      </c>
    </row>
    <row r="154" spans="2:65" s="1" customFormat="1" ht="16.5" customHeight="1">
      <c r="B154" s="133"/>
      <c r="C154" s="134" t="s">
        <v>505</v>
      </c>
      <c r="D154" s="134" t="s">
        <v>331</v>
      </c>
      <c r="E154" s="135" t="s">
        <v>2344</v>
      </c>
      <c r="F154" s="136" t="s">
        <v>8889</v>
      </c>
      <c r="G154" s="137" t="s">
        <v>367</v>
      </c>
      <c r="H154" s="138">
        <v>1</v>
      </c>
      <c r="I154" s="139"/>
      <c r="J154" s="140">
        <f>ROUND(I154*H154,2)</f>
        <v>0</v>
      </c>
      <c r="K154" s="136" t="s">
        <v>3</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8890</v>
      </c>
    </row>
    <row r="155" spans="2:65" s="1" customFormat="1" ht="21.75" customHeight="1">
      <c r="B155" s="133"/>
      <c r="C155" s="134" t="s">
        <v>512</v>
      </c>
      <c r="D155" s="134" t="s">
        <v>331</v>
      </c>
      <c r="E155" s="135" t="s">
        <v>4431</v>
      </c>
      <c r="F155" s="136" t="s">
        <v>8891</v>
      </c>
      <c r="G155" s="137" t="s">
        <v>367</v>
      </c>
      <c r="H155" s="138">
        <v>3</v>
      </c>
      <c r="I155" s="139"/>
      <c r="J155" s="140">
        <f>ROUND(I155*H155,2)</f>
        <v>0</v>
      </c>
      <c r="K155" s="136" t="s">
        <v>3</v>
      </c>
      <c r="L155" s="34"/>
      <c r="M155" s="141" t="s">
        <v>3</v>
      </c>
      <c r="N155" s="142" t="s">
        <v>40</v>
      </c>
      <c r="P155" s="143">
        <f>O155*H155</f>
        <v>0</v>
      </c>
      <c r="Q155" s="143">
        <v>0</v>
      </c>
      <c r="R155" s="143">
        <f>Q155*H155</f>
        <v>0</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8892</v>
      </c>
    </row>
    <row r="156" spans="2:65" s="11" customFormat="1" ht="22.9" customHeight="1">
      <c r="B156" s="121"/>
      <c r="D156" s="122" t="s">
        <v>68</v>
      </c>
      <c r="E156" s="131" t="s">
        <v>927</v>
      </c>
      <c r="F156" s="131" t="s">
        <v>928</v>
      </c>
      <c r="I156" s="124"/>
      <c r="J156" s="132">
        <f>BK156</f>
        <v>0</v>
      </c>
      <c r="L156" s="121"/>
      <c r="M156" s="126"/>
      <c r="P156" s="127">
        <f>SUM(P157:P158)</f>
        <v>0</v>
      </c>
      <c r="R156" s="127">
        <f>SUM(R157:R158)</f>
        <v>0</v>
      </c>
      <c r="T156" s="128">
        <f>SUM(T157:T158)</f>
        <v>0</v>
      </c>
      <c r="AR156" s="122" t="s">
        <v>76</v>
      </c>
      <c r="AT156" s="129" t="s">
        <v>68</v>
      </c>
      <c r="AU156" s="129" t="s">
        <v>76</v>
      </c>
      <c r="AY156" s="122" t="s">
        <v>328</v>
      </c>
      <c r="BK156" s="130">
        <f>SUM(BK157:BK158)</f>
        <v>0</v>
      </c>
    </row>
    <row r="157" spans="2:65" s="1" customFormat="1" ht="55.5" customHeight="1">
      <c r="B157" s="133"/>
      <c r="C157" s="134" t="s">
        <v>526</v>
      </c>
      <c r="D157" s="134" t="s">
        <v>331</v>
      </c>
      <c r="E157" s="135" t="s">
        <v>5344</v>
      </c>
      <c r="F157" s="136" t="s">
        <v>5345</v>
      </c>
      <c r="G157" s="137" t="s">
        <v>585</v>
      </c>
      <c r="H157" s="138">
        <v>5.2270000000000003</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7793</v>
      </c>
    </row>
    <row r="158" spans="2:65" s="1" customFormat="1">
      <c r="B158" s="34"/>
      <c r="D158" s="147" t="s">
        <v>338</v>
      </c>
      <c r="F158" s="148" t="s">
        <v>5347</v>
      </c>
      <c r="I158" s="149"/>
      <c r="L158" s="34"/>
      <c r="M158" s="153"/>
      <c r="N158" s="154"/>
      <c r="O158" s="154"/>
      <c r="P158" s="154"/>
      <c r="Q158" s="154"/>
      <c r="R158" s="154"/>
      <c r="S158" s="154"/>
      <c r="T158" s="155"/>
      <c r="AT158" s="19" t="s">
        <v>338</v>
      </c>
      <c r="AU158" s="19" t="s">
        <v>79</v>
      </c>
    </row>
    <row r="159" spans="2:65" s="1" customFormat="1" ht="6.95" customHeight="1">
      <c r="B159" s="43"/>
      <c r="C159" s="44"/>
      <c r="D159" s="44"/>
      <c r="E159" s="44"/>
      <c r="F159" s="44"/>
      <c r="G159" s="44"/>
      <c r="H159" s="44"/>
      <c r="I159" s="44"/>
      <c r="J159" s="44"/>
      <c r="K159" s="44"/>
      <c r="L159" s="34"/>
    </row>
  </sheetData>
  <autoFilter ref="C97:K158" xr:uid="{00000000-0009-0000-0000-000028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800-000000000000}"/>
    <hyperlink ref="F112" r:id="rId2" xr:uid="{00000000-0004-0000-2800-000001000000}"/>
    <hyperlink ref="F119" r:id="rId3" xr:uid="{00000000-0004-0000-2800-000002000000}"/>
    <hyperlink ref="F123" r:id="rId4" xr:uid="{00000000-0004-0000-2800-000003000000}"/>
    <hyperlink ref="F128" r:id="rId5" xr:uid="{00000000-0004-0000-2800-000004000000}"/>
    <hyperlink ref="F137" r:id="rId6" xr:uid="{00000000-0004-0000-2800-000005000000}"/>
    <hyperlink ref="F146" r:id="rId7" xr:uid="{00000000-0004-0000-2800-000006000000}"/>
    <hyperlink ref="F149" r:id="rId8" xr:uid="{00000000-0004-0000-2800-000007000000}"/>
    <hyperlink ref="F152" r:id="rId9" xr:uid="{00000000-0004-0000-2800-000008000000}"/>
    <hyperlink ref="F158" r:id="rId10" xr:uid="{00000000-0004-0000-28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4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240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8652</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8893</v>
      </c>
      <c r="L12" s="34"/>
    </row>
    <row r="13" spans="2:46" s="1" customFormat="1" ht="16.5" customHeight="1">
      <c r="B13" s="34"/>
      <c r="E13" s="353" t="s">
        <v>8894</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ROUND((SUM(BE98:BE408)),  2)</f>
        <v>0</v>
      </c>
      <c r="I37" s="95">
        <v>0.21</v>
      </c>
      <c r="J37" s="84">
        <f>ROUND(((SUM(BE98:BE408))*I37),  2)</f>
        <v>0</v>
      </c>
      <c r="L37" s="34"/>
    </row>
    <row r="38" spans="2:12" s="1" customFormat="1" ht="14.45" customHeight="1">
      <c r="B38" s="34"/>
      <c r="E38" s="29" t="s">
        <v>41</v>
      </c>
      <c r="F38" s="84">
        <f>ROUND((SUM(BF98:BF408)),  2)</f>
        <v>0</v>
      </c>
      <c r="I38" s="95">
        <v>0.12</v>
      </c>
      <c r="J38" s="84">
        <f>ROUND(((SUM(BF98:BF408))*I38),  2)</f>
        <v>0</v>
      </c>
      <c r="L38" s="34"/>
    </row>
    <row r="39" spans="2:12" s="1" customFormat="1" ht="14.45" hidden="1" customHeight="1">
      <c r="B39" s="34"/>
      <c r="E39" s="29" t="s">
        <v>42</v>
      </c>
      <c r="F39" s="84">
        <f>ROUND((SUM(BG98:BG408)),  2)</f>
        <v>0</v>
      </c>
      <c r="I39" s="95">
        <v>0.21</v>
      </c>
      <c r="J39" s="84">
        <f>0</f>
        <v>0</v>
      </c>
      <c r="L39" s="34"/>
    </row>
    <row r="40" spans="2:12" s="1" customFormat="1" ht="14.45" hidden="1" customHeight="1">
      <c r="B40" s="34"/>
      <c r="E40" s="29" t="s">
        <v>43</v>
      </c>
      <c r="F40" s="84">
        <f>ROUND((SUM(BH98:BH408)),  2)</f>
        <v>0</v>
      </c>
      <c r="I40" s="95">
        <v>0.12</v>
      </c>
      <c r="J40" s="84">
        <f>0</f>
        <v>0</v>
      </c>
      <c r="L40" s="34"/>
    </row>
    <row r="41" spans="2:12" s="1" customFormat="1" ht="14.45" hidden="1" customHeight="1">
      <c r="B41" s="34"/>
      <c r="E41" s="29" t="s">
        <v>44</v>
      </c>
      <c r="F41" s="84">
        <f>ROUND((SUM(BI98:BI408)),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8652</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8893</v>
      </c>
      <c r="L57" s="34"/>
    </row>
    <row r="58" spans="2:12" s="1" customFormat="1" ht="16.5" customHeight="1">
      <c r="B58" s="34"/>
      <c r="E58" s="353" t="str">
        <f>E13</f>
        <v>Objekt1 - Vegetační úpravy Etapa 2</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7796</v>
      </c>
      <c r="E68" s="107"/>
      <c r="F68" s="107"/>
      <c r="G68" s="107"/>
      <c r="H68" s="107"/>
      <c r="I68" s="107"/>
      <c r="J68" s="108">
        <f>J99</f>
        <v>0</v>
      </c>
      <c r="L68" s="105"/>
    </row>
    <row r="69" spans="2:47" s="8" customFormat="1" ht="24.95" customHeight="1">
      <c r="B69" s="105"/>
      <c r="D69" s="106" t="s">
        <v>7797</v>
      </c>
      <c r="E69" s="107"/>
      <c r="F69" s="107"/>
      <c r="G69" s="107"/>
      <c r="H69" s="107"/>
      <c r="I69" s="107"/>
      <c r="J69" s="108">
        <f>J117</f>
        <v>0</v>
      </c>
      <c r="L69" s="105"/>
    </row>
    <row r="70" spans="2:47" s="8" customFormat="1" ht="24.95" customHeight="1">
      <c r="B70" s="105"/>
      <c r="D70" s="106" t="s">
        <v>8895</v>
      </c>
      <c r="E70" s="107"/>
      <c r="F70" s="107"/>
      <c r="G70" s="107"/>
      <c r="H70" s="107"/>
      <c r="I70" s="107"/>
      <c r="J70" s="108">
        <f>J138</f>
        <v>0</v>
      </c>
      <c r="L70" s="105"/>
    </row>
    <row r="71" spans="2:47" s="8" customFormat="1" ht="24.95" customHeight="1">
      <c r="B71" s="105"/>
      <c r="D71" s="106" t="s">
        <v>7800</v>
      </c>
      <c r="E71" s="107"/>
      <c r="F71" s="107"/>
      <c r="G71" s="107"/>
      <c r="H71" s="107"/>
      <c r="I71" s="107"/>
      <c r="J71" s="108">
        <f>J155</f>
        <v>0</v>
      </c>
      <c r="L71" s="105"/>
    </row>
    <row r="72" spans="2:47" s="8" customFormat="1" ht="24.95" customHeight="1">
      <c r="B72" s="105"/>
      <c r="D72" s="106" t="s">
        <v>7802</v>
      </c>
      <c r="E72" s="107"/>
      <c r="F72" s="107"/>
      <c r="G72" s="107"/>
      <c r="H72" s="107"/>
      <c r="I72" s="107"/>
      <c r="J72" s="108">
        <f>J251</f>
        <v>0</v>
      </c>
      <c r="L72" s="105"/>
    </row>
    <row r="73" spans="2:47" s="8" customFormat="1" ht="24.95" customHeight="1">
      <c r="B73" s="105"/>
      <c r="D73" s="106" t="s">
        <v>8896</v>
      </c>
      <c r="E73" s="107"/>
      <c r="F73" s="107"/>
      <c r="G73" s="107"/>
      <c r="H73" s="107"/>
      <c r="I73" s="107"/>
      <c r="J73" s="108">
        <f>J276</f>
        <v>0</v>
      </c>
      <c r="L73" s="105"/>
    </row>
    <row r="74" spans="2:47" s="8" customFormat="1" ht="24.95" customHeight="1">
      <c r="B74" s="105"/>
      <c r="D74" s="106" t="s">
        <v>7805</v>
      </c>
      <c r="E74" s="107"/>
      <c r="F74" s="107"/>
      <c r="G74" s="107"/>
      <c r="H74" s="107"/>
      <c r="I74" s="107"/>
      <c r="J74" s="108">
        <f>J341</f>
        <v>0</v>
      </c>
      <c r="L74" s="105"/>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8652</v>
      </c>
      <c r="F86" s="335"/>
      <c r="G86" s="335"/>
      <c r="H86" s="335"/>
      <c r="L86" s="22"/>
    </row>
    <row r="87" spans="2:12" ht="12" customHeight="1">
      <c r="B87" s="22"/>
      <c r="C87" s="29" t="s">
        <v>303</v>
      </c>
      <c r="L87" s="22"/>
    </row>
    <row r="88" spans="2:12" s="1" customFormat="1" ht="16.5" customHeight="1">
      <c r="B88" s="34"/>
      <c r="E88" s="365" t="s">
        <v>419</v>
      </c>
      <c r="F88" s="374"/>
      <c r="G88" s="374"/>
      <c r="H88" s="374"/>
      <c r="L88" s="34"/>
    </row>
    <row r="89" spans="2:12" s="1" customFormat="1" ht="12" customHeight="1">
      <c r="B89" s="34"/>
      <c r="C89" s="29" t="s">
        <v>8893</v>
      </c>
      <c r="L89" s="34"/>
    </row>
    <row r="90" spans="2:12" s="1" customFormat="1" ht="16.5" customHeight="1">
      <c r="B90" s="34"/>
      <c r="E90" s="353" t="str">
        <f>E13</f>
        <v>Objekt1 - Vegetační úpravy Etapa 2</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P99+P117+P138+P155+P251+P276+P341</f>
        <v>0</v>
      </c>
      <c r="Q98" s="52"/>
      <c r="R98" s="118">
        <f>R99+R117+R138+R155+R251+R276+R341</f>
        <v>0</v>
      </c>
      <c r="S98" s="52"/>
      <c r="T98" s="119">
        <f>T99+T117+T138+T155+T251+T276+T341</f>
        <v>0</v>
      </c>
      <c r="AT98" s="19" t="s">
        <v>68</v>
      </c>
      <c r="AU98" s="19" t="s">
        <v>310</v>
      </c>
      <c r="BK98" s="120">
        <f>BK99+BK117+BK138+BK155+BK251+BK276+BK341</f>
        <v>0</v>
      </c>
    </row>
    <row r="99" spans="2:65" s="11" customFormat="1" ht="25.9" customHeight="1">
      <c r="B99" s="121"/>
      <c r="D99" s="122" t="s">
        <v>68</v>
      </c>
      <c r="E99" s="123" t="s">
        <v>7808</v>
      </c>
      <c r="F99" s="123" t="s">
        <v>7809</v>
      </c>
      <c r="I99" s="124"/>
      <c r="J99" s="125">
        <f>BK99</f>
        <v>0</v>
      </c>
      <c r="L99" s="121"/>
      <c r="M99" s="126"/>
      <c r="P99" s="127">
        <f>SUM(P100:P116)</f>
        <v>0</v>
      </c>
      <c r="R99" s="127">
        <f>SUM(R100:R116)</f>
        <v>0</v>
      </c>
      <c r="T99" s="128">
        <f>SUM(T100:T116)</f>
        <v>0</v>
      </c>
      <c r="AR99" s="122" t="s">
        <v>76</v>
      </c>
      <c r="AT99" s="129" t="s">
        <v>68</v>
      </c>
      <c r="AU99" s="129" t="s">
        <v>69</v>
      </c>
      <c r="AY99" s="122" t="s">
        <v>328</v>
      </c>
      <c r="BK99" s="130">
        <f>SUM(BK100:BK116)</f>
        <v>0</v>
      </c>
    </row>
    <row r="100" spans="2:65" s="1" customFormat="1" ht="24.2" customHeight="1">
      <c r="B100" s="133"/>
      <c r="C100" s="134" t="s">
        <v>76</v>
      </c>
      <c r="D100" s="134" t="s">
        <v>331</v>
      </c>
      <c r="E100" s="135" t="s">
        <v>7810</v>
      </c>
      <c r="F100" s="136" t="s">
        <v>7811</v>
      </c>
      <c r="G100" s="137" t="s">
        <v>476</v>
      </c>
      <c r="H100" s="138">
        <v>112</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7812</v>
      </c>
      <c r="I101" s="149"/>
      <c r="L101" s="34"/>
      <c r="M101" s="150"/>
      <c r="T101" s="55"/>
      <c r="AT101" s="19" t="s">
        <v>338</v>
      </c>
      <c r="AU101" s="19" t="s">
        <v>76</v>
      </c>
    </row>
    <row r="102" spans="2:65" s="1" customFormat="1" ht="29.25">
      <c r="B102" s="34"/>
      <c r="D102" s="151" t="s">
        <v>340</v>
      </c>
      <c r="F102" s="152" t="s">
        <v>8897</v>
      </c>
      <c r="I102" s="149"/>
      <c r="L102" s="34"/>
      <c r="M102" s="150"/>
      <c r="T102" s="55"/>
      <c r="AT102" s="19" t="s">
        <v>340</v>
      </c>
      <c r="AU102" s="19" t="s">
        <v>76</v>
      </c>
    </row>
    <row r="103" spans="2:65" s="14" customFormat="1">
      <c r="B103" s="170"/>
      <c r="D103" s="151" t="s">
        <v>442</v>
      </c>
      <c r="E103" s="171" t="s">
        <v>3</v>
      </c>
      <c r="F103" s="172" t="s">
        <v>8898</v>
      </c>
      <c r="H103" s="171" t="s">
        <v>3</v>
      </c>
      <c r="I103" s="173"/>
      <c r="L103" s="170"/>
      <c r="M103" s="174"/>
      <c r="T103" s="175"/>
      <c r="AT103" s="171" t="s">
        <v>442</v>
      </c>
      <c r="AU103" s="171" t="s">
        <v>76</v>
      </c>
      <c r="AV103" s="14" t="s">
        <v>76</v>
      </c>
      <c r="AW103" s="14" t="s">
        <v>31</v>
      </c>
      <c r="AX103" s="14" t="s">
        <v>69</v>
      </c>
      <c r="AY103" s="171" t="s">
        <v>328</v>
      </c>
    </row>
    <row r="104" spans="2:65" s="12" customFormat="1">
      <c r="B104" s="156"/>
      <c r="D104" s="151" t="s">
        <v>442</v>
      </c>
      <c r="E104" s="157" t="s">
        <v>3</v>
      </c>
      <c r="F104" s="158" t="s">
        <v>8899</v>
      </c>
      <c r="H104" s="159">
        <v>112</v>
      </c>
      <c r="I104" s="160"/>
      <c r="L104" s="156"/>
      <c r="M104" s="161"/>
      <c r="T104" s="162"/>
      <c r="AT104" s="157" t="s">
        <v>442</v>
      </c>
      <c r="AU104" s="157" t="s">
        <v>76</v>
      </c>
      <c r="AV104" s="12" t="s">
        <v>79</v>
      </c>
      <c r="AW104" s="12" t="s">
        <v>31</v>
      </c>
      <c r="AX104" s="12" t="s">
        <v>69</v>
      </c>
      <c r="AY104" s="157" t="s">
        <v>328</v>
      </c>
    </row>
    <row r="105" spans="2:65" s="13" customFormat="1">
      <c r="B105" s="163"/>
      <c r="D105" s="151" t="s">
        <v>442</v>
      </c>
      <c r="E105" s="164" t="s">
        <v>3</v>
      </c>
      <c r="F105" s="165" t="s">
        <v>452</v>
      </c>
      <c r="H105" s="166">
        <v>112</v>
      </c>
      <c r="I105" s="167"/>
      <c r="L105" s="163"/>
      <c r="M105" s="168"/>
      <c r="T105" s="169"/>
      <c r="AT105" s="164" t="s">
        <v>442</v>
      </c>
      <c r="AU105" s="164" t="s">
        <v>76</v>
      </c>
      <c r="AV105" s="13" t="s">
        <v>113</v>
      </c>
      <c r="AW105" s="13" t="s">
        <v>31</v>
      </c>
      <c r="AX105" s="13" t="s">
        <v>76</v>
      </c>
      <c r="AY105" s="164" t="s">
        <v>328</v>
      </c>
    </row>
    <row r="106" spans="2:65" s="1" customFormat="1" ht="33" customHeight="1">
      <c r="B106" s="133"/>
      <c r="C106" s="134" t="s">
        <v>79</v>
      </c>
      <c r="D106" s="134" t="s">
        <v>331</v>
      </c>
      <c r="E106" s="135" t="s">
        <v>7816</v>
      </c>
      <c r="F106" s="136" t="s">
        <v>7817</v>
      </c>
      <c r="G106" s="137" t="s">
        <v>476</v>
      </c>
      <c r="H106" s="138">
        <v>112</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113</v>
      </c>
    </row>
    <row r="107" spans="2:65" s="1" customFormat="1">
      <c r="B107" s="34"/>
      <c r="D107" s="147" t="s">
        <v>338</v>
      </c>
      <c r="F107" s="148" t="s">
        <v>7818</v>
      </c>
      <c r="I107" s="149"/>
      <c r="L107" s="34"/>
      <c r="M107" s="150"/>
      <c r="T107" s="55"/>
      <c r="AT107" s="19" t="s">
        <v>338</v>
      </c>
      <c r="AU107" s="19" t="s">
        <v>76</v>
      </c>
    </row>
    <row r="108" spans="2:65" s="1" customFormat="1" ht="44.25" customHeight="1">
      <c r="B108" s="133"/>
      <c r="C108" s="134" t="s">
        <v>87</v>
      </c>
      <c r="D108" s="134" t="s">
        <v>331</v>
      </c>
      <c r="E108" s="135" t="s">
        <v>7819</v>
      </c>
      <c r="F108" s="136" t="s">
        <v>7820</v>
      </c>
      <c r="G108" s="137" t="s">
        <v>574</v>
      </c>
      <c r="H108" s="138">
        <v>3</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150</v>
      </c>
    </row>
    <row r="109" spans="2:65" s="1" customFormat="1">
      <c r="B109" s="34"/>
      <c r="D109" s="147" t="s">
        <v>338</v>
      </c>
      <c r="F109" s="148" t="s">
        <v>7821</v>
      </c>
      <c r="I109" s="149"/>
      <c r="L109" s="34"/>
      <c r="M109" s="150"/>
      <c r="T109" s="55"/>
      <c r="AT109" s="19" t="s">
        <v>338</v>
      </c>
      <c r="AU109" s="19" t="s">
        <v>76</v>
      </c>
    </row>
    <row r="110" spans="2:65" s="1" customFormat="1" ht="44.25" customHeight="1">
      <c r="B110" s="133"/>
      <c r="C110" s="134" t="s">
        <v>113</v>
      </c>
      <c r="D110" s="134" t="s">
        <v>331</v>
      </c>
      <c r="E110" s="135" t="s">
        <v>7823</v>
      </c>
      <c r="F110" s="136" t="s">
        <v>7824</v>
      </c>
      <c r="G110" s="137" t="s">
        <v>574</v>
      </c>
      <c r="H110" s="138">
        <v>2</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c r="B111" s="34"/>
      <c r="D111" s="147" t="s">
        <v>338</v>
      </c>
      <c r="F111" s="148" t="s">
        <v>7825</v>
      </c>
      <c r="I111" s="149"/>
      <c r="L111" s="34"/>
      <c r="M111" s="150"/>
      <c r="T111" s="55"/>
      <c r="AT111" s="19" t="s">
        <v>338</v>
      </c>
      <c r="AU111" s="19" t="s">
        <v>76</v>
      </c>
    </row>
    <row r="112" spans="2:65" s="1" customFormat="1" ht="44.25" customHeight="1">
      <c r="B112" s="133"/>
      <c r="C112" s="134" t="s">
        <v>138</v>
      </c>
      <c r="D112" s="134" t="s">
        <v>331</v>
      </c>
      <c r="E112" s="135" t="s">
        <v>7827</v>
      </c>
      <c r="F112" s="136" t="s">
        <v>7828</v>
      </c>
      <c r="G112" s="137" t="s">
        <v>574</v>
      </c>
      <c r="H112" s="138">
        <v>2</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76</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235</v>
      </c>
    </row>
    <row r="113" spans="2:65" s="1" customFormat="1">
      <c r="B113" s="34"/>
      <c r="D113" s="147" t="s">
        <v>338</v>
      </c>
      <c r="F113" s="148" t="s">
        <v>7829</v>
      </c>
      <c r="I113" s="149"/>
      <c r="L113" s="34"/>
      <c r="M113" s="150"/>
      <c r="T113" s="55"/>
      <c r="AT113" s="19" t="s">
        <v>338</v>
      </c>
      <c r="AU113" s="19" t="s">
        <v>76</v>
      </c>
    </row>
    <row r="114" spans="2:65" s="14" customFormat="1">
      <c r="B114" s="170"/>
      <c r="D114" s="151" t="s">
        <v>442</v>
      </c>
      <c r="E114" s="171" t="s">
        <v>3</v>
      </c>
      <c r="F114" s="172" t="s">
        <v>8900</v>
      </c>
      <c r="H114" s="171" t="s">
        <v>3</v>
      </c>
      <c r="I114" s="173"/>
      <c r="L114" s="170"/>
      <c r="M114" s="174"/>
      <c r="T114" s="175"/>
      <c r="AT114" s="171" t="s">
        <v>442</v>
      </c>
      <c r="AU114" s="171" t="s">
        <v>76</v>
      </c>
      <c r="AV114" s="14" t="s">
        <v>76</v>
      </c>
      <c r="AW114" s="14" t="s">
        <v>31</v>
      </c>
      <c r="AX114" s="14" t="s">
        <v>69</v>
      </c>
      <c r="AY114" s="171" t="s">
        <v>328</v>
      </c>
    </row>
    <row r="115" spans="2:65" s="12" customFormat="1">
      <c r="B115" s="156"/>
      <c r="D115" s="151" t="s">
        <v>442</v>
      </c>
      <c r="E115" s="157" t="s">
        <v>3</v>
      </c>
      <c r="F115" s="158" t="s">
        <v>79</v>
      </c>
      <c r="H115" s="159">
        <v>2</v>
      </c>
      <c r="I115" s="160"/>
      <c r="L115" s="156"/>
      <c r="M115" s="161"/>
      <c r="T115" s="162"/>
      <c r="AT115" s="157" t="s">
        <v>442</v>
      </c>
      <c r="AU115" s="157" t="s">
        <v>76</v>
      </c>
      <c r="AV115" s="12" t="s">
        <v>79</v>
      </c>
      <c r="AW115" s="12" t="s">
        <v>31</v>
      </c>
      <c r="AX115" s="12" t="s">
        <v>69</v>
      </c>
      <c r="AY115" s="157" t="s">
        <v>328</v>
      </c>
    </row>
    <row r="116" spans="2:65" s="13" customFormat="1">
      <c r="B116" s="163"/>
      <c r="D116" s="151" t="s">
        <v>442</v>
      </c>
      <c r="E116" s="164" t="s">
        <v>3</v>
      </c>
      <c r="F116" s="165" t="s">
        <v>452</v>
      </c>
      <c r="H116" s="166">
        <v>2</v>
      </c>
      <c r="I116" s="167"/>
      <c r="L116" s="163"/>
      <c r="M116" s="168"/>
      <c r="T116" s="169"/>
      <c r="AT116" s="164" t="s">
        <v>442</v>
      </c>
      <c r="AU116" s="164" t="s">
        <v>76</v>
      </c>
      <c r="AV116" s="13" t="s">
        <v>113</v>
      </c>
      <c r="AW116" s="13" t="s">
        <v>31</v>
      </c>
      <c r="AX116" s="13" t="s">
        <v>76</v>
      </c>
      <c r="AY116" s="164" t="s">
        <v>328</v>
      </c>
    </row>
    <row r="117" spans="2:65" s="11" customFormat="1" ht="25.9" customHeight="1">
      <c r="B117" s="121"/>
      <c r="D117" s="122" t="s">
        <v>68</v>
      </c>
      <c r="E117" s="123" t="s">
        <v>7835</v>
      </c>
      <c r="F117" s="123" t="s">
        <v>7836</v>
      </c>
      <c r="I117" s="124"/>
      <c r="J117" s="125">
        <f>BK117</f>
        <v>0</v>
      </c>
      <c r="L117" s="121"/>
      <c r="M117" s="126"/>
      <c r="P117" s="127">
        <f>SUM(P118:P137)</f>
        <v>0</v>
      </c>
      <c r="R117" s="127">
        <f>SUM(R118:R137)</f>
        <v>0</v>
      </c>
      <c r="T117" s="128">
        <f>SUM(T118:T137)</f>
        <v>0</v>
      </c>
      <c r="AR117" s="122" t="s">
        <v>76</v>
      </c>
      <c r="AT117" s="129" t="s">
        <v>68</v>
      </c>
      <c r="AU117" s="129" t="s">
        <v>69</v>
      </c>
      <c r="AY117" s="122" t="s">
        <v>328</v>
      </c>
      <c r="BK117" s="130">
        <f>SUM(BK118:BK137)</f>
        <v>0</v>
      </c>
    </row>
    <row r="118" spans="2:65" s="1" customFormat="1" ht="33" customHeight="1">
      <c r="B118" s="133"/>
      <c r="C118" s="134" t="s">
        <v>150</v>
      </c>
      <c r="D118" s="134" t="s">
        <v>331</v>
      </c>
      <c r="E118" s="135" t="s">
        <v>8901</v>
      </c>
      <c r="F118" s="136" t="s">
        <v>8902</v>
      </c>
      <c r="G118" s="137" t="s">
        <v>574</v>
      </c>
      <c r="H118" s="138">
        <v>1</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v>
      </c>
    </row>
    <row r="119" spans="2:65" s="1" customFormat="1">
      <c r="B119" s="34"/>
      <c r="D119" s="147" t="s">
        <v>338</v>
      </c>
      <c r="F119" s="148" t="s">
        <v>8903</v>
      </c>
      <c r="I119" s="149"/>
      <c r="L119" s="34"/>
      <c r="M119" s="150"/>
      <c r="T119" s="55"/>
      <c r="AT119" s="19" t="s">
        <v>338</v>
      </c>
      <c r="AU119" s="19" t="s">
        <v>76</v>
      </c>
    </row>
    <row r="120" spans="2:65" s="1" customFormat="1" ht="19.5">
      <c r="B120" s="34"/>
      <c r="D120" s="151" t="s">
        <v>340</v>
      </c>
      <c r="F120" s="152" t="s">
        <v>8904</v>
      </c>
      <c r="I120" s="149"/>
      <c r="L120" s="34"/>
      <c r="M120" s="150"/>
      <c r="T120" s="55"/>
      <c r="AT120" s="19" t="s">
        <v>340</v>
      </c>
      <c r="AU120" s="19" t="s">
        <v>76</v>
      </c>
    </row>
    <row r="121" spans="2:65" s="1" customFormat="1" ht="33" customHeight="1">
      <c r="B121" s="133"/>
      <c r="C121" s="134" t="s">
        <v>168</v>
      </c>
      <c r="D121" s="134" t="s">
        <v>331</v>
      </c>
      <c r="E121" s="135" t="s">
        <v>7853</v>
      </c>
      <c r="F121" s="136" t="s">
        <v>8905</v>
      </c>
      <c r="G121" s="137" t="s">
        <v>574</v>
      </c>
      <c r="H121" s="138">
        <v>1</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512</v>
      </c>
    </row>
    <row r="122" spans="2:65" s="1" customFormat="1">
      <c r="B122" s="34"/>
      <c r="D122" s="147" t="s">
        <v>338</v>
      </c>
      <c r="F122" s="148" t="s">
        <v>7855</v>
      </c>
      <c r="I122" s="149"/>
      <c r="L122" s="34"/>
      <c r="M122" s="150"/>
      <c r="T122" s="55"/>
      <c r="AT122" s="19" t="s">
        <v>338</v>
      </c>
      <c r="AU122" s="19" t="s">
        <v>76</v>
      </c>
    </row>
    <row r="123" spans="2:65" s="1" customFormat="1" ht="19.5">
      <c r="B123" s="34"/>
      <c r="D123" s="151" t="s">
        <v>340</v>
      </c>
      <c r="F123" s="152" t="s">
        <v>8906</v>
      </c>
      <c r="I123" s="149"/>
      <c r="L123" s="34"/>
      <c r="M123" s="150"/>
      <c r="T123" s="55"/>
      <c r="AT123" s="19" t="s">
        <v>340</v>
      </c>
      <c r="AU123" s="19" t="s">
        <v>76</v>
      </c>
    </row>
    <row r="124" spans="2:65" s="1" customFormat="1" ht="24.2" customHeight="1">
      <c r="B124" s="133"/>
      <c r="C124" s="134" t="s">
        <v>171</v>
      </c>
      <c r="D124" s="134" t="s">
        <v>331</v>
      </c>
      <c r="E124" s="135" t="s">
        <v>7868</v>
      </c>
      <c r="F124" s="136" t="s">
        <v>7869</v>
      </c>
      <c r="G124" s="137" t="s">
        <v>574</v>
      </c>
      <c r="H124" s="138">
        <v>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532</v>
      </c>
    </row>
    <row r="125" spans="2:65" s="1" customFormat="1">
      <c r="B125" s="34"/>
      <c r="D125" s="147" t="s">
        <v>338</v>
      </c>
      <c r="F125" s="148" t="s">
        <v>7870</v>
      </c>
      <c r="I125" s="149"/>
      <c r="L125" s="34"/>
      <c r="M125" s="150"/>
      <c r="T125" s="55"/>
      <c r="AT125" s="19" t="s">
        <v>338</v>
      </c>
      <c r="AU125" s="19" t="s">
        <v>76</v>
      </c>
    </row>
    <row r="126" spans="2:65" s="1" customFormat="1" ht="29.25">
      <c r="B126" s="34"/>
      <c r="D126" s="151" t="s">
        <v>340</v>
      </c>
      <c r="F126" s="152" t="s">
        <v>8907</v>
      </c>
      <c r="I126" s="149"/>
      <c r="L126" s="34"/>
      <c r="M126" s="150"/>
      <c r="T126" s="55"/>
      <c r="AT126" s="19" t="s">
        <v>340</v>
      </c>
      <c r="AU126" s="19" t="s">
        <v>76</v>
      </c>
    </row>
    <row r="127" spans="2:65" s="1" customFormat="1" ht="24.2" customHeight="1">
      <c r="B127" s="133"/>
      <c r="C127" s="134" t="s">
        <v>183</v>
      </c>
      <c r="D127" s="134" t="s">
        <v>331</v>
      </c>
      <c r="E127" s="135" t="s">
        <v>7914</v>
      </c>
      <c r="F127" s="136" t="s">
        <v>7915</v>
      </c>
      <c r="G127" s="137" t="s">
        <v>574</v>
      </c>
      <c r="H127" s="138">
        <v>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544</v>
      </c>
    </row>
    <row r="128" spans="2:65" s="1" customFormat="1">
      <c r="B128" s="34"/>
      <c r="D128" s="147" t="s">
        <v>338</v>
      </c>
      <c r="F128" s="148" t="s">
        <v>7916</v>
      </c>
      <c r="I128" s="149"/>
      <c r="L128" s="34"/>
      <c r="M128" s="150"/>
      <c r="T128" s="55"/>
      <c r="AT128" s="19" t="s">
        <v>338</v>
      </c>
      <c r="AU128" s="19" t="s">
        <v>76</v>
      </c>
    </row>
    <row r="129" spans="2:65" s="1" customFormat="1" ht="19.5">
      <c r="B129" s="34"/>
      <c r="D129" s="151" t="s">
        <v>340</v>
      </c>
      <c r="F129" s="152" t="s">
        <v>8908</v>
      </c>
      <c r="I129" s="149"/>
      <c r="L129" s="34"/>
      <c r="M129" s="150"/>
      <c r="T129" s="55"/>
      <c r="AT129" s="19" t="s">
        <v>340</v>
      </c>
      <c r="AU129" s="19" t="s">
        <v>76</v>
      </c>
    </row>
    <row r="130" spans="2:65" s="1" customFormat="1" ht="16.5" customHeight="1">
      <c r="B130" s="133"/>
      <c r="C130" s="134" t="s">
        <v>235</v>
      </c>
      <c r="D130" s="134" t="s">
        <v>331</v>
      </c>
      <c r="E130" s="135" t="s">
        <v>7918</v>
      </c>
      <c r="F130" s="136" t="s">
        <v>7919</v>
      </c>
      <c r="G130" s="137" t="s">
        <v>491</v>
      </c>
      <c r="H130" s="138">
        <v>0.35</v>
      </c>
      <c r="I130" s="139"/>
      <c r="J130" s="140">
        <f>ROUND(I130*H130,2)</f>
        <v>0</v>
      </c>
      <c r="K130" s="136" t="s">
        <v>3</v>
      </c>
      <c r="L130" s="34"/>
      <c r="M130" s="141" t="s">
        <v>3</v>
      </c>
      <c r="N130" s="142" t="s">
        <v>40</v>
      </c>
      <c r="P130" s="143">
        <f>O130*H130</f>
        <v>0</v>
      </c>
      <c r="Q130" s="143">
        <v>0</v>
      </c>
      <c r="R130" s="143">
        <f>Q130*H130</f>
        <v>0</v>
      </c>
      <c r="S130" s="143">
        <v>0</v>
      </c>
      <c r="T130" s="144">
        <f>S130*H130</f>
        <v>0</v>
      </c>
      <c r="AR130" s="145" t="s">
        <v>113</v>
      </c>
      <c r="AT130" s="145" t="s">
        <v>331</v>
      </c>
      <c r="AU130" s="145" t="s">
        <v>76</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556</v>
      </c>
    </row>
    <row r="131" spans="2:65" s="14" customFormat="1">
      <c r="B131" s="170"/>
      <c r="D131" s="151" t="s">
        <v>442</v>
      </c>
      <c r="E131" s="171" t="s">
        <v>3</v>
      </c>
      <c r="F131" s="172" t="s">
        <v>8909</v>
      </c>
      <c r="H131" s="171" t="s">
        <v>3</v>
      </c>
      <c r="I131" s="173"/>
      <c r="L131" s="170"/>
      <c r="M131" s="174"/>
      <c r="T131" s="175"/>
      <c r="AT131" s="171" t="s">
        <v>442</v>
      </c>
      <c r="AU131" s="171" t="s">
        <v>76</v>
      </c>
      <c r="AV131" s="14" t="s">
        <v>76</v>
      </c>
      <c r="AW131" s="14" t="s">
        <v>31</v>
      </c>
      <c r="AX131" s="14" t="s">
        <v>69</v>
      </c>
      <c r="AY131" s="171" t="s">
        <v>328</v>
      </c>
    </row>
    <row r="132" spans="2:65" s="12" customFormat="1">
      <c r="B132" s="156"/>
      <c r="D132" s="151" t="s">
        <v>442</v>
      </c>
      <c r="E132" s="157" t="s">
        <v>3</v>
      </c>
      <c r="F132" s="158" t="s">
        <v>8910</v>
      </c>
      <c r="H132" s="159">
        <v>0.35</v>
      </c>
      <c r="I132" s="160"/>
      <c r="L132" s="156"/>
      <c r="M132" s="161"/>
      <c r="T132" s="162"/>
      <c r="AT132" s="157" t="s">
        <v>442</v>
      </c>
      <c r="AU132" s="157" t="s">
        <v>76</v>
      </c>
      <c r="AV132" s="12" t="s">
        <v>79</v>
      </c>
      <c r="AW132" s="12" t="s">
        <v>31</v>
      </c>
      <c r="AX132" s="12" t="s">
        <v>69</v>
      </c>
      <c r="AY132" s="157" t="s">
        <v>328</v>
      </c>
    </row>
    <row r="133" spans="2:65" s="13" customFormat="1">
      <c r="B133" s="163"/>
      <c r="D133" s="151" t="s">
        <v>442</v>
      </c>
      <c r="E133" s="164" t="s">
        <v>3</v>
      </c>
      <c r="F133" s="165" t="s">
        <v>452</v>
      </c>
      <c r="H133" s="166">
        <v>0.35</v>
      </c>
      <c r="I133" s="167"/>
      <c r="L133" s="163"/>
      <c r="M133" s="168"/>
      <c r="T133" s="169"/>
      <c r="AT133" s="164" t="s">
        <v>442</v>
      </c>
      <c r="AU133" s="164" t="s">
        <v>76</v>
      </c>
      <c r="AV133" s="13" t="s">
        <v>113</v>
      </c>
      <c r="AW133" s="13" t="s">
        <v>31</v>
      </c>
      <c r="AX133" s="13" t="s">
        <v>76</v>
      </c>
      <c r="AY133" s="164" t="s">
        <v>328</v>
      </c>
    </row>
    <row r="134" spans="2:65" s="1" customFormat="1" ht="44.25" customHeight="1">
      <c r="B134" s="133"/>
      <c r="C134" s="134" t="s">
        <v>239</v>
      </c>
      <c r="D134" s="134" t="s">
        <v>331</v>
      </c>
      <c r="E134" s="135" t="s">
        <v>8556</v>
      </c>
      <c r="F134" s="136" t="s">
        <v>8557</v>
      </c>
      <c r="G134" s="137" t="s">
        <v>585</v>
      </c>
      <c r="H134" s="138">
        <v>5.6000000000000001E-2</v>
      </c>
      <c r="I134" s="139"/>
      <c r="J134" s="140">
        <f>ROUND(I134*H134,2)</f>
        <v>0</v>
      </c>
      <c r="K134" s="136" t="s">
        <v>3</v>
      </c>
      <c r="L134" s="34"/>
      <c r="M134" s="141" t="s">
        <v>3</v>
      </c>
      <c r="N134" s="142" t="s">
        <v>40</v>
      </c>
      <c r="P134" s="143">
        <f>O134*H134</f>
        <v>0</v>
      </c>
      <c r="Q134" s="143">
        <v>0</v>
      </c>
      <c r="R134" s="143">
        <f>Q134*H134</f>
        <v>0</v>
      </c>
      <c r="S134" s="143">
        <v>0</v>
      </c>
      <c r="T134" s="144">
        <f>S134*H134</f>
        <v>0</v>
      </c>
      <c r="AR134" s="145" t="s">
        <v>113</v>
      </c>
      <c r="AT134" s="145" t="s">
        <v>331</v>
      </c>
      <c r="AU134" s="145" t="s">
        <v>76</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564</v>
      </c>
    </row>
    <row r="135" spans="2:65" s="14" customFormat="1">
      <c r="B135" s="170"/>
      <c r="D135" s="151" t="s">
        <v>442</v>
      </c>
      <c r="E135" s="171" t="s">
        <v>3</v>
      </c>
      <c r="F135" s="172" t="s">
        <v>8560</v>
      </c>
      <c r="H135" s="171" t="s">
        <v>3</v>
      </c>
      <c r="I135" s="173"/>
      <c r="L135" s="170"/>
      <c r="M135" s="174"/>
      <c r="T135" s="175"/>
      <c r="AT135" s="171" t="s">
        <v>442</v>
      </c>
      <c r="AU135" s="171" t="s">
        <v>76</v>
      </c>
      <c r="AV135" s="14" t="s">
        <v>76</v>
      </c>
      <c r="AW135" s="14" t="s">
        <v>31</v>
      </c>
      <c r="AX135" s="14" t="s">
        <v>69</v>
      </c>
      <c r="AY135" s="171" t="s">
        <v>328</v>
      </c>
    </row>
    <row r="136" spans="2:65" s="12" customFormat="1">
      <c r="B136" s="156"/>
      <c r="D136" s="151" t="s">
        <v>442</v>
      </c>
      <c r="E136" s="157" t="s">
        <v>3</v>
      </c>
      <c r="F136" s="158" t="s">
        <v>8911</v>
      </c>
      <c r="H136" s="159">
        <v>5.6000000000000001E-2</v>
      </c>
      <c r="I136" s="160"/>
      <c r="L136" s="156"/>
      <c r="M136" s="161"/>
      <c r="T136" s="162"/>
      <c r="AT136" s="157" t="s">
        <v>442</v>
      </c>
      <c r="AU136" s="157" t="s">
        <v>76</v>
      </c>
      <c r="AV136" s="12" t="s">
        <v>79</v>
      </c>
      <c r="AW136" s="12" t="s">
        <v>31</v>
      </c>
      <c r="AX136" s="12" t="s">
        <v>69</v>
      </c>
      <c r="AY136" s="157" t="s">
        <v>328</v>
      </c>
    </row>
    <row r="137" spans="2:65" s="13" customFormat="1">
      <c r="B137" s="163"/>
      <c r="D137" s="151" t="s">
        <v>442</v>
      </c>
      <c r="E137" s="164" t="s">
        <v>3</v>
      </c>
      <c r="F137" s="165" t="s">
        <v>452</v>
      </c>
      <c r="H137" s="166">
        <v>5.6000000000000001E-2</v>
      </c>
      <c r="I137" s="167"/>
      <c r="L137" s="163"/>
      <c r="M137" s="168"/>
      <c r="T137" s="169"/>
      <c r="AT137" s="164" t="s">
        <v>442</v>
      </c>
      <c r="AU137" s="164" t="s">
        <v>76</v>
      </c>
      <c r="AV137" s="13" t="s">
        <v>113</v>
      </c>
      <c r="AW137" s="13" t="s">
        <v>31</v>
      </c>
      <c r="AX137" s="13" t="s">
        <v>76</v>
      </c>
      <c r="AY137" s="164" t="s">
        <v>328</v>
      </c>
    </row>
    <row r="138" spans="2:65" s="11" customFormat="1" ht="25.9" customHeight="1">
      <c r="B138" s="121"/>
      <c r="D138" s="122" t="s">
        <v>68</v>
      </c>
      <c r="E138" s="123" t="s">
        <v>7977</v>
      </c>
      <c r="F138" s="123" t="s">
        <v>8912</v>
      </c>
      <c r="I138" s="124"/>
      <c r="J138" s="125">
        <f>BK138</f>
        <v>0</v>
      </c>
      <c r="L138" s="121"/>
      <c r="M138" s="126"/>
      <c r="P138" s="127">
        <f>SUM(P139:P154)</f>
        <v>0</v>
      </c>
      <c r="R138" s="127">
        <f>SUM(R139:R154)</f>
        <v>0</v>
      </c>
      <c r="T138" s="128">
        <f>SUM(T139:T154)</f>
        <v>0</v>
      </c>
      <c r="AR138" s="122" t="s">
        <v>76</v>
      </c>
      <c r="AT138" s="129" t="s">
        <v>68</v>
      </c>
      <c r="AU138" s="129" t="s">
        <v>69</v>
      </c>
      <c r="AY138" s="122" t="s">
        <v>328</v>
      </c>
      <c r="BK138" s="130">
        <f>SUM(BK139:BK154)</f>
        <v>0</v>
      </c>
    </row>
    <row r="139" spans="2:65" s="1" customFormat="1" ht="33" customHeight="1">
      <c r="B139" s="133"/>
      <c r="C139" s="134" t="s">
        <v>9</v>
      </c>
      <c r="D139" s="134" t="s">
        <v>331</v>
      </c>
      <c r="E139" s="135" t="s">
        <v>8913</v>
      </c>
      <c r="F139" s="136" t="s">
        <v>8914</v>
      </c>
      <c r="G139" s="137" t="s">
        <v>574</v>
      </c>
      <c r="H139" s="138">
        <v>1</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113</v>
      </c>
      <c r="AT139" s="145" t="s">
        <v>331</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576</v>
      </c>
    </row>
    <row r="140" spans="2:65" s="1" customFormat="1">
      <c r="B140" s="34"/>
      <c r="D140" s="147" t="s">
        <v>338</v>
      </c>
      <c r="F140" s="148" t="s">
        <v>8915</v>
      </c>
      <c r="I140" s="149"/>
      <c r="L140" s="34"/>
      <c r="M140" s="150"/>
      <c r="T140" s="55"/>
      <c r="AT140" s="19" t="s">
        <v>338</v>
      </c>
      <c r="AU140" s="19" t="s">
        <v>76</v>
      </c>
    </row>
    <row r="141" spans="2:65" s="1" customFormat="1" ht="19.5">
      <c r="B141" s="34"/>
      <c r="D141" s="151" t="s">
        <v>340</v>
      </c>
      <c r="F141" s="152" t="s">
        <v>8916</v>
      </c>
      <c r="I141" s="149"/>
      <c r="L141" s="34"/>
      <c r="M141" s="150"/>
      <c r="T141" s="55"/>
      <c r="AT141" s="19" t="s">
        <v>340</v>
      </c>
      <c r="AU141" s="19" t="s">
        <v>76</v>
      </c>
    </row>
    <row r="142" spans="2:65" s="1" customFormat="1" ht="33" customHeight="1">
      <c r="B142" s="133"/>
      <c r="C142" s="134" t="s">
        <v>505</v>
      </c>
      <c r="D142" s="134" t="s">
        <v>331</v>
      </c>
      <c r="E142" s="135" t="s">
        <v>7979</v>
      </c>
      <c r="F142" s="136" t="s">
        <v>7980</v>
      </c>
      <c r="G142" s="137" t="s">
        <v>439</v>
      </c>
      <c r="H142" s="138">
        <v>42</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588</v>
      </c>
    </row>
    <row r="143" spans="2:65" s="1" customFormat="1">
      <c r="B143" s="34"/>
      <c r="D143" s="147" t="s">
        <v>338</v>
      </c>
      <c r="F143" s="148" t="s">
        <v>7981</v>
      </c>
      <c r="I143" s="149"/>
      <c r="L143" s="34"/>
      <c r="M143" s="150"/>
      <c r="T143" s="55"/>
      <c r="AT143" s="19" t="s">
        <v>338</v>
      </c>
      <c r="AU143" s="19" t="s">
        <v>76</v>
      </c>
    </row>
    <row r="144" spans="2:65" s="1" customFormat="1" ht="19.5">
      <c r="B144" s="34"/>
      <c r="D144" s="151" t="s">
        <v>340</v>
      </c>
      <c r="F144" s="152" t="s">
        <v>8917</v>
      </c>
      <c r="I144" s="149"/>
      <c r="L144" s="34"/>
      <c r="M144" s="150"/>
      <c r="T144" s="55"/>
      <c r="AT144" s="19" t="s">
        <v>340</v>
      </c>
      <c r="AU144" s="19" t="s">
        <v>76</v>
      </c>
    </row>
    <row r="145" spans="2:65" s="1" customFormat="1" ht="33" customHeight="1">
      <c r="B145" s="133"/>
      <c r="C145" s="134" t="s">
        <v>512</v>
      </c>
      <c r="D145" s="134" t="s">
        <v>331</v>
      </c>
      <c r="E145" s="135" t="s">
        <v>7983</v>
      </c>
      <c r="F145" s="136" t="s">
        <v>7984</v>
      </c>
      <c r="G145" s="137" t="s">
        <v>439</v>
      </c>
      <c r="H145" s="138">
        <v>42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76</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598</v>
      </c>
    </row>
    <row r="146" spans="2:65" s="1" customFormat="1">
      <c r="B146" s="34"/>
      <c r="D146" s="147" t="s">
        <v>338</v>
      </c>
      <c r="F146" s="148" t="s">
        <v>7985</v>
      </c>
      <c r="I146" s="149"/>
      <c r="L146" s="34"/>
      <c r="M146" s="150"/>
      <c r="T146" s="55"/>
      <c r="AT146" s="19" t="s">
        <v>338</v>
      </c>
      <c r="AU146" s="19" t="s">
        <v>76</v>
      </c>
    </row>
    <row r="147" spans="2:65" s="1" customFormat="1" ht="37.9" customHeight="1">
      <c r="B147" s="133"/>
      <c r="C147" s="134" t="s">
        <v>526</v>
      </c>
      <c r="D147" s="134" t="s">
        <v>331</v>
      </c>
      <c r="E147" s="135" t="s">
        <v>8918</v>
      </c>
      <c r="F147" s="136" t="s">
        <v>8919</v>
      </c>
      <c r="G147" s="137" t="s">
        <v>574</v>
      </c>
      <c r="H147" s="138">
        <v>1</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610</v>
      </c>
    </row>
    <row r="148" spans="2:65" s="1" customFormat="1">
      <c r="B148" s="34"/>
      <c r="D148" s="147" t="s">
        <v>338</v>
      </c>
      <c r="F148" s="148" t="s">
        <v>8920</v>
      </c>
      <c r="I148" s="149"/>
      <c r="L148" s="34"/>
      <c r="M148" s="150"/>
      <c r="T148" s="55"/>
      <c r="AT148" s="19" t="s">
        <v>338</v>
      </c>
      <c r="AU148" s="19" t="s">
        <v>76</v>
      </c>
    </row>
    <row r="149" spans="2:65" s="1" customFormat="1" ht="44.25" customHeight="1">
      <c r="B149" s="133"/>
      <c r="C149" s="134" t="s">
        <v>532</v>
      </c>
      <c r="D149" s="134" t="s">
        <v>331</v>
      </c>
      <c r="E149" s="135" t="s">
        <v>8562</v>
      </c>
      <c r="F149" s="136" t="s">
        <v>8557</v>
      </c>
      <c r="G149" s="137" t="s">
        <v>585</v>
      </c>
      <c r="H149" s="138">
        <v>1.0880000000000001</v>
      </c>
      <c r="I149" s="139"/>
      <c r="J149" s="140">
        <f>ROUND(I149*H149,2)</f>
        <v>0</v>
      </c>
      <c r="K149" s="136" t="s">
        <v>3</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621</v>
      </c>
    </row>
    <row r="150" spans="2:65" s="14" customFormat="1">
      <c r="B150" s="170"/>
      <c r="D150" s="151" t="s">
        <v>442</v>
      </c>
      <c r="E150" s="171" t="s">
        <v>3</v>
      </c>
      <c r="F150" s="172" t="s">
        <v>8921</v>
      </c>
      <c r="H150" s="171" t="s">
        <v>3</v>
      </c>
      <c r="I150" s="173"/>
      <c r="L150" s="170"/>
      <c r="M150" s="174"/>
      <c r="T150" s="175"/>
      <c r="AT150" s="171" t="s">
        <v>442</v>
      </c>
      <c r="AU150" s="171" t="s">
        <v>76</v>
      </c>
      <c r="AV150" s="14" t="s">
        <v>76</v>
      </c>
      <c r="AW150" s="14" t="s">
        <v>31</v>
      </c>
      <c r="AX150" s="14" t="s">
        <v>69</v>
      </c>
      <c r="AY150" s="171" t="s">
        <v>328</v>
      </c>
    </row>
    <row r="151" spans="2:65" s="12" customFormat="1">
      <c r="B151" s="156"/>
      <c r="D151" s="151" t="s">
        <v>442</v>
      </c>
      <c r="E151" s="157" t="s">
        <v>3</v>
      </c>
      <c r="F151" s="158" t="s">
        <v>8922</v>
      </c>
      <c r="H151" s="159">
        <v>1.008</v>
      </c>
      <c r="I151" s="160"/>
      <c r="L151" s="156"/>
      <c r="M151" s="161"/>
      <c r="T151" s="162"/>
      <c r="AT151" s="157" t="s">
        <v>442</v>
      </c>
      <c r="AU151" s="157" t="s">
        <v>76</v>
      </c>
      <c r="AV151" s="12" t="s">
        <v>79</v>
      </c>
      <c r="AW151" s="12" t="s">
        <v>31</v>
      </c>
      <c r="AX151" s="12" t="s">
        <v>69</v>
      </c>
      <c r="AY151" s="157" t="s">
        <v>328</v>
      </c>
    </row>
    <row r="152" spans="2:65" s="14" customFormat="1">
      <c r="B152" s="170"/>
      <c r="D152" s="151" t="s">
        <v>442</v>
      </c>
      <c r="E152" s="171" t="s">
        <v>3</v>
      </c>
      <c r="F152" s="172" t="s">
        <v>8923</v>
      </c>
      <c r="H152" s="171" t="s">
        <v>3</v>
      </c>
      <c r="I152" s="173"/>
      <c r="L152" s="170"/>
      <c r="M152" s="174"/>
      <c r="T152" s="175"/>
      <c r="AT152" s="171" t="s">
        <v>442</v>
      </c>
      <c r="AU152" s="171" t="s">
        <v>76</v>
      </c>
      <c r="AV152" s="14" t="s">
        <v>76</v>
      </c>
      <c r="AW152" s="14" t="s">
        <v>31</v>
      </c>
      <c r="AX152" s="14" t="s">
        <v>69</v>
      </c>
      <c r="AY152" s="171" t="s">
        <v>328</v>
      </c>
    </row>
    <row r="153" spans="2:65" s="12" customFormat="1">
      <c r="B153" s="156"/>
      <c r="D153" s="151" t="s">
        <v>442</v>
      </c>
      <c r="E153" s="157" t="s">
        <v>3</v>
      </c>
      <c r="F153" s="158" t="s">
        <v>8924</v>
      </c>
      <c r="H153" s="159">
        <v>0.08</v>
      </c>
      <c r="I153" s="160"/>
      <c r="L153" s="156"/>
      <c r="M153" s="161"/>
      <c r="T153" s="162"/>
      <c r="AT153" s="157" t="s">
        <v>442</v>
      </c>
      <c r="AU153" s="157" t="s">
        <v>76</v>
      </c>
      <c r="AV153" s="12" t="s">
        <v>79</v>
      </c>
      <c r="AW153" s="12" t="s">
        <v>31</v>
      </c>
      <c r="AX153" s="12" t="s">
        <v>69</v>
      </c>
      <c r="AY153" s="157" t="s">
        <v>328</v>
      </c>
    </row>
    <row r="154" spans="2:65" s="13" customFormat="1">
      <c r="B154" s="163"/>
      <c r="D154" s="151" t="s">
        <v>442</v>
      </c>
      <c r="E154" s="164" t="s">
        <v>3</v>
      </c>
      <c r="F154" s="165" t="s">
        <v>452</v>
      </c>
      <c r="H154" s="166">
        <v>1.0880000000000001</v>
      </c>
      <c r="I154" s="167"/>
      <c r="L154" s="163"/>
      <c r="M154" s="168"/>
      <c r="T154" s="169"/>
      <c r="AT154" s="164" t="s">
        <v>442</v>
      </c>
      <c r="AU154" s="164" t="s">
        <v>76</v>
      </c>
      <c r="AV154" s="13" t="s">
        <v>113</v>
      </c>
      <c r="AW154" s="13" t="s">
        <v>31</v>
      </c>
      <c r="AX154" s="13" t="s">
        <v>76</v>
      </c>
      <c r="AY154" s="164" t="s">
        <v>328</v>
      </c>
    </row>
    <row r="155" spans="2:65" s="11" customFormat="1" ht="25.9" customHeight="1">
      <c r="B155" s="121"/>
      <c r="D155" s="122" t="s">
        <v>68</v>
      </c>
      <c r="E155" s="123" t="s">
        <v>7986</v>
      </c>
      <c r="F155" s="123" t="s">
        <v>7987</v>
      </c>
      <c r="I155" s="124"/>
      <c r="J155" s="125">
        <f>BK155</f>
        <v>0</v>
      </c>
      <c r="L155" s="121"/>
      <c r="M155" s="126"/>
      <c r="P155" s="127">
        <f>SUM(P156:P250)</f>
        <v>0</v>
      </c>
      <c r="R155" s="127">
        <f>SUM(R156:R250)</f>
        <v>0</v>
      </c>
      <c r="T155" s="128">
        <f>SUM(T156:T250)</f>
        <v>0</v>
      </c>
      <c r="AR155" s="122" t="s">
        <v>76</v>
      </c>
      <c r="AT155" s="129" t="s">
        <v>68</v>
      </c>
      <c r="AU155" s="129" t="s">
        <v>69</v>
      </c>
      <c r="AY155" s="122" t="s">
        <v>328</v>
      </c>
      <c r="BK155" s="130">
        <f>SUM(BK156:BK250)</f>
        <v>0</v>
      </c>
    </row>
    <row r="156" spans="2:65" s="1" customFormat="1" ht="44.25" customHeight="1">
      <c r="B156" s="133"/>
      <c r="C156" s="134" t="s">
        <v>538</v>
      </c>
      <c r="D156" s="134" t="s">
        <v>331</v>
      </c>
      <c r="E156" s="135" t="s">
        <v>7988</v>
      </c>
      <c r="F156" s="136" t="s">
        <v>7989</v>
      </c>
      <c r="G156" s="137" t="s">
        <v>574</v>
      </c>
      <c r="H156" s="138">
        <v>15</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631</v>
      </c>
    </row>
    <row r="157" spans="2:65" s="1" customFormat="1">
      <c r="B157" s="34"/>
      <c r="D157" s="147" t="s">
        <v>338</v>
      </c>
      <c r="F157" s="148" t="s">
        <v>7990</v>
      </c>
      <c r="I157" s="149"/>
      <c r="L157" s="34"/>
      <c r="M157" s="150"/>
      <c r="T157" s="55"/>
      <c r="AT157" s="19" t="s">
        <v>338</v>
      </c>
      <c r="AU157" s="19" t="s">
        <v>76</v>
      </c>
    </row>
    <row r="158" spans="2:65" s="1" customFormat="1" ht="24.2" customHeight="1">
      <c r="B158" s="133"/>
      <c r="C158" s="176" t="s">
        <v>544</v>
      </c>
      <c r="D158" s="176" t="s">
        <v>539</v>
      </c>
      <c r="E158" s="177" t="s">
        <v>8925</v>
      </c>
      <c r="F158" s="178" t="s">
        <v>8926</v>
      </c>
      <c r="G158" s="179" t="s">
        <v>574</v>
      </c>
      <c r="H158" s="180">
        <v>9</v>
      </c>
      <c r="I158" s="181"/>
      <c r="J158" s="182">
        <f>ROUND(I158*H158,2)</f>
        <v>0</v>
      </c>
      <c r="K158" s="178" t="s">
        <v>3</v>
      </c>
      <c r="L158" s="183"/>
      <c r="M158" s="184" t="s">
        <v>3</v>
      </c>
      <c r="N158" s="185" t="s">
        <v>40</v>
      </c>
      <c r="P158" s="143">
        <f>O158*H158</f>
        <v>0</v>
      </c>
      <c r="Q158" s="143">
        <v>0</v>
      </c>
      <c r="R158" s="143">
        <f>Q158*H158</f>
        <v>0</v>
      </c>
      <c r="S158" s="143">
        <v>0</v>
      </c>
      <c r="T158" s="144">
        <f>S158*H158</f>
        <v>0</v>
      </c>
      <c r="AR158" s="145" t="s">
        <v>171</v>
      </c>
      <c r="AT158" s="145" t="s">
        <v>539</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643</v>
      </c>
    </row>
    <row r="159" spans="2:65" s="1" customFormat="1" ht="21.75" customHeight="1">
      <c r="B159" s="133"/>
      <c r="C159" s="176" t="s">
        <v>550</v>
      </c>
      <c r="D159" s="176" t="s">
        <v>539</v>
      </c>
      <c r="E159" s="177" t="s">
        <v>8927</v>
      </c>
      <c r="F159" s="178" t="s">
        <v>8928</v>
      </c>
      <c r="G159" s="179" t="s">
        <v>574</v>
      </c>
      <c r="H159" s="180">
        <v>1</v>
      </c>
      <c r="I159" s="181"/>
      <c r="J159" s="182">
        <f>ROUND(I159*H159,2)</f>
        <v>0</v>
      </c>
      <c r="K159" s="178" t="s">
        <v>3</v>
      </c>
      <c r="L159" s="183"/>
      <c r="M159" s="184" t="s">
        <v>3</v>
      </c>
      <c r="N159" s="185" t="s">
        <v>40</v>
      </c>
      <c r="P159" s="143">
        <f>O159*H159</f>
        <v>0</v>
      </c>
      <c r="Q159" s="143">
        <v>0</v>
      </c>
      <c r="R159" s="143">
        <f>Q159*H159</f>
        <v>0</v>
      </c>
      <c r="S159" s="143">
        <v>0</v>
      </c>
      <c r="T159" s="144">
        <f>S159*H159</f>
        <v>0</v>
      </c>
      <c r="AR159" s="145" t="s">
        <v>171</v>
      </c>
      <c r="AT159" s="145" t="s">
        <v>539</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654</v>
      </c>
    </row>
    <row r="160" spans="2:65" s="1" customFormat="1" ht="16.5" customHeight="1">
      <c r="B160" s="133"/>
      <c r="C160" s="176" t="s">
        <v>556</v>
      </c>
      <c r="D160" s="176" t="s">
        <v>539</v>
      </c>
      <c r="E160" s="177" t="s">
        <v>8929</v>
      </c>
      <c r="F160" s="178" t="s">
        <v>8930</v>
      </c>
      <c r="G160" s="179" t="s">
        <v>574</v>
      </c>
      <c r="H160" s="180">
        <v>5</v>
      </c>
      <c r="I160" s="181"/>
      <c r="J160" s="182">
        <f>ROUND(I160*H160,2)</f>
        <v>0</v>
      </c>
      <c r="K160" s="178" t="s">
        <v>3</v>
      </c>
      <c r="L160" s="183"/>
      <c r="M160" s="184" t="s">
        <v>3</v>
      </c>
      <c r="N160" s="185" t="s">
        <v>40</v>
      </c>
      <c r="P160" s="143">
        <f>O160*H160</f>
        <v>0</v>
      </c>
      <c r="Q160" s="143">
        <v>0</v>
      </c>
      <c r="R160" s="143">
        <f>Q160*H160</f>
        <v>0</v>
      </c>
      <c r="S160" s="143">
        <v>0</v>
      </c>
      <c r="T160" s="144">
        <f>S160*H160</f>
        <v>0</v>
      </c>
      <c r="AR160" s="145" t="s">
        <v>171</v>
      </c>
      <c r="AT160" s="145" t="s">
        <v>539</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666</v>
      </c>
    </row>
    <row r="161" spans="2:65" s="1" customFormat="1" ht="44.25" customHeight="1">
      <c r="B161" s="133"/>
      <c r="C161" s="134" t="s">
        <v>8</v>
      </c>
      <c r="D161" s="134" t="s">
        <v>331</v>
      </c>
      <c r="E161" s="135" t="s">
        <v>8026</v>
      </c>
      <c r="F161" s="136" t="s">
        <v>8027</v>
      </c>
      <c r="G161" s="137" t="s">
        <v>574</v>
      </c>
      <c r="H161" s="138">
        <v>5</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676</v>
      </c>
    </row>
    <row r="162" spans="2:65" s="1" customFormat="1">
      <c r="B162" s="34"/>
      <c r="D162" s="147" t="s">
        <v>338</v>
      </c>
      <c r="F162" s="148" t="s">
        <v>8028</v>
      </c>
      <c r="I162" s="149"/>
      <c r="L162" s="34"/>
      <c r="M162" s="150"/>
      <c r="T162" s="55"/>
      <c r="AT162" s="19" t="s">
        <v>338</v>
      </c>
      <c r="AU162" s="19" t="s">
        <v>76</v>
      </c>
    </row>
    <row r="163" spans="2:65" s="1" customFormat="1" ht="37.9" customHeight="1">
      <c r="B163" s="133"/>
      <c r="C163" s="134" t="s">
        <v>564</v>
      </c>
      <c r="D163" s="134" t="s">
        <v>331</v>
      </c>
      <c r="E163" s="135" t="s">
        <v>8029</v>
      </c>
      <c r="F163" s="136" t="s">
        <v>8030</v>
      </c>
      <c r="G163" s="137" t="s">
        <v>574</v>
      </c>
      <c r="H163" s="138">
        <v>15</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110</v>
      </c>
    </row>
    <row r="164" spans="2:65" s="1" customFormat="1">
      <c r="B164" s="34"/>
      <c r="D164" s="147" t="s">
        <v>338</v>
      </c>
      <c r="F164" s="148" t="s">
        <v>8031</v>
      </c>
      <c r="I164" s="149"/>
      <c r="L164" s="34"/>
      <c r="M164" s="150"/>
      <c r="T164" s="55"/>
      <c r="AT164" s="19" t="s">
        <v>338</v>
      </c>
      <c r="AU164" s="19" t="s">
        <v>76</v>
      </c>
    </row>
    <row r="165" spans="2:65" s="1" customFormat="1" ht="16.5" customHeight="1">
      <c r="B165" s="133"/>
      <c r="C165" s="176" t="s">
        <v>571</v>
      </c>
      <c r="D165" s="176" t="s">
        <v>539</v>
      </c>
      <c r="E165" s="177" t="s">
        <v>8032</v>
      </c>
      <c r="F165" s="178" t="s">
        <v>8033</v>
      </c>
      <c r="G165" s="179" t="s">
        <v>491</v>
      </c>
      <c r="H165" s="180">
        <v>0.7</v>
      </c>
      <c r="I165" s="181"/>
      <c r="J165" s="182">
        <f>ROUND(I165*H165,2)</f>
        <v>0</v>
      </c>
      <c r="K165" s="178" t="s">
        <v>335</v>
      </c>
      <c r="L165" s="183"/>
      <c r="M165" s="184" t="s">
        <v>3</v>
      </c>
      <c r="N165" s="185" t="s">
        <v>40</v>
      </c>
      <c r="P165" s="143">
        <f>O165*H165</f>
        <v>0</v>
      </c>
      <c r="Q165" s="143">
        <v>0</v>
      </c>
      <c r="R165" s="143">
        <f>Q165*H165</f>
        <v>0</v>
      </c>
      <c r="S165" s="143">
        <v>0</v>
      </c>
      <c r="T165" s="144">
        <f>S165*H165</f>
        <v>0</v>
      </c>
      <c r="AR165" s="145" t="s">
        <v>171</v>
      </c>
      <c r="AT165" s="145" t="s">
        <v>539</v>
      </c>
      <c r="AU165" s="145" t="s">
        <v>76</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696</v>
      </c>
    </row>
    <row r="166" spans="2:65" s="14" customFormat="1">
      <c r="B166" s="170"/>
      <c r="D166" s="151" t="s">
        <v>442</v>
      </c>
      <c r="E166" s="171" t="s">
        <v>3</v>
      </c>
      <c r="F166" s="172" t="s">
        <v>8034</v>
      </c>
      <c r="H166" s="171" t="s">
        <v>3</v>
      </c>
      <c r="I166" s="173"/>
      <c r="L166" s="170"/>
      <c r="M166" s="174"/>
      <c r="T166" s="175"/>
      <c r="AT166" s="171" t="s">
        <v>442</v>
      </c>
      <c r="AU166" s="171" t="s">
        <v>76</v>
      </c>
      <c r="AV166" s="14" t="s">
        <v>76</v>
      </c>
      <c r="AW166" s="14" t="s">
        <v>31</v>
      </c>
      <c r="AX166" s="14" t="s">
        <v>69</v>
      </c>
      <c r="AY166" s="171" t="s">
        <v>328</v>
      </c>
    </row>
    <row r="167" spans="2:65" s="12" customFormat="1">
      <c r="B167" s="156"/>
      <c r="D167" s="151" t="s">
        <v>442</v>
      </c>
      <c r="E167" s="157" t="s">
        <v>3</v>
      </c>
      <c r="F167" s="158" t="s">
        <v>8931</v>
      </c>
      <c r="H167" s="159">
        <v>0.7</v>
      </c>
      <c r="I167" s="160"/>
      <c r="L167" s="156"/>
      <c r="M167" s="161"/>
      <c r="T167" s="162"/>
      <c r="AT167" s="157" t="s">
        <v>442</v>
      </c>
      <c r="AU167" s="157" t="s">
        <v>76</v>
      </c>
      <c r="AV167" s="12" t="s">
        <v>79</v>
      </c>
      <c r="AW167" s="12" t="s">
        <v>31</v>
      </c>
      <c r="AX167" s="12" t="s">
        <v>69</v>
      </c>
      <c r="AY167" s="157" t="s">
        <v>328</v>
      </c>
    </row>
    <row r="168" spans="2:65" s="13" customFormat="1">
      <c r="B168" s="163"/>
      <c r="D168" s="151" t="s">
        <v>442</v>
      </c>
      <c r="E168" s="164" t="s">
        <v>3</v>
      </c>
      <c r="F168" s="165" t="s">
        <v>452</v>
      </c>
      <c r="H168" s="166">
        <v>0.7</v>
      </c>
      <c r="I168" s="167"/>
      <c r="L168" s="163"/>
      <c r="M168" s="168"/>
      <c r="T168" s="169"/>
      <c r="AT168" s="164" t="s">
        <v>442</v>
      </c>
      <c r="AU168" s="164" t="s">
        <v>76</v>
      </c>
      <c r="AV168" s="13" t="s">
        <v>113</v>
      </c>
      <c r="AW168" s="13" t="s">
        <v>31</v>
      </c>
      <c r="AX168" s="13" t="s">
        <v>76</v>
      </c>
      <c r="AY168" s="164" t="s">
        <v>328</v>
      </c>
    </row>
    <row r="169" spans="2:65" s="1" customFormat="1" ht="16.5" customHeight="1">
      <c r="B169" s="133"/>
      <c r="C169" s="176" t="s">
        <v>576</v>
      </c>
      <c r="D169" s="176" t="s">
        <v>539</v>
      </c>
      <c r="E169" s="177" t="s">
        <v>8036</v>
      </c>
      <c r="F169" s="178" t="s">
        <v>8932</v>
      </c>
      <c r="G169" s="179" t="s">
        <v>491</v>
      </c>
      <c r="H169" s="180">
        <v>8.4</v>
      </c>
      <c r="I169" s="181"/>
      <c r="J169" s="182">
        <f>ROUND(I169*H169,2)</f>
        <v>0</v>
      </c>
      <c r="K169" s="178" t="s">
        <v>3</v>
      </c>
      <c r="L169" s="183"/>
      <c r="M169" s="184" t="s">
        <v>3</v>
      </c>
      <c r="N169" s="185" t="s">
        <v>40</v>
      </c>
      <c r="P169" s="143">
        <f>O169*H169</f>
        <v>0</v>
      </c>
      <c r="Q169" s="143">
        <v>0</v>
      </c>
      <c r="R169" s="143">
        <f>Q169*H169</f>
        <v>0</v>
      </c>
      <c r="S169" s="143">
        <v>0</v>
      </c>
      <c r="T169" s="144">
        <f>S169*H169</f>
        <v>0</v>
      </c>
      <c r="AR169" s="145" t="s">
        <v>171</v>
      </c>
      <c r="AT169" s="145" t="s">
        <v>539</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710</v>
      </c>
    </row>
    <row r="170" spans="2:65" s="12" customFormat="1">
      <c r="B170" s="156"/>
      <c r="D170" s="151" t="s">
        <v>442</v>
      </c>
      <c r="E170" s="157" t="s">
        <v>3</v>
      </c>
      <c r="F170" s="158" t="s">
        <v>8933</v>
      </c>
      <c r="H170" s="159">
        <v>8.4</v>
      </c>
      <c r="I170" s="160"/>
      <c r="L170" s="156"/>
      <c r="M170" s="161"/>
      <c r="T170" s="162"/>
      <c r="AT170" s="157" t="s">
        <v>442</v>
      </c>
      <c r="AU170" s="157" t="s">
        <v>76</v>
      </c>
      <c r="AV170" s="12" t="s">
        <v>79</v>
      </c>
      <c r="AW170" s="12" t="s">
        <v>31</v>
      </c>
      <c r="AX170" s="12" t="s">
        <v>69</v>
      </c>
      <c r="AY170" s="157" t="s">
        <v>328</v>
      </c>
    </row>
    <row r="171" spans="2:65" s="13" customFormat="1">
      <c r="B171" s="163"/>
      <c r="D171" s="151" t="s">
        <v>442</v>
      </c>
      <c r="E171" s="164" t="s">
        <v>3</v>
      </c>
      <c r="F171" s="165" t="s">
        <v>452</v>
      </c>
      <c r="H171" s="166">
        <v>8.4</v>
      </c>
      <c r="I171" s="167"/>
      <c r="L171" s="163"/>
      <c r="M171" s="168"/>
      <c r="T171" s="169"/>
      <c r="AT171" s="164" t="s">
        <v>442</v>
      </c>
      <c r="AU171" s="164" t="s">
        <v>76</v>
      </c>
      <c r="AV171" s="13" t="s">
        <v>113</v>
      </c>
      <c r="AW171" s="13" t="s">
        <v>31</v>
      </c>
      <c r="AX171" s="13" t="s">
        <v>76</v>
      </c>
      <c r="AY171" s="164" t="s">
        <v>328</v>
      </c>
    </row>
    <row r="172" spans="2:65" s="1" customFormat="1" ht="33" customHeight="1">
      <c r="B172" s="133"/>
      <c r="C172" s="134" t="s">
        <v>473</v>
      </c>
      <c r="D172" s="134" t="s">
        <v>331</v>
      </c>
      <c r="E172" s="135" t="s">
        <v>8040</v>
      </c>
      <c r="F172" s="136" t="s">
        <v>8041</v>
      </c>
      <c r="G172" s="137" t="s">
        <v>574</v>
      </c>
      <c r="H172" s="138">
        <v>15</v>
      </c>
      <c r="I172" s="139"/>
      <c r="J172" s="140">
        <f>ROUND(I172*H172,2)</f>
        <v>0</v>
      </c>
      <c r="K172" s="136" t="s">
        <v>335</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718</v>
      </c>
    </row>
    <row r="173" spans="2:65" s="1" customFormat="1">
      <c r="B173" s="34"/>
      <c r="D173" s="147" t="s">
        <v>338</v>
      </c>
      <c r="F173" s="148" t="s">
        <v>8042</v>
      </c>
      <c r="I173" s="149"/>
      <c r="L173" s="34"/>
      <c r="M173" s="150"/>
      <c r="T173" s="55"/>
      <c r="AT173" s="19" t="s">
        <v>338</v>
      </c>
      <c r="AU173" s="19" t="s">
        <v>76</v>
      </c>
    </row>
    <row r="174" spans="2:65" s="1" customFormat="1" ht="24.2" customHeight="1">
      <c r="B174" s="133"/>
      <c r="C174" s="134" t="s">
        <v>588</v>
      </c>
      <c r="D174" s="134" t="s">
        <v>331</v>
      </c>
      <c r="E174" s="135" t="s">
        <v>8043</v>
      </c>
      <c r="F174" s="136" t="s">
        <v>8044</v>
      </c>
      <c r="G174" s="137" t="s">
        <v>574</v>
      </c>
      <c r="H174" s="138">
        <v>5</v>
      </c>
      <c r="I174" s="139"/>
      <c r="J174" s="140">
        <f>ROUND(I174*H174,2)</f>
        <v>0</v>
      </c>
      <c r="K174" s="136" t="s">
        <v>335</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152</v>
      </c>
    </row>
    <row r="175" spans="2:65" s="1" customFormat="1">
      <c r="B175" s="34"/>
      <c r="D175" s="147" t="s">
        <v>338</v>
      </c>
      <c r="F175" s="148" t="s">
        <v>8045</v>
      </c>
      <c r="I175" s="149"/>
      <c r="L175" s="34"/>
      <c r="M175" s="150"/>
      <c r="T175" s="55"/>
      <c r="AT175" s="19" t="s">
        <v>338</v>
      </c>
      <c r="AU175" s="19" t="s">
        <v>76</v>
      </c>
    </row>
    <row r="176" spans="2:65" s="1" customFormat="1" ht="19.5">
      <c r="B176" s="34"/>
      <c r="D176" s="151" t="s">
        <v>340</v>
      </c>
      <c r="F176" s="152" t="s">
        <v>8934</v>
      </c>
      <c r="I176" s="149"/>
      <c r="L176" s="34"/>
      <c r="M176" s="150"/>
      <c r="T176" s="55"/>
      <c r="AT176" s="19" t="s">
        <v>340</v>
      </c>
      <c r="AU176" s="19" t="s">
        <v>76</v>
      </c>
    </row>
    <row r="177" spans="2:65" s="1" customFormat="1" ht="21.75" customHeight="1">
      <c r="B177" s="133"/>
      <c r="C177" s="176" t="s">
        <v>593</v>
      </c>
      <c r="D177" s="176" t="s">
        <v>539</v>
      </c>
      <c r="E177" s="177" t="s">
        <v>8047</v>
      </c>
      <c r="F177" s="178" t="s">
        <v>8048</v>
      </c>
      <c r="G177" s="179" t="s">
        <v>574</v>
      </c>
      <c r="H177" s="180">
        <v>15</v>
      </c>
      <c r="I177" s="181"/>
      <c r="J177" s="182">
        <f>ROUND(I177*H177,2)</f>
        <v>0</v>
      </c>
      <c r="K177" s="178" t="s">
        <v>3</v>
      </c>
      <c r="L177" s="183"/>
      <c r="M177" s="184" t="s">
        <v>3</v>
      </c>
      <c r="N177" s="185" t="s">
        <v>40</v>
      </c>
      <c r="P177" s="143">
        <f>O177*H177</f>
        <v>0</v>
      </c>
      <c r="Q177" s="143">
        <v>0</v>
      </c>
      <c r="R177" s="143">
        <f>Q177*H177</f>
        <v>0</v>
      </c>
      <c r="S177" s="143">
        <v>0</v>
      </c>
      <c r="T177" s="144">
        <f>S177*H177</f>
        <v>0</v>
      </c>
      <c r="AR177" s="145" t="s">
        <v>171</v>
      </c>
      <c r="AT177" s="145" t="s">
        <v>539</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158</v>
      </c>
    </row>
    <row r="178" spans="2:65" s="14" customFormat="1">
      <c r="B178" s="170"/>
      <c r="D178" s="151" t="s">
        <v>442</v>
      </c>
      <c r="E178" s="171" t="s">
        <v>3</v>
      </c>
      <c r="F178" s="172" t="s">
        <v>8049</v>
      </c>
      <c r="H178" s="171" t="s">
        <v>3</v>
      </c>
      <c r="I178" s="173"/>
      <c r="L178" s="170"/>
      <c r="M178" s="174"/>
      <c r="T178" s="175"/>
      <c r="AT178" s="171" t="s">
        <v>442</v>
      </c>
      <c r="AU178" s="171" t="s">
        <v>76</v>
      </c>
      <c r="AV178" s="14" t="s">
        <v>76</v>
      </c>
      <c r="AW178" s="14" t="s">
        <v>31</v>
      </c>
      <c r="AX178" s="14" t="s">
        <v>69</v>
      </c>
      <c r="AY178" s="171" t="s">
        <v>328</v>
      </c>
    </row>
    <row r="179" spans="2:65" s="12" customFormat="1">
      <c r="B179" s="156"/>
      <c r="D179" s="151" t="s">
        <v>442</v>
      </c>
      <c r="E179" s="157" t="s">
        <v>3</v>
      </c>
      <c r="F179" s="158" t="s">
        <v>8935</v>
      </c>
      <c r="H179" s="159">
        <v>15</v>
      </c>
      <c r="I179" s="160"/>
      <c r="L179" s="156"/>
      <c r="M179" s="161"/>
      <c r="T179" s="162"/>
      <c r="AT179" s="157" t="s">
        <v>442</v>
      </c>
      <c r="AU179" s="157" t="s">
        <v>76</v>
      </c>
      <c r="AV179" s="12" t="s">
        <v>79</v>
      </c>
      <c r="AW179" s="12" t="s">
        <v>31</v>
      </c>
      <c r="AX179" s="12" t="s">
        <v>69</v>
      </c>
      <c r="AY179" s="157" t="s">
        <v>328</v>
      </c>
    </row>
    <row r="180" spans="2:65" s="13" customFormat="1">
      <c r="B180" s="163"/>
      <c r="D180" s="151" t="s">
        <v>442</v>
      </c>
      <c r="E180" s="164" t="s">
        <v>3</v>
      </c>
      <c r="F180" s="165" t="s">
        <v>452</v>
      </c>
      <c r="H180" s="166">
        <v>15</v>
      </c>
      <c r="I180" s="167"/>
      <c r="L180" s="163"/>
      <c r="M180" s="168"/>
      <c r="T180" s="169"/>
      <c r="AT180" s="164" t="s">
        <v>442</v>
      </c>
      <c r="AU180" s="164" t="s">
        <v>76</v>
      </c>
      <c r="AV180" s="13" t="s">
        <v>113</v>
      </c>
      <c r="AW180" s="13" t="s">
        <v>31</v>
      </c>
      <c r="AX180" s="13" t="s">
        <v>76</v>
      </c>
      <c r="AY180" s="164" t="s">
        <v>328</v>
      </c>
    </row>
    <row r="181" spans="2:65" s="1" customFormat="1" ht="16.5" customHeight="1">
      <c r="B181" s="133"/>
      <c r="C181" s="176" t="s">
        <v>598</v>
      </c>
      <c r="D181" s="176" t="s">
        <v>539</v>
      </c>
      <c r="E181" s="177" t="s">
        <v>8051</v>
      </c>
      <c r="F181" s="178" t="s">
        <v>8052</v>
      </c>
      <c r="G181" s="179" t="s">
        <v>476</v>
      </c>
      <c r="H181" s="180">
        <v>60</v>
      </c>
      <c r="I181" s="181"/>
      <c r="J181" s="182">
        <f>ROUND(I181*H181,2)</f>
        <v>0</v>
      </c>
      <c r="K181" s="178" t="s">
        <v>3</v>
      </c>
      <c r="L181" s="183"/>
      <c r="M181" s="184" t="s">
        <v>3</v>
      </c>
      <c r="N181" s="185" t="s">
        <v>40</v>
      </c>
      <c r="P181" s="143">
        <f>O181*H181</f>
        <v>0</v>
      </c>
      <c r="Q181" s="143">
        <v>0</v>
      </c>
      <c r="R181" s="143">
        <f>Q181*H181</f>
        <v>0</v>
      </c>
      <c r="S181" s="143">
        <v>0</v>
      </c>
      <c r="T181" s="144">
        <f>S181*H181</f>
        <v>0</v>
      </c>
      <c r="AR181" s="145" t="s">
        <v>171</v>
      </c>
      <c r="AT181" s="145" t="s">
        <v>539</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747</v>
      </c>
    </row>
    <row r="182" spans="2:65" s="14" customFormat="1" ht="22.5">
      <c r="B182" s="170"/>
      <c r="D182" s="151" t="s">
        <v>442</v>
      </c>
      <c r="E182" s="171" t="s">
        <v>3</v>
      </c>
      <c r="F182" s="172" t="s">
        <v>8053</v>
      </c>
      <c r="H182" s="171" t="s">
        <v>3</v>
      </c>
      <c r="I182" s="173"/>
      <c r="L182" s="170"/>
      <c r="M182" s="174"/>
      <c r="T182" s="175"/>
      <c r="AT182" s="171" t="s">
        <v>442</v>
      </c>
      <c r="AU182" s="171" t="s">
        <v>76</v>
      </c>
      <c r="AV182" s="14" t="s">
        <v>76</v>
      </c>
      <c r="AW182" s="14" t="s">
        <v>31</v>
      </c>
      <c r="AX182" s="14" t="s">
        <v>69</v>
      </c>
      <c r="AY182" s="171" t="s">
        <v>328</v>
      </c>
    </row>
    <row r="183" spans="2:65" s="12" customFormat="1">
      <c r="B183" s="156"/>
      <c r="D183" s="151" t="s">
        <v>442</v>
      </c>
      <c r="E183" s="157" t="s">
        <v>3</v>
      </c>
      <c r="F183" s="158" t="s">
        <v>8936</v>
      </c>
      <c r="H183" s="159">
        <v>60</v>
      </c>
      <c r="I183" s="160"/>
      <c r="L183" s="156"/>
      <c r="M183" s="161"/>
      <c r="T183" s="162"/>
      <c r="AT183" s="157" t="s">
        <v>442</v>
      </c>
      <c r="AU183" s="157" t="s">
        <v>76</v>
      </c>
      <c r="AV183" s="12" t="s">
        <v>79</v>
      </c>
      <c r="AW183" s="12" t="s">
        <v>31</v>
      </c>
      <c r="AX183" s="12" t="s">
        <v>69</v>
      </c>
      <c r="AY183" s="157" t="s">
        <v>328</v>
      </c>
    </row>
    <row r="184" spans="2:65" s="13" customFormat="1">
      <c r="B184" s="163"/>
      <c r="D184" s="151" t="s">
        <v>442</v>
      </c>
      <c r="E184" s="164" t="s">
        <v>3</v>
      </c>
      <c r="F184" s="165" t="s">
        <v>452</v>
      </c>
      <c r="H184" s="166">
        <v>60</v>
      </c>
      <c r="I184" s="167"/>
      <c r="L184" s="163"/>
      <c r="M184" s="168"/>
      <c r="T184" s="169"/>
      <c r="AT184" s="164" t="s">
        <v>442</v>
      </c>
      <c r="AU184" s="164" t="s">
        <v>76</v>
      </c>
      <c r="AV184" s="13" t="s">
        <v>113</v>
      </c>
      <c r="AW184" s="13" t="s">
        <v>31</v>
      </c>
      <c r="AX184" s="13" t="s">
        <v>76</v>
      </c>
      <c r="AY184" s="164" t="s">
        <v>328</v>
      </c>
    </row>
    <row r="185" spans="2:65" s="1" customFormat="1" ht="16.5" customHeight="1">
      <c r="B185" s="133"/>
      <c r="C185" s="176" t="s">
        <v>605</v>
      </c>
      <c r="D185" s="176" t="s">
        <v>539</v>
      </c>
      <c r="E185" s="177" t="s">
        <v>8061</v>
      </c>
      <c r="F185" s="178" t="s">
        <v>8052</v>
      </c>
      <c r="G185" s="179" t="s">
        <v>476</v>
      </c>
      <c r="H185" s="180">
        <v>15</v>
      </c>
      <c r="I185" s="181"/>
      <c r="J185" s="182">
        <f>ROUND(I185*H185,2)</f>
        <v>0</v>
      </c>
      <c r="K185" s="178" t="s">
        <v>3</v>
      </c>
      <c r="L185" s="183"/>
      <c r="M185" s="184" t="s">
        <v>3</v>
      </c>
      <c r="N185" s="185" t="s">
        <v>40</v>
      </c>
      <c r="P185" s="143">
        <f>O185*H185</f>
        <v>0</v>
      </c>
      <c r="Q185" s="143">
        <v>0</v>
      </c>
      <c r="R185" s="143">
        <f>Q185*H185</f>
        <v>0</v>
      </c>
      <c r="S185" s="143">
        <v>0</v>
      </c>
      <c r="T185" s="144">
        <f>S185*H185</f>
        <v>0</v>
      </c>
      <c r="AR185" s="145" t="s">
        <v>171</v>
      </c>
      <c r="AT185" s="145" t="s">
        <v>539</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756</v>
      </c>
    </row>
    <row r="186" spans="2:65" s="1" customFormat="1" ht="39">
      <c r="B186" s="34"/>
      <c r="D186" s="151" t="s">
        <v>340</v>
      </c>
      <c r="F186" s="152" t="s">
        <v>8062</v>
      </c>
      <c r="I186" s="149"/>
      <c r="L186" s="34"/>
      <c r="M186" s="150"/>
      <c r="T186" s="55"/>
      <c r="AT186" s="19" t="s">
        <v>340</v>
      </c>
      <c r="AU186" s="19" t="s">
        <v>76</v>
      </c>
    </row>
    <row r="187" spans="2:65" s="14" customFormat="1">
      <c r="B187" s="170"/>
      <c r="D187" s="151" t="s">
        <v>442</v>
      </c>
      <c r="E187" s="171" t="s">
        <v>3</v>
      </c>
      <c r="F187" s="172" t="s">
        <v>8063</v>
      </c>
      <c r="H187" s="171" t="s">
        <v>3</v>
      </c>
      <c r="I187" s="173"/>
      <c r="L187" s="170"/>
      <c r="M187" s="174"/>
      <c r="T187" s="175"/>
      <c r="AT187" s="171" t="s">
        <v>442</v>
      </c>
      <c r="AU187" s="171" t="s">
        <v>76</v>
      </c>
      <c r="AV187" s="14" t="s">
        <v>76</v>
      </c>
      <c r="AW187" s="14" t="s">
        <v>31</v>
      </c>
      <c r="AX187" s="14" t="s">
        <v>69</v>
      </c>
      <c r="AY187" s="171" t="s">
        <v>328</v>
      </c>
    </row>
    <row r="188" spans="2:65" s="12" customFormat="1">
      <c r="B188" s="156"/>
      <c r="D188" s="151" t="s">
        <v>442</v>
      </c>
      <c r="E188" s="157" t="s">
        <v>3</v>
      </c>
      <c r="F188" s="158" t="s">
        <v>8935</v>
      </c>
      <c r="H188" s="159">
        <v>15</v>
      </c>
      <c r="I188" s="160"/>
      <c r="L188" s="156"/>
      <c r="M188" s="161"/>
      <c r="T188" s="162"/>
      <c r="AT188" s="157" t="s">
        <v>442</v>
      </c>
      <c r="AU188" s="157" t="s">
        <v>76</v>
      </c>
      <c r="AV188" s="12" t="s">
        <v>79</v>
      </c>
      <c r="AW188" s="12" t="s">
        <v>31</v>
      </c>
      <c r="AX188" s="12" t="s">
        <v>69</v>
      </c>
      <c r="AY188" s="157" t="s">
        <v>328</v>
      </c>
    </row>
    <row r="189" spans="2:65" s="13" customFormat="1">
      <c r="B189" s="163"/>
      <c r="D189" s="151" t="s">
        <v>442</v>
      </c>
      <c r="E189" s="164" t="s">
        <v>3</v>
      </c>
      <c r="F189" s="165" t="s">
        <v>452</v>
      </c>
      <c r="H189" s="166">
        <v>15</v>
      </c>
      <c r="I189" s="167"/>
      <c r="L189" s="163"/>
      <c r="M189" s="168"/>
      <c r="T189" s="169"/>
      <c r="AT189" s="164" t="s">
        <v>442</v>
      </c>
      <c r="AU189" s="164" t="s">
        <v>76</v>
      </c>
      <c r="AV189" s="13" t="s">
        <v>113</v>
      </c>
      <c r="AW189" s="13" t="s">
        <v>31</v>
      </c>
      <c r="AX189" s="13" t="s">
        <v>76</v>
      </c>
      <c r="AY189" s="164" t="s">
        <v>328</v>
      </c>
    </row>
    <row r="190" spans="2:65" s="1" customFormat="1" ht="37.9" customHeight="1">
      <c r="B190" s="133"/>
      <c r="C190" s="134" t="s">
        <v>610</v>
      </c>
      <c r="D190" s="134" t="s">
        <v>331</v>
      </c>
      <c r="E190" s="135" t="s">
        <v>8065</v>
      </c>
      <c r="F190" s="136" t="s">
        <v>8066</v>
      </c>
      <c r="G190" s="137" t="s">
        <v>574</v>
      </c>
      <c r="H190" s="138">
        <v>10</v>
      </c>
      <c r="I190" s="139"/>
      <c r="J190" s="140">
        <f>ROUND(I190*H190,2)</f>
        <v>0</v>
      </c>
      <c r="K190" s="136" t="s">
        <v>3</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764</v>
      </c>
    </row>
    <row r="191" spans="2:65" s="1" customFormat="1" ht="19.5">
      <c r="B191" s="34"/>
      <c r="D191" s="151" t="s">
        <v>340</v>
      </c>
      <c r="F191" s="152" t="s">
        <v>8067</v>
      </c>
      <c r="I191" s="149"/>
      <c r="L191" s="34"/>
      <c r="M191" s="150"/>
      <c r="T191" s="55"/>
      <c r="AT191" s="19" t="s">
        <v>340</v>
      </c>
      <c r="AU191" s="19" t="s">
        <v>76</v>
      </c>
    </row>
    <row r="192" spans="2:65" s="1" customFormat="1" ht="66.75" customHeight="1">
      <c r="B192" s="133"/>
      <c r="C192" s="134" t="s">
        <v>616</v>
      </c>
      <c r="D192" s="134" t="s">
        <v>331</v>
      </c>
      <c r="E192" s="135" t="s">
        <v>8068</v>
      </c>
      <c r="F192" s="136" t="s">
        <v>8069</v>
      </c>
      <c r="G192" s="137" t="s">
        <v>574</v>
      </c>
      <c r="H192" s="138">
        <v>10</v>
      </c>
      <c r="I192" s="139"/>
      <c r="J192" s="140">
        <f>ROUND(I192*H192,2)</f>
        <v>0</v>
      </c>
      <c r="K192" s="136" t="s">
        <v>3</v>
      </c>
      <c r="L192" s="34"/>
      <c r="M192" s="141" t="s">
        <v>3</v>
      </c>
      <c r="N192" s="142" t="s">
        <v>40</v>
      </c>
      <c r="P192" s="143">
        <f>O192*H192</f>
        <v>0</v>
      </c>
      <c r="Q192" s="143">
        <v>0</v>
      </c>
      <c r="R192" s="143">
        <f>Q192*H192</f>
        <v>0</v>
      </c>
      <c r="S192" s="143">
        <v>0</v>
      </c>
      <c r="T192" s="144">
        <f>S192*H192</f>
        <v>0</v>
      </c>
      <c r="AR192" s="145" t="s">
        <v>113</v>
      </c>
      <c r="AT192" s="145" t="s">
        <v>331</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773</v>
      </c>
    </row>
    <row r="193" spans="2:65" s="1" customFormat="1" ht="16.5" customHeight="1">
      <c r="B193" s="133"/>
      <c r="C193" s="134" t="s">
        <v>621</v>
      </c>
      <c r="D193" s="134" t="s">
        <v>331</v>
      </c>
      <c r="E193" s="135" t="s">
        <v>8070</v>
      </c>
      <c r="F193" s="136" t="s">
        <v>8071</v>
      </c>
      <c r="G193" s="137" t="s">
        <v>574</v>
      </c>
      <c r="H193" s="138">
        <v>10</v>
      </c>
      <c r="I193" s="139"/>
      <c r="J193" s="140">
        <f>ROUND(I193*H193,2)</f>
        <v>0</v>
      </c>
      <c r="K193" s="136" t="s">
        <v>3</v>
      </c>
      <c r="L193" s="34"/>
      <c r="M193" s="141" t="s">
        <v>3</v>
      </c>
      <c r="N193" s="142" t="s">
        <v>40</v>
      </c>
      <c r="P193" s="143">
        <f>O193*H193</f>
        <v>0</v>
      </c>
      <c r="Q193" s="143">
        <v>0</v>
      </c>
      <c r="R193" s="143">
        <f>Q193*H193</f>
        <v>0</v>
      </c>
      <c r="S193" s="143">
        <v>0</v>
      </c>
      <c r="T193" s="144">
        <f>S193*H193</f>
        <v>0</v>
      </c>
      <c r="AR193" s="145" t="s">
        <v>113</v>
      </c>
      <c r="AT193" s="145" t="s">
        <v>331</v>
      </c>
      <c r="AU193" s="145" t="s">
        <v>76</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783</v>
      </c>
    </row>
    <row r="194" spans="2:65" s="1" customFormat="1" ht="37.9" customHeight="1">
      <c r="B194" s="133"/>
      <c r="C194" s="134" t="s">
        <v>626</v>
      </c>
      <c r="D194" s="134" t="s">
        <v>331</v>
      </c>
      <c r="E194" s="135" t="s">
        <v>2697</v>
      </c>
      <c r="F194" s="136" t="s">
        <v>8072</v>
      </c>
      <c r="G194" s="137" t="s">
        <v>439</v>
      </c>
      <c r="H194" s="138">
        <v>187</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76</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792</v>
      </c>
    </row>
    <row r="195" spans="2:65" s="1" customFormat="1">
      <c r="B195" s="34"/>
      <c r="D195" s="147" t="s">
        <v>338</v>
      </c>
      <c r="F195" s="148" t="s">
        <v>2700</v>
      </c>
      <c r="I195" s="149"/>
      <c r="L195" s="34"/>
      <c r="M195" s="150"/>
      <c r="T195" s="55"/>
      <c r="AT195" s="19" t="s">
        <v>338</v>
      </c>
      <c r="AU195" s="19" t="s">
        <v>76</v>
      </c>
    </row>
    <row r="196" spans="2:65" s="14" customFormat="1">
      <c r="B196" s="170"/>
      <c r="D196" s="151" t="s">
        <v>442</v>
      </c>
      <c r="E196" s="171" t="s">
        <v>3</v>
      </c>
      <c r="F196" s="172" t="s">
        <v>8937</v>
      </c>
      <c r="H196" s="171" t="s">
        <v>3</v>
      </c>
      <c r="I196" s="173"/>
      <c r="L196" s="170"/>
      <c r="M196" s="174"/>
      <c r="T196" s="175"/>
      <c r="AT196" s="171" t="s">
        <v>442</v>
      </c>
      <c r="AU196" s="171" t="s">
        <v>76</v>
      </c>
      <c r="AV196" s="14" t="s">
        <v>76</v>
      </c>
      <c r="AW196" s="14" t="s">
        <v>31</v>
      </c>
      <c r="AX196" s="14" t="s">
        <v>69</v>
      </c>
      <c r="AY196" s="171" t="s">
        <v>328</v>
      </c>
    </row>
    <row r="197" spans="2:65" s="12" customFormat="1">
      <c r="B197" s="156"/>
      <c r="D197" s="151" t="s">
        <v>442</v>
      </c>
      <c r="E197" s="157" t="s">
        <v>3</v>
      </c>
      <c r="F197" s="158" t="s">
        <v>3605</v>
      </c>
      <c r="H197" s="159">
        <v>187</v>
      </c>
      <c r="I197" s="160"/>
      <c r="L197" s="156"/>
      <c r="M197" s="161"/>
      <c r="T197" s="162"/>
      <c r="AT197" s="157" t="s">
        <v>442</v>
      </c>
      <c r="AU197" s="157" t="s">
        <v>76</v>
      </c>
      <c r="AV197" s="12" t="s">
        <v>79</v>
      </c>
      <c r="AW197" s="12" t="s">
        <v>31</v>
      </c>
      <c r="AX197" s="12" t="s">
        <v>69</v>
      </c>
      <c r="AY197" s="157" t="s">
        <v>328</v>
      </c>
    </row>
    <row r="198" spans="2:65" s="13" customFormat="1">
      <c r="B198" s="163"/>
      <c r="D198" s="151" t="s">
        <v>442</v>
      </c>
      <c r="E198" s="164" t="s">
        <v>3</v>
      </c>
      <c r="F198" s="165" t="s">
        <v>452</v>
      </c>
      <c r="H198" s="166">
        <v>187</v>
      </c>
      <c r="I198" s="167"/>
      <c r="L198" s="163"/>
      <c r="M198" s="168"/>
      <c r="T198" s="169"/>
      <c r="AT198" s="164" t="s">
        <v>442</v>
      </c>
      <c r="AU198" s="164" t="s">
        <v>76</v>
      </c>
      <c r="AV198" s="13" t="s">
        <v>113</v>
      </c>
      <c r="AW198" s="13" t="s">
        <v>31</v>
      </c>
      <c r="AX198" s="13" t="s">
        <v>76</v>
      </c>
      <c r="AY198" s="164" t="s">
        <v>328</v>
      </c>
    </row>
    <row r="199" spans="2:65" s="1" customFormat="1" ht="24.2" customHeight="1">
      <c r="B199" s="133"/>
      <c r="C199" s="134" t="s">
        <v>631</v>
      </c>
      <c r="D199" s="134" t="s">
        <v>331</v>
      </c>
      <c r="E199" s="135" t="s">
        <v>8074</v>
      </c>
      <c r="F199" s="136" t="s">
        <v>8075</v>
      </c>
      <c r="G199" s="137" t="s">
        <v>439</v>
      </c>
      <c r="H199" s="138">
        <v>187</v>
      </c>
      <c r="I199" s="139"/>
      <c r="J199" s="140">
        <f>ROUND(I199*H199,2)</f>
        <v>0</v>
      </c>
      <c r="K199" s="136" t="s">
        <v>3</v>
      </c>
      <c r="L199" s="34"/>
      <c r="M199" s="141" t="s">
        <v>3</v>
      </c>
      <c r="N199" s="142" t="s">
        <v>40</v>
      </c>
      <c r="P199" s="143">
        <f>O199*H199</f>
        <v>0</v>
      </c>
      <c r="Q199" s="143">
        <v>0</v>
      </c>
      <c r="R199" s="143">
        <f>Q199*H199</f>
        <v>0</v>
      </c>
      <c r="S199" s="143">
        <v>0</v>
      </c>
      <c r="T199" s="144">
        <f>S199*H199</f>
        <v>0</v>
      </c>
      <c r="AR199" s="145" t="s">
        <v>113</v>
      </c>
      <c r="AT199" s="145" t="s">
        <v>331</v>
      </c>
      <c r="AU199" s="145" t="s">
        <v>76</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800</v>
      </c>
    </row>
    <row r="200" spans="2:65" s="1" customFormat="1" ht="49.15" customHeight="1">
      <c r="B200" s="133"/>
      <c r="C200" s="134" t="s">
        <v>638</v>
      </c>
      <c r="D200" s="134" t="s">
        <v>331</v>
      </c>
      <c r="E200" s="135" t="s">
        <v>8076</v>
      </c>
      <c r="F200" s="136" t="s">
        <v>8077</v>
      </c>
      <c r="G200" s="137" t="s">
        <v>491</v>
      </c>
      <c r="H200" s="138">
        <v>9.1</v>
      </c>
      <c r="I200" s="139"/>
      <c r="J200" s="140">
        <f>ROUND(I200*H200,2)</f>
        <v>0</v>
      </c>
      <c r="K200" s="136" t="s">
        <v>3</v>
      </c>
      <c r="L200" s="34"/>
      <c r="M200" s="141" t="s">
        <v>3</v>
      </c>
      <c r="N200" s="142" t="s">
        <v>40</v>
      </c>
      <c r="P200" s="143">
        <f>O200*H200</f>
        <v>0</v>
      </c>
      <c r="Q200" s="143">
        <v>0</v>
      </c>
      <c r="R200" s="143">
        <f>Q200*H200</f>
        <v>0</v>
      </c>
      <c r="S200" s="143">
        <v>0</v>
      </c>
      <c r="T200" s="144">
        <f>S200*H200</f>
        <v>0</v>
      </c>
      <c r="AR200" s="145" t="s">
        <v>113</v>
      </c>
      <c r="AT200" s="145" t="s">
        <v>331</v>
      </c>
      <c r="AU200" s="145" t="s">
        <v>76</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808</v>
      </c>
    </row>
    <row r="201" spans="2:65" s="14" customFormat="1" ht="22.5">
      <c r="B201" s="170"/>
      <c r="D201" s="151" t="s">
        <v>442</v>
      </c>
      <c r="E201" s="171" t="s">
        <v>3</v>
      </c>
      <c r="F201" s="172" t="s">
        <v>8938</v>
      </c>
      <c r="H201" s="171" t="s">
        <v>3</v>
      </c>
      <c r="I201" s="173"/>
      <c r="L201" s="170"/>
      <c r="M201" s="174"/>
      <c r="T201" s="175"/>
      <c r="AT201" s="171" t="s">
        <v>442</v>
      </c>
      <c r="AU201" s="171" t="s">
        <v>76</v>
      </c>
      <c r="AV201" s="14" t="s">
        <v>76</v>
      </c>
      <c r="AW201" s="14" t="s">
        <v>31</v>
      </c>
      <c r="AX201" s="14" t="s">
        <v>69</v>
      </c>
      <c r="AY201" s="171" t="s">
        <v>328</v>
      </c>
    </row>
    <row r="202" spans="2:65" s="12" customFormat="1">
      <c r="B202" s="156"/>
      <c r="D202" s="151" t="s">
        <v>442</v>
      </c>
      <c r="E202" s="157" t="s">
        <v>3</v>
      </c>
      <c r="F202" s="158" t="s">
        <v>8939</v>
      </c>
      <c r="H202" s="159">
        <v>9.1</v>
      </c>
      <c r="I202" s="160"/>
      <c r="L202" s="156"/>
      <c r="M202" s="161"/>
      <c r="T202" s="162"/>
      <c r="AT202" s="157" t="s">
        <v>442</v>
      </c>
      <c r="AU202" s="157" t="s">
        <v>76</v>
      </c>
      <c r="AV202" s="12" t="s">
        <v>79</v>
      </c>
      <c r="AW202" s="12" t="s">
        <v>31</v>
      </c>
      <c r="AX202" s="12" t="s">
        <v>69</v>
      </c>
      <c r="AY202" s="157" t="s">
        <v>328</v>
      </c>
    </row>
    <row r="203" spans="2:65" s="13" customFormat="1">
      <c r="B203" s="163"/>
      <c r="D203" s="151" t="s">
        <v>442</v>
      </c>
      <c r="E203" s="164" t="s">
        <v>3</v>
      </c>
      <c r="F203" s="165" t="s">
        <v>452</v>
      </c>
      <c r="H203" s="166">
        <v>9.1</v>
      </c>
      <c r="I203" s="167"/>
      <c r="L203" s="163"/>
      <c r="M203" s="168"/>
      <c r="T203" s="169"/>
      <c r="AT203" s="164" t="s">
        <v>442</v>
      </c>
      <c r="AU203" s="164" t="s">
        <v>76</v>
      </c>
      <c r="AV203" s="13" t="s">
        <v>113</v>
      </c>
      <c r="AW203" s="13" t="s">
        <v>31</v>
      </c>
      <c r="AX203" s="13" t="s">
        <v>76</v>
      </c>
      <c r="AY203" s="164" t="s">
        <v>328</v>
      </c>
    </row>
    <row r="204" spans="2:65" s="1" customFormat="1" ht="16.5" customHeight="1">
      <c r="B204" s="133"/>
      <c r="C204" s="134" t="s">
        <v>643</v>
      </c>
      <c r="D204" s="134" t="s">
        <v>331</v>
      </c>
      <c r="E204" s="135" t="s">
        <v>8081</v>
      </c>
      <c r="F204" s="136" t="s">
        <v>8082</v>
      </c>
      <c r="G204" s="137" t="s">
        <v>491</v>
      </c>
      <c r="H204" s="138">
        <v>9.1</v>
      </c>
      <c r="I204" s="139"/>
      <c r="J204" s="140">
        <f>ROUND(I204*H204,2)</f>
        <v>0</v>
      </c>
      <c r="K204" s="136" t="s">
        <v>3</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816</v>
      </c>
    </row>
    <row r="205" spans="2:65" s="1" customFormat="1" ht="33" customHeight="1">
      <c r="B205" s="133"/>
      <c r="C205" s="134" t="s">
        <v>649</v>
      </c>
      <c r="D205" s="134" t="s">
        <v>331</v>
      </c>
      <c r="E205" s="135" t="s">
        <v>8083</v>
      </c>
      <c r="F205" s="136" t="s">
        <v>8084</v>
      </c>
      <c r="G205" s="137" t="s">
        <v>574</v>
      </c>
      <c r="H205" s="138">
        <v>5</v>
      </c>
      <c r="I205" s="139"/>
      <c r="J205" s="140">
        <f>ROUND(I205*H205,2)</f>
        <v>0</v>
      </c>
      <c r="K205" s="136" t="s">
        <v>335</v>
      </c>
      <c r="L205" s="34"/>
      <c r="M205" s="141" t="s">
        <v>3</v>
      </c>
      <c r="N205" s="142" t="s">
        <v>40</v>
      </c>
      <c r="P205" s="143">
        <f>O205*H205</f>
        <v>0</v>
      </c>
      <c r="Q205" s="143">
        <v>0</v>
      </c>
      <c r="R205" s="143">
        <f>Q205*H205</f>
        <v>0</v>
      </c>
      <c r="S205" s="143">
        <v>0</v>
      </c>
      <c r="T205" s="144">
        <f>S205*H205</f>
        <v>0</v>
      </c>
      <c r="AR205" s="145" t="s">
        <v>113</v>
      </c>
      <c r="AT205" s="145" t="s">
        <v>331</v>
      </c>
      <c r="AU205" s="145" t="s">
        <v>76</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825</v>
      </c>
    </row>
    <row r="206" spans="2:65" s="1" customFormat="1">
      <c r="B206" s="34"/>
      <c r="D206" s="147" t="s">
        <v>338</v>
      </c>
      <c r="F206" s="148" t="s">
        <v>8085</v>
      </c>
      <c r="I206" s="149"/>
      <c r="L206" s="34"/>
      <c r="M206" s="150"/>
      <c r="T206" s="55"/>
      <c r="AT206" s="19" t="s">
        <v>338</v>
      </c>
      <c r="AU206" s="19" t="s">
        <v>76</v>
      </c>
    </row>
    <row r="207" spans="2:65" s="1" customFormat="1" ht="16.5" customHeight="1">
      <c r="B207" s="133"/>
      <c r="C207" s="176" t="s">
        <v>654</v>
      </c>
      <c r="D207" s="176" t="s">
        <v>539</v>
      </c>
      <c r="E207" s="177" t="s">
        <v>8086</v>
      </c>
      <c r="F207" s="178" t="s">
        <v>8087</v>
      </c>
      <c r="G207" s="179" t="s">
        <v>491</v>
      </c>
      <c r="H207" s="180">
        <v>0.5</v>
      </c>
      <c r="I207" s="181"/>
      <c r="J207" s="182">
        <f>ROUND(I207*H207,2)</f>
        <v>0</v>
      </c>
      <c r="K207" s="178" t="s">
        <v>335</v>
      </c>
      <c r="L207" s="183"/>
      <c r="M207" s="184" t="s">
        <v>3</v>
      </c>
      <c r="N207" s="185" t="s">
        <v>40</v>
      </c>
      <c r="P207" s="143">
        <f>O207*H207</f>
        <v>0</v>
      </c>
      <c r="Q207" s="143">
        <v>0</v>
      </c>
      <c r="R207" s="143">
        <f>Q207*H207</f>
        <v>0</v>
      </c>
      <c r="S207" s="143">
        <v>0</v>
      </c>
      <c r="T207" s="144">
        <f>S207*H207</f>
        <v>0</v>
      </c>
      <c r="AR207" s="145" t="s">
        <v>171</v>
      </c>
      <c r="AT207" s="145" t="s">
        <v>539</v>
      </c>
      <c r="AU207" s="145" t="s">
        <v>76</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835</v>
      </c>
    </row>
    <row r="208" spans="2:65" s="1" customFormat="1" ht="24.2" customHeight="1">
      <c r="B208" s="133"/>
      <c r="C208" s="134" t="s">
        <v>661</v>
      </c>
      <c r="D208" s="134" t="s">
        <v>331</v>
      </c>
      <c r="E208" s="135" t="s">
        <v>8088</v>
      </c>
      <c r="F208" s="136" t="s">
        <v>8089</v>
      </c>
      <c r="G208" s="137" t="s">
        <v>574</v>
      </c>
      <c r="H208" s="138">
        <v>15</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76</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845</v>
      </c>
    </row>
    <row r="209" spans="2:65" s="1" customFormat="1">
      <c r="B209" s="34"/>
      <c r="D209" s="147" t="s">
        <v>338</v>
      </c>
      <c r="F209" s="148" t="s">
        <v>8090</v>
      </c>
      <c r="I209" s="149"/>
      <c r="L209" s="34"/>
      <c r="M209" s="150"/>
      <c r="T209" s="55"/>
      <c r="AT209" s="19" t="s">
        <v>338</v>
      </c>
      <c r="AU209" s="19" t="s">
        <v>76</v>
      </c>
    </row>
    <row r="210" spans="2:65" s="1" customFormat="1" ht="16.5" customHeight="1">
      <c r="B210" s="133"/>
      <c r="C210" s="176" t="s">
        <v>666</v>
      </c>
      <c r="D210" s="176" t="s">
        <v>539</v>
      </c>
      <c r="E210" s="177" t="s">
        <v>8095</v>
      </c>
      <c r="F210" s="178" t="s">
        <v>8096</v>
      </c>
      <c r="G210" s="179" t="s">
        <v>3576</v>
      </c>
      <c r="H210" s="180">
        <v>9</v>
      </c>
      <c r="I210" s="181"/>
      <c r="J210" s="182">
        <f>ROUND(I210*H210,2)</f>
        <v>0</v>
      </c>
      <c r="K210" s="178" t="s">
        <v>3</v>
      </c>
      <c r="L210" s="183"/>
      <c r="M210" s="184" t="s">
        <v>3</v>
      </c>
      <c r="N210" s="185" t="s">
        <v>40</v>
      </c>
      <c r="P210" s="143">
        <f>O210*H210</f>
        <v>0</v>
      </c>
      <c r="Q210" s="143">
        <v>0</v>
      </c>
      <c r="R210" s="143">
        <f>Q210*H210</f>
        <v>0</v>
      </c>
      <c r="S210" s="143">
        <v>0</v>
      </c>
      <c r="T210" s="144">
        <f>S210*H210</f>
        <v>0</v>
      </c>
      <c r="AR210" s="145" t="s">
        <v>171</v>
      </c>
      <c r="AT210" s="145" t="s">
        <v>539</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857</v>
      </c>
    </row>
    <row r="211" spans="2:65" s="12" customFormat="1">
      <c r="B211" s="156"/>
      <c r="D211" s="151" t="s">
        <v>442</v>
      </c>
      <c r="E211" s="157" t="s">
        <v>3</v>
      </c>
      <c r="F211" s="158" t="s">
        <v>8940</v>
      </c>
      <c r="H211" s="159">
        <v>9</v>
      </c>
      <c r="I211" s="160"/>
      <c r="L211" s="156"/>
      <c r="M211" s="161"/>
      <c r="T211" s="162"/>
      <c r="AT211" s="157" t="s">
        <v>442</v>
      </c>
      <c r="AU211" s="157" t="s">
        <v>76</v>
      </c>
      <c r="AV211" s="12" t="s">
        <v>79</v>
      </c>
      <c r="AW211" s="12" t="s">
        <v>31</v>
      </c>
      <c r="AX211" s="12" t="s">
        <v>69</v>
      </c>
      <c r="AY211" s="157" t="s">
        <v>328</v>
      </c>
    </row>
    <row r="212" spans="2:65" s="13" customFormat="1">
      <c r="B212" s="163"/>
      <c r="D212" s="151" t="s">
        <v>442</v>
      </c>
      <c r="E212" s="164" t="s">
        <v>3</v>
      </c>
      <c r="F212" s="165" t="s">
        <v>452</v>
      </c>
      <c r="H212" s="166">
        <v>9</v>
      </c>
      <c r="I212" s="167"/>
      <c r="L212" s="163"/>
      <c r="M212" s="168"/>
      <c r="T212" s="169"/>
      <c r="AT212" s="164" t="s">
        <v>442</v>
      </c>
      <c r="AU212" s="164" t="s">
        <v>76</v>
      </c>
      <c r="AV212" s="13" t="s">
        <v>113</v>
      </c>
      <c r="AW212" s="13" t="s">
        <v>31</v>
      </c>
      <c r="AX212" s="13" t="s">
        <v>76</v>
      </c>
      <c r="AY212" s="164" t="s">
        <v>328</v>
      </c>
    </row>
    <row r="213" spans="2:65" s="1" customFormat="1" ht="24.2" customHeight="1">
      <c r="B213" s="133"/>
      <c r="C213" s="176" t="s">
        <v>671</v>
      </c>
      <c r="D213" s="176" t="s">
        <v>539</v>
      </c>
      <c r="E213" s="177" t="s">
        <v>7892</v>
      </c>
      <c r="F213" s="178" t="s">
        <v>7893</v>
      </c>
      <c r="G213" s="179" t="s">
        <v>574</v>
      </c>
      <c r="H213" s="180">
        <v>15</v>
      </c>
      <c r="I213" s="181"/>
      <c r="J213" s="182">
        <f>ROUND(I213*H213,2)</f>
        <v>0</v>
      </c>
      <c r="K213" s="178" t="s">
        <v>335</v>
      </c>
      <c r="L213" s="183"/>
      <c r="M213" s="184" t="s">
        <v>3</v>
      </c>
      <c r="N213" s="185" t="s">
        <v>40</v>
      </c>
      <c r="P213" s="143">
        <f>O213*H213</f>
        <v>0</v>
      </c>
      <c r="Q213" s="143">
        <v>0</v>
      </c>
      <c r="R213" s="143">
        <f>Q213*H213</f>
        <v>0</v>
      </c>
      <c r="S213" s="143">
        <v>0</v>
      </c>
      <c r="T213" s="144">
        <f>S213*H213</f>
        <v>0</v>
      </c>
      <c r="AR213" s="145" t="s">
        <v>171</v>
      </c>
      <c r="AT213" s="145" t="s">
        <v>539</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177</v>
      </c>
    </row>
    <row r="214" spans="2:65" s="1" customFormat="1" ht="29.25">
      <c r="B214" s="34"/>
      <c r="D214" s="151" t="s">
        <v>340</v>
      </c>
      <c r="F214" s="152" t="s">
        <v>8112</v>
      </c>
      <c r="I214" s="149"/>
      <c r="L214" s="34"/>
      <c r="M214" s="150"/>
      <c r="T214" s="55"/>
      <c r="AT214" s="19" t="s">
        <v>340</v>
      </c>
      <c r="AU214" s="19" t="s">
        <v>76</v>
      </c>
    </row>
    <row r="215" spans="2:65" s="1" customFormat="1" ht="49.15" customHeight="1">
      <c r="B215" s="133"/>
      <c r="C215" s="134" t="s">
        <v>676</v>
      </c>
      <c r="D215" s="134" t="s">
        <v>331</v>
      </c>
      <c r="E215" s="135" t="s">
        <v>8098</v>
      </c>
      <c r="F215" s="136" t="s">
        <v>8099</v>
      </c>
      <c r="G215" s="137" t="s">
        <v>585</v>
      </c>
      <c r="H215" s="138">
        <v>4.0000000000000001E-3</v>
      </c>
      <c r="I215" s="139"/>
      <c r="J215" s="140">
        <f>ROUND(I215*H215,2)</f>
        <v>0</v>
      </c>
      <c r="K215" s="136" t="s">
        <v>335</v>
      </c>
      <c r="L215" s="34"/>
      <c r="M215" s="141" t="s">
        <v>3</v>
      </c>
      <c r="N215" s="142" t="s">
        <v>40</v>
      </c>
      <c r="P215" s="143">
        <f>O215*H215</f>
        <v>0</v>
      </c>
      <c r="Q215" s="143">
        <v>0</v>
      </c>
      <c r="R215" s="143">
        <f>Q215*H215</f>
        <v>0</v>
      </c>
      <c r="S215" s="143">
        <v>0</v>
      </c>
      <c r="T215" s="144">
        <f>S215*H215</f>
        <v>0</v>
      </c>
      <c r="AR215" s="145" t="s">
        <v>113</v>
      </c>
      <c r="AT215" s="145" t="s">
        <v>331</v>
      </c>
      <c r="AU215" s="145" t="s">
        <v>76</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874</v>
      </c>
    </row>
    <row r="216" spans="2:65" s="1" customFormat="1">
      <c r="B216" s="34"/>
      <c r="D216" s="147" t="s">
        <v>338</v>
      </c>
      <c r="F216" s="148" t="s">
        <v>8100</v>
      </c>
      <c r="I216" s="149"/>
      <c r="L216" s="34"/>
      <c r="M216" s="150"/>
      <c r="T216" s="55"/>
      <c r="AT216" s="19" t="s">
        <v>338</v>
      </c>
      <c r="AU216" s="19" t="s">
        <v>76</v>
      </c>
    </row>
    <row r="217" spans="2:65" s="12" customFormat="1">
      <c r="B217" s="156"/>
      <c r="D217" s="151" t="s">
        <v>442</v>
      </c>
      <c r="E217" s="157" t="s">
        <v>3</v>
      </c>
      <c r="F217" s="158" t="s">
        <v>8941</v>
      </c>
      <c r="H217" s="159">
        <v>4.0000000000000001E-3</v>
      </c>
      <c r="I217" s="160"/>
      <c r="L217" s="156"/>
      <c r="M217" s="161"/>
      <c r="T217" s="162"/>
      <c r="AT217" s="157" t="s">
        <v>442</v>
      </c>
      <c r="AU217" s="157" t="s">
        <v>76</v>
      </c>
      <c r="AV217" s="12" t="s">
        <v>79</v>
      </c>
      <c r="AW217" s="12" t="s">
        <v>31</v>
      </c>
      <c r="AX217" s="12" t="s">
        <v>69</v>
      </c>
      <c r="AY217" s="157" t="s">
        <v>328</v>
      </c>
    </row>
    <row r="218" spans="2:65" s="13" customFormat="1">
      <c r="B218" s="163"/>
      <c r="D218" s="151" t="s">
        <v>442</v>
      </c>
      <c r="E218" s="164" t="s">
        <v>3</v>
      </c>
      <c r="F218" s="165" t="s">
        <v>452</v>
      </c>
      <c r="H218" s="166">
        <v>4.0000000000000001E-3</v>
      </c>
      <c r="I218" s="167"/>
      <c r="L218" s="163"/>
      <c r="M218" s="168"/>
      <c r="T218" s="169"/>
      <c r="AT218" s="164" t="s">
        <v>442</v>
      </c>
      <c r="AU218" s="164" t="s">
        <v>76</v>
      </c>
      <c r="AV218" s="13" t="s">
        <v>113</v>
      </c>
      <c r="AW218" s="13" t="s">
        <v>31</v>
      </c>
      <c r="AX218" s="13" t="s">
        <v>76</v>
      </c>
      <c r="AY218" s="164" t="s">
        <v>328</v>
      </c>
    </row>
    <row r="219" spans="2:65" s="1" customFormat="1" ht="37.9" customHeight="1">
      <c r="B219" s="133"/>
      <c r="C219" s="176" t="s">
        <v>682</v>
      </c>
      <c r="D219" s="176" t="s">
        <v>539</v>
      </c>
      <c r="E219" s="177" t="s">
        <v>8102</v>
      </c>
      <c r="F219" s="178" t="s">
        <v>8103</v>
      </c>
      <c r="G219" s="179" t="s">
        <v>574</v>
      </c>
      <c r="H219" s="180">
        <v>3</v>
      </c>
      <c r="I219" s="181"/>
      <c r="J219" s="182">
        <f>ROUND(I219*H219,2)</f>
        <v>0</v>
      </c>
      <c r="K219" s="178" t="s">
        <v>3</v>
      </c>
      <c r="L219" s="183"/>
      <c r="M219" s="184" t="s">
        <v>3</v>
      </c>
      <c r="N219" s="185" t="s">
        <v>40</v>
      </c>
      <c r="P219" s="143">
        <f>O219*H219</f>
        <v>0</v>
      </c>
      <c r="Q219" s="143">
        <v>0</v>
      </c>
      <c r="R219" s="143">
        <f>Q219*H219</f>
        <v>0</v>
      </c>
      <c r="S219" s="143">
        <v>0</v>
      </c>
      <c r="T219" s="144">
        <f>S219*H219</f>
        <v>0</v>
      </c>
      <c r="AR219" s="145" t="s">
        <v>171</v>
      </c>
      <c r="AT219" s="145" t="s">
        <v>539</v>
      </c>
      <c r="AU219" s="145" t="s">
        <v>76</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891</v>
      </c>
    </row>
    <row r="220" spans="2:65" s="12" customFormat="1">
      <c r="B220" s="156"/>
      <c r="D220" s="151" t="s">
        <v>442</v>
      </c>
      <c r="E220" s="157" t="s">
        <v>3</v>
      </c>
      <c r="F220" s="158" t="s">
        <v>8942</v>
      </c>
      <c r="H220" s="159">
        <v>3</v>
      </c>
      <c r="I220" s="160"/>
      <c r="L220" s="156"/>
      <c r="M220" s="161"/>
      <c r="T220" s="162"/>
      <c r="AT220" s="157" t="s">
        <v>442</v>
      </c>
      <c r="AU220" s="157" t="s">
        <v>76</v>
      </c>
      <c r="AV220" s="12" t="s">
        <v>79</v>
      </c>
      <c r="AW220" s="12" t="s">
        <v>31</v>
      </c>
      <c r="AX220" s="12" t="s">
        <v>69</v>
      </c>
      <c r="AY220" s="157" t="s">
        <v>328</v>
      </c>
    </row>
    <row r="221" spans="2:65" s="13" customFormat="1">
      <c r="B221" s="163"/>
      <c r="D221" s="151" t="s">
        <v>442</v>
      </c>
      <c r="E221" s="164" t="s">
        <v>3</v>
      </c>
      <c r="F221" s="165" t="s">
        <v>452</v>
      </c>
      <c r="H221" s="166">
        <v>3</v>
      </c>
      <c r="I221" s="167"/>
      <c r="L221" s="163"/>
      <c r="M221" s="168"/>
      <c r="T221" s="169"/>
      <c r="AT221" s="164" t="s">
        <v>442</v>
      </c>
      <c r="AU221" s="164" t="s">
        <v>76</v>
      </c>
      <c r="AV221" s="13" t="s">
        <v>113</v>
      </c>
      <c r="AW221" s="13" t="s">
        <v>31</v>
      </c>
      <c r="AX221" s="13" t="s">
        <v>76</v>
      </c>
      <c r="AY221" s="164" t="s">
        <v>328</v>
      </c>
    </row>
    <row r="222" spans="2:65" s="1" customFormat="1" ht="16.5" customHeight="1">
      <c r="B222" s="133"/>
      <c r="C222" s="176" t="s">
        <v>110</v>
      </c>
      <c r="D222" s="176" t="s">
        <v>539</v>
      </c>
      <c r="E222" s="177" t="s">
        <v>8105</v>
      </c>
      <c r="F222" s="178" t="s">
        <v>8106</v>
      </c>
      <c r="G222" s="179" t="s">
        <v>574</v>
      </c>
      <c r="H222" s="180">
        <v>0.75</v>
      </c>
      <c r="I222" s="181"/>
      <c r="J222" s="182">
        <f>ROUND(I222*H222,2)</f>
        <v>0</v>
      </c>
      <c r="K222" s="178" t="s">
        <v>3</v>
      </c>
      <c r="L222" s="183"/>
      <c r="M222" s="184" t="s">
        <v>3</v>
      </c>
      <c r="N222" s="185" t="s">
        <v>40</v>
      </c>
      <c r="P222" s="143">
        <f>O222*H222</f>
        <v>0</v>
      </c>
      <c r="Q222" s="143">
        <v>0</v>
      </c>
      <c r="R222" s="143">
        <f>Q222*H222</f>
        <v>0</v>
      </c>
      <c r="S222" s="143">
        <v>0</v>
      </c>
      <c r="T222" s="144">
        <f>S222*H222</f>
        <v>0</v>
      </c>
      <c r="AR222" s="145" t="s">
        <v>171</v>
      </c>
      <c r="AT222" s="145" t="s">
        <v>539</v>
      </c>
      <c r="AU222" s="145" t="s">
        <v>76</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903</v>
      </c>
    </row>
    <row r="223" spans="2:65" s="1" customFormat="1" ht="19.5">
      <c r="B223" s="34"/>
      <c r="D223" s="151" t="s">
        <v>340</v>
      </c>
      <c r="F223" s="152" t="s">
        <v>8943</v>
      </c>
      <c r="I223" s="149"/>
      <c r="L223" s="34"/>
      <c r="M223" s="150"/>
      <c r="T223" s="55"/>
      <c r="AT223" s="19" t="s">
        <v>340</v>
      </c>
      <c r="AU223" s="19" t="s">
        <v>76</v>
      </c>
    </row>
    <row r="224" spans="2:65" s="12" customFormat="1">
      <c r="B224" s="156"/>
      <c r="D224" s="151" t="s">
        <v>442</v>
      </c>
      <c r="E224" s="157" t="s">
        <v>3</v>
      </c>
      <c r="F224" s="158" t="s">
        <v>8944</v>
      </c>
      <c r="H224" s="159">
        <v>0.75</v>
      </c>
      <c r="I224" s="160"/>
      <c r="L224" s="156"/>
      <c r="M224" s="161"/>
      <c r="T224" s="162"/>
      <c r="AT224" s="157" t="s">
        <v>442</v>
      </c>
      <c r="AU224" s="157" t="s">
        <v>76</v>
      </c>
      <c r="AV224" s="12" t="s">
        <v>79</v>
      </c>
      <c r="AW224" s="12" t="s">
        <v>31</v>
      </c>
      <c r="AX224" s="12" t="s">
        <v>69</v>
      </c>
      <c r="AY224" s="157" t="s">
        <v>328</v>
      </c>
    </row>
    <row r="225" spans="2:65" s="13" customFormat="1">
      <c r="B225" s="163"/>
      <c r="D225" s="151" t="s">
        <v>442</v>
      </c>
      <c r="E225" s="164" t="s">
        <v>3</v>
      </c>
      <c r="F225" s="165" t="s">
        <v>452</v>
      </c>
      <c r="H225" s="166">
        <v>0.75</v>
      </c>
      <c r="I225" s="167"/>
      <c r="L225" s="163"/>
      <c r="M225" s="168"/>
      <c r="T225" s="169"/>
      <c r="AT225" s="164" t="s">
        <v>442</v>
      </c>
      <c r="AU225" s="164" t="s">
        <v>76</v>
      </c>
      <c r="AV225" s="13" t="s">
        <v>113</v>
      </c>
      <c r="AW225" s="13" t="s">
        <v>31</v>
      </c>
      <c r="AX225" s="13" t="s">
        <v>76</v>
      </c>
      <c r="AY225" s="164" t="s">
        <v>328</v>
      </c>
    </row>
    <row r="226" spans="2:65" s="1" customFormat="1" ht="21.75" customHeight="1">
      <c r="B226" s="133"/>
      <c r="C226" s="134" t="s">
        <v>125</v>
      </c>
      <c r="D226" s="134" t="s">
        <v>331</v>
      </c>
      <c r="E226" s="135" t="s">
        <v>7902</v>
      </c>
      <c r="F226" s="136" t="s">
        <v>7903</v>
      </c>
      <c r="G226" s="137" t="s">
        <v>491</v>
      </c>
      <c r="H226" s="138">
        <v>15</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76</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917</v>
      </c>
    </row>
    <row r="227" spans="2:65" s="1" customFormat="1">
      <c r="B227" s="34"/>
      <c r="D227" s="147" t="s">
        <v>338</v>
      </c>
      <c r="F227" s="148" t="s">
        <v>7904</v>
      </c>
      <c r="I227" s="149"/>
      <c r="L227" s="34"/>
      <c r="M227" s="150"/>
      <c r="T227" s="55"/>
      <c r="AT227" s="19" t="s">
        <v>338</v>
      </c>
      <c r="AU227" s="19" t="s">
        <v>76</v>
      </c>
    </row>
    <row r="228" spans="2:65" s="14" customFormat="1">
      <c r="B228" s="170"/>
      <c r="D228" s="151" t="s">
        <v>442</v>
      </c>
      <c r="E228" s="171" t="s">
        <v>3</v>
      </c>
      <c r="F228" s="172" t="s">
        <v>8109</v>
      </c>
      <c r="H228" s="171" t="s">
        <v>3</v>
      </c>
      <c r="I228" s="173"/>
      <c r="L228" s="170"/>
      <c r="M228" s="174"/>
      <c r="T228" s="175"/>
      <c r="AT228" s="171" t="s">
        <v>442</v>
      </c>
      <c r="AU228" s="171" t="s">
        <v>76</v>
      </c>
      <c r="AV228" s="14" t="s">
        <v>76</v>
      </c>
      <c r="AW228" s="14" t="s">
        <v>31</v>
      </c>
      <c r="AX228" s="14" t="s">
        <v>69</v>
      </c>
      <c r="AY228" s="171" t="s">
        <v>328</v>
      </c>
    </row>
    <row r="229" spans="2:65" s="14" customFormat="1">
      <c r="B229" s="170"/>
      <c r="D229" s="151" t="s">
        <v>442</v>
      </c>
      <c r="E229" s="171" t="s">
        <v>3</v>
      </c>
      <c r="F229" s="172" t="s">
        <v>8110</v>
      </c>
      <c r="H229" s="171" t="s">
        <v>3</v>
      </c>
      <c r="I229" s="173"/>
      <c r="L229" s="170"/>
      <c r="M229" s="174"/>
      <c r="T229" s="175"/>
      <c r="AT229" s="171" t="s">
        <v>442</v>
      </c>
      <c r="AU229" s="171" t="s">
        <v>76</v>
      </c>
      <c r="AV229" s="14" t="s">
        <v>76</v>
      </c>
      <c r="AW229" s="14" t="s">
        <v>31</v>
      </c>
      <c r="AX229" s="14" t="s">
        <v>69</v>
      </c>
      <c r="AY229" s="171" t="s">
        <v>328</v>
      </c>
    </row>
    <row r="230" spans="2:65" s="12" customFormat="1">
      <c r="B230" s="156"/>
      <c r="D230" s="151" t="s">
        <v>442</v>
      </c>
      <c r="E230" s="157" t="s">
        <v>3</v>
      </c>
      <c r="F230" s="158" t="s">
        <v>8945</v>
      </c>
      <c r="H230" s="159">
        <v>15</v>
      </c>
      <c r="I230" s="160"/>
      <c r="L230" s="156"/>
      <c r="M230" s="161"/>
      <c r="T230" s="162"/>
      <c r="AT230" s="157" t="s">
        <v>442</v>
      </c>
      <c r="AU230" s="157" t="s">
        <v>76</v>
      </c>
      <c r="AV230" s="12" t="s">
        <v>79</v>
      </c>
      <c r="AW230" s="12" t="s">
        <v>31</v>
      </c>
      <c r="AX230" s="12" t="s">
        <v>69</v>
      </c>
      <c r="AY230" s="157" t="s">
        <v>328</v>
      </c>
    </row>
    <row r="231" spans="2:65" s="13" customFormat="1">
      <c r="B231" s="163"/>
      <c r="D231" s="151" t="s">
        <v>442</v>
      </c>
      <c r="E231" s="164" t="s">
        <v>3</v>
      </c>
      <c r="F231" s="165" t="s">
        <v>452</v>
      </c>
      <c r="H231" s="166">
        <v>15</v>
      </c>
      <c r="I231" s="167"/>
      <c r="L231" s="163"/>
      <c r="M231" s="168"/>
      <c r="T231" s="169"/>
      <c r="AT231" s="164" t="s">
        <v>442</v>
      </c>
      <c r="AU231" s="164" t="s">
        <v>76</v>
      </c>
      <c r="AV231" s="13" t="s">
        <v>113</v>
      </c>
      <c r="AW231" s="13" t="s">
        <v>31</v>
      </c>
      <c r="AX231" s="13" t="s">
        <v>76</v>
      </c>
      <c r="AY231" s="164" t="s">
        <v>328</v>
      </c>
    </row>
    <row r="232" spans="2:65" s="1" customFormat="1" ht="16.5" customHeight="1">
      <c r="B232" s="133"/>
      <c r="C232" s="176" t="s">
        <v>696</v>
      </c>
      <c r="D232" s="176" t="s">
        <v>539</v>
      </c>
      <c r="E232" s="177" t="s">
        <v>7912</v>
      </c>
      <c r="F232" s="178" t="s">
        <v>7913</v>
      </c>
      <c r="G232" s="179" t="s">
        <v>491</v>
      </c>
      <c r="H232" s="180">
        <v>15</v>
      </c>
      <c r="I232" s="181"/>
      <c r="J232" s="182">
        <f>ROUND(I232*H232,2)</f>
        <v>0</v>
      </c>
      <c r="K232" s="178" t="s">
        <v>335</v>
      </c>
      <c r="L232" s="183"/>
      <c r="M232" s="184" t="s">
        <v>3</v>
      </c>
      <c r="N232" s="185" t="s">
        <v>40</v>
      </c>
      <c r="P232" s="143">
        <f>O232*H232</f>
        <v>0</v>
      </c>
      <c r="Q232" s="143">
        <v>0</v>
      </c>
      <c r="R232" s="143">
        <f>Q232*H232</f>
        <v>0</v>
      </c>
      <c r="S232" s="143">
        <v>0</v>
      </c>
      <c r="T232" s="144">
        <f>S232*H232</f>
        <v>0</v>
      </c>
      <c r="AR232" s="145" t="s">
        <v>171</v>
      </c>
      <c r="AT232" s="145" t="s">
        <v>539</v>
      </c>
      <c r="AU232" s="145" t="s">
        <v>76</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934</v>
      </c>
    </row>
    <row r="233" spans="2:65" s="1" customFormat="1" ht="37.9" customHeight="1">
      <c r="B233" s="133"/>
      <c r="C233" s="134" t="s">
        <v>703</v>
      </c>
      <c r="D233" s="134" t="s">
        <v>331</v>
      </c>
      <c r="E233" s="135" t="s">
        <v>7909</v>
      </c>
      <c r="F233" s="136" t="s">
        <v>7910</v>
      </c>
      <c r="G233" s="137" t="s">
        <v>491</v>
      </c>
      <c r="H233" s="138">
        <v>15</v>
      </c>
      <c r="I233" s="139"/>
      <c r="J233" s="140">
        <f>ROUND(I233*H233,2)</f>
        <v>0</v>
      </c>
      <c r="K233" s="136" t="s">
        <v>335</v>
      </c>
      <c r="L233" s="34"/>
      <c r="M233" s="141" t="s">
        <v>3</v>
      </c>
      <c r="N233" s="142" t="s">
        <v>40</v>
      </c>
      <c r="P233" s="143">
        <f>O233*H233</f>
        <v>0</v>
      </c>
      <c r="Q233" s="143">
        <v>0</v>
      </c>
      <c r="R233" s="143">
        <f>Q233*H233</f>
        <v>0</v>
      </c>
      <c r="S233" s="143">
        <v>0</v>
      </c>
      <c r="T233" s="144">
        <f>S233*H233</f>
        <v>0</v>
      </c>
      <c r="AR233" s="145" t="s">
        <v>113</v>
      </c>
      <c r="AT233" s="145" t="s">
        <v>331</v>
      </c>
      <c r="AU233" s="145" t="s">
        <v>76</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1534</v>
      </c>
    </row>
    <row r="234" spans="2:65" s="1" customFormat="1">
      <c r="B234" s="34"/>
      <c r="D234" s="147" t="s">
        <v>338</v>
      </c>
      <c r="F234" s="148" t="s">
        <v>7911</v>
      </c>
      <c r="I234" s="149"/>
      <c r="L234" s="34"/>
      <c r="M234" s="150"/>
      <c r="T234" s="55"/>
      <c r="AT234" s="19" t="s">
        <v>338</v>
      </c>
      <c r="AU234" s="19" t="s">
        <v>76</v>
      </c>
    </row>
    <row r="235" spans="2:65" s="1" customFormat="1" ht="24.2" customHeight="1">
      <c r="B235" s="133"/>
      <c r="C235" s="134" t="s">
        <v>710</v>
      </c>
      <c r="D235" s="134" t="s">
        <v>331</v>
      </c>
      <c r="E235" s="135" t="s">
        <v>7888</v>
      </c>
      <c r="F235" s="136" t="s">
        <v>7889</v>
      </c>
      <c r="G235" s="137" t="s">
        <v>574</v>
      </c>
      <c r="H235" s="138">
        <v>15</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76</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1327</v>
      </c>
    </row>
    <row r="236" spans="2:65" s="1" customFormat="1">
      <c r="B236" s="34"/>
      <c r="D236" s="147" t="s">
        <v>338</v>
      </c>
      <c r="F236" s="148" t="s">
        <v>7890</v>
      </c>
      <c r="I236" s="149"/>
      <c r="L236" s="34"/>
      <c r="M236" s="150"/>
      <c r="T236" s="55"/>
      <c r="AT236" s="19" t="s">
        <v>338</v>
      </c>
      <c r="AU236" s="19" t="s">
        <v>76</v>
      </c>
    </row>
    <row r="237" spans="2:65" s="1" customFormat="1" ht="19.5">
      <c r="B237" s="34"/>
      <c r="D237" s="151" t="s">
        <v>340</v>
      </c>
      <c r="F237" s="152" t="s">
        <v>7891</v>
      </c>
      <c r="I237" s="149"/>
      <c r="L237" s="34"/>
      <c r="M237" s="150"/>
      <c r="T237" s="55"/>
      <c r="AT237" s="19" t="s">
        <v>340</v>
      </c>
      <c r="AU237" s="19" t="s">
        <v>76</v>
      </c>
    </row>
    <row r="238" spans="2:65" s="1" customFormat="1" ht="16.5" customHeight="1">
      <c r="B238" s="133"/>
      <c r="C238" s="134" t="s">
        <v>713</v>
      </c>
      <c r="D238" s="134" t="s">
        <v>331</v>
      </c>
      <c r="E238" s="135" t="s">
        <v>8113</v>
      </c>
      <c r="F238" s="136" t="s">
        <v>8114</v>
      </c>
      <c r="G238" s="137" t="s">
        <v>574</v>
      </c>
      <c r="H238" s="138">
        <v>5</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76</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1330</v>
      </c>
    </row>
    <row r="239" spans="2:65" s="1" customFormat="1">
      <c r="B239" s="34"/>
      <c r="D239" s="147" t="s">
        <v>338</v>
      </c>
      <c r="F239" s="148" t="s">
        <v>8115</v>
      </c>
      <c r="I239" s="149"/>
      <c r="L239" s="34"/>
      <c r="M239" s="150"/>
      <c r="T239" s="55"/>
      <c r="AT239" s="19" t="s">
        <v>338</v>
      </c>
      <c r="AU239" s="19" t="s">
        <v>76</v>
      </c>
    </row>
    <row r="240" spans="2:65" s="1" customFormat="1" ht="16.5" customHeight="1">
      <c r="B240" s="133"/>
      <c r="C240" s="176" t="s">
        <v>718</v>
      </c>
      <c r="D240" s="176" t="s">
        <v>539</v>
      </c>
      <c r="E240" s="177" t="s">
        <v>8116</v>
      </c>
      <c r="F240" s="178" t="s">
        <v>8117</v>
      </c>
      <c r="G240" s="179" t="s">
        <v>574</v>
      </c>
      <c r="H240" s="180">
        <v>5</v>
      </c>
      <c r="I240" s="181"/>
      <c r="J240" s="182">
        <f>ROUND(I240*H240,2)</f>
        <v>0</v>
      </c>
      <c r="K240" s="178" t="s">
        <v>3</v>
      </c>
      <c r="L240" s="183"/>
      <c r="M240" s="184" t="s">
        <v>3</v>
      </c>
      <c r="N240" s="185" t="s">
        <v>40</v>
      </c>
      <c r="P240" s="143">
        <f>O240*H240</f>
        <v>0</v>
      </c>
      <c r="Q240" s="143">
        <v>0</v>
      </c>
      <c r="R240" s="143">
        <f>Q240*H240</f>
        <v>0</v>
      </c>
      <c r="S240" s="143">
        <v>0</v>
      </c>
      <c r="T240" s="144">
        <f>S240*H240</f>
        <v>0</v>
      </c>
      <c r="AR240" s="145" t="s">
        <v>171</v>
      </c>
      <c r="AT240" s="145" t="s">
        <v>539</v>
      </c>
      <c r="AU240" s="145" t="s">
        <v>76</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1333</v>
      </c>
    </row>
    <row r="241" spans="2:65" s="1" customFormat="1" ht="24.2" customHeight="1">
      <c r="B241" s="133"/>
      <c r="C241" s="134" t="s">
        <v>148</v>
      </c>
      <c r="D241" s="134" t="s">
        <v>331</v>
      </c>
      <c r="E241" s="135" t="s">
        <v>8118</v>
      </c>
      <c r="F241" s="136" t="s">
        <v>8119</v>
      </c>
      <c r="G241" s="137" t="s">
        <v>8120</v>
      </c>
      <c r="H241" s="138">
        <v>10</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1336</v>
      </c>
    </row>
    <row r="242" spans="2:65" s="1" customFormat="1">
      <c r="B242" s="34"/>
      <c r="D242" s="147" t="s">
        <v>338</v>
      </c>
      <c r="F242" s="148" t="s">
        <v>8121</v>
      </c>
      <c r="I242" s="149"/>
      <c r="L242" s="34"/>
      <c r="M242" s="150"/>
      <c r="T242" s="55"/>
      <c r="AT242" s="19" t="s">
        <v>338</v>
      </c>
      <c r="AU242" s="19" t="s">
        <v>76</v>
      </c>
    </row>
    <row r="243" spans="2:65" s="1" customFormat="1" ht="44.25" customHeight="1">
      <c r="B243" s="133"/>
      <c r="C243" s="134" t="s">
        <v>152</v>
      </c>
      <c r="D243" s="134" t="s">
        <v>331</v>
      </c>
      <c r="E243" s="135" t="s">
        <v>8122</v>
      </c>
      <c r="F243" s="136" t="s">
        <v>8123</v>
      </c>
      <c r="G243" s="137" t="s">
        <v>476</v>
      </c>
      <c r="H243" s="138">
        <v>75</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76</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1339</v>
      </c>
    </row>
    <row r="244" spans="2:65" s="1" customFormat="1">
      <c r="B244" s="34"/>
      <c r="D244" s="147" t="s">
        <v>338</v>
      </c>
      <c r="F244" s="148" t="s">
        <v>8124</v>
      </c>
      <c r="I244" s="149"/>
      <c r="L244" s="34"/>
      <c r="M244" s="150"/>
      <c r="T244" s="55"/>
      <c r="AT244" s="19" t="s">
        <v>338</v>
      </c>
      <c r="AU244" s="19" t="s">
        <v>76</v>
      </c>
    </row>
    <row r="245" spans="2:65" s="14" customFormat="1">
      <c r="B245" s="170"/>
      <c r="D245" s="151" t="s">
        <v>442</v>
      </c>
      <c r="E245" s="171" t="s">
        <v>3</v>
      </c>
      <c r="F245" s="172" t="s">
        <v>8946</v>
      </c>
      <c r="H245" s="171" t="s">
        <v>3</v>
      </c>
      <c r="I245" s="173"/>
      <c r="L245" s="170"/>
      <c r="M245" s="174"/>
      <c r="T245" s="175"/>
      <c r="AT245" s="171" t="s">
        <v>442</v>
      </c>
      <c r="AU245" s="171" t="s">
        <v>76</v>
      </c>
      <c r="AV245" s="14" t="s">
        <v>76</v>
      </c>
      <c r="AW245" s="14" t="s">
        <v>31</v>
      </c>
      <c r="AX245" s="14" t="s">
        <v>69</v>
      </c>
      <c r="AY245" s="171" t="s">
        <v>328</v>
      </c>
    </row>
    <row r="246" spans="2:65" s="12" customFormat="1">
      <c r="B246" s="156"/>
      <c r="D246" s="151" t="s">
        <v>442</v>
      </c>
      <c r="E246" s="157" t="s">
        <v>3</v>
      </c>
      <c r="F246" s="158" t="s">
        <v>8947</v>
      </c>
      <c r="H246" s="159">
        <v>75</v>
      </c>
      <c r="I246" s="160"/>
      <c r="L246" s="156"/>
      <c r="M246" s="161"/>
      <c r="T246" s="162"/>
      <c r="AT246" s="157" t="s">
        <v>442</v>
      </c>
      <c r="AU246" s="157" t="s">
        <v>76</v>
      </c>
      <c r="AV246" s="12" t="s">
        <v>79</v>
      </c>
      <c r="AW246" s="12" t="s">
        <v>31</v>
      </c>
      <c r="AX246" s="12" t="s">
        <v>69</v>
      </c>
      <c r="AY246" s="157" t="s">
        <v>328</v>
      </c>
    </row>
    <row r="247" spans="2:65" s="13" customFormat="1">
      <c r="B247" s="163"/>
      <c r="D247" s="151" t="s">
        <v>442</v>
      </c>
      <c r="E247" s="164" t="s">
        <v>3</v>
      </c>
      <c r="F247" s="165" t="s">
        <v>452</v>
      </c>
      <c r="H247" s="166">
        <v>75</v>
      </c>
      <c r="I247" s="167"/>
      <c r="L247" s="163"/>
      <c r="M247" s="168"/>
      <c r="T247" s="169"/>
      <c r="AT247" s="164" t="s">
        <v>442</v>
      </c>
      <c r="AU247" s="164" t="s">
        <v>76</v>
      </c>
      <c r="AV247" s="13" t="s">
        <v>113</v>
      </c>
      <c r="AW247" s="13" t="s">
        <v>31</v>
      </c>
      <c r="AX247" s="13" t="s">
        <v>76</v>
      </c>
      <c r="AY247" s="164" t="s">
        <v>328</v>
      </c>
    </row>
    <row r="248" spans="2:65" s="1" customFormat="1" ht="37.9" customHeight="1">
      <c r="B248" s="133"/>
      <c r="C248" s="176" t="s">
        <v>155</v>
      </c>
      <c r="D248" s="176" t="s">
        <v>539</v>
      </c>
      <c r="E248" s="177" t="s">
        <v>8128</v>
      </c>
      <c r="F248" s="178" t="s">
        <v>8129</v>
      </c>
      <c r="G248" s="179" t="s">
        <v>439</v>
      </c>
      <c r="H248" s="180">
        <v>75</v>
      </c>
      <c r="I248" s="181"/>
      <c r="J248" s="182">
        <f>ROUND(I248*H248,2)</f>
        <v>0</v>
      </c>
      <c r="K248" s="178" t="s">
        <v>335</v>
      </c>
      <c r="L248" s="183"/>
      <c r="M248" s="184" t="s">
        <v>3</v>
      </c>
      <c r="N248" s="185" t="s">
        <v>40</v>
      </c>
      <c r="P248" s="143">
        <f>O248*H248</f>
        <v>0</v>
      </c>
      <c r="Q248" s="143">
        <v>0</v>
      </c>
      <c r="R248" s="143">
        <f>Q248*H248</f>
        <v>0</v>
      </c>
      <c r="S248" s="143">
        <v>0</v>
      </c>
      <c r="T248" s="144">
        <f>S248*H248</f>
        <v>0</v>
      </c>
      <c r="AR248" s="145" t="s">
        <v>171</v>
      </c>
      <c r="AT248" s="145" t="s">
        <v>539</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1342</v>
      </c>
    </row>
    <row r="249" spans="2:65" s="1" customFormat="1" ht="68.25">
      <c r="B249" s="34"/>
      <c r="D249" s="151" t="s">
        <v>340</v>
      </c>
      <c r="F249" s="152" t="s">
        <v>8130</v>
      </c>
      <c r="I249" s="149"/>
      <c r="L249" s="34"/>
      <c r="M249" s="150"/>
      <c r="T249" s="55"/>
      <c r="AT249" s="19" t="s">
        <v>340</v>
      </c>
      <c r="AU249" s="19" t="s">
        <v>76</v>
      </c>
    </row>
    <row r="250" spans="2:65" s="1" customFormat="1" ht="24.2" customHeight="1">
      <c r="B250" s="133"/>
      <c r="C250" s="134" t="s">
        <v>158</v>
      </c>
      <c r="D250" s="134" t="s">
        <v>331</v>
      </c>
      <c r="E250" s="135" t="s">
        <v>8136</v>
      </c>
      <c r="F250" s="136" t="s">
        <v>8137</v>
      </c>
      <c r="G250" s="137" t="s">
        <v>585</v>
      </c>
      <c r="H250" s="138">
        <v>4.8920000000000003</v>
      </c>
      <c r="I250" s="139"/>
      <c r="J250" s="140">
        <f>ROUND(I250*H250,2)</f>
        <v>0</v>
      </c>
      <c r="K250" s="136" t="s">
        <v>3</v>
      </c>
      <c r="L250" s="34"/>
      <c r="M250" s="141" t="s">
        <v>3</v>
      </c>
      <c r="N250" s="142" t="s">
        <v>40</v>
      </c>
      <c r="P250" s="143">
        <f>O250*H250</f>
        <v>0</v>
      </c>
      <c r="Q250" s="143">
        <v>0</v>
      </c>
      <c r="R250" s="143">
        <f>Q250*H250</f>
        <v>0</v>
      </c>
      <c r="S250" s="143">
        <v>0</v>
      </c>
      <c r="T250" s="144">
        <f>S250*H250</f>
        <v>0</v>
      </c>
      <c r="AR250" s="145" t="s">
        <v>113</v>
      </c>
      <c r="AT250" s="145" t="s">
        <v>331</v>
      </c>
      <c r="AU250" s="145" t="s">
        <v>76</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570</v>
      </c>
    </row>
    <row r="251" spans="2:65" s="11" customFormat="1" ht="25.9" customHeight="1">
      <c r="B251" s="121"/>
      <c r="D251" s="122" t="s">
        <v>68</v>
      </c>
      <c r="E251" s="123" t="s">
        <v>8187</v>
      </c>
      <c r="F251" s="123" t="s">
        <v>8188</v>
      </c>
      <c r="I251" s="124"/>
      <c r="J251" s="125">
        <f>BK251</f>
        <v>0</v>
      </c>
      <c r="L251" s="121"/>
      <c r="M251" s="126"/>
      <c r="P251" s="127">
        <f>SUM(P252:P275)</f>
        <v>0</v>
      </c>
      <c r="R251" s="127">
        <f>SUM(R252:R275)</f>
        <v>0</v>
      </c>
      <c r="T251" s="128">
        <f>SUM(T252:T275)</f>
        <v>0</v>
      </c>
      <c r="AR251" s="122" t="s">
        <v>76</v>
      </c>
      <c r="AT251" s="129" t="s">
        <v>68</v>
      </c>
      <c r="AU251" s="129" t="s">
        <v>69</v>
      </c>
      <c r="AY251" s="122" t="s">
        <v>328</v>
      </c>
      <c r="BK251" s="130">
        <f>SUM(BK252:BK275)</f>
        <v>0</v>
      </c>
    </row>
    <row r="252" spans="2:65" s="1" customFormat="1" ht="49.15" customHeight="1">
      <c r="B252" s="133"/>
      <c r="C252" s="134" t="s">
        <v>161</v>
      </c>
      <c r="D252" s="134" t="s">
        <v>331</v>
      </c>
      <c r="E252" s="135" t="s">
        <v>8189</v>
      </c>
      <c r="F252" s="136" t="s">
        <v>8190</v>
      </c>
      <c r="G252" s="137" t="s">
        <v>439</v>
      </c>
      <c r="H252" s="138">
        <v>668</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76</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1347</v>
      </c>
    </row>
    <row r="253" spans="2:65" s="1" customFormat="1">
      <c r="B253" s="34"/>
      <c r="D253" s="147" t="s">
        <v>338</v>
      </c>
      <c r="F253" s="148" t="s">
        <v>8191</v>
      </c>
      <c r="I253" s="149"/>
      <c r="L253" s="34"/>
      <c r="M253" s="150"/>
      <c r="T253" s="55"/>
      <c r="AT253" s="19" t="s">
        <v>338</v>
      </c>
      <c r="AU253" s="19" t="s">
        <v>76</v>
      </c>
    </row>
    <row r="254" spans="2:65" s="1" customFormat="1" ht="21.75" customHeight="1">
      <c r="B254" s="133"/>
      <c r="C254" s="134" t="s">
        <v>747</v>
      </c>
      <c r="D254" s="134" t="s">
        <v>331</v>
      </c>
      <c r="E254" s="135" t="s">
        <v>8171</v>
      </c>
      <c r="F254" s="136" t="s">
        <v>8172</v>
      </c>
      <c r="G254" s="137" t="s">
        <v>439</v>
      </c>
      <c r="H254" s="138">
        <v>668</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1350</v>
      </c>
    </row>
    <row r="255" spans="2:65" s="1" customFormat="1">
      <c r="B255" s="34"/>
      <c r="D255" s="147" t="s">
        <v>338</v>
      </c>
      <c r="F255" s="148" t="s">
        <v>8173</v>
      </c>
      <c r="I255" s="149"/>
      <c r="L255" s="34"/>
      <c r="M255" s="150"/>
      <c r="T255" s="55"/>
      <c r="AT255" s="19" t="s">
        <v>338</v>
      </c>
      <c r="AU255" s="19" t="s">
        <v>76</v>
      </c>
    </row>
    <row r="256" spans="2:65" s="1" customFormat="1" ht="37.9" customHeight="1">
      <c r="B256" s="133"/>
      <c r="C256" s="134" t="s">
        <v>751</v>
      </c>
      <c r="D256" s="134" t="s">
        <v>331</v>
      </c>
      <c r="E256" s="135" t="s">
        <v>8192</v>
      </c>
      <c r="F256" s="136" t="s">
        <v>8193</v>
      </c>
      <c r="G256" s="137" t="s">
        <v>439</v>
      </c>
      <c r="H256" s="138">
        <v>668</v>
      </c>
      <c r="I256" s="139"/>
      <c r="J256" s="140">
        <f>ROUND(I256*H256,2)</f>
        <v>0</v>
      </c>
      <c r="K256" s="136" t="s">
        <v>335</v>
      </c>
      <c r="L256" s="34"/>
      <c r="M256" s="141" t="s">
        <v>3</v>
      </c>
      <c r="N256" s="142" t="s">
        <v>40</v>
      </c>
      <c r="P256" s="143">
        <f>O256*H256</f>
        <v>0</v>
      </c>
      <c r="Q256" s="143">
        <v>0</v>
      </c>
      <c r="R256" s="143">
        <f>Q256*H256</f>
        <v>0</v>
      </c>
      <c r="S256" s="143">
        <v>0</v>
      </c>
      <c r="T256" s="144">
        <f>S256*H256</f>
        <v>0</v>
      </c>
      <c r="AR256" s="145" t="s">
        <v>113</v>
      </c>
      <c r="AT256" s="145" t="s">
        <v>331</v>
      </c>
      <c r="AU256" s="145" t="s">
        <v>76</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1353</v>
      </c>
    </row>
    <row r="257" spans="2:65" s="1" customFormat="1">
      <c r="B257" s="34"/>
      <c r="D257" s="147" t="s">
        <v>338</v>
      </c>
      <c r="F257" s="148" t="s">
        <v>8194</v>
      </c>
      <c r="I257" s="149"/>
      <c r="L257" s="34"/>
      <c r="M257" s="150"/>
      <c r="T257" s="55"/>
      <c r="AT257" s="19" t="s">
        <v>338</v>
      </c>
      <c r="AU257" s="19" t="s">
        <v>76</v>
      </c>
    </row>
    <row r="258" spans="2:65" s="1" customFormat="1" ht="16.5" customHeight="1">
      <c r="B258" s="133"/>
      <c r="C258" s="176" t="s">
        <v>756</v>
      </c>
      <c r="D258" s="176" t="s">
        <v>539</v>
      </c>
      <c r="E258" s="177" t="s">
        <v>8164</v>
      </c>
      <c r="F258" s="178" t="s">
        <v>8165</v>
      </c>
      <c r="G258" s="179" t="s">
        <v>1383</v>
      </c>
      <c r="H258" s="180">
        <v>20.04</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76</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1356</v>
      </c>
    </row>
    <row r="259" spans="2:65" s="14" customFormat="1">
      <c r="B259" s="170"/>
      <c r="D259" s="151" t="s">
        <v>442</v>
      </c>
      <c r="E259" s="171" t="s">
        <v>3</v>
      </c>
      <c r="F259" s="172" t="s">
        <v>8195</v>
      </c>
      <c r="H259" s="171" t="s">
        <v>3</v>
      </c>
      <c r="I259" s="173"/>
      <c r="L259" s="170"/>
      <c r="M259" s="174"/>
      <c r="T259" s="175"/>
      <c r="AT259" s="171" t="s">
        <v>442</v>
      </c>
      <c r="AU259" s="171" t="s">
        <v>76</v>
      </c>
      <c r="AV259" s="14" t="s">
        <v>76</v>
      </c>
      <c r="AW259" s="14" t="s">
        <v>31</v>
      </c>
      <c r="AX259" s="14" t="s">
        <v>69</v>
      </c>
      <c r="AY259" s="171" t="s">
        <v>328</v>
      </c>
    </row>
    <row r="260" spans="2:65" s="12" customFormat="1">
      <c r="B260" s="156"/>
      <c r="D260" s="151" t="s">
        <v>442</v>
      </c>
      <c r="E260" s="157" t="s">
        <v>3</v>
      </c>
      <c r="F260" s="158" t="s">
        <v>8948</v>
      </c>
      <c r="H260" s="159">
        <v>20.04</v>
      </c>
      <c r="I260" s="160"/>
      <c r="L260" s="156"/>
      <c r="M260" s="161"/>
      <c r="T260" s="162"/>
      <c r="AT260" s="157" t="s">
        <v>442</v>
      </c>
      <c r="AU260" s="157" t="s">
        <v>76</v>
      </c>
      <c r="AV260" s="12" t="s">
        <v>79</v>
      </c>
      <c r="AW260" s="12" t="s">
        <v>31</v>
      </c>
      <c r="AX260" s="12" t="s">
        <v>69</v>
      </c>
      <c r="AY260" s="157" t="s">
        <v>328</v>
      </c>
    </row>
    <row r="261" spans="2:65" s="13" customFormat="1">
      <c r="B261" s="163"/>
      <c r="D261" s="151" t="s">
        <v>442</v>
      </c>
      <c r="E261" s="164" t="s">
        <v>3</v>
      </c>
      <c r="F261" s="165" t="s">
        <v>452</v>
      </c>
      <c r="H261" s="166">
        <v>20.04</v>
      </c>
      <c r="I261" s="167"/>
      <c r="L261" s="163"/>
      <c r="M261" s="168"/>
      <c r="T261" s="169"/>
      <c r="AT261" s="164" t="s">
        <v>442</v>
      </c>
      <c r="AU261" s="164" t="s">
        <v>76</v>
      </c>
      <c r="AV261" s="13" t="s">
        <v>113</v>
      </c>
      <c r="AW261" s="13" t="s">
        <v>31</v>
      </c>
      <c r="AX261" s="13" t="s">
        <v>76</v>
      </c>
      <c r="AY261" s="164" t="s">
        <v>328</v>
      </c>
    </row>
    <row r="262" spans="2:65" s="1" customFormat="1" ht="44.25" customHeight="1">
      <c r="B262" s="133"/>
      <c r="C262" s="134" t="s">
        <v>760</v>
      </c>
      <c r="D262" s="134" t="s">
        <v>331</v>
      </c>
      <c r="E262" s="135" t="s">
        <v>8197</v>
      </c>
      <c r="F262" s="136" t="s">
        <v>8177</v>
      </c>
      <c r="G262" s="137" t="s">
        <v>585</v>
      </c>
      <c r="H262" s="138">
        <v>1.2999999999999999E-2</v>
      </c>
      <c r="I262" s="139"/>
      <c r="J262" s="140">
        <f>ROUND(I262*H262,2)</f>
        <v>0</v>
      </c>
      <c r="K262" s="136" t="s">
        <v>3</v>
      </c>
      <c r="L262" s="34"/>
      <c r="M262" s="141" t="s">
        <v>3</v>
      </c>
      <c r="N262" s="142" t="s">
        <v>40</v>
      </c>
      <c r="P262" s="143">
        <f>O262*H262</f>
        <v>0</v>
      </c>
      <c r="Q262" s="143">
        <v>0</v>
      </c>
      <c r="R262" s="143">
        <f>Q262*H262</f>
        <v>0</v>
      </c>
      <c r="S262" s="143">
        <v>0</v>
      </c>
      <c r="T262" s="144">
        <f>S262*H262</f>
        <v>0</v>
      </c>
      <c r="AR262" s="145" t="s">
        <v>113</v>
      </c>
      <c r="AT262" s="145" t="s">
        <v>331</v>
      </c>
      <c r="AU262" s="145" t="s">
        <v>76</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1359</v>
      </c>
    </row>
    <row r="263" spans="2:65" s="1" customFormat="1" ht="19.5">
      <c r="B263" s="34"/>
      <c r="D263" s="151" t="s">
        <v>340</v>
      </c>
      <c r="F263" s="152" t="s">
        <v>8198</v>
      </c>
      <c r="I263" s="149"/>
      <c r="L263" s="34"/>
      <c r="M263" s="150"/>
      <c r="T263" s="55"/>
      <c r="AT263" s="19" t="s">
        <v>340</v>
      </c>
      <c r="AU263" s="19" t="s">
        <v>76</v>
      </c>
    </row>
    <row r="264" spans="2:65" s="12" customFormat="1">
      <c r="B264" s="156"/>
      <c r="D264" s="151" t="s">
        <v>442</v>
      </c>
      <c r="E264" s="157" t="s">
        <v>3</v>
      </c>
      <c r="F264" s="158" t="s">
        <v>8949</v>
      </c>
      <c r="H264" s="159">
        <v>1.2999999999999999E-2</v>
      </c>
      <c r="I264" s="160"/>
      <c r="L264" s="156"/>
      <c r="M264" s="161"/>
      <c r="T264" s="162"/>
      <c r="AT264" s="157" t="s">
        <v>442</v>
      </c>
      <c r="AU264" s="157" t="s">
        <v>76</v>
      </c>
      <c r="AV264" s="12" t="s">
        <v>79</v>
      </c>
      <c r="AW264" s="12" t="s">
        <v>31</v>
      </c>
      <c r="AX264" s="12" t="s">
        <v>69</v>
      </c>
      <c r="AY264" s="157" t="s">
        <v>328</v>
      </c>
    </row>
    <row r="265" spans="2:65" s="13" customFormat="1">
      <c r="B265" s="163"/>
      <c r="D265" s="151" t="s">
        <v>442</v>
      </c>
      <c r="E265" s="164" t="s">
        <v>3</v>
      </c>
      <c r="F265" s="165" t="s">
        <v>452</v>
      </c>
      <c r="H265" s="166">
        <v>1.2999999999999999E-2</v>
      </c>
      <c r="I265" s="167"/>
      <c r="L265" s="163"/>
      <c r="M265" s="168"/>
      <c r="T265" s="169"/>
      <c r="AT265" s="164" t="s">
        <v>442</v>
      </c>
      <c r="AU265" s="164" t="s">
        <v>76</v>
      </c>
      <c r="AV265" s="13" t="s">
        <v>113</v>
      </c>
      <c r="AW265" s="13" t="s">
        <v>31</v>
      </c>
      <c r="AX265" s="13" t="s">
        <v>76</v>
      </c>
      <c r="AY265" s="164" t="s">
        <v>328</v>
      </c>
    </row>
    <row r="266" spans="2:65" s="1" customFormat="1" ht="16.5" customHeight="1">
      <c r="B266" s="133"/>
      <c r="C266" s="176" t="s">
        <v>764</v>
      </c>
      <c r="D266" s="176" t="s">
        <v>539</v>
      </c>
      <c r="E266" s="177" t="s">
        <v>8180</v>
      </c>
      <c r="F266" s="178" t="s">
        <v>8106</v>
      </c>
      <c r="G266" s="179" t="s">
        <v>1383</v>
      </c>
      <c r="H266" s="180">
        <v>13.36</v>
      </c>
      <c r="I266" s="181"/>
      <c r="J266" s="182">
        <f>ROUND(I266*H266,2)</f>
        <v>0</v>
      </c>
      <c r="K266" s="178" t="s">
        <v>335</v>
      </c>
      <c r="L266" s="183"/>
      <c r="M266" s="184" t="s">
        <v>3</v>
      </c>
      <c r="N266" s="185" t="s">
        <v>40</v>
      </c>
      <c r="P266" s="143">
        <f>O266*H266</f>
        <v>0</v>
      </c>
      <c r="Q266" s="143">
        <v>0</v>
      </c>
      <c r="R266" s="143">
        <f>Q266*H266</f>
        <v>0</v>
      </c>
      <c r="S266" s="143">
        <v>0</v>
      </c>
      <c r="T266" s="144">
        <f>S266*H266</f>
        <v>0</v>
      </c>
      <c r="AR266" s="145" t="s">
        <v>171</v>
      </c>
      <c r="AT266" s="145" t="s">
        <v>539</v>
      </c>
      <c r="AU266" s="145" t="s">
        <v>76</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1362</v>
      </c>
    </row>
    <row r="267" spans="2:65" s="1" customFormat="1" ht="19.5">
      <c r="B267" s="34"/>
      <c r="D267" s="151" t="s">
        <v>340</v>
      </c>
      <c r="F267" s="152" t="s">
        <v>8198</v>
      </c>
      <c r="I267" s="149"/>
      <c r="L267" s="34"/>
      <c r="M267" s="150"/>
      <c r="T267" s="55"/>
      <c r="AT267" s="19" t="s">
        <v>340</v>
      </c>
      <c r="AU267" s="19" t="s">
        <v>76</v>
      </c>
    </row>
    <row r="268" spans="2:65" s="14" customFormat="1">
      <c r="B268" s="170"/>
      <c r="D268" s="151" t="s">
        <v>442</v>
      </c>
      <c r="E268" s="171" t="s">
        <v>3</v>
      </c>
      <c r="F268" s="172" t="s">
        <v>8200</v>
      </c>
      <c r="H268" s="171" t="s">
        <v>3</v>
      </c>
      <c r="I268" s="173"/>
      <c r="L268" s="170"/>
      <c r="M268" s="174"/>
      <c r="T268" s="175"/>
      <c r="AT268" s="171" t="s">
        <v>442</v>
      </c>
      <c r="AU268" s="171" t="s">
        <v>76</v>
      </c>
      <c r="AV268" s="14" t="s">
        <v>76</v>
      </c>
      <c r="AW268" s="14" t="s">
        <v>31</v>
      </c>
      <c r="AX268" s="14" t="s">
        <v>69</v>
      </c>
      <c r="AY268" s="171" t="s">
        <v>328</v>
      </c>
    </row>
    <row r="269" spans="2:65" s="12" customFormat="1">
      <c r="B269" s="156"/>
      <c r="D269" s="151" t="s">
        <v>442</v>
      </c>
      <c r="E269" s="157" t="s">
        <v>3</v>
      </c>
      <c r="F269" s="158" t="s">
        <v>8950</v>
      </c>
      <c r="H269" s="159">
        <v>13.36</v>
      </c>
      <c r="I269" s="160"/>
      <c r="L269" s="156"/>
      <c r="M269" s="161"/>
      <c r="T269" s="162"/>
      <c r="AT269" s="157" t="s">
        <v>442</v>
      </c>
      <c r="AU269" s="157" t="s">
        <v>76</v>
      </c>
      <c r="AV269" s="12" t="s">
        <v>79</v>
      </c>
      <c r="AW269" s="12" t="s">
        <v>31</v>
      </c>
      <c r="AX269" s="12" t="s">
        <v>69</v>
      </c>
      <c r="AY269" s="157" t="s">
        <v>328</v>
      </c>
    </row>
    <row r="270" spans="2:65" s="13" customFormat="1">
      <c r="B270" s="163"/>
      <c r="D270" s="151" t="s">
        <v>442</v>
      </c>
      <c r="E270" s="164" t="s">
        <v>3</v>
      </c>
      <c r="F270" s="165" t="s">
        <v>452</v>
      </c>
      <c r="H270" s="166">
        <v>13.36</v>
      </c>
      <c r="I270" s="167"/>
      <c r="L270" s="163"/>
      <c r="M270" s="168"/>
      <c r="T270" s="169"/>
      <c r="AT270" s="164" t="s">
        <v>442</v>
      </c>
      <c r="AU270" s="164" t="s">
        <v>76</v>
      </c>
      <c r="AV270" s="13" t="s">
        <v>113</v>
      </c>
      <c r="AW270" s="13" t="s">
        <v>31</v>
      </c>
      <c r="AX270" s="13" t="s">
        <v>76</v>
      </c>
      <c r="AY270" s="164" t="s">
        <v>328</v>
      </c>
    </row>
    <row r="271" spans="2:65" s="1" customFormat="1" ht="33" customHeight="1">
      <c r="B271" s="133"/>
      <c r="C271" s="134" t="s">
        <v>165</v>
      </c>
      <c r="D271" s="134" t="s">
        <v>331</v>
      </c>
      <c r="E271" s="135" t="s">
        <v>8202</v>
      </c>
      <c r="F271" s="136" t="s">
        <v>8203</v>
      </c>
      <c r="G271" s="137" t="s">
        <v>439</v>
      </c>
      <c r="H271" s="138">
        <v>1336</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1568</v>
      </c>
    </row>
    <row r="272" spans="2:65" s="1" customFormat="1">
      <c r="B272" s="34"/>
      <c r="D272" s="147" t="s">
        <v>338</v>
      </c>
      <c r="F272" s="148" t="s">
        <v>8204</v>
      </c>
      <c r="I272" s="149"/>
      <c r="L272" s="34"/>
      <c r="M272" s="150"/>
      <c r="T272" s="55"/>
      <c r="AT272" s="19" t="s">
        <v>338</v>
      </c>
      <c r="AU272" s="19" t="s">
        <v>76</v>
      </c>
    </row>
    <row r="273" spans="2:65" s="14" customFormat="1">
      <c r="B273" s="170"/>
      <c r="D273" s="151" t="s">
        <v>442</v>
      </c>
      <c r="E273" s="171" t="s">
        <v>3</v>
      </c>
      <c r="F273" s="172" t="s">
        <v>8175</v>
      </c>
      <c r="H273" s="171" t="s">
        <v>3</v>
      </c>
      <c r="I273" s="173"/>
      <c r="L273" s="170"/>
      <c r="M273" s="174"/>
      <c r="T273" s="175"/>
      <c r="AT273" s="171" t="s">
        <v>442</v>
      </c>
      <c r="AU273" s="171" t="s">
        <v>76</v>
      </c>
      <c r="AV273" s="14" t="s">
        <v>76</v>
      </c>
      <c r="AW273" s="14" t="s">
        <v>31</v>
      </c>
      <c r="AX273" s="14" t="s">
        <v>69</v>
      </c>
      <c r="AY273" s="171" t="s">
        <v>328</v>
      </c>
    </row>
    <row r="274" spans="2:65" s="12" customFormat="1">
      <c r="B274" s="156"/>
      <c r="D274" s="151" t="s">
        <v>442</v>
      </c>
      <c r="E274" s="157" t="s">
        <v>3</v>
      </c>
      <c r="F274" s="158" t="s">
        <v>8951</v>
      </c>
      <c r="H274" s="159">
        <v>1336</v>
      </c>
      <c r="I274" s="160"/>
      <c r="L274" s="156"/>
      <c r="M274" s="161"/>
      <c r="T274" s="162"/>
      <c r="AT274" s="157" t="s">
        <v>442</v>
      </c>
      <c r="AU274" s="157" t="s">
        <v>76</v>
      </c>
      <c r="AV274" s="12" t="s">
        <v>79</v>
      </c>
      <c r="AW274" s="12" t="s">
        <v>31</v>
      </c>
      <c r="AX274" s="12" t="s">
        <v>69</v>
      </c>
      <c r="AY274" s="157" t="s">
        <v>328</v>
      </c>
    </row>
    <row r="275" spans="2:65" s="13" customFormat="1">
      <c r="B275" s="163"/>
      <c r="D275" s="151" t="s">
        <v>442</v>
      </c>
      <c r="E275" s="164" t="s">
        <v>3</v>
      </c>
      <c r="F275" s="165" t="s">
        <v>452</v>
      </c>
      <c r="H275" s="166">
        <v>1336</v>
      </c>
      <c r="I275" s="167"/>
      <c r="L275" s="163"/>
      <c r="M275" s="168"/>
      <c r="T275" s="169"/>
      <c r="AT275" s="164" t="s">
        <v>442</v>
      </c>
      <c r="AU275" s="164" t="s">
        <v>76</v>
      </c>
      <c r="AV275" s="13" t="s">
        <v>113</v>
      </c>
      <c r="AW275" s="13" t="s">
        <v>31</v>
      </c>
      <c r="AX275" s="13" t="s">
        <v>76</v>
      </c>
      <c r="AY275" s="164" t="s">
        <v>328</v>
      </c>
    </row>
    <row r="276" spans="2:65" s="11" customFormat="1" ht="25.9" customHeight="1">
      <c r="B276" s="121"/>
      <c r="D276" s="122" t="s">
        <v>68</v>
      </c>
      <c r="E276" s="123" t="s">
        <v>8248</v>
      </c>
      <c r="F276" s="123" t="s">
        <v>8952</v>
      </c>
      <c r="I276" s="124"/>
      <c r="J276" s="125">
        <f>BK276</f>
        <v>0</v>
      </c>
      <c r="L276" s="121"/>
      <c r="M276" s="126"/>
      <c r="P276" s="127">
        <f>SUM(P277:P340)</f>
        <v>0</v>
      </c>
      <c r="R276" s="127">
        <f>SUM(R277:R340)</f>
        <v>0</v>
      </c>
      <c r="T276" s="128">
        <f>SUM(T277:T340)</f>
        <v>0</v>
      </c>
      <c r="AR276" s="122" t="s">
        <v>76</v>
      </c>
      <c r="AT276" s="129" t="s">
        <v>68</v>
      </c>
      <c r="AU276" s="129" t="s">
        <v>69</v>
      </c>
      <c r="AY276" s="122" t="s">
        <v>328</v>
      </c>
      <c r="BK276" s="130">
        <f>SUM(BK277:BK340)</f>
        <v>0</v>
      </c>
    </row>
    <row r="277" spans="2:65" s="1" customFormat="1" ht="49.15" customHeight="1">
      <c r="B277" s="133"/>
      <c r="C277" s="134" t="s">
        <v>773</v>
      </c>
      <c r="D277" s="134" t="s">
        <v>331</v>
      </c>
      <c r="E277" s="135" t="s">
        <v>8250</v>
      </c>
      <c r="F277" s="136" t="s">
        <v>8251</v>
      </c>
      <c r="G277" s="137" t="s">
        <v>439</v>
      </c>
      <c r="H277" s="138">
        <v>16</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1367</v>
      </c>
    </row>
    <row r="278" spans="2:65" s="1" customFormat="1">
      <c r="B278" s="34"/>
      <c r="D278" s="147" t="s">
        <v>338</v>
      </c>
      <c r="F278" s="148" t="s">
        <v>8252</v>
      </c>
      <c r="I278" s="149"/>
      <c r="L278" s="34"/>
      <c r="M278" s="150"/>
      <c r="T278" s="55"/>
      <c r="AT278" s="19" t="s">
        <v>338</v>
      </c>
      <c r="AU278" s="19" t="s">
        <v>76</v>
      </c>
    </row>
    <row r="279" spans="2:65" s="1" customFormat="1" ht="24.2" customHeight="1">
      <c r="B279" s="133"/>
      <c r="C279" s="134" t="s">
        <v>778</v>
      </c>
      <c r="D279" s="134" t="s">
        <v>331</v>
      </c>
      <c r="E279" s="135" t="s">
        <v>8256</v>
      </c>
      <c r="F279" s="136" t="s">
        <v>8257</v>
      </c>
      <c r="G279" s="137" t="s">
        <v>439</v>
      </c>
      <c r="H279" s="138">
        <v>16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1370</v>
      </c>
    </row>
    <row r="280" spans="2:65" s="1" customFormat="1">
      <c r="B280" s="34"/>
      <c r="D280" s="147" t="s">
        <v>338</v>
      </c>
      <c r="F280" s="148" t="s">
        <v>8258</v>
      </c>
      <c r="I280" s="149"/>
      <c r="L280" s="34"/>
      <c r="M280" s="150"/>
      <c r="T280" s="55"/>
      <c r="AT280" s="19" t="s">
        <v>338</v>
      </c>
      <c r="AU280" s="19" t="s">
        <v>76</v>
      </c>
    </row>
    <row r="281" spans="2:65" s="1" customFormat="1" ht="49.15" customHeight="1">
      <c r="B281" s="133"/>
      <c r="C281" s="134" t="s">
        <v>783</v>
      </c>
      <c r="D281" s="134" t="s">
        <v>331</v>
      </c>
      <c r="E281" s="135" t="s">
        <v>8953</v>
      </c>
      <c r="F281" s="136" t="s">
        <v>8141</v>
      </c>
      <c r="G281" s="137" t="s">
        <v>439</v>
      </c>
      <c r="H281" s="138">
        <v>32</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1575</v>
      </c>
    </row>
    <row r="282" spans="2:65" s="1" customFormat="1">
      <c r="B282" s="34"/>
      <c r="D282" s="147" t="s">
        <v>338</v>
      </c>
      <c r="F282" s="148" t="s">
        <v>8954</v>
      </c>
      <c r="I282" s="149"/>
      <c r="L282" s="34"/>
      <c r="M282" s="150"/>
      <c r="T282" s="55"/>
      <c r="AT282" s="19" t="s">
        <v>338</v>
      </c>
      <c r="AU282" s="19" t="s">
        <v>76</v>
      </c>
    </row>
    <row r="283" spans="2:65" s="14" customFormat="1">
      <c r="B283" s="170"/>
      <c r="D283" s="151" t="s">
        <v>442</v>
      </c>
      <c r="E283" s="171" t="s">
        <v>3</v>
      </c>
      <c r="F283" s="172" t="s">
        <v>8261</v>
      </c>
      <c r="H283" s="171" t="s">
        <v>3</v>
      </c>
      <c r="I283" s="173"/>
      <c r="L283" s="170"/>
      <c r="M283" s="174"/>
      <c r="T283" s="175"/>
      <c r="AT283" s="171" t="s">
        <v>442</v>
      </c>
      <c r="AU283" s="171" t="s">
        <v>76</v>
      </c>
      <c r="AV283" s="14" t="s">
        <v>76</v>
      </c>
      <c r="AW283" s="14" t="s">
        <v>31</v>
      </c>
      <c r="AX283" s="14" t="s">
        <v>69</v>
      </c>
      <c r="AY283" s="171" t="s">
        <v>328</v>
      </c>
    </row>
    <row r="284" spans="2:65" s="12" customFormat="1">
      <c r="B284" s="156"/>
      <c r="D284" s="151" t="s">
        <v>442</v>
      </c>
      <c r="E284" s="157" t="s">
        <v>3</v>
      </c>
      <c r="F284" s="158" t="s">
        <v>8955</v>
      </c>
      <c r="H284" s="159">
        <v>32</v>
      </c>
      <c r="I284" s="160"/>
      <c r="L284" s="156"/>
      <c r="M284" s="161"/>
      <c r="T284" s="162"/>
      <c r="AT284" s="157" t="s">
        <v>442</v>
      </c>
      <c r="AU284" s="157" t="s">
        <v>76</v>
      </c>
      <c r="AV284" s="12" t="s">
        <v>79</v>
      </c>
      <c r="AW284" s="12" t="s">
        <v>31</v>
      </c>
      <c r="AX284" s="12" t="s">
        <v>69</v>
      </c>
      <c r="AY284" s="157" t="s">
        <v>328</v>
      </c>
    </row>
    <row r="285" spans="2:65" s="13" customFormat="1">
      <c r="B285" s="163"/>
      <c r="D285" s="151" t="s">
        <v>442</v>
      </c>
      <c r="E285" s="164" t="s">
        <v>3</v>
      </c>
      <c r="F285" s="165" t="s">
        <v>452</v>
      </c>
      <c r="H285" s="166">
        <v>32</v>
      </c>
      <c r="I285" s="167"/>
      <c r="L285" s="163"/>
      <c r="M285" s="168"/>
      <c r="T285" s="169"/>
      <c r="AT285" s="164" t="s">
        <v>442</v>
      </c>
      <c r="AU285" s="164" t="s">
        <v>76</v>
      </c>
      <c r="AV285" s="13" t="s">
        <v>113</v>
      </c>
      <c r="AW285" s="13" t="s">
        <v>31</v>
      </c>
      <c r="AX285" s="13" t="s">
        <v>76</v>
      </c>
      <c r="AY285" s="164" t="s">
        <v>328</v>
      </c>
    </row>
    <row r="286" spans="2:65" s="1" customFormat="1" ht="16.5" customHeight="1">
      <c r="B286" s="133"/>
      <c r="C286" s="176" t="s">
        <v>788</v>
      </c>
      <c r="D286" s="176" t="s">
        <v>539</v>
      </c>
      <c r="E286" s="177" t="s">
        <v>8143</v>
      </c>
      <c r="F286" s="178" t="s">
        <v>8144</v>
      </c>
      <c r="G286" s="179" t="s">
        <v>3576</v>
      </c>
      <c r="H286" s="180">
        <v>1.6E-2</v>
      </c>
      <c r="I286" s="181"/>
      <c r="J286" s="182">
        <f>ROUND(I286*H286,2)</f>
        <v>0</v>
      </c>
      <c r="K286" s="178" t="s">
        <v>335</v>
      </c>
      <c r="L286" s="183"/>
      <c r="M286" s="184" t="s">
        <v>3</v>
      </c>
      <c r="N286" s="185" t="s">
        <v>40</v>
      </c>
      <c r="P286" s="143">
        <f>O286*H286</f>
        <v>0</v>
      </c>
      <c r="Q286" s="143">
        <v>0</v>
      </c>
      <c r="R286" s="143">
        <f>Q286*H286</f>
        <v>0</v>
      </c>
      <c r="S286" s="143">
        <v>0</v>
      </c>
      <c r="T286" s="144">
        <f>S286*H286</f>
        <v>0</v>
      </c>
      <c r="AR286" s="145" t="s">
        <v>171</v>
      </c>
      <c r="AT286" s="145" t="s">
        <v>539</v>
      </c>
      <c r="AU286" s="145" t="s">
        <v>76</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1374</v>
      </c>
    </row>
    <row r="287" spans="2:65" s="12" customFormat="1">
      <c r="B287" s="156"/>
      <c r="D287" s="151" t="s">
        <v>442</v>
      </c>
      <c r="E287" s="157" t="s">
        <v>3</v>
      </c>
      <c r="F287" s="158" t="s">
        <v>8956</v>
      </c>
      <c r="H287" s="159">
        <v>1.6E-2</v>
      </c>
      <c r="I287" s="160"/>
      <c r="L287" s="156"/>
      <c r="M287" s="161"/>
      <c r="T287" s="162"/>
      <c r="AT287" s="157" t="s">
        <v>442</v>
      </c>
      <c r="AU287" s="157" t="s">
        <v>76</v>
      </c>
      <c r="AV287" s="12" t="s">
        <v>79</v>
      </c>
      <c r="AW287" s="12" t="s">
        <v>31</v>
      </c>
      <c r="AX287" s="12" t="s">
        <v>69</v>
      </c>
      <c r="AY287" s="157" t="s">
        <v>328</v>
      </c>
    </row>
    <row r="288" spans="2:65" s="13" customFormat="1">
      <c r="B288" s="163"/>
      <c r="D288" s="151" t="s">
        <v>442</v>
      </c>
      <c r="E288" s="164" t="s">
        <v>3</v>
      </c>
      <c r="F288" s="165" t="s">
        <v>452</v>
      </c>
      <c r="H288" s="166">
        <v>1.6E-2</v>
      </c>
      <c r="I288" s="167"/>
      <c r="L288" s="163"/>
      <c r="M288" s="168"/>
      <c r="T288" s="169"/>
      <c r="AT288" s="164" t="s">
        <v>442</v>
      </c>
      <c r="AU288" s="164" t="s">
        <v>76</v>
      </c>
      <c r="AV288" s="13" t="s">
        <v>113</v>
      </c>
      <c r="AW288" s="13" t="s">
        <v>31</v>
      </c>
      <c r="AX288" s="13" t="s">
        <v>76</v>
      </c>
      <c r="AY288" s="164" t="s">
        <v>328</v>
      </c>
    </row>
    <row r="289" spans="2:65" s="1" customFormat="1" ht="24.2" customHeight="1">
      <c r="B289" s="133"/>
      <c r="C289" s="134" t="s">
        <v>792</v>
      </c>
      <c r="D289" s="134" t="s">
        <v>331</v>
      </c>
      <c r="E289" s="135" t="s">
        <v>8211</v>
      </c>
      <c r="F289" s="136" t="s">
        <v>8212</v>
      </c>
      <c r="G289" s="137" t="s">
        <v>476</v>
      </c>
      <c r="H289" s="138">
        <v>11</v>
      </c>
      <c r="I289" s="139"/>
      <c r="J289" s="140">
        <f>ROUND(I289*H289,2)</f>
        <v>0</v>
      </c>
      <c r="K289" s="136" t="s">
        <v>3</v>
      </c>
      <c r="L289" s="34"/>
      <c r="M289" s="141" t="s">
        <v>3</v>
      </c>
      <c r="N289" s="142" t="s">
        <v>40</v>
      </c>
      <c r="P289" s="143">
        <f>O289*H289</f>
        <v>0</v>
      </c>
      <c r="Q289" s="143">
        <v>0</v>
      </c>
      <c r="R289" s="143">
        <f>Q289*H289</f>
        <v>0</v>
      </c>
      <c r="S289" s="143">
        <v>0</v>
      </c>
      <c r="T289" s="144">
        <f>S289*H289</f>
        <v>0</v>
      </c>
      <c r="AR289" s="145" t="s">
        <v>113</v>
      </c>
      <c r="AT289" s="145" t="s">
        <v>331</v>
      </c>
      <c r="AU289" s="145" t="s">
        <v>76</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1377</v>
      </c>
    </row>
    <row r="290" spans="2:65" s="1" customFormat="1" ht="29.25">
      <c r="B290" s="34"/>
      <c r="D290" s="151" t="s">
        <v>340</v>
      </c>
      <c r="F290" s="152" t="s">
        <v>8213</v>
      </c>
      <c r="I290" s="149"/>
      <c r="L290" s="34"/>
      <c r="M290" s="150"/>
      <c r="T290" s="55"/>
      <c r="AT290" s="19" t="s">
        <v>340</v>
      </c>
      <c r="AU290" s="19" t="s">
        <v>76</v>
      </c>
    </row>
    <row r="291" spans="2:65" s="1" customFormat="1" ht="24.2" customHeight="1">
      <c r="B291" s="133"/>
      <c r="C291" s="134" t="s">
        <v>796</v>
      </c>
      <c r="D291" s="134" t="s">
        <v>331</v>
      </c>
      <c r="E291" s="135" t="s">
        <v>8264</v>
      </c>
      <c r="F291" s="136" t="s">
        <v>8957</v>
      </c>
      <c r="G291" s="137" t="s">
        <v>476</v>
      </c>
      <c r="H291" s="138">
        <v>11</v>
      </c>
      <c r="I291" s="139"/>
      <c r="J291" s="140">
        <f>ROUND(I291*H291,2)</f>
        <v>0</v>
      </c>
      <c r="K291" s="136" t="s">
        <v>3</v>
      </c>
      <c r="L291" s="34"/>
      <c r="M291" s="141" t="s">
        <v>3</v>
      </c>
      <c r="N291" s="142" t="s">
        <v>40</v>
      </c>
      <c r="P291" s="143">
        <f>O291*H291</f>
        <v>0</v>
      </c>
      <c r="Q291" s="143">
        <v>0</v>
      </c>
      <c r="R291" s="143">
        <f>Q291*H291</f>
        <v>0</v>
      </c>
      <c r="S291" s="143">
        <v>0</v>
      </c>
      <c r="T291" s="144">
        <f>S291*H291</f>
        <v>0</v>
      </c>
      <c r="AR291" s="145" t="s">
        <v>113</v>
      </c>
      <c r="AT291" s="145" t="s">
        <v>331</v>
      </c>
      <c r="AU291" s="145" t="s">
        <v>76</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1584</v>
      </c>
    </row>
    <row r="292" spans="2:65" s="1" customFormat="1" ht="37.9" customHeight="1">
      <c r="B292" s="133"/>
      <c r="C292" s="134" t="s">
        <v>800</v>
      </c>
      <c r="D292" s="134" t="s">
        <v>331</v>
      </c>
      <c r="E292" s="135" t="s">
        <v>8958</v>
      </c>
      <c r="F292" s="136" t="s">
        <v>8266</v>
      </c>
      <c r="G292" s="137" t="s">
        <v>439</v>
      </c>
      <c r="H292" s="138">
        <v>16</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113</v>
      </c>
      <c r="AT292" s="145" t="s">
        <v>331</v>
      </c>
      <c r="AU292" s="145" t="s">
        <v>76</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1380</v>
      </c>
    </row>
    <row r="293" spans="2:65" s="1" customFormat="1">
      <c r="B293" s="34"/>
      <c r="D293" s="147" t="s">
        <v>338</v>
      </c>
      <c r="F293" s="148" t="s">
        <v>8959</v>
      </c>
      <c r="I293" s="149"/>
      <c r="L293" s="34"/>
      <c r="M293" s="150"/>
      <c r="T293" s="55"/>
      <c r="AT293" s="19" t="s">
        <v>338</v>
      </c>
      <c r="AU293" s="19" t="s">
        <v>76</v>
      </c>
    </row>
    <row r="294" spans="2:65" s="1" customFormat="1" ht="37.9" customHeight="1">
      <c r="B294" s="133"/>
      <c r="C294" s="134" t="s">
        <v>804</v>
      </c>
      <c r="D294" s="134" t="s">
        <v>331</v>
      </c>
      <c r="E294" s="135" t="s">
        <v>8960</v>
      </c>
      <c r="F294" s="136" t="s">
        <v>8270</v>
      </c>
      <c r="G294" s="137" t="s">
        <v>574</v>
      </c>
      <c r="H294" s="138">
        <v>126</v>
      </c>
      <c r="I294" s="139"/>
      <c r="J294" s="140">
        <f>ROUND(I294*H294,2)</f>
        <v>0</v>
      </c>
      <c r="K294" s="136" t="s">
        <v>3</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1384</v>
      </c>
    </row>
    <row r="295" spans="2:65" s="1" customFormat="1" ht="24.2" customHeight="1">
      <c r="B295" s="133"/>
      <c r="C295" s="134" t="s">
        <v>808</v>
      </c>
      <c r="D295" s="134" t="s">
        <v>331</v>
      </c>
      <c r="E295" s="135" t="s">
        <v>8274</v>
      </c>
      <c r="F295" s="136" t="s">
        <v>8275</v>
      </c>
      <c r="G295" s="137" t="s">
        <v>574</v>
      </c>
      <c r="H295" s="138">
        <v>126</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76</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1387</v>
      </c>
    </row>
    <row r="296" spans="2:65" s="1" customFormat="1">
      <c r="B296" s="34"/>
      <c r="D296" s="147" t="s">
        <v>338</v>
      </c>
      <c r="F296" s="148" t="s">
        <v>8276</v>
      </c>
      <c r="I296" s="149"/>
      <c r="L296" s="34"/>
      <c r="M296" s="150"/>
      <c r="T296" s="55"/>
      <c r="AT296" s="19" t="s">
        <v>338</v>
      </c>
      <c r="AU296" s="19" t="s">
        <v>76</v>
      </c>
    </row>
    <row r="297" spans="2:65" s="1" customFormat="1" ht="24.2" customHeight="1">
      <c r="B297" s="133"/>
      <c r="C297" s="176" t="s">
        <v>812</v>
      </c>
      <c r="D297" s="176" t="s">
        <v>539</v>
      </c>
      <c r="E297" s="177" t="s">
        <v>8299</v>
      </c>
      <c r="F297" s="178" t="s">
        <v>8300</v>
      </c>
      <c r="G297" s="179" t="s">
        <v>574</v>
      </c>
      <c r="H297" s="180">
        <v>14</v>
      </c>
      <c r="I297" s="181"/>
      <c r="J297" s="182">
        <f t="shared" ref="J297:J306" si="0">ROUND(I297*H297,2)</f>
        <v>0</v>
      </c>
      <c r="K297" s="178" t="s">
        <v>3</v>
      </c>
      <c r="L297" s="183"/>
      <c r="M297" s="184" t="s">
        <v>3</v>
      </c>
      <c r="N297" s="185" t="s">
        <v>40</v>
      </c>
      <c r="P297" s="143">
        <f t="shared" ref="P297:P306" si="1">O297*H297</f>
        <v>0</v>
      </c>
      <c r="Q297" s="143">
        <v>0</v>
      </c>
      <c r="R297" s="143">
        <f t="shared" ref="R297:R306" si="2">Q297*H297</f>
        <v>0</v>
      </c>
      <c r="S297" s="143">
        <v>0</v>
      </c>
      <c r="T297" s="144">
        <f t="shared" ref="T297:T306" si="3">S297*H297</f>
        <v>0</v>
      </c>
      <c r="AR297" s="145" t="s">
        <v>171</v>
      </c>
      <c r="AT297" s="145" t="s">
        <v>539</v>
      </c>
      <c r="AU297" s="145" t="s">
        <v>76</v>
      </c>
      <c r="AY297" s="19" t="s">
        <v>328</v>
      </c>
      <c r="BE297" s="146">
        <f t="shared" ref="BE297:BE306" si="4">IF(N297="základní",J297,0)</f>
        <v>0</v>
      </c>
      <c r="BF297" s="146">
        <f t="shared" ref="BF297:BF306" si="5">IF(N297="snížená",J297,0)</f>
        <v>0</v>
      </c>
      <c r="BG297" s="146">
        <f t="shared" ref="BG297:BG306" si="6">IF(N297="zákl. přenesená",J297,0)</f>
        <v>0</v>
      </c>
      <c r="BH297" s="146">
        <f t="shared" ref="BH297:BH306" si="7">IF(N297="sníž. přenesená",J297,0)</f>
        <v>0</v>
      </c>
      <c r="BI297" s="146">
        <f t="shared" ref="BI297:BI306" si="8">IF(N297="nulová",J297,0)</f>
        <v>0</v>
      </c>
      <c r="BJ297" s="19" t="s">
        <v>76</v>
      </c>
      <c r="BK297" s="146">
        <f t="shared" ref="BK297:BK306" si="9">ROUND(I297*H297,2)</f>
        <v>0</v>
      </c>
      <c r="BL297" s="19" t="s">
        <v>113</v>
      </c>
      <c r="BM297" s="145" t="s">
        <v>1390</v>
      </c>
    </row>
    <row r="298" spans="2:65" s="1" customFormat="1" ht="24.2" customHeight="1">
      <c r="B298" s="133"/>
      <c r="C298" s="176" t="s">
        <v>816</v>
      </c>
      <c r="D298" s="176" t="s">
        <v>539</v>
      </c>
      <c r="E298" s="177" t="s">
        <v>8301</v>
      </c>
      <c r="F298" s="178" t="s">
        <v>8302</v>
      </c>
      <c r="G298" s="179" t="s">
        <v>574</v>
      </c>
      <c r="H298" s="180">
        <v>7</v>
      </c>
      <c r="I298" s="181"/>
      <c r="J298" s="182">
        <f t="shared" si="0"/>
        <v>0</v>
      </c>
      <c r="K298" s="178" t="s">
        <v>3</v>
      </c>
      <c r="L298" s="183"/>
      <c r="M298" s="184" t="s">
        <v>3</v>
      </c>
      <c r="N298" s="185" t="s">
        <v>40</v>
      </c>
      <c r="P298" s="143">
        <f t="shared" si="1"/>
        <v>0</v>
      </c>
      <c r="Q298" s="143">
        <v>0</v>
      </c>
      <c r="R298" s="143">
        <f t="shared" si="2"/>
        <v>0</v>
      </c>
      <c r="S298" s="143">
        <v>0</v>
      </c>
      <c r="T298" s="144">
        <f t="shared" si="3"/>
        <v>0</v>
      </c>
      <c r="AR298" s="145" t="s">
        <v>171</v>
      </c>
      <c r="AT298" s="145" t="s">
        <v>539</v>
      </c>
      <c r="AU298" s="145" t="s">
        <v>76</v>
      </c>
      <c r="AY298" s="19" t="s">
        <v>328</v>
      </c>
      <c r="BE298" s="146">
        <f t="shared" si="4"/>
        <v>0</v>
      </c>
      <c r="BF298" s="146">
        <f t="shared" si="5"/>
        <v>0</v>
      </c>
      <c r="BG298" s="146">
        <f t="shared" si="6"/>
        <v>0</v>
      </c>
      <c r="BH298" s="146">
        <f t="shared" si="7"/>
        <v>0</v>
      </c>
      <c r="BI298" s="146">
        <f t="shared" si="8"/>
        <v>0</v>
      </c>
      <c r="BJ298" s="19" t="s">
        <v>76</v>
      </c>
      <c r="BK298" s="146">
        <f t="shared" si="9"/>
        <v>0</v>
      </c>
      <c r="BL298" s="19" t="s">
        <v>113</v>
      </c>
      <c r="BM298" s="145" t="s">
        <v>1597</v>
      </c>
    </row>
    <row r="299" spans="2:65" s="1" customFormat="1" ht="24.2" customHeight="1">
      <c r="B299" s="133"/>
      <c r="C299" s="176" t="s">
        <v>820</v>
      </c>
      <c r="D299" s="176" t="s">
        <v>539</v>
      </c>
      <c r="E299" s="177" t="s">
        <v>8303</v>
      </c>
      <c r="F299" s="178" t="s">
        <v>8304</v>
      </c>
      <c r="G299" s="179" t="s">
        <v>574</v>
      </c>
      <c r="H299" s="180">
        <v>12</v>
      </c>
      <c r="I299" s="181"/>
      <c r="J299" s="182">
        <f t="shared" si="0"/>
        <v>0</v>
      </c>
      <c r="K299" s="178" t="s">
        <v>3</v>
      </c>
      <c r="L299" s="183"/>
      <c r="M299" s="184" t="s">
        <v>3</v>
      </c>
      <c r="N299" s="185" t="s">
        <v>40</v>
      </c>
      <c r="P299" s="143">
        <f t="shared" si="1"/>
        <v>0</v>
      </c>
      <c r="Q299" s="143">
        <v>0</v>
      </c>
      <c r="R299" s="143">
        <f t="shared" si="2"/>
        <v>0</v>
      </c>
      <c r="S299" s="143">
        <v>0</v>
      </c>
      <c r="T299" s="144">
        <f t="shared" si="3"/>
        <v>0</v>
      </c>
      <c r="AR299" s="145" t="s">
        <v>171</v>
      </c>
      <c r="AT299" s="145" t="s">
        <v>539</v>
      </c>
      <c r="AU299" s="145" t="s">
        <v>76</v>
      </c>
      <c r="AY299" s="19" t="s">
        <v>328</v>
      </c>
      <c r="BE299" s="146">
        <f t="shared" si="4"/>
        <v>0</v>
      </c>
      <c r="BF299" s="146">
        <f t="shared" si="5"/>
        <v>0</v>
      </c>
      <c r="BG299" s="146">
        <f t="shared" si="6"/>
        <v>0</v>
      </c>
      <c r="BH299" s="146">
        <f t="shared" si="7"/>
        <v>0</v>
      </c>
      <c r="BI299" s="146">
        <f t="shared" si="8"/>
        <v>0</v>
      </c>
      <c r="BJ299" s="19" t="s">
        <v>76</v>
      </c>
      <c r="BK299" s="146">
        <f t="shared" si="9"/>
        <v>0</v>
      </c>
      <c r="BL299" s="19" t="s">
        <v>113</v>
      </c>
      <c r="BM299" s="145" t="s">
        <v>1600</v>
      </c>
    </row>
    <row r="300" spans="2:65" s="1" customFormat="1" ht="16.5" customHeight="1">
      <c r="B300" s="133"/>
      <c r="C300" s="176" t="s">
        <v>825</v>
      </c>
      <c r="D300" s="176" t="s">
        <v>539</v>
      </c>
      <c r="E300" s="177" t="s">
        <v>8307</v>
      </c>
      <c r="F300" s="178" t="s">
        <v>8308</v>
      </c>
      <c r="G300" s="179" t="s">
        <v>574</v>
      </c>
      <c r="H300" s="180">
        <v>10</v>
      </c>
      <c r="I300" s="181"/>
      <c r="J300" s="182">
        <f t="shared" si="0"/>
        <v>0</v>
      </c>
      <c r="K300" s="178" t="s">
        <v>3</v>
      </c>
      <c r="L300" s="183"/>
      <c r="M300" s="184" t="s">
        <v>3</v>
      </c>
      <c r="N300" s="185" t="s">
        <v>40</v>
      </c>
      <c r="P300" s="143">
        <f t="shared" si="1"/>
        <v>0</v>
      </c>
      <c r="Q300" s="143">
        <v>0</v>
      </c>
      <c r="R300" s="143">
        <f t="shared" si="2"/>
        <v>0</v>
      </c>
      <c r="S300" s="143">
        <v>0</v>
      </c>
      <c r="T300" s="144">
        <f t="shared" si="3"/>
        <v>0</v>
      </c>
      <c r="AR300" s="145" t="s">
        <v>171</v>
      </c>
      <c r="AT300" s="145" t="s">
        <v>539</v>
      </c>
      <c r="AU300" s="145" t="s">
        <v>76</v>
      </c>
      <c r="AY300" s="19" t="s">
        <v>328</v>
      </c>
      <c r="BE300" s="146">
        <f t="shared" si="4"/>
        <v>0</v>
      </c>
      <c r="BF300" s="146">
        <f t="shared" si="5"/>
        <v>0</v>
      </c>
      <c r="BG300" s="146">
        <f t="shared" si="6"/>
        <v>0</v>
      </c>
      <c r="BH300" s="146">
        <f t="shared" si="7"/>
        <v>0</v>
      </c>
      <c r="BI300" s="146">
        <f t="shared" si="8"/>
        <v>0</v>
      </c>
      <c r="BJ300" s="19" t="s">
        <v>76</v>
      </c>
      <c r="BK300" s="146">
        <f t="shared" si="9"/>
        <v>0</v>
      </c>
      <c r="BL300" s="19" t="s">
        <v>113</v>
      </c>
      <c r="BM300" s="145" t="s">
        <v>1603</v>
      </c>
    </row>
    <row r="301" spans="2:65" s="1" customFormat="1" ht="16.5" customHeight="1">
      <c r="B301" s="133"/>
      <c r="C301" s="176" t="s">
        <v>830</v>
      </c>
      <c r="D301" s="176" t="s">
        <v>539</v>
      </c>
      <c r="E301" s="177" t="s">
        <v>8309</v>
      </c>
      <c r="F301" s="178" t="s">
        <v>8310</v>
      </c>
      <c r="G301" s="179" t="s">
        <v>574</v>
      </c>
      <c r="H301" s="180">
        <v>9</v>
      </c>
      <c r="I301" s="181"/>
      <c r="J301" s="182">
        <f t="shared" si="0"/>
        <v>0</v>
      </c>
      <c r="K301" s="178" t="s">
        <v>3</v>
      </c>
      <c r="L301" s="183"/>
      <c r="M301" s="184" t="s">
        <v>3</v>
      </c>
      <c r="N301" s="185" t="s">
        <v>40</v>
      </c>
      <c r="P301" s="143">
        <f t="shared" si="1"/>
        <v>0</v>
      </c>
      <c r="Q301" s="143">
        <v>0</v>
      </c>
      <c r="R301" s="143">
        <f t="shared" si="2"/>
        <v>0</v>
      </c>
      <c r="S301" s="143">
        <v>0</v>
      </c>
      <c r="T301" s="144">
        <f t="shared" si="3"/>
        <v>0</v>
      </c>
      <c r="AR301" s="145" t="s">
        <v>171</v>
      </c>
      <c r="AT301" s="145" t="s">
        <v>539</v>
      </c>
      <c r="AU301" s="145" t="s">
        <v>76</v>
      </c>
      <c r="AY301" s="19" t="s">
        <v>328</v>
      </c>
      <c r="BE301" s="146">
        <f t="shared" si="4"/>
        <v>0</v>
      </c>
      <c r="BF301" s="146">
        <f t="shared" si="5"/>
        <v>0</v>
      </c>
      <c r="BG301" s="146">
        <f t="shared" si="6"/>
        <v>0</v>
      </c>
      <c r="BH301" s="146">
        <f t="shared" si="7"/>
        <v>0</v>
      </c>
      <c r="BI301" s="146">
        <f t="shared" si="8"/>
        <v>0</v>
      </c>
      <c r="BJ301" s="19" t="s">
        <v>76</v>
      </c>
      <c r="BK301" s="146">
        <f t="shared" si="9"/>
        <v>0</v>
      </c>
      <c r="BL301" s="19" t="s">
        <v>113</v>
      </c>
      <c r="BM301" s="145" t="s">
        <v>1606</v>
      </c>
    </row>
    <row r="302" spans="2:65" s="1" customFormat="1" ht="24.2" customHeight="1">
      <c r="B302" s="133"/>
      <c r="C302" s="176" t="s">
        <v>835</v>
      </c>
      <c r="D302" s="176" t="s">
        <v>539</v>
      </c>
      <c r="E302" s="177" t="s">
        <v>8319</v>
      </c>
      <c r="F302" s="178" t="s">
        <v>8320</v>
      </c>
      <c r="G302" s="179" t="s">
        <v>574</v>
      </c>
      <c r="H302" s="180">
        <v>19</v>
      </c>
      <c r="I302" s="181"/>
      <c r="J302" s="182">
        <f t="shared" si="0"/>
        <v>0</v>
      </c>
      <c r="K302" s="178" t="s">
        <v>3</v>
      </c>
      <c r="L302" s="183"/>
      <c r="M302" s="184" t="s">
        <v>3</v>
      </c>
      <c r="N302" s="185" t="s">
        <v>40</v>
      </c>
      <c r="P302" s="143">
        <f t="shared" si="1"/>
        <v>0</v>
      </c>
      <c r="Q302" s="143">
        <v>0</v>
      </c>
      <c r="R302" s="143">
        <f t="shared" si="2"/>
        <v>0</v>
      </c>
      <c r="S302" s="143">
        <v>0</v>
      </c>
      <c r="T302" s="144">
        <f t="shared" si="3"/>
        <v>0</v>
      </c>
      <c r="AR302" s="145" t="s">
        <v>171</v>
      </c>
      <c r="AT302" s="145" t="s">
        <v>539</v>
      </c>
      <c r="AU302" s="145" t="s">
        <v>76</v>
      </c>
      <c r="AY302" s="19" t="s">
        <v>328</v>
      </c>
      <c r="BE302" s="146">
        <f t="shared" si="4"/>
        <v>0</v>
      </c>
      <c r="BF302" s="146">
        <f t="shared" si="5"/>
        <v>0</v>
      </c>
      <c r="BG302" s="146">
        <f t="shared" si="6"/>
        <v>0</v>
      </c>
      <c r="BH302" s="146">
        <f t="shared" si="7"/>
        <v>0</v>
      </c>
      <c r="BI302" s="146">
        <f t="shared" si="8"/>
        <v>0</v>
      </c>
      <c r="BJ302" s="19" t="s">
        <v>76</v>
      </c>
      <c r="BK302" s="146">
        <f t="shared" si="9"/>
        <v>0</v>
      </c>
      <c r="BL302" s="19" t="s">
        <v>113</v>
      </c>
      <c r="BM302" s="145" t="s">
        <v>1609</v>
      </c>
    </row>
    <row r="303" spans="2:65" s="1" customFormat="1" ht="24.2" customHeight="1">
      <c r="B303" s="133"/>
      <c r="C303" s="176" t="s">
        <v>840</v>
      </c>
      <c r="D303" s="176" t="s">
        <v>539</v>
      </c>
      <c r="E303" s="177" t="s">
        <v>8321</v>
      </c>
      <c r="F303" s="178" t="s">
        <v>8322</v>
      </c>
      <c r="G303" s="179" t="s">
        <v>574</v>
      </c>
      <c r="H303" s="180">
        <v>18</v>
      </c>
      <c r="I303" s="181"/>
      <c r="J303" s="182">
        <f t="shared" si="0"/>
        <v>0</v>
      </c>
      <c r="K303" s="178" t="s">
        <v>3</v>
      </c>
      <c r="L303" s="183"/>
      <c r="M303" s="184" t="s">
        <v>3</v>
      </c>
      <c r="N303" s="185" t="s">
        <v>40</v>
      </c>
      <c r="P303" s="143">
        <f t="shared" si="1"/>
        <v>0</v>
      </c>
      <c r="Q303" s="143">
        <v>0</v>
      </c>
      <c r="R303" s="143">
        <f t="shared" si="2"/>
        <v>0</v>
      </c>
      <c r="S303" s="143">
        <v>0</v>
      </c>
      <c r="T303" s="144">
        <f t="shared" si="3"/>
        <v>0</v>
      </c>
      <c r="AR303" s="145" t="s">
        <v>171</v>
      </c>
      <c r="AT303" s="145" t="s">
        <v>539</v>
      </c>
      <c r="AU303" s="145" t="s">
        <v>76</v>
      </c>
      <c r="AY303" s="19" t="s">
        <v>328</v>
      </c>
      <c r="BE303" s="146">
        <f t="shared" si="4"/>
        <v>0</v>
      </c>
      <c r="BF303" s="146">
        <f t="shared" si="5"/>
        <v>0</v>
      </c>
      <c r="BG303" s="146">
        <f t="shared" si="6"/>
        <v>0</v>
      </c>
      <c r="BH303" s="146">
        <f t="shared" si="7"/>
        <v>0</v>
      </c>
      <c r="BI303" s="146">
        <f t="shared" si="8"/>
        <v>0</v>
      </c>
      <c r="BJ303" s="19" t="s">
        <v>76</v>
      </c>
      <c r="BK303" s="146">
        <f t="shared" si="9"/>
        <v>0</v>
      </c>
      <c r="BL303" s="19" t="s">
        <v>113</v>
      </c>
      <c r="BM303" s="145" t="s">
        <v>1613</v>
      </c>
    </row>
    <row r="304" spans="2:65" s="1" customFormat="1" ht="24.2" customHeight="1">
      <c r="B304" s="133"/>
      <c r="C304" s="176" t="s">
        <v>845</v>
      </c>
      <c r="D304" s="176" t="s">
        <v>539</v>
      </c>
      <c r="E304" s="177" t="s">
        <v>8325</v>
      </c>
      <c r="F304" s="178" t="s">
        <v>8326</v>
      </c>
      <c r="G304" s="179" t="s">
        <v>574</v>
      </c>
      <c r="H304" s="180">
        <v>16</v>
      </c>
      <c r="I304" s="181"/>
      <c r="J304" s="182">
        <f t="shared" si="0"/>
        <v>0</v>
      </c>
      <c r="K304" s="178" t="s">
        <v>3</v>
      </c>
      <c r="L304" s="183"/>
      <c r="M304" s="184" t="s">
        <v>3</v>
      </c>
      <c r="N304" s="185" t="s">
        <v>40</v>
      </c>
      <c r="P304" s="143">
        <f t="shared" si="1"/>
        <v>0</v>
      </c>
      <c r="Q304" s="143">
        <v>0</v>
      </c>
      <c r="R304" s="143">
        <f t="shared" si="2"/>
        <v>0</v>
      </c>
      <c r="S304" s="143">
        <v>0</v>
      </c>
      <c r="T304" s="144">
        <f t="shared" si="3"/>
        <v>0</v>
      </c>
      <c r="AR304" s="145" t="s">
        <v>171</v>
      </c>
      <c r="AT304" s="145" t="s">
        <v>539</v>
      </c>
      <c r="AU304" s="145" t="s">
        <v>76</v>
      </c>
      <c r="AY304" s="19" t="s">
        <v>328</v>
      </c>
      <c r="BE304" s="146">
        <f t="shared" si="4"/>
        <v>0</v>
      </c>
      <c r="BF304" s="146">
        <f t="shared" si="5"/>
        <v>0</v>
      </c>
      <c r="BG304" s="146">
        <f t="shared" si="6"/>
        <v>0</v>
      </c>
      <c r="BH304" s="146">
        <f t="shared" si="7"/>
        <v>0</v>
      </c>
      <c r="BI304" s="146">
        <f t="shared" si="8"/>
        <v>0</v>
      </c>
      <c r="BJ304" s="19" t="s">
        <v>76</v>
      </c>
      <c r="BK304" s="146">
        <f t="shared" si="9"/>
        <v>0</v>
      </c>
      <c r="BL304" s="19" t="s">
        <v>113</v>
      </c>
      <c r="BM304" s="145" t="s">
        <v>1616</v>
      </c>
    </row>
    <row r="305" spans="2:65" s="1" customFormat="1" ht="24.2" customHeight="1">
      <c r="B305" s="133"/>
      <c r="C305" s="176" t="s">
        <v>850</v>
      </c>
      <c r="D305" s="176" t="s">
        <v>539</v>
      </c>
      <c r="E305" s="177" t="s">
        <v>8341</v>
      </c>
      <c r="F305" s="178" t="s">
        <v>8342</v>
      </c>
      <c r="G305" s="179" t="s">
        <v>574</v>
      </c>
      <c r="H305" s="180">
        <v>21</v>
      </c>
      <c r="I305" s="181"/>
      <c r="J305" s="182">
        <f t="shared" si="0"/>
        <v>0</v>
      </c>
      <c r="K305" s="178" t="s">
        <v>3</v>
      </c>
      <c r="L305" s="183"/>
      <c r="M305" s="184" t="s">
        <v>3</v>
      </c>
      <c r="N305" s="185" t="s">
        <v>40</v>
      </c>
      <c r="P305" s="143">
        <f t="shared" si="1"/>
        <v>0</v>
      </c>
      <c r="Q305" s="143">
        <v>0</v>
      </c>
      <c r="R305" s="143">
        <f t="shared" si="2"/>
        <v>0</v>
      </c>
      <c r="S305" s="143">
        <v>0</v>
      </c>
      <c r="T305" s="144">
        <f t="shared" si="3"/>
        <v>0</v>
      </c>
      <c r="AR305" s="145" t="s">
        <v>171</v>
      </c>
      <c r="AT305" s="145" t="s">
        <v>539</v>
      </c>
      <c r="AU305" s="145" t="s">
        <v>76</v>
      </c>
      <c r="AY305" s="19" t="s">
        <v>328</v>
      </c>
      <c r="BE305" s="146">
        <f t="shared" si="4"/>
        <v>0</v>
      </c>
      <c r="BF305" s="146">
        <f t="shared" si="5"/>
        <v>0</v>
      </c>
      <c r="BG305" s="146">
        <f t="shared" si="6"/>
        <v>0</v>
      </c>
      <c r="BH305" s="146">
        <f t="shared" si="7"/>
        <v>0</v>
      </c>
      <c r="BI305" s="146">
        <f t="shared" si="8"/>
        <v>0</v>
      </c>
      <c r="BJ305" s="19" t="s">
        <v>76</v>
      </c>
      <c r="BK305" s="146">
        <f t="shared" si="9"/>
        <v>0</v>
      </c>
      <c r="BL305" s="19" t="s">
        <v>113</v>
      </c>
      <c r="BM305" s="145" t="s">
        <v>1619</v>
      </c>
    </row>
    <row r="306" spans="2:65" s="1" customFormat="1" ht="44.25" customHeight="1">
      <c r="B306" s="133"/>
      <c r="C306" s="134" t="s">
        <v>857</v>
      </c>
      <c r="D306" s="134" t="s">
        <v>331</v>
      </c>
      <c r="E306" s="135" t="s">
        <v>8371</v>
      </c>
      <c r="F306" s="136" t="s">
        <v>8372</v>
      </c>
      <c r="G306" s="137" t="s">
        <v>439</v>
      </c>
      <c r="H306" s="138">
        <v>16</v>
      </c>
      <c r="I306" s="139"/>
      <c r="J306" s="140">
        <f t="shared" si="0"/>
        <v>0</v>
      </c>
      <c r="K306" s="136" t="s">
        <v>335</v>
      </c>
      <c r="L306" s="34"/>
      <c r="M306" s="141" t="s">
        <v>3</v>
      </c>
      <c r="N306" s="142" t="s">
        <v>40</v>
      </c>
      <c r="P306" s="143">
        <f t="shared" si="1"/>
        <v>0</v>
      </c>
      <c r="Q306" s="143">
        <v>0</v>
      </c>
      <c r="R306" s="143">
        <f t="shared" si="2"/>
        <v>0</v>
      </c>
      <c r="S306" s="143">
        <v>0</v>
      </c>
      <c r="T306" s="144">
        <f t="shared" si="3"/>
        <v>0</v>
      </c>
      <c r="AR306" s="145" t="s">
        <v>113</v>
      </c>
      <c r="AT306" s="145" t="s">
        <v>331</v>
      </c>
      <c r="AU306" s="145" t="s">
        <v>76</v>
      </c>
      <c r="AY306" s="19" t="s">
        <v>328</v>
      </c>
      <c r="BE306" s="146">
        <f t="shared" si="4"/>
        <v>0</v>
      </c>
      <c r="BF306" s="146">
        <f t="shared" si="5"/>
        <v>0</v>
      </c>
      <c r="BG306" s="146">
        <f t="shared" si="6"/>
        <v>0</v>
      </c>
      <c r="BH306" s="146">
        <f t="shared" si="7"/>
        <v>0</v>
      </c>
      <c r="BI306" s="146">
        <f t="shared" si="8"/>
        <v>0</v>
      </c>
      <c r="BJ306" s="19" t="s">
        <v>76</v>
      </c>
      <c r="BK306" s="146">
        <f t="shared" si="9"/>
        <v>0</v>
      </c>
      <c r="BL306" s="19" t="s">
        <v>113</v>
      </c>
      <c r="BM306" s="145" t="s">
        <v>1622</v>
      </c>
    </row>
    <row r="307" spans="2:65" s="1" customFormat="1">
      <c r="B307" s="34"/>
      <c r="D307" s="147" t="s">
        <v>338</v>
      </c>
      <c r="F307" s="148" t="s">
        <v>8373</v>
      </c>
      <c r="I307" s="149"/>
      <c r="L307" s="34"/>
      <c r="M307" s="150"/>
      <c r="T307" s="55"/>
      <c r="AT307" s="19" t="s">
        <v>338</v>
      </c>
      <c r="AU307" s="19" t="s">
        <v>76</v>
      </c>
    </row>
    <row r="308" spans="2:65" s="1" customFormat="1" ht="19.5">
      <c r="B308" s="34"/>
      <c r="D308" s="151" t="s">
        <v>340</v>
      </c>
      <c r="F308" s="152" t="s">
        <v>8374</v>
      </c>
      <c r="I308" s="149"/>
      <c r="L308" s="34"/>
      <c r="M308" s="150"/>
      <c r="T308" s="55"/>
      <c r="AT308" s="19" t="s">
        <v>340</v>
      </c>
      <c r="AU308" s="19" t="s">
        <v>76</v>
      </c>
    </row>
    <row r="309" spans="2:65" s="1" customFormat="1" ht="37.9" customHeight="1">
      <c r="B309" s="133"/>
      <c r="C309" s="134" t="s">
        <v>174</v>
      </c>
      <c r="D309" s="134" t="s">
        <v>331</v>
      </c>
      <c r="E309" s="135" t="s">
        <v>8961</v>
      </c>
      <c r="F309" s="136" t="s">
        <v>8217</v>
      </c>
      <c r="G309" s="137" t="s">
        <v>574</v>
      </c>
      <c r="H309" s="138">
        <v>29</v>
      </c>
      <c r="I309" s="139"/>
      <c r="J309" s="140">
        <f>ROUND(I309*H309,2)</f>
        <v>0</v>
      </c>
      <c r="K309" s="136" t="s">
        <v>3</v>
      </c>
      <c r="L309" s="34"/>
      <c r="M309" s="141" t="s">
        <v>3</v>
      </c>
      <c r="N309" s="142" t="s">
        <v>40</v>
      </c>
      <c r="P309" s="143">
        <f>O309*H309</f>
        <v>0</v>
      </c>
      <c r="Q309" s="143">
        <v>0</v>
      </c>
      <c r="R309" s="143">
        <f>Q309*H309</f>
        <v>0</v>
      </c>
      <c r="S309" s="143">
        <v>0</v>
      </c>
      <c r="T309" s="144">
        <f>S309*H309</f>
        <v>0</v>
      </c>
      <c r="AR309" s="145" t="s">
        <v>113</v>
      </c>
      <c r="AT309" s="145" t="s">
        <v>331</v>
      </c>
      <c r="AU309" s="145" t="s">
        <v>76</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1625</v>
      </c>
    </row>
    <row r="310" spans="2:65" s="1" customFormat="1" ht="24.2" customHeight="1">
      <c r="B310" s="133"/>
      <c r="C310" s="134" t="s">
        <v>177</v>
      </c>
      <c r="D310" s="134" t="s">
        <v>331</v>
      </c>
      <c r="E310" s="135" t="s">
        <v>8375</v>
      </c>
      <c r="F310" s="136" t="s">
        <v>8376</v>
      </c>
      <c r="G310" s="137" t="s">
        <v>574</v>
      </c>
      <c r="H310" s="138">
        <v>29</v>
      </c>
      <c r="I310" s="139"/>
      <c r="J310" s="140">
        <f>ROUND(I310*H310,2)</f>
        <v>0</v>
      </c>
      <c r="K310" s="136" t="s">
        <v>335</v>
      </c>
      <c r="L310" s="34"/>
      <c r="M310" s="141" t="s">
        <v>3</v>
      </c>
      <c r="N310" s="142" t="s">
        <v>40</v>
      </c>
      <c r="P310" s="143">
        <f>O310*H310</f>
        <v>0</v>
      </c>
      <c r="Q310" s="143">
        <v>0</v>
      </c>
      <c r="R310" s="143">
        <f>Q310*H310</f>
        <v>0</v>
      </c>
      <c r="S310" s="143">
        <v>0</v>
      </c>
      <c r="T310" s="144">
        <f>S310*H310</f>
        <v>0</v>
      </c>
      <c r="AR310" s="145" t="s">
        <v>113</v>
      </c>
      <c r="AT310" s="145" t="s">
        <v>331</v>
      </c>
      <c r="AU310" s="145" t="s">
        <v>76</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1629</v>
      </c>
    </row>
    <row r="311" spans="2:65" s="1" customFormat="1">
      <c r="B311" s="34"/>
      <c r="D311" s="147" t="s">
        <v>338</v>
      </c>
      <c r="F311" s="148" t="s">
        <v>8377</v>
      </c>
      <c r="I311" s="149"/>
      <c r="L311" s="34"/>
      <c r="M311" s="150"/>
      <c r="T311" s="55"/>
      <c r="AT311" s="19" t="s">
        <v>338</v>
      </c>
      <c r="AU311" s="19" t="s">
        <v>76</v>
      </c>
    </row>
    <row r="312" spans="2:65" s="1" customFormat="1" ht="24.2" customHeight="1">
      <c r="B312" s="133"/>
      <c r="C312" s="176" t="s">
        <v>180</v>
      </c>
      <c r="D312" s="176" t="s">
        <v>539</v>
      </c>
      <c r="E312" s="177" t="s">
        <v>8380</v>
      </c>
      <c r="F312" s="178" t="s">
        <v>8381</v>
      </c>
      <c r="G312" s="179" t="s">
        <v>574</v>
      </c>
      <c r="H312" s="180">
        <v>14</v>
      </c>
      <c r="I312" s="181"/>
      <c r="J312" s="182">
        <f>ROUND(I312*H312,2)</f>
        <v>0</v>
      </c>
      <c r="K312" s="178" t="s">
        <v>3</v>
      </c>
      <c r="L312" s="183"/>
      <c r="M312" s="184" t="s">
        <v>3</v>
      </c>
      <c r="N312" s="185" t="s">
        <v>40</v>
      </c>
      <c r="P312" s="143">
        <f>O312*H312</f>
        <v>0</v>
      </c>
      <c r="Q312" s="143">
        <v>0</v>
      </c>
      <c r="R312" s="143">
        <f>Q312*H312</f>
        <v>0</v>
      </c>
      <c r="S312" s="143">
        <v>0</v>
      </c>
      <c r="T312" s="144">
        <f>S312*H312</f>
        <v>0</v>
      </c>
      <c r="AR312" s="145" t="s">
        <v>171</v>
      </c>
      <c r="AT312" s="145" t="s">
        <v>539</v>
      </c>
      <c r="AU312" s="145" t="s">
        <v>76</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1632</v>
      </c>
    </row>
    <row r="313" spans="2:65" s="1" customFormat="1" ht="24.2" customHeight="1">
      <c r="B313" s="133"/>
      <c r="C313" s="176" t="s">
        <v>874</v>
      </c>
      <c r="D313" s="176" t="s">
        <v>539</v>
      </c>
      <c r="E313" s="177" t="s">
        <v>8384</v>
      </c>
      <c r="F313" s="178" t="s">
        <v>8385</v>
      </c>
      <c r="G313" s="179" t="s">
        <v>574</v>
      </c>
      <c r="H313" s="180">
        <v>15</v>
      </c>
      <c r="I313" s="181"/>
      <c r="J313" s="182">
        <f>ROUND(I313*H313,2)</f>
        <v>0</v>
      </c>
      <c r="K313" s="178" t="s">
        <v>3</v>
      </c>
      <c r="L313" s="183"/>
      <c r="M313" s="184" t="s">
        <v>3</v>
      </c>
      <c r="N313" s="185" t="s">
        <v>40</v>
      </c>
      <c r="P313" s="143">
        <f>O313*H313</f>
        <v>0</v>
      </c>
      <c r="Q313" s="143">
        <v>0</v>
      </c>
      <c r="R313" s="143">
        <f>Q313*H313</f>
        <v>0</v>
      </c>
      <c r="S313" s="143">
        <v>0</v>
      </c>
      <c r="T313" s="144">
        <f>S313*H313</f>
        <v>0</v>
      </c>
      <c r="AR313" s="145" t="s">
        <v>171</v>
      </c>
      <c r="AT313" s="145" t="s">
        <v>539</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1635</v>
      </c>
    </row>
    <row r="314" spans="2:65" s="1" customFormat="1" ht="16.5" customHeight="1">
      <c r="B314" s="133"/>
      <c r="C314" s="176" t="s">
        <v>882</v>
      </c>
      <c r="D314" s="176" t="s">
        <v>539</v>
      </c>
      <c r="E314" s="177" t="s">
        <v>8032</v>
      </c>
      <c r="F314" s="178" t="s">
        <v>8033</v>
      </c>
      <c r="G314" s="179" t="s">
        <v>491</v>
      </c>
      <c r="H314" s="180">
        <v>0.158</v>
      </c>
      <c r="I314" s="181"/>
      <c r="J314" s="182">
        <f>ROUND(I314*H314,2)</f>
        <v>0</v>
      </c>
      <c r="K314" s="178" t="s">
        <v>335</v>
      </c>
      <c r="L314" s="183"/>
      <c r="M314" s="184" t="s">
        <v>3</v>
      </c>
      <c r="N314" s="185" t="s">
        <v>40</v>
      </c>
      <c r="P314" s="143">
        <f>O314*H314</f>
        <v>0</v>
      </c>
      <c r="Q314" s="143">
        <v>0</v>
      </c>
      <c r="R314" s="143">
        <f>Q314*H314</f>
        <v>0</v>
      </c>
      <c r="S314" s="143">
        <v>0</v>
      </c>
      <c r="T314" s="144">
        <f>S314*H314</f>
        <v>0</v>
      </c>
      <c r="AR314" s="145" t="s">
        <v>171</v>
      </c>
      <c r="AT314" s="145" t="s">
        <v>539</v>
      </c>
      <c r="AU314" s="145" t="s">
        <v>76</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1638</v>
      </c>
    </row>
    <row r="315" spans="2:65" s="14" customFormat="1">
      <c r="B315" s="170"/>
      <c r="D315" s="151" t="s">
        <v>442</v>
      </c>
      <c r="E315" s="171" t="s">
        <v>3</v>
      </c>
      <c r="F315" s="172" t="s">
        <v>8388</v>
      </c>
      <c r="H315" s="171" t="s">
        <v>3</v>
      </c>
      <c r="I315" s="173"/>
      <c r="L315" s="170"/>
      <c r="M315" s="174"/>
      <c r="T315" s="175"/>
      <c r="AT315" s="171" t="s">
        <v>442</v>
      </c>
      <c r="AU315" s="171" t="s">
        <v>76</v>
      </c>
      <c r="AV315" s="14" t="s">
        <v>76</v>
      </c>
      <c r="AW315" s="14" t="s">
        <v>31</v>
      </c>
      <c r="AX315" s="14" t="s">
        <v>69</v>
      </c>
      <c r="AY315" s="171" t="s">
        <v>328</v>
      </c>
    </row>
    <row r="316" spans="2:65" s="12" customFormat="1">
      <c r="B316" s="156"/>
      <c r="D316" s="151" t="s">
        <v>442</v>
      </c>
      <c r="E316" s="157" t="s">
        <v>3</v>
      </c>
      <c r="F316" s="158" t="s">
        <v>8962</v>
      </c>
      <c r="H316" s="159">
        <v>0.158</v>
      </c>
      <c r="I316" s="160"/>
      <c r="L316" s="156"/>
      <c r="M316" s="161"/>
      <c r="T316" s="162"/>
      <c r="AT316" s="157" t="s">
        <v>442</v>
      </c>
      <c r="AU316" s="157" t="s">
        <v>76</v>
      </c>
      <c r="AV316" s="12" t="s">
        <v>79</v>
      </c>
      <c r="AW316" s="12" t="s">
        <v>31</v>
      </c>
      <c r="AX316" s="12" t="s">
        <v>69</v>
      </c>
      <c r="AY316" s="157" t="s">
        <v>328</v>
      </c>
    </row>
    <row r="317" spans="2:65" s="13" customFormat="1">
      <c r="B317" s="163"/>
      <c r="D317" s="151" t="s">
        <v>442</v>
      </c>
      <c r="E317" s="164" t="s">
        <v>3</v>
      </c>
      <c r="F317" s="165" t="s">
        <v>452</v>
      </c>
      <c r="H317" s="166">
        <v>0.158</v>
      </c>
      <c r="I317" s="167"/>
      <c r="L317" s="163"/>
      <c r="M317" s="168"/>
      <c r="T317" s="169"/>
      <c r="AT317" s="164" t="s">
        <v>442</v>
      </c>
      <c r="AU317" s="164" t="s">
        <v>76</v>
      </c>
      <c r="AV317" s="13" t="s">
        <v>113</v>
      </c>
      <c r="AW317" s="13" t="s">
        <v>31</v>
      </c>
      <c r="AX317" s="13" t="s">
        <v>76</v>
      </c>
      <c r="AY317" s="164" t="s">
        <v>328</v>
      </c>
    </row>
    <row r="318" spans="2:65" s="1" customFormat="1" ht="49.15" customHeight="1">
      <c r="B318" s="133"/>
      <c r="C318" s="134" t="s">
        <v>891</v>
      </c>
      <c r="D318" s="134" t="s">
        <v>331</v>
      </c>
      <c r="E318" s="135" t="s">
        <v>8963</v>
      </c>
      <c r="F318" s="136" t="s">
        <v>8099</v>
      </c>
      <c r="G318" s="137" t="s">
        <v>585</v>
      </c>
      <c r="H318" s="138">
        <v>1E-3</v>
      </c>
      <c r="I318" s="139"/>
      <c r="J318" s="140">
        <f>ROUND(I318*H318,2)</f>
        <v>0</v>
      </c>
      <c r="K318" s="136" t="s">
        <v>3</v>
      </c>
      <c r="L318" s="34"/>
      <c r="M318" s="141" t="s">
        <v>3</v>
      </c>
      <c r="N318" s="142" t="s">
        <v>40</v>
      </c>
      <c r="P318" s="143">
        <f>O318*H318</f>
        <v>0</v>
      </c>
      <c r="Q318" s="143">
        <v>0</v>
      </c>
      <c r="R318" s="143">
        <f>Q318*H318</f>
        <v>0</v>
      </c>
      <c r="S318" s="143">
        <v>0</v>
      </c>
      <c r="T318" s="144">
        <f>S318*H318</f>
        <v>0</v>
      </c>
      <c r="AR318" s="145" t="s">
        <v>113</v>
      </c>
      <c r="AT318" s="145" t="s">
        <v>331</v>
      </c>
      <c r="AU318" s="145" t="s">
        <v>76</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1642</v>
      </c>
    </row>
    <row r="319" spans="2:65" s="12" customFormat="1">
      <c r="B319" s="156"/>
      <c r="D319" s="151" t="s">
        <v>442</v>
      </c>
      <c r="E319" s="157" t="s">
        <v>3</v>
      </c>
      <c r="F319" s="158" t="s">
        <v>8964</v>
      </c>
      <c r="H319" s="159">
        <v>1E-3</v>
      </c>
      <c r="I319" s="160"/>
      <c r="L319" s="156"/>
      <c r="M319" s="161"/>
      <c r="T319" s="162"/>
      <c r="AT319" s="157" t="s">
        <v>442</v>
      </c>
      <c r="AU319" s="157" t="s">
        <v>76</v>
      </c>
      <c r="AV319" s="12" t="s">
        <v>79</v>
      </c>
      <c r="AW319" s="12" t="s">
        <v>31</v>
      </c>
      <c r="AX319" s="12" t="s">
        <v>69</v>
      </c>
      <c r="AY319" s="157" t="s">
        <v>328</v>
      </c>
    </row>
    <row r="320" spans="2:65" s="13" customFormat="1">
      <c r="B320" s="163"/>
      <c r="D320" s="151" t="s">
        <v>442</v>
      </c>
      <c r="E320" s="164" t="s">
        <v>3</v>
      </c>
      <c r="F320" s="165" t="s">
        <v>452</v>
      </c>
      <c r="H320" s="166">
        <v>1E-3</v>
      </c>
      <c r="I320" s="167"/>
      <c r="L320" s="163"/>
      <c r="M320" s="168"/>
      <c r="T320" s="169"/>
      <c r="AT320" s="164" t="s">
        <v>442</v>
      </c>
      <c r="AU320" s="164" t="s">
        <v>76</v>
      </c>
      <c r="AV320" s="13" t="s">
        <v>113</v>
      </c>
      <c r="AW320" s="13" t="s">
        <v>31</v>
      </c>
      <c r="AX320" s="13" t="s">
        <v>76</v>
      </c>
      <c r="AY320" s="164" t="s">
        <v>328</v>
      </c>
    </row>
    <row r="321" spans="2:65" s="1" customFormat="1" ht="37.9" customHeight="1">
      <c r="B321" s="133"/>
      <c r="C321" s="176" t="s">
        <v>898</v>
      </c>
      <c r="D321" s="176" t="s">
        <v>539</v>
      </c>
      <c r="E321" s="177" t="s">
        <v>8395</v>
      </c>
      <c r="F321" s="178" t="s">
        <v>8103</v>
      </c>
      <c r="G321" s="179" t="s">
        <v>1383</v>
      </c>
      <c r="H321" s="180">
        <v>0.55300000000000005</v>
      </c>
      <c r="I321" s="181"/>
      <c r="J321" s="182">
        <f>ROUND(I321*H321,2)</f>
        <v>0</v>
      </c>
      <c r="K321" s="178" t="s">
        <v>335</v>
      </c>
      <c r="L321" s="183"/>
      <c r="M321" s="184" t="s">
        <v>3</v>
      </c>
      <c r="N321" s="185" t="s">
        <v>40</v>
      </c>
      <c r="P321" s="143">
        <f>O321*H321</f>
        <v>0</v>
      </c>
      <c r="Q321" s="143">
        <v>0</v>
      </c>
      <c r="R321" s="143">
        <f>Q321*H321</f>
        <v>0</v>
      </c>
      <c r="S321" s="143">
        <v>0</v>
      </c>
      <c r="T321" s="144">
        <f>S321*H321</f>
        <v>0</v>
      </c>
      <c r="AR321" s="145" t="s">
        <v>171</v>
      </c>
      <c r="AT321" s="145" t="s">
        <v>539</v>
      </c>
      <c r="AU321" s="145" t="s">
        <v>76</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1646</v>
      </c>
    </row>
    <row r="322" spans="2:65" s="14" customFormat="1">
      <c r="B322" s="170"/>
      <c r="D322" s="151" t="s">
        <v>442</v>
      </c>
      <c r="E322" s="171" t="s">
        <v>3</v>
      </c>
      <c r="F322" s="172" t="s">
        <v>8396</v>
      </c>
      <c r="H322" s="171" t="s">
        <v>3</v>
      </c>
      <c r="I322" s="173"/>
      <c r="L322" s="170"/>
      <c r="M322" s="174"/>
      <c r="T322" s="175"/>
      <c r="AT322" s="171" t="s">
        <v>442</v>
      </c>
      <c r="AU322" s="171" t="s">
        <v>76</v>
      </c>
      <c r="AV322" s="14" t="s">
        <v>76</v>
      </c>
      <c r="AW322" s="14" t="s">
        <v>31</v>
      </c>
      <c r="AX322" s="14" t="s">
        <v>69</v>
      </c>
      <c r="AY322" s="171" t="s">
        <v>328</v>
      </c>
    </row>
    <row r="323" spans="2:65" s="12" customFormat="1">
      <c r="B323" s="156"/>
      <c r="D323" s="151" t="s">
        <v>442</v>
      </c>
      <c r="E323" s="157" t="s">
        <v>3</v>
      </c>
      <c r="F323" s="158" t="s">
        <v>8965</v>
      </c>
      <c r="H323" s="159">
        <v>7.9000000000000001E-2</v>
      </c>
      <c r="I323" s="160"/>
      <c r="L323" s="156"/>
      <c r="M323" s="161"/>
      <c r="T323" s="162"/>
      <c r="AT323" s="157" t="s">
        <v>442</v>
      </c>
      <c r="AU323" s="157" t="s">
        <v>76</v>
      </c>
      <c r="AV323" s="12" t="s">
        <v>79</v>
      </c>
      <c r="AW323" s="12" t="s">
        <v>31</v>
      </c>
      <c r="AX323" s="12" t="s">
        <v>69</v>
      </c>
      <c r="AY323" s="157" t="s">
        <v>328</v>
      </c>
    </row>
    <row r="324" spans="2:65" s="14" customFormat="1">
      <c r="B324" s="170"/>
      <c r="D324" s="151" t="s">
        <v>442</v>
      </c>
      <c r="E324" s="171" t="s">
        <v>3</v>
      </c>
      <c r="F324" s="172" t="s">
        <v>8398</v>
      </c>
      <c r="H324" s="171" t="s">
        <v>3</v>
      </c>
      <c r="I324" s="173"/>
      <c r="L324" s="170"/>
      <c r="M324" s="174"/>
      <c r="T324" s="175"/>
      <c r="AT324" s="171" t="s">
        <v>442</v>
      </c>
      <c r="AU324" s="171" t="s">
        <v>76</v>
      </c>
      <c r="AV324" s="14" t="s">
        <v>76</v>
      </c>
      <c r="AW324" s="14" t="s">
        <v>31</v>
      </c>
      <c r="AX324" s="14" t="s">
        <v>69</v>
      </c>
      <c r="AY324" s="171" t="s">
        <v>328</v>
      </c>
    </row>
    <row r="325" spans="2:65" s="12" customFormat="1">
      <c r="B325" s="156"/>
      <c r="D325" s="151" t="s">
        <v>442</v>
      </c>
      <c r="E325" s="157" t="s">
        <v>3</v>
      </c>
      <c r="F325" s="158" t="s">
        <v>8966</v>
      </c>
      <c r="H325" s="159">
        <v>0.47399999999999998</v>
      </c>
      <c r="I325" s="160"/>
      <c r="L325" s="156"/>
      <c r="M325" s="161"/>
      <c r="T325" s="162"/>
      <c r="AT325" s="157" t="s">
        <v>442</v>
      </c>
      <c r="AU325" s="157" t="s">
        <v>76</v>
      </c>
      <c r="AV325" s="12" t="s">
        <v>79</v>
      </c>
      <c r="AW325" s="12" t="s">
        <v>31</v>
      </c>
      <c r="AX325" s="12" t="s">
        <v>69</v>
      </c>
      <c r="AY325" s="157" t="s">
        <v>328</v>
      </c>
    </row>
    <row r="326" spans="2:65" s="13" customFormat="1">
      <c r="B326" s="163"/>
      <c r="D326" s="151" t="s">
        <v>442</v>
      </c>
      <c r="E326" s="164" t="s">
        <v>3</v>
      </c>
      <c r="F326" s="165" t="s">
        <v>452</v>
      </c>
      <c r="H326" s="166">
        <v>0.55299999999999994</v>
      </c>
      <c r="I326" s="167"/>
      <c r="L326" s="163"/>
      <c r="M326" s="168"/>
      <c r="T326" s="169"/>
      <c r="AT326" s="164" t="s">
        <v>442</v>
      </c>
      <c r="AU326" s="164" t="s">
        <v>76</v>
      </c>
      <c r="AV326" s="13" t="s">
        <v>113</v>
      </c>
      <c r="AW326" s="13" t="s">
        <v>31</v>
      </c>
      <c r="AX326" s="13" t="s">
        <v>76</v>
      </c>
      <c r="AY326" s="164" t="s">
        <v>328</v>
      </c>
    </row>
    <row r="327" spans="2:65" s="1" customFormat="1" ht="55.5" customHeight="1">
      <c r="B327" s="133"/>
      <c r="C327" s="134" t="s">
        <v>903</v>
      </c>
      <c r="D327" s="134" t="s">
        <v>331</v>
      </c>
      <c r="E327" s="135" t="s">
        <v>8400</v>
      </c>
      <c r="F327" s="136" t="s">
        <v>8401</v>
      </c>
      <c r="G327" s="137" t="s">
        <v>439</v>
      </c>
      <c r="H327" s="138">
        <v>16</v>
      </c>
      <c r="I327" s="139"/>
      <c r="J327" s="140">
        <f>ROUND(I327*H327,2)</f>
        <v>0</v>
      </c>
      <c r="K327" s="136" t="s">
        <v>335</v>
      </c>
      <c r="L327" s="34"/>
      <c r="M327" s="141" t="s">
        <v>3</v>
      </c>
      <c r="N327" s="142" t="s">
        <v>40</v>
      </c>
      <c r="P327" s="143">
        <f>O327*H327</f>
        <v>0</v>
      </c>
      <c r="Q327" s="143">
        <v>0</v>
      </c>
      <c r="R327" s="143">
        <f>Q327*H327</f>
        <v>0</v>
      </c>
      <c r="S327" s="143">
        <v>0</v>
      </c>
      <c r="T327" s="144">
        <f>S327*H327</f>
        <v>0</v>
      </c>
      <c r="AR327" s="145" t="s">
        <v>113</v>
      </c>
      <c r="AT327" s="145" t="s">
        <v>331</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1650</v>
      </c>
    </row>
    <row r="328" spans="2:65" s="1" customFormat="1">
      <c r="B328" s="34"/>
      <c r="D328" s="147" t="s">
        <v>338</v>
      </c>
      <c r="F328" s="148" t="s">
        <v>8402</v>
      </c>
      <c r="I328" s="149"/>
      <c r="L328" s="34"/>
      <c r="M328" s="150"/>
      <c r="T328" s="55"/>
      <c r="AT328" s="19" t="s">
        <v>338</v>
      </c>
      <c r="AU328" s="19" t="s">
        <v>76</v>
      </c>
    </row>
    <row r="329" spans="2:65" s="1" customFormat="1" ht="16.5" customHeight="1">
      <c r="B329" s="133"/>
      <c r="C329" s="176" t="s">
        <v>909</v>
      </c>
      <c r="D329" s="176" t="s">
        <v>539</v>
      </c>
      <c r="E329" s="177" t="s">
        <v>8086</v>
      </c>
      <c r="F329" s="178" t="s">
        <v>8087</v>
      </c>
      <c r="G329" s="179" t="s">
        <v>491</v>
      </c>
      <c r="H329" s="180">
        <v>1.6</v>
      </c>
      <c r="I329" s="181"/>
      <c r="J329" s="182">
        <f>ROUND(I329*H329,2)</f>
        <v>0</v>
      </c>
      <c r="K329" s="178" t="s">
        <v>335</v>
      </c>
      <c r="L329" s="183"/>
      <c r="M329" s="184" t="s">
        <v>3</v>
      </c>
      <c r="N329" s="185" t="s">
        <v>40</v>
      </c>
      <c r="P329" s="143">
        <f>O329*H329</f>
        <v>0</v>
      </c>
      <c r="Q329" s="143">
        <v>0</v>
      </c>
      <c r="R329" s="143">
        <f>Q329*H329</f>
        <v>0</v>
      </c>
      <c r="S329" s="143">
        <v>0</v>
      </c>
      <c r="T329" s="144">
        <f>S329*H329</f>
        <v>0</v>
      </c>
      <c r="AR329" s="145" t="s">
        <v>171</v>
      </c>
      <c r="AT329" s="145" t="s">
        <v>539</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1654</v>
      </c>
    </row>
    <row r="330" spans="2:65" s="12" customFormat="1">
      <c r="B330" s="156"/>
      <c r="D330" s="151" t="s">
        <v>442</v>
      </c>
      <c r="E330" s="157" t="s">
        <v>3</v>
      </c>
      <c r="F330" s="158" t="s">
        <v>8967</v>
      </c>
      <c r="H330" s="159">
        <v>1.6</v>
      </c>
      <c r="I330" s="160"/>
      <c r="L330" s="156"/>
      <c r="M330" s="161"/>
      <c r="T330" s="162"/>
      <c r="AT330" s="157" t="s">
        <v>442</v>
      </c>
      <c r="AU330" s="157" t="s">
        <v>76</v>
      </c>
      <c r="AV330" s="12" t="s">
        <v>79</v>
      </c>
      <c r="AW330" s="12" t="s">
        <v>31</v>
      </c>
      <c r="AX330" s="12" t="s">
        <v>69</v>
      </c>
      <c r="AY330" s="157" t="s">
        <v>328</v>
      </c>
    </row>
    <row r="331" spans="2:65" s="13" customFormat="1">
      <c r="B331" s="163"/>
      <c r="D331" s="151" t="s">
        <v>442</v>
      </c>
      <c r="E331" s="164" t="s">
        <v>3</v>
      </c>
      <c r="F331" s="165" t="s">
        <v>452</v>
      </c>
      <c r="H331" s="166">
        <v>1.6</v>
      </c>
      <c r="I331" s="167"/>
      <c r="L331" s="163"/>
      <c r="M331" s="168"/>
      <c r="T331" s="169"/>
      <c r="AT331" s="164" t="s">
        <v>442</v>
      </c>
      <c r="AU331" s="164" t="s">
        <v>76</v>
      </c>
      <c r="AV331" s="13" t="s">
        <v>113</v>
      </c>
      <c r="AW331" s="13" t="s">
        <v>31</v>
      </c>
      <c r="AX331" s="13" t="s">
        <v>76</v>
      </c>
      <c r="AY331" s="164" t="s">
        <v>328</v>
      </c>
    </row>
    <row r="332" spans="2:65" s="1" customFormat="1" ht="21.75" customHeight="1">
      <c r="B332" s="133"/>
      <c r="C332" s="134" t="s">
        <v>917</v>
      </c>
      <c r="D332" s="134" t="s">
        <v>331</v>
      </c>
      <c r="E332" s="135" t="s">
        <v>8968</v>
      </c>
      <c r="F332" s="136" t="s">
        <v>7903</v>
      </c>
      <c r="G332" s="137" t="s">
        <v>491</v>
      </c>
      <c r="H332" s="138">
        <v>2.52</v>
      </c>
      <c r="I332" s="139"/>
      <c r="J332" s="140">
        <f>ROUND(I332*H332,2)</f>
        <v>0</v>
      </c>
      <c r="K332" s="136" t="s">
        <v>335</v>
      </c>
      <c r="L332" s="34"/>
      <c r="M332" s="141" t="s">
        <v>3</v>
      </c>
      <c r="N332" s="142" t="s">
        <v>40</v>
      </c>
      <c r="P332" s="143">
        <f>O332*H332</f>
        <v>0</v>
      </c>
      <c r="Q332" s="143">
        <v>0</v>
      </c>
      <c r="R332" s="143">
        <f>Q332*H332</f>
        <v>0</v>
      </c>
      <c r="S332" s="143">
        <v>0</v>
      </c>
      <c r="T332" s="144">
        <f>S332*H332</f>
        <v>0</v>
      </c>
      <c r="AR332" s="145" t="s">
        <v>113</v>
      </c>
      <c r="AT332" s="145" t="s">
        <v>331</v>
      </c>
      <c r="AU332" s="145" t="s">
        <v>76</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1658</v>
      </c>
    </row>
    <row r="333" spans="2:65" s="1" customFormat="1">
      <c r="B333" s="34"/>
      <c r="D333" s="147" t="s">
        <v>338</v>
      </c>
      <c r="F333" s="148" t="s">
        <v>8969</v>
      </c>
      <c r="I333" s="149"/>
      <c r="L333" s="34"/>
      <c r="M333" s="150"/>
      <c r="T333" s="55"/>
      <c r="AT333" s="19" t="s">
        <v>338</v>
      </c>
      <c r="AU333" s="19" t="s">
        <v>76</v>
      </c>
    </row>
    <row r="334" spans="2:65" s="14" customFormat="1">
      <c r="B334" s="170"/>
      <c r="D334" s="151" t="s">
        <v>442</v>
      </c>
      <c r="E334" s="171" t="s">
        <v>3</v>
      </c>
      <c r="F334" s="172" t="s">
        <v>8412</v>
      </c>
      <c r="H334" s="171" t="s">
        <v>3</v>
      </c>
      <c r="I334" s="173"/>
      <c r="L334" s="170"/>
      <c r="M334" s="174"/>
      <c r="T334" s="175"/>
      <c r="AT334" s="171" t="s">
        <v>442</v>
      </c>
      <c r="AU334" s="171" t="s">
        <v>76</v>
      </c>
      <c r="AV334" s="14" t="s">
        <v>76</v>
      </c>
      <c r="AW334" s="14" t="s">
        <v>31</v>
      </c>
      <c r="AX334" s="14" t="s">
        <v>69</v>
      </c>
      <c r="AY334" s="171" t="s">
        <v>328</v>
      </c>
    </row>
    <row r="335" spans="2:65" s="12" customFormat="1">
      <c r="B335" s="156"/>
      <c r="D335" s="151" t="s">
        <v>442</v>
      </c>
      <c r="E335" s="157" t="s">
        <v>3</v>
      </c>
      <c r="F335" s="158" t="s">
        <v>8970</v>
      </c>
      <c r="H335" s="159">
        <v>2.52</v>
      </c>
      <c r="I335" s="160"/>
      <c r="L335" s="156"/>
      <c r="M335" s="161"/>
      <c r="T335" s="162"/>
      <c r="AT335" s="157" t="s">
        <v>442</v>
      </c>
      <c r="AU335" s="157" t="s">
        <v>76</v>
      </c>
      <c r="AV335" s="12" t="s">
        <v>79</v>
      </c>
      <c r="AW335" s="12" t="s">
        <v>31</v>
      </c>
      <c r="AX335" s="12" t="s">
        <v>69</v>
      </c>
      <c r="AY335" s="157" t="s">
        <v>328</v>
      </c>
    </row>
    <row r="336" spans="2:65" s="13" customFormat="1">
      <c r="B336" s="163"/>
      <c r="D336" s="151" t="s">
        <v>442</v>
      </c>
      <c r="E336" s="164" t="s">
        <v>3</v>
      </c>
      <c r="F336" s="165" t="s">
        <v>452</v>
      </c>
      <c r="H336" s="166">
        <v>2.52</v>
      </c>
      <c r="I336" s="167"/>
      <c r="L336" s="163"/>
      <c r="M336" s="168"/>
      <c r="T336" s="169"/>
      <c r="AT336" s="164" t="s">
        <v>442</v>
      </c>
      <c r="AU336" s="164" t="s">
        <v>76</v>
      </c>
      <c r="AV336" s="13" t="s">
        <v>113</v>
      </c>
      <c r="AW336" s="13" t="s">
        <v>31</v>
      </c>
      <c r="AX336" s="13" t="s">
        <v>76</v>
      </c>
      <c r="AY336" s="164" t="s">
        <v>328</v>
      </c>
    </row>
    <row r="337" spans="2:65" s="1" customFormat="1" ht="16.5" customHeight="1">
      <c r="B337" s="133"/>
      <c r="C337" s="176" t="s">
        <v>929</v>
      </c>
      <c r="D337" s="176" t="s">
        <v>539</v>
      </c>
      <c r="E337" s="177" t="s">
        <v>7912</v>
      </c>
      <c r="F337" s="178" t="s">
        <v>7913</v>
      </c>
      <c r="G337" s="179" t="s">
        <v>491</v>
      </c>
      <c r="H337" s="180">
        <v>2.52</v>
      </c>
      <c r="I337" s="181"/>
      <c r="J337" s="182">
        <f>ROUND(I337*H337,2)</f>
        <v>0</v>
      </c>
      <c r="K337" s="178" t="s">
        <v>335</v>
      </c>
      <c r="L337" s="183"/>
      <c r="M337" s="184" t="s">
        <v>3</v>
      </c>
      <c r="N337" s="185" t="s">
        <v>40</v>
      </c>
      <c r="P337" s="143">
        <f>O337*H337</f>
        <v>0</v>
      </c>
      <c r="Q337" s="143">
        <v>0</v>
      </c>
      <c r="R337" s="143">
        <f>Q337*H337</f>
        <v>0</v>
      </c>
      <c r="S337" s="143">
        <v>0</v>
      </c>
      <c r="T337" s="144">
        <f>S337*H337</f>
        <v>0</v>
      </c>
      <c r="AR337" s="145" t="s">
        <v>171</v>
      </c>
      <c r="AT337" s="145" t="s">
        <v>539</v>
      </c>
      <c r="AU337" s="145" t="s">
        <v>76</v>
      </c>
      <c r="AY337" s="19" t="s">
        <v>328</v>
      </c>
      <c r="BE337" s="146">
        <f>IF(N337="základní",J337,0)</f>
        <v>0</v>
      </c>
      <c r="BF337" s="146">
        <f>IF(N337="snížená",J337,0)</f>
        <v>0</v>
      </c>
      <c r="BG337" s="146">
        <f>IF(N337="zákl. přenesená",J337,0)</f>
        <v>0</v>
      </c>
      <c r="BH337" s="146">
        <f>IF(N337="sníž. přenesená",J337,0)</f>
        <v>0</v>
      </c>
      <c r="BI337" s="146">
        <f>IF(N337="nulová",J337,0)</f>
        <v>0</v>
      </c>
      <c r="BJ337" s="19" t="s">
        <v>76</v>
      </c>
      <c r="BK337" s="146">
        <f>ROUND(I337*H337,2)</f>
        <v>0</v>
      </c>
      <c r="BL337" s="19" t="s">
        <v>113</v>
      </c>
      <c r="BM337" s="145" t="s">
        <v>1662</v>
      </c>
    </row>
    <row r="338" spans="2:65" s="1" customFormat="1" ht="21.75" customHeight="1">
      <c r="B338" s="133"/>
      <c r="C338" s="134" t="s">
        <v>934</v>
      </c>
      <c r="D338" s="134" t="s">
        <v>331</v>
      </c>
      <c r="E338" s="135" t="s">
        <v>8971</v>
      </c>
      <c r="F338" s="136" t="s">
        <v>8245</v>
      </c>
      <c r="G338" s="137" t="s">
        <v>491</v>
      </c>
      <c r="H338" s="138">
        <v>2.52</v>
      </c>
      <c r="I338" s="139"/>
      <c r="J338" s="140">
        <f>ROUND(I338*H338,2)</f>
        <v>0</v>
      </c>
      <c r="K338" s="136" t="s">
        <v>3</v>
      </c>
      <c r="L338" s="34"/>
      <c r="M338" s="141" t="s">
        <v>3</v>
      </c>
      <c r="N338" s="142" t="s">
        <v>40</v>
      </c>
      <c r="P338" s="143">
        <f>O338*H338</f>
        <v>0</v>
      </c>
      <c r="Q338" s="143">
        <v>0</v>
      </c>
      <c r="R338" s="143">
        <f>Q338*H338</f>
        <v>0</v>
      </c>
      <c r="S338" s="143">
        <v>0</v>
      </c>
      <c r="T338" s="144">
        <f>S338*H338</f>
        <v>0</v>
      </c>
      <c r="AR338" s="145" t="s">
        <v>113</v>
      </c>
      <c r="AT338" s="145" t="s">
        <v>331</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1666</v>
      </c>
    </row>
    <row r="339" spans="2:65" s="1" customFormat="1" ht="37.9" customHeight="1">
      <c r="B339" s="133"/>
      <c r="C339" s="134" t="s">
        <v>1668</v>
      </c>
      <c r="D339" s="134" t="s">
        <v>331</v>
      </c>
      <c r="E339" s="135" t="s">
        <v>8133</v>
      </c>
      <c r="F339" s="136" t="s">
        <v>8134</v>
      </c>
      <c r="G339" s="137" t="s">
        <v>585</v>
      </c>
      <c r="H339" s="138">
        <v>36.920999999999999</v>
      </c>
      <c r="I339" s="139"/>
      <c r="J339" s="140">
        <f>ROUND(I339*H339,2)</f>
        <v>0</v>
      </c>
      <c r="K339" s="136" t="s">
        <v>335</v>
      </c>
      <c r="L339" s="34"/>
      <c r="M339" s="141" t="s">
        <v>3</v>
      </c>
      <c r="N339" s="142" t="s">
        <v>40</v>
      </c>
      <c r="P339" s="143">
        <f>O339*H339</f>
        <v>0</v>
      </c>
      <c r="Q339" s="143">
        <v>0</v>
      </c>
      <c r="R339" s="143">
        <f>Q339*H339</f>
        <v>0</v>
      </c>
      <c r="S339" s="143">
        <v>0</v>
      </c>
      <c r="T339" s="144">
        <f>S339*H339</f>
        <v>0</v>
      </c>
      <c r="AR339" s="145" t="s">
        <v>113</v>
      </c>
      <c r="AT339" s="145" t="s">
        <v>331</v>
      </c>
      <c r="AU339" s="145" t="s">
        <v>76</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555</v>
      </c>
    </row>
    <row r="340" spans="2:65" s="1" customFormat="1">
      <c r="B340" s="34"/>
      <c r="D340" s="147" t="s">
        <v>338</v>
      </c>
      <c r="F340" s="148" t="s">
        <v>8135</v>
      </c>
      <c r="I340" s="149"/>
      <c r="L340" s="34"/>
      <c r="M340" s="150"/>
      <c r="T340" s="55"/>
      <c r="AT340" s="19" t="s">
        <v>338</v>
      </c>
      <c r="AU340" s="19" t="s">
        <v>76</v>
      </c>
    </row>
    <row r="341" spans="2:65" s="11" customFormat="1" ht="25.9" customHeight="1">
      <c r="B341" s="121"/>
      <c r="D341" s="122" t="s">
        <v>68</v>
      </c>
      <c r="E341" s="123" t="s">
        <v>8417</v>
      </c>
      <c r="F341" s="123" t="s">
        <v>8418</v>
      </c>
      <c r="I341" s="124"/>
      <c r="J341" s="125">
        <f>BK341</f>
        <v>0</v>
      </c>
      <c r="L341" s="121"/>
      <c r="M341" s="126"/>
      <c r="P341" s="127">
        <f>SUM(P342:P408)</f>
        <v>0</v>
      </c>
      <c r="R341" s="127">
        <f>SUM(R342:R408)</f>
        <v>0</v>
      </c>
      <c r="T341" s="128">
        <f>SUM(T342:T408)</f>
        <v>0</v>
      </c>
      <c r="AR341" s="122" t="s">
        <v>76</v>
      </c>
      <c r="AT341" s="129" t="s">
        <v>68</v>
      </c>
      <c r="AU341" s="129" t="s">
        <v>69</v>
      </c>
      <c r="AY341" s="122" t="s">
        <v>328</v>
      </c>
      <c r="BK341" s="130">
        <f>SUM(BK342:BK408)</f>
        <v>0</v>
      </c>
    </row>
    <row r="342" spans="2:65" s="1" customFormat="1" ht="37.9" customHeight="1">
      <c r="B342" s="133"/>
      <c r="C342" s="134" t="s">
        <v>1534</v>
      </c>
      <c r="D342" s="134" t="s">
        <v>331</v>
      </c>
      <c r="E342" s="135" t="s">
        <v>2697</v>
      </c>
      <c r="F342" s="136" t="s">
        <v>8072</v>
      </c>
      <c r="G342" s="137" t="s">
        <v>439</v>
      </c>
      <c r="H342" s="138">
        <v>144</v>
      </c>
      <c r="I342" s="139"/>
      <c r="J342" s="140">
        <f>ROUND(I342*H342,2)</f>
        <v>0</v>
      </c>
      <c r="K342" s="136" t="s">
        <v>335</v>
      </c>
      <c r="L342" s="34"/>
      <c r="M342" s="141" t="s">
        <v>3</v>
      </c>
      <c r="N342" s="142" t="s">
        <v>40</v>
      </c>
      <c r="P342" s="143">
        <f>O342*H342</f>
        <v>0</v>
      </c>
      <c r="Q342" s="143">
        <v>0</v>
      </c>
      <c r="R342" s="143">
        <f>Q342*H342</f>
        <v>0</v>
      </c>
      <c r="S342" s="143">
        <v>0</v>
      </c>
      <c r="T342" s="144">
        <f>S342*H342</f>
        <v>0</v>
      </c>
      <c r="AR342" s="145" t="s">
        <v>113</v>
      </c>
      <c r="AT342" s="145" t="s">
        <v>331</v>
      </c>
      <c r="AU342" s="145" t="s">
        <v>76</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1674</v>
      </c>
    </row>
    <row r="343" spans="2:65" s="1" customFormat="1">
      <c r="B343" s="34"/>
      <c r="D343" s="147" t="s">
        <v>338</v>
      </c>
      <c r="F343" s="148" t="s">
        <v>2700</v>
      </c>
      <c r="I343" s="149"/>
      <c r="L343" s="34"/>
      <c r="M343" s="150"/>
      <c r="T343" s="55"/>
      <c r="AT343" s="19" t="s">
        <v>338</v>
      </c>
      <c r="AU343" s="19" t="s">
        <v>76</v>
      </c>
    </row>
    <row r="344" spans="2:65" s="14" customFormat="1">
      <c r="B344" s="170"/>
      <c r="D344" s="151" t="s">
        <v>442</v>
      </c>
      <c r="E344" s="171" t="s">
        <v>3</v>
      </c>
      <c r="F344" s="172" t="s">
        <v>8972</v>
      </c>
      <c r="H344" s="171" t="s">
        <v>3</v>
      </c>
      <c r="I344" s="173"/>
      <c r="L344" s="170"/>
      <c r="M344" s="174"/>
      <c r="T344" s="175"/>
      <c r="AT344" s="171" t="s">
        <v>442</v>
      </c>
      <c r="AU344" s="171" t="s">
        <v>76</v>
      </c>
      <c r="AV344" s="14" t="s">
        <v>76</v>
      </c>
      <c r="AW344" s="14" t="s">
        <v>31</v>
      </c>
      <c r="AX344" s="14" t="s">
        <v>69</v>
      </c>
      <c r="AY344" s="171" t="s">
        <v>328</v>
      </c>
    </row>
    <row r="345" spans="2:65" s="12" customFormat="1">
      <c r="B345" s="156"/>
      <c r="D345" s="151" t="s">
        <v>442</v>
      </c>
      <c r="E345" s="157" t="s">
        <v>3</v>
      </c>
      <c r="F345" s="158" t="s">
        <v>1597</v>
      </c>
      <c r="H345" s="159">
        <v>144</v>
      </c>
      <c r="I345" s="160"/>
      <c r="L345" s="156"/>
      <c r="M345" s="161"/>
      <c r="T345" s="162"/>
      <c r="AT345" s="157" t="s">
        <v>442</v>
      </c>
      <c r="AU345" s="157" t="s">
        <v>76</v>
      </c>
      <c r="AV345" s="12" t="s">
        <v>79</v>
      </c>
      <c r="AW345" s="12" t="s">
        <v>31</v>
      </c>
      <c r="AX345" s="12" t="s">
        <v>69</v>
      </c>
      <c r="AY345" s="157" t="s">
        <v>328</v>
      </c>
    </row>
    <row r="346" spans="2:65" s="13" customFormat="1">
      <c r="B346" s="163"/>
      <c r="D346" s="151" t="s">
        <v>442</v>
      </c>
      <c r="E346" s="164" t="s">
        <v>3</v>
      </c>
      <c r="F346" s="165" t="s">
        <v>452</v>
      </c>
      <c r="H346" s="166">
        <v>144</v>
      </c>
      <c r="I346" s="167"/>
      <c r="L346" s="163"/>
      <c r="M346" s="168"/>
      <c r="T346" s="169"/>
      <c r="AT346" s="164" t="s">
        <v>442</v>
      </c>
      <c r="AU346" s="164" t="s">
        <v>76</v>
      </c>
      <c r="AV346" s="13" t="s">
        <v>113</v>
      </c>
      <c r="AW346" s="13" t="s">
        <v>31</v>
      </c>
      <c r="AX346" s="13" t="s">
        <v>76</v>
      </c>
      <c r="AY346" s="164" t="s">
        <v>328</v>
      </c>
    </row>
    <row r="347" spans="2:65" s="1" customFormat="1" ht="24.2" customHeight="1">
      <c r="B347" s="133"/>
      <c r="C347" s="134" t="s">
        <v>1676</v>
      </c>
      <c r="D347" s="134" t="s">
        <v>331</v>
      </c>
      <c r="E347" s="135" t="s">
        <v>8074</v>
      </c>
      <c r="F347" s="136" t="s">
        <v>8075</v>
      </c>
      <c r="G347" s="137" t="s">
        <v>439</v>
      </c>
      <c r="H347" s="138">
        <v>144</v>
      </c>
      <c r="I347" s="139"/>
      <c r="J347" s="140">
        <f>ROUND(I347*H347,2)</f>
        <v>0</v>
      </c>
      <c r="K347" s="136" t="s">
        <v>3</v>
      </c>
      <c r="L347" s="34"/>
      <c r="M347" s="141" t="s">
        <v>3</v>
      </c>
      <c r="N347" s="142" t="s">
        <v>40</v>
      </c>
      <c r="P347" s="143">
        <f>O347*H347</f>
        <v>0</v>
      </c>
      <c r="Q347" s="143">
        <v>0</v>
      </c>
      <c r="R347" s="143">
        <f>Q347*H347</f>
        <v>0</v>
      </c>
      <c r="S347" s="143">
        <v>0</v>
      </c>
      <c r="T347" s="144">
        <f>S347*H347</f>
        <v>0</v>
      </c>
      <c r="AR347" s="145" t="s">
        <v>113</v>
      </c>
      <c r="AT347" s="145" t="s">
        <v>331</v>
      </c>
      <c r="AU347" s="145" t="s">
        <v>76</v>
      </c>
      <c r="AY347" s="19" t="s">
        <v>328</v>
      </c>
      <c r="BE347" s="146">
        <f>IF(N347="základní",J347,0)</f>
        <v>0</v>
      </c>
      <c r="BF347" s="146">
        <f>IF(N347="snížená",J347,0)</f>
        <v>0</v>
      </c>
      <c r="BG347" s="146">
        <f>IF(N347="zákl. přenesená",J347,0)</f>
        <v>0</v>
      </c>
      <c r="BH347" s="146">
        <f>IF(N347="sníž. přenesená",J347,0)</f>
        <v>0</v>
      </c>
      <c r="BI347" s="146">
        <f>IF(N347="nulová",J347,0)</f>
        <v>0</v>
      </c>
      <c r="BJ347" s="19" t="s">
        <v>76</v>
      </c>
      <c r="BK347" s="146">
        <f>ROUND(I347*H347,2)</f>
        <v>0</v>
      </c>
      <c r="BL347" s="19" t="s">
        <v>113</v>
      </c>
      <c r="BM347" s="145" t="s">
        <v>1679</v>
      </c>
    </row>
    <row r="348" spans="2:65" s="1" customFormat="1" ht="49.15" customHeight="1">
      <c r="B348" s="133"/>
      <c r="C348" s="134" t="s">
        <v>1327</v>
      </c>
      <c r="D348" s="134" t="s">
        <v>331</v>
      </c>
      <c r="E348" s="135" t="s">
        <v>8420</v>
      </c>
      <c r="F348" s="136" t="s">
        <v>8141</v>
      </c>
      <c r="G348" s="137" t="s">
        <v>439</v>
      </c>
      <c r="H348" s="138">
        <v>168</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113</v>
      </c>
      <c r="AT348" s="145" t="s">
        <v>331</v>
      </c>
      <c r="AU348" s="145" t="s">
        <v>76</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113</v>
      </c>
      <c r="BM348" s="145" t="s">
        <v>1683</v>
      </c>
    </row>
    <row r="349" spans="2:65" s="1" customFormat="1">
      <c r="B349" s="34"/>
      <c r="D349" s="147" t="s">
        <v>338</v>
      </c>
      <c r="F349" s="148" t="s">
        <v>8421</v>
      </c>
      <c r="I349" s="149"/>
      <c r="L349" s="34"/>
      <c r="M349" s="150"/>
      <c r="T349" s="55"/>
      <c r="AT349" s="19" t="s">
        <v>338</v>
      </c>
      <c r="AU349" s="19" t="s">
        <v>76</v>
      </c>
    </row>
    <row r="350" spans="2:65" s="1" customFormat="1" ht="16.5" customHeight="1">
      <c r="B350" s="133"/>
      <c r="C350" s="176" t="s">
        <v>1685</v>
      </c>
      <c r="D350" s="176" t="s">
        <v>539</v>
      </c>
      <c r="E350" s="177" t="s">
        <v>8143</v>
      </c>
      <c r="F350" s="178" t="s">
        <v>8144</v>
      </c>
      <c r="G350" s="179" t="s">
        <v>3576</v>
      </c>
      <c r="H350" s="180">
        <v>8.4000000000000005E-2</v>
      </c>
      <c r="I350" s="181"/>
      <c r="J350" s="182">
        <f>ROUND(I350*H350,2)</f>
        <v>0</v>
      </c>
      <c r="K350" s="178" t="s">
        <v>335</v>
      </c>
      <c r="L350" s="183"/>
      <c r="M350" s="184" t="s">
        <v>3</v>
      </c>
      <c r="N350" s="185" t="s">
        <v>40</v>
      </c>
      <c r="P350" s="143">
        <f>O350*H350</f>
        <v>0</v>
      </c>
      <c r="Q350" s="143">
        <v>0</v>
      </c>
      <c r="R350" s="143">
        <f>Q350*H350</f>
        <v>0</v>
      </c>
      <c r="S350" s="143">
        <v>0</v>
      </c>
      <c r="T350" s="144">
        <f>S350*H350</f>
        <v>0</v>
      </c>
      <c r="AR350" s="145" t="s">
        <v>171</v>
      </c>
      <c r="AT350" s="145" t="s">
        <v>539</v>
      </c>
      <c r="AU350" s="145" t="s">
        <v>76</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1686</v>
      </c>
    </row>
    <row r="351" spans="2:65" s="1" customFormat="1" ht="37.9" customHeight="1">
      <c r="B351" s="133"/>
      <c r="C351" s="134" t="s">
        <v>1330</v>
      </c>
      <c r="D351" s="134" t="s">
        <v>331</v>
      </c>
      <c r="E351" s="135" t="s">
        <v>8265</v>
      </c>
      <c r="F351" s="136" t="s">
        <v>8266</v>
      </c>
      <c r="G351" s="137" t="s">
        <v>439</v>
      </c>
      <c r="H351" s="138">
        <v>168</v>
      </c>
      <c r="I351" s="139"/>
      <c r="J351" s="140">
        <f>ROUND(I351*H351,2)</f>
        <v>0</v>
      </c>
      <c r="K351" s="136" t="s">
        <v>335</v>
      </c>
      <c r="L351" s="34"/>
      <c r="M351" s="141" t="s">
        <v>3</v>
      </c>
      <c r="N351" s="142" t="s">
        <v>40</v>
      </c>
      <c r="P351" s="143">
        <f>O351*H351</f>
        <v>0</v>
      </c>
      <c r="Q351" s="143">
        <v>0</v>
      </c>
      <c r="R351" s="143">
        <f>Q351*H351</f>
        <v>0</v>
      </c>
      <c r="S351" s="143">
        <v>0</v>
      </c>
      <c r="T351" s="144">
        <f>S351*H351</f>
        <v>0</v>
      </c>
      <c r="AR351" s="145" t="s">
        <v>113</v>
      </c>
      <c r="AT351" s="145" t="s">
        <v>331</v>
      </c>
      <c r="AU351" s="145" t="s">
        <v>76</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1691</v>
      </c>
    </row>
    <row r="352" spans="2:65" s="1" customFormat="1">
      <c r="B352" s="34"/>
      <c r="D352" s="147" t="s">
        <v>338</v>
      </c>
      <c r="F352" s="148" t="s">
        <v>8267</v>
      </c>
      <c r="I352" s="149"/>
      <c r="L352" s="34"/>
      <c r="M352" s="150"/>
      <c r="T352" s="55"/>
      <c r="AT352" s="19" t="s">
        <v>338</v>
      </c>
      <c r="AU352" s="19" t="s">
        <v>76</v>
      </c>
    </row>
    <row r="353" spans="2:65" s="1" customFormat="1" ht="44.25" customHeight="1">
      <c r="B353" s="133"/>
      <c r="C353" s="134" t="s">
        <v>1693</v>
      </c>
      <c r="D353" s="134" t="s">
        <v>331</v>
      </c>
      <c r="E353" s="135" t="s">
        <v>8422</v>
      </c>
      <c r="F353" s="136" t="s">
        <v>8423</v>
      </c>
      <c r="G353" s="137" t="s">
        <v>574</v>
      </c>
      <c r="H353" s="138">
        <v>987</v>
      </c>
      <c r="I353" s="139"/>
      <c r="J353" s="140">
        <f>ROUND(I353*H353,2)</f>
        <v>0</v>
      </c>
      <c r="K353" s="136" t="s">
        <v>335</v>
      </c>
      <c r="L353" s="34"/>
      <c r="M353" s="141" t="s">
        <v>3</v>
      </c>
      <c r="N353" s="142" t="s">
        <v>40</v>
      </c>
      <c r="P353" s="143">
        <f>O353*H353</f>
        <v>0</v>
      </c>
      <c r="Q353" s="143">
        <v>0</v>
      </c>
      <c r="R353" s="143">
        <f>Q353*H353</f>
        <v>0</v>
      </c>
      <c r="S353" s="143">
        <v>0</v>
      </c>
      <c r="T353" s="144">
        <f>S353*H353</f>
        <v>0</v>
      </c>
      <c r="AR353" s="145" t="s">
        <v>113</v>
      </c>
      <c r="AT353" s="145" t="s">
        <v>331</v>
      </c>
      <c r="AU353" s="145" t="s">
        <v>76</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113</v>
      </c>
      <c r="BM353" s="145" t="s">
        <v>1696</v>
      </c>
    </row>
    <row r="354" spans="2:65" s="1" customFormat="1">
      <c r="B354" s="34"/>
      <c r="D354" s="147" t="s">
        <v>338</v>
      </c>
      <c r="F354" s="148" t="s">
        <v>8424</v>
      </c>
      <c r="I354" s="149"/>
      <c r="L354" s="34"/>
      <c r="M354" s="150"/>
      <c r="T354" s="55"/>
      <c r="AT354" s="19" t="s">
        <v>338</v>
      </c>
      <c r="AU354" s="19" t="s">
        <v>76</v>
      </c>
    </row>
    <row r="355" spans="2:65" s="1" customFormat="1" ht="44.25" customHeight="1">
      <c r="B355" s="133"/>
      <c r="C355" s="134" t="s">
        <v>1333</v>
      </c>
      <c r="D355" s="134" t="s">
        <v>331</v>
      </c>
      <c r="E355" s="135" t="s">
        <v>8425</v>
      </c>
      <c r="F355" s="136" t="s">
        <v>8426</v>
      </c>
      <c r="G355" s="137" t="s">
        <v>574</v>
      </c>
      <c r="H355" s="138">
        <v>1038</v>
      </c>
      <c r="I355" s="139"/>
      <c r="J355" s="140">
        <f>ROUND(I355*H355,2)</f>
        <v>0</v>
      </c>
      <c r="K355" s="136" t="s">
        <v>335</v>
      </c>
      <c r="L355" s="34"/>
      <c r="M355" s="141" t="s">
        <v>3</v>
      </c>
      <c r="N355" s="142" t="s">
        <v>40</v>
      </c>
      <c r="P355" s="143">
        <f>O355*H355</f>
        <v>0</v>
      </c>
      <c r="Q355" s="143">
        <v>0</v>
      </c>
      <c r="R355" s="143">
        <f>Q355*H355</f>
        <v>0</v>
      </c>
      <c r="S355" s="143">
        <v>0</v>
      </c>
      <c r="T355" s="144">
        <f>S355*H355</f>
        <v>0</v>
      </c>
      <c r="AR355" s="145" t="s">
        <v>113</v>
      </c>
      <c r="AT355" s="145" t="s">
        <v>331</v>
      </c>
      <c r="AU355" s="145" t="s">
        <v>76</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113</v>
      </c>
      <c r="BM355" s="145" t="s">
        <v>1700</v>
      </c>
    </row>
    <row r="356" spans="2:65" s="1" customFormat="1">
      <c r="B356" s="34"/>
      <c r="D356" s="147" t="s">
        <v>338</v>
      </c>
      <c r="F356" s="148" t="s">
        <v>8427</v>
      </c>
      <c r="I356" s="149"/>
      <c r="L356" s="34"/>
      <c r="M356" s="150"/>
      <c r="T356" s="55"/>
      <c r="AT356" s="19" t="s">
        <v>338</v>
      </c>
      <c r="AU356" s="19" t="s">
        <v>76</v>
      </c>
    </row>
    <row r="357" spans="2:65" s="1" customFormat="1" ht="16.5" customHeight="1">
      <c r="B357" s="133"/>
      <c r="C357" s="176" t="s">
        <v>1702</v>
      </c>
      <c r="D357" s="176" t="s">
        <v>539</v>
      </c>
      <c r="E357" s="177" t="s">
        <v>8973</v>
      </c>
      <c r="F357" s="178" t="s">
        <v>8974</v>
      </c>
      <c r="G357" s="179" t="s">
        <v>574</v>
      </c>
      <c r="H357" s="180">
        <v>56</v>
      </c>
      <c r="I357" s="181"/>
      <c r="J357" s="182">
        <f t="shared" ref="J357:J368" si="10">ROUND(I357*H357,2)</f>
        <v>0</v>
      </c>
      <c r="K357" s="178" t="s">
        <v>3</v>
      </c>
      <c r="L357" s="183"/>
      <c r="M357" s="184" t="s">
        <v>3</v>
      </c>
      <c r="N357" s="185" t="s">
        <v>40</v>
      </c>
      <c r="P357" s="143">
        <f t="shared" ref="P357:P368" si="11">O357*H357</f>
        <v>0</v>
      </c>
      <c r="Q357" s="143">
        <v>0</v>
      </c>
      <c r="R357" s="143">
        <f t="shared" ref="R357:R368" si="12">Q357*H357</f>
        <v>0</v>
      </c>
      <c r="S357" s="143">
        <v>0</v>
      </c>
      <c r="T357" s="144">
        <f t="shared" ref="T357:T368" si="13">S357*H357</f>
        <v>0</v>
      </c>
      <c r="AR357" s="145" t="s">
        <v>171</v>
      </c>
      <c r="AT357" s="145" t="s">
        <v>539</v>
      </c>
      <c r="AU357" s="145" t="s">
        <v>76</v>
      </c>
      <c r="AY357" s="19" t="s">
        <v>328</v>
      </c>
      <c r="BE357" s="146">
        <f t="shared" ref="BE357:BE368" si="14">IF(N357="základní",J357,0)</f>
        <v>0</v>
      </c>
      <c r="BF357" s="146">
        <f t="shared" ref="BF357:BF368" si="15">IF(N357="snížená",J357,0)</f>
        <v>0</v>
      </c>
      <c r="BG357" s="146">
        <f t="shared" ref="BG357:BG368" si="16">IF(N357="zákl. přenesená",J357,0)</f>
        <v>0</v>
      </c>
      <c r="BH357" s="146">
        <f t="shared" ref="BH357:BH368" si="17">IF(N357="sníž. přenesená",J357,0)</f>
        <v>0</v>
      </c>
      <c r="BI357" s="146">
        <f t="shared" ref="BI357:BI368" si="18">IF(N357="nulová",J357,0)</f>
        <v>0</v>
      </c>
      <c r="BJ357" s="19" t="s">
        <v>76</v>
      </c>
      <c r="BK357" s="146">
        <f t="shared" ref="BK357:BK368" si="19">ROUND(I357*H357,2)</f>
        <v>0</v>
      </c>
      <c r="BL357" s="19" t="s">
        <v>113</v>
      </c>
      <c r="BM357" s="145" t="s">
        <v>1705</v>
      </c>
    </row>
    <row r="358" spans="2:65" s="1" customFormat="1" ht="24.2" customHeight="1">
      <c r="B358" s="133"/>
      <c r="C358" s="176" t="s">
        <v>1336</v>
      </c>
      <c r="D358" s="176" t="s">
        <v>539</v>
      </c>
      <c r="E358" s="177" t="s">
        <v>8975</v>
      </c>
      <c r="F358" s="178" t="s">
        <v>8976</v>
      </c>
      <c r="G358" s="179" t="s">
        <v>574</v>
      </c>
      <c r="H358" s="180">
        <v>211</v>
      </c>
      <c r="I358" s="181"/>
      <c r="J358" s="182">
        <f t="shared" si="10"/>
        <v>0</v>
      </c>
      <c r="K358" s="178" t="s">
        <v>3</v>
      </c>
      <c r="L358" s="183"/>
      <c r="M358" s="184" t="s">
        <v>3</v>
      </c>
      <c r="N358" s="185" t="s">
        <v>40</v>
      </c>
      <c r="P358" s="143">
        <f t="shared" si="11"/>
        <v>0</v>
      </c>
      <c r="Q358" s="143">
        <v>0</v>
      </c>
      <c r="R358" s="143">
        <f t="shared" si="12"/>
        <v>0</v>
      </c>
      <c r="S358" s="143">
        <v>0</v>
      </c>
      <c r="T358" s="144">
        <f t="shared" si="13"/>
        <v>0</v>
      </c>
      <c r="AR358" s="145" t="s">
        <v>171</v>
      </c>
      <c r="AT358" s="145" t="s">
        <v>539</v>
      </c>
      <c r="AU358" s="145" t="s">
        <v>76</v>
      </c>
      <c r="AY358" s="19" t="s">
        <v>328</v>
      </c>
      <c r="BE358" s="146">
        <f t="shared" si="14"/>
        <v>0</v>
      </c>
      <c r="BF358" s="146">
        <f t="shared" si="15"/>
        <v>0</v>
      </c>
      <c r="BG358" s="146">
        <f t="shared" si="16"/>
        <v>0</v>
      </c>
      <c r="BH358" s="146">
        <f t="shared" si="17"/>
        <v>0</v>
      </c>
      <c r="BI358" s="146">
        <f t="shared" si="18"/>
        <v>0</v>
      </c>
      <c r="BJ358" s="19" t="s">
        <v>76</v>
      </c>
      <c r="BK358" s="146">
        <f t="shared" si="19"/>
        <v>0</v>
      </c>
      <c r="BL358" s="19" t="s">
        <v>113</v>
      </c>
      <c r="BM358" s="145" t="s">
        <v>1707</v>
      </c>
    </row>
    <row r="359" spans="2:65" s="1" customFormat="1" ht="16.5" customHeight="1">
      <c r="B359" s="133"/>
      <c r="C359" s="176" t="s">
        <v>1708</v>
      </c>
      <c r="D359" s="176" t="s">
        <v>539</v>
      </c>
      <c r="E359" s="177" t="s">
        <v>8977</v>
      </c>
      <c r="F359" s="178" t="s">
        <v>8978</v>
      </c>
      <c r="G359" s="179" t="s">
        <v>574</v>
      </c>
      <c r="H359" s="180">
        <v>103</v>
      </c>
      <c r="I359" s="181"/>
      <c r="J359" s="182">
        <f t="shared" si="10"/>
        <v>0</v>
      </c>
      <c r="K359" s="178" t="s">
        <v>3</v>
      </c>
      <c r="L359" s="183"/>
      <c r="M359" s="184" t="s">
        <v>3</v>
      </c>
      <c r="N359" s="185" t="s">
        <v>40</v>
      </c>
      <c r="P359" s="143">
        <f t="shared" si="11"/>
        <v>0</v>
      </c>
      <c r="Q359" s="143">
        <v>0</v>
      </c>
      <c r="R359" s="143">
        <f t="shared" si="12"/>
        <v>0</v>
      </c>
      <c r="S359" s="143">
        <v>0</v>
      </c>
      <c r="T359" s="144">
        <f t="shared" si="13"/>
        <v>0</v>
      </c>
      <c r="AR359" s="145" t="s">
        <v>171</v>
      </c>
      <c r="AT359" s="145" t="s">
        <v>539</v>
      </c>
      <c r="AU359" s="145" t="s">
        <v>76</v>
      </c>
      <c r="AY359" s="19" t="s">
        <v>328</v>
      </c>
      <c r="BE359" s="146">
        <f t="shared" si="14"/>
        <v>0</v>
      </c>
      <c r="BF359" s="146">
        <f t="shared" si="15"/>
        <v>0</v>
      </c>
      <c r="BG359" s="146">
        <f t="shared" si="16"/>
        <v>0</v>
      </c>
      <c r="BH359" s="146">
        <f t="shared" si="17"/>
        <v>0</v>
      </c>
      <c r="BI359" s="146">
        <f t="shared" si="18"/>
        <v>0</v>
      </c>
      <c r="BJ359" s="19" t="s">
        <v>76</v>
      </c>
      <c r="BK359" s="146">
        <f t="shared" si="19"/>
        <v>0</v>
      </c>
      <c r="BL359" s="19" t="s">
        <v>113</v>
      </c>
      <c r="BM359" s="145" t="s">
        <v>1711</v>
      </c>
    </row>
    <row r="360" spans="2:65" s="1" customFormat="1" ht="16.5" customHeight="1">
      <c r="B360" s="133"/>
      <c r="C360" s="176" t="s">
        <v>1339</v>
      </c>
      <c r="D360" s="176" t="s">
        <v>539</v>
      </c>
      <c r="E360" s="177" t="s">
        <v>8979</v>
      </c>
      <c r="F360" s="178" t="s">
        <v>8980</v>
      </c>
      <c r="G360" s="179" t="s">
        <v>574</v>
      </c>
      <c r="H360" s="180">
        <v>72</v>
      </c>
      <c r="I360" s="181"/>
      <c r="J360" s="182">
        <f t="shared" si="10"/>
        <v>0</v>
      </c>
      <c r="K360" s="178" t="s">
        <v>3</v>
      </c>
      <c r="L360" s="183"/>
      <c r="M360" s="184" t="s">
        <v>3</v>
      </c>
      <c r="N360" s="185" t="s">
        <v>40</v>
      </c>
      <c r="P360" s="143">
        <f t="shared" si="11"/>
        <v>0</v>
      </c>
      <c r="Q360" s="143">
        <v>0</v>
      </c>
      <c r="R360" s="143">
        <f t="shared" si="12"/>
        <v>0</v>
      </c>
      <c r="S360" s="143">
        <v>0</v>
      </c>
      <c r="T360" s="144">
        <f t="shared" si="13"/>
        <v>0</v>
      </c>
      <c r="AR360" s="145" t="s">
        <v>171</v>
      </c>
      <c r="AT360" s="145" t="s">
        <v>539</v>
      </c>
      <c r="AU360" s="145" t="s">
        <v>76</v>
      </c>
      <c r="AY360" s="19" t="s">
        <v>328</v>
      </c>
      <c r="BE360" s="146">
        <f t="shared" si="14"/>
        <v>0</v>
      </c>
      <c r="BF360" s="146">
        <f t="shared" si="15"/>
        <v>0</v>
      </c>
      <c r="BG360" s="146">
        <f t="shared" si="16"/>
        <v>0</v>
      </c>
      <c r="BH360" s="146">
        <f t="shared" si="17"/>
        <v>0</v>
      </c>
      <c r="BI360" s="146">
        <f t="shared" si="18"/>
        <v>0</v>
      </c>
      <c r="BJ360" s="19" t="s">
        <v>76</v>
      </c>
      <c r="BK360" s="146">
        <f t="shared" si="19"/>
        <v>0</v>
      </c>
      <c r="BL360" s="19" t="s">
        <v>113</v>
      </c>
      <c r="BM360" s="145" t="s">
        <v>1717</v>
      </c>
    </row>
    <row r="361" spans="2:65" s="1" customFormat="1" ht="16.5" customHeight="1">
      <c r="B361" s="133"/>
      <c r="C361" s="176" t="s">
        <v>1720</v>
      </c>
      <c r="D361" s="176" t="s">
        <v>539</v>
      </c>
      <c r="E361" s="177" t="s">
        <v>8981</v>
      </c>
      <c r="F361" s="178" t="s">
        <v>8982</v>
      </c>
      <c r="G361" s="179" t="s">
        <v>574</v>
      </c>
      <c r="H361" s="180">
        <v>81</v>
      </c>
      <c r="I361" s="181"/>
      <c r="J361" s="182">
        <f t="shared" si="10"/>
        <v>0</v>
      </c>
      <c r="K361" s="178" t="s">
        <v>3</v>
      </c>
      <c r="L361" s="183"/>
      <c r="M361" s="184" t="s">
        <v>3</v>
      </c>
      <c r="N361" s="185" t="s">
        <v>40</v>
      </c>
      <c r="P361" s="143">
        <f t="shared" si="11"/>
        <v>0</v>
      </c>
      <c r="Q361" s="143">
        <v>0</v>
      </c>
      <c r="R361" s="143">
        <f t="shared" si="12"/>
        <v>0</v>
      </c>
      <c r="S361" s="143">
        <v>0</v>
      </c>
      <c r="T361" s="144">
        <f t="shared" si="13"/>
        <v>0</v>
      </c>
      <c r="AR361" s="145" t="s">
        <v>171</v>
      </c>
      <c r="AT361" s="145" t="s">
        <v>539</v>
      </c>
      <c r="AU361" s="145" t="s">
        <v>76</v>
      </c>
      <c r="AY361" s="19" t="s">
        <v>328</v>
      </c>
      <c r="BE361" s="146">
        <f t="shared" si="14"/>
        <v>0</v>
      </c>
      <c r="BF361" s="146">
        <f t="shared" si="15"/>
        <v>0</v>
      </c>
      <c r="BG361" s="146">
        <f t="shared" si="16"/>
        <v>0</v>
      </c>
      <c r="BH361" s="146">
        <f t="shared" si="17"/>
        <v>0</v>
      </c>
      <c r="BI361" s="146">
        <f t="shared" si="18"/>
        <v>0</v>
      </c>
      <c r="BJ361" s="19" t="s">
        <v>76</v>
      </c>
      <c r="BK361" s="146">
        <f t="shared" si="19"/>
        <v>0</v>
      </c>
      <c r="BL361" s="19" t="s">
        <v>113</v>
      </c>
      <c r="BM361" s="145" t="s">
        <v>1723</v>
      </c>
    </row>
    <row r="362" spans="2:65" s="1" customFormat="1" ht="16.5" customHeight="1">
      <c r="B362" s="133"/>
      <c r="C362" s="176" t="s">
        <v>1342</v>
      </c>
      <c r="D362" s="176" t="s">
        <v>539</v>
      </c>
      <c r="E362" s="177" t="s">
        <v>8983</v>
      </c>
      <c r="F362" s="178" t="s">
        <v>8984</v>
      </c>
      <c r="G362" s="179" t="s">
        <v>574</v>
      </c>
      <c r="H362" s="180">
        <v>67</v>
      </c>
      <c r="I362" s="181"/>
      <c r="J362" s="182">
        <f t="shared" si="10"/>
        <v>0</v>
      </c>
      <c r="K362" s="178" t="s">
        <v>3</v>
      </c>
      <c r="L362" s="183"/>
      <c r="M362" s="184" t="s">
        <v>3</v>
      </c>
      <c r="N362" s="185" t="s">
        <v>40</v>
      </c>
      <c r="P362" s="143">
        <f t="shared" si="11"/>
        <v>0</v>
      </c>
      <c r="Q362" s="143">
        <v>0</v>
      </c>
      <c r="R362" s="143">
        <f t="shared" si="12"/>
        <v>0</v>
      </c>
      <c r="S362" s="143">
        <v>0</v>
      </c>
      <c r="T362" s="144">
        <f t="shared" si="13"/>
        <v>0</v>
      </c>
      <c r="AR362" s="145" t="s">
        <v>171</v>
      </c>
      <c r="AT362" s="145" t="s">
        <v>539</v>
      </c>
      <c r="AU362" s="145" t="s">
        <v>76</v>
      </c>
      <c r="AY362" s="19" t="s">
        <v>328</v>
      </c>
      <c r="BE362" s="146">
        <f t="shared" si="14"/>
        <v>0</v>
      </c>
      <c r="BF362" s="146">
        <f t="shared" si="15"/>
        <v>0</v>
      </c>
      <c r="BG362" s="146">
        <f t="shared" si="16"/>
        <v>0</v>
      </c>
      <c r="BH362" s="146">
        <f t="shared" si="17"/>
        <v>0</v>
      </c>
      <c r="BI362" s="146">
        <f t="shared" si="18"/>
        <v>0</v>
      </c>
      <c r="BJ362" s="19" t="s">
        <v>76</v>
      </c>
      <c r="BK362" s="146">
        <f t="shared" si="19"/>
        <v>0</v>
      </c>
      <c r="BL362" s="19" t="s">
        <v>113</v>
      </c>
      <c r="BM362" s="145" t="s">
        <v>1726</v>
      </c>
    </row>
    <row r="363" spans="2:65" s="1" customFormat="1" ht="16.5" customHeight="1">
      <c r="B363" s="133"/>
      <c r="C363" s="176" t="s">
        <v>1728</v>
      </c>
      <c r="D363" s="176" t="s">
        <v>539</v>
      </c>
      <c r="E363" s="177" t="s">
        <v>8985</v>
      </c>
      <c r="F363" s="178" t="s">
        <v>8986</v>
      </c>
      <c r="G363" s="179" t="s">
        <v>574</v>
      </c>
      <c r="H363" s="180">
        <v>66</v>
      </c>
      <c r="I363" s="181"/>
      <c r="J363" s="182">
        <f t="shared" si="10"/>
        <v>0</v>
      </c>
      <c r="K363" s="178" t="s">
        <v>3</v>
      </c>
      <c r="L363" s="183"/>
      <c r="M363" s="184" t="s">
        <v>3</v>
      </c>
      <c r="N363" s="185" t="s">
        <v>40</v>
      </c>
      <c r="P363" s="143">
        <f t="shared" si="11"/>
        <v>0</v>
      </c>
      <c r="Q363" s="143">
        <v>0</v>
      </c>
      <c r="R363" s="143">
        <f t="shared" si="12"/>
        <v>0</v>
      </c>
      <c r="S363" s="143">
        <v>0</v>
      </c>
      <c r="T363" s="144">
        <f t="shared" si="13"/>
        <v>0</v>
      </c>
      <c r="AR363" s="145" t="s">
        <v>171</v>
      </c>
      <c r="AT363" s="145" t="s">
        <v>539</v>
      </c>
      <c r="AU363" s="145" t="s">
        <v>76</v>
      </c>
      <c r="AY363" s="19" t="s">
        <v>328</v>
      </c>
      <c r="BE363" s="146">
        <f t="shared" si="14"/>
        <v>0</v>
      </c>
      <c r="BF363" s="146">
        <f t="shared" si="15"/>
        <v>0</v>
      </c>
      <c r="BG363" s="146">
        <f t="shared" si="16"/>
        <v>0</v>
      </c>
      <c r="BH363" s="146">
        <f t="shared" si="17"/>
        <v>0</v>
      </c>
      <c r="BI363" s="146">
        <f t="shared" si="18"/>
        <v>0</v>
      </c>
      <c r="BJ363" s="19" t="s">
        <v>76</v>
      </c>
      <c r="BK363" s="146">
        <f t="shared" si="19"/>
        <v>0</v>
      </c>
      <c r="BL363" s="19" t="s">
        <v>113</v>
      </c>
      <c r="BM363" s="145" t="s">
        <v>1731</v>
      </c>
    </row>
    <row r="364" spans="2:65" s="1" customFormat="1" ht="16.5" customHeight="1">
      <c r="B364" s="133"/>
      <c r="C364" s="176" t="s">
        <v>570</v>
      </c>
      <c r="D364" s="176" t="s">
        <v>539</v>
      </c>
      <c r="E364" s="177" t="s">
        <v>8987</v>
      </c>
      <c r="F364" s="178" t="s">
        <v>8988</v>
      </c>
      <c r="G364" s="179" t="s">
        <v>574</v>
      </c>
      <c r="H364" s="180">
        <v>108</v>
      </c>
      <c r="I364" s="181"/>
      <c r="J364" s="182">
        <f t="shared" si="10"/>
        <v>0</v>
      </c>
      <c r="K364" s="178" t="s">
        <v>3</v>
      </c>
      <c r="L364" s="183"/>
      <c r="M364" s="184" t="s">
        <v>3</v>
      </c>
      <c r="N364" s="185" t="s">
        <v>40</v>
      </c>
      <c r="P364" s="143">
        <f t="shared" si="11"/>
        <v>0</v>
      </c>
      <c r="Q364" s="143">
        <v>0</v>
      </c>
      <c r="R364" s="143">
        <f t="shared" si="12"/>
        <v>0</v>
      </c>
      <c r="S364" s="143">
        <v>0</v>
      </c>
      <c r="T364" s="144">
        <f t="shared" si="13"/>
        <v>0</v>
      </c>
      <c r="AR364" s="145" t="s">
        <v>171</v>
      </c>
      <c r="AT364" s="145" t="s">
        <v>539</v>
      </c>
      <c r="AU364" s="145" t="s">
        <v>76</v>
      </c>
      <c r="AY364" s="19" t="s">
        <v>328</v>
      </c>
      <c r="BE364" s="146">
        <f t="shared" si="14"/>
        <v>0</v>
      </c>
      <c r="BF364" s="146">
        <f t="shared" si="15"/>
        <v>0</v>
      </c>
      <c r="BG364" s="146">
        <f t="shared" si="16"/>
        <v>0</v>
      </c>
      <c r="BH364" s="146">
        <f t="shared" si="17"/>
        <v>0</v>
      </c>
      <c r="BI364" s="146">
        <f t="shared" si="18"/>
        <v>0</v>
      </c>
      <c r="BJ364" s="19" t="s">
        <v>76</v>
      </c>
      <c r="BK364" s="146">
        <f t="shared" si="19"/>
        <v>0</v>
      </c>
      <c r="BL364" s="19" t="s">
        <v>113</v>
      </c>
      <c r="BM364" s="145" t="s">
        <v>1735</v>
      </c>
    </row>
    <row r="365" spans="2:65" s="1" customFormat="1" ht="16.5" customHeight="1">
      <c r="B365" s="133"/>
      <c r="C365" s="176" t="s">
        <v>1737</v>
      </c>
      <c r="D365" s="176" t="s">
        <v>539</v>
      </c>
      <c r="E365" s="177" t="s">
        <v>8989</v>
      </c>
      <c r="F365" s="178" t="s">
        <v>8990</v>
      </c>
      <c r="G365" s="179" t="s">
        <v>574</v>
      </c>
      <c r="H365" s="180">
        <v>81</v>
      </c>
      <c r="I365" s="181"/>
      <c r="J365" s="182">
        <f t="shared" si="10"/>
        <v>0</v>
      </c>
      <c r="K365" s="178" t="s">
        <v>3</v>
      </c>
      <c r="L365" s="183"/>
      <c r="M365" s="184" t="s">
        <v>3</v>
      </c>
      <c r="N365" s="185" t="s">
        <v>40</v>
      </c>
      <c r="P365" s="143">
        <f t="shared" si="11"/>
        <v>0</v>
      </c>
      <c r="Q365" s="143">
        <v>0</v>
      </c>
      <c r="R365" s="143">
        <f t="shared" si="12"/>
        <v>0</v>
      </c>
      <c r="S365" s="143">
        <v>0</v>
      </c>
      <c r="T365" s="144">
        <f t="shared" si="13"/>
        <v>0</v>
      </c>
      <c r="AR365" s="145" t="s">
        <v>171</v>
      </c>
      <c r="AT365" s="145" t="s">
        <v>539</v>
      </c>
      <c r="AU365" s="145" t="s">
        <v>76</v>
      </c>
      <c r="AY365" s="19" t="s">
        <v>328</v>
      </c>
      <c r="BE365" s="146">
        <f t="shared" si="14"/>
        <v>0</v>
      </c>
      <c r="BF365" s="146">
        <f t="shared" si="15"/>
        <v>0</v>
      </c>
      <c r="BG365" s="146">
        <f t="shared" si="16"/>
        <v>0</v>
      </c>
      <c r="BH365" s="146">
        <f t="shared" si="17"/>
        <v>0</v>
      </c>
      <c r="BI365" s="146">
        <f t="shared" si="18"/>
        <v>0</v>
      </c>
      <c r="BJ365" s="19" t="s">
        <v>76</v>
      </c>
      <c r="BK365" s="146">
        <f t="shared" si="19"/>
        <v>0</v>
      </c>
      <c r="BL365" s="19" t="s">
        <v>113</v>
      </c>
      <c r="BM365" s="145" t="s">
        <v>1740</v>
      </c>
    </row>
    <row r="366" spans="2:65" s="1" customFormat="1" ht="16.5" customHeight="1">
      <c r="B366" s="133"/>
      <c r="C366" s="176" t="s">
        <v>1347</v>
      </c>
      <c r="D366" s="176" t="s">
        <v>539</v>
      </c>
      <c r="E366" s="177" t="s">
        <v>8991</v>
      </c>
      <c r="F366" s="178" t="s">
        <v>8992</v>
      </c>
      <c r="G366" s="179" t="s">
        <v>574</v>
      </c>
      <c r="H366" s="180">
        <v>81</v>
      </c>
      <c r="I366" s="181"/>
      <c r="J366" s="182">
        <f t="shared" si="10"/>
        <v>0</v>
      </c>
      <c r="K366" s="178" t="s">
        <v>3</v>
      </c>
      <c r="L366" s="183"/>
      <c r="M366" s="184" t="s">
        <v>3</v>
      </c>
      <c r="N366" s="185" t="s">
        <v>40</v>
      </c>
      <c r="P366" s="143">
        <f t="shared" si="11"/>
        <v>0</v>
      </c>
      <c r="Q366" s="143">
        <v>0</v>
      </c>
      <c r="R366" s="143">
        <f t="shared" si="12"/>
        <v>0</v>
      </c>
      <c r="S366" s="143">
        <v>0</v>
      </c>
      <c r="T366" s="144">
        <f t="shared" si="13"/>
        <v>0</v>
      </c>
      <c r="AR366" s="145" t="s">
        <v>171</v>
      </c>
      <c r="AT366" s="145" t="s">
        <v>539</v>
      </c>
      <c r="AU366" s="145" t="s">
        <v>76</v>
      </c>
      <c r="AY366" s="19" t="s">
        <v>328</v>
      </c>
      <c r="BE366" s="146">
        <f t="shared" si="14"/>
        <v>0</v>
      </c>
      <c r="BF366" s="146">
        <f t="shared" si="15"/>
        <v>0</v>
      </c>
      <c r="BG366" s="146">
        <f t="shared" si="16"/>
        <v>0</v>
      </c>
      <c r="BH366" s="146">
        <f t="shared" si="17"/>
        <v>0</v>
      </c>
      <c r="BI366" s="146">
        <f t="shared" si="18"/>
        <v>0</v>
      </c>
      <c r="BJ366" s="19" t="s">
        <v>76</v>
      </c>
      <c r="BK366" s="146">
        <f t="shared" si="19"/>
        <v>0</v>
      </c>
      <c r="BL366" s="19" t="s">
        <v>113</v>
      </c>
      <c r="BM366" s="145" t="s">
        <v>1744</v>
      </c>
    </row>
    <row r="367" spans="2:65" s="1" customFormat="1" ht="16.5" customHeight="1">
      <c r="B367" s="133"/>
      <c r="C367" s="176" t="s">
        <v>1746</v>
      </c>
      <c r="D367" s="176" t="s">
        <v>539</v>
      </c>
      <c r="E367" s="177" t="s">
        <v>8993</v>
      </c>
      <c r="F367" s="178" t="s">
        <v>8994</v>
      </c>
      <c r="G367" s="179" t="s">
        <v>574</v>
      </c>
      <c r="H367" s="180">
        <v>112</v>
      </c>
      <c r="I367" s="181"/>
      <c r="J367" s="182">
        <f t="shared" si="10"/>
        <v>0</v>
      </c>
      <c r="K367" s="178" t="s">
        <v>3</v>
      </c>
      <c r="L367" s="183"/>
      <c r="M367" s="184" t="s">
        <v>3</v>
      </c>
      <c r="N367" s="185" t="s">
        <v>40</v>
      </c>
      <c r="P367" s="143">
        <f t="shared" si="11"/>
        <v>0</v>
      </c>
      <c r="Q367" s="143">
        <v>0</v>
      </c>
      <c r="R367" s="143">
        <f t="shared" si="12"/>
        <v>0</v>
      </c>
      <c r="S367" s="143">
        <v>0</v>
      </c>
      <c r="T367" s="144">
        <f t="shared" si="13"/>
        <v>0</v>
      </c>
      <c r="AR367" s="145" t="s">
        <v>171</v>
      </c>
      <c r="AT367" s="145" t="s">
        <v>539</v>
      </c>
      <c r="AU367" s="145" t="s">
        <v>76</v>
      </c>
      <c r="AY367" s="19" t="s">
        <v>328</v>
      </c>
      <c r="BE367" s="146">
        <f t="shared" si="14"/>
        <v>0</v>
      </c>
      <c r="BF367" s="146">
        <f t="shared" si="15"/>
        <v>0</v>
      </c>
      <c r="BG367" s="146">
        <f t="shared" si="16"/>
        <v>0</v>
      </c>
      <c r="BH367" s="146">
        <f t="shared" si="17"/>
        <v>0</v>
      </c>
      <c r="BI367" s="146">
        <f t="shared" si="18"/>
        <v>0</v>
      </c>
      <c r="BJ367" s="19" t="s">
        <v>76</v>
      </c>
      <c r="BK367" s="146">
        <f t="shared" si="19"/>
        <v>0</v>
      </c>
      <c r="BL367" s="19" t="s">
        <v>113</v>
      </c>
      <c r="BM367" s="145" t="s">
        <v>1749</v>
      </c>
    </row>
    <row r="368" spans="2:65" s="1" customFormat="1" ht="37.9" customHeight="1">
      <c r="B368" s="133"/>
      <c r="C368" s="134" t="s">
        <v>1350</v>
      </c>
      <c r="D368" s="134" t="s">
        <v>331</v>
      </c>
      <c r="E368" s="135" t="s">
        <v>8448</v>
      </c>
      <c r="F368" s="136" t="s">
        <v>8995</v>
      </c>
      <c r="G368" s="137" t="s">
        <v>439</v>
      </c>
      <c r="H368" s="138">
        <v>132</v>
      </c>
      <c r="I368" s="139"/>
      <c r="J368" s="140">
        <f t="shared" si="10"/>
        <v>0</v>
      </c>
      <c r="K368" s="136" t="s">
        <v>335</v>
      </c>
      <c r="L368" s="34"/>
      <c r="M368" s="141" t="s">
        <v>3</v>
      </c>
      <c r="N368" s="142" t="s">
        <v>40</v>
      </c>
      <c r="P368" s="143">
        <f t="shared" si="11"/>
        <v>0</v>
      </c>
      <c r="Q368" s="143">
        <v>0</v>
      </c>
      <c r="R368" s="143">
        <f t="shared" si="12"/>
        <v>0</v>
      </c>
      <c r="S368" s="143">
        <v>0</v>
      </c>
      <c r="T368" s="144">
        <f t="shared" si="13"/>
        <v>0</v>
      </c>
      <c r="AR368" s="145" t="s">
        <v>113</v>
      </c>
      <c r="AT368" s="145" t="s">
        <v>331</v>
      </c>
      <c r="AU368" s="145" t="s">
        <v>76</v>
      </c>
      <c r="AY368" s="19" t="s">
        <v>328</v>
      </c>
      <c r="BE368" s="146">
        <f t="shared" si="14"/>
        <v>0</v>
      </c>
      <c r="BF368" s="146">
        <f t="shared" si="15"/>
        <v>0</v>
      </c>
      <c r="BG368" s="146">
        <f t="shared" si="16"/>
        <v>0</v>
      </c>
      <c r="BH368" s="146">
        <f t="shared" si="17"/>
        <v>0</v>
      </c>
      <c r="BI368" s="146">
        <f t="shared" si="18"/>
        <v>0</v>
      </c>
      <c r="BJ368" s="19" t="s">
        <v>76</v>
      </c>
      <c r="BK368" s="146">
        <f t="shared" si="19"/>
        <v>0</v>
      </c>
      <c r="BL368" s="19" t="s">
        <v>113</v>
      </c>
      <c r="BM368" s="145" t="s">
        <v>1753</v>
      </c>
    </row>
    <row r="369" spans="2:65" s="1" customFormat="1">
      <c r="B369" s="34"/>
      <c r="D369" s="147" t="s">
        <v>338</v>
      </c>
      <c r="F369" s="148" t="s">
        <v>8450</v>
      </c>
      <c r="I369" s="149"/>
      <c r="L369" s="34"/>
      <c r="M369" s="150"/>
      <c r="T369" s="55"/>
      <c r="AT369" s="19" t="s">
        <v>338</v>
      </c>
      <c r="AU369" s="19" t="s">
        <v>76</v>
      </c>
    </row>
    <row r="370" spans="2:65" s="1" customFormat="1" ht="29.25">
      <c r="B370" s="34"/>
      <c r="D370" s="151" t="s">
        <v>340</v>
      </c>
      <c r="F370" s="152" t="s">
        <v>8996</v>
      </c>
      <c r="I370" s="149"/>
      <c r="L370" s="34"/>
      <c r="M370" s="150"/>
      <c r="T370" s="55"/>
      <c r="AT370" s="19" t="s">
        <v>340</v>
      </c>
      <c r="AU370" s="19" t="s">
        <v>76</v>
      </c>
    </row>
    <row r="371" spans="2:65" s="1" customFormat="1" ht="44.25" customHeight="1">
      <c r="B371" s="133"/>
      <c r="C371" s="134" t="s">
        <v>1755</v>
      </c>
      <c r="D371" s="134" t="s">
        <v>331</v>
      </c>
      <c r="E371" s="135" t="s">
        <v>8422</v>
      </c>
      <c r="F371" s="136" t="s">
        <v>8423</v>
      </c>
      <c r="G371" s="137" t="s">
        <v>574</v>
      </c>
      <c r="H371" s="138">
        <v>150</v>
      </c>
      <c r="I371" s="139"/>
      <c r="J371" s="140">
        <f>ROUND(I371*H371,2)</f>
        <v>0</v>
      </c>
      <c r="K371" s="136" t="s">
        <v>335</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1758</v>
      </c>
    </row>
    <row r="372" spans="2:65" s="1" customFormat="1">
      <c r="B372" s="34"/>
      <c r="D372" s="147" t="s">
        <v>338</v>
      </c>
      <c r="F372" s="148" t="s">
        <v>8424</v>
      </c>
      <c r="I372" s="149"/>
      <c r="L372" s="34"/>
      <c r="M372" s="150"/>
      <c r="T372" s="55"/>
      <c r="AT372" s="19" t="s">
        <v>338</v>
      </c>
      <c r="AU372" s="19" t="s">
        <v>76</v>
      </c>
    </row>
    <row r="373" spans="2:65" s="1" customFormat="1" ht="24.2" customHeight="1">
      <c r="B373" s="133"/>
      <c r="C373" s="134" t="s">
        <v>1353</v>
      </c>
      <c r="D373" s="134" t="s">
        <v>331</v>
      </c>
      <c r="E373" s="135" t="s">
        <v>8452</v>
      </c>
      <c r="F373" s="136" t="s">
        <v>8453</v>
      </c>
      <c r="G373" s="137" t="s">
        <v>574</v>
      </c>
      <c r="H373" s="138">
        <v>1499</v>
      </c>
      <c r="I373" s="139"/>
      <c r="J373" s="140">
        <f>ROUND(I373*H373,2)</f>
        <v>0</v>
      </c>
      <c r="K373" s="136" t="s">
        <v>335</v>
      </c>
      <c r="L373" s="34"/>
      <c r="M373" s="141" t="s">
        <v>3</v>
      </c>
      <c r="N373" s="142" t="s">
        <v>40</v>
      </c>
      <c r="P373" s="143">
        <f>O373*H373</f>
        <v>0</v>
      </c>
      <c r="Q373" s="143">
        <v>0</v>
      </c>
      <c r="R373" s="143">
        <f>Q373*H373</f>
        <v>0</v>
      </c>
      <c r="S373" s="143">
        <v>0</v>
      </c>
      <c r="T373" s="144">
        <f>S373*H373</f>
        <v>0</v>
      </c>
      <c r="AR373" s="145" t="s">
        <v>113</v>
      </c>
      <c r="AT373" s="145" t="s">
        <v>331</v>
      </c>
      <c r="AU373" s="145" t="s">
        <v>76</v>
      </c>
      <c r="AY373" s="19" t="s">
        <v>328</v>
      </c>
      <c r="BE373" s="146">
        <f>IF(N373="základní",J373,0)</f>
        <v>0</v>
      </c>
      <c r="BF373" s="146">
        <f>IF(N373="snížená",J373,0)</f>
        <v>0</v>
      </c>
      <c r="BG373" s="146">
        <f>IF(N373="zákl. přenesená",J373,0)</f>
        <v>0</v>
      </c>
      <c r="BH373" s="146">
        <f>IF(N373="sníž. přenesená",J373,0)</f>
        <v>0</v>
      </c>
      <c r="BI373" s="146">
        <f>IF(N373="nulová",J373,0)</f>
        <v>0</v>
      </c>
      <c r="BJ373" s="19" t="s">
        <v>76</v>
      </c>
      <c r="BK373" s="146">
        <f>ROUND(I373*H373,2)</f>
        <v>0</v>
      </c>
      <c r="BL373" s="19" t="s">
        <v>113</v>
      </c>
      <c r="BM373" s="145" t="s">
        <v>1762</v>
      </c>
    </row>
    <row r="374" spans="2:65" s="1" customFormat="1">
      <c r="B374" s="34"/>
      <c r="D374" s="147" t="s">
        <v>338</v>
      </c>
      <c r="F374" s="148" t="s">
        <v>8454</v>
      </c>
      <c r="I374" s="149"/>
      <c r="L374" s="34"/>
      <c r="M374" s="150"/>
      <c r="T374" s="55"/>
      <c r="AT374" s="19" t="s">
        <v>338</v>
      </c>
      <c r="AU374" s="19" t="s">
        <v>76</v>
      </c>
    </row>
    <row r="375" spans="2:65" s="1" customFormat="1" ht="16.5" customHeight="1">
      <c r="B375" s="133"/>
      <c r="C375" s="176" t="s">
        <v>1764</v>
      </c>
      <c r="D375" s="176" t="s">
        <v>539</v>
      </c>
      <c r="E375" s="177" t="s">
        <v>8997</v>
      </c>
      <c r="F375" s="178" t="s">
        <v>8998</v>
      </c>
      <c r="G375" s="179" t="s">
        <v>574</v>
      </c>
      <c r="H375" s="180">
        <v>483</v>
      </c>
      <c r="I375" s="181"/>
      <c r="J375" s="182">
        <f t="shared" ref="J375:J380" si="20">ROUND(I375*H375,2)</f>
        <v>0</v>
      </c>
      <c r="K375" s="178" t="s">
        <v>3</v>
      </c>
      <c r="L375" s="183"/>
      <c r="M375" s="184" t="s">
        <v>3</v>
      </c>
      <c r="N375" s="185" t="s">
        <v>40</v>
      </c>
      <c r="P375" s="143">
        <f t="shared" ref="P375:P380" si="21">O375*H375</f>
        <v>0</v>
      </c>
      <c r="Q375" s="143">
        <v>0</v>
      </c>
      <c r="R375" s="143">
        <f t="shared" ref="R375:R380" si="22">Q375*H375</f>
        <v>0</v>
      </c>
      <c r="S375" s="143">
        <v>0</v>
      </c>
      <c r="T375" s="144">
        <f t="shared" ref="T375:T380" si="23">S375*H375</f>
        <v>0</v>
      </c>
      <c r="AR375" s="145" t="s">
        <v>171</v>
      </c>
      <c r="AT375" s="145" t="s">
        <v>539</v>
      </c>
      <c r="AU375" s="145" t="s">
        <v>76</v>
      </c>
      <c r="AY375" s="19" t="s">
        <v>328</v>
      </c>
      <c r="BE375" s="146">
        <f t="shared" ref="BE375:BE380" si="24">IF(N375="základní",J375,0)</f>
        <v>0</v>
      </c>
      <c r="BF375" s="146">
        <f t="shared" ref="BF375:BF380" si="25">IF(N375="snížená",J375,0)</f>
        <v>0</v>
      </c>
      <c r="BG375" s="146">
        <f t="shared" ref="BG375:BG380" si="26">IF(N375="zákl. přenesená",J375,0)</f>
        <v>0</v>
      </c>
      <c r="BH375" s="146">
        <f t="shared" ref="BH375:BH380" si="27">IF(N375="sníž. přenesená",J375,0)</f>
        <v>0</v>
      </c>
      <c r="BI375" s="146">
        <f t="shared" ref="BI375:BI380" si="28">IF(N375="nulová",J375,0)</f>
        <v>0</v>
      </c>
      <c r="BJ375" s="19" t="s">
        <v>76</v>
      </c>
      <c r="BK375" s="146">
        <f t="shared" ref="BK375:BK380" si="29">ROUND(I375*H375,2)</f>
        <v>0</v>
      </c>
      <c r="BL375" s="19" t="s">
        <v>113</v>
      </c>
      <c r="BM375" s="145" t="s">
        <v>1767</v>
      </c>
    </row>
    <row r="376" spans="2:65" s="1" customFormat="1" ht="16.5" customHeight="1">
      <c r="B376" s="133"/>
      <c r="C376" s="176" t="s">
        <v>1356</v>
      </c>
      <c r="D376" s="176" t="s">
        <v>539</v>
      </c>
      <c r="E376" s="177" t="s">
        <v>8999</v>
      </c>
      <c r="F376" s="178" t="s">
        <v>9000</v>
      </c>
      <c r="G376" s="179" t="s">
        <v>574</v>
      </c>
      <c r="H376" s="180">
        <v>212</v>
      </c>
      <c r="I376" s="181"/>
      <c r="J376" s="182">
        <f t="shared" si="20"/>
        <v>0</v>
      </c>
      <c r="K376" s="178" t="s">
        <v>3</v>
      </c>
      <c r="L376" s="183"/>
      <c r="M376" s="184" t="s">
        <v>3</v>
      </c>
      <c r="N376" s="185" t="s">
        <v>40</v>
      </c>
      <c r="P376" s="143">
        <f t="shared" si="21"/>
        <v>0</v>
      </c>
      <c r="Q376" s="143">
        <v>0</v>
      </c>
      <c r="R376" s="143">
        <f t="shared" si="22"/>
        <v>0</v>
      </c>
      <c r="S376" s="143">
        <v>0</v>
      </c>
      <c r="T376" s="144">
        <f t="shared" si="23"/>
        <v>0</v>
      </c>
      <c r="AR376" s="145" t="s">
        <v>171</v>
      </c>
      <c r="AT376" s="145" t="s">
        <v>539</v>
      </c>
      <c r="AU376" s="145" t="s">
        <v>76</v>
      </c>
      <c r="AY376" s="19" t="s">
        <v>328</v>
      </c>
      <c r="BE376" s="146">
        <f t="shared" si="24"/>
        <v>0</v>
      </c>
      <c r="BF376" s="146">
        <f t="shared" si="25"/>
        <v>0</v>
      </c>
      <c r="BG376" s="146">
        <f t="shared" si="26"/>
        <v>0</v>
      </c>
      <c r="BH376" s="146">
        <f t="shared" si="27"/>
        <v>0</v>
      </c>
      <c r="BI376" s="146">
        <f t="shared" si="28"/>
        <v>0</v>
      </c>
      <c r="BJ376" s="19" t="s">
        <v>76</v>
      </c>
      <c r="BK376" s="146">
        <f t="shared" si="29"/>
        <v>0</v>
      </c>
      <c r="BL376" s="19" t="s">
        <v>113</v>
      </c>
      <c r="BM376" s="145" t="s">
        <v>1776</v>
      </c>
    </row>
    <row r="377" spans="2:65" s="1" customFormat="1" ht="16.5" customHeight="1">
      <c r="B377" s="133"/>
      <c r="C377" s="176" t="s">
        <v>1778</v>
      </c>
      <c r="D377" s="176" t="s">
        <v>539</v>
      </c>
      <c r="E377" s="177" t="s">
        <v>9001</v>
      </c>
      <c r="F377" s="178" t="s">
        <v>9002</v>
      </c>
      <c r="G377" s="179" t="s">
        <v>574</v>
      </c>
      <c r="H377" s="180">
        <v>186</v>
      </c>
      <c r="I377" s="181"/>
      <c r="J377" s="182">
        <f t="shared" si="20"/>
        <v>0</v>
      </c>
      <c r="K377" s="178" t="s">
        <v>3</v>
      </c>
      <c r="L377" s="183"/>
      <c r="M377" s="184" t="s">
        <v>3</v>
      </c>
      <c r="N377" s="185" t="s">
        <v>40</v>
      </c>
      <c r="P377" s="143">
        <f t="shared" si="21"/>
        <v>0</v>
      </c>
      <c r="Q377" s="143">
        <v>0</v>
      </c>
      <c r="R377" s="143">
        <f t="shared" si="22"/>
        <v>0</v>
      </c>
      <c r="S377" s="143">
        <v>0</v>
      </c>
      <c r="T377" s="144">
        <f t="shared" si="23"/>
        <v>0</v>
      </c>
      <c r="AR377" s="145" t="s">
        <v>171</v>
      </c>
      <c r="AT377" s="145" t="s">
        <v>539</v>
      </c>
      <c r="AU377" s="145" t="s">
        <v>76</v>
      </c>
      <c r="AY377" s="19" t="s">
        <v>328</v>
      </c>
      <c r="BE377" s="146">
        <f t="shared" si="24"/>
        <v>0</v>
      </c>
      <c r="BF377" s="146">
        <f t="shared" si="25"/>
        <v>0</v>
      </c>
      <c r="BG377" s="146">
        <f t="shared" si="26"/>
        <v>0</v>
      </c>
      <c r="BH377" s="146">
        <f t="shared" si="27"/>
        <v>0</v>
      </c>
      <c r="BI377" s="146">
        <f t="shared" si="28"/>
        <v>0</v>
      </c>
      <c r="BJ377" s="19" t="s">
        <v>76</v>
      </c>
      <c r="BK377" s="146">
        <f t="shared" si="29"/>
        <v>0</v>
      </c>
      <c r="BL377" s="19" t="s">
        <v>113</v>
      </c>
      <c r="BM377" s="145" t="s">
        <v>1781</v>
      </c>
    </row>
    <row r="378" spans="2:65" s="1" customFormat="1" ht="16.5" customHeight="1">
      <c r="B378" s="133"/>
      <c r="C378" s="176" t="s">
        <v>1359</v>
      </c>
      <c r="D378" s="176" t="s">
        <v>539</v>
      </c>
      <c r="E378" s="177" t="s">
        <v>9003</v>
      </c>
      <c r="F378" s="178" t="s">
        <v>9004</v>
      </c>
      <c r="G378" s="179" t="s">
        <v>574</v>
      </c>
      <c r="H378" s="180">
        <v>420</v>
      </c>
      <c r="I378" s="181"/>
      <c r="J378" s="182">
        <f t="shared" si="20"/>
        <v>0</v>
      </c>
      <c r="K378" s="178" t="s">
        <v>3</v>
      </c>
      <c r="L378" s="183"/>
      <c r="M378" s="184" t="s">
        <v>3</v>
      </c>
      <c r="N378" s="185" t="s">
        <v>40</v>
      </c>
      <c r="P378" s="143">
        <f t="shared" si="21"/>
        <v>0</v>
      </c>
      <c r="Q378" s="143">
        <v>0</v>
      </c>
      <c r="R378" s="143">
        <f t="shared" si="22"/>
        <v>0</v>
      </c>
      <c r="S378" s="143">
        <v>0</v>
      </c>
      <c r="T378" s="144">
        <f t="shared" si="23"/>
        <v>0</v>
      </c>
      <c r="AR378" s="145" t="s">
        <v>171</v>
      </c>
      <c r="AT378" s="145" t="s">
        <v>539</v>
      </c>
      <c r="AU378" s="145" t="s">
        <v>76</v>
      </c>
      <c r="AY378" s="19" t="s">
        <v>328</v>
      </c>
      <c r="BE378" s="146">
        <f t="shared" si="24"/>
        <v>0</v>
      </c>
      <c r="BF378" s="146">
        <f t="shared" si="25"/>
        <v>0</v>
      </c>
      <c r="BG378" s="146">
        <f t="shared" si="26"/>
        <v>0</v>
      </c>
      <c r="BH378" s="146">
        <f t="shared" si="27"/>
        <v>0</v>
      </c>
      <c r="BI378" s="146">
        <f t="shared" si="28"/>
        <v>0</v>
      </c>
      <c r="BJ378" s="19" t="s">
        <v>76</v>
      </c>
      <c r="BK378" s="146">
        <f t="shared" si="29"/>
        <v>0</v>
      </c>
      <c r="BL378" s="19" t="s">
        <v>113</v>
      </c>
      <c r="BM378" s="145" t="s">
        <v>1785</v>
      </c>
    </row>
    <row r="379" spans="2:65" s="1" customFormat="1" ht="16.5" customHeight="1">
      <c r="B379" s="133"/>
      <c r="C379" s="176" t="s">
        <v>3252</v>
      </c>
      <c r="D379" s="176" t="s">
        <v>539</v>
      </c>
      <c r="E379" s="177" t="s">
        <v>9005</v>
      </c>
      <c r="F379" s="178" t="s">
        <v>9006</v>
      </c>
      <c r="G379" s="179" t="s">
        <v>574</v>
      </c>
      <c r="H379" s="180">
        <v>198</v>
      </c>
      <c r="I379" s="181"/>
      <c r="J379" s="182">
        <f t="shared" si="20"/>
        <v>0</v>
      </c>
      <c r="K379" s="178" t="s">
        <v>3</v>
      </c>
      <c r="L379" s="183"/>
      <c r="M379" s="184" t="s">
        <v>3</v>
      </c>
      <c r="N379" s="185" t="s">
        <v>40</v>
      </c>
      <c r="P379" s="143">
        <f t="shared" si="21"/>
        <v>0</v>
      </c>
      <c r="Q379" s="143">
        <v>0</v>
      </c>
      <c r="R379" s="143">
        <f t="shared" si="22"/>
        <v>0</v>
      </c>
      <c r="S379" s="143">
        <v>0</v>
      </c>
      <c r="T379" s="144">
        <f t="shared" si="23"/>
        <v>0</v>
      </c>
      <c r="AR379" s="145" t="s">
        <v>171</v>
      </c>
      <c r="AT379" s="145" t="s">
        <v>539</v>
      </c>
      <c r="AU379" s="145" t="s">
        <v>76</v>
      </c>
      <c r="AY379" s="19" t="s">
        <v>328</v>
      </c>
      <c r="BE379" s="146">
        <f t="shared" si="24"/>
        <v>0</v>
      </c>
      <c r="BF379" s="146">
        <f t="shared" si="25"/>
        <v>0</v>
      </c>
      <c r="BG379" s="146">
        <f t="shared" si="26"/>
        <v>0</v>
      </c>
      <c r="BH379" s="146">
        <f t="shared" si="27"/>
        <v>0</v>
      </c>
      <c r="BI379" s="146">
        <f t="shared" si="28"/>
        <v>0</v>
      </c>
      <c r="BJ379" s="19" t="s">
        <v>76</v>
      </c>
      <c r="BK379" s="146">
        <f t="shared" si="29"/>
        <v>0</v>
      </c>
      <c r="BL379" s="19" t="s">
        <v>113</v>
      </c>
      <c r="BM379" s="145" t="s">
        <v>3892</v>
      </c>
    </row>
    <row r="380" spans="2:65" s="1" customFormat="1" ht="16.5" customHeight="1">
      <c r="B380" s="133"/>
      <c r="C380" s="176" t="s">
        <v>1362</v>
      </c>
      <c r="D380" s="176" t="s">
        <v>539</v>
      </c>
      <c r="E380" s="177" t="s">
        <v>8465</v>
      </c>
      <c r="F380" s="178" t="s">
        <v>9007</v>
      </c>
      <c r="G380" s="179" t="s">
        <v>491</v>
      </c>
      <c r="H380" s="180">
        <v>48.4</v>
      </c>
      <c r="I380" s="181"/>
      <c r="J380" s="182">
        <f t="shared" si="20"/>
        <v>0</v>
      </c>
      <c r="K380" s="178" t="s">
        <v>3</v>
      </c>
      <c r="L380" s="183"/>
      <c r="M380" s="184" t="s">
        <v>3</v>
      </c>
      <c r="N380" s="185" t="s">
        <v>40</v>
      </c>
      <c r="P380" s="143">
        <f t="shared" si="21"/>
        <v>0</v>
      </c>
      <c r="Q380" s="143">
        <v>0</v>
      </c>
      <c r="R380" s="143">
        <f t="shared" si="22"/>
        <v>0</v>
      </c>
      <c r="S380" s="143">
        <v>0</v>
      </c>
      <c r="T380" s="144">
        <f t="shared" si="23"/>
        <v>0</v>
      </c>
      <c r="AR380" s="145" t="s">
        <v>171</v>
      </c>
      <c r="AT380" s="145" t="s">
        <v>539</v>
      </c>
      <c r="AU380" s="145" t="s">
        <v>76</v>
      </c>
      <c r="AY380" s="19" t="s">
        <v>328</v>
      </c>
      <c r="BE380" s="146">
        <f t="shared" si="24"/>
        <v>0</v>
      </c>
      <c r="BF380" s="146">
        <f t="shared" si="25"/>
        <v>0</v>
      </c>
      <c r="BG380" s="146">
        <f t="shared" si="26"/>
        <v>0</v>
      </c>
      <c r="BH380" s="146">
        <f t="shared" si="27"/>
        <v>0</v>
      </c>
      <c r="BI380" s="146">
        <f t="shared" si="28"/>
        <v>0</v>
      </c>
      <c r="BJ380" s="19" t="s">
        <v>76</v>
      </c>
      <c r="BK380" s="146">
        <f t="shared" si="29"/>
        <v>0</v>
      </c>
      <c r="BL380" s="19" t="s">
        <v>113</v>
      </c>
      <c r="BM380" s="145" t="s">
        <v>3901</v>
      </c>
    </row>
    <row r="381" spans="2:65" s="14" customFormat="1">
      <c r="B381" s="170"/>
      <c r="D381" s="151" t="s">
        <v>442</v>
      </c>
      <c r="E381" s="171" t="s">
        <v>3</v>
      </c>
      <c r="F381" s="172" t="s">
        <v>9008</v>
      </c>
      <c r="H381" s="171" t="s">
        <v>3</v>
      </c>
      <c r="I381" s="173"/>
      <c r="L381" s="170"/>
      <c r="M381" s="174"/>
      <c r="T381" s="175"/>
      <c r="AT381" s="171" t="s">
        <v>442</v>
      </c>
      <c r="AU381" s="171" t="s">
        <v>76</v>
      </c>
      <c r="AV381" s="14" t="s">
        <v>76</v>
      </c>
      <c r="AW381" s="14" t="s">
        <v>31</v>
      </c>
      <c r="AX381" s="14" t="s">
        <v>69</v>
      </c>
      <c r="AY381" s="171" t="s">
        <v>328</v>
      </c>
    </row>
    <row r="382" spans="2:65" s="12" customFormat="1">
      <c r="B382" s="156"/>
      <c r="D382" s="151" t="s">
        <v>442</v>
      </c>
      <c r="E382" s="157" t="s">
        <v>3</v>
      </c>
      <c r="F382" s="158" t="s">
        <v>9009</v>
      </c>
      <c r="H382" s="159">
        <v>43.2</v>
      </c>
      <c r="I382" s="160"/>
      <c r="L382" s="156"/>
      <c r="M382" s="161"/>
      <c r="T382" s="162"/>
      <c r="AT382" s="157" t="s">
        <v>442</v>
      </c>
      <c r="AU382" s="157" t="s">
        <v>76</v>
      </c>
      <c r="AV382" s="12" t="s">
        <v>79</v>
      </c>
      <c r="AW382" s="12" t="s">
        <v>31</v>
      </c>
      <c r="AX382" s="12" t="s">
        <v>69</v>
      </c>
      <c r="AY382" s="157" t="s">
        <v>328</v>
      </c>
    </row>
    <row r="383" spans="2:65" s="14" customFormat="1">
      <c r="B383" s="170"/>
      <c r="D383" s="151" t="s">
        <v>442</v>
      </c>
      <c r="E383" s="171" t="s">
        <v>3</v>
      </c>
      <c r="F383" s="172" t="s">
        <v>9010</v>
      </c>
      <c r="H383" s="171" t="s">
        <v>3</v>
      </c>
      <c r="I383" s="173"/>
      <c r="L383" s="170"/>
      <c r="M383" s="174"/>
      <c r="T383" s="175"/>
      <c r="AT383" s="171" t="s">
        <v>442</v>
      </c>
      <c r="AU383" s="171" t="s">
        <v>76</v>
      </c>
      <c r="AV383" s="14" t="s">
        <v>76</v>
      </c>
      <c r="AW383" s="14" t="s">
        <v>31</v>
      </c>
      <c r="AX383" s="14" t="s">
        <v>69</v>
      </c>
      <c r="AY383" s="171" t="s">
        <v>328</v>
      </c>
    </row>
    <row r="384" spans="2:65" s="12" customFormat="1">
      <c r="B384" s="156"/>
      <c r="D384" s="151" t="s">
        <v>442</v>
      </c>
      <c r="E384" s="157" t="s">
        <v>3</v>
      </c>
      <c r="F384" s="158" t="s">
        <v>9011</v>
      </c>
      <c r="H384" s="159">
        <v>5.2</v>
      </c>
      <c r="I384" s="160"/>
      <c r="L384" s="156"/>
      <c r="M384" s="161"/>
      <c r="T384" s="162"/>
      <c r="AT384" s="157" t="s">
        <v>442</v>
      </c>
      <c r="AU384" s="157" t="s">
        <v>76</v>
      </c>
      <c r="AV384" s="12" t="s">
        <v>79</v>
      </c>
      <c r="AW384" s="12" t="s">
        <v>31</v>
      </c>
      <c r="AX384" s="12" t="s">
        <v>69</v>
      </c>
      <c r="AY384" s="157" t="s">
        <v>328</v>
      </c>
    </row>
    <row r="385" spans="2:65" s="13" customFormat="1">
      <c r="B385" s="163"/>
      <c r="D385" s="151" t="s">
        <v>442</v>
      </c>
      <c r="E385" s="164" t="s">
        <v>3</v>
      </c>
      <c r="F385" s="165" t="s">
        <v>452</v>
      </c>
      <c r="H385" s="166">
        <v>48.400000000000006</v>
      </c>
      <c r="I385" s="167"/>
      <c r="L385" s="163"/>
      <c r="M385" s="168"/>
      <c r="T385" s="169"/>
      <c r="AT385" s="164" t="s">
        <v>442</v>
      </c>
      <c r="AU385" s="164" t="s">
        <v>76</v>
      </c>
      <c r="AV385" s="13" t="s">
        <v>113</v>
      </c>
      <c r="AW385" s="13" t="s">
        <v>31</v>
      </c>
      <c r="AX385" s="13" t="s">
        <v>76</v>
      </c>
      <c r="AY385" s="164" t="s">
        <v>328</v>
      </c>
    </row>
    <row r="386" spans="2:65" s="1" customFormat="1" ht="49.15" customHeight="1">
      <c r="B386" s="133"/>
      <c r="C386" s="134" t="s">
        <v>3262</v>
      </c>
      <c r="D386" s="134" t="s">
        <v>331</v>
      </c>
      <c r="E386" s="135" t="s">
        <v>9012</v>
      </c>
      <c r="F386" s="136" t="s">
        <v>8099</v>
      </c>
      <c r="G386" s="137" t="s">
        <v>585</v>
      </c>
      <c r="H386" s="138">
        <v>1.4999999999999999E-2</v>
      </c>
      <c r="I386" s="139"/>
      <c r="J386" s="140">
        <f>ROUND(I386*H386,2)</f>
        <v>0</v>
      </c>
      <c r="K386" s="136" t="s">
        <v>3</v>
      </c>
      <c r="L386" s="34"/>
      <c r="M386" s="141" t="s">
        <v>3</v>
      </c>
      <c r="N386" s="142" t="s">
        <v>40</v>
      </c>
      <c r="P386" s="143">
        <f>O386*H386</f>
        <v>0</v>
      </c>
      <c r="Q386" s="143">
        <v>0</v>
      </c>
      <c r="R386" s="143">
        <f>Q386*H386</f>
        <v>0</v>
      </c>
      <c r="S386" s="143">
        <v>0</v>
      </c>
      <c r="T386" s="144">
        <f>S386*H386</f>
        <v>0</v>
      </c>
      <c r="AR386" s="145" t="s">
        <v>113</v>
      </c>
      <c r="AT386" s="145" t="s">
        <v>331</v>
      </c>
      <c r="AU386" s="145" t="s">
        <v>76</v>
      </c>
      <c r="AY386" s="19" t="s">
        <v>328</v>
      </c>
      <c r="BE386" s="146">
        <f>IF(N386="základní",J386,0)</f>
        <v>0</v>
      </c>
      <c r="BF386" s="146">
        <f>IF(N386="snížená",J386,0)</f>
        <v>0</v>
      </c>
      <c r="BG386" s="146">
        <f>IF(N386="zákl. přenesená",J386,0)</f>
        <v>0</v>
      </c>
      <c r="BH386" s="146">
        <f>IF(N386="sníž. přenesená",J386,0)</f>
        <v>0</v>
      </c>
      <c r="BI386" s="146">
        <f>IF(N386="nulová",J386,0)</f>
        <v>0</v>
      </c>
      <c r="BJ386" s="19" t="s">
        <v>76</v>
      </c>
      <c r="BK386" s="146">
        <f>ROUND(I386*H386,2)</f>
        <v>0</v>
      </c>
      <c r="BL386" s="19" t="s">
        <v>113</v>
      </c>
      <c r="BM386" s="145" t="s">
        <v>3909</v>
      </c>
    </row>
    <row r="387" spans="2:65" s="12" customFormat="1">
      <c r="B387" s="156"/>
      <c r="D387" s="151" t="s">
        <v>442</v>
      </c>
      <c r="E387" s="157" t="s">
        <v>3</v>
      </c>
      <c r="F387" s="158" t="s">
        <v>8473</v>
      </c>
      <c r="H387" s="159">
        <v>1.4999999999999999E-2</v>
      </c>
      <c r="I387" s="160"/>
      <c r="L387" s="156"/>
      <c r="M387" s="161"/>
      <c r="T387" s="162"/>
      <c r="AT387" s="157" t="s">
        <v>442</v>
      </c>
      <c r="AU387" s="157" t="s">
        <v>76</v>
      </c>
      <c r="AV387" s="12" t="s">
        <v>79</v>
      </c>
      <c r="AW387" s="12" t="s">
        <v>31</v>
      </c>
      <c r="AX387" s="12" t="s">
        <v>69</v>
      </c>
      <c r="AY387" s="157" t="s">
        <v>328</v>
      </c>
    </row>
    <row r="388" spans="2:65" s="13" customFormat="1">
      <c r="B388" s="163"/>
      <c r="D388" s="151" t="s">
        <v>442</v>
      </c>
      <c r="E388" s="164" t="s">
        <v>3</v>
      </c>
      <c r="F388" s="165" t="s">
        <v>452</v>
      </c>
      <c r="H388" s="166">
        <v>1.4999999999999999E-2</v>
      </c>
      <c r="I388" s="167"/>
      <c r="L388" s="163"/>
      <c r="M388" s="168"/>
      <c r="T388" s="169"/>
      <c r="AT388" s="164" t="s">
        <v>442</v>
      </c>
      <c r="AU388" s="164" t="s">
        <v>76</v>
      </c>
      <c r="AV388" s="13" t="s">
        <v>113</v>
      </c>
      <c r="AW388" s="13" t="s">
        <v>31</v>
      </c>
      <c r="AX388" s="13" t="s">
        <v>76</v>
      </c>
      <c r="AY388" s="164" t="s">
        <v>328</v>
      </c>
    </row>
    <row r="389" spans="2:65" s="1" customFormat="1" ht="16.5" customHeight="1">
      <c r="B389" s="133"/>
      <c r="C389" s="176" t="s">
        <v>1568</v>
      </c>
      <c r="D389" s="176" t="s">
        <v>539</v>
      </c>
      <c r="E389" s="177" t="s">
        <v>8180</v>
      </c>
      <c r="F389" s="178" t="s">
        <v>8106</v>
      </c>
      <c r="G389" s="179" t="s">
        <v>1383</v>
      </c>
      <c r="H389" s="180">
        <v>15.28</v>
      </c>
      <c r="I389" s="181"/>
      <c r="J389" s="182">
        <f>ROUND(I389*H389,2)</f>
        <v>0</v>
      </c>
      <c r="K389" s="178" t="s">
        <v>335</v>
      </c>
      <c r="L389" s="183"/>
      <c r="M389" s="184" t="s">
        <v>3</v>
      </c>
      <c r="N389" s="185" t="s">
        <v>40</v>
      </c>
      <c r="P389" s="143">
        <f>O389*H389</f>
        <v>0</v>
      </c>
      <c r="Q389" s="143">
        <v>0</v>
      </c>
      <c r="R389" s="143">
        <f>Q389*H389</f>
        <v>0</v>
      </c>
      <c r="S389" s="143">
        <v>0</v>
      </c>
      <c r="T389" s="144">
        <f>S389*H389</f>
        <v>0</v>
      </c>
      <c r="AR389" s="145" t="s">
        <v>171</v>
      </c>
      <c r="AT389" s="145" t="s">
        <v>539</v>
      </c>
      <c r="AU389" s="145" t="s">
        <v>76</v>
      </c>
      <c r="AY389" s="19" t="s">
        <v>328</v>
      </c>
      <c r="BE389" s="146">
        <f>IF(N389="základní",J389,0)</f>
        <v>0</v>
      </c>
      <c r="BF389" s="146">
        <f>IF(N389="snížená",J389,0)</f>
        <v>0</v>
      </c>
      <c r="BG389" s="146">
        <f>IF(N389="zákl. přenesená",J389,0)</f>
        <v>0</v>
      </c>
      <c r="BH389" s="146">
        <f>IF(N389="sníž. přenesená",J389,0)</f>
        <v>0</v>
      </c>
      <c r="BI389" s="146">
        <f>IF(N389="nulová",J389,0)</f>
        <v>0</v>
      </c>
      <c r="BJ389" s="19" t="s">
        <v>76</v>
      </c>
      <c r="BK389" s="146">
        <f>ROUND(I389*H389,2)</f>
        <v>0</v>
      </c>
      <c r="BL389" s="19" t="s">
        <v>113</v>
      </c>
      <c r="BM389" s="145" t="s">
        <v>3920</v>
      </c>
    </row>
    <row r="390" spans="2:65" s="14" customFormat="1">
      <c r="B390" s="170"/>
      <c r="D390" s="151" t="s">
        <v>442</v>
      </c>
      <c r="E390" s="171" t="s">
        <v>3</v>
      </c>
      <c r="F390" s="172" t="s">
        <v>9013</v>
      </c>
      <c r="H390" s="171" t="s">
        <v>3</v>
      </c>
      <c r="I390" s="173"/>
      <c r="L390" s="170"/>
      <c r="M390" s="174"/>
      <c r="T390" s="175"/>
      <c r="AT390" s="171" t="s">
        <v>442</v>
      </c>
      <c r="AU390" s="171" t="s">
        <v>76</v>
      </c>
      <c r="AV390" s="14" t="s">
        <v>76</v>
      </c>
      <c r="AW390" s="14" t="s">
        <v>31</v>
      </c>
      <c r="AX390" s="14" t="s">
        <v>69</v>
      </c>
      <c r="AY390" s="171" t="s">
        <v>328</v>
      </c>
    </row>
    <row r="391" spans="2:65" s="12" customFormat="1">
      <c r="B391" s="156"/>
      <c r="D391" s="151" t="s">
        <v>442</v>
      </c>
      <c r="E391" s="157" t="s">
        <v>3</v>
      </c>
      <c r="F391" s="158" t="s">
        <v>9014</v>
      </c>
      <c r="H391" s="159">
        <v>15.28</v>
      </c>
      <c r="I391" s="160"/>
      <c r="L391" s="156"/>
      <c r="M391" s="161"/>
      <c r="T391" s="162"/>
      <c r="AT391" s="157" t="s">
        <v>442</v>
      </c>
      <c r="AU391" s="157" t="s">
        <v>76</v>
      </c>
      <c r="AV391" s="12" t="s">
        <v>79</v>
      </c>
      <c r="AW391" s="12" t="s">
        <v>31</v>
      </c>
      <c r="AX391" s="12" t="s">
        <v>69</v>
      </c>
      <c r="AY391" s="157" t="s">
        <v>328</v>
      </c>
    </row>
    <row r="392" spans="2:65" s="13" customFormat="1">
      <c r="B392" s="163"/>
      <c r="D392" s="151" t="s">
        <v>442</v>
      </c>
      <c r="E392" s="164" t="s">
        <v>3</v>
      </c>
      <c r="F392" s="165" t="s">
        <v>452</v>
      </c>
      <c r="H392" s="166">
        <v>15.28</v>
      </c>
      <c r="I392" s="167"/>
      <c r="L392" s="163"/>
      <c r="M392" s="168"/>
      <c r="T392" s="169"/>
      <c r="AT392" s="164" t="s">
        <v>442</v>
      </c>
      <c r="AU392" s="164" t="s">
        <v>76</v>
      </c>
      <c r="AV392" s="13" t="s">
        <v>113</v>
      </c>
      <c r="AW392" s="13" t="s">
        <v>31</v>
      </c>
      <c r="AX392" s="13" t="s">
        <v>76</v>
      </c>
      <c r="AY392" s="164" t="s">
        <v>328</v>
      </c>
    </row>
    <row r="393" spans="2:65" s="1" customFormat="1" ht="37.9" customHeight="1">
      <c r="B393" s="133"/>
      <c r="C393" s="134" t="s">
        <v>3272</v>
      </c>
      <c r="D393" s="134" t="s">
        <v>331</v>
      </c>
      <c r="E393" s="135" t="s">
        <v>8404</v>
      </c>
      <c r="F393" s="136" t="s">
        <v>8405</v>
      </c>
      <c r="G393" s="137" t="s">
        <v>439</v>
      </c>
      <c r="H393" s="138">
        <v>170</v>
      </c>
      <c r="I393" s="139"/>
      <c r="J393" s="140">
        <f>ROUND(I393*H393,2)</f>
        <v>0</v>
      </c>
      <c r="K393" s="136" t="s">
        <v>335</v>
      </c>
      <c r="L393" s="34"/>
      <c r="M393" s="141" t="s">
        <v>3</v>
      </c>
      <c r="N393" s="142" t="s">
        <v>40</v>
      </c>
      <c r="P393" s="143">
        <f>O393*H393</f>
        <v>0</v>
      </c>
      <c r="Q393" s="143">
        <v>0</v>
      </c>
      <c r="R393" s="143">
        <f>Q393*H393</f>
        <v>0</v>
      </c>
      <c r="S393" s="143">
        <v>0</v>
      </c>
      <c r="T393" s="144">
        <f>S393*H393</f>
        <v>0</v>
      </c>
      <c r="AR393" s="145" t="s">
        <v>113</v>
      </c>
      <c r="AT393" s="145" t="s">
        <v>331</v>
      </c>
      <c r="AU393" s="145" t="s">
        <v>76</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3930</v>
      </c>
    </row>
    <row r="394" spans="2:65" s="1" customFormat="1">
      <c r="B394" s="34"/>
      <c r="D394" s="147" t="s">
        <v>338</v>
      </c>
      <c r="F394" s="148" t="s">
        <v>8406</v>
      </c>
      <c r="I394" s="149"/>
      <c r="L394" s="34"/>
      <c r="M394" s="150"/>
      <c r="T394" s="55"/>
      <c r="AT394" s="19" t="s">
        <v>338</v>
      </c>
      <c r="AU394" s="19" t="s">
        <v>76</v>
      </c>
    </row>
    <row r="395" spans="2:65" s="12" customFormat="1">
      <c r="B395" s="156"/>
      <c r="D395" s="151" t="s">
        <v>442</v>
      </c>
      <c r="E395" s="157" t="s">
        <v>3</v>
      </c>
      <c r="F395" s="158" t="s">
        <v>1638</v>
      </c>
      <c r="H395" s="159">
        <v>170</v>
      </c>
      <c r="I395" s="160"/>
      <c r="L395" s="156"/>
      <c r="M395" s="161"/>
      <c r="T395" s="162"/>
      <c r="AT395" s="157" t="s">
        <v>442</v>
      </c>
      <c r="AU395" s="157" t="s">
        <v>76</v>
      </c>
      <c r="AV395" s="12" t="s">
        <v>79</v>
      </c>
      <c r="AW395" s="12" t="s">
        <v>31</v>
      </c>
      <c r="AX395" s="12" t="s">
        <v>69</v>
      </c>
      <c r="AY395" s="157" t="s">
        <v>328</v>
      </c>
    </row>
    <row r="396" spans="2:65" s="13" customFormat="1">
      <c r="B396" s="163"/>
      <c r="D396" s="151" t="s">
        <v>442</v>
      </c>
      <c r="E396" s="164" t="s">
        <v>3</v>
      </c>
      <c r="F396" s="165" t="s">
        <v>452</v>
      </c>
      <c r="H396" s="166">
        <v>170</v>
      </c>
      <c r="I396" s="167"/>
      <c r="L396" s="163"/>
      <c r="M396" s="168"/>
      <c r="T396" s="169"/>
      <c r="AT396" s="164" t="s">
        <v>442</v>
      </c>
      <c r="AU396" s="164" t="s">
        <v>76</v>
      </c>
      <c r="AV396" s="13" t="s">
        <v>113</v>
      </c>
      <c r="AW396" s="13" t="s">
        <v>31</v>
      </c>
      <c r="AX396" s="13" t="s">
        <v>76</v>
      </c>
      <c r="AY396" s="164" t="s">
        <v>328</v>
      </c>
    </row>
    <row r="397" spans="2:65" s="1" customFormat="1" ht="16.5" customHeight="1">
      <c r="B397" s="133"/>
      <c r="C397" s="176" t="s">
        <v>1367</v>
      </c>
      <c r="D397" s="176" t="s">
        <v>539</v>
      </c>
      <c r="E397" s="177" t="s">
        <v>8407</v>
      </c>
      <c r="F397" s="178" t="s">
        <v>8408</v>
      </c>
      <c r="G397" s="179" t="s">
        <v>585</v>
      </c>
      <c r="H397" s="180">
        <v>6.8</v>
      </c>
      <c r="I397" s="181"/>
      <c r="J397" s="182">
        <f>ROUND(I397*H397,2)</f>
        <v>0</v>
      </c>
      <c r="K397" s="178" t="s">
        <v>335</v>
      </c>
      <c r="L397" s="183"/>
      <c r="M397" s="184" t="s">
        <v>3</v>
      </c>
      <c r="N397" s="185" t="s">
        <v>40</v>
      </c>
      <c r="P397" s="143">
        <f>O397*H397</f>
        <v>0</v>
      </c>
      <c r="Q397" s="143">
        <v>0</v>
      </c>
      <c r="R397" s="143">
        <f>Q397*H397</f>
        <v>0</v>
      </c>
      <c r="S397" s="143">
        <v>0</v>
      </c>
      <c r="T397" s="144">
        <f>S397*H397</f>
        <v>0</v>
      </c>
      <c r="AR397" s="145" t="s">
        <v>171</v>
      </c>
      <c r="AT397" s="145" t="s">
        <v>539</v>
      </c>
      <c r="AU397" s="145" t="s">
        <v>76</v>
      </c>
      <c r="AY397" s="19" t="s">
        <v>328</v>
      </c>
      <c r="BE397" s="146">
        <f>IF(N397="základní",J397,0)</f>
        <v>0</v>
      </c>
      <c r="BF397" s="146">
        <f>IF(N397="snížená",J397,0)</f>
        <v>0</v>
      </c>
      <c r="BG397" s="146">
        <f>IF(N397="zákl. přenesená",J397,0)</f>
        <v>0</v>
      </c>
      <c r="BH397" s="146">
        <f>IF(N397="sníž. přenesená",J397,0)</f>
        <v>0</v>
      </c>
      <c r="BI397" s="146">
        <f>IF(N397="nulová",J397,0)</f>
        <v>0</v>
      </c>
      <c r="BJ397" s="19" t="s">
        <v>76</v>
      </c>
      <c r="BK397" s="146">
        <f>ROUND(I397*H397,2)</f>
        <v>0</v>
      </c>
      <c r="BL397" s="19" t="s">
        <v>113</v>
      </c>
      <c r="BM397" s="145" t="s">
        <v>3947</v>
      </c>
    </row>
    <row r="398" spans="2:65" s="14" customFormat="1">
      <c r="B398" s="170"/>
      <c r="D398" s="151" t="s">
        <v>442</v>
      </c>
      <c r="E398" s="171" t="s">
        <v>3</v>
      </c>
      <c r="F398" s="172" t="s">
        <v>9015</v>
      </c>
      <c r="H398" s="171" t="s">
        <v>3</v>
      </c>
      <c r="I398" s="173"/>
      <c r="L398" s="170"/>
      <c r="M398" s="174"/>
      <c r="T398" s="175"/>
      <c r="AT398" s="171" t="s">
        <v>442</v>
      </c>
      <c r="AU398" s="171" t="s">
        <v>76</v>
      </c>
      <c r="AV398" s="14" t="s">
        <v>76</v>
      </c>
      <c r="AW398" s="14" t="s">
        <v>31</v>
      </c>
      <c r="AX398" s="14" t="s">
        <v>69</v>
      </c>
      <c r="AY398" s="171" t="s">
        <v>328</v>
      </c>
    </row>
    <row r="399" spans="2:65" s="12" customFormat="1">
      <c r="B399" s="156"/>
      <c r="D399" s="151" t="s">
        <v>442</v>
      </c>
      <c r="E399" s="157" t="s">
        <v>3</v>
      </c>
      <c r="F399" s="158" t="s">
        <v>9016</v>
      </c>
      <c r="H399" s="159">
        <v>6.8</v>
      </c>
      <c r="I399" s="160"/>
      <c r="L399" s="156"/>
      <c r="M399" s="161"/>
      <c r="T399" s="162"/>
      <c r="AT399" s="157" t="s">
        <v>442</v>
      </c>
      <c r="AU399" s="157" t="s">
        <v>76</v>
      </c>
      <c r="AV399" s="12" t="s">
        <v>79</v>
      </c>
      <c r="AW399" s="12" t="s">
        <v>31</v>
      </c>
      <c r="AX399" s="12" t="s">
        <v>69</v>
      </c>
      <c r="AY399" s="157" t="s">
        <v>328</v>
      </c>
    </row>
    <row r="400" spans="2:65" s="13" customFormat="1">
      <c r="B400" s="163"/>
      <c r="D400" s="151" t="s">
        <v>442</v>
      </c>
      <c r="E400" s="164" t="s">
        <v>3</v>
      </c>
      <c r="F400" s="165" t="s">
        <v>452</v>
      </c>
      <c r="H400" s="166">
        <v>6.8</v>
      </c>
      <c r="I400" s="167"/>
      <c r="L400" s="163"/>
      <c r="M400" s="168"/>
      <c r="T400" s="169"/>
      <c r="AT400" s="164" t="s">
        <v>442</v>
      </c>
      <c r="AU400" s="164" t="s">
        <v>76</v>
      </c>
      <c r="AV400" s="13" t="s">
        <v>113</v>
      </c>
      <c r="AW400" s="13" t="s">
        <v>31</v>
      </c>
      <c r="AX400" s="13" t="s">
        <v>76</v>
      </c>
      <c r="AY400" s="164" t="s">
        <v>328</v>
      </c>
    </row>
    <row r="401" spans="2:65" s="1" customFormat="1" ht="21.75" customHeight="1">
      <c r="B401" s="133"/>
      <c r="C401" s="134" t="s">
        <v>3281</v>
      </c>
      <c r="D401" s="134" t="s">
        <v>331</v>
      </c>
      <c r="E401" s="135" t="s">
        <v>9017</v>
      </c>
      <c r="F401" s="136" t="s">
        <v>7903</v>
      </c>
      <c r="G401" s="137" t="s">
        <v>491</v>
      </c>
      <c r="H401" s="138">
        <v>20.76</v>
      </c>
      <c r="I401" s="139"/>
      <c r="J401" s="140">
        <f>ROUND(I401*H401,2)</f>
        <v>0</v>
      </c>
      <c r="K401" s="136" t="s">
        <v>335</v>
      </c>
      <c r="L401" s="34"/>
      <c r="M401" s="141" t="s">
        <v>3</v>
      </c>
      <c r="N401" s="142" t="s">
        <v>40</v>
      </c>
      <c r="P401" s="143">
        <f>O401*H401</f>
        <v>0</v>
      </c>
      <c r="Q401" s="143">
        <v>0</v>
      </c>
      <c r="R401" s="143">
        <f>Q401*H401</f>
        <v>0</v>
      </c>
      <c r="S401" s="143">
        <v>0</v>
      </c>
      <c r="T401" s="144">
        <f>S401*H401</f>
        <v>0</v>
      </c>
      <c r="AR401" s="145" t="s">
        <v>113</v>
      </c>
      <c r="AT401" s="145" t="s">
        <v>331</v>
      </c>
      <c r="AU401" s="145" t="s">
        <v>76</v>
      </c>
      <c r="AY401" s="19" t="s">
        <v>328</v>
      </c>
      <c r="BE401" s="146">
        <f>IF(N401="základní",J401,0)</f>
        <v>0</v>
      </c>
      <c r="BF401" s="146">
        <f>IF(N401="snížená",J401,0)</f>
        <v>0</v>
      </c>
      <c r="BG401" s="146">
        <f>IF(N401="zákl. přenesená",J401,0)</f>
        <v>0</v>
      </c>
      <c r="BH401" s="146">
        <f>IF(N401="sníž. přenesená",J401,0)</f>
        <v>0</v>
      </c>
      <c r="BI401" s="146">
        <f>IF(N401="nulová",J401,0)</f>
        <v>0</v>
      </c>
      <c r="BJ401" s="19" t="s">
        <v>76</v>
      </c>
      <c r="BK401" s="146">
        <f>ROUND(I401*H401,2)</f>
        <v>0</v>
      </c>
      <c r="BL401" s="19" t="s">
        <v>113</v>
      </c>
      <c r="BM401" s="145" t="s">
        <v>3955</v>
      </c>
    </row>
    <row r="402" spans="2:65" s="1" customFormat="1">
      <c r="B402" s="34"/>
      <c r="D402" s="147" t="s">
        <v>338</v>
      </c>
      <c r="F402" s="148" t="s">
        <v>9018</v>
      </c>
      <c r="I402" s="149"/>
      <c r="L402" s="34"/>
      <c r="M402" s="150"/>
      <c r="T402" s="55"/>
      <c r="AT402" s="19" t="s">
        <v>338</v>
      </c>
      <c r="AU402" s="19" t="s">
        <v>76</v>
      </c>
    </row>
    <row r="403" spans="2:65" s="14" customFormat="1">
      <c r="B403" s="170"/>
      <c r="D403" s="151" t="s">
        <v>442</v>
      </c>
      <c r="E403" s="171" t="s">
        <v>3</v>
      </c>
      <c r="F403" s="172" t="s">
        <v>9019</v>
      </c>
      <c r="H403" s="171" t="s">
        <v>3</v>
      </c>
      <c r="I403" s="173"/>
      <c r="L403" s="170"/>
      <c r="M403" s="174"/>
      <c r="T403" s="175"/>
      <c r="AT403" s="171" t="s">
        <v>442</v>
      </c>
      <c r="AU403" s="171" t="s">
        <v>76</v>
      </c>
      <c r="AV403" s="14" t="s">
        <v>76</v>
      </c>
      <c r="AW403" s="14" t="s">
        <v>31</v>
      </c>
      <c r="AX403" s="14" t="s">
        <v>69</v>
      </c>
      <c r="AY403" s="171" t="s">
        <v>328</v>
      </c>
    </row>
    <row r="404" spans="2:65" s="12" customFormat="1">
      <c r="B404" s="156"/>
      <c r="D404" s="151" t="s">
        <v>442</v>
      </c>
      <c r="E404" s="157" t="s">
        <v>3</v>
      </c>
      <c r="F404" s="158" t="s">
        <v>9020</v>
      </c>
      <c r="H404" s="159">
        <v>20.76</v>
      </c>
      <c r="I404" s="160"/>
      <c r="L404" s="156"/>
      <c r="M404" s="161"/>
      <c r="T404" s="162"/>
      <c r="AT404" s="157" t="s">
        <v>442</v>
      </c>
      <c r="AU404" s="157" t="s">
        <v>76</v>
      </c>
      <c r="AV404" s="12" t="s">
        <v>79</v>
      </c>
      <c r="AW404" s="12" t="s">
        <v>31</v>
      </c>
      <c r="AX404" s="12" t="s">
        <v>69</v>
      </c>
      <c r="AY404" s="157" t="s">
        <v>328</v>
      </c>
    </row>
    <row r="405" spans="2:65" s="13" customFormat="1">
      <c r="B405" s="163"/>
      <c r="D405" s="151" t="s">
        <v>442</v>
      </c>
      <c r="E405" s="164" t="s">
        <v>3</v>
      </c>
      <c r="F405" s="165" t="s">
        <v>452</v>
      </c>
      <c r="H405" s="166">
        <v>20.76</v>
      </c>
      <c r="I405" s="167"/>
      <c r="L405" s="163"/>
      <c r="M405" s="168"/>
      <c r="T405" s="169"/>
      <c r="AT405" s="164" t="s">
        <v>442</v>
      </c>
      <c r="AU405" s="164" t="s">
        <v>76</v>
      </c>
      <c r="AV405" s="13" t="s">
        <v>113</v>
      </c>
      <c r="AW405" s="13" t="s">
        <v>31</v>
      </c>
      <c r="AX405" s="13" t="s">
        <v>76</v>
      </c>
      <c r="AY405" s="164" t="s">
        <v>328</v>
      </c>
    </row>
    <row r="406" spans="2:65" s="1" customFormat="1" ht="16.5" customHeight="1">
      <c r="B406" s="133"/>
      <c r="C406" s="176" t="s">
        <v>1370</v>
      </c>
      <c r="D406" s="176" t="s">
        <v>539</v>
      </c>
      <c r="E406" s="177" t="s">
        <v>7912</v>
      </c>
      <c r="F406" s="178" t="s">
        <v>7913</v>
      </c>
      <c r="G406" s="179" t="s">
        <v>491</v>
      </c>
      <c r="H406" s="180">
        <v>20.76</v>
      </c>
      <c r="I406" s="181"/>
      <c r="J406" s="182">
        <f>ROUND(I406*H406,2)</f>
        <v>0</v>
      </c>
      <c r="K406" s="178" t="s">
        <v>335</v>
      </c>
      <c r="L406" s="183"/>
      <c r="M406" s="184" t="s">
        <v>3</v>
      </c>
      <c r="N406" s="185" t="s">
        <v>40</v>
      </c>
      <c r="P406" s="143">
        <f>O406*H406</f>
        <v>0</v>
      </c>
      <c r="Q406" s="143">
        <v>0</v>
      </c>
      <c r="R406" s="143">
        <f>Q406*H406</f>
        <v>0</v>
      </c>
      <c r="S406" s="143">
        <v>0</v>
      </c>
      <c r="T406" s="144">
        <f>S406*H406</f>
        <v>0</v>
      </c>
      <c r="AR406" s="145" t="s">
        <v>171</v>
      </c>
      <c r="AT406" s="145" t="s">
        <v>539</v>
      </c>
      <c r="AU406" s="145" t="s">
        <v>76</v>
      </c>
      <c r="AY406" s="19" t="s">
        <v>328</v>
      </c>
      <c r="BE406" s="146">
        <f>IF(N406="základní",J406,0)</f>
        <v>0</v>
      </c>
      <c r="BF406" s="146">
        <f>IF(N406="snížená",J406,0)</f>
        <v>0</v>
      </c>
      <c r="BG406" s="146">
        <f>IF(N406="zákl. přenesená",J406,0)</f>
        <v>0</v>
      </c>
      <c r="BH406" s="146">
        <f>IF(N406="sníž. přenesená",J406,0)</f>
        <v>0</v>
      </c>
      <c r="BI406" s="146">
        <f>IF(N406="nulová",J406,0)</f>
        <v>0</v>
      </c>
      <c r="BJ406" s="19" t="s">
        <v>76</v>
      </c>
      <c r="BK406" s="146">
        <f>ROUND(I406*H406,2)</f>
        <v>0</v>
      </c>
      <c r="BL406" s="19" t="s">
        <v>113</v>
      </c>
      <c r="BM406" s="145" t="s">
        <v>3964</v>
      </c>
    </row>
    <row r="407" spans="2:65" s="1" customFormat="1" ht="21.75" customHeight="1">
      <c r="B407" s="133"/>
      <c r="C407" s="134" t="s">
        <v>3292</v>
      </c>
      <c r="D407" s="134" t="s">
        <v>331</v>
      </c>
      <c r="E407" s="135" t="s">
        <v>8244</v>
      </c>
      <c r="F407" s="136" t="s">
        <v>8245</v>
      </c>
      <c r="G407" s="137" t="s">
        <v>491</v>
      </c>
      <c r="H407" s="138">
        <v>20.76</v>
      </c>
      <c r="I407" s="139"/>
      <c r="J407" s="140">
        <f>ROUND(I407*H407,2)</f>
        <v>0</v>
      </c>
      <c r="K407" s="136" t="s">
        <v>3</v>
      </c>
      <c r="L407" s="34"/>
      <c r="M407" s="141" t="s">
        <v>3</v>
      </c>
      <c r="N407" s="142" t="s">
        <v>40</v>
      </c>
      <c r="P407" s="143">
        <f>O407*H407</f>
        <v>0</v>
      </c>
      <c r="Q407" s="143">
        <v>0</v>
      </c>
      <c r="R407" s="143">
        <f>Q407*H407</f>
        <v>0</v>
      </c>
      <c r="S407" s="143">
        <v>0</v>
      </c>
      <c r="T407" s="144">
        <f>S407*H407</f>
        <v>0</v>
      </c>
      <c r="AR407" s="145" t="s">
        <v>113</v>
      </c>
      <c r="AT407" s="145" t="s">
        <v>331</v>
      </c>
      <c r="AU407" s="145" t="s">
        <v>76</v>
      </c>
      <c r="AY407" s="19" t="s">
        <v>328</v>
      </c>
      <c r="BE407" s="146">
        <f>IF(N407="základní",J407,0)</f>
        <v>0</v>
      </c>
      <c r="BF407" s="146">
        <f>IF(N407="snížená",J407,0)</f>
        <v>0</v>
      </c>
      <c r="BG407" s="146">
        <f>IF(N407="zákl. přenesená",J407,0)</f>
        <v>0</v>
      </c>
      <c r="BH407" s="146">
        <f>IF(N407="sníž. přenesená",J407,0)</f>
        <v>0</v>
      </c>
      <c r="BI407" s="146">
        <f>IF(N407="nulová",J407,0)</f>
        <v>0</v>
      </c>
      <c r="BJ407" s="19" t="s">
        <v>76</v>
      </c>
      <c r="BK407" s="146">
        <f>ROUND(I407*H407,2)</f>
        <v>0</v>
      </c>
      <c r="BL407" s="19" t="s">
        <v>113</v>
      </c>
      <c r="BM407" s="145" t="s">
        <v>3973</v>
      </c>
    </row>
    <row r="408" spans="2:65" s="1" customFormat="1" ht="37.9" customHeight="1">
      <c r="B408" s="133"/>
      <c r="C408" s="134" t="s">
        <v>1575</v>
      </c>
      <c r="D408" s="134" t="s">
        <v>331</v>
      </c>
      <c r="E408" s="135" t="s">
        <v>8486</v>
      </c>
      <c r="F408" s="136" t="s">
        <v>8134</v>
      </c>
      <c r="G408" s="137" t="s">
        <v>585</v>
      </c>
      <c r="H408" s="138">
        <v>38.402999999999999</v>
      </c>
      <c r="I408" s="139"/>
      <c r="J408" s="140">
        <f>ROUND(I408*H408,2)</f>
        <v>0</v>
      </c>
      <c r="K408" s="136" t="s">
        <v>3</v>
      </c>
      <c r="L408" s="34"/>
      <c r="M408" s="189" t="s">
        <v>3</v>
      </c>
      <c r="N408" s="190" t="s">
        <v>40</v>
      </c>
      <c r="O408" s="154"/>
      <c r="P408" s="191">
        <f>O408*H408</f>
        <v>0</v>
      </c>
      <c r="Q408" s="191">
        <v>0</v>
      </c>
      <c r="R408" s="191">
        <f>Q408*H408</f>
        <v>0</v>
      </c>
      <c r="S408" s="191">
        <v>0</v>
      </c>
      <c r="T408" s="192">
        <f>S408*H408</f>
        <v>0</v>
      </c>
      <c r="AR408" s="145" t="s">
        <v>113</v>
      </c>
      <c r="AT408" s="145" t="s">
        <v>331</v>
      </c>
      <c r="AU408" s="145" t="s">
        <v>76</v>
      </c>
      <c r="AY408" s="19" t="s">
        <v>328</v>
      </c>
      <c r="BE408" s="146">
        <f>IF(N408="základní",J408,0)</f>
        <v>0</v>
      </c>
      <c r="BF408" s="146">
        <f>IF(N408="snížená",J408,0)</f>
        <v>0</v>
      </c>
      <c r="BG408" s="146">
        <f>IF(N408="zákl. přenesená",J408,0)</f>
        <v>0</v>
      </c>
      <c r="BH408" s="146">
        <f>IF(N408="sníž. přenesená",J408,0)</f>
        <v>0</v>
      </c>
      <c r="BI408" s="146">
        <f>IF(N408="nulová",J408,0)</f>
        <v>0</v>
      </c>
      <c r="BJ408" s="19" t="s">
        <v>76</v>
      </c>
      <c r="BK408" s="146">
        <f>ROUND(I408*H408,2)</f>
        <v>0</v>
      </c>
      <c r="BL408" s="19" t="s">
        <v>113</v>
      </c>
      <c r="BM408" s="145" t="s">
        <v>1422</v>
      </c>
    </row>
    <row r="409" spans="2:65" s="1" customFormat="1" ht="6.95" customHeight="1">
      <c r="B409" s="43"/>
      <c r="C409" s="44"/>
      <c r="D409" s="44"/>
      <c r="E409" s="44"/>
      <c r="F409" s="44"/>
      <c r="G409" s="44"/>
      <c r="H409" s="44"/>
      <c r="I409" s="44"/>
      <c r="J409" s="44"/>
      <c r="K409" s="44"/>
      <c r="L409" s="34"/>
    </row>
  </sheetData>
  <autoFilter ref="C97:K408" xr:uid="{00000000-0009-0000-0000-00002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900-000000000000}"/>
    <hyperlink ref="F107" r:id="rId2" xr:uid="{00000000-0004-0000-2900-000001000000}"/>
    <hyperlink ref="F109" r:id="rId3" xr:uid="{00000000-0004-0000-2900-000002000000}"/>
    <hyperlink ref="F111" r:id="rId4" xr:uid="{00000000-0004-0000-2900-000003000000}"/>
    <hyperlink ref="F113" r:id="rId5" xr:uid="{00000000-0004-0000-2900-000004000000}"/>
    <hyperlink ref="F119" r:id="rId6" xr:uid="{00000000-0004-0000-2900-000005000000}"/>
    <hyperlink ref="F122" r:id="rId7" xr:uid="{00000000-0004-0000-2900-000006000000}"/>
    <hyperlink ref="F125" r:id="rId8" xr:uid="{00000000-0004-0000-2900-000007000000}"/>
    <hyperlink ref="F128" r:id="rId9" xr:uid="{00000000-0004-0000-2900-000008000000}"/>
    <hyperlink ref="F140" r:id="rId10" xr:uid="{00000000-0004-0000-2900-000009000000}"/>
    <hyperlink ref="F143" r:id="rId11" xr:uid="{00000000-0004-0000-2900-00000A000000}"/>
    <hyperlink ref="F146" r:id="rId12" xr:uid="{00000000-0004-0000-2900-00000B000000}"/>
    <hyperlink ref="F148" r:id="rId13" xr:uid="{00000000-0004-0000-2900-00000C000000}"/>
    <hyperlink ref="F157" r:id="rId14" xr:uid="{00000000-0004-0000-2900-00000D000000}"/>
    <hyperlink ref="F162" r:id="rId15" xr:uid="{00000000-0004-0000-2900-00000E000000}"/>
    <hyperlink ref="F164" r:id="rId16" xr:uid="{00000000-0004-0000-2900-00000F000000}"/>
    <hyperlink ref="F173" r:id="rId17" xr:uid="{00000000-0004-0000-2900-000010000000}"/>
    <hyperlink ref="F175" r:id="rId18" xr:uid="{00000000-0004-0000-2900-000011000000}"/>
    <hyperlink ref="F195" r:id="rId19" xr:uid="{00000000-0004-0000-2900-000012000000}"/>
    <hyperlink ref="F206" r:id="rId20" xr:uid="{00000000-0004-0000-2900-000013000000}"/>
    <hyperlink ref="F209" r:id="rId21" xr:uid="{00000000-0004-0000-2900-000014000000}"/>
    <hyperlink ref="F216" r:id="rId22" xr:uid="{00000000-0004-0000-2900-000015000000}"/>
    <hyperlink ref="F227" r:id="rId23" xr:uid="{00000000-0004-0000-2900-000016000000}"/>
    <hyperlink ref="F234" r:id="rId24" xr:uid="{00000000-0004-0000-2900-000017000000}"/>
    <hyperlink ref="F236" r:id="rId25" xr:uid="{00000000-0004-0000-2900-000018000000}"/>
    <hyperlink ref="F239" r:id="rId26" xr:uid="{00000000-0004-0000-2900-000019000000}"/>
    <hyperlink ref="F242" r:id="rId27" xr:uid="{00000000-0004-0000-2900-00001A000000}"/>
    <hyperlink ref="F244" r:id="rId28" xr:uid="{00000000-0004-0000-2900-00001B000000}"/>
    <hyperlink ref="F253" r:id="rId29" xr:uid="{00000000-0004-0000-2900-00001C000000}"/>
    <hyperlink ref="F255" r:id="rId30" xr:uid="{00000000-0004-0000-2900-00001D000000}"/>
    <hyperlink ref="F257" r:id="rId31" xr:uid="{00000000-0004-0000-2900-00001E000000}"/>
    <hyperlink ref="F272" r:id="rId32" xr:uid="{00000000-0004-0000-2900-00001F000000}"/>
    <hyperlink ref="F278" r:id="rId33" xr:uid="{00000000-0004-0000-2900-000020000000}"/>
    <hyperlink ref="F280" r:id="rId34" xr:uid="{00000000-0004-0000-2900-000021000000}"/>
    <hyperlink ref="F282" r:id="rId35" xr:uid="{00000000-0004-0000-2900-000022000000}"/>
    <hyperlink ref="F293" r:id="rId36" xr:uid="{00000000-0004-0000-2900-000023000000}"/>
    <hyperlink ref="F296" r:id="rId37" xr:uid="{00000000-0004-0000-2900-000024000000}"/>
    <hyperlink ref="F307" r:id="rId38" xr:uid="{00000000-0004-0000-2900-000025000000}"/>
    <hyperlink ref="F311" r:id="rId39" xr:uid="{00000000-0004-0000-2900-000026000000}"/>
    <hyperlink ref="F328" r:id="rId40" xr:uid="{00000000-0004-0000-2900-000027000000}"/>
    <hyperlink ref="F333" r:id="rId41" xr:uid="{00000000-0004-0000-2900-000028000000}"/>
    <hyperlink ref="F340" r:id="rId42" xr:uid="{00000000-0004-0000-2900-000029000000}"/>
    <hyperlink ref="F343" r:id="rId43" xr:uid="{00000000-0004-0000-2900-00002A000000}"/>
    <hyperlink ref="F349" r:id="rId44" xr:uid="{00000000-0004-0000-2900-00002B000000}"/>
    <hyperlink ref="F352" r:id="rId45" xr:uid="{00000000-0004-0000-2900-00002C000000}"/>
    <hyperlink ref="F354" r:id="rId46" xr:uid="{00000000-0004-0000-2900-00002D000000}"/>
    <hyperlink ref="F356" r:id="rId47" xr:uid="{00000000-0004-0000-2900-00002E000000}"/>
    <hyperlink ref="F369" r:id="rId48" xr:uid="{00000000-0004-0000-2900-00002F000000}"/>
    <hyperlink ref="F372" r:id="rId49" xr:uid="{00000000-0004-0000-2900-000030000000}"/>
    <hyperlink ref="F374" r:id="rId50" xr:uid="{00000000-0004-0000-2900-000031000000}"/>
    <hyperlink ref="F394" r:id="rId51" xr:uid="{00000000-0004-0000-2900-000032000000}"/>
    <hyperlink ref="F402" r:id="rId52" xr:uid="{00000000-0004-0000-2900-00003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31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243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8652</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8893</v>
      </c>
      <c r="L12" s="34"/>
    </row>
    <row r="13" spans="2:46" s="1" customFormat="1" ht="16.5" customHeight="1">
      <c r="B13" s="34"/>
      <c r="E13" s="353" t="s">
        <v>9021</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ROUND((SUM(BE97:BE309)),  2)</f>
        <v>0</v>
      </c>
      <c r="I37" s="95">
        <v>0.21</v>
      </c>
      <c r="J37" s="84">
        <f>ROUND(((SUM(BE97:BE309))*I37),  2)</f>
        <v>0</v>
      </c>
      <c r="L37" s="34"/>
    </row>
    <row r="38" spans="2:12" s="1" customFormat="1" ht="14.45" customHeight="1">
      <c r="B38" s="34"/>
      <c r="E38" s="29" t="s">
        <v>41</v>
      </c>
      <c r="F38" s="84">
        <f>ROUND((SUM(BF97:BF309)),  2)</f>
        <v>0</v>
      </c>
      <c r="I38" s="95">
        <v>0.12</v>
      </c>
      <c r="J38" s="84">
        <f>ROUND(((SUM(BF97:BF309))*I38),  2)</f>
        <v>0</v>
      </c>
      <c r="L38" s="34"/>
    </row>
    <row r="39" spans="2:12" s="1" customFormat="1" ht="14.45" hidden="1" customHeight="1">
      <c r="B39" s="34"/>
      <c r="E39" s="29" t="s">
        <v>42</v>
      </c>
      <c r="F39" s="84">
        <f>ROUND((SUM(BG97:BG309)),  2)</f>
        <v>0</v>
      </c>
      <c r="I39" s="95">
        <v>0.21</v>
      </c>
      <c r="J39" s="84">
        <f>0</f>
        <v>0</v>
      </c>
      <c r="L39" s="34"/>
    </row>
    <row r="40" spans="2:12" s="1" customFormat="1" ht="14.45" hidden="1" customHeight="1">
      <c r="B40" s="34"/>
      <c r="E40" s="29" t="s">
        <v>43</v>
      </c>
      <c r="F40" s="84">
        <f>ROUND((SUM(BH97:BH309)),  2)</f>
        <v>0</v>
      </c>
      <c r="I40" s="95">
        <v>0.12</v>
      </c>
      <c r="J40" s="84">
        <f>0</f>
        <v>0</v>
      </c>
      <c r="L40" s="34"/>
    </row>
    <row r="41" spans="2:12" s="1" customFormat="1" ht="14.45" hidden="1" customHeight="1">
      <c r="B41" s="34"/>
      <c r="E41" s="29" t="s">
        <v>44</v>
      </c>
      <c r="F41" s="84">
        <f>ROUND((SUM(BI97:BI309)),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8652</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8893</v>
      </c>
      <c r="L57" s="34"/>
    </row>
    <row r="58" spans="2:12" s="1" customFormat="1" ht="16.5" customHeight="1">
      <c r="B58" s="34"/>
      <c r="E58" s="353" t="str">
        <f>E13</f>
        <v>Objekt6 -  Vegetační úpravy - Následná péče Etapa 2</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8570</v>
      </c>
      <c r="E68" s="107"/>
      <c r="F68" s="107"/>
      <c r="G68" s="107"/>
      <c r="H68" s="107"/>
      <c r="I68" s="107"/>
      <c r="J68" s="108">
        <f>J98</f>
        <v>0</v>
      </c>
      <c r="L68" s="105"/>
    </row>
    <row r="69" spans="2:47" s="9" customFormat="1" ht="19.899999999999999" customHeight="1">
      <c r="B69" s="109"/>
      <c r="D69" s="110" t="s">
        <v>9022</v>
      </c>
      <c r="E69" s="111"/>
      <c r="F69" s="111"/>
      <c r="G69" s="111"/>
      <c r="H69" s="111"/>
      <c r="I69" s="111"/>
      <c r="J69" s="112">
        <f>J99</f>
        <v>0</v>
      </c>
      <c r="L69" s="109"/>
    </row>
    <row r="70" spans="2:47" s="9" customFormat="1" ht="19.899999999999999" customHeight="1">
      <c r="B70" s="109"/>
      <c r="D70" s="110" t="s">
        <v>9023</v>
      </c>
      <c r="E70" s="111"/>
      <c r="F70" s="111"/>
      <c r="G70" s="111"/>
      <c r="H70" s="111"/>
      <c r="I70" s="111"/>
      <c r="J70" s="112">
        <f>J134</f>
        <v>0</v>
      </c>
      <c r="L70" s="109"/>
    </row>
    <row r="71" spans="2:47" s="9" customFormat="1" ht="19.899999999999999" customHeight="1">
      <c r="B71" s="109"/>
      <c r="D71" s="110" t="s">
        <v>9024</v>
      </c>
      <c r="E71" s="111"/>
      <c r="F71" s="111"/>
      <c r="G71" s="111"/>
      <c r="H71" s="111"/>
      <c r="I71" s="111"/>
      <c r="J71" s="112">
        <f>J188</f>
        <v>0</v>
      </c>
      <c r="L71" s="109"/>
    </row>
    <row r="72" spans="2:47" s="9" customFormat="1" ht="19.899999999999999" customHeight="1">
      <c r="B72" s="109"/>
      <c r="D72" s="110" t="s">
        <v>9025</v>
      </c>
      <c r="E72" s="111"/>
      <c r="F72" s="111"/>
      <c r="G72" s="111"/>
      <c r="H72" s="111"/>
      <c r="I72" s="111"/>
      <c r="J72" s="112">
        <f>J216</f>
        <v>0</v>
      </c>
      <c r="L72" s="109"/>
    </row>
    <row r="73" spans="2:47" s="9" customFormat="1" ht="19.899999999999999" customHeight="1">
      <c r="B73" s="109"/>
      <c r="D73" s="110" t="s">
        <v>9026</v>
      </c>
      <c r="E73" s="111"/>
      <c r="F73" s="111"/>
      <c r="G73" s="111"/>
      <c r="H73" s="111"/>
      <c r="I73" s="111"/>
      <c r="J73" s="112">
        <f>J269</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8652</v>
      </c>
      <c r="F85" s="335"/>
      <c r="G85" s="335"/>
      <c r="H85" s="335"/>
      <c r="L85" s="22"/>
    </row>
    <row r="86" spans="2:20" ht="12" customHeight="1">
      <c r="B86" s="22"/>
      <c r="C86" s="29" t="s">
        <v>303</v>
      </c>
      <c r="L86" s="22"/>
    </row>
    <row r="87" spans="2:20" s="1" customFormat="1" ht="16.5" customHeight="1">
      <c r="B87" s="34"/>
      <c r="E87" s="365" t="s">
        <v>419</v>
      </c>
      <c r="F87" s="374"/>
      <c r="G87" s="374"/>
      <c r="H87" s="374"/>
      <c r="L87" s="34"/>
    </row>
    <row r="88" spans="2:20" s="1" customFormat="1" ht="12" customHeight="1">
      <c r="B88" s="34"/>
      <c r="C88" s="29" t="s">
        <v>8893</v>
      </c>
      <c r="L88" s="34"/>
    </row>
    <row r="89" spans="2:20" s="1" customFormat="1" ht="16.5" customHeight="1">
      <c r="B89" s="34"/>
      <c r="E89" s="353" t="str">
        <f>E13</f>
        <v>Objekt6 -  Vegetační úpravy - Následná péče Etapa 2</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P99+P134+P188+P216+P269</f>
        <v>0</v>
      </c>
      <c r="R98" s="127">
        <f>R99+R134+R188+R216+R269</f>
        <v>0</v>
      </c>
      <c r="T98" s="128">
        <f>T99+T134+T188+T216+T269</f>
        <v>0</v>
      </c>
      <c r="AR98" s="122" t="s">
        <v>76</v>
      </c>
      <c r="AT98" s="129" t="s">
        <v>68</v>
      </c>
      <c r="AU98" s="129" t="s">
        <v>69</v>
      </c>
      <c r="AY98" s="122" t="s">
        <v>328</v>
      </c>
      <c r="BK98" s="130">
        <f>BK99+BK134+BK188+BK216+BK269</f>
        <v>0</v>
      </c>
    </row>
    <row r="99" spans="2:65" s="11" customFormat="1" ht="22.9" customHeight="1">
      <c r="B99" s="121"/>
      <c r="D99" s="122" t="s">
        <v>68</v>
      </c>
      <c r="E99" s="131" t="s">
        <v>9027</v>
      </c>
      <c r="F99" s="131" t="s">
        <v>8577</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21.75" customHeight="1">
      <c r="B100" s="133"/>
      <c r="C100" s="134" t="s">
        <v>76</v>
      </c>
      <c r="D100" s="134" t="s">
        <v>331</v>
      </c>
      <c r="E100" s="135" t="s">
        <v>7902</v>
      </c>
      <c r="F100" s="136" t="s">
        <v>7903</v>
      </c>
      <c r="G100" s="137" t="s">
        <v>491</v>
      </c>
      <c r="H100" s="138">
        <v>34.08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7904</v>
      </c>
      <c r="I101" s="149"/>
      <c r="L101" s="34"/>
      <c r="M101" s="150"/>
      <c r="T101" s="55"/>
      <c r="AT101" s="19" t="s">
        <v>338</v>
      </c>
      <c r="AU101" s="19" t="s">
        <v>79</v>
      </c>
    </row>
    <row r="102" spans="2:65" s="14" customFormat="1">
      <c r="B102" s="170"/>
      <c r="D102" s="151" t="s">
        <v>442</v>
      </c>
      <c r="E102" s="171" t="s">
        <v>3</v>
      </c>
      <c r="F102" s="172" t="s">
        <v>8578</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9028</v>
      </c>
      <c r="H103" s="159">
        <v>12</v>
      </c>
      <c r="I103" s="160"/>
      <c r="L103" s="156"/>
      <c r="M103" s="161"/>
      <c r="T103" s="162"/>
      <c r="AT103" s="157" t="s">
        <v>442</v>
      </c>
      <c r="AU103" s="157" t="s">
        <v>79</v>
      </c>
      <c r="AV103" s="12" t="s">
        <v>79</v>
      </c>
      <c r="AW103" s="12" t="s">
        <v>31</v>
      </c>
      <c r="AX103" s="12" t="s">
        <v>69</v>
      </c>
      <c r="AY103" s="157" t="s">
        <v>328</v>
      </c>
    </row>
    <row r="104" spans="2:65" s="14" customFormat="1" ht="22.5">
      <c r="B104" s="170"/>
      <c r="D104" s="151" t="s">
        <v>442</v>
      </c>
      <c r="E104" s="171" t="s">
        <v>3</v>
      </c>
      <c r="F104" s="172" t="s">
        <v>8580</v>
      </c>
      <c r="H104" s="171" t="s">
        <v>3</v>
      </c>
      <c r="I104" s="173"/>
      <c r="L104" s="170"/>
      <c r="M104" s="174"/>
      <c r="T104" s="175"/>
      <c r="AT104" s="171" t="s">
        <v>442</v>
      </c>
      <c r="AU104" s="171" t="s">
        <v>79</v>
      </c>
      <c r="AV104" s="14" t="s">
        <v>76</v>
      </c>
      <c r="AW104" s="14" t="s">
        <v>31</v>
      </c>
      <c r="AX104" s="14" t="s">
        <v>69</v>
      </c>
      <c r="AY104" s="171" t="s">
        <v>328</v>
      </c>
    </row>
    <row r="105" spans="2:65" s="12" customFormat="1">
      <c r="B105" s="156"/>
      <c r="D105" s="151" t="s">
        <v>442</v>
      </c>
      <c r="E105" s="157" t="s">
        <v>3</v>
      </c>
      <c r="F105" s="158" t="s">
        <v>9029</v>
      </c>
      <c r="H105" s="159">
        <v>22.08</v>
      </c>
      <c r="I105" s="160"/>
      <c r="L105" s="156"/>
      <c r="M105" s="161"/>
      <c r="T105" s="162"/>
      <c r="AT105" s="157" t="s">
        <v>442</v>
      </c>
      <c r="AU105" s="157" t="s">
        <v>79</v>
      </c>
      <c r="AV105" s="12" t="s">
        <v>79</v>
      </c>
      <c r="AW105" s="12" t="s">
        <v>31</v>
      </c>
      <c r="AX105" s="12" t="s">
        <v>69</v>
      </c>
      <c r="AY105" s="157" t="s">
        <v>328</v>
      </c>
    </row>
    <row r="106" spans="2:65" s="13" customFormat="1">
      <c r="B106" s="163"/>
      <c r="D106" s="151" t="s">
        <v>442</v>
      </c>
      <c r="E106" s="164" t="s">
        <v>3</v>
      </c>
      <c r="F106" s="165" t="s">
        <v>452</v>
      </c>
      <c r="H106" s="166">
        <v>34.08</v>
      </c>
      <c r="I106" s="167"/>
      <c r="L106" s="163"/>
      <c r="M106" s="168"/>
      <c r="T106" s="169"/>
      <c r="AT106" s="164" t="s">
        <v>442</v>
      </c>
      <c r="AU106" s="164" t="s">
        <v>79</v>
      </c>
      <c r="AV106" s="13" t="s">
        <v>113</v>
      </c>
      <c r="AW106" s="13" t="s">
        <v>31</v>
      </c>
      <c r="AX106" s="13" t="s">
        <v>76</v>
      </c>
      <c r="AY106" s="164" t="s">
        <v>328</v>
      </c>
    </row>
    <row r="107" spans="2:65" s="1" customFormat="1" ht="37.9" customHeight="1">
      <c r="B107" s="133"/>
      <c r="C107" s="134" t="s">
        <v>79</v>
      </c>
      <c r="D107" s="134" t="s">
        <v>331</v>
      </c>
      <c r="E107" s="135" t="s">
        <v>7909</v>
      </c>
      <c r="F107" s="136" t="s">
        <v>7910</v>
      </c>
      <c r="G107" s="137" t="s">
        <v>491</v>
      </c>
      <c r="H107" s="138">
        <v>34.08</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113</v>
      </c>
    </row>
    <row r="108" spans="2:65" s="1" customFormat="1">
      <c r="B108" s="34"/>
      <c r="D108" s="147" t="s">
        <v>338</v>
      </c>
      <c r="F108" s="148" t="s">
        <v>7911</v>
      </c>
      <c r="I108" s="149"/>
      <c r="L108" s="34"/>
      <c r="M108" s="150"/>
      <c r="T108" s="55"/>
      <c r="AT108" s="19" t="s">
        <v>338</v>
      </c>
      <c r="AU108" s="19" t="s">
        <v>79</v>
      </c>
    </row>
    <row r="109" spans="2:65" s="1" customFormat="1" ht="16.5" customHeight="1">
      <c r="B109" s="133"/>
      <c r="C109" s="176" t="s">
        <v>87</v>
      </c>
      <c r="D109" s="176" t="s">
        <v>539</v>
      </c>
      <c r="E109" s="177" t="s">
        <v>7912</v>
      </c>
      <c r="F109" s="178" t="s">
        <v>7913</v>
      </c>
      <c r="G109" s="179" t="s">
        <v>491</v>
      </c>
      <c r="H109" s="180">
        <v>34.08</v>
      </c>
      <c r="I109" s="181"/>
      <c r="J109" s="182">
        <f>ROUND(I109*H109,2)</f>
        <v>0</v>
      </c>
      <c r="K109" s="178" t="s">
        <v>335</v>
      </c>
      <c r="L109" s="183"/>
      <c r="M109" s="184" t="s">
        <v>3</v>
      </c>
      <c r="N109" s="185" t="s">
        <v>40</v>
      </c>
      <c r="P109" s="143">
        <f>O109*H109</f>
        <v>0</v>
      </c>
      <c r="Q109" s="143">
        <v>0</v>
      </c>
      <c r="R109" s="143">
        <f>Q109*H109</f>
        <v>0</v>
      </c>
      <c r="S109" s="143">
        <v>0</v>
      </c>
      <c r="T109" s="144">
        <f>S109*H109</f>
        <v>0</v>
      </c>
      <c r="AR109" s="145" t="s">
        <v>171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150</v>
      </c>
    </row>
    <row r="110" spans="2:65" s="1" customFormat="1" ht="24.2" customHeight="1">
      <c r="B110" s="133"/>
      <c r="C110" s="134" t="s">
        <v>113</v>
      </c>
      <c r="D110" s="134" t="s">
        <v>331</v>
      </c>
      <c r="E110" s="135" t="s">
        <v>8584</v>
      </c>
      <c r="F110" s="136" t="s">
        <v>9030</v>
      </c>
      <c r="G110" s="137" t="s">
        <v>439</v>
      </c>
      <c r="H110" s="138">
        <v>1336</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c r="B111" s="34"/>
      <c r="D111" s="147" t="s">
        <v>338</v>
      </c>
      <c r="F111" s="148" t="s">
        <v>8586</v>
      </c>
      <c r="I111" s="149"/>
      <c r="L111" s="34"/>
      <c r="M111" s="150"/>
      <c r="T111" s="55"/>
      <c r="AT111" s="19" t="s">
        <v>338</v>
      </c>
      <c r="AU111" s="19" t="s">
        <v>79</v>
      </c>
    </row>
    <row r="112" spans="2:65" s="14" customFormat="1">
      <c r="B112" s="170"/>
      <c r="D112" s="151" t="s">
        <v>442</v>
      </c>
      <c r="E112" s="171" t="s">
        <v>3</v>
      </c>
      <c r="F112" s="172" t="s">
        <v>8175</v>
      </c>
      <c r="H112" s="171" t="s">
        <v>3</v>
      </c>
      <c r="I112" s="173"/>
      <c r="L112" s="170"/>
      <c r="M112" s="174"/>
      <c r="T112" s="175"/>
      <c r="AT112" s="171" t="s">
        <v>442</v>
      </c>
      <c r="AU112" s="171" t="s">
        <v>79</v>
      </c>
      <c r="AV112" s="14" t="s">
        <v>76</v>
      </c>
      <c r="AW112" s="14" t="s">
        <v>31</v>
      </c>
      <c r="AX112" s="14" t="s">
        <v>69</v>
      </c>
      <c r="AY112" s="171" t="s">
        <v>328</v>
      </c>
    </row>
    <row r="113" spans="2:65" s="12" customFormat="1">
      <c r="B113" s="156"/>
      <c r="D113" s="151" t="s">
        <v>442</v>
      </c>
      <c r="E113" s="157" t="s">
        <v>3</v>
      </c>
      <c r="F113" s="158" t="s">
        <v>8951</v>
      </c>
      <c r="H113" s="159">
        <v>1336</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1336</v>
      </c>
      <c r="I114" s="167"/>
      <c r="L114" s="163"/>
      <c r="M114" s="168"/>
      <c r="T114" s="169"/>
      <c r="AT114" s="164" t="s">
        <v>442</v>
      </c>
      <c r="AU114" s="164" t="s">
        <v>79</v>
      </c>
      <c r="AV114" s="13" t="s">
        <v>113</v>
      </c>
      <c r="AW114" s="13" t="s">
        <v>31</v>
      </c>
      <c r="AX114" s="13" t="s">
        <v>76</v>
      </c>
      <c r="AY114" s="164" t="s">
        <v>328</v>
      </c>
    </row>
    <row r="115" spans="2:65" s="1" customFormat="1" ht="24.2" customHeight="1">
      <c r="B115" s="133"/>
      <c r="C115" s="134" t="s">
        <v>138</v>
      </c>
      <c r="D115" s="134" t="s">
        <v>331</v>
      </c>
      <c r="E115" s="135" t="s">
        <v>8588</v>
      </c>
      <c r="F115" s="136" t="s">
        <v>8589</v>
      </c>
      <c r="G115" s="137" t="s">
        <v>439</v>
      </c>
      <c r="H115" s="138">
        <v>184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c r="B116" s="34"/>
      <c r="D116" s="147" t="s">
        <v>338</v>
      </c>
      <c r="F116" s="148" t="s">
        <v>8590</v>
      </c>
      <c r="I116" s="149"/>
      <c r="L116" s="34"/>
      <c r="M116" s="150"/>
      <c r="T116" s="55"/>
      <c r="AT116" s="19" t="s">
        <v>338</v>
      </c>
      <c r="AU116" s="19" t="s">
        <v>79</v>
      </c>
    </row>
    <row r="117" spans="2:65" s="12" customFormat="1">
      <c r="B117" s="156"/>
      <c r="D117" s="151" t="s">
        <v>442</v>
      </c>
      <c r="E117" s="157" t="s">
        <v>3</v>
      </c>
      <c r="F117" s="158" t="s">
        <v>9031</v>
      </c>
      <c r="H117" s="159">
        <v>184</v>
      </c>
      <c r="I117" s="160"/>
      <c r="L117" s="156"/>
      <c r="M117" s="161"/>
      <c r="T117" s="162"/>
      <c r="AT117" s="157" t="s">
        <v>442</v>
      </c>
      <c r="AU117" s="157" t="s">
        <v>79</v>
      </c>
      <c r="AV117" s="12" t="s">
        <v>79</v>
      </c>
      <c r="AW117" s="12" t="s">
        <v>31</v>
      </c>
      <c r="AX117" s="12" t="s">
        <v>69</v>
      </c>
      <c r="AY117" s="157" t="s">
        <v>328</v>
      </c>
    </row>
    <row r="118" spans="2:65" s="13" customFormat="1">
      <c r="B118" s="163"/>
      <c r="D118" s="151" t="s">
        <v>442</v>
      </c>
      <c r="E118" s="164" t="s">
        <v>3</v>
      </c>
      <c r="F118" s="165" t="s">
        <v>452</v>
      </c>
      <c r="H118" s="166">
        <v>184</v>
      </c>
      <c r="I118" s="167"/>
      <c r="L118" s="163"/>
      <c r="M118" s="168"/>
      <c r="T118" s="169"/>
      <c r="AT118" s="164" t="s">
        <v>442</v>
      </c>
      <c r="AU118" s="164" t="s">
        <v>79</v>
      </c>
      <c r="AV118" s="13" t="s">
        <v>113</v>
      </c>
      <c r="AW118" s="13" t="s">
        <v>31</v>
      </c>
      <c r="AX118" s="13" t="s">
        <v>76</v>
      </c>
      <c r="AY118" s="164" t="s">
        <v>328</v>
      </c>
    </row>
    <row r="119" spans="2:65" s="1" customFormat="1" ht="24.2" customHeight="1">
      <c r="B119" s="133"/>
      <c r="C119" s="134" t="s">
        <v>150</v>
      </c>
      <c r="D119" s="134" t="s">
        <v>331</v>
      </c>
      <c r="E119" s="135" t="s">
        <v>8592</v>
      </c>
      <c r="F119" s="136" t="s">
        <v>8593</v>
      </c>
      <c r="G119" s="137" t="s">
        <v>8594</v>
      </c>
      <c r="H119" s="138">
        <v>3.68</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v>
      </c>
    </row>
    <row r="120" spans="2:65" s="1" customFormat="1">
      <c r="B120" s="34"/>
      <c r="D120" s="147" t="s">
        <v>338</v>
      </c>
      <c r="F120" s="148" t="s">
        <v>8595</v>
      </c>
      <c r="I120" s="149"/>
      <c r="L120" s="34"/>
      <c r="M120" s="150"/>
      <c r="T120" s="55"/>
      <c r="AT120" s="19" t="s">
        <v>338</v>
      </c>
      <c r="AU120" s="19" t="s">
        <v>79</v>
      </c>
    </row>
    <row r="121" spans="2:65" s="14" customFormat="1">
      <c r="B121" s="170"/>
      <c r="D121" s="151" t="s">
        <v>442</v>
      </c>
      <c r="E121" s="171" t="s">
        <v>3</v>
      </c>
      <c r="F121" s="172" t="s">
        <v>8175</v>
      </c>
      <c r="H121" s="171" t="s">
        <v>3</v>
      </c>
      <c r="I121" s="173"/>
      <c r="L121" s="170"/>
      <c r="M121" s="174"/>
      <c r="T121" s="175"/>
      <c r="AT121" s="171" t="s">
        <v>442</v>
      </c>
      <c r="AU121" s="171" t="s">
        <v>79</v>
      </c>
      <c r="AV121" s="14" t="s">
        <v>76</v>
      </c>
      <c r="AW121" s="14" t="s">
        <v>31</v>
      </c>
      <c r="AX121" s="14" t="s">
        <v>69</v>
      </c>
      <c r="AY121" s="171" t="s">
        <v>328</v>
      </c>
    </row>
    <row r="122" spans="2:65" s="12" customFormat="1">
      <c r="B122" s="156"/>
      <c r="D122" s="151" t="s">
        <v>442</v>
      </c>
      <c r="E122" s="157" t="s">
        <v>3</v>
      </c>
      <c r="F122" s="158" t="s">
        <v>9032</v>
      </c>
      <c r="H122" s="159">
        <v>3.68</v>
      </c>
      <c r="I122" s="160"/>
      <c r="L122" s="156"/>
      <c r="M122" s="161"/>
      <c r="T122" s="162"/>
      <c r="AT122" s="157" t="s">
        <v>442</v>
      </c>
      <c r="AU122" s="157" t="s">
        <v>79</v>
      </c>
      <c r="AV122" s="12" t="s">
        <v>79</v>
      </c>
      <c r="AW122" s="12" t="s">
        <v>31</v>
      </c>
      <c r="AX122" s="12" t="s">
        <v>69</v>
      </c>
      <c r="AY122" s="157" t="s">
        <v>328</v>
      </c>
    </row>
    <row r="123" spans="2:65" s="13" customFormat="1">
      <c r="B123" s="163"/>
      <c r="D123" s="151" t="s">
        <v>442</v>
      </c>
      <c r="E123" s="164" t="s">
        <v>3</v>
      </c>
      <c r="F123" s="165" t="s">
        <v>452</v>
      </c>
      <c r="H123" s="166">
        <v>3.68</v>
      </c>
      <c r="I123" s="167"/>
      <c r="L123" s="163"/>
      <c r="M123" s="168"/>
      <c r="T123" s="169"/>
      <c r="AT123" s="164" t="s">
        <v>442</v>
      </c>
      <c r="AU123" s="164" t="s">
        <v>79</v>
      </c>
      <c r="AV123" s="13" t="s">
        <v>113</v>
      </c>
      <c r="AW123" s="13" t="s">
        <v>31</v>
      </c>
      <c r="AX123" s="13" t="s">
        <v>76</v>
      </c>
      <c r="AY123" s="164" t="s">
        <v>328</v>
      </c>
    </row>
    <row r="124" spans="2:65" s="1" customFormat="1" ht="24.2" customHeight="1">
      <c r="B124" s="133"/>
      <c r="C124" s="134" t="s">
        <v>168</v>
      </c>
      <c r="D124" s="134" t="s">
        <v>331</v>
      </c>
      <c r="E124" s="135" t="s">
        <v>8597</v>
      </c>
      <c r="F124" s="136" t="s">
        <v>8598</v>
      </c>
      <c r="G124" s="137" t="s">
        <v>585</v>
      </c>
      <c r="H124" s="138">
        <v>1.9E-2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512</v>
      </c>
    </row>
    <row r="125" spans="2:65" s="1" customFormat="1">
      <c r="B125" s="34"/>
      <c r="D125" s="147" t="s">
        <v>338</v>
      </c>
      <c r="F125" s="148" t="s">
        <v>8599</v>
      </c>
      <c r="I125" s="149"/>
      <c r="L125" s="34"/>
      <c r="M125" s="150"/>
      <c r="T125" s="55"/>
      <c r="AT125" s="19" t="s">
        <v>338</v>
      </c>
      <c r="AU125" s="19" t="s">
        <v>79</v>
      </c>
    </row>
    <row r="126" spans="2:65" s="14" customFormat="1">
      <c r="B126" s="170"/>
      <c r="D126" s="151" t="s">
        <v>442</v>
      </c>
      <c r="E126" s="171" t="s">
        <v>3</v>
      </c>
      <c r="F126" s="172" t="s">
        <v>8600</v>
      </c>
      <c r="H126" s="171" t="s">
        <v>3</v>
      </c>
      <c r="I126" s="173"/>
      <c r="L126" s="170"/>
      <c r="M126" s="174"/>
      <c r="T126" s="175"/>
      <c r="AT126" s="171" t="s">
        <v>442</v>
      </c>
      <c r="AU126" s="171" t="s">
        <v>79</v>
      </c>
      <c r="AV126" s="14" t="s">
        <v>76</v>
      </c>
      <c r="AW126" s="14" t="s">
        <v>31</v>
      </c>
      <c r="AX126" s="14" t="s">
        <v>69</v>
      </c>
      <c r="AY126" s="171" t="s">
        <v>328</v>
      </c>
    </row>
    <row r="127" spans="2:65" s="12" customFormat="1">
      <c r="B127" s="156"/>
      <c r="D127" s="151" t="s">
        <v>442</v>
      </c>
      <c r="E127" s="157" t="s">
        <v>3</v>
      </c>
      <c r="F127" s="158" t="s">
        <v>9033</v>
      </c>
      <c r="H127" s="159">
        <v>1.2999999999999999E-2</v>
      </c>
      <c r="I127" s="160"/>
      <c r="L127" s="156"/>
      <c r="M127" s="161"/>
      <c r="T127" s="162"/>
      <c r="AT127" s="157" t="s">
        <v>442</v>
      </c>
      <c r="AU127" s="157" t="s">
        <v>79</v>
      </c>
      <c r="AV127" s="12" t="s">
        <v>79</v>
      </c>
      <c r="AW127" s="12" t="s">
        <v>31</v>
      </c>
      <c r="AX127" s="12" t="s">
        <v>69</v>
      </c>
      <c r="AY127" s="157" t="s">
        <v>328</v>
      </c>
    </row>
    <row r="128" spans="2:65" s="14" customFormat="1">
      <c r="B128" s="170"/>
      <c r="D128" s="151" t="s">
        <v>442</v>
      </c>
      <c r="E128" s="171" t="s">
        <v>3</v>
      </c>
      <c r="F128" s="172" t="s">
        <v>8602</v>
      </c>
      <c r="H128" s="171" t="s">
        <v>3</v>
      </c>
      <c r="I128" s="173"/>
      <c r="L128" s="170"/>
      <c r="M128" s="174"/>
      <c r="T128" s="175"/>
      <c r="AT128" s="171" t="s">
        <v>442</v>
      </c>
      <c r="AU128" s="171" t="s">
        <v>79</v>
      </c>
      <c r="AV128" s="14" t="s">
        <v>76</v>
      </c>
      <c r="AW128" s="14" t="s">
        <v>31</v>
      </c>
      <c r="AX128" s="14" t="s">
        <v>69</v>
      </c>
      <c r="AY128" s="171" t="s">
        <v>328</v>
      </c>
    </row>
    <row r="129" spans="2:65" s="12" customFormat="1">
      <c r="B129" s="156"/>
      <c r="D129" s="151" t="s">
        <v>442</v>
      </c>
      <c r="E129" s="157" t="s">
        <v>3</v>
      </c>
      <c r="F129" s="158" t="s">
        <v>9034</v>
      </c>
      <c r="H129" s="159">
        <v>6.0000000000000001E-3</v>
      </c>
      <c r="I129" s="160"/>
      <c r="L129" s="156"/>
      <c r="M129" s="161"/>
      <c r="T129" s="162"/>
      <c r="AT129" s="157" t="s">
        <v>442</v>
      </c>
      <c r="AU129" s="157" t="s">
        <v>79</v>
      </c>
      <c r="AV129" s="12" t="s">
        <v>79</v>
      </c>
      <c r="AW129" s="12" t="s">
        <v>31</v>
      </c>
      <c r="AX129" s="12" t="s">
        <v>69</v>
      </c>
      <c r="AY129" s="157" t="s">
        <v>328</v>
      </c>
    </row>
    <row r="130" spans="2:65" s="13" customFormat="1">
      <c r="B130" s="163"/>
      <c r="D130" s="151" t="s">
        <v>442</v>
      </c>
      <c r="E130" s="164" t="s">
        <v>3</v>
      </c>
      <c r="F130" s="165" t="s">
        <v>452</v>
      </c>
      <c r="H130" s="166">
        <v>1.9E-2</v>
      </c>
      <c r="I130" s="167"/>
      <c r="L130" s="163"/>
      <c r="M130" s="168"/>
      <c r="T130" s="169"/>
      <c r="AT130" s="164" t="s">
        <v>442</v>
      </c>
      <c r="AU130" s="164" t="s">
        <v>79</v>
      </c>
      <c r="AV130" s="13" t="s">
        <v>113</v>
      </c>
      <c r="AW130" s="13" t="s">
        <v>31</v>
      </c>
      <c r="AX130" s="13" t="s">
        <v>76</v>
      </c>
      <c r="AY130" s="164" t="s">
        <v>328</v>
      </c>
    </row>
    <row r="131" spans="2:65" s="1" customFormat="1" ht="16.5" customHeight="1">
      <c r="B131" s="133"/>
      <c r="C131" s="176" t="s">
        <v>171</v>
      </c>
      <c r="D131" s="176" t="s">
        <v>539</v>
      </c>
      <c r="E131" s="177" t="s">
        <v>8604</v>
      </c>
      <c r="F131" s="178" t="s">
        <v>8605</v>
      </c>
      <c r="G131" s="179" t="s">
        <v>1383</v>
      </c>
      <c r="H131" s="180">
        <v>19.016999999999999</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532</v>
      </c>
    </row>
    <row r="132" spans="2:65" s="1" customFormat="1" ht="37.9" customHeight="1">
      <c r="B132" s="133"/>
      <c r="C132" s="134" t="s">
        <v>183</v>
      </c>
      <c r="D132" s="134" t="s">
        <v>331</v>
      </c>
      <c r="E132" s="135" t="s">
        <v>8133</v>
      </c>
      <c r="F132" s="136" t="s">
        <v>8606</v>
      </c>
      <c r="G132" s="137" t="s">
        <v>585</v>
      </c>
      <c r="H132" s="138">
        <v>1.0999999999999999E-2</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c r="B133" s="34"/>
      <c r="D133" s="147" t="s">
        <v>338</v>
      </c>
      <c r="F133" s="148" t="s">
        <v>8135</v>
      </c>
      <c r="I133" s="149"/>
      <c r="L133" s="34"/>
      <c r="M133" s="150"/>
      <c r="T133" s="55"/>
      <c r="AT133" s="19" t="s">
        <v>338</v>
      </c>
      <c r="AU133" s="19" t="s">
        <v>79</v>
      </c>
    </row>
    <row r="134" spans="2:65" s="11" customFormat="1" ht="22.9" customHeight="1">
      <c r="B134" s="121"/>
      <c r="D134" s="122" t="s">
        <v>68</v>
      </c>
      <c r="E134" s="131" t="s">
        <v>9035</v>
      </c>
      <c r="F134" s="131" t="s">
        <v>9036</v>
      </c>
      <c r="I134" s="124"/>
      <c r="J134" s="132">
        <f>BK134</f>
        <v>0</v>
      </c>
      <c r="L134" s="121"/>
      <c r="M134" s="126"/>
      <c r="P134" s="127">
        <f>SUM(P135:P187)</f>
        <v>0</v>
      </c>
      <c r="R134" s="127">
        <f>SUM(R135:R187)</f>
        <v>0</v>
      </c>
      <c r="T134" s="128">
        <f>SUM(T135:T187)</f>
        <v>0</v>
      </c>
      <c r="AR134" s="122" t="s">
        <v>76</v>
      </c>
      <c r="AT134" s="129" t="s">
        <v>68</v>
      </c>
      <c r="AU134" s="129" t="s">
        <v>76</v>
      </c>
      <c r="AY134" s="122" t="s">
        <v>328</v>
      </c>
      <c r="BK134" s="130">
        <f>SUM(BK135:BK187)</f>
        <v>0</v>
      </c>
    </row>
    <row r="135" spans="2:65" s="1" customFormat="1" ht="21.75" customHeight="1">
      <c r="B135" s="133"/>
      <c r="C135" s="134" t="s">
        <v>235</v>
      </c>
      <c r="D135" s="134" t="s">
        <v>331</v>
      </c>
      <c r="E135" s="135" t="s">
        <v>7902</v>
      </c>
      <c r="F135" s="136" t="s">
        <v>7903</v>
      </c>
      <c r="G135" s="137" t="s">
        <v>491</v>
      </c>
      <c r="H135" s="138">
        <v>34.08</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c r="B136" s="34"/>
      <c r="D136" s="147" t="s">
        <v>338</v>
      </c>
      <c r="F136" s="148" t="s">
        <v>7904</v>
      </c>
      <c r="I136" s="149"/>
      <c r="L136" s="34"/>
      <c r="M136" s="150"/>
      <c r="T136" s="55"/>
      <c r="AT136" s="19" t="s">
        <v>338</v>
      </c>
      <c r="AU136" s="19" t="s">
        <v>79</v>
      </c>
    </row>
    <row r="137" spans="2:65" s="14" customFormat="1">
      <c r="B137" s="170"/>
      <c r="D137" s="151" t="s">
        <v>442</v>
      </c>
      <c r="E137" s="171" t="s">
        <v>3</v>
      </c>
      <c r="F137" s="172" t="s">
        <v>8578</v>
      </c>
      <c r="H137" s="171" t="s">
        <v>3</v>
      </c>
      <c r="I137" s="173"/>
      <c r="L137" s="170"/>
      <c r="M137" s="174"/>
      <c r="T137" s="175"/>
      <c r="AT137" s="171" t="s">
        <v>442</v>
      </c>
      <c r="AU137" s="171" t="s">
        <v>79</v>
      </c>
      <c r="AV137" s="14" t="s">
        <v>76</v>
      </c>
      <c r="AW137" s="14" t="s">
        <v>31</v>
      </c>
      <c r="AX137" s="14" t="s">
        <v>69</v>
      </c>
      <c r="AY137" s="171" t="s">
        <v>328</v>
      </c>
    </row>
    <row r="138" spans="2:65" s="12" customFormat="1">
      <c r="B138" s="156"/>
      <c r="D138" s="151" t="s">
        <v>442</v>
      </c>
      <c r="E138" s="157" t="s">
        <v>3</v>
      </c>
      <c r="F138" s="158" t="s">
        <v>9028</v>
      </c>
      <c r="H138" s="159">
        <v>12</v>
      </c>
      <c r="I138" s="160"/>
      <c r="L138" s="156"/>
      <c r="M138" s="161"/>
      <c r="T138" s="162"/>
      <c r="AT138" s="157" t="s">
        <v>442</v>
      </c>
      <c r="AU138" s="157" t="s">
        <v>79</v>
      </c>
      <c r="AV138" s="12" t="s">
        <v>79</v>
      </c>
      <c r="AW138" s="12" t="s">
        <v>31</v>
      </c>
      <c r="AX138" s="12" t="s">
        <v>69</v>
      </c>
      <c r="AY138" s="157" t="s">
        <v>328</v>
      </c>
    </row>
    <row r="139" spans="2:65" s="14" customFormat="1" ht="22.5">
      <c r="B139" s="170"/>
      <c r="D139" s="151" t="s">
        <v>442</v>
      </c>
      <c r="E139" s="171" t="s">
        <v>3</v>
      </c>
      <c r="F139" s="172" t="s">
        <v>8580</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9029</v>
      </c>
      <c r="H140" s="159">
        <v>22.08</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34.08</v>
      </c>
      <c r="I141" s="167"/>
      <c r="L141" s="163"/>
      <c r="M141" s="168"/>
      <c r="T141" s="169"/>
      <c r="AT141" s="164" t="s">
        <v>442</v>
      </c>
      <c r="AU141" s="164" t="s">
        <v>79</v>
      </c>
      <c r="AV141" s="13" t="s">
        <v>113</v>
      </c>
      <c r="AW141" s="13" t="s">
        <v>31</v>
      </c>
      <c r="AX141" s="13" t="s">
        <v>76</v>
      </c>
      <c r="AY141" s="164" t="s">
        <v>328</v>
      </c>
    </row>
    <row r="142" spans="2:65" s="1" customFormat="1" ht="37.9" customHeight="1">
      <c r="B142" s="133"/>
      <c r="C142" s="134" t="s">
        <v>239</v>
      </c>
      <c r="D142" s="134" t="s">
        <v>331</v>
      </c>
      <c r="E142" s="135" t="s">
        <v>7909</v>
      </c>
      <c r="F142" s="136" t="s">
        <v>7910</v>
      </c>
      <c r="G142" s="137" t="s">
        <v>491</v>
      </c>
      <c r="H142" s="138">
        <v>34.08</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c r="B143" s="34"/>
      <c r="D143" s="147" t="s">
        <v>338</v>
      </c>
      <c r="F143" s="148" t="s">
        <v>7911</v>
      </c>
      <c r="I143" s="149"/>
      <c r="L143" s="34"/>
      <c r="M143" s="150"/>
      <c r="T143" s="55"/>
      <c r="AT143" s="19" t="s">
        <v>338</v>
      </c>
      <c r="AU143" s="19" t="s">
        <v>79</v>
      </c>
    </row>
    <row r="144" spans="2:65" s="1" customFormat="1" ht="16.5" customHeight="1">
      <c r="B144" s="133"/>
      <c r="C144" s="176" t="s">
        <v>9</v>
      </c>
      <c r="D144" s="176" t="s">
        <v>539</v>
      </c>
      <c r="E144" s="177" t="s">
        <v>7912</v>
      </c>
      <c r="F144" s="178" t="s">
        <v>7913</v>
      </c>
      <c r="G144" s="179" t="s">
        <v>491</v>
      </c>
      <c r="H144" s="180">
        <v>34.08</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2" customHeight="1">
      <c r="B145" s="133"/>
      <c r="C145" s="134" t="s">
        <v>505</v>
      </c>
      <c r="D145" s="134" t="s">
        <v>331</v>
      </c>
      <c r="E145" s="135" t="s">
        <v>8588</v>
      </c>
      <c r="F145" s="136" t="s">
        <v>8589</v>
      </c>
      <c r="G145" s="137" t="s">
        <v>439</v>
      </c>
      <c r="H145" s="138">
        <v>184</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c r="B146" s="34"/>
      <c r="D146" s="147" t="s">
        <v>338</v>
      </c>
      <c r="F146" s="148" t="s">
        <v>8590</v>
      </c>
      <c r="I146" s="149"/>
      <c r="L146" s="34"/>
      <c r="M146" s="150"/>
      <c r="T146" s="55"/>
      <c r="AT146" s="19" t="s">
        <v>338</v>
      </c>
      <c r="AU146" s="19" t="s">
        <v>79</v>
      </c>
    </row>
    <row r="147" spans="2:65" s="12" customFormat="1">
      <c r="B147" s="156"/>
      <c r="D147" s="151" t="s">
        <v>442</v>
      </c>
      <c r="E147" s="157" t="s">
        <v>3</v>
      </c>
      <c r="F147" s="158" t="s">
        <v>9031</v>
      </c>
      <c r="H147" s="159">
        <v>184</v>
      </c>
      <c r="I147" s="160"/>
      <c r="L147" s="156"/>
      <c r="M147" s="161"/>
      <c r="T147" s="162"/>
      <c r="AT147" s="157" t="s">
        <v>442</v>
      </c>
      <c r="AU147" s="157" t="s">
        <v>79</v>
      </c>
      <c r="AV147" s="12" t="s">
        <v>79</v>
      </c>
      <c r="AW147" s="12" t="s">
        <v>31</v>
      </c>
      <c r="AX147" s="12" t="s">
        <v>69</v>
      </c>
      <c r="AY147" s="157" t="s">
        <v>328</v>
      </c>
    </row>
    <row r="148" spans="2:65" s="13" customFormat="1">
      <c r="B148" s="163"/>
      <c r="D148" s="151" t="s">
        <v>442</v>
      </c>
      <c r="E148" s="164" t="s">
        <v>3</v>
      </c>
      <c r="F148" s="165" t="s">
        <v>452</v>
      </c>
      <c r="H148" s="166">
        <v>184</v>
      </c>
      <c r="I148" s="167"/>
      <c r="L148" s="163"/>
      <c r="M148" s="168"/>
      <c r="T148" s="169"/>
      <c r="AT148" s="164" t="s">
        <v>442</v>
      </c>
      <c r="AU148" s="164" t="s">
        <v>79</v>
      </c>
      <c r="AV148" s="13" t="s">
        <v>113</v>
      </c>
      <c r="AW148" s="13" t="s">
        <v>31</v>
      </c>
      <c r="AX148" s="13" t="s">
        <v>76</v>
      </c>
      <c r="AY148" s="164" t="s">
        <v>328</v>
      </c>
    </row>
    <row r="149" spans="2:65" s="1" customFormat="1" ht="37.9" customHeight="1">
      <c r="B149" s="133"/>
      <c r="C149" s="134" t="s">
        <v>512</v>
      </c>
      <c r="D149" s="134" t="s">
        <v>331</v>
      </c>
      <c r="E149" s="135" t="s">
        <v>8609</v>
      </c>
      <c r="F149" s="136" t="s">
        <v>8610</v>
      </c>
      <c r="G149" s="137" t="s">
        <v>439</v>
      </c>
      <c r="H149" s="138">
        <v>168</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598</v>
      </c>
    </row>
    <row r="150" spans="2:65" s="1" customFormat="1">
      <c r="B150" s="34"/>
      <c r="D150" s="147" t="s">
        <v>338</v>
      </c>
      <c r="F150" s="148" t="s">
        <v>8611</v>
      </c>
      <c r="I150" s="149"/>
      <c r="L150" s="34"/>
      <c r="M150" s="150"/>
      <c r="T150" s="55"/>
      <c r="AT150" s="19" t="s">
        <v>338</v>
      </c>
      <c r="AU150" s="19" t="s">
        <v>79</v>
      </c>
    </row>
    <row r="151" spans="2:65" s="14" customFormat="1">
      <c r="B151" s="170"/>
      <c r="D151" s="151" t="s">
        <v>442</v>
      </c>
      <c r="E151" s="171" t="s">
        <v>3</v>
      </c>
      <c r="F151" s="172" t="s">
        <v>9037</v>
      </c>
      <c r="H151" s="171" t="s">
        <v>3</v>
      </c>
      <c r="I151" s="173"/>
      <c r="L151" s="170"/>
      <c r="M151" s="174"/>
      <c r="T151" s="175"/>
      <c r="AT151" s="171" t="s">
        <v>442</v>
      </c>
      <c r="AU151" s="171" t="s">
        <v>79</v>
      </c>
      <c r="AV151" s="14" t="s">
        <v>76</v>
      </c>
      <c r="AW151" s="14" t="s">
        <v>31</v>
      </c>
      <c r="AX151" s="14" t="s">
        <v>69</v>
      </c>
      <c r="AY151" s="171" t="s">
        <v>328</v>
      </c>
    </row>
    <row r="152" spans="2:65" s="12" customFormat="1">
      <c r="B152" s="156"/>
      <c r="D152" s="151" t="s">
        <v>442</v>
      </c>
      <c r="E152" s="157" t="s">
        <v>3</v>
      </c>
      <c r="F152" s="158" t="s">
        <v>1635</v>
      </c>
      <c r="H152" s="159">
        <v>168</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168</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526</v>
      </c>
      <c r="D154" s="134" t="s">
        <v>331</v>
      </c>
      <c r="E154" s="135" t="s">
        <v>8592</v>
      </c>
      <c r="F154" s="136" t="s">
        <v>8593</v>
      </c>
      <c r="G154" s="137" t="s">
        <v>8594</v>
      </c>
      <c r="H154" s="138">
        <v>3.68</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610</v>
      </c>
    </row>
    <row r="155" spans="2:65" s="1" customFormat="1">
      <c r="B155" s="34"/>
      <c r="D155" s="147" t="s">
        <v>338</v>
      </c>
      <c r="F155" s="148" t="s">
        <v>8595</v>
      </c>
      <c r="I155" s="149"/>
      <c r="L155" s="34"/>
      <c r="M155" s="150"/>
      <c r="T155" s="55"/>
      <c r="AT155" s="19" t="s">
        <v>338</v>
      </c>
      <c r="AU155" s="19" t="s">
        <v>79</v>
      </c>
    </row>
    <row r="156" spans="2:65" s="14" customFormat="1">
      <c r="B156" s="170"/>
      <c r="D156" s="151" t="s">
        <v>442</v>
      </c>
      <c r="E156" s="171" t="s">
        <v>3</v>
      </c>
      <c r="F156" s="172" t="s">
        <v>8175</v>
      </c>
      <c r="H156" s="171" t="s">
        <v>3</v>
      </c>
      <c r="I156" s="173"/>
      <c r="L156" s="170"/>
      <c r="M156" s="174"/>
      <c r="T156" s="175"/>
      <c r="AT156" s="171" t="s">
        <v>442</v>
      </c>
      <c r="AU156" s="171" t="s">
        <v>79</v>
      </c>
      <c r="AV156" s="14" t="s">
        <v>76</v>
      </c>
      <c r="AW156" s="14" t="s">
        <v>31</v>
      </c>
      <c r="AX156" s="14" t="s">
        <v>69</v>
      </c>
      <c r="AY156" s="171" t="s">
        <v>328</v>
      </c>
    </row>
    <row r="157" spans="2:65" s="12" customFormat="1">
      <c r="B157" s="156"/>
      <c r="D157" s="151" t="s">
        <v>442</v>
      </c>
      <c r="E157" s="157" t="s">
        <v>3</v>
      </c>
      <c r="F157" s="158" t="s">
        <v>9032</v>
      </c>
      <c r="H157" s="159">
        <v>3.68</v>
      </c>
      <c r="I157" s="160"/>
      <c r="L157" s="156"/>
      <c r="M157" s="161"/>
      <c r="T157" s="162"/>
      <c r="AT157" s="157" t="s">
        <v>442</v>
      </c>
      <c r="AU157" s="157" t="s">
        <v>79</v>
      </c>
      <c r="AV157" s="12" t="s">
        <v>79</v>
      </c>
      <c r="AW157" s="12" t="s">
        <v>31</v>
      </c>
      <c r="AX157" s="12" t="s">
        <v>69</v>
      </c>
      <c r="AY157" s="157" t="s">
        <v>328</v>
      </c>
    </row>
    <row r="158" spans="2:65" s="13" customFormat="1">
      <c r="B158" s="163"/>
      <c r="D158" s="151" t="s">
        <v>442</v>
      </c>
      <c r="E158" s="164" t="s">
        <v>3</v>
      </c>
      <c r="F158" s="165" t="s">
        <v>452</v>
      </c>
      <c r="H158" s="166">
        <v>3.68</v>
      </c>
      <c r="I158" s="167"/>
      <c r="L158" s="163"/>
      <c r="M158" s="168"/>
      <c r="T158" s="169"/>
      <c r="AT158" s="164" t="s">
        <v>442</v>
      </c>
      <c r="AU158" s="164" t="s">
        <v>79</v>
      </c>
      <c r="AV158" s="13" t="s">
        <v>113</v>
      </c>
      <c r="AW158" s="13" t="s">
        <v>31</v>
      </c>
      <c r="AX158" s="13" t="s">
        <v>76</v>
      </c>
      <c r="AY158" s="164" t="s">
        <v>328</v>
      </c>
    </row>
    <row r="159" spans="2:65" s="1" customFormat="1" ht="24.2" customHeight="1">
      <c r="B159" s="133"/>
      <c r="C159" s="134" t="s">
        <v>532</v>
      </c>
      <c r="D159" s="134" t="s">
        <v>331</v>
      </c>
      <c r="E159" s="135" t="s">
        <v>8597</v>
      </c>
      <c r="F159" s="136" t="s">
        <v>8598</v>
      </c>
      <c r="G159" s="137" t="s">
        <v>585</v>
      </c>
      <c r="H159" s="138">
        <v>6.0000000000000001E-3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621</v>
      </c>
    </row>
    <row r="160" spans="2:65" s="1" customFormat="1">
      <c r="B160" s="34"/>
      <c r="D160" s="147" t="s">
        <v>338</v>
      </c>
      <c r="F160" s="148" t="s">
        <v>8599</v>
      </c>
      <c r="I160" s="149"/>
      <c r="L160" s="34"/>
      <c r="M160" s="150"/>
      <c r="T160" s="55"/>
      <c r="AT160" s="19" t="s">
        <v>338</v>
      </c>
      <c r="AU160" s="19" t="s">
        <v>79</v>
      </c>
    </row>
    <row r="161" spans="2:65" s="1" customFormat="1" ht="16.5" customHeight="1">
      <c r="B161" s="133"/>
      <c r="C161" s="176" t="s">
        <v>538</v>
      </c>
      <c r="D161" s="176" t="s">
        <v>539</v>
      </c>
      <c r="E161" s="177" t="s">
        <v>8604</v>
      </c>
      <c r="F161" s="178" t="s">
        <v>8605</v>
      </c>
      <c r="G161" s="179" t="s">
        <v>1383</v>
      </c>
      <c r="H161" s="180">
        <v>5.52</v>
      </c>
      <c r="I161" s="181"/>
      <c r="J161" s="182">
        <f>ROUND(I161*H161,2)</f>
        <v>0</v>
      </c>
      <c r="K161" s="178" t="s">
        <v>335</v>
      </c>
      <c r="L161" s="183"/>
      <c r="M161" s="184" t="s">
        <v>3</v>
      </c>
      <c r="N161" s="185" t="s">
        <v>40</v>
      </c>
      <c r="P161" s="143">
        <f>O161*H161</f>
        <v>0</v>
      </c>
      <c r="Q161" s="143">
        <v>0</v>
      </c>
      <c r="R161" s="143">
        <f>Q161*H161</f>
        <v>0</v>
      </c>
      <c r="S161" s="143">
        <v>0</v>
      </c>
      <c r="T161" s="144">
        <f>S161*H161</f>
        <v>0</v>
      </c>
      <c r="AR161" s="145" t="s">
        <v>171</v>
      </c>
      <c r="AT161" s="145" t="s">
        <v>539</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631</v>
      </c>
    </row>
    <row r="162" spans="2:65" s="14" customFormat="1">
      <c r="B162" s="170"/>
      <c r="D162" s="151" t="s">
        <v>442</v>
      </c>
      <c r="E162" s="171" t="s">
        <v>3</v>
      </c>
      <c r="F162" s="172" t="s">
        <v>8614</v>
      </c>
      <c r="H162" s="171" t="s">
        <v>3</v>
      </c>
      <c r="I162" s="173"/>
      <c r="L162" s="170"/>
      <c r="M162" s="174"/>
      <c r="T162" s="175"/>
      <c r="AT162" s="171" t="s">
        <v>442</v>
      </c>
      <c r="AU162" s="171" t="s">
        <v>79</v>
      </c>
      <c r="AV162" s="14" t="s">
        <v>76</v>
      </c>
      <c r="AW162" s="14" t="s">
        <v>31</v>
      </c>
      <c r="AX162" s="14" t="s">
        <v>69</v>
      </c>
      <c r="AY162" s="171" t="s">
        <v>328</v>
      </c>
    </row>
    <row r="163" spans="2:65" s="12" customFormat="1">
      <c r="B163" s="156"/>
      <c r="D163" s="151" t="s">
        <v>442</v>
      </c>
      <c r="E163" s="157" t="s">
        <v>3</v>
      </c>
      <c r="F163" s="158" t="s">
        <v>9038</v>
      </c>
      <c r="H163" s="159">
        <v>5.52</v>
      </c>
      <c r="I163" s="160"/>
      <c r="L163" s="156"/>
      <c r="M163" s="161"/>
      <c r="T163" s="162"/>
      <c r="AT163" s="157" t="s">
        <v>442</v>
      </c>
      <c r="AU163" s="157" t="s">
        <v>79</v>
      </c>
      <c r="AV163" s="12" t="s">
        <v>79</v>
      </c>
      <c r="AW163" s="12" t="s">
        <v>31</v>
      </c>
      <c r="AX163" s="12" t="s">
        <v>69</v>
      </c>
      <c r="AY163" s="157" t="s">
        <v>328</v>
      </c>
    </row>
    <row r="164" spans="2:65" s="13" customFormat="1">
      <c r="B164" s="163"/>
      <c r="D164" s="151" t="s">
        <v>442</v>
      </c>
      <c r="E164" s="164" t="s">
        <v>3</v>
      </c>
      <c r="F164" s="165" t="s">
        <v>452</v>
      </c>
      <c r="H164" s="166">
        <v>5.52</v>
      </c>
      <c r="I164" s="167"/>
      <c r="L164" s="163"/>
      <c r="M164" s="168"/>
      <c r="T164" s="169"/>
      <c r="AT164" s="164" t="s">
        <v>442</v>
      </c>
      <c r="AU164" s="164" t="s">
        <v>79</v>
      </c>
      <c r="AV164" s="13" t="s">
        <v>113</v>
      </c>
      <c r="AW164" s="13" t="s">
        <v>31</v>
      </c>
      <c r="AX164" s="13" t="s">
        <v>76</v>
      </c>
      <c r="AY164" s="164" t="s">
        <v>328</v>
      </c>
    </row>
    <row r="165" spans="2:65" s="1" customFormat="1" ht="24.2" customHeight="1">
      <c r="B165" s="133"/>
      <c r="C165" s="134" t="s">
        <v>544</v>
      </c>
      <c r="D165" s="134" t="s">
        <v>331</v>
      </c>
      <c r="E165" s="135" t="s">
        <v>9039</v>
      </c>
      <c r="F165" s="136" t="s">
        <v>8620</v>
      </c>
      <c r="G165" s="137" t="s">
        <v>574</v>
      </c>
      <c r="H165" s="138">
        <v>5</v>
      </c>
      <c r="I165" s="139"/>
      <c r="J165" s="140">
        <f>ROUND(I165*H165,2)</f>
        <v>0</v>
      </c>
      <c r="K165" s="136" t="s">
        <v>335</v>
      </c>
      <c r="L165" s="34"/>
      <c r="M165" s="141" t="s">
        <v>3</v>
      </c>
      <c r="N165" s="142" t="s">
        <v>40</v>
      </c>
      <c r="P165" s="143">
        <f>O165*H165</f>
        <v>0</v>
      </c>
      <c r="Q165" s="143">
        <v>0</v>
      </c>
      <c r="R165" s="143">
        <f>Q165*H165</f>
        <v>0</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643</v>
      </c>
    </row>
    <row r="166" spans="2:65" s="1" customFormat="1">
      <c r="B166" s="34"/>
      <c r="D166" s="147" t="s">
        <v>338</v>
      </c>
      <c r="F166" s="148" t="s">
        <v>9040</v>
      </c>
      <c r="I166" s="149"/>
      <c r="L166" s="34"/>
      <c r="M166" s="150"/>
      <c r="T166" s="55"/>
      <c r="AT166" s="19" t="s">
        <v>338</v>
      </c>
      <c r="AU166" s="19" t="s">
        <v>79</v>
      </c>
    </row>
    <row r="167" spans="2:65" s="1" customFormat="1" ht="21.75" customHeight="1">
      <c r="B167" s="133"/>
      <c r="C167" s="134" t="s">
        <v>550</v>
      </c>
      <c r="D167" s="134" t="s">
        <v>331</v>
      </c>
      <c r="E167" s="135" t="s">
        <v>8616</v>
      </c>
      <c r="F167" s="136" t="s">
        <v>8617</v>
      </c>
      <c r="G167" s="137" t="s">
        <v>367</v>
      </c>
      <c r="H167" s="138">
        <v>15</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654</v>
      </c>
    </row>
    <row r="168" spans="2:65" s="1" customFormat="1">
      <c r="B168" s="34"/>
      <c r="D168" s="147" t="s">
        <v>338</v>
      </c>
      <c r="F168" s="148" t="s">
        <v>8618</v>
      </c>
      <c r="I168" s="149"/>
      <c r="L168" s="34"/>
      <c r="M168" s="150"/>
      <c r="T168" s="55"/>
      <c r="AT168" s="19" t="s">
        <v>338</v>
      </c>
      <c r="AU168" s="19" t="s">
        <v>79</v>
      </c>
    </row>
    <row r="169" spans="2:65" s="1" customFormat="1" ht="24.2" customHeight="1">
      <c r="B169" s="133"/>
      <c r="C169" s="134" t="s">
        <v>556</v>
      </c>
      <c r="D169" s="134" t="s">
        <v>331</v>
      </c>
      <c r="E169" s="135" t="s">
        <v>9041</v>
      </c>
      <c r="F169" s="136" t="s">
        <v>8622</v>
      </c>
      <c r="G169" s="137" t="s">
        <v>439</v>
      </c>
      <c r="H169" s="138">
        <v>16.8</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666</v>
      </c>
    </row>
    <row r="170" spans="2:65" s="1" customFormat="1">
      <c r="B170" s="34"/>
      <c r="D170" s="147" t="s">
        <v>338</v>
      </c>
      <c r="F170" s="148" t="s">
        <v>9042</v>
      </c>
      <c r="I170" s="149"/>
      <c r="L170" s="34"/>
      <c r="M170" s="150"/>
      <c r="T170" s="55"/>
      <c r="AT170" s="19" t="s">
        <v>338</v>
      </c>
      <c r="AU170" s="19" t="s">
        <v>79</v>
      </c>
    </row>
    <row r="171" spans="2:65" s="14" customFormat="1">
      <c r="B171" s="170"/>
      <c r="D171" s="151" t="s">
        <v>442</v>
      </c>
      <c r="E171" s="171" t="s">
        <v>3</v>
      </c>
      <c r="F171" s="172" t="s">
        <v>8623</v>
      </c>
      <c r="H171" s="171" t="s">
        <v>3</v>
      </c>
      <c r="I171" s="173"/>
      <c r="L171" s="170"/>
      <c r="M171" s="174"/>
      <c r="T171" s="175"/>
      <c r="AT171" s="171" t="s">
        <v>442</v>
      </c>
      <c r="AU171" s="171" t="s">
        <v>79</v>
      </c>
      <c r="AV171" s="14" t="s">
        <v>76</v>
      </c>
      <c r="AW171" s="14" t="s">
        <v>31</v>
      </c>
      <c r="AX171" s="14" t="s">
        <v>69</v>
      </c>
      <c r="AY171" s="171" t="s">
        <v>328</v>
      </c>
    </row>
    <row r="172" spans="2:65" s="14" customFormat="1">
      <c r="B172" s="170"/>
      <c r="D172" s="151" t="s">
        <v>442</v>
      </c>
      <c r="E172" s="171" t="s">
        <v>3</v>
      </c>
      <c r="F172" s="172" t="s">
        <v>8624</v>
      </c>
      <c r="H172" s="171" t="s">
        <v>3</v>
      </c>
      <c r="I172" s="173"/>
      <c r="L172" s="170"/>
      <c r="M172" s="174"/>
      <c r="T172" s="175"/>
      <c r="AT172" s="171" t="s">
        <v>442</v>
      </c>
      <c r="AU172" s="171" t="s">
        <v>79</v>
      </c>
      <c r="AV172" s="14" t="s">
        <v>76</v>
      </c>
      <c r="AW172" s="14" t="s">
        <v>31</v>
      </c>
      <c r="AX172" s="14" t="s">
        <v>69</v>
      </c>
      <c r="AY172" s="171" t="s">
        <v>328</v>
      </c>
    </row>
    <row r="173" spans="2:65" s="12" customFormat="1">
      <c r="B173" s="156"/>
      <c r="D173" s="151" t="s">
        <v>442</v>
      </c>
      <c r="E173" s="157" t="s">
        <v>3</v>
      </c>
      <c r="F173" s="158" t="s">
        <v>9043</v>
      </c>
      <c r="H173" s="159">
        <v>4</v>
      </c>
      <c r="I173" s="160"/>
      <c r="L173" s="156"/>
      <c r="M173" s="161"/>
      <c r="T173" s="162"/>
      <c r="AT173" s="157" t="s">
        <v>442</v>
      </c>
      <c r="AU173" s="157" t="s">
        <v>79</v>
      </c>
      <c r="AV173" s="12" t="s">
        <v>79</v>
      </c>
      <c r="AW173" s="12" t="s">
        <v>31</v>
      </c>
      <c r="AX173" s="12" t="s">
        <v>69</v>
      </c>
      <c r="AY173" s="157" t="s">
        <v>328</v>
      </c>
    </row>
    <row r="174" spans="2:65" s="14" customFormat="1">
      <c r="B174" s="170"/>
      <c r="D174" s="151" t="s">
        <v>442</v>
      </c>
      <c r="E174" s="171" t="s">
        <v>3</v>
      </c>
      <c r="F174" s="172" t="s">
        <v>8626</v>
      </c>
      <c r="H174" s="171" t="s">
        <v>3</v>
      </c>
      <c r="I174" s="173"/>
      <c r="L174" s="170"/>
      <c r="M174" s="174"/>
      <c r="T174" s="175"/>
      <c r="AT174" s="171" t="s">
        <v>442</v>
      </c>
      <c r="AU174" s="171" t="s">
        <v>79</v>
      </c>
      <c r="AV174" s="14" t="s">
        <v>76</v>
      </c>
      <c r="AW174" s="14" t="s">
        <v>31</v>
      </c>
      <c r="AX174" s="14" t="s">
        <v>69</v>
      </c>
      <c r="AY174" s="171" t="s">
        <v>328</v>
      </c>
    </row>
    <row r="175" spans="2:65" s="12" customFormat="1">
      <c r="B175" s="156"/>
      <c r="D175" s="151" t="s">
        <v>442</v>
      </c>
      <c r="E175" s="157" t="s">
        <v>3</v>
      </c>
      <c r="F175" s="158" t="s">
        <v>9044</v>
      </c>
      <c r="H175" s="159">
        <v>12.8</v>
      </c>
      <c r="I175" s="160"/>
      <c r="L175" s="156"/>
      <c r="M175" s="161"/>
      <c r="T175" s="162"/>
      <c r="AT175" s="157" t="s">
        <v>442</v>
      </c>
      <c r="AU175" s="157" t="s">
        <v>79</v>
      </c>
      <c r="AV175" s="12" t="s">
        <v>79</v>
      </c>
      <c r="AW175" s="12" t="s">
        <v>31</v>
      </c>
      <c r="AX175" s="12" t="s">
        <v>69</v>
      </c>
      <c r="AY175" s="157" t="s">
        <v>328</v>
      </c>
    </row>
    <row r="176" spans="2:65" s="13" customFormat="1">
      <c r="B176" s="163"/>
      <c r="D176" s="151" t="s">
        <v>442</v>
      </c>
      <c r="E176" s="164" t="s">
        <v>3</v>
      </c>
      <c r="F176" s="165" t="s">
        <v>452</v>
      </c>
      <c r="H176" s="166">
        <v>16.8</v>
      </c>
      <c r="I176" s="167"/>
      <c r="L176" s="163"/>
      <c r="M176" s="168"/>
      <c r="T176" s="169"/>
      <c r="AT176" s="164" t="s">
        <v>442</v>
      </c>
      <c r="AU176" s="164" t="s">
        <v>79</v>
      </c>
      <c r="AV176" s="13" t="s">
        <v>113</v>
      </c>
      <c r="AW176" s="13" t="s">
        <v>31</v>
      </c>
      <c r="AX176" s="13" t="s">
        <v>76</v>
      </c>
      <c r="AY176" s="164" t="s">
        <v>328</v>
      </c>
    </row>
    <row r="177" spans="2:65" s="1" customFormat="1" ht="16.5" customHeight="1">
      <c r="B177" s="133"/>
      <c r="C177" s="176" t="s">
        <v>8</v>
      </c>
      <c r="D177" s="176" t="s">
        <v>539</v>
      </c>
      <c r="E177" s="177" t="s">
        <v>8086</v>
      </c>
      <c r="F177" s="178" t="s">
        <v>8087</v>
      </c>
      <c r="G177" s="179" t="s">
        <v>491</v>
      </c>
      <c r="H177" s="180">
        <v>1.68</v>
      </c>
      <c r="I177" s="181"/>
      <c r="J177" s="182">
        <f>ROUND(I177*H177,2)</f>
        <v>0</v>
      </c>
      <c r="K177" s="178" t="s">
        <v>335</v>
      </c>
      <c r="L177" s="183"/>
      <c r="M177" s="184" t="s">
        <v>3</v>
      </c>
      <c r="N177" s="185" t="s">
        <v>40</v>
      </c>
      <c r="P177" s="143">
        <f>O177*H177</f>
        <v>0</v>
      </c>
      <c r="Q177" s="143">
        <v>0</v>
      </c>
      <c r="R177" s="143">
        <f>Q177*H177</f>
        <v>0</v>
      </c>
      <c r="S177" s="143">
        <v>0</v>
      </c>
      <c r="T177" s="144">
        <f>S177*H177</f>
        <v>0</v>
      </c>
      <c r="AR177" s="145" t="s">
        <v>171</v>
      </c>
      <c r="AT177" s="145" t="s">
        <v>539</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676</v>
      </c>
    </row>
    <row r="178" spans="2:65" s="12" customFormat="1">
      <c r="B178" s="156"/>
      <c r="D178" s="151" t="s">
        <v>442</v>
      </c>
      <c r="E178" s="157" t="s">
        <v>3</v>
      </c>
      <c r="F178" s="158" t="s">
        <v>9045</v>
      </c>
      <c r="H178" s="159">
        <v>1.68</v>
      </c>
      <c r="I178" s="160"/>
      <c r="L178" s="156"/>
      <c r="M178" s="161"/>
      <c r="T178" s="162"/>
      <c r="AT178" s="157" t="s">
        <v>442</v>
      </c>
      <c r="AU178" s="157" t="s">
        <v>79</v>
      </c>
      <c r="AV178" s="12" t="s">
        <v>79</v>
      </c>
      <c r="AW178" s="12" t="s">
        <v>31</v>
      </c>
      <c r="AX178" s="12" t="s">
        <v>69</v>
      </c>
      <c r="AY178" s="157" t="s">
        <v>328</v>
      </c>
    </row>
    <row r="179" spans="2:65" s="13" customFormat="1">
      <c r="B179" s="163"/>
      <c r="D179" s="151" t="s">
        <v>442</v>
      </c>
      <c r="E179" s="164" t="s">
        <v>3</v>
      </c>
      <c r="F179" s="165" t="s">
        <v>452</v>
      </c>
      <c r="H179" s="166">
        <v>1.68</v>
      </c>
      <c r="I179" s="167"/>
      <c r="L179" s="163"/>
      <c r="M179" s="168"/>
      <c r="T179" s="169"/>
      <c r="AT179" s="164" t="s">
        <v>442</v>
      </c>
      <c r="AU179" s="164" t="s">
        <v>79</v>
      </c>
      <c r="AV179" s="13" t="s">
        <v>113</v>
      </c>
      <c r="AW179" s="13" t="s">
        <v>31</v>
      </c>
      <c r="AX179" s="13" t="s">
        <v>76</v>
      </c>
      <c r="AY179" s="164" t="s">
        <v>328</v>
      </c>
    </row>
    <row r="180" spans="2:65" s="1" customFormat="1" ht="37.9" customHeight="1">
      <c r="B180" s="133"/>
      <c r="C180" s="134" t="s">
        <v>564</v>
      </c>
      <c r="D180" s="134" t="s">
        <v>331</v>
      </c>
      <c r="E180" s="135" t="s">
        <v>8404</v>
      </c>
      <c r="F180" s="136" t="s">
        <v>8405</v>
      </c>
      <c r="G180" s="137" t="s">
        <v>439</v>
      </c>
      <c r="H180" s="138">
        <v>168</v>
      </c>
      <c r="I180" s="139"/>
      <c r="J180" s="140">
        <f>ROUND(I180*H180,2)</f>
        <v>0</v>
      </c>
      <c r="K180" s="136" t="s">
        <v>335</v>
      </c>
      <c r="L180" s="34"/>
      <c r="M180" s="141" t="s">
        <v>3</v>
      </c>
      <c r="N180" s="142" t="s">
        <v>40</v>
      </c>
      <c r="P180" s="143">
        <f>O180*H180</f>
        <v>0</v>
      </c>
      <c r="Q180" s="143">
        <v>0</v>
      </c>
      <c r="R180" s="143">
        <f>Q180*H180</f>
        <v>0</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110</v>
      </c>
    </row>
    <row r="181" spans="2:65" s="1" customFormat="1">
      <c r="B181" s="34"/>
      <c r="D181" s="147" t="s">
        <v>338</v>
      </c>
      <c r="F181" s="148" t="s">
        <v>8406</v>
      </c>
      <c r="I181" s="149"/>
      <c r="L181" s="34"/>
      <c r="M181" s="150"/>
      <c r="T181" s="55"/>
      <c r="AT181" s="19" t="s">
        <v>338</v>
      </c>
      <c r="AU181" s="19" t="s">
        <v>79</v>
      </c>
    </row>
    <row r="182" spans="2:65" s="1" customFormat="1" ht="16.5" customHeight="1">
      <c r="B182" s="133"/>
      <c r="C182" s="176" t="s">
        <v>571</v>
      </c>
      <c r="D182" s="176" t="s">
        <v>539</v>
      </c>
      <c r="E182" s="177" t="s">
        <v>8407</v>
      </c>
      <c r="F182" s="178" t="s">
        <v>8408</v>
      </c>
      <c r="G182" s="179" t="s">
        <v>585</v>
      </c>
      <c r="H182" s="180">
        <v>5.04</v>
      </c>
      <c r="I182" s="181"/>
      <c r="J182" s="182">
        <f>ROUND(I182*H182,2)</f>
        <v>0</v>
      </c>
      <c r="K182" s="178" t="s">
        <v>335</v>
      </c>
      <c r="L182" s="183"/>
      <c r="M182" s="184" t="s">
        <v>3</v>
      </c>
      <c r="N182" s="185" t="s">
        <v>40</v>
      </c>
      <c r="P182" s="143">
        <f>O182*H182</f>
        <v>0</v>
      </c>
      <c r="Q182" s="143">
        <v>0</v>
      </c>
      <c r="R182" s="143">
        <f>Q182*H182</f>
        <v>0</v>
      </c>
      <c r="S182" s="143">
        <v>0</v>
      </c>
      <c r="T182" s="144">
        <f>S182*H182</f>
        <v>0</v>
      </c>
      <c r="AR182" s="145" t="s">
        <v>171</v>
      </c>
      <c r="AT182" s="145" t="s">
        <v>539</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696</v>
      </c>
    </row>
    <row r="183" spans="2:65" s="14" customFormat="1">
      <c r="B183" s="170"/>
      <c r="D183" s="151" t="s">
        <v>442</v>
      </c>
      <c r="E183" s="171" t="s">
        <v>3</v>
      </c>
      <c r="F183" s="172" t="s">
        <v>8629</v>
      </c>
      <c r="H183" s="171" t="s">
        <v>3</v>
      </c>
      <c r="I183" s="173"/>
      <c r="L183" s="170"/>
      <c r="M183" s="174"/>
      <c r="T183" s="175"/>
      <c r="AT183" s="171" t="s">
        <v>442</v>
      </c>
      <c r="AU183" s="171" t="s">
        <v>79</v>
      </c>
      <c r="AV183" s="14" t="s">
        <v>76</v>
      </c>
      <c r="AW183" s="14" t="s">
        <v>31</v>
      </c>
      <c r="AX183" s="14" t="s">
        <v>69</v>
      </c>
      <c r="AY183" s="171" t="s">
        <v>328</v>
      </c>
    </row>
    <row r="184" spans="2:65" s="12" customFormat="1">
      <c r="B184" s="156"/>
      <c r="D184" s="151" t="s">
        <v>442</v>
      </c>
      <c r="E184" s="157" t="s">
        <v>3</v>
      </c>
      <c r="F184" s="158" t="s">
        <v>9046</v>
      </c>
      <c r="H184" s="159">
        <v>5.04</v>
      </c>
      <c r="I184" s="160"/>
      <c r="L184" s="156"/>
      <c r="M184" s="161"/>
      <c r="T184" s="162"/>
      <c r="AT184" s="157" t="s">
        <v>442</v>
      </c>
      <c r="AU184" s="157" t="s">
        <v>79</v>
      </c>
      <c r="AV184" s="12" t="s">
        <v>79</v>
      </c>
      <c r="AW184" s="12" t="s">
        <v>31</v>
      </c>
      <c r="AX184" s="12" t="s">
        <v>69</v>
      </c>
      <c r="AY184" s="157" t="s">
        <v>328</v>
      </c>
    </row>
    <row r="185" spans="2:65" s="13" customFormat="1">
      <c r="B185" s="163"/>
      <c r="D185" s="151" t="s">
        <v>442</v>
      </c>
      <c r="E185" s="164" t="s">
        <v>3</v>
      </c>
      <c r="F185" s="165" t="s">
        <v>452</v>
      </c>
      <c r="H185" s="166">
        <v>5.04</v>
      </c>
      <c r="I185" s="167"/>
      <c r="L185" s="163"/>
      <c r="M185" s="168"/>
      <c r="T185" s="169"/>
      <c r="AT185" s="164" t="s">
        <v>442</v>
      </c>
      <c r="AU185" s="164" t="s">
        <v>79</v>
      </c>
      <c r="AV185" s="13" t="s">
        <v>113</v>
      </c>
      <c r="AW185" s="13" t="s">
        <v>31</v>
      </c>
      <c r="AX185" s="13" t="s">
        <v>76</v>
      </c>
      <c r="AY185" s="164" t="s">
        <v>328</v>
      </c>
    </row>
    <row r="186" spans="2:65" s="1" customFormat="1" ht="37.9" customHeight="1">
      <c r="B186" s="133"/>
      <c r="C186" s="134" t="s">
        <v>576</v>
      </c>
      <c r="D186" s="134" t="s">
        <v>331</v>
      </c>
      <c r="E186" s="135" t="s">
        <v>8133</v>
      </c>
      <c r="F186" s="136" t="s">
        <v>8606</v>
      </c>
      <c r="G186" s="137" t="s">
        <v>585</v>
      </c>
      <c r="H186" s="138">
        <v>5.3339999999999996</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710</v>
      </c>
    </row>
    <row r="187" spans="2:65" s="1" customFormat="1">
      <c r="B187" s="34"/>
      <c r="D187" s="147" t="s">
        <v>338</v>
      </c>
      <c r="F187" s="148" t="s">
        <v>8135</v>
      </c>
      <c r="I187" s="149"/>
      <c r="L187" s="34"/>
      <c r="M187" s="150"/>
      <c r="T187" s="55"/>
      <c r="AT187" s="19" t="s">
        <v>338</v>
      </c>
      <c r="AU187" s="19" t="s">
        <v>79</v>
      </c>
    </row>
    <row r="188" spans="2:65" s="11" customFormat="1" ht="22.9" customHeight="1">
      <c r="B188" s="121"/>
      <c r="D188" s="122" t="s">
        <v>68</v>
      </c>
      <c r="E188" s="131" t="s">
        <v>9047</v>
      </c>
      <c r="F188" s="131" t="s">
        <v>9048</v>
      </c>
      <c r="I188" s="124"/>
      <c r="J188" s="132">
        <f>BK188</f>
        <v>0</v>
      </c>
      <c r="L188" s="121"/>
      <c r="M188" s="126"/>
      <c r="P188" s="127">
        <f>SUM(P189:P215)</f>
        <v>0</v>
      </c>
      <c r="R188" s="127">
        <f>SUM(R189:R215)</f>
        <v>0</v>
      </c>
      <c r="T188" s="128">
        <f>SUM(T189:T215)</f>
        <v>0</v>
      </c>
      <c r="AR188" s="122" t="s">
        <v>76</v>
      </c>
      <c r="AT188" s="129" t="s">
        <v>68</v>
      </c>
      <c r="AU188" s="129" t="s">
        <v>76</v>
      </c>
      <c r="AY188" s="122" t="s">
        <v>328</v>
      </c>
      <c r="BK188" s="130">
        <f>SUM(BK189:BK215)</f>
        <v>0</v>
      </c>
    </row>
    <row r="189" spans="2:65" s="1" customFormat="1" ht="21.75" customHeight="1">
      <c r="B189" s="133"/>
      <c r="C189" s="134" t="s">
        <v>473</v>
      </c>
      <c r="D189" s="134" t="s">
        <v>331</v>
      </c>
      <c r="E189" s="135" t="s">
        <v>7902</v>
      </c>
      <c r="F189" s="136" t="s">
        <v>7903</v>
      </c>
      <c r="G189" s="137" t="s">
        <v>491</v>
      </c>
      <c r="H189" s="138">
        <v>23.72</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718</v>
      </c>
    </row>
    <row r="190" spans="2:65" s="1" customFormat="1">
      <c r="B190" s="34"/>
      <c r="D190" s="147" t="s">
        <v>338</v>
      </c>
      <c r="F190" s="148" t="s">
        <v>7904</v>
      </c>
      <c r="I190" s="149"/>
      <c r="L190" s="34"/>
      <c r="M190" s="150"/>
      <c r="T190" s="55"/>
      <c r="AT190" s="19" t="s">
        <v>338</v>
      </c>
      <c r="AU190" s="19" t="s">
        <v>79</v>
      </c>
    </row>
    <row r="191" spans="2:65" s="14" customFormat="1">
      <c r="B191" s="170"/>
      <c r="D191" s="151" t="s">
        <v>442</v>
      </c>
      <c r="E191" s="171" t="s">
        <v>3</v>
      </c>
      <c r="F191" s="172" t="s">
        <v>8633</v>
      </c>
      <c r="H191" s="171" t="s">
        <v>3</v>
      </c>
      <c r="I191" s="173"/>
      <c r="L191" s="170"/>
      <c r="M191" s="174"/>
      <c r="T191" s="175"/>
      <c r="AT191" s="171" t="s">
        <v>442</v>
      </c>
      <c r="AU191" s="171" t="s">
        <v>79</v>
      </c>
      <c r="AV191" s="14" t="s">
        <v>76</v>
      </c>
      <c r="AW191" s="14" t="s">
        <v>31</v>
      </c>
      <c r="AX191" s="14" t="s">
        <v>69</v>
      </c>
      <c r="AY191" s="171" t="s">
        <v>328</v>
      </c>
    </row>
    <row r="192" spans="2:65" s="12" customFormat="1">
      <c r="B192" s="156"/>
      <c r="D192" s="151" t="s">
        <v>442</v>
      </c>
      <c r="E192" s="157" t="s">
        <v>3</v>
      </c>
      <c r="F192" s="158" t="s">
        <v>9049</v>
      </c>
      <c r="H192" s="159">
        <v>9</v>
      </c>
      <c r="I192" s="160"/>
      <c r="L192" s="156"/>
      <c r="M192" s="161"/>
      <c r="T192" s="162"/>
      <c r="AT192" s="157" t="s">
        <v>442</v>
      </c>
      <c r="AU192" s="157" t="s">
        <v>79</v>
      </c>
      <c r="AV192" s="12" t="s">
        <v>79</v>
      </c>
      <c r="AW192" s="12" t="s">
        <v>31</v>
      </c>
      <c r="AX192" s="12" t="s">
        <v>69</v>
      </c>
      <c r="AY192" s="157" t="s">
        <v>328</v>
      </c>
    </row>
    <row r="193" spans="2:65" s="14" customFormat="1" ht="22.5">
      <c r="B193" s="170"/>
      <c r="D193" s="151" t="s">
        <v>442</v>
      </c>
      <c r="E193" s="171" t="s">
        <v>3</v>
      </c>
      <c r="F193" s="172" t="s">
        <v>8635</v>
      </c>
      <c r="H193" s="171" t="s">
        <v>3</v>
      </c>
      <c r="I193" s="173"/>
      <c r="L193" s="170"/>
      <c r="M193" s="174"/>
      <c r="T193" s="175"/>
      <c r="AT193" s="171" t="s">
        <v>442</v>
      </c>
      <c r="AU193" s="171" t="s">
        <v>79</v>
      </c>
      <c r="AV193" s="14" t="s">
        <v>76</v>
      </c>
      <c r="AW193" s="14" t="s">
        <v>31</v>
      </c>
      <c r="AX193" s="14" t="s">
        <v>69</v>
      </c>
      <c r="AY193" s="171" t="s">
        <v>328</v>
      </c>
    </row>
    <row r="194" spans="2:65" s="12" customFormat="1">
      <c r="B194" s="156"/>
      <c r="D194" s="151" t="s">
        <v>442</v>
      </c>
      <c r="E194" s="157" t="s">
        <v>3</v>
      </c>
      <c r="F194" s="158" t="s">
        <v>9050</v>
      </c>
      <c r="H194" s="159">
        <v>14.72</v>
      </c>
      <c r="I194" s="160"/>
      <c r="L194" s="156"/>
      <c r="M194" s="161"/>
      <c r="T194" s="162"/>
      <c r="AT194" s="157" t="s">
        <v>442</v>
      </c>
      <c r="AU194" s="157" t="s">
        <v>79</v>
      </c>
      <c r="AV194" s="12" t="s">
        <v>79</v>
      </c>
      <c r="AW194" s="12" t="s">
        <v>31</v>
      </c>
      <c r="AX194" s="12" t="s">
        <v>69</v>
      </c>
      <c r="AY194" s="157" t="s">
        <v>328</v>
      </c>
    </row>
    <row r="195" spans="2:65" s="13" customFormat="1">
      <c r="B195" s="163"/>
      <c r="D195" s="151" t="s">
        <v>442</v>
      </c>
      <c r="E195" s="164" t="s">
        <v>3</v>
      </c>
      <c r="F195" s="165" t="s">
        <v>452</v>
      </c>
      <c r="H195" s="166">
        <v>23.72</v>
      </c>
      <c r="I195" s="167"/>
      <c r="L195" s="163"/>
      <c r="M195" s="168"/>
      <c r="T195" s="169"/>
      <c r="AT195" s="164" t="s">
        <v>442</v>
      </c>
      <c r="AU195" s="164" t="s">
        <v>79</v>
      </c>
      <c r="AV195" s="13" t="s">
        <v>113</v>
      </c>
      <c r="AW195" s="13" t="s">
        <v>31</v>
      </c>
      <c r="AX195" s="13" t="s">
        <v>76</v>
      </c>
      <c r="AY195" s="164" t="s">
        <v>328</v>
      </c>
    </row>
    <row r="196" spans="2:65" s="1" customFormat="1" ht="37.9" customHeight="1">
      <c r="B196" s="133"/>
      <c r="C196" s="134" t="s">
        <v>588</v>
      </c>
      <c r="D196" s="134" t="s">
        <v>331</v>
      </c>
      <c r="E196" s="135" t="s">
        <v>7909</v>
      </c>
      <c r="F196" s="136" t="s">
        <v>7910</v>
      </c>
      <c r="G196" s="137" t="s">
        <v>491</v>
      </c>
      <c r="H196" s="138">
        <v>23.72</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152</v>
      </c>
    </row>
    <row r="197" spans="2:65" s="1" customFormat="1">
      <c r="B197" s="34"/>
      <c r="D197" s="147" t="s">
        <v>338</v>
      </c>
      <c r="F197" s="148" t="s">
        <v>7911</v>
      </c>
      <c r="I197" s="149"/>
      <c r="L197" s="34"/>
      <c r="M197" s="150"/>
      <c r="T197" s="55"/>
      <c r="AT197" s="19" t="s">
        <v>338</v>
      </c>
      <c r="AU197" s="19" t="s">
        <v>79</v>
      </c>
    </row>
    <row r="198" spans="2:65" s="1" customFormat="1" ht="16.5" customHeight="1">
      <c r="B198" s="133"/>
      <c r="C198" s="176" t="s">
        <v>593</v>
      </c>
      <c r="D198" s="176" t="s">
        <v>539</v>
      </c>
      <c r="E198" s="177" t="s">
        <v>7912</v>
      </c>
      <c r="F198" s="178" t="s">
        <v>7913</v>
      </c>
      <c r="G198" s="179" t="s">
        <v>491</v>
      </c>
      <c r="H198" s="180">
        <v>23.72</v>
      </c>
      <c r="I198" s="181"/>
      <c r="J198" s="182">
        <f>ROUND(I198*H198,2)</f>
        <v>0</v>
      </c>
      <c r="K198" s="178" t="s">
        <v>335</v>
      </c>
      <c r="L198" s="183"/>
      <c r="M198" s="184" t="s">
        <v>3</v>
      </c>
      <c r="N198" s="185" t="s">
        <v>40</v>
      </c>
      <c r="P198" s="143">
        <f>O198*H198</f>
        <v>0</v>
      </c>
      <c r="Q198" s="143">
        <v>0</v>
      </c>
      <c r="R198" s="143">
        <f>Q198*H198</f>
        <v>0</v>
      </c>
      <c r="S198" s="143">
        <v>0</v>
      </c>
      <c r="T198" s="144">
        <f>S198*H198</f>
        <v>0</v>
      </c>
      <c r="AR198" s="145" t="s">
        <v>171</v>
      </c>
      <c r="AT198" s="145" t="s">
        <v>539</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158</v>
      </c>
    </row>
    <row r="199" spans="2:65" s="1" customFormat="1" ht="24.2" customHeight="1">
      <c r="B199" s="133"/>
      <c r="C199" s="134" t="s">
        <v>598</v>
      </c>
      <c r="D199" s="134" t="s">
        <v>331</v>
      </c>
      <c r="E199" s="135" t="s">
        <v>8588</v>
      </c>
      <c r="F199" s="136" t="s">
        <v>8589</v>
      </c>
      <c r="G199" s="137" t="s">
        <v>439</v>
      </c>
      <c r="H199" s="138">
        <v>184</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747</v>
      </c>
    </row>
    <row r="200" spans="2:65" s="1" customFormat="1">
      <c r="B200" s="34"/>
      <c r="D200" s="147" t="s">
        <v>338</v>
      </c>
      <c r="F200" s="148" t="s">
        <v>8590</v>
      </c>
      <c r="I200" s="149"/>
      <c r="L200" s="34"/>
      <c r="M200" s="150"/>
      <c r="T200" s="55"/>
      <c r="AT200" s="19" t="s">
        <v>338</v>
      </c>
      <c r="AU200" s="19" t="s">
        <v>79</v>
      </c>
    </row>
    <row r="201" spans="2:65" s="12" customFormat="1">
      <c r="B201" s="156"/>
      <c r="D201" s="151" t="s">
        <v>442</v>
      </c>
      <c r="E201" s="157" t="s">
        <v>3</v>
      </c>
      <c r="F201" s="158" t="s">
        <v>9031</v>
      </c>
      <c r="H201" s="159">
        <v>184</v>
      </c>
      <c r="I201" s="160"/>
      <c r="L201" s="156"/>
      <c r="M201" s="161"/>
      <c r="T201" s="162"/>
      <c r="AT201" s="157" t="s">
        <v>442</v>
      </c>
      <c r="AU201" s="157" t="s">
        <v>79</v>
      </c>
      <c r="AV201" s="12" t="s">
        <v>79</v>
      </c>
      <c r="AW201" s="12" t="s">
        <v>31</v>
      </c>
      <c r="AX201" s="12" t="s">
        <v>69</v>
      </c>
      <c r="AY201" s="157" t="s">
        <v>328</v>
      </c>
    </row>
    <row r="202" spans="2:65" s="13" customFormat="1">
      <c r="B202" s="163"/>
      <c r="D202" s="151" t="s">
        <v>442</v>
      </c>
      <c r="E202" s="164" t="s">
        <v>3</v>
      </c>
      <c r="F202" s="165" t="s">
        <v>452</v>
      </c>
      <c r="H202" s="166">
        <v>184</v>
      </c>
      <c r="I202" s="167"/>
      <c r="L202" s="163"/>
      <c r="M202" s="168"/>
      <c r="T202" s="169"/>
      <c r="AT202" s="164" t="s">
        <v>442</v>
      </c>
      <c r="AU202" s="164" t="s">
        <v>79</v>
      </c>
      <c r="AV202" s="13" t="s">
        <v>113</v>
      </c>
      <c r="AW202" s="13" t="s">
        <v>31</v>
      </c>
      <c r="AX202" s="13" t="s">
        <v>76</v>
      </c>
      <c r="AY202" s="164" t="s">
        <v>328</v>
      </c>
    </row>
    <row r="203" spans="2:65" s="1" customFormat="1" ht="24.2" customHeight="1">
      <c r="B203" s="133"/>
      <c r="C203" s="134" t="s">
        <v>605</v>
      </c>
      <c r="D203" s="134" t="s">
        <v>331</v>
      </c>
      <c r="E203" s="135" t="s">
        <v>8592</v>
      </c>
      <c r="F203" s="136" t="s">
        <v>8593</v>
      </c>
      <c r="G203" s="137" t="s">
        <v>8594</v>
      </c>
      <c r="H203" s="138">
        <v>3.68</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756</v>
      </c>
    </row>
    <row r="204" spans="2:65" s="1" customFormat="1">
      <c r="B204" s="34"/>
      <c r="D204" s="147" t="s">
        <v>338</v>
      </c>
      <c r="F204" s="148" t="s">
        <v>8595</v>
      </c>
      <c r="I204" s="149"/>
      <c r="L204" s="34"/>
      <c r="M204" s="150"/>
      <c r="T204" s="55"/>
      <c r="AT204" s="19" t="s">
        <v>338</v>
      </c>
      <c r="AU204" s="19" t="s">
        <v>79</v>
      </c>
    </row>
    <row r="205" spans="2:65" s="14" customFormat="1">
      <c r="B205" s="170"/>
      <c r="D205" s="151" t="s">
        <v>442</v>
      </c>
      <c r="E205" s="171" t="s">
        <v>3</v>
      </c>
      <c r="F205" s="172" t="s">
        <v>8175</v>
      </c>
      <c r="H205" s="171" t="s">
        <v>3</v>
      </c>
      <c r="I205" s="173"/>
      <c r="L205" s="170"/>
      <c r="M205" s="174"/>
      <c r="T205" s="175"/>
      <c r="AT205" s="171" t="s">
        <v>442</v>
      </c>
      <c r="AU205" s="171" t="s">
        <v>79</v>
      </c>
      <c r="AV205" s="14" t="s">
        <v>76</v>
      </c>
      <c r="AW205" s="14" t="s">
        <v>31</v>
      </c>
      <c r="AX205" s="14" t="s">
        <v>69</v>
      </c>
      <c r="AY205" s="171" t="s">
        <v>328</v>
      </c>
    </row>
    <row r="206" spans="2:65" s="12" customFormat="1">
      <c r="B206" s="156"/>
      <c r="D206" s="151" t="s">
        <v>442</v>
      </c>
      <c r="E206" s="157" t="s">
        <v>3</v>
      </c>
      <c r="F206" s="158" t="s">
        <v>9032</v>
      </c>
      <c r="H206" s="159">
        <v>3.68</v>
      </c>
      <c r="I206" s="160"/>
      <c r="L206" s="156"/>
      <c r="M206" s="161"/>
      <c r="T206" s="162"/>
      <c r="AT206" s="157" t="s">
        <v>442</v>
      </c>
      <c r="AU206" s="157" t="s">
        <v>79</v>
      </c>
      <c r="AV206" s="12" t="s">
        <v>79</v>
      </c>
      <c r="AW206" s="12" t="s">
        <v>31</v>
      </c>
      <c r="AX206" s="12" t="s">
        <v>69</v>
      </c>
      <c r="AY206" s="157" t="s">
        <v>328</v>
      </c>
    </row>
    <row r="207" spans="2:65" s="13" customFormat="1">
      <c r="B207" s="163"/>
      <c r="D207" s="151" t="s">
        <v>442</v>
      </c>
      <c r="E207" s="164" t="s">
        <v>3</v>
      </c>
      <c r="F207" s="165" t="s">
        <v>452</v>
      </c>
      <c r="H207" s="166">
        <v>3.68</v>
      </c>
      <c r="I207" s="167"/>
      <c r="L207" s="163"/>
      <c r="M207" s="168"/>
      <c r="T207" s="169"/>
      <c r="AT207" s="164" t="s">
        <v>442</v>
      </c>
      <c r="AU207" s="164" t="s">
        <v>79</v>
      </c>
      <c r="AV207" s="13" t="s">
        <v>113</v>
      </c>
      <c r="AW207" s="13" t="s">
        <v>31</v>
      </c>
      <c r="AX207" s="13" t="s">
        <v>76</v>
      </c>
      <c r="AY207" s="164" t="s">
        <v>328</v>
      </c>
    </row>
    <row r="208" spans="2:65" s="1" customFormat="1" ht="24.2" customHeight="1">
      <c r="B208" s="133"/>
      <c r="C208" s="134" t="s">
        <v>610</v>
      </c>
      <c r="D208" s="134" t="s">
        <v>331</v>
      </c>
      <c r="E208" s="135" t="s">
        <v>8597</v>
      </c>
      <c r="F208" s="136" t="s">
        <v>8598</v>
      </c>
      <c r="G208" s="137" t="s">
        <v>585</v>
      </c>
      <c r="H208" s="138">
        <v>6.0000000000000001E-3</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764</v>
      </c>
    </row>
    <row r="209" spans="2:65" s="1" customFormat="1">
      <c r="B209" s="34"/>
      <c r="D209" s="147" t="s">
        <v>338</v>
      </c>
      <c r="F209" s="148" t="s">
        <v>8599</v>
      </c>
      <c r="I209" s="149"/>
      <c r="L209" s="34"/>
      <c r="M209" s="150"/>
      <c r="T209" s="55"/>
      <c r="AT209" s="19" t="s">
        <v>338</v>
      </c>
      <c r="AU209" s="19" t="s">
        <v>79</v>
      </c>
    </row>
    <row r="210" spans="2:65" s="1" customFormat="1" ht="16.5" customHeight="1">
      <c r="B210" s="133"/>
      <c r="C210" s="176" t="s">
        <v>616</v>
      </c>
      <c r="D210" s="176" t="s">
        <v>539</v>
      </c>
      <c r="E210" s="177" t="s">
        <v>8604</v>
      </c>
      <c r="F210" s="178" t="s">
        <v>8605</v>
      </c>
      <c r="G210" s="179" t="s">
        <v>1383</v>
      </c>
      <c r="H210" s="180">
        <v>5.52</v>
      </c>
      <c r="I210" s="181"/>
      <c r="J210" s="182">
        <f>ROUND(I210*H210,2)</f>
        <v>0</v>
      </c>
      <c r="K210" s="178" t="s">
        <v>335</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773</v>
      </c>
    </row>
    <row r="211" spans="2:65" s="14" customFormat="1">
      <c r="B211" s="170"/>
      <c r="D211" s="151" t="s">
        <v>442</v>
      </c>
      <c r="E211" s="171" t="s">
        <v>3</v>
      </c>
      <c r="F211" s="172" t="s">
        <v>8614</v>
      </c>
      <c r="H211" s="171" t="s">
        <v>3</v>
      </c>
      <c r="I211" s="173"/>
      <c r="L211" s="170"/>
      <c r="M211" s="174"/>
      <c r="T211" s="175"/>
      <c r="AT211" s="171" t="s">
        <v>442</v>
      </c>
      <c r="AU211" s="171" t="s">
        <v>79</v>
      </c>
      <c r="AV211" s="14" t="s">
        <v>76</v>
      </c>
      <c r="AW211" s="14" t="s">
        <v>31</v>
      </c>
      <c r="AX211" s="14" t="s">
        <v>69</v>
      </c>
      <c r="AY211" s="171" t="s">
        <v>328</v>
      </c>
    </row>
    <row r="212" spans="2:65" s="12" customFormat="1">
      <c r="B212" s="156"/>
      <c r="D212" s="151" t="s">
        <v>442</v>
      </c>
      <c r="E212" s="157" t="s">
        <v>3</v>
      </c>
      <c r="F212" s="158" t="s">
        <v>9038</v>
      </c>
      <c r="H212" s="159">
        <v>5.52</v>
      </c>
      <c r="I212" s="160"/>
      <c r="L212" s="156"/>
      <c r="M212" s="161"/>
      <c r="T212" s="162"/>
      <c r="AT212" s="157" t="s">
        <v>442</v>
      </c>
      <c r="AU212" s="157" t="s">
        <v>79</v>
      </c>
      <c r="AV212" s="12" t="s">
        <v>79</v>
      </c>
      <c r="AW212" s="12" t="s">
        <v>31</v>
      </c>
      <c r="AX212" s="12" t="s">
        <v>69</v>
      </c>
      <c r="AY212" s="157" t="s">
        <v>328</v>
      </c>
    </row>
    <row r="213" spans="2:65" s="13" customFormat="1">
      <c r="B213" s="163"/>
      <c r="D213" s="151" t="s">
        <v>442</v>
      </c>
      <c r="E213" s="164" t="s">
        <v>3</v>
      </c>
      <c r="F213" s="165" t="s">
        <v>452</v>
      </c>
      <c r="H213" s="166">
        <v>5.52</v>
      </c>
      <c r="I213" s="167"/>
      <c r="L213" s="163"/>
      <c r="M213" s="168"/>
      <c r="T213" s="169"/>
      <c r="AT213" s="164" t="s">
        <v>442</v>
      </c>
      <c r="AU213" s="164" t="s">
        <v>79</v>
      </c>
      <c r="AV213" s="13" t="s">
        <v>113</v>
      </c>
      <c r="AW213" s="13" t="s">
        <v>31</v>
      </c>
      <c r="AX213" s="13" t="s">
        <v>76</v>
      </c>
      <c r="AY213" s="164" t="s">
        <v>328</v>
      </c>
    </row>
    <row r="214" spans="2:65" s="1" customFormat="1" ht="37.9" customHeight="1">
      <c r="B214" s="133"/>
      <c r="C214" s="134" t="s">
        <v>621</v>
      </c>
      <c r="D214" s="134" t="s">
        <v>331</v>
      </c>
      <c r="E214" s="135" t="s">
        <v>8133</v>
      </c>
      <c r="F214" s="136" t="s">
        <v>8606</v>
      </c>
      <c r="G214" s="137" t="s">
        <v>585</v>
      </c>
      <c r="H214" s="138">
        <v>6.0000000000000001E-3</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783</v>
      </c>
    </row>
    <row r="215" spans="2:65" s="1" customFormat="1">
      <c r="B215" s="34"/>
      <c r="D215" s="147" t="s">
        <v>338</v>
      </c>
      <c r="F215" s="148" t="s">
        <v>8135</v>
      </c>
      <c r="I215" s="149"/>
      <c r="L215" s="34"/>
      <c r="M215" s="150"/>
      <c r="T215" s="55"/>
      <c r="AT215" s="19" t="s">
        <v>338</v>
      </c>
      <c r="AU215" s="19" t="s">
        <v>79</v>
      </c>
    </row>
    <row r="216" spans="2:65" s="11" customFormat="1" ht="22.9" customHeight="1">
      <c r="B216" s="121"/>
      <c r="D216" s="122" t="s">
        <v>68</v>
      </c>
      <c r="E216" s="131" t="s">
        <v>9051</v>
      </c>
      <c r="F216" s="131" t="s">
        <v>8638</v>
      </c>
      <c r="I216" s="124"/>
      <c r="J216" s="132">
        <f>BK216</f>
        <v>0</v>
      </c>
      <c r="L216" s="121"/>
      <c r="M216" s="126"/>
      <c r="P216" s="127">
        <f>SUM(P217:P268)</f>
        <v>0</v>
      </c>
      <c r="R216" s="127">
        <f>SUM(R217:R268)</f>
        <v>0</v>
      </c>
      <c r="T216" s="128">
        <f>SUM(T217:T268)</f>
        <v>0</v>
      </c>
      <c r="AR216" s="122" t="s">
        <v>76</v>
      </c>
      <c r="AT216" s="129" t="s">
        <v>68</v>
      </c>
      <c r="AU216" s="129" t="s">
        <v>76</v>
      </c>
      <c r="AY216" s="122" t="s">
        <v>328</v>
      </c>
      <c r="BK216" s="130">
        <f>SUM(BK217:BK268)</f>
        <v>0</v>
      </c>
    </row>
    <row r="217" spans="2:65" s="1" customFormat="1" ht="21.75" customHeight="1">
      <c r="B217" s="133"/>
      <c r="C217" s="134" t="s">
        <v>626</v>
      </c>
      <c r="D217" s="134" t="s">
        <v>331</v>
      </c>
      <c r="E217" s="135" t="s">
        <v>7902</v>
      </c>
      <c r="F217" s="136" t="s">
        <v>7903</v>
      </c>
      <c r="G217" s="137" t="s">
        <v>491</v>
      </c>
      <c r="H217" s="138">
        <v>23.72</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792</v>
      </c>
    </row>
    <row r="218" spans="2:65" s="1" customFormat="1">
      <c r="B218" s="34"/>
      <c r="D218" s="147" t="s">
        <v>338</v>
      </c>
      <c r="F218" s="148" t="s">
        <v>7904</v>
      </c>
      <c r="I218" s="149"/>
      <c r="L218" s="34"/>
      <c r="M218" s="150"/>
      <c r="T218" s="55"/>
      <c r="AT218" s="19" t="s">
        <v>338</v>
      </c>
      <c r="AU218" s="19" t="s">
        <v>79</v>
      </c>
    </row>
    <row r="219" spans="2:65" s="14" customFormat="1">
      <c r="B219" s="170"/>
      <c r="D219" s="151" t="s">
        <v>442</v>
      </c>
      <c r="E219" s="171" t="s">
        <v>3</v>
      </c>
      <c r="F219" s="172" t="s">
        <v>8633</v>
      </c>
      <c r="H219" s="171" t="s">
        <v>3</v>
      </c>
      <c r="I219" s="173"/>
      <c r="L219" s="170"/>
      <c r="M219" s="174"/>
      <c r="T219" s="175"/>
      <c r="AT219" s="171" t="s">
        <v>442</v>
      </c>
      <c r="AU219" s="171" t="s">
        <v>79</v>
      </c>
      <c r="AV219" s="14" t="s">
        <v>76</v>
      </c>
      <c r="AW219" s="14" t="s">
        <v>31</v>
      </c>
      <c r="AX219" s="14" t="s">
        <v>69</v>
      </c>
      <c r="AY219" s="171" t="s">
        <v>328</v>
      </c>
    </row>
    <row r="220" spans="2:65" s="12" customFormat="1">
      <c r="B220" s="156"/>
      <c r="D220" s="151" t="s">
        <v>442</v>
      </c>
      <c r="E220" s="157" t="s">
        <v>3</v>
      </c>
      <c r="F220" s="158" t="s">
        <v>9049</v>
      </c>
      <c r="H220" s="159">
        <v>9</v>
      </c>
      <c r="I220" s="160"/>
      <c r="L220" s="156"/>
      <c r="M220" s="161"/>
      <c r="T220" s="162"/>
      <c r="AT220" s="157" t="s">
        <v>442</v>
      </c>
      <c r="AU220" s="157" t="s">
        <v>79</v>
      </c>
      <c r="AV220" s="12" t="s">
        <v>79</v>
      </c>
      <c r="AW220" s="12" t="s">
        <v>31</v>
      </c>
      <c r="AX220" s="12" t="s">
        <v>69</v>
      </c>
      <c r="AY220" s="157" t="s">
        <v>328</v>
      </c>
    </row>
    <row r="221" spans="2:65" s="14" customFormat="1" ht="22.5">
      <c r="B221" s="170"/>
      <c r="D221" s="151" t="s">
        <v>442</v>
      </c>
      <c r="E221" s="171" t="s">
        <v>3</v>
      </c>
      <c r="F221" s="172" t="s">
        <v>8635</v>
      </c>
      <c r="H221" s="171" t="s">
        <v>3</v>
      </c>
      <c r="I221" s="173"/>
      <c r="L221" s="170"/>
      <c r="M221" s="174"/>
      <c r="T221" s="175"/>
      <c r="AT221" s="171" t="s">
        <v>442</v>
      </c>
      <c r="AU221" s="171" t="s">
        <v>79</v>
      </c>
      <c r="AV221" s="14" t="s">
        <v>76</v>
      </c>
      <c r="AW221" s="14" t="s">
        <v>31</v>
      </c>
      <c r="AX221" s="14" t="s">
        <v>69</v>
      </c>
      <c r="AY221" s="171" t="s">
        <v>328</v>
      </c>
    </row>
    <row r="222" spans="2:65" s="12" customFormat="1">
      <c r="B222" s="156"/>
      <c r="D222" s="151" t="s">
        <v>442</v>
      </c>
      <c r="E222" s="157" t="s">
        <v>3</v>
      </c>
      <c r="F222" s="158" t="s">
        <v>9050</v>
      </c>
      <c r="H222" s="159">
        <v>14.72</v>
      </c>
      <c r="I222" s="160"/>
      <c r="L222" s="156"/>
      <c r="M222" s="161"/>
      <c r="T222" s="162"/>
      <c r="AT222" s="157" t="s">
        <v>442</v>
      </c>
      <c r="AU222" s="157" t="s">
        <v>79</v>
      </c>
      <c r="AV222" s="12" t="s">
        <v>79</v>
      </c>
      <c r="AW222" s="12" t="s">
        <v>31</v>
      </c>
      <c r="AX222" s="12" t="s">
        <v>69</v>
      </c>
      <c r="AY222" s="157" t="s">
        <v>328</v>
      </c>
    </row>
    <row r="223" spans="2:65" s="13" customFormat="1">
      <c r="B223" s="163"/>
      <c r="D223" s="151" t="s">
        <v>442</v>
      </c>
      <c r="E223" s="164" t="s">
        <v>3</v>
      </c>
      <c r="F223" s="165" t="s">
        <v>452</v>
      </c>
      <c r="H223" s="166">
        <v>23.72</v>
      </c>
      <c r="I223" s="167"/>
      <c r="L223" s="163"/>
      <c r="M223" s="168"/>
      <c r="T223" s="169"/>
      <c r="AT223" s="164" t="s">
        <v>442</v>
      </c>
      <c r="AU223" s="164" t="s">
        <v>79</v>
      </c>
      <c r="AV223" s="13" t="s">
        <v>113</v>
      </c>
      <c r="AW223" s="13" t="s">
        <v>31</v>
      </c>
      <c r="AX223" s="13" t="s">
        <v>76</v>
      </c>
      <c r="AY223" s="164" t="s">
        <v>328</v>
      </c>
    </row>
    <row r="224" spans="2:65" s="1" customFormat="1" ht="37.9" customHeight="1">
      <c r="B224" s="133"/>
      <c r="C224" s="134" t="s">
        <v>631</v>
      </c>
      <c r="D224" s="134" t="s">
        <v>331</v>
      </c>
      <c r="E224" s="135" t="s">
        <v>7909</v>
      </c>
      <c r="F224" s="136" t="s">
        <v>7910</v>
      </c>
      <c r="G224" s="137" t="s">
        <v>491</v>
      </c>
      <c r="H224" s="138">
        <v>23.72</v>
      </c>
      <c r="I224" s="139"/>
      <c r="J224" s="140">
        <f>ROUND(I224*H224,2)</f>
        <v>0</v>
      </c>
      <c r="K224" s="136" t="s">
        <v>335</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800</v>
      </c>
    </row>
    <row r="225" spans="2:65" s="1" customFormat="1">
      <c r="B225" s="34"/>
      <c r="D225" s="147" t="s">
        <v>338</v>
      </c>
      <c r="F225" s="148" t="s">
        <v>7911</v>
      </c>
      <c r="I225" s="149"/>
      <c r="L225" s="34"/>
      <c r="M225" s="150"/>
      <c r="T225" s="55"/>
      <c r="AT225" s="19" t="s">
        <v>338</v>
      </c>
      <c r="AU225" s="19" t="s">
        <v>79</v>
      </c>
    </row>
    <row r="226" spans="2:65" s="1" customFormat="1" ht="16.5" customHeight="1">
      <c r="B226" s="133"/>
      <c r="C226" s="176" t="s">
        <v>638</v>
      </c>
      <c r="D226" s="176" t="s">
        <v>539</v>
      </c>
      <c r="E226" s="177" t="s">
        <v>7912</v>
      </c>
      <c r="F226" s="178" t="s">
        <v>7913</v>
      </c>
      <c r="G226" s="179" t="s">
        <v>491</v>
      </c>
      <c r="H226" s="180">
        <v>23.72</v>
      </c>
      <c r="I226" s="181"/>
      <c r="J226" s="182">
        <f>ROUND(I226*H226,2)</f>
        <v>0</v>
      </c>
      <c r="K226" s="178" t="s">
        <v>335</v>
      </c>
      <c r="L226" s="183"/>
      <c r="M226" s="184" t="s">
        <v>3</v>
      </c>
      <c r="N226" s="185" t="s">
        <v>40</v>
      </c>
      <c r="P226" s="143">
        <f>O226*H226</f>
        <v>0</v>
      </c>
      <c r="Q226" s="143">
        <v>0</v>
      </c>
      <c r="R226" s="143">
        <f>Q226*H226</f>
        <v>0</v>
      </c>
      <c r="S226" s="143">
        <v>0</v>
      </c>
      <c r="T226" s="144">
        <f>S226*H226</f>
        <v>0</v>
      </c>
      <c r="AR226" s="145" t="s">
        <v>171</v>
      </c>
      <c r="AT226" s="145" t="s">
        <v>539</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808</v>
      </c>
    </row>
    <row r="227" spans="2:65" s="1" customFormat="1" ht="24.2" customHeight="1">
      <c r="B227" s="133"/>
      <c r="C227" s="134" t="s">
        <v>643</v>
      </c>
      <c r="D227" s="134" t="s">
        <v>331</v>
      </c>
      <c r="E227" s="135" t="s">
        <v>8588</v>
      </c>
      <c r="F227" s="136" t="s">
        <v>8589</v>
      </c>
      <c r="G227" s="137" t="s">
        <v>439</v>
      </c>
      <c r="H227" s="138">
        <v>184</v>
      </c>
      <c r="I227" s="139"/>
      <c r="J227" s="140">
        <f>ROUND(I227*H227,2)</f>
        <v>0</v>
      </c>
      <c r="K227" s="136" t="s">
        <v>335</v>
      </c>
      <c r="L227" s="34"/>
      <c r="M227" s="141" t="s">
        <v>3</v>
      </c>
      <c r="N227" s="142" t="s">
        <v>40</v>
      </c>
      <c r="P227" s="143">
        <f>O227*H227</f>
        <v>0</v>
      </c>
      <c r="Q227" s="143">
        <v>0</v>
      </c>
      <c r="R227" s="143">
        <f>Q227*H227</f>
        <v>0</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816</v>
      </c>
    </row>
    <row r="228" spans="2:65" s="1" customFormat="1">
      <c r="B228" s="34"/>
      <c r="D228" s="147" t="s">
        <v>338</v>
      </c>
      <c r="F228" s="148" t="s">
        <v>8590</v>
      </c>
      <c r="I228" s="149"/>
      <c r="L228" s="34"/>
      <c r="M228" s="150"/>
      <c r="T228" s="55"/>
      <c r="AT228" s="19" t="s">
        <v>338</v>
      </c>
      <c r="AU228" s="19" t="s">
        <v>79</v>
      </c>
    </row>
    <row r="229" spans="2:65" s="12" customFormat="1">
      <c r="B229" s="156"/>
      <c r="D229" s="151" t="s">
        <v>442</v>
      </c>
      <c r="E229" s="157" t="s">
        <v>3</v>
      </c>
      <c r="F229" s="158" t="s">
        <v>9031</v>
      </c>
      <c r="H229" s="159">
        <v>184</v>
      </c>
      <c r="I229" s="160"/>
      <c r="L229" s="156"/>
      <c r="M229" s="161"/>
      <c r="T229" s="162"/>
      <c r="AT229" s="157" t="s">
        <v>442</v>
      </c>
      <c r="AU229" s="157" t="s">
        <v>79</v>
      </c>
      <c r="AV229" s="12" t="s">
        <v>79</v>
      </c>
      <c r="AW229" s="12" t="s">
        <v>31</v>
      </c>
      <c r="AX229" s="12" t="s">
        <v>69</v>
      </c>
      <c r="AY229" s="157" t="s">
        <v>328</v>
      </c>
    </row>
    <row r="230" spans="2:65" s="13" customFormat="1">
      <c r="B230" s="163"/>
      <c r="D230" s="151" t="s">
        <v>442</v>
      </c>
      <c r="E230" s="164" t="s">
        <v>3</v>
      </c>
      <c r="F230" s="165" t="s">
        <v>452</v>
      </c>
      <c r="H230" s="166">
        <v>184</v>
      </c>
      <c r="I230" s="167"/>
      <c r="L230" s="163"/>
      <c r="M230" s="168"/>
      <c r="T230" s="169"/>
      <c r="AT230" s="164" t="s">
        <v>442</v>
      </c>
      <c r="AU230" s="164" t="s">
        <v>79</v>
      </c>
      <c r="AV230" s="13" t="s">
        <v>113</v>
      </c>
      <c r="AW230" s="13" t="s">
        <v>31</v>
      </c>
      <c r="AX230" s="13" t="s">
        <v>76</v>
      </c>
      <c r="AY230" s="164" t="s">
        <v>328</v>
      </c>
    </row>
    <row r="231" spans="2:65" s="1" customFormat="1" ht="37.9" customHeight="1">
      <c r="B231" s="133"/>
      <c r="C231" s="134" t="s">
        <v>649</v>
      </c>
      <c r="D231" s="134" t="s">
        <v>331</v>
      </c>
      <c r="E231" s="135" t="s">
        <v>8609</v>
      </c>
      <c r="F231" s="136" t="s">
        <v>8610</v>
      </c>
      <c r="G231" s="137" t="s">
        <v>439</v>
      </c>
      <c r="H231" s="138">
        <v>168</v>
      </c>
      <c r="I231" s="139"/>
      <c r="J231" s="140">
        <f>ROUND(I231*H231,2)</f>
        <v>0</v>
      </c>
      <c r="K231" s="136" t="s">
        <v>335</v>
      </c>
      <c r="L231" s="34"/>
      <c r="M231" s="141" t="s">
        <v>3</v>
      </c>
      <c r="N231" s="142" t="s">
        <v>40</v>
      </c>
      <c r="P231" s="143">
        <f>O231*H231</f>
        <v>0</v>
      </c>
      <c r="Q231" s="143">
        <v>0</v>
      </c>
      <c r="R231" s="143">
        <f>Q231*H231</f>
        <v>0</v>
      </c>
      <c r="S231" s="143">
        <v>0</v>
      </c>
      <c r="T231" s="144">
        <f>S231*H231</f>
        <v>0</v>
      </c>
      <c r="AR231" s="145" t="s">
        <v>113</v>
      </c>
      <c r="AT231" s="145" t="s">
        <v>331</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825</v>
      </c>
    </row>
    <row r="232" spans="2:65" s="1" customFormat="1">
      <c r="B232" s="34"/>
      <c r="D232" s="147" t="s">
        <v>338</v>
      </c>
      <c r="F232" s="148" t="s">
        <v>8611</v>
      </c>
      <c r="I232" s="149"/>
      <c r="L232" s="34"/>
      <c r="M232" s="150"/>
      <c r="T232" s="55"/>
      <c r="AT232" s="19" t="s">
        <v>338</v>
      </c>
      <c r="AU232" s="19" t="s">
        <v>79</v>
      </c>
    </row>
    <row r="233" spans="2:65" s="14" customFormat="1">
      <c r="B233" s="170"/>
      <c r="D233" s="151" t="s">
        <v>442</v>
      </c>
      <c r="E233" s="171" t="s">
        <v>3</v>
      </c>
      <c r="F233" s="172" t="s">
        <v>9037</v>
      </c>
      <c r="H233" s="171" t="s">
        <v>3</v>
      </c>
      <c r="I233" s="173"/>
      <c r="L233" s="170"/>
      <c r="M233" s="174"/>
      <c r="T233" s="175"/>
      <c r="AT233" s="171" t="s">
        <v>442</v>
      </c>
      <c r="AU233" s="171" t="s">
        <v>79</v>
      </c>
      <c r="AV233" s="14" t="s">
        <v>76</v>
      </c>
      <c r="AW233" s="14" t="s">
        <v>31</v>
      </c>
      <c r="AX233" s="14" t="s">
        <v>69</v>
      </c>
      <c r="AY233" s="171" t="s">
        <v>328</v>
      </c>
    </row>
    <row r="234" spans="2:65" s="12" customFormat="1">
      <c r="B234" s="156"/>
      <c r="D234" s="151" t="s">
        <v>442</v>
      </c>
      <c r="E234" s="157" t="s">
        <v>3</v>
      </c>
      <c r="F234" s="158" t="s">
        <v>1635</v>
      </c>
      <c r="H234" s="159">
        <v>168</v>
      </c>
      <c r="I234" s="160"/>
      <c r="L234" s="156"/>
      <c r="M234" s="161"/>
      <c r="T234" s="162"/>
      <c r="AT234" s="157" t="s">
        <v>442</v>
      </c>
      <c r="AU234" s="157" t="s">
        <v>79</v>
      </c>
      <c r="AV234" s="12" t="s">
        <v>79</v>
      </c>
      <c r="AW234" s="12" t="s">
        <v>31</v>
      </c>
      <c r="AX234" s="12" t="s">
        <v>69</v>
      </c>
      <c r="AY234" s="157" t="s">
        <v>328</v>
      </c>
    </row>
    <row r="235" spans="2:65" s="13" customFormat="1">
      <c r="B235" s="163"/>
      <c r="D235" s="151" t="s">
        <v>442</v>
      </c>
      <c r="E235" s="164" t="s">
        <v>3</v>
      </c>
      <c r="F235" s="165" t="s">
        <v>452</v>
      </c>
      <c r="H235" s="166">
        <v>168</v>
      </c>
      <c r="I235" s="167"/>
      <c r="L235" s="163"/>
      <c r="M235" s="168"/>
      <c r="T235" s="169"/>
      <c r="AT235" s="164" t="s">
        <v>442</v>
      </c>
      <c r="AU235" s="164" t="s">
        <v>79</v>
      </c>
      <c r="AV235" s="13" t="s">
        <v>113</v>
      </c>
      <c r="AW235" s="13" t="s">
        <v>31</v>
      </c>
      <c r="AX235" s="13" t="s">
        <v>76</v>
      </c>
      <c r="AY235" s="164" t="s">
        <v>328</v>
      </c>
    </row>
    <row r="236" spans="2:65" s="1" customFormat="1" ht="24.2" customHeight="1">
      <c r="B236" s="133"/>
      <c r="C236" s="134" t="s">
        <v>654</v>
      </c>
      <c r="D236" s="134" t="s">
        <v>331</v>
      </c>
      <c r="E236" s="135" t="s">
        <v>8592</v>
      </c>
      <c r="F236" s="136" t="s">
        <v>8593</v>
      </c>
      <c r="G236" s="137" t="s">
        <v>8594</v>
      </c>
      <c r="H236" s="138">
        <v>3.68</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835</v>
      </c>
    </row>
    <row r="237" spans="2:65" s="1" customFormat="1">
      <c r="B237" s="34"/>
      <c r="D237" s="147" t="s">
        <v>338</v>
      </c>
      <c r="F237" s="148" t="s">
        <v>8595</v>
      </c>
      <c r="I237" s="149"/>
      <c r="L237" s="34"/>
      <c r="M237" s="150"/>
      <c r="T237" s="55"/>
      <c r="AT237" s="19" t="s">
        <v>338</v>
      </c>
      <c r="AU237" s="19" t="s">
        <v>79</v>
      </c>
    </row>
    <row r="238" spans="2:65" s="14" customFormat="1">
      <c r="B238" s="170"/>
      <c r="D238" s="151" t="s">
        <v>442</v>
      </c>
      <c r="E238" s="171" t="s">
        <v>3</v>
      </c>
      <c r="F238" s="172" t="s">
        <v>8175</v>
      </c>
      <c r="H238" s="171" t="s">
        <v>3</v>
      </c>
      <c r="I238" s="173"/>
      <c r="L238" s="170"/>
      <c r="M238" s="174"/>
      <c r="T238" s="175"/>
      <c r="AT238" s="171" t="s">
        <v>442</v>
      </c>
      <c r="AU238" s="171" t="s">
        <v>79</v>
      </c>
      <c r="AV238" s="14" t="s">
        <v>76</v>
      </c>
      <c r="AW238" s="14" t="s">
        <v>31</v>
      </c>
      <c r="AX238" s="14" t="s">
        <v>69</v>
      </c>
      <c r="AY238" s="171" t="s">
        <v>328</v>
      </c>
    </row>
    <row r="239" spans="2:65" s="12" customFormat="1">
      <c r="B239" s="156"/>
      <c r="D239" s="151" t="s">
        <v>442</v>
      </c>
      <c r="E239" s="157" t="s">
        <v>3</v>
      </c>
      <c r="F239" s="158" t="s">
        <v>9032</v>
      </c>
      <c r="H239" s="159">
        <v>3.68</v>
      </c>
      <c r="I239" s="160"/>
      <c r="L239" s="156"/>
      <c r="M239" s="161"/>
      <c r="T239" s="162"/>
      <c r="AT239" s="157" t="s">
        <v>442</v>
      </c>
      <c r="AU239" s="157" t="s">
        <v>79</v>
      </c>
      <c r="AV239" s="12" t="s">
        <v>79</v>
      </c>
      <c r="AW239" s="12" t="s">
        <v>31</v>
      </c>
      <c r="AX239" s="12" t="s">
        <v>69</v>
      </c>
      <c r="AY239" s="157" t="s">
        <v>328</v>
      </c>
    </row>
    <row r="240" spans="2:65" s="13" customFormat="1">
      <c r="B240" s="163"/>
      <c r="D240" s="151" t="s">
        <v>442</v>
      </c>
      <c r="E240" s="164" t="s">
        <v>3</v>
      </c>
      <c r="F240" s="165" t="s">
        <v>452</v>
      </c>
      <c r="H240" s="166">
        <v>3.68</v>
      </c>
      <c r="I240" s="167"/>
      <c r="L240" s="163"/>
      <c r="M240" s="168"/>
      <c r="T240" s="169"/>
      <c r="AT240" s="164" t="s">
        <v>442</v>
      </c>
      <c r="AU240" s="164" t="s">
        <v>79</v>
      </c>
      <c r="AV240" s="13" t="s">
        <v>113</v>
      </c>
      <c r="AW240" s="13" t="s">
        <v>31</v>
      </c>
      <c r="AX240" s="13" t="s">
        <v>76</v>
      </c>
      <c r="AY240" s="164" t="s">
        <v>328</v>
      </c>
    </row>
    <row r="241" spans="2:65" s="1" customFormat="1" ht="24.2" customHeight="1">
      <c r="B241" s="133"/>
      <c r="C241" s="134" t="s">
        <v>661</v>
      </c>
      <c r="D241" s="134" t="s">
        <v>331</v>
      </c>
      <c r="E241" s="135" t="s">
        <v>8597</v>
      </c>
      <c r="F241" s="136" t="s">
        <v>8598</v>
      </c>
      <c r="G241" s="137" t="s">
        <v>585</v>
      </c>
      <c r="H241" s="138">
        <v>6.0000000000000001E-3</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845</v>
      </c>
    </row>
    <row r="242" spans="2:65" s="1" customFormat="1">
      <c r="B242" s="34"/>
      <c r="D242" s="147" t="s">
        <v>338</v>
      </c>
      <c r="F242" s="148" t="s">
        <v>8599</v>
      </c>
      <c r="I242" s="149"/>
      <c r="L242" s="34"/>
      <c r="M242" s="150"/>
      <c r="T242" s="55"/>
      <c r="AT242" s="19" t="s">
        <v>338</v>
      </c>
      <c r="AU242" s="19" t="s">
        <v>79</v>
      </c>
    </row>
    <row r="243" spans="2:65" s="14" customFormat="1">
      <c r="B243" s="170"/>
      <c r="D243" s="151" t="s">
        <v>442</v>
      </c>
      <c r="E243" s="171" t="s">
        <v>3</v>
      </c>
      <c r="F243" s="172" t="s">
        <v>8602</v>
      </c>
      <c r="H243" s="171" t="s">
        <v>3</v>
      </c>
      <c r="I243" s="173"/>
      <c r="L243" s="170"/>
      <c r="M243" s="174"/>
      <c r="T243" s="175"/>
      <c r="AT243" s="171" t="s">
        <v>442</v>
      </c>
      <c r="AU243" s="171" t="s">
        <v>79</v>
      </c>
      <c r="AV243" s="14" t="s">
        <v>76</v>
      </c>
      <c r="AW243" s="14" t="s">
        <v>31</v>
      </c>
      <c r="AX243" s="14" t="s">
        <v>69</v>
      </c>
      <c r="AY243" s="171" t="s">
        <v>328</v>
      </c>
    </row>
    <row r="244" spans="2:65" s="12" customFormat="1">
      <c r="B244" s="156"/>
      <c r="D244" s="151" t="s">
        <v>442</v>
      </c>
      <c r="E244" s="157" t="s">
        <v>3</v>
      </c>
      <c r="F244" s="158" t="s">
        <v>9034</v>
      </c>
      <c r="H244" s="159">
        <v>6.0000000000000001E-3</v>
      </c>
      <c r="I244" s="160"/>
      <c r="L244" s="156"/>
      <c r="M244" s="161"/>
      <c r="T244" s="162"/>
      <c r="AT244" s="157" t="s">
        <v>442</v>
      </c>
      <c r="AU244" s="157" t="s">
        <v>79</v>
      </c>
      <c r="AV244" s="12" t="s">
        <v>79</v>
      </c>
      <c r="AW244" s="12" t="s">
        <v>31</v>
      </c>
      <c r="AX244" s="12" t="s">
        <v>69</v>
      </c>
      <c r="AY244" s="157" t="s">
        <v>328</v>
      </c>
    </row>
    <row r="245" spans="2:65" s="13" customFormat="1">
      <c r="B245" s="163"/>
      <c r="D245" s="151" t="s">
        <v>442</v>
      </c>
      <c r="E245" s="164" t="s">
        <v>3</v>
      </c>
      <c r="F245" s="165" t="s">
        <v>452</v>
      </c>
      <c r="H245" s="166">
        <v>6.0000000000000001E-3</v>
      </c>
      <c r="I245" s="167"/>
      <c r="L245" s="163"/>
      <c r="M245" s="168"/>
      <c r="T245" s="169"/>
      <c r="AT245" s="164" t="s">
        <v>442</v>
      </c>
      <c r="AU245" s="164" t="s">
        <v>79</v>
      </c>
      <c r="AV245" s="13" t="s">
        <v>113</v>
      </c>
      <c r="AW245" s="13" t="s">
        <v>31</v>
      </c>
      <c r="AX245" s="13" t="s">
        <v>76</v>
      </c>
      <c r="AY245" s="164" t="s">
        <v>328</v>
      </c>
    </row>
    <row r="246" spans="2:65" s="1" customFormat="1" ht="16.5" customHeight="1">
      <c r="B246" s="133"/>
      <c r="C246" s="176" t="s">
        <v>666</v>
      </c>
      <c r="D246" s="176" t="s">
        <v>539</v>
      </c>
      <c r="E246" s="177" t="s">
        <v>8604</v>
      </c>
      <c r="F246" s="178" t="s">
        <v>8605</v>
      </c>
      <c r="G246" s="179" t="s">
        <v>1383</v>
      </c>
      <c r="H246" s="180">
        <v>5.52</v>
      </c>
      <c r="I246" s="181"/>
      <c r="J246" s="182">
        <f>ROUND(I246*H246,2)</f>
        <v>0</v>
      </c>
      <c r="K246" s="178" t="s">
        <v>335</v>
      </c>
      <c r="L246" s="183"/>
      <c r="M246" s="184" t="s">
        <v>3</v>
      </c>
      <c r="N246" s="185" t="s">
        <v>40</v>
      </c>
      <c r="P246" s="143">
        <f>O246*H246</f>
        <v>0</v>
      </c>
      <c r="Q246" s="143">
        <v>0</v>
      </c>
      <c r="R246" s="143">
        <f>Q246*H246</f>
        <v>0</v>
      </c>
      <c r="S246" s="143">
        <v>0</v>
      </c>
      <c r="T246" s="144">
        <f>S246*H246</f>
        <v>0</v>
      </c>
      <c r="AR246" s="145" t="s">
        <v>171</v>
      </c>
      <c r="AT246" s="145" t="s">
        <v>539</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857</v>
      </c>
    </row>
    <row r="247" spans="2:65" s="14" customFormat="1">
      <c r="B247" s="170"/>
      <c r="D247" s="151" t="s">
        <v>442</v>
      </c>
      <c r="E247" s="171" t="s">
        <v>3</v>
      </c>
      <c r="F247" s="172" t="s">
        <v>8614</v>
      </c>
      <c r="H247" s="171" t="s">
        <v>3</v>
      </c>
      <c r="I247" s="173"/>
      <c r="L247" s="170"/>
      <c r="M247" s="174"/>
      <c r="T247" s="175"/>
      <c r="AT247" s="171" t="s">
        <v>442</v>
      </c>
      <c r="AU247" s="171" t="s">
        <v>79</v>
      </c>
      <c r="AV247" s="14" t="s">
        <v>76</v>
      </c>
      <c r="AW247" s="14" t="s">
        <v>31</v>
      </c>
      <c r="AX247" s="14" t="s">
        <v>69</v>
      </c>
      <c r="AY247" s="171" t="s">
        <v>328</v>
      </c>
    </row>
    <row r="248" spans="2:65" s="12" customFormat="1">
      <c r="B248" s="156"/>
      <c r="D248" s="151" t="s">
        <v>442</v>
      </c>
      <c r="E248" s="157" t="s">
        <v>3</v>
      </c>
      <c r="F248" s="158" t="s">
        <v>9038</v>
      </c>
      <c r="H248" s="159">
        <v>5.52</v>
      </c>
      <c r="I248" s="160"/>
      <c r="L248" s="156"/>
      <c r="M248" s="161"/>
      <c r="T248" s="162"/>
      <c r="AT248" s="157" t="s">
        <v>442</v>
      </c>
      <c r="AU248" s="157" t="s">
        <v>79</v>
      </c>
      <c r="AV248" s="12" t="s">
        <v>79</v>
      </c>
      <c r="AW248" s="12" t="s">
        <v>31</v>
      </c>
      <c r="AX248" s="12" t="s">
        <v>69</v>
      </c>
      <c r="AY248" s="157" t="s">
        <v>328</v>
      </c>
    </row>
    <row r="249" spans="2:65" s="13" customFormat="1">
      <c r="B249" s="163"/>
      <c r="D249" s="151" t="s">
        <v>442</v>
      </c>
      <c r="E249" s="164" t="s">
        <v>3</v>
      </c>
      <c r="F249" s="165" t="s">
        <v>452</v>
      </c>
      <c r="H249" s="166">
        <v>5.52</v>
      </c>
      <c r="I249" s="167"/>
      <c r="L249" s="163"/>
      <c r="M249" s="168"/>
      <c r="T249" s="169"/>
      <c r="AT249" s="164" t="s">
        <v>442</v>
      </c>
      <c r="AU249" s="164" t="s">
        <v>79</v>
      </c>
      <c r="AV249" s="13" t="s">
        <v>113</v>
      </c>
      <c r="AW249" s="13" t="s">
        <v>31</v>
      </c>
      <c r="AX249" s="13" t="s">
        <v>76</v>
      </c>
      <c r="AY249" s="164" t="s">
        <v>328</v>
      </c>
    </row>
    <row r="250" spans="2:65" s="1" customFormat="1" ht="24.2" customHeight="1">
      <c r="B250" s="133"/>
      <c r="C250" s="134" t="s">
        <v>671</v>
      </c>
      <c r="D250" s="134" t="s">
        <v>331</v>
      </c>
      <c r="E250" s="135" t="s">
        <v>9041</v>
      </c>
      <c r="F250" s="136" t="s">
        <v>8622</v>
      </c>
      <c r="G250" s="137" t="s">
        <v>439</v>
      </c>
      <c r="H250" s="138">
        <v>16.8</v>
      </c>
      <c r="I250" s="139"/>
      <c r="J250" s="140">
        <f>ROUND(I250*H250,2)</f>
        <v>0</v>
      </c>
      <c r="K250" s="136" t="s">
        <v>335</v>
      </c>
      <c r="L250" s="34"/>
      <c r="M250" s="141" t="s">
        <v>3</v>
      </c>
      <c r="N250" s="142" t="s">
        <v>40</v>
      </c>
      <c r="P250" s="143">
        <f>O250*H250</f>
        <v>0</v>
      </c>
      <c r="Q250" s="143">
        <v>0</v>
      </c>
      <c r="R250" s="143">
        <f>Q250*H250</f>
        <v>0</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177</v>
      </c>
    </row>
    <row r="251" spans="2:65" s="1" customFormat="1">
      <c r="B251" s="34"/>
      <c r="D251" s="147" t="s">
        <v>338</v>
      </c>
      <c r="F251" s="148" t="s">
        <v>9042</v>
      </c>
      <c r="I251" s="149"/>
      <c r="L251" s="34"/>
      <c r="M251" s="150"/>
      <c r="T251" s="55"/>
      <c r="AT251" s="19" t="s">
        <v>338</v>
      </c>
      <c r="AU251" s="19" t="s">
        <v>79</v>
      </c>
    </row>
    <row r="252" spans="2:65" s="14" customFormat="1">
      <c r="B252" s="170"/>
      <c r="D252" s="151" t="s">
        <v>442</v>
      </c>
      <c r="E252" s="171" t="s">
        <v>3</v>
      </c>
      <c r="F252" s="172" t="s">
        <v>8623</v>
      </c>
      <c r="H252" s="171" t="s">
        <v>3</v>
      </c>
      <c r="I252" s="173"/>
      <c r="L252" s="170"/>
      <c r="M252" s="174"/>
      <c r="T252" s="175"/>
      <c r="AT252" s="171" t="s">
        <v>442</v>
      </c>
      <c r="AU252" s="171" t="s">
        <v>79</v>
      </c>
      <c r="AV252" s="14" t="s">
        <v>76</v>
      </c>
      <c r="AW252" s="14" t="s">
        <v>31</v>
      </c>
      <c r="AX252" s="14" t="s">
        <v>69</v>
      </c>
      <c r="AY252" s="171" t="s">
        <v>328</v>
      </c>
    </row>
    <row r="253" spans="2:65" s="14" customFormat="1">
      <c r="B253" s="170"/>
      <c r="D253" s="151" t="s">
        <v>442</v>
      </c>
      <c r="E253" s="171" t="s">
        <v>3</v>
      </c>
      <c r="F253" s="172" t="s">
        <v>8624</v>
      </c>
      <c r="H253" s="171" t="s">
        <v>3</v>
      </c>
      <c r="I253" s="173"/>
      <c r="L253" s="170"/>
      <c r="M253" s="174"/>
      <c r="T253" s="175"/>
      <c r="AT253" s="171" t="s">
        <v>442</v>
      </c>
      <c r="AU253" s="171" t="s">
        <v>79</v>
      </c>
      <c r="AV253" s="14" t="s">
        <v>76</v>
      </c>
      <c r="AW253" s="14" t="s">
        <v>31</v>
      </c>
      <c r="AX253" s="14" t="s">
        <v>69</v>
      </c>
      <c r="AY253" s="171" t="s">
        <v>328</v>
      </c>
    </row>
    <row r="254" spans="2:65" s="12" customFormat="1">
      <c r="B254" s="156"/>
      <c r="D254" s="151" t="s">
        <v>442</v>
      </c>
      <c r="E254" s="157" t="s">
        <v>3</v>
      </c>
      <c r="F254" s="158" t="s">
        <v>9043</v>
      </c>
      <c r="H254" s="159">
        <v>4</v>
      </c>
      <c r="I254" s="160"/>
      <c r="L254" s="156"/>
      <c r="M254" s="161"/>
      <c r="T254" s="162"/>
      <c r="AT254" s="157" t="s">
        <v>442</v>
      </c>
      <c r="AU254" s="157" t="s">
        <v>79</v>
      </c>
      <c r="AV254" s="12" t="s">
        <v>79</v>
      </c>
      <c r="AW254" s="12" t="s">
        <v>31</v>
      </c>
      <c r="AX254" s="12" t="s">
        <v>69</v>
      </c>
      <c r="AY254" s="157" t="s">
        <v>328</v>
      </c>
    </row>
    <row r="255" spans="2:65" s="14" customFormat="1">
      <c r="B255" s="170"/>
      <c r="D255" s="151" t="s">
        <v>442</v>
      </c>
      <c r="E255" s="171" t="s">
        <v>3</v>
      </c>
      <c r="F255" s="172" t="s">
        <v>8626</v>
      </c>
      <c r="H255" s="171" t="s">
        <v>3</v>
      </c>
      <c r="I255" s="173"/>
      <c r="L255" s="170"/>
      <c r="M255" s="174"/>
      <c r="T255" s="175"/>
      <c r="AT255" s="171" t="s">
        <v>442</v>
      </c>
      <c r="AU255" s="171" t="s">
        <v>79</v>
      </c>
      <c r="AV255" s="14" t="s">
        <v>76</v>
      </c>
      <c r="AW255" s="14" t="s">
        <v>31</v>
      </c>
      <c r="AX255" s="14" t="s">
        <v>69</v>
      </c>
      <c r="AY255" s="171" t="s">
        <v>328</v>
      </c>
    </row>
    <row r="256" spans="2:65" s="12" customFormat="1">
      <c r="B256" s="156"/>
      <c r="D256" s="151" t="s">
        <v>442</v>
      </c>
      <c r="E256" s="157" t="s">
        <v>3</v>
      </c>
      <c r="F256" s="158" t="s">
        <v>9044</v>
      </c>
      <c r="H256" s="159">
        <v>12.8</v>
      </c>
      <c r="I256" s="160"/>
      <c r="L256" s="156"/>
      <c r="M256" s="161"/>
      <c r="T256" s="162"/>
      <c r="AT256" s="157" t="s">
        <v>442</v>
      </c>
      <c r="AU256" s="157" t="s">
        <v>79</v>
      </c>
      <c r="AV256" s="12" t="s">
        <v>79</v>
      </c>
      <c r="AW256" s="12" t="s">
        <v>31</v>
      </c>
      <c r="AX256" s="12" t="s">
        <v>69</v>
      </c>
      <c r="AY256" s="157" t="s">
        <v>328</v>
      </c>
    </row>
    <row r="257" spans="2:65" s="13" customFormat="1">
      <c r="B257" s="163"/>
      <c r="D257" s="151" t="s">
        <v>442</v>
      </c>
      <c r="E257" s="164" t="s">
        <v>3</v>
      </c>
      <c r="F257" s="165" t="s">
        <v>452</v>
      </c>
      <c r="H257" s="166">
        <v>16.8</v>
      </c>
      <c r="I257" s="167"/>
      <c r="L257" s="163"/>
      <c r="M257" s="168"/>
      <c r="T257" s="169"/>
      <c r="AT257" s="164" t="s">
        <v>442</v>
      </c>
      <c r="AU257" s="164" t="s">
        <v>79</v>
      </c>
      <c r="AV257" s="13" t="s">
        <v>113</v>
      </c>
      <c r="AW257" s="13" t="s">
        <v>31</v>
      </c>
      <c r="AX257" s="13" t="s">
        <v>76</v>
      </c>
      <c r="AY257" s="164" t="s">
        <v>328</v>
      </c>
    </row>
    <row r="258" spans="2:65" s="1" customFormat="1" ht="16.5" customHeight="1">
      <c r="B258" s="133"/>
      <c r="C258" s="176" t="s">
        <v>676</v>
      </c>
      <c r="D258" s="176" t="s">
        <v>539</v>
      </c>
      <c r="E258" s="177" t="s">
        <v>8086</v>
      </c>
      <c r="F258" s="178" t="s">
        <v>8087</v>
      </c>
      <c r="G258" s="179" t="s">
        <v>491</v>
      </c>
      <c r="H258" s="180">
        <v>1.68</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874</v>
      </c>
    </row>
    <row r="259" spans="2:65" s="12" customFormat="1">
      <c r="B259" s="156"/>
      <c r="D259" s="151" t="s">
        <v>442</v>
      </c>
      <c r="E259" s="157" t="s">
        <v>3</v>
      </c>
      <c r="F259" s="158" t="s">
        <v>9045</v>
      </c>
      <c r="H259" s="159">
        <v>1.68</v>
      </c>
      <c r="I259" s="160"/>
      <c r="L259" s="156"/>
      <c r="M259" s="161"/>
      <c r="T259" s="162"/>
      <c r="AT259" s="157" t="s">
        <v>442</v>
      </c>
      <c r="AU259" s="157" t="s">
        <v>79</v>
      </c>
      <c r="AV259" s="12" t="s">
        <v>79</v>
      </c>
      <c r="AW259" s="12" t="s">
        <v>31</v>
      </c>
      <c r="AX259" s="12" t="s">
        <v>69</v>
      </c>
      <c r="AY259" s="157" t="s">
        <v>328</v>
      </c>
    </row>
    <row r="260" spans="2:65" s="13" customFormat="1">
      <c r="B260" s="163"/>
      <c r="D260" s="151" t="s">
        <v>442</v>
      </c>
      <c r="E260" s="164" t="s">
        <v>3</v>
      </c>
      <c r="F260" s="165" t="s">
        <v>452</v>
      </c>
      <c r="H260" s="166">
        <v>1.68</v>
      </c>
      <c r="I260" s="167"/>
      <c r="L260" s="163"/>
      <c r="M260" s="168"/>
      <c r="T260" s="169"/>
      <c r="AT260" s="164" t="s">
        <v>442</v>
      </c>
      <c r="AU260" s="164" t="s">
        <v>79</v>
      </c>
      <c r="AV260" s="13" t="s">
        <v>113</v>
      </c>
      <c r="AW260" s="13" t="s">
        <v>31</v>
      </c>
      <c r="AX260" s="13" t="s">
        <v>76</v>
      </c>
      <c r="AY260" s="164" t="s">
        <v>328</v>
      </c>
    </row>
    <row r="261" spans="2:65" s="1" customFormat="1" ht="37.9" customHeight="1">
      <c r="B261" s="133"/>
      <c r="C261" s="134" t="s">
        <v>682</v>
      </c>
      <c r="D261" s="134" t="s">
        <v>331</v>
      </c>
      <c r="E261" s="135" t="s">
        <v>8404</v>
      </c>
      <c r="F261" s="136" t="s">
        <v>8405</v>
      </c>
      <c r="G261" s="137" t="s">
        <v>439</v>
      </c>
      <c r="H261" s="138">
        <v>168</v>
      </c>
      <c r="I261" s="139"/>
      <c r="J261" s="140">
        <f>ROUND(I261*H261,2)</f>
        <v>0</v>
      </c>
      <c r="K261" s="136" t="s">
        <v>335</v>
      </c>
      <c r="L261" s="34"/>
      <c r="M261" s="141" t="s">
        <v>3</v>
      </c>
      <c r="N261" s="142" t="s">
        <v>40</v>
      </c>
      <c r="P261" s="143">
        <f>O261*H261</f>
        <v>0</v>
      </c>
      <c r="Q261" s="143">
        <v>0</v>
      </c>
      <c r="R261" s="143">
        <f>Q261*H261</f>
        <v>0</v>
      </c>
      <c r="S261" s="143">
        <v>0</v>
      </c>
      <c r="T261" s="144">
        <f>S261*H261</f>
        <v>0</v>
      </c>
      <c r="AR261" s="145" t="s">
        <v>113</v>
      </c>
      <c r="AT261" s="145" t="s">
        <v>331</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891</v>
      </c>
    </row>
    <row r="262" spans="2:65" s="1" customFormat="1">
      <c r="B262" s="34"/>
      <c r="D262" s="147" t="s">
        <v>338</v>
      </c>
      <c r="F262" s="148" t="s">
        <v>8406</v>
      </c>
      <c r="I262" s="149"/>
      <c r="L262" s="34"/>
      <c r="M262" s="150"/>
      <c r="T262" s="55"/>
      <c r="AT262" s="19" t="s">
        <v>338</v>
      </c>
      <c r="AU262" s="19" t="s">
        <v>79</v>
      </c>
    </row>
    <row r="263" spans="2:65" s="1" customFormat="1" ht="16.5" customHeight="1">
      <c r="B263" s="133"/>
      <c r="C263" s="176" t="s">
        <v>110</v>
      </c>
      <c r="D263" s="176" t="s">
        <v>539</v>
      </c>
      <c r="E263" s="177" t="s">
        <v>8407</v>
      </c>
      <c r="F263" s="178" t="s">
        <v>8408</v>
      </c>
      <c r="G263" s="179" t="s">
        <v>585</v>
      </c>
      <c r="H263" s="180">
        <v>5.04</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903</v>
      </c>
    </row>
    <row r="264" spans="2:65" s="14" customFormat="1">
      <c r="B264" s="170"/>
      <c r="D264" s="151" t="s">
        <v>442</v>
      </c>
      <c r="E264" s="171" t="s">
        <v>3</v>
      </c>
      <c r="F264" s="172" t="s">
        <v>8629</v>
      </c>
      <c r="H264" s="171" t="s">
        <v>3</v>
      </c>
      <c r="I264" s="173"/>
      <c r="L264" s="170"/>
      <c r="M264" s="174"/>
      <c r="T264" s="175"/>
      <c r="AT264" s="171" t="s">
        <v>442</v>
      </c>
      <c r="AU264" s="171" t="s">
        <v>79</v>
      </c>
      <c r="AV264" s="14" t="s">
        <v>76</v>
      </c>
      <c r="AW264" s="14" t="s">
        <v>31</v>
      </c>
      <c r="AX264" s="14" t="s">
        <v>69</v>
      </c>
      <c r="AY264" s="171" t="s">
        <v>328</v>
      </c>
    </row>
    <row r="265" spans="2:65" s="12" customFormat="1">
      <c r="B265" s="156"/>
      <c r="D265" s="151" t="s">
        <v>442</v>
      </c>
      <c r="E265" s="157" t="s">
        <v>3</v>
      </c>
      <c r="F265" s="158" t="s">
        <v>9046</v>
      </c>
      <c r="H265" s="159">
        <v>5.04</v>
      </c>
      <c r="I265" s="160"/>
      <c r="L265" s="156"/>
      <c r="M265" s="161"/>
      <c r="T265" s="162"/>
      <c r="AT265" s="157" t="s">
        <v>442</v>
      </c>
      <c r="AU265" s="157" t="s">
        <v>79</v>
      </c>
      <c r="AV265" s="12" t="s">
        <v>79</v>
      </c>
      <c r="AW265" s="12" t="s">
        <v>31</v>
      </c>
      <c r="AX265" s="12" t="s">
        <v>69</v>
      </c>
      <c r="AY265" s="157" t="s">
        <v>328</v>
      </c>
    </row>
    <row r="266" spans="2:65" s="13" customFormat="1">
      <c r="B266" s="163"/>
      <c r="D266" s="151" t="s">
        <v>442</v>
      </c>
      <c r="E266" s="164" t="s">
        <v>3</v>
      </c>
      <c r="F266" s="165" t="s">
        <v>452</v>
      </c>
      <c r="H266" s="166">
        <v>5.04</v>
      </c>
      <c r="I266" s="167"/>
      <c r="L266" s="163"/>
      <c r="M266" s="168"/>
      <c r="T266" s="169"/>
      <c r="AT266" s="164" t="s">
        <v>442</v>
      </c>
      <c r="AU266" s="164" t="s">
        <v>79</v>
      </c>
      <c r="AV266" s="13" t="s">
        <v>113</v>
      </c>
      <c r="AW266" s="13" t="s">
        <v>31</v>
      </c>
      <c r="AX266" s="13" t="s">
        <v>76</v>
      </c>
      <c r="AY266" s="164" t="s">
        <v>328</v>
      </c>
    </row>
    <row r="267" spans="2:65" s="1" customFormat="1" ht="37.9" customHeight="1">
      <c r="B267" s="133"/>
      <c r="C267" s="134" t="s">
        <v>125</v>
      </c>
      <c r="D267" s="134" t="s">
        <v>331</v>
      </c>
      <c r="E267" s="135" t="s">
        <v>8133</v>
      </c>
      <c r="F267" s="136" t="s">
        <v>8606</v>
      </c>
      <c r="G267" s="137" t="s">
        <v>585</v>
      </c>
      <c r="H267" s="138">
        <v>5.3339999999999996</v>
      </c>
      <c r="I267" s="139"/>
      <c r="J267" s="140">
        <f>ROUND(I267*H267,2)</f>
        <v>0</v>
      </c>
      <c r="K267" s="136" t="s">
        <v>335</v>
      </c>
      <c r="L267" s="34"/>
      <c r="M267" s="141" t="s">
        <v>3</v>
      </c>
      <c r="N267" s="142" t="s">
        <v>40</v>
      </c>
      <c r="P267" s="143">
        <f>O267*H267</f>
        <v>0</v>
      </c>
      <c r="Q267" s="143">
        <v>0</v>
      </c>
      <c r="R267" s="143">
        <f>Q267*H267</f>
        <v>0</v>
      </c>
      <c r="S267" s="143">
        <v>0</v>
      </c>
      <c r="T267" s="144">
        <f>S267*H267</f>
        <v>0</v>
      </c>
      <c r="AR267" s="145" t="s">
        <v>113</v>
      </c>
      <c r="AT267" s="145" t="s">
        <v>331</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917</v>
      </c>
    </row>
    <row r="268" spans="2:65" s="1" customFormat="1">
      <c r="B268" s="34"/>
      <c r="D268" s="147" t="s">
        <v>338</v>
      </c>
      <c r="F268" s="148" t="s">
        <v>8135</v>
      </c>
      <c r="I268" s="149"/>
      <c r="L268" s="34"/>
      <c r="M268" s="150"/>
      <c r="T268" s="55"/>
      <c r="AT268" s="19" t="s">
        <v>338</v>
      </c>
      <c r="AU268" s="19" t="s">
        <v>79</v>
      </c>
    </row>
    <row r="269" spans="2:65" s="11" customFormat="1" ht="22.9" customHeight="1">
      <c r="B269" s="121"/>
      <c r="D269" s="122" t="s">
        <v>68</v>
      </c>
      <c r="E269" s="131" t="s">
        <v>9052</v>
      </c>
      <c r="F269" s="131" t="s">
        <v>9053</v>
      </c>
      <c r="I269" s="124"/>
      <c r="J269" s="132">
        <f>BK269</f>
        <v>0</v>
      </c>
      <c r="L269" s="121"/>
      <c r="M269" s="126"/>
      <c r="P269" s="127">
        <f>SUM(P270:P309)</f>
        <v>0</v>
      </c>
      <c r="R269" s="127">
        <f>SUM(R270:R309)</f>
        <v>0</v>
      </c>
      <c r="T269" s="128">
        <f>SUM(T270:T309)</f>
        <v>0</v>
      </c>
      <c r="AR269" s="122" t="s">
        <v>76</v>
      </c>
      <c r="AT269" s="129" t="s">
        <v>68</v>
      </c>
      <c r="AU269" s="129" t="s">
        <v>76</v>
      </c>
      <c r="AY269" s="122" t="s">
        <v>328</v>
      </c>
      <c r="BK269" s="130">
        <f>SUM(BK270:BK309)</f>
        <v>0</v>
      </c>
    </row>
    <row r="270" spans="2:65" s="1" customFormat="1" ht="21.75" customHeight="1">
      <c r="B270" s="133"/>
      <c r="C270" s="134" t="s">
        <v>696</v>
      </c>
      <c r="D270" s="134" t="s">
        <v>331</v>
      </c>
      <c r="E270" s="135" t="s">
        <v>7902</v>
      </c>
      <c r="F270" s="136" t="s">
        <v>7903</v>
      </c>
      <c r="G270" s="137" t="s">
        <v>491</v>
      </c>
      <c r="H270" s="138">
        <v>23.72</v>
      </c>
      <c r="I270" s="139"/>
      <c r="J270" s="140">
        <f>ROUND(I270*H270,2)</f>
        <v>0</v>
      </c>
      <c r="K270" s="136" t="s">
        <v>335</v>
      </c>
      <c r="L270" s="34"/>
      <c r="M270" s="141" t="s">
        <v>3</v>
      </c>
      <c r="N270" s="142" t="s">
        <v>40</v>
      </c>
      <c r="P270" s="143">
        <f>O270*H270</f>
        <v>0</v>
      </c>
      <c r="Q270" s="143">
        <v>0</v>
      </c>
      <c r="R270" s="143">
        <f>Q270*H270</f>
        <v>0</v>
      </c>
      <c r="S270" s="143">
        <v>0</v>
      </c>
      <c r="T270" s="144">
        <f>S270*H270</f>
        <v>0</v>
      </c>
      <c r="AR270" s="145" t="s">
        <v>113</v>
      </c>
      <c r="AT270" s="145" t="s">
        <v>331</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113</v>
      </c>
      <c r="BM270" s="145" t="s">
        <v>934</v>
      </c>
    </row>
    <row r="271" spans="2:65" s="1" customFormat="1">
      <c r="B271" s="34"/>
      <c r="D271" s="147" t="s">
        <v>338</v>
      </c>
      <c r="F271" s="148" t="s">
        <v>7904</v>
      </c>
      <c r="I271" s="149"/>
      <c r="L271" s="34"/>
      <c r="M271" s="150"/>
      <c r="T271" s="55"/>
      <c r="AT271" s="19" t="s">
        <v>338</v>
      </c>
      <c r="AU271" s="19" t="s">
        <v>79</v>
      </c>
    </row>
    <row r="272" spans="2:65" s="14" customFormat="1">
      <c r="B272" s="170"/>
      <c r="D272" s="151" t="s">
        <v>442</v>
      </c>
      <c r="E272" s="171" t="s">
        <v>3</v>
      </c>
      <c r="F272" s="172" t="s">
        <v>8633</v>
      </c>
      <c r="H272" s="171" t="s">
        <v>3</v>
      </c>
      <c r="I272" s="173"/>
      <c r="L272" s="170"/>
      <c r="M272" s="174"/>
      <c r="T272" s="175"/>
      <c r="AT272" s="171" t="s">
        <v>442</v>
      </c>
      <c r="AU272" s="171" t="s">
        <v>79</v>
      </c>
      <c r="AV272" s="14" t="s">
        <v>76</v>
      </c>
      <c r="AW272" s="14" t="s">
        <v>31</v>
      </c>
      <c r="AX272" s="14" t="s">
        <v>69</v>
      </c>
      <c r="AY272" s="171" t="s">
        <v>328</v>
      </c>
    </row>
    <row r="273" spans="2:65" s="12" customFormat="1">
      <c r="B273" s="156"/>
      <c r="D273" s="151" t="s">
        <v>442</v>
      </c>
      <c r="E273" s="157" t="s">
        <v>3</v>
      </c>
      <c r="F273" s="158" t="s">
        <v>9049</v>
      </c>
      <c r="H273" s="159">
        <v>9</v>
      </c>
      <c r="I273" s="160"/>
      <c r="L273" s="156"/>
      <c r="M273" s="161"/>
      <c r="T273" s="162"/>
      <c r="AT273" s="157" t="s">
        <v>442</v>
      </c>
      <c r="AU273" s="157" t="s">
        <v>79</v>
      </c>
      <c r="AV273" s="12" t="s">
        <v>79</v>
      </c>
      <c r="AW273" s="12" t="s">
        <v>31</v>
      </c>
      <c r="AX273" s="12" t="s">
        <v>69</v>
      </c>
      <c r="AY273" s="157" t="s">
        <v>328</v>
      </c>
    </row>
    <row r="274" spans="2:65" s="14" customFormat="1" ht="22.5">
      <c r="B274" s="170"/>
      <c r="D274" s="151" t="s">
        <v>442</v>
      </c>
      <c r="E274" s="171" t="s">
        <v>3</v>
      </c>
      <c r="F274" s="172" t="s">
        <v>8635</v>
      </c>
      <c r="H274" s="171" t="s">
        <v>3</v>
      </c>
      <c r="I274" s="173"/>
      <c r="L274" s="170"/>
      <c r="M274" s="174"/>
      <c r="T274" s="175"/>
      <c r="AT274" s="171" t="s">
        <v>442</v>
      </c>
      <c r="AU274" s="171" t="s">
        <v>79</v>
      </c>
      <c r="AV274" s="14" t="s">
        <v>76</v>
      </c>
      <c r="AW274" s="14" t="s">
        <v>31</v>
      </c>
      <c r="AX274" s="14" t="s">
        <v>69</v>
      </c>
      <c r="AY274" s="171" t="s">
        <v>328</v>
      </c>
    </row>
    <row r="275" spans="2:65" s="12" customFormat="1">
      <c r="B275" s="156"/>
      <c r="D275" s="151" t="s">
        <v>442</v>
      </c>
      <c r="E275" s="157" t="s">
        <v>3</v>
      </c>
      <c r="F275" s="158" t="s">
        <v>9050</v>
      </c>
      <c r="H275" s="159">
        <v>14.72</v>
      </c>
      <c r="I275" s="160"/>
      <c r="L275" s="156"/>
      <c r="M275" s="161"/>
      <c r="T275" s="162"/>
      <c r="AT275" s="157" t="s">
        <v>442</v>
      </c>
      <c r="AU275" s="157" t="s">
        <v>79</v>
      </c>
      <c r="AV275" s="12" t="s">
        <v>79</v>
      </c>
      <c r="AW275" s="12" t="s">
        <v>31</v>
      </c>
      <c r="AX275" s="12" t="s">
        <v>69</v>
      </c>
      <c r="AY275" s="157" t="s">
        <v>328</v>
      </c>
    </row>
    <row r="276" spans="2:65" s="13" customFormat="1">
      <c r="B276" s="163"/>
      <c r="D276" s="151" t="s">
        <v>442</v>
      </c>
      <c r="E276" s="164" t="s">
        <v>3</v>
      </c>
      <c r="F276" s="165" t="s">
        <v>452</v>
      </c>
      <c r="H276" s="166">
        <v>23.72</v>
      </c>
      <c r="I276" s="167"/>
      <c r="L276" s="163"/>
      <c r="M276" s="168"/>
      <c r="T276" s="169"/>
      <c r="AT276" s="164" t="s">
        <v>442</v>
      </c>
      <c r="AU276" s="164" t="s">
        <v>79</v>
      </c>
      <c r="AV276" s="13" t="s">
        <v>113</v>
      </c>
      <c r="AW276" s="13" t="s">
        <v>31</v>
      </c>
      <c r="AX276" s="13" t="s">
        <v>76</v>
      </c>
      <c r="AY276" s="164" t="s">
        <v>328</v>
      </c>
    </row>
    <row r="277" spans="2:65" s="1" customFormat="1" ht="37.9" customHeight="1">
      <c r="B277" s="133"/>
      <c r="C277" s="134" t="s">
        <v>703</v>
      </c>
      <c r="D277" s="134" t="s">
        <v>331</v>
      </c>
      <c r="E277" s="135" t="s">
        <v>7909</v>
      </c>
      <c r="F277" s="136" t="s">
        <v>7910</v>
      </c>
      <c r="G277" s="137" t="s">
        <v>491</v>
      </c>
      <c r="H277" s="138">
        <v>23.72</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1534</v>
      </c>
    </row>
    <row r="278" spans="2:65" s="1" customFormat="1">
      <c r="B278" s="34"/>
      <c r="D278" s="147" t="s">
        <v>338</v>
      </c>
      <c r="F278" s="148" t="s">
        <v>7911</v>
      </c>
      <c r="I278" s="149"/>
      <c r="L278" s="34"/>
      <c r="M278" s="150"/>
      <c r="T278" s="55"/>
      <c r="AT278" s="19" t="s">
        <v>338</v>
      </c>
      <c r="AU278" s="19" t="s">
        <v>79</v>
      </c>
    </row>
    <row r="279" spans="2:65" s="1" customFormat="1" ht="16.5" customHeight="1">
      <c r="B279" s="133"/>
      <c r="C279" s="176" t="s">
        <v>710</v>
      </c>
      <c r="D279" s="176" t="s">
        <v>539</v>
      </c>
      <c r="E279" s="177" t="s">
        <v>7912</v>
      </c>
      <c r="F279" s="178" t="s">
        <v>7913</v>
      </c>
      <c r="G279" s="179" t="s">
        <v>491</v>
      </c>
      <c r="H279" s="180">
        <v>21.92</v>
      </c>
      <c r="I279" s="181"/>
      <c r="J279" s="182">
        <f>ROUND(I279*H279,2)</f>
        <v>0</v>
      </c>
      <c r="K279" s="178" t="s">
        <v>335</v>
      </c>
      <c r="L279" s="183"/>
      <c r="M279" s="184" t="s">
        <v>3</v>
      </c>
      <c r="N279" s="185" t="s">
        <v>40</v>
      </c>
      <c r="P279" s="143">
        <f>O279*H279</f>
        <v>0</v>
      </c>
      <c r="Q279" s="143">
        <v>0</v>
      </c>
      <c r="R279" s="143">
        <f>Q279*H279</f>
        <v>0</v>
      </c>
      <c r="S279" s="143">
        <v>0</v>
      </c>
      <c r="T279" s="144">
        <f>S279*H279</f>
        <v>0</v>
      </c>
      <c r="AR279" s="145" t="s">
        <v>171</v>
      </c>
      <c r="AT279" s="145" t="s">
        <v>539</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1327</v>
      </c>
    </row>
    <row r="280" spans="2:65" s="1" customFormat="1" ht="24.2" customHeight="1">
      <c r="B280" s="133"/>
      <c r="C280" s="134" t="s">
        <v>713</v>
      </c>
      <c r="D280" s="134" t="s">
        <v>331</v>
      </c>
      <c r="E280" s="135" t="s">
        <v>8588</v>
      </c>
      <c r="F280" s="136" t="s">
        <v>8589</v>
      </c>
      <c r="G280" s="137" t="s">
        <v>439</v>
      </c>
      <c r="H280" s="138">
        <v>184</v>
      </c>
      <c r="I280" s="139"/>
      <c r="J280" s="140">
        <f>ROUND(I280*H280,2)</f>
        <v>0</v>
      </c>
      <c r="K280" s="136" t="s">
        <v>335</v>
      </c>
      <c r="L280" s="34"/>
      <c r="M280" s="141" t="s">
        <v>3</v>
      </c>
      <c r="N280" s="142" t="s">
        <v>40</v>
      </c>
      <c r="P280" s="143">
        <f>O280*H280</f>
        <v>0</v>
      </c>
      <c r="Q280" s="143">
        <v>0</v>
      </c>
      <c r="R280" s="143">
        <f>Q280*H280</f>
        <v>0</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1330</v>
      </c>
    </row>
    <row r="281" spans="2:65" s="1" customFormat="1">
      <c r="B281" s="34"/>
      <c r="D281" s="147" t="s">
        <v>338</v>
      </c>
      <c r="F281" s="148" t="s">
        <v>8590</v>
      </c>
      <c r="I281" s="149"/>
      <c r="L281" s="34"/>
      <c r="M281" s="150"/>
      <c r="T281" s="55"/>
      <c r="AT281" s="19" t="s">
        <v>338</v>
      </c>
      <c r="AU281" s="19" t="s">
        <v>79</v>
      </c>
    </row>
    <row r="282" spans="2:65" s="12" customFormat="1">
      <c r="B282" s="156"/>
      <c r="D282" s="151" t="s">
        <v>442</v>
      </c>
      <c r="E282" s="157" t="s">
        <v>3</v>
      </c>
      <c r="F282" s="158" t="s">
        <v>9031</v>
      </c>
      <c r="H282" s="159">
        <v>184</v>
      </c>
      <c r="I282" s="160"/>
      <c r="L282" s="156"/>
      <c r="M282" s="161"/>
      <c r="T282" s="162"/>
      <c r="AT282" s="157" t="s">
        <v>442</v>
      </c>
      <c r="AU282" s="157" t="s">
        <v>79</v>
      </c>
      <c r="AV282" s="12" t="s">
        <v>79</v>
      </c>
      <c r="AW282" s="12" t="s">
        <v>31</v>
      </c>
      <c r="AX282" s="12" t="s">
        <v>69</v>
      </c>
      <c r="AY282" s="157" t="s">
        <v>328</v>
      </c>
    </row>
    <row r="283" spans="2:65" s="13" customFormat="1">
      <c r="B283" s="163"/>
      <c r="D283" s="151" t="s">
        <v>442</v>
      </c>
      <c r="E283" s="164" t="s">
        <v>3</v>
      </c>
      <c r="F283" s="165" t="s">
        <v>452</v>
      </c>
      <c r="H283" s="166">
        <v>184</v>
      </c>
      <c r="I283" s="167"/>
      <c r="L283" s="163"/>
      <c r="M283" s="168"/>
      <c r="T283" s="169"/>
      <c r="AT283" s="164" t="s">
        <v>442</v>
      </c>
      <c r="AU283" s="164" t="s">
        <v>79</v>
      </c>
      <c r="AV283" s="13" t="s">
        <v>113</v>
      </c>
      <c r="AW283" s="13" t="s">
        <v>31</v>
      </c>
      <c r="AX283" s="13" t="s">
        <v>76</v>
      </c>
      <c r="AY283" s="164" t="s">
        <v>328</v>
      </c>
    </row>
    <row r="284" spans="2:65" s="1" customFormat="1" ht="24.2" customHeight="1">
      <c r="B284" s="133"/>
      <c r="C284" s="134" t="s">
        <v>718</v>
      </c>
      <c r="D284" s="134" t="s">
        <v>331</v>
      </c>
      <c r="E284" s="135" t="s">
        <v>8592</v>
      </c>
      <c r="F284" s="136" t="s">
        <v>8593</v>
      </c>
      <c r="G284" s="137" t="s">
        <v>8594</v>
      </c>
      <c r="H284" s="138">
        <v>3.68</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1333</v>
      </c>
    </row>
    <row r="285" spans="2:65" s="1" customFormat="1">
      <c r="B285" s="34"/>
      <c r="D285" s="147" t="s">
        <v>338</v>
      </c>
      <c r="F285" s="148" t="s">
        <v>8595</v>
      </c>
      <c r="I285" s="149"/>
      <c r="L285" s="34"/>
      <c r="M285" s="150"/>
      <c r="T285" s="55"/>
      <c r="AT285" s="19" t="s">
        <v>338</v>
      </c>
      <c r="AU285" s="19" t="s">
        <v>79</v>
      </c>
    </row>
    <row r="286" spans="2:65" s="14" customFormat="1">
      <c r="B286" s="170"/>
      <c r="D286" s="151" t="s">
        <v>442</v>
      </c>
      <c r="E286" s="171" t="s">
        <v>3</v>
      </c>
      <c r="F286" s="172" t="s">
        <v>8175</v>
      </c>
      <c r="H286" s="171" t="s">
        <v>3</v>
      </c>
      <c r="I286" s="173"/>
      <c r="L286" s="170"/>
      <c r="M286" s="174"/>
      <c r="T286" s="175"/>
      <c r="AT286" s="171" t="s">
        <v>442</v>
      </c>
      <c r="AU286" s="171" t="s">
        <v>79</v>
      </c>
      <c r="AV286" s="14" t="s">
        <v>76</v>
      </c>
      <c r="AW286" s="14" t="s">
        <v>31</v>
      </c>
      <c r="AX286" s="14" t="s">
        <v>69</v>
      </c>
      <c r="AY286" s="171" t="s">
        <v>328</v>
      </c>
    </row>
    <row r="287" spans="2:65" s="12" customFormat="1">
      <c r="B287" s="156"/>
      <c r="D287" s="151" t="s">
        <v>442</v>
      </c>
      <c r="E287" s="157" t="s">
        <v>3</v>
      </c>
      <c r="F287" s="158" t="s">
        <v>9032</v>
      </c>
      <c r="H287" s="159">
        <v>3.68</v>
      </c>
      <c r="I287" s="160"/>
      <c r="L287" s="156"/>
      <c r="M287" s="161"/>
      <c r="T287" s="162"/>
      <c r="AT287" s="157" t="s">
        <v>442</v>
      </c>
      <c r="AU287" s="157" t="s">
        <v>79</v>
      </c>
      <c r="AV287" s="12" t="s">
        <v>79</v>
      </c>
      <c r="AW287" s="12" t="s">
        <v>31</v>
      </c>
      <c r="AX287" s="12" t="s">
        <v>69</v>
      </c>
      <c r="AY287" s="157" t="s">
        <v>328</v>
      </c>
    </row>
    <row r="288" spans="2:65" s="13" customFormat="1">
      <c r="B288" s="163"/>
      <c r="D288" s="151" t="s">
        <v>442</v>
      </c>
      <c r="E288" s="164" t="s">
        <v>3</v>
      </c>
      <c r="F288" s="165" t="s">
        <v>452</v>
      </c>
      <c r="H288" s="166">
        <v>3.68</v>
      </c>
      <c r="I288" s="167"/>
      <c r="L288" s="163"/>
      <c r="M288" s="168"/>
      <c r="T288" s="169"/>
      <c r="AT288" s="164" t="s">
        <v>442</v>
      </c>
      <c r="AU288" s="164" t="s">
        <v>79</v>
      </c>
      <c r="AV288" s="13" t="s">
        <v>113</v>
      </c>
      <c r="AW288" s="13" t="s">
        <v>31</v>
      </c>
      <c r="AX288" s="13" t="s">
        <v>76</v>
      </c>
      <c r="AY288" s="164" t="s">
        <v>328</v>
      </c>
    </row>
    <row r="289" spans="2:65" s="1" customFormat="1" ht="24.2" customHeight="1">
      <c r="B289" s="133"/>
      <c r="C289" s="134" t="s">
        <v>148</v>
      </c>
      <c r="D289" s="134" t="s">
        <v>331</v>
      </c>
      <c r="E289" s="135" t="s">
        <v>8597</v>
      </c>
      <c r="F289" s="136" t="s">
        <v>8598</v>
      </c>
      <c r="G289" s="137" t="s">
        <v>585</v>
      </c>
      <c r="H289" s="138">
        <v>6.0000000000000001E-3</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113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1336</v>
      </c>
    </row>
    <row r="290" spans="2:65" s="1" customFormat="1">
      <c r="B290" s="34"/>
      <c r="D290" s="147" t="s">
        <v>338</v>
      </c>
      <c r="F290" s="148" t="s">
        <v>8599</v>
      </c>
      <c r="I290" s="149"/>
      <c r="L290" s="34"/>
      <c r="M290" s="150"/>
      <c r="T290" s="55"/>
      <c r="AT290" s="19" t="s">
        <v>338</v>
      </c>
      <c r="AU290" s="19" t="s">
        <v>79</v>
      </c>
    </row>
    <row r="291" spans="2:65" s="1" customFormat="1" ht="16.5" customHeight="1">
      <c r="B291" s="133"/>
      <c r="C291" s="176" t="s">
        <v>152</v>
      </c>
      <c r="D291" s="176" t="s">
        <v>539</v>
      </c>
      <c r="E291" s="177" t="s">
        <v>8604</v>
      </c>
      <c r="F291" s="178" t="s">
        <v>8605</v>
      </c>
      <c r="G291" s="179" t="s">
        <v>1383</v>
      </c>
      <c r="H291" s="180">
        <v>5.52</v>
      </c>
      <c r="I291" s="181"/>
      <c r="J291" s="182">
        <f>ROUND(I291*H291,2)</f>
        <v>0</v>
      </c>
      <c r="K291" s="178" t="s">
        <v>335</v>
      </c>
      <c r="L291" s="183"/>
      <c r="M291" s="184" t="s">
        <v>3</v>
      </c>
      <c r="N291" s="185" t="s">
        <v>40</v>
      </c>
      <c r="P291" s="143">
        <f>O291*H291</f>
        <v>0</v>
      </c>
      <c r="Q291" s="143">
        <v>0</v>
      </c>
      <c r="R291" s="143">
        <f>Q291*H291</f>
        <v>0</v>
      </c>
      <c r="S291" s="143">
        <v>0</v>
      </c>
      <c r="T291" s="144">
        <f>S291*H291</f>
        <v>0</v>
      </c>
      <c r="AR291" s="145" t="s">
        <v>171</v>
      </c>
      <c r="AT291" s="145" t="s">
        <v>539</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1339</v>
      </c>
    </row>
    <row r="292" spans="2:65" s="14" customFormat="1">
      <c r="B292" s="170"/>
      <c r="D292" s="151" t="s">
        <v>442</v>
      </c>
      <c r="E292" s="171" t="s">
        <v>3</v>
      </c>
      <c r="F292" s="172" t="s">
        <v>8614</v>
      </c>
      <c r="H292" s="171" t="s">
        <v>3</v>
      </c>
      <c r="I292" s="173"/>
      <c r="L292" s="170"/>
      <c r="M292" s="174"/>
      <c r="T292" s="175"/>
      <c r="AT292" s="171" t="s">
        <v>442</v>
      </c>
      <c r="AU292" s="171" t="s">
        <v>79</v>
      </c>
      <c r="AV292" s="14" t="s">
        <v>76</v>
      </c>
      <c r="AW292" s="14" t="s">
        <v>31</v>
      </c>
      <c r="AX292" s="14" t="s">
        <v>69</v>
      </c>
      <c r="AY292" s="171" t="s">
        <v>328</v>
      </c>
    </row>
    <row r="293" spans="2:65" s="12" customFormat="1">
      <c r="B293" s="156"/>
      <c r="D293" s="151" t="s">
        <v>442</v>
      </c>
      <c r="E293" s="157" t="s">
        <v>3</v>
      </c>
      <c r="F293" s="158" t="s">
        <v>9038</v>
      </c>
      <c r="H293" s="159">
        <v>5.52</v>
      </c>
      <c r="I293" s="160"/>
      <c r="L293" s="156"/>
      <c r="M293" s="161"/>
      <c r="T293" s="162"/>
      <c r="AT293" s="157" t="s">
        <v>442</v>
      </c>
      <c r="AU293" s="157" t="s">
        <v>79</v>
      </c>
      <c r="AV293" s="12" t="s">
        <v>79</v>
      </c>
      <c r="AW293" s="12" t="s">
        <v>31</v>
      </c>
      <c r="AX293" s="12" t="s">
        <v>69</v>
      </c>
      <c r="AY293" s="157" t="s">
        <v>328</v>
      </c>
    </row>
    <row r="294" spans="2:65" s="13" customFormat="1">
      <c r="B294" s="163"/>
      <c r="D294" s="151" t="s">
        <v>442</v>
      </c>
      <c r="E294" s="164" t="s">
        <v>3</v>
      </c>
      <c r="F294" s="165" t="s">
        <v>452</v>
      </c>
      <c r="H294" s="166">
        <v>5.52</v>
      </c>
      <c r="I294" s="167"/>
      <c r="L294" s="163"/>
      <c r="M294" s="168"/>
      <c r="T294" s="169"/>
      <c r="AT294" s="164" t="s">
        <v>442</v>
      </c>
      <c r="AU294" s="164" t="s">
        <v>79</v>
      </c>
      <c r="AV294" s="13" t="s">
        <v>113</v>
      </c>
      <c r="AW294" s="13" t="s">
        <v>31</v>
      </c>
      <c r="AX294" s="13" t="s">
        <v>76</v>
      </c>
      <c r="AY294" s="164" t="s">
        <v>328</v>
      </c>
    </row>
    <row r="295" spans="2:65" s="1" customFormat="1" ht="24.2" customHeight="1">
      <c r="B295" s="133"/>
      <c r="C295" s="134" t="s">
        <v>155</v>
      </c>
      <c r="D295" s="134" t="s">
        <v>331</v>
      </c>
      <c r="E295" s="135" t="s">
        <v>8088</v>
      </c>
      <c r="F295" s="136" t="s">
        <v>8089</v>
      </c>
      <c r="G295" s="137" t="s">
        <v>574</v>
      </c>
      <c r="H295" s="138">
        <v>15</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1342</v>
      </c>
    </row>
    <row r="296" spans="2:65" s="1" customFormat="1">
      <c r="B296" s="34"/>
      <c r="D296" s="147" t="s">
        <v>338</v>
      </c>
      <c r="F296" s="148" t="s">
        <v>8090</v>
      </c>
      <c r="I296" s="149"/>
      <c r="L296" s="34"/>
      <c r="M296" s="150"/>
      <c r="T296" s="55"/>
      <c r="AT296" s="19" t="s">
        <v>338</v>
      </c>
      <c r="AU296" s="19" t="s">
        <v>79</v>
      </c>
    </row>
    <row r="297" spans="2:65" s="1" customFormat="1" ht="16.5" customHeight="1">
      <c r="B297" s="133"/>
      <c r="C297" s="176" t="s">
        <v>158</v>
      </c>
      <c r="D297" s="176" t="s">
        <v>539</v>
      </c>
      <c r="E297" s="177" t="s">
        <v>8095</v>
      </c>
      <c r="F297" s="178" t="s">
        <v>8096</v>
      </c>
      <c r="G297" s="179" t="s">
        <v>3576</v>
      </c>
      <c r="H297" s="180">
        <v>9</v>
      </c>
      <c r="I297" s="181"/>
      <c r="J297" s="182">
        <f>ROUND(I297*H297,2)</f>
        <v>0</v>
      </c>
      <c r="K297" s="178" t="s">
        <v>3</v>
      </c>
      <c r="L297" s="183"/>
      <c r="M297" s="184" t="s">
        <v>3</v>
      </c>
      <c r="N297" s="185" t="s">
        <v>40</v>
      </c>
      <c r="P297" s="143">
        <f>O297*H297</f>
        <v>0</v>
      </c>
      <c r="Q297" s="143">
        <v>0</v>
      </c>
      <c r="R297" s="143">
        <f>Q297*H297</f>
        <v>0</v>
      </c>
      <c r="S297" s="143">
        <v>0</v>
      </c>
      <c r="T297" s="144">
        <f>S297*H297</f>
        <v>0</v>
      </c>
      <c r="AR297" s="145" t="s">
        <v>171</v>
      </c>
      <c r="AT297" s="145" t="s">
        <v>539</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570</v>
      </c>
    </row>
    <row r="298" spans="2:65" s="12" customFormat="1">
      <c r="B298" s="156"/>
      <c r="D298" s="151" t="s">
        <v>442</v>
      </c>
      <c r="E298" s="157" t="s">
        <v>3</v>
      </c>
      <c r="F298" s="158" t="s">
        <v>8940</v>
      </c>
      <c r="H298" s="159">
        <v>9</v>
      </c>
      <c r="I298" s="160"/>
      <c r="L298" s="156"/>
      <c r="M298" s="161"/>
      <c r="T298" s="162"/>
      <c r="AT298" s="157" t="s">
        <v>442</v>
      </c>
      <c r="AU298" s="157" t="s">
        <v>79</v>
      </c>
      <c r="AV298" s="12" t="s">
        <v>79</v>
      </c>
      <c r="AW298" s="12" t="s">
        <v>31</v>
      </c>
      <c r="AX298" s="12" t="s">
        <v>69</v>
      </c>
      <c r="AY298" s="157" t="s">
        <v>328</v>
      </c>
    </row>
    <row r="299" spans="2:65" s="13" customFormat="1">
      <c r="B299" s="163"/>
      <c r="D299" s="151" t="s">
        <v>442</v>
      </c>
      <c r="E299" s="164" t="s">
        <v>3</v>
      </c>
      <c r="F299" s="165" t="s">
        <v>452</v>
      </c>
      <c r="H299" s="166">
        <v>9</v>
      </c>
      <c r="I299" s="167"/>
      <c r="L299" s="163"/>
      <c r="M299" s="168"/>
      <c r="T299" s="169"/>
      <c r="AT299" s="164" t="s">
        <v>442</v>
      </c>
      <c r="AU299" s="164" t="s">
        <v>79</v>
      </c>
      <c r="AV299" s="13" t="s">
        <v>113</v>
      </c>
      <c r="AW299" s="13" t="s">
        <v>31</v>
      </c>
      <c r="AX299" s="13" t="s">
        <v>76</v>
      </c>
      <c r="AY299" s="164" t="s">
        <v>328</v>
      </c>
    </row>
    <row r="300" spans="2:65" s="1" customFormat="1" ht="24.2" customHeight="1">
      <c r="B300" s="133"/>
      <c r="C300" s="134" t="s">
        <v>161</v>
      </c>
      <c r="D300" s="134" t="s">
        <v>331</v>
      </c>
      <c r="E300" s="135" t="s">
        <v>7894</v>
      </c>
      <c r="F300" s="136" t="s">
        <v>8644</v>
      </c>
      <c r="G300" s="137" t="s">
        <v>367</v>
      </c>
      <c r="H300" s="138">
        <v>5</v>
      </c>
      <c r="I300" s="139"/>
      <c r="J300" s="140">
        <f>ROUND(I300*H300,2)</f>
        <v>0</v>
      </c>
      <c r="K300" s="136" t="s">
        <v>335</v>
      </c>
      <c r="L300" s="34"/>
      <c r="M300" s="141" t="s">
        <v>3</v>
      </c>
      <c r="N300" s="142" t="s">
        <v>40</v>
      </c>
      <c r="P300" s="143">
        <f>O300*H300</f>
        <v>0</v>
      </c>
      <c r="Q300" s="143">
        <v>0</v>
      </c>
      <c r="R300" s="143">
        <f>Q300*H300</f>
        <v>0</v>
      </c>
      <c r="S300" s="143">
        <v>0</v>
      </c>
      <c r="T300" s="144">
        <f>S300*H300</f>
        <v>0</v>
      </c>
      <c r="AR300" s="145" t="s">
        <v>113</v>
      </c>
      <c r="AT300" s="145" t="s">
        <v>331</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1347</v>
      </c>
    </row>
    <row r="301" spans="2:65" s="1" customFormat="1">
      <c r="B301" s="34"/>
      <c r="D301" s="147" t="s">
        <v>338</v>
      </c>
      <c r="F301" s="148" t="s">
        <v>7896</v>
      </c>
      <c r="I301" s="149"/>
      <c r="L301" s="34"/>
      <c r="M301" s="150"/>
      <c r="T301" s="55"/>
      <c r="AT301" s="19" t="s">
        <v>338</v>
      </c>
      <c r="AU301" s="19" t="s">
        <v>79</v>
      </c>
    </row>
    <row r="302" spans="2:65" s="1" customFormat="1" ht="21.75" customHeight="1">
      <c r="B302" s="133"/>
      <c r="C302" s="134" t="s">
        <v>747</v>
      </c>
      <c r="D302" s="134" t="s">
        <v>331</v>
      </c>
      <c r="E302" s="135" t="s">
        <v>8616</v>
      </c>
      <c r="F302" s="136" t="s">
        <v>8617</v>
      </c>
      <c r="G302" s="137" t="s">
        <v>367</v>
      </c>
      <c r="H302" s="138">
        <v>15</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113</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1350</v>
      </c>
    </row>
    <row r="303" spans="2:65" s="1" customFormat="1">
      <c r="B303" s="34"/>
      <c r="D303" s="147" t="s">
        <v>338</v>
      </c>
      <c r="F303" s="148" t="s">
        <v>8618</v>
      </c>
      <c r="I303" s="149"/>
      <c r="L303" s="34"/>
      <c r="M303" s="150"/>
      <c r="T303" s="55"/>
      <c r="AT303" s="19" t="s">
        <v>338</v>
      </c>
      <c r="AU303" s="19" t="s">
        <v>79</v>
      </c>
    </row>
    <row r="304" spans="2:65" s="1" customFormat="1" ht="44.25" customHeight="1">
      <c r="B304" s="133"/>
      <c r="C304" s="134" t="s">
        <v>751</v>
      </c>
      <c r="D304" s="134" t="s">
        <v>331</v>
      </c>
      <c r="E304" s="135" t="s">
        <v>8648</v>
      </c>
      <c r="F304" s="136" t="s">
        <v>8649</v>
      </c>
      <c r="G304" s="137" t="s">
        <v>585</v>
      </c>
      <c r="H304" s="138">
        <v>0.27</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1353</v>
      </c>
    </row>
    <row r="305" spans="2:65" s="1" customFormat="1">
      <c r="B305" s="34"/>
      <c r="D305" s="147" t="s">
        <v>338</v>
      </c>
      <c r="F305" s="148" t="s">
        <v>8650</v>
      </c>
      <c r="I305" s="149"/>
      <c r="L305" s="34"/>
      <c r="M305" s="150"/>
      <c r="T305" s="55"/>
      <c r="AT305" s="19" t="s">
        <v>338</v>
      </c>
      <c r="AU305" s="19" t="s">
        <v>79</v>
      </c>
    </row>
    <row r="306" spans="2:65" s="12" customFormat="1">
      <c r="B306" s="156"/>
      <c r="D306" s="151" t="s">
        <v>442</v>
      </c>
      <c r="E306" s="157" t="s">
        <v>3</v>
      </c>
      <c r="F306" s="158" t="s">
        <v>9054</v>
      </c>
      <c r="H306" s="159">
        <v>0.27</v>
      </c>
      <c r="I306" s="160"/>
      <c r="L306" s="156"/>
      <c r="M306" s="161"/>
      <c r="T306" s="162"/>
      <c r="AT306" s="157" t="s">
        <v>442</v>
      </c>
      <c r="AU306" s="157" t="s">
        <v>79</v>
      </c>
      <c r="AV306" s="12" t="s">
        <v>79</v>
      </c>
      <c r="AW306" s="12" t="s">
        <v>31</v>
      </c>
      <c r="AX306" s="12" t="s">
        <v>69</v>
      </c>
      <c r="AY306" s="157" t="s">
        <v>328</v>
      </c>
    </row>
    <row r="307" spans="2:65" s="13" customFormat="1">
      <c r="B307" s="163"/>
      <c r="D307" s="151" t="s">
        <v>442</v>
      </c>
      <c r="E307" s="164" t="s">
        <v>3</v>
      </c>
      <c r="F307" s="165" t="s">
        <v>452</v>
      </c>
      <c r="H307" s="166">
        <v>0.27</v>
      </c>
      <c r="I307" s="167"/>
      <c r="L307" s="163"/>
      <c r="M307" s="168"/>
      <c r="T307" s="169"/>
      <c r="AT307" s="164" t="s">
        <v>442</v>
      </c>
      <c r="AU307" s="164" t="s">
        <v>79</v>
      </c>
      <c r="AV307" s="13" t="s">
        <v>113</v>
      </c>
      <c r="AW307" s="13" t="s">
        <v>31</v>
      </c>
      <c r="AX307" s="13" t="s">
        <v>76</v>
      </c>
      <c r="AY307" s="164" t="s">
        <v>328</v>
      </c>
    </row>
    <row r="308" spans="2:65" s="1" customFormat="1" ht="37.9" customHeight="1">
      <c r="B308" s="133"/>
      <c r="C308" s="134" t="s">
        <v>756</v>
      </c>
      <c r="D308" s="134" t="s">
        <v>331</v>
      </c>
      <c r="E308" s="135" t="s">
        <v>8133</v>
      </c>
      <c r="F308" s="136" t="s">
        <v>8606</v>
      </c>
      <c r="G308" s="137" t="s">
        <v>585</v>
      </c>
      <c r="H308" s="138">
        <v>1.0999999999999999E-2</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1356</v>
      </c>
    </row>
    <row r="309" spans="2:65" s="1" customFormat="1">
      <c r="B309" s="34"/>
      <c r="D309" s="147" t="s">
        <v>338</v>
      </c>
      <c r="F309" s="148" t="s">
        <v>8135</v>
      </c>
      <c r="I309" s="149"/>
      <c r="L309" s="34"/>
      <c r="M309" s="153"/>
      <c r="N309" s="154"/>
      <c r="O309" s="154"/>
      <c r="P309" s="154"/>
      <c r="Q309" s="154"/>
      <c r="R309" s="154"/>
      <c r="S309" s="154"/>
      <c r="T309" s="155"/>
      <c r="AT309" s="19" t="s">
        <v>338</v>
      </c>
      <c r="AU309" s="19" t="s">
        <v>79</v>
      </c>
    </row>
    <row r="310" spans="2:65" s="1" customFormat="1" ht="6.95" customHeight="1">
      <c r="B310" s="43"/>
      <c r="C310" s="44"/>
      <c r="D310" s="44"/>
      <c r="E310" s="44"/>
      <c r="F310" s="44"/>
      <c r="G310" s="44"/>
      <c r="H310" s="44"/>
      <c r="I310" s="44"/>
      <c r="J310" s="44"/>
      <c r="K310" s="44"/>
      <c r="L310" s="34"/>
    </row>
  </sheetData>
  <autoFilter ref="C96:K309" xr:uid="{00000000-0009-0000-0000-00002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A00-000000000000}"/>
    <hyperlink ref="F108" r:id="rId2" xr:uid="{00000000-0004-0000-2A00-000001000000}"/>
    <hyperlink ref="F111" r:id="rId3" xr:uid="{00000000-0004-0000-2A00-000002000000}"/>
    <hyperlink ref="F116" r:id="rId4" xr:uid="{00000000-0004-0000-2A00-000003000000}"/>
    <hyperlink ref="F120" r:id="rId5" xr:uid="{00000000-0004-0000-2A00-000004000000}"/>
    <hyperlink ref="F125" r:id="rId6" xr:uid="{00000000-0004-0000-2A00-000005000000}"/>
    <hyperlink ref="F133" r:id="rId7" xr:uid="{00000000-0004-0000-2A00-000006000000}"/>
    <hyperlink ref="F136" r:id="rId8" xr:uid="{00000000-0004-0000-2A00-000007000000}"/>
    <hyperlink ref="F143" r:id="rId9" xr:uid="{00000000-0004-0000-2A00-000008000000}"/>
    <hyperlink ref="F146" r:id="rId10" xr:uid="{00000000-0004-0000-2A00-000009000000}"/>
    <hyperlink ref="F150" r:id="rId11" xr:uid="{00000000-0004-0000-2A00-00000A000000}"/>
    <hyperlink ref="F155" r:id="rId12" xr:uid="{00000000-0004-0000-2A00-00000B000000}"/>
    <hyperlink ref="F160" r:id="rId13" xr:uid="{00000000-0004-0000-2A00-00000C000000}"/>
    <hyperlink ref="F166" r:id="rId14" xr:uid="{00000000-0004-0000-2A00-00000D000000}"/>
    <hyperlink ref="F168" r:id="rId15" xr:uid="{00000000-0004-0000-2A00-00000E000000}"/>
    <hyperlink ref="F170" r:id="rId16" xr:uid="{00000000-0004-0000-2A00-00000F000000}"/>
    <hyperlink ref="F181" r:id="rId17" xr:uid="{00000000-0004-0000-2A00-000010000000}"/>
    <hyperlink ref="F187" r:id="rId18" xr:uid="{00000000-0004-0000-2A00-000011000000}"/>
    <hyperlink ref="F190" r:id="rId19" xr:uid="{00000000-0004-0000-2A00-000012000000}"/>
    <hyperlink ref="F197" r:id="rId20" xr:uid="{00000000-0004-0000-2A00-000013000000}"/>
    <hyperlink ref="F200" r:id="rId21" xr:uid="{00000000-0004-0000-2A00-000014000000}"/>
    <hyperlink ref="F204" r:id="rId22" xr:uid="{00000000-0004-0000-2A00-000015000000}"/>
    <hyperlink ref="F209" r:id="rId23" xr:uid="{00000000-0004-0000-2A00-000016000000}"/>
    <hyperlink ref="F215" r:id="rId24" xr:uid="{00000000-0004-0000-2A00-000017000000}"/>
    <hyperlink ref="F218" r:id="rId25" xr:uid="{00000000-0004-0000-2A00-000018000000}"/>
    <hyperlink ref="F225" r:id="rId26" xr:uid="{00000000-0004-0000-2A00-000019000000}"/>
    <hyperlink ref="F228" r:id="rId27" xr:uid="{00000000-0004-0000-2A00-00001A000000}"/>
    <hyperlink ref="F232" r:id="rId28" xr:uid="{00000000-0004-0000-2A00-00001B000000}"/>
    <hyperlink ref="F237" r:id="rId29" xr:uid="{00000000-0004-0000-2A00-00001C000000}"/>
    <hyperlink ref="F242" r:id="rId30" xr:uid="{00000000-0004-0000-2A00-00001D000000}"/>
    <hyperlink ref="F251" r:id="rId31" xr:uid="{00000000-0004-0000-2A00-00001E000000}"/>
    <hyperlink ref="F262" r:id="rId32" xr:uid="{00000000-0004-0000-2A00-00001F000000}"/>
    <hyperlink ref="F268" r:id="rId33" xr:uid="{00000000-0004-0000-2A00-000020000000}"/>
    <hyperlink ref="F271" r:id="rId34" xr:uid="{00000000-0004-0000-2A00-000021000000}"/>
    <hyperlink ref="F278" r:id="rId35" xr:uid="{00000000-0004-0000-2A00-000022000000}"/>
    <hyperlink ref="F281" r:id="rId36" xr:uid="{00000000-0004-0000-2A00-000023000000}"/>
    <hyperlink ref="F285" r:id="rId37" xr:uid="{00000000-0004-0000-2A00-000024000000}"/>
    <hyperlink ref="F290" r:id="rId38" xr:uid="{00000000-0004-0000-2A00-000025000000}"/>
    <hyperlink ref="F296" r:id="rId39" xr:uid="{00000000-0004-0000-2A00-000026000000}"/>
    <hyperlink ref="F301" r:id="rId40" xr:uid="{00000000-0004-0000-2A00-000027000000}"/>
    <hyperlink ref="F303" r:id="rId41" xr:uid="{00000000-0004-0000-2A00-000028000000}"/>
    <hyperlink ref="F305" r:id="rId42" xr:uid="{00000000-0004-0000-2A00-000029000000}"/>
    <hyperlink ref="F309" r:id="rId43" xr:uid="{00000000-0004-0000-2A00-00002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247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 customHeight="1">
      <c r="B8" s="22"/>
      <c r="D8" s="29" t="s">
        <v>301</v>
      </c>
      <c r="L8" s="22"/>
    </row>
    <row r="9" spans="2:46" s="1" customFormat="1" ht="23.25" customHeight="1">
      <c r="B9" s="34"/>
      <c r="E9" s="372" t="s">
        <v>9055</v>
      </c>
      <c r="F9" s="374"/>
      <c r="G9" s="374"/>
      <c r="H9" s="374"/>
      <c r="L9" s="34"/>
    </row>
    <row r="10" spans="2:46" s="1" customFormat="1" ht="12" customHeight="1">
      <c r="B10" s="34"/>
      <c r="D10" s="29" t="s">
        <v>303</v>
      </c>
      <c r="L10" s="34"/>
    </row>
    <row r="11" spans="2:46" s="1" customFormat="1" ht="16.5" customHeight="1">
      <c r="B11" s="34"/>
      <c r="E11" s="353" t="s">
        <v>304</v>
      </c>
      <c r="F11" s="374"/>
      <c r="G11" s="374"/>
      <c r="H11" s="374"/>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75" t="str">
        <f>'Rekapitulace stavby'!E14</f>
        <v>Vyplň údaj</v>
      </c>
      <c r="F20" s="342"/>
      <c r="G20" s="342"/>
      <c r="H20" s="342"/>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46" t="s">
        <v>3</v>
      </c>
      <c r="F29" s="346"/>
      <c r="G29" s="346"/>
      <c r="H29" s="346"/>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72" t="str">
        <f>E7</f>
        <v>Revitalizace multimodálního uzlu ve Dvoře Králové nad Labem - etapa I-VI.</v>
      </c>
      <c r="F50" s="373"/>
      <c r="G50" s="373"/>
      <c r="H50" s="373"/>
      <c r="L50" s="34"/>
    </row>
    <row r="51" spans="2:47" ht="12" customHeight="1">
      <c r="B51" s="22"/>
      <c r="C51" s="29" t="s">
        <v>301</v>
      </c>
      <c r="L51" s="22"/>
    </row>
    <row r="52" spans="2:47" s="1" customFormat="1" ht="23.25" customHeight="1">
      <c r="B52" s="34"/>
      <c r="E52" s="372" t="s">
        <v>9055</v>
      </c>
      <c r="F52" s="374"/>
      <c r="G52" s="374"/>
      <c r="H52" s="374"/>
      <c r="L52" s="34"/>
    </row>
    <row r="53" spans="2:47" s="1" customFormat="1" ht="12" customHeight="1">
      <c r="B53" s="34"/>
      <c r="C53" s="29" t="s">
        <v>303</v>
      </c>
      <c r="L53" s="34"/>
    </row>
    <row r="54" spans="2:47" s="1" customFormat="1" ht="16.5" customHeight="1">
      <c r="B54" s="34"/>
      <c r="E54" s="353" t="str">
        <f>E11</f>
        <v>SO00 - Objekty přípravy staveniště</v>
      </c>
      <c r="F54" s="374"/>
      <c r="G54" s="374"/>
      <c r="H54" s="374"/>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s="1" customFormat="1" ht="23.25" customHeight="1">
      <c r="B82" s="34"/>
      <c r="E82" s="372" t="s">
        <v>9055</v>
      </c>
      <c r="F82" s="374"/>
      <c r="G82" s="374"/>
      <c r="H82" s="374"/>
      <c r="L82" s="34"/>
    </row>
    <row r="83" spans="2:65" s="1" customFormat="1" ht="12" customHeight="1">
      <c r="B83" s="34"/>
      <c r="C83" s="29" t="s">
        <v>303</v>
      </c>
      <c r="L83" s="34"/>
    </row>
    <row r="84" spans="2:65" s="1" customFormat="1" ht="16.5" customHeight="1">
      <c r="B84" s="34"/>
      <c r="E84" s="353" t="str">
        <f>E11</f>
        <v>SO00 - Objekty přípravy staveniště</v>
      </c>
      <c r="F84" s="374"/>
      <c r="G84" s="374"/>
      <c r="H84" s="374"/>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8653</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8654</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8655</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8656</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8657</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8658</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8659</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8660</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2B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2B00-000000000000}"/>
    <hyperlink ref="F98" r:id="rId2" xr:uid="{00000000-0004-0000-2B00-000001000000}"/>
    <hyperlink ref="F100" r:id="rId3" xr:uid="{00000000-0004-0000-2B00-000002000000}"/>
    <hyperlink ref="F102" r:id="rId4" xr:uid="{00000000-0004-0000-2B00-000003000000}"/>
    <hyperlink ref="F104" r:id="rId5" xr:uid="{00000000-0004-0000-2B00-000004000000}"/>
    <hyperlink ref="F107" r:id="rId6" xr:uid="{00000000-0004-0000-2B00-000005000000}"/>
    <hyperlink ref="F110" r:id="rId7" xr:uid="{00000000-0004-0000-2B00-000006000000}"/>
    <hyperlink ref="F112" r:id="rId8" xr:uid="{00000000-0004-0000-2B00-000007000000}"/>
    <hyperlink ref="F114" r:id="rId9" xr:uid="{00000000-0004-0000-2B00-000008000000}"/>
    <hyperlink ref="F116" r:id="rId10" xr:uid="{00000000-0004-0000-2B00-000009000000}"/>
    <hyperlink ref="F118" r:id="rId11" xr:uid="{00000000-0004-0000-2B00-00000A000000}"/>
    <hyperlink ref="F121" r:id="rId12" xr:uid="{00000000-0004-0000-2B00-00000B000000}"/>
    <hyperlink ref="F123" r:id="rId13" xr:uid="{00000000-0004-0000-2B00-00000C000000}"/>
    <hyperlink ref="F126" r:id="rId14" xr:uid="{00000000-0004-0000-2B00-00000D000000}"/>
    <hyperlink ref="F129" r:id="rId15" xr:uid="{00000000-0004-0000-2B00-00000E000000}"/>
    <hyperlink ref="F132" r:id="rId16" xr:uid="{00000000-0004-0000-2B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3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251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9055</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305</v>
      </c>
      <c r="L12" s="34"/>
    </row>
    <row r="13" spans="2:46" s="1" customFormat="1" ht="16.5" customHeight="1">
      <c r="B13" s="34"/>
      <c r="E13" s="353" t="s">
        <v>9056</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ROUND((SUM(BE100:BE310)),  2)</f>
        <v>0</v>
      </c>
      <c r="I37" s="95">
        <v>0.21</v>
      </c>
      <c r="J37" s="84">
        <f>ROUND(((SUM(BE100:BE310))*I37),  2)</f>
        <v>0</v>
      </c>
      <c r="L37" s="34"/>
    </row>
    <row r="38" spans="2:12" s="1" customFormat="1" ht="14.45" customHeight="1">
      <c r="B38" s="34"/>
      <c r="E38" s="29" t="s">
        <v>41</v>
      </c>
      <c r="F38" s="84">
        <f>ROUND((SUM(BF100:BF310)),  2)</f>
        <v>0</v>
      </c>
      <c r="I38" s="95">
        <v>0.12</v>
      </c>
      <c r="J38" s="84">
        <f>ROUND(((SUM(BF100:BF310))*I38),  2)</f>
        <v>0</v>
      </c>
      <c r="L38" s="34"/>
    </row>
    <row r="39" spans="2:12" s="1" customFormat="1" ht="14.45" hidden="1" customHeight="1">
      <c r="B39" s="34"/>
      <c r="E39" s="29" t="s">
        <v>42</v>
      </c>
      <c r="F39" s="84">
        <f>ROUND((SUM(BG100:BG310)),  2)</f>
        <v>0</v>
      </c>
      <c r="I39" s="95">
        <v>0.21</v>
      </c>
      <c r="J39" s="84">
        <f>0</f>
        <v>0</v>
      </c>
      <c r="L39" s="34"/>
    </row>
    <row r="40" spans="2:12" s="1" customFormat="1" ht="14.45" hidden="1" customHeight="1">
      <c r="B40" s="34"/>
      <c r="E40" s="29" t="s">
        <v>43</v>
      </c>
      <c r="F40" s="84">
        <f>ROUND((SUM(BH100:BH310)),  2)</f>
        <v>0</v>
      </c>
      <c r="I40" s="95">
        <v>0.12</v>
      </c>
      <c r="J40" s="84">
        <f>0</f>
        <v>0</v>
      </c>
      <c r="L40" s="34"/>
    </row>
    <row r="41" spans="2:12" s="1" customFormat="1" ht="14.45" hidden="1" customHeight="1">
      <c r="B41" s="34"/>
      <c r="E41" s="29" t="s">
        <v>44</v>
      </c>
      <c r="F41" s="84">
        <f>ROUND((SUM(BI100:BI310)),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9055</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305</v>
      </c>
      <c r="L57" s="34"/>
    </row>
    <row r="58" spans="2:12" s="1" customFormat="1" ht="16.5" customHeight="1">
      <c r="B58" s="34"/>
      <c r="E58" s="353" t="str">
        <f>E13</f>
        <v>SO 101.3 - Etapa III.</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425</v>
      </c>
      <c r="E68" s="107"/>
      <c r="F68" s="107"/>
      <c r="G68" s="107"/>
      <c r="H68" s="107"/>
      <c r="I68" s="107"/>
      <c r="J68" s="108">
        <f>J101</f>
        <v>0</v>
      </c>
      <c r="L68" s="105"/>
    </row>
    <row r="69" spans="2:47" s="9" customFormat="1" ht="19.899999999999999" customHeight="1">
      <c r="B69" s="109"/>
      <c r="D69" s="110" t="s">
        <v>426</v>
      </c>
      <c r="E69" s="111"/>
      <c r="F69" s="111"/>
      <c r="G69" s="111"/>
      <c r="H69" s="111"/>
      <c r="I69" s="111"/>
      <c r="J69" s="112">
        <f>J102</f>
        <v>0</v>
      </c>
      <c r="L69" s="109"/>
    </row>
    <row r="70" spans="2:47" s="9" customFormat="1" ht="19.899999999999999" customHeight="1">
      <c r="B70" s="109"/>
      <c r="D70" s="110" t="s">
        <v>427</v>
      </c>
      <c r="E70" s="111"/>
      <c r="F70" s="111"/>
      <c r="G70" s="111"/>
      <c r="H70" s="111"/>
      <c r="I70" s="111"/>
      <c r="J70" s="112">
        <f>J155</f>
        <v>0</v>
      </c>
      <c r="L70" s="109"/>
    </row>
    <row r="71" spans="2:47" s="9" customFormat="1" ht="19.899999999999999" customHeight="1">
      <c r="B71" s="109"/>
      <c r="D71" s="110" t="s">
        <v>429</v>
      </c>
      <c r="E71" s="111"/>
      <c r="F71" s="111"/>
      <c r="G71" s="111"/>
      <c r="H71" s="111"/>
      <c r="I71" s="111"/>
      <c r="J71" s="112">
        <f>J171</f>
        <v>0</v>
      </c>
      <c r="L71" s="109"/>
    </row>
    <row r="72" spans="2:47" s="9" customFormat="1" ht="19.899999999999999" customHeight="1">
      <c r="B72" s="109"/>
      <c r="D72" s="110" t="s">
        <v>431</v>
      </c>
      <c r="E72" s="111"/>
      <c r="F72" s="111"/>
      <c r="G72" s="111"/>
      <c r="H72" s="111"/>
      <c r="I72" s="111"/>
      <c r="J72" s="112">
        <f>J246</f>
        <v>0</v>
      </c>
      <c r="L72" s="109"/>
    </row>
    <row r="73" spans="2:47" s="9" customFormat="1" ht="19.899999999999999" customHeight="1">
      <c r="B73" s="109"/>
      <c r="D73" s="110" t="s">
        <v>432</v>
      </c>
      <c r="E73" s="111"/>
      <c r="F73" s="111"/>
      <c r="G73" s="111"/>
      <c r="H73" s="111"/>
      <c r="I73" s="111"/>
      <c r="J73" s="112">
        <f>J281</f>
        <v>0</v>
      </c>
      <c r="L73" s="109"/>
    </row>
    <row r="74" spans="2:47" s="9" customFormat="1" ht="19.899999999999999" customHeight="1">
      <c r="B74" s="109"/>
      <c r="D74" s="110" t="s">
        <v>433</v>
      </c>
      <c r="E74" s="111"/>
      <c r="F74" s="111"/>
      <c r="G74" s="111"/>
      <c r="H74" s="111"/>
      <c r="I74" s="111"/>
      <c r="J74" s="112">
        <f>J303</f>
        <v>0</v>
      </c>
      <c r="L74" s="109"/>
    </row>
    <row r="75" spans="2:47" s="8" customFormat="1" ht="24.95" customHeight="1">
      <c r="B75" s="105"/>
      <c r="D75" s="106" t="s">
        <v>311</v>
      </c>
      <c r="E75" s="107"/>
      <c r="F75" s="107"/>
      <c r="G75" s="107"/>
      <c r="H75" s="107"/>
      <c r="I75" s="107"/>
      <c r="J75" s="108">
        <f>J306</f>
        <v>0</v>
      </c>
      <c r="L75" s="105"/>
    </row>
    <row r="76" spans="2:47" s="9" customFormat="1" ht="19.899999999999999" customHeight="1">
      <c r="B76" s="109"/>
      <c r="D76" s="110" t="s">
        <v>313</v>
      </c>
      <c r="E76" s="111"/>
      <c r="F76" s="111"/>
      <c r="G76" s="111"/>
      <c r="H76" s="111"/>
      <c r="I76" s="111"/>
      <c r="J76" s="112">
        <f>J307</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72" t="str">
        <f>E7</f>
        <v>Revitalizace multimodálního uzlu ve Dvoře Králové nad Labem - etapa I-VI.</v>
      </c>
      <c r="F86" s="373"/>
      <c r="G86" s="373"/>
      <c r="H86" s="373"/>
      <c r="L86" s="34"/>
    </row>
    <row r="87" spans="2:12" ht="12" customHeight="1">
      <c r="B87" s="22"/>
      <c r="C87" s="29" t="s">
        <v>301</v>
      </c>
      <c r="L87" s="22"/>
    </row>
    <row r="88" spans="2:12" ht="23.25" customHeight="1">
      <c r="B88" s="22"/>
      <c r="E88" s="372" t="s">
        <v>9055</v>
      </c>
      <c r="F88" s="335"/>
      <c r="G88" s="335"/>
      <c r="H88" s="335"/>
      <c r="L88" s="22"/>
    </row>
    <row r="89" spans="2:12" ht="12" customHeight="1">
      <c r="B89" s="22"/>
      <c r="C89" s="29" t="s">
        <v>303</v>
      </c>
      <c r="L89" s="22"/>
    </row>
    <row r="90" spans="2:12" s="1" customFormat="1" ht="16.5" customHeight="1">
      <c r="B90" s="34"/>
      <c r="E90" s="365" t="s">
        <v>419</v>
      </c>
      <c r="F90" s="374"/>
      <c r="G90" s="374"/>
      <c r="H90" s="374"/>
      <c r="L90" s="34"/>
    </row>
    <row r="91" spans="2:12" s="1" customFormat="1" ht="12" customHeight="1">
      <c r="B91" s="34"/>
      <c r="C91" s="29" t="s">
        <v>305</v>
      </c>
      <c r="L91" s="34"/>
    </row>
    <row r="92" spans="2:12" s="1" customFormat="1" ht="16.5" customHeight="1">
      <c r="B92" s="34"/>
      <c r="E92" s="353" t="str">
        <f>E13</f>
        <v>SO 101.3 - Etapa III.</v>
      </c>
      <c r="F92" s="374"/>
      <c r="G92" s="374"/>
      <c r="H92" s="374"/>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Město Dvůr Králové nad Labem</v>
      </c>
      <c r="I96" s="29" t="s">
        <v>30</v>
      </c>
      <c r="J96" s="32" t="str">
        <f>E25</f>
        <v xml:space="preserve"> </v>
      </c>
      <c r="L96" s="34"/>
    </row>
    <row r="97" spans="2:65" s="1" customFormat="1" ht="25.7" customHeight="1">
      <c r="B97" s="34"/>
      <c r="C97" s="29" t="s">
        <v>28</v>
      </c>
      <c r="F97" s="27" t="str">
        <f>IF(E22="","",E22)</f>
        <v>Vyplň údaj</v>
      </c>
      <c r="I97" s="29" t="s">
        <v>32</v>
      </c>
      <c r="J97" s="32" t="str">
        <f>E28</f>
        <v>VECTURA Pardubice s.r.o.</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P101+P306</f>
        <v>0</v>
      </c>
      <c r="Q100" s="52"/>
      <c r="R100" s="118">
        <f>R101+R306</f>
        <v>677.55701432000001</v>
      </c>
      <c r="S100" s="52"/>
      <c r="T100" s="119">
        <f>T101+T306</f>
        <v>561.15789999999993</v>
      </c>
      <c r="AT100" s="19" t="s">
        <v>68</v>
      </c>
      <c r="AU100" s="19" t="s">
        <v>310</v>
      </c>
      <c r="BK100" s="120">
        <f>BK101+BK306</f>
        <v>0</v>
      </c>
    </row>
    <row r="101" spans="2:65" s="11" customFormat="1" ht="25.9" customHeight="1">
      <c r="B101" s="121"/>
      <c r="D101" s="122" t="s">
        <v>68</v>
      </c>
      <c r="E101" s="123" t="s">
        <v>434</v>
      </c>
      <c r="F101" s="123" t="s">
        <v>435</v>
      </c>
      <c r="I101" s="124"/>
      <c r="J101" s="125">
        <f>BK101</f>
        <v>0</v>
      </c>
      <c r="L101" s="121"/>
      <c r="M101" s="126"/>
      <c r="P101" s="127">
        <f>P102+P155+P171+P246+P281+P303</f>
        <v>0</v>
      </c>
      <c r="R101" s="127">
        <f>R102+R155+R171+R246+R281+R303</f>
        <v>677.55701432000001</v>
      </c>
      <c r="T101" s="128">
        <f>T102+T155+T171+T246+T281+T303</f>
        <v>561.15789999999993</v>
      </c>
      <c r="AR101" s="122" t="s">
        <v>76</v>
      </c>
      <c r="AT101" s="129" t="s">
        <v>68</v>
      </c>
      <c r="AU101" s="129" t="s">
        <v>69</v>
      </c>
      <c r="AY101" s="122" t="s">
        <v>328</v>
      </c>
      <c r="BK101" s="130">
        <f>BK102+BK155+BK171+BK246+BK281+BK303</f>
        <v>0</v>
      </c>
    </row>
    <row r="102" spans="2:65" s="11" customFormat="1" ht="22.9" customHeight="1">
      <c r="B102" s="121"/>
      <c r="D102" s="122" t="s">
        <v>68</v>
      </c>
      <c r="E102" s="131" t="s">
        <v>76</v>
      </c>
      <c r="F102" s="131" t="s">
        <v>436</v>
      </c>
      <c r="I102" s="124"/>
      <c r="J102" s="132">
        <f>BK102</f>
        <v>0</v>
      </c>
      <c r="L102" s="121"/>
      <c r="M102" s="126"/>
      <c r="P102" s="127">
        <f>SUM(P103:P154)</f>
        <v>0</v>
      </c>
      <c r="R102" s="127">
        <f>SUM(R103:R154)</f>
        <v>2.0524500000000001E-2</v>
      </c>
      <c r="T102" s="128">
        <f>SUM(T103:T154)</f>
        <v>561.15789999999993</v>
      </c>
      <c r="AR102" s="122" t="s">
        <v>76</v>
      </c>
      <c r="AT102" s="129" t="s">
        <v>68</v>
      </c>
      <c r="AU102" s="129" t="s">
        <v>76</v>
      </c>
      <c r="AY102" s="122" t="s">
        <v>328</v>
      </c>
      <c r="BK102" s="130">
        <f>SUM(BK103:BK154)</f>
        <v>0</v>
      </c>
    </row>
    <row r="103" spans="2:65" s="1" customFormat="1" ht="24.2" customHeight="1">
      <c r="B103" s="133"/>
      <c r="C103" s="134" t="s">
        <v>76</v>
      </c>
      <c r="D103" s="134" t="s">
        <v>331</v>
      </c>
      <c r="E103" s="135" t="s">
        <v>437</v>
      </c>
      <c r="F103" s="136" t="s">
        <v>438</v>
      </c>
      <c r="G103" s="137" t="s">
        <v>439</v>
      </c>
      <c r="H103" s="138">
        <v>102</v>
      </c>
      <c r="I103" s="139"/>
      <c r="J103" s="140">
        <f>ROUND(I103*H103,2)</f>
        <v>0</v>
      </c>
      <c r="K103" s="136" t="s">
        <v>335</v>
      </c>
      <c r="L103" s="34"/>
      <c r="M103" s="141" t="s">
        <v>3</v>
      </c>
      <c r="N103" s="142" t="s">
        <v>40</v>
      </c>
      <c r="P103" s="143">
        <f>O103*H103</f>
        <v>0</v>
      </c>
      <c r="Q103" s="143">
        <v>0</v>
      </c>
      <c r="R103" s="143">
        <f>Q103*H103</f>
        <v>0</v>
      </c>
      <c r="S103" s="143">
        <v>0.26</v>
      </c>
      <c r="T103" s="144">
        <f>S103*H103</f>
        <v>26.52</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9057</v>
      </c>
    </row>
    <row r="104" spans="2:65" s="1" customFormat="1">
      <c r="B104" s="34"/>
      <c r="D104" s="147" t="s">
        <v>338</v>
      </c>
      <c r="F104" s="148" t="s">
        <v>441</v>
      </c>
      <c r="I104" s="149"/>
      <c r="L104" s="34"/>
      <c r="M104" s="150"/>
      <c r="T104" s="55"/>
      <c r="AT104" s="19" t="s">
        <v>338</v>
      </c>
      <c r="AU104" s="19" t="s">
        <v>79</v>
      </c>
    </row>
    <row r="105" spans="2:65" s="12" customFormat="1">
      <c r="B105" s="156"/>
      <c r="D105" s="151" t="s">
        <v>442</v>
      </c>
      <c r="E105" s="157" t="s">
        <v>3</v>
      </c>
      <c r="F105" s="158" t="s">
        <v>9058</v>
      </c>
      <c r="H105" s="159">
        <v>102</v>
      </c>
      <c r="I105" s="160"/>
      <c r="L105" s="156"/>
      <c r="M105" s="161"/>
      <c r="T105" s="162"/>
      <c r="AT105" s="157" t="s">
        <v>442</v>
      </c>
      <c r="AU105" s="157" t="s">
        <v>79</v>
      </c>
      <c r="AV105" s="12" t="s">
        <v>79</v>
      </c>
      <c r="AW105" s="12" t="s">
        <v>31</v>
      </c>
      <c r="AX105" s="12" t="s">
        <v>76</v>
      </c>
      <c r="AY105" s="157" t="s">
        <v>328</v>
      </c>
    </row>
    <row r="106" spans="2:65" s="1" customFormat="1" ht="33" customHeight="1">
      <c r="B106" s="133"/>
      <c r="C106" s="134" t="s">
        <v>79</v>
      </c>
      <c r="D106" s="134" t="s">
        <v>331</v>
      </c>
      <c r="E106" s="135" t="s">
        <v>8664</v>
      </c>
      <c r="F106" s="136" t="s">
        <v>8665</v>
      </c>
      <c r="G106" s="137" t="s">
        <v>439</v>
      </c>
      <c r="H106" s="138">
        <v>786.55</v>
      </c>
      <c r="I106" s="139"/>
      <c r="J106" s="140">
        <f>ROUND(I106*H106,2)</f>
        <v>0</v>
      </c>
      <c r="K106" s="136" t="s">
        <v>335</v>
      </c>
      <c r="L106" s="34"/>
      <c r="M106" s="141" t="s">
        <v>3</v>
      </c>
      <c r="N106" s="142" t="s">
        <v>40</v>
      </c>
      <c r="P106" s="143">
        <f>O106*H106</f>
        <v>0</v>
      </c>
      <c r="Q106" s="143">
        <v>0</v>
      </c>
      <c r="R106" s="143">
        <f>Q106*H106</f>
        <v>0</v>
      </c>
      <c r="S106" s="143">
        <v>0.57999999999999996</v>
      </c>
      <c r="T106" s="144">
        <f>S106*H106</f>
        <v>456.19899999999996</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9059</v>
      </c>
    </row>
    <row r="107" spans="2:65" s="1" customFormat="1">
      <c r="B107" s="34"/>
      <c r="D107" s="147" t="s">
        <v>338</v>
      </c>
      <c r="F107" s="148" t="s">
        <v>8667</v>
      </c>
      <c r="I107" s="149"/>
      <c r="L107" s="34"/>
      <c r="M107" s="150"/>
      <c r="T107" s="55"/>
      <c r="AT107" s="19" t="s">
        <v>338</v>
      </c>
      <c r="AU107" s="19" t="s">
        <v>79</v>
      </c>
    </row>
    <row r="108" spans="2:65" s="12" customFormat="1">
      <c r="B108" s="156"/>
      <c r="D108" s="151" t="s">
        <v>442</v>
      </c>
      <c r="E108" s="157" t="s">
        <v>3</v>
      </c>
      <c r="F108" s="158" t="s">
        <v>9060</v>
      </c>
      <c r="H108" s="159">
        <v>540</v>
      </c>
      <c r="I108" s="160"/>
      <c r="L108" s="156"/>
      <c r="M108" s="161"/>
      <c r="T108" s="162"/>
      <c r="AT108" s="157" t="s">
        <v>442</v>
      </c>
      <c r="AU108" s="157" t="s">
        <v>79</v>
      </c>
      <c r="AV108" s="12" t="s">
        <v>79</v>
      </c>
      <c r="AW108" s="12" t="s">
        <v>31</v>
      </c>
      <c r="AX108" s="12" t="s">
        <v>69</v>
      </c>
      <c r="AY108" s="157" t="s">
        <v>328</v>
      </c>
    </row>
    <row r="109" spans="2:65" s="12" customFormat="1">
      <c r="B109" s="156"/>
      <c r="D109" s="151" t="s">
        <v>442</v>
      </c>
      <c r="E109" s="157" t="s">
        <v>3</v>
      </c>
      <c r="F109" s="158" t="s">
        <v>9061</v>
      </c>
      <c r="H109" s="159">
        <v>18.5</v>
      </c>
      <c r="I109" s="160"/>
      <c r="L109" s="156"/>
      <c r="M109" s="161"/>
      <c r="T109" s="162"/>
      <c r="AT109" s="157" t="s">
        <v>442</v>
      </c>
      <c r="AU109" s="157" t="s">
        <v>79</v>
      </c>
      <c r="AV109" s="12" t="s">
        <v>79</v>
      </c>
      <c r="AW109" s="12" t="s">
        <v>31</v>
      </c>
      <c r="AX109" s="12" t="s">
        <v>69</v>
      </c>
      <c r="AY109" s="157" t="s">
        <v>328</v>
      </c>
    </row>
    <row r="110" spans="2:65" s="12" customFormat="1">
      <c r="B110" s="156"/>
      <c r="D110" s="151" t="s">
        <v>442</v>
      </c>
      <c r="E110" s="157" t="s">
        <v>3</v>
      </c>
      <c r="F110" s="158" t="s">
        <v>9062</v>
      </c>
      <c r="H110" s="159">
        <v>228.05</v>
      </c>
      <c r="I110" s="160"/>
      <c r="L110" s="156"/>
      <c r="M110" s="161"/>
      <c r="T110" s="162"/>
      <c r="AT110" s="157" t="s">
        <v>442</v>
      </c>
      <c r="AU110" s="157" t="s">
        <v>79</v>
      </c>
      <c r="AV110" s="12" t="s">
        <v>79</v>
      </c>
      <c r="AW110" s="12" t="s">
        <v>31</v>
      </c>
      <c r="AX110" s="12" t="s">
        <v>69</v>
      </c>
      <c r="AY110" s="157" t="s">
        <v>328</v>
      </c>
    </row>
    <row r="111" spans="2:65" s="13" customFormat="1">
      <c r="B111" s="163"/>
      <c r="D111" s="151" t="s">
        <v>442</v>
      </c>
      <c r="E111" s="164" t="s">
        <v>3</v>
      </c>
      <c r="F111" s="165" t="s">
        <v>452</v>
      </c>
      <c r="H111" s="166">
        <v>786.55</v>
      </c>
      <c r="I111" s="167"/>
      <c r="L111" s="163"/>
      <c r="M111" s="168"/>
      <c r="T111" s="169"/>
      <c r="AT111" s="164" t="s">
        <v>442</v>
      </c>
      <c r="AU111" s="164" t="s">
        <v>79</v>
      </c>
      <c r="AV111" s="13" t="s">
        <v>113</v>
      </c>
      <c r="AW111" s="13" t="s">
        <v>31</v>
      </c>
      <c r="AX111" s="13" t="s">
        <v>76</v>
      </c>
      <c r="AY111" s="164" t="s">
        <v>328</v>
      </c>
    </row>
    <row r="112" spans="2:65" s="1" customFormat="1" ht="33" customHeight="1">
      <c r="B112" s="133"/>
      <c r="C112" s="134" t="s">
        <v>87</v>
      </c>
      <c r="D112" s="134" t="s">
        <v>331</v>
      </c>
      <c r="E112" s="135" t="s">
        <v>8675</v>
      </c>
      <c r="F112" s="136" t="s">
        <v>8676</v>
      </c>
      <c r="G112" s="137" t="s">
        <v>439</v>
      </c>
      <c r="H112" s="138">
        <v>228.05</v>
      </c>
      <c r="I112" s="139"/>
      <c r="J112" s="140">
        <f>ROUND(I112*H112,2)</f>
        <v>0</v>
      </c>
      <c r="K112" s="136" t="s">
        <v>8677</v>
      </c>
      <c r="L112" s="34"/>
      <c r="M112" s="141" t="s">
        <v>3</v>
      </c>
      <c r="N112" s="142" t="s">
        <v>40</v>
      </c>
      <c r="P112" s="143">
        <f>O112*H112</f>
        <v>0</v>
      </c>
      <c r="Q112" s="143">
        <v>9.0000000000000006E-5</v>
      </c>
      <c r="R112" s="143">
        <f>Q112*H112</f>
        <v>2.0524500000000001E-2</v>
      </c>
      <c r="S112" s="143">
        <v>0.23</v>
      </c>
      <c r="T112" s="144">
        <f>S112*H112</f>
        <v>52.451500000000003</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9063</v>
      </c>
    </row>
    <row r="113" spans="2:65" s="1" customFormat="1">
      <c r="B113" s="34"/>
      <c r="D113" s="147" t="s">
        <v>338</v>
      </c>
      <c r="F113" s="148" t="s">
        <v>8679</v>
      </c>
      <c r="I113" s="149"/>
      <c r="L113" s="34"/>
      <c r="M113" s="150"/>
      <c r="T113" s="55"/>
      <c r="AT113" s="19" t="s">
        <v>338</v>
      </c>
      <c r="AU113" s="19" t="s">
        <v>79</v>
      </c>
    </row>
    <row r="114" spans="2:65" s="12" customFormat="1">
      <c r="B114" s="156"/>
      <c r="D114" s="151" t="s">
        <v>442</v>
      </c>
      <c r="E114" s="157" t="s">
        <v>3</v>
      </c>
      <c r="F114" s="158" t="s">
        <v>9064</v>
      </c>
      <c r="H114" s="159">
        <v>228.05</v>
      </c>
      <c r="I114" s="160"/>
      <c r="L114" s="156"/>
      <c r="M114" s="161"/>
      <c r="T114" s="162"/>
      <c r="AT114" s="157" t="s">
        <v>442</v>
      </c>
      <c r="AU114" s="157" t="s">
        <v>79</v>
      </c>
      <c r="AV114" s="12" t="s">
        <v>79</v>
      </c>
      <c r="AW114" s="12" t="s">
        <v>31</v>
      </c>
      <c r="AX114" s="12" t="s">
        <v>69</v>
      </c>
      <c r="AY114" s="157" t="s">
        <v>328</v>
      </c>
    </row>
    <row r="115" spans="2:65" s="13" customFormat="1">
      <c r="B115" s="163"/>
      <c r="D115" s="151" t="s">
        <v>442</v>
      </c>
      <c r="E115" s="164" t="s">
        <v>3</v>
      </c>
      <c r="F115" s="165" t="s">
        <v>452</v>
      </c>
      <c r="H115" s="166">
        <v>228.05</v>
      </c>
      <c r="I115" s="167"/>
      <c r="L115" s="163"/>
      <c r="M115" s="168"/>
      <c r="T115" s="169"/>
      <c r="AT115" s="164" t="s">
        <v>442</v>
      </c>
      <c r="AU115" s="164" t="s">
        <v>79</v>
      </c>
      <c r="AV115" s="13" t="s">
        <v>113</v>
      </c>
      <c r="AW115" s="13" t="s">
        <v>31</v>
      </c>
      <c r="AX115" s="13" t="s">
        <v>76</v>
      </c>
      <c r="AY115" s="164" t="s">
        <v>328</v>
      </c>
    </row>
    <row r="116" spans="2:65" s="1" customFormat="1" ht="16.5" customHeight="1">
      <c r="B116" s="133"/>
      <c r="C116" s="134" t="s">
        <v>113</v>
      </c>
      <c r="D116" s="134" t="s">
        <v>331</v>
      </c>
      <c r="E116" s="135" t="s">
        <v>474</v>
      </c>
      <c r="F116" s="136" t="s">
        <v>475</v>
      </c>
      <c r="G116" s="137" t="s">
        <v>476</v>
      </c>
      <c r="H116" s="138">
        <v>124.28</v>
      </c>
      <c r="I116" s="139"/>
      <c r="J116" s="140">
        <f>ROUND(I116*H116,2)</f>
        <v>0</v>
      </c>
      <c r="K116" s="136" t="s">
        <v>335</v>
      </c>
      <c r="L116" s="34"/>
      <c r="M116" s="141" t="s">
        <v>3</v>
      </c>
      <c r="N116" s="142" t="s">
        <v>40</v>
      </c>
      <c r="P116" s="143">
        <f>O116*H116</f>
        <v>0</v>
      </c>
      <c r="Q116" s="143">
        <v>0</v>
      </c>
      <c r="R116" s="143">
        <f>Q116*H116</f>
        <v>0</v>
      </c>
      <c r="S116" s="143">
        <v>0.20499999999999999</v>
      </c>
      <c r="T116" s="144">
        <f>S116*H116</f>
        <v>25.477399999999999</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9065</v>
      </c>
    </row>
    <row r="117" spans="2:65" s="1" customFormat="1">
      <c r="B117" s="34"/>
      <c r="D117" s="147" t="s">
        <v>338</v>
      </c>
      <c r="F117" s="148" t="s">
        <v>478</v>
      </c>
      <c r="I117" s="149"/>
      <c r="L117" s="34"/>
      <c r="M117" s="150"/>
      <c r="T117" s="55"/>
      <c r="AT117" s="19" t="s">
        <v>338</v>
      </c>
      <c r="AU117" s="19" t="s">
        <v>79</v>
      </c>
    </row>
    <row r="118" spans="2:65" s="12" customFormat="1">
      <c r="B118" s="156"/>
      <c r="D118" s="151" t="s">
        <v>442</v>
      </c>
      <c r="E118" s="157" t="s">
        <v>3</v>
      </c>
      <c r="F118" s="158" t="s">
        <v>9066</v>
      </c>
      <c r="H118" s="159">
        <v>124.28</v>
      </c>
      <c r="I118" s="160"/>
      <c r="L118" s="156"/>
      <c r="M118" s="161"/>
      <c r="T118" s="162"/>
      <c r="AT118" s="157" t="s">
        <v>442</v>
      </c>
      <c r="AU118" s="157" t="s">
        <v>79</v>
      </c>
      <c r="AV118" s="12" t="s">
        <v>79</v>
      </c>
      <c r="AW118" s="12" t="s">
        <v>31</v>
      </c>
      <c r="AX118" s="12" t="s">
        <v>69</v>
      </c>
      <c r="AY118" s="157" t="s">
        <v>328</v>
      </c>
    </row>
    <row r="119" spans="2:65" s="13" customFormat="1">
      <c r="B119" s="163"/>
      <c r="D119" s="151" t="s">
        <v>442</v>
      </c>
      <c r="E119" s="164" t="s">
        <v>3</v>
      </c>
      <c r="F119" s="165" t="s">
        <v>452</v>
      </c>
      <c r="H119" s="166">
        <v>124.28</v>
      </c>
      <c r="I119" s="167"/>
      <c r="L119" s="163"/>
      <c r="M119" s="168"/>
      <c r="T119" s="169"/>
      <c r="AT119" s="164" t="s">
        <v>442</v>
      </c>
      <c r="AU119" s="164" t="s">
        <v>79</v>
      </c>
      <c r="AV119" s="13" t="s">
        <v>113</v>
      </c>
      <c r="AW119" s="13" t="s">
        <v>31</v>
      </c>
      <c r="AX119" s="13" t="s">
        <v>76</v>
      </c>
      <c r="AY119" s="164" t="s">
        <v>328</v>
      </c>
    </row>
    <row r="120" spans="2:65" s="1" customFormat="1" ht="16.5" customHeight="1">
      <c r="B120" s="133"/>
      <c r="C120" s="134" t="s">
        <v>138</v>
      </c>
      <c r="D120" s="134" t="s">
        <v>331</v>
      </c>
      <c r="E120" s="135" t="s">
        <v>481</v>
      </c>
      <c r="F120" s="136" t="s">
        <v>482</v>
      </c>
      <c r="G120" s="137" t="s">
        <v>476</v>
      </c>
      <c r="H120" s="138">
        <v>12.75</v>
      </c>
      <c r="I120" s="139"/>
      <c r="J120" s="140">
        <f>ROUND(I120*H120,2)</f>
        <v>0</v>
      </c>
      <c r="K120" s="136" t="s">
        <v>335</v>
      </c>
      <c r="L120" s="34"/>
      <c r="M120" s="141" t="s">
        <v>3</v>
      </c>
      <c r="N120" s="142" t="s">
        <v>40</v>
      </c>
      <c r="P120" s="143">
        <f>O120*H120</f>
        <v>0</v>
      </c>
      <c r="Q120" s="143">
        <v>0</v>
      </c>
      <c r="R120" s="143">
        <f>Q120*H120</f>
        <v>0</v>
      </c>
      <c r="S120" s="143">
        <v>0.04</v>
      </c>
      <c r="T120" s="144">
        <f>S120*H120</f>
        <v>0.51</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9067</v>
      </c>
    </row>
    <row r="121" spans="2:65" s="1" customFormat="1">
      <c r="B121" s="34"/>
      <c r="D121" s="147" t="s">
        <v>338</v>
      </c>
      <c r="F121" s="148" t="s">
        <v>484</v>
      </c>
      <c r="I121" s="149"/>
      <c r="L121" s="34"/>
      <c r="M121" s="150"/>
      <c r="T121" s="55"/>
      <c r="AT121" s="19" t="s">
        <v>338</v>
      </c>
      <c r="AU121" s="19" t="s">
        <v>79</v>
      </c>
    </row>
    <row r="122" spans="2:65" s="12" customFormat="1">
      <c r="B122" s="156"/>
      <c r="D122" s="151" t="s">
        <v>442</v>
      </c>
      <c r="E122" s="157" t="s">
        <v>3</v>
      </c>
      <c r="F122" s="158" t="s">
        <v>9068</v>
      </c>
      <c r="H122" s="159">
        <v>12.75</v>
      </c>
      <c r="I122" s="160"/>
      <c r="L122" s="156"/>
      <c r="M122" s="161"/>
      <c r="T122" s="162"/>
      <c r="AT122" s="157" t="s">
        <v>442</v>
      </c>
      <c r="AU122" s="157" t="s">
        <v>79</v>
      </c>
      <c r="AV122" s="12" t="s">
        <v>79</v>
      </c>
      <c r="AW122" s="12" t="s">
        <v>31</v>
      </c>
      <c r="AX122" s="12" t="s">
        <v>76</v>
      </c>
      <c r="AY122" s="157" t="s">
        <v>328</v>
      </c>
    </row>
    <row r="123" spans="2:65" s="1" customFormat="1" ht="24.2" customHeight="1">
      <c r="B123" s="133"/>
      <c r="C123" s="134" t="s">
        <v>150</v>
      </c>
      <c r="D123" s="134" t="s">
        <v>331</v>
      </c>
      <c r="E123" s="135" t="s">
        <v>485</v>
      </c>
      <c r="F123" s="136" t="s">
        <v>486</v>
      </c>
      <c r="G123" s="137" t="s">
        <v>439</v>
      </c>
      <c r="H123" s="138">
        <v>533</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9069</v>
      </c>
    </row>
    <row r="124" spans="2:65" s="1" customFormat="1">
      <c r="B124" s="34"/>
      <c r="D124" s="147" t="s">
        <v>338</v>
      </c>
      <c r="F124" s="148" t="s">
        <v>488</v>
      </c>
      <c r="I124" s="149"/>
      <c r="L124" s="34"/>
      <c r="M124" s="150"/>
      <c r="T124" s="55"/>
      <c r="AT124" s="19" t="s">
        <v>338</v>
      </c>
      <c r="AU124" s="19" t="s">
        <v>79</v>
      </c>
    </row>
    <row r="125" spans="2:65" s="12" customFormat="1">
      <c r="B125" s="156"/>
      <c r="D125" s="151" t="s">
        <v>442</v>
      </c>
      <c r="E125" s="157" t="s">
        <v>3</v>
      </c>
      <c r="F125" s="158" t="s">
        <v>9070</v>
      </c>
      <c r="H125" s="159">
        <v>533</v>
      </c>
      <c r="I125" s="160"/>
      <c r="L125" s="156"/>
      <c r="M125" s="161"/>
      <c r="T125" s="162"/>
      <c r="AT125" s="157" t="s">
        <v>442</v>
      </c>
      <c r="AU125" s="157" t="s">
        <v>79</v>
      </c>
      <c r="AV125" s="12" t="s">
        <v>79</v>
      </c>
      <c r="AW125" s="12" t="s">
        <v>31</v>
      </c>
      <c r="AX125" s="12" t="s">
        <v>76</v>
      </c>
      <c r="AY125" s="157" t="s">
        <v>328</v>
      </c>
    </row>
    <row r="126" spans="2:65" s="1" customFormat="1" ht="33" customHeight="1">
      <c r="B126" s="133"/>
      <c r="C126" s="134" t="s">
        <v>168</v>
      </c>
      <c r="D126" s="134" t="s">
        <v>331</v>
      </c>
      <c r="E126" s="135" t="s">
        <v>489</v>
      </c>
      <c r="F126" s="136" t="s">
        <v>490</v>
      </c>
      <c r="G126" s="137" t="s">
        <v>491</v>
      </c>
      <c r="H126" s="138">
        <v>317.5</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9071</v>
      </c>
    </row>
    <row r="127" spans="2:65" s="1" customFormat="1">
      <c r="B127" s="34"/>
      <c r="D127" s="147" t="s">
        <v>338</v>
      </c>
      <c r="F127" s="148" t="s">
        <v>493</v>
      </c>
      <c r="I127" s="149"/>
      <c r="L127" s="34"/>
      <c r="M127" s="150"/>
      <c r="T127" s="55"/>
      <c r="AT127" s="19" t="s">
        <v>338</v>
      </c>
      <c r="AU127" s="19" t="s">
        <v>79</v>
      </c>
    </row>
    <row r="128" spans="2:65" s="12" customFormat="1">
      <c r="B128" s="156"/>
      <c r="D128" s="151" t="s">
        <v>442</v>
      </c>
      <c r="E128" s="157" t="s">
        <v>3</v>
      </c>
      <c r="F128" s="158" t="s">
        <v>9072</v>
      </c>
      <c r="H128" s="159">
        <v>317.5</v>
      </c>
      <c r="I128" s="160"/>
      <c r="L128" s="156"/>
      <c r="M128" s="161"/>
      <c r="T128" s="162"/>
      <c r="AT128" s="157" t="s">
        <v>442</v>
      </c>
      <c r="AU128" s="157" t="s">
        <v>79</v>
      </c>
      <c r="AV128" s="12" t="s">
        <v>79</v>
      </c>
      <c r="AW128" s="12" t="s">
        <v>31</v>
      </c>
      <c r="AX128" s="12" t="s">
        <v>76</v>
      </c>
      <c r="AY128" s="157" t="s">
        <v>328</v>
      </c>
    </row>
    <row r="129" spans="2:65" s="1" customFormat="1" ht="33" customHeight="1">
      <c r="B129" s="133"/>
      <c r="C129" s="134" t="s">
        <v>171</v>
      </c>
      <c r="D129" s="134" t="s">
        <v>331</v>
      </c>
      <c r="E129" s="135" t="s">
        <v>495</v>
      </c>
      <c r="F129" s="136" t="s">
        <v>496</v>
      </c>
      <c r="G129" s="137" t="s">
        <v>491</v>
      </c>
      <c r="H129" s="138">
        <v>18.385999999999999</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9073</v>
      </c>
    </row>
    <row r="130" spans="2:65" s="1" customFormat="1">
      <c r="B130" s="34"/>
      <c r="D130" s="147" t="s">
        <v>338</v>
      </c>
      <c r="F130" s="148" t="s">
        <v>498</v>
      </c>
      <c r="I130" s="149"/>
      <c r="L130" s="34"/>
      <c r="M130" s="150"/>
      <c r="T130" s="55"/>
      <c r="AT130" s="19" t="s">
        <v>338</v>
      </c>
      <c r="AU130" s="19" t="s">
        <v>79</v>
      </c>
    </row>
    <row r="131" spans="2:65" s="12" customFormat="1">
      <c r="B131" s="156"/>
      <c r="D131" s="151" t="s">
        <v>442</v>
      </c>
      <c r="E131" s="157" t="s">
        <v>3</v>
      </c>
      <c r="F131" s="158" t="s">
        <v>9074</v>
      </c>
      <c r="H131" s="159">
        <v>18.385999999999999</v>
      </c>
      <c r="I131" s="160"/>
      <c r="L131" s="156"/>
      <c r="M131" s="161"/>
      <c r="T131" s="162"/>
      <c r="AT131" s="157" t="s">
        <v>442</v>
      </c>
      <c r="AU131" s="157" t="s">
        <v>79</v>
      </c>
      <c r="AV131" s="12" t="s">
        <v>79</v>
      </c>
      <c r="AW131" s="12" t="s">
        <v>31</v>
      </c>
      <c r="AX131" s="12" t="s">
        <v>76</v>
      </c>
      <c r="AY131" s="157" t="s">
        <v>328</v>
      </c>
    </row>
    <row r="132" spans="2:65" s="1" customFormat="1" ht="37.9" customHeight="1">
      <c r="B132" s="133"/>
      <c r="C132" s="134" t="s">
        <v>183</v>
      </c>
      <c r="D132" s="134" t="s">
        <v>331</v>
      </c>
      <c r="E132" s="135" t="s">
        <v>8694</v>
      </c>
      <c r="F132" s="136" t="s">
        <v>8695</v>
      </c>
      <c r="G132" s="137" t="s">
        <v>491</v>
      </c>
      <c r="H132" s="138">
        <v>415.83600000000001</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9075</v>
      </c>
    </row>
    <row r="133" spans="2:65" s="1" customFormat="1">
      <c r="B133" s="34"/>
      <c r="D133" s="147" t="s">
        <v>338</v>
      </c>
      <c r="F133" s="148" t="s">
        <v>8697</v>
      </c>
      <c r="I133" s="149"/>
      <c r="L133" s="34"/>
      <c r="M133" s="150"/>
      <c r="T133" s="55"/>
      <c r="AT133" s="19" t="s">
        <v>338</v>
      </c>
      <c r="AU133" s="19" t="s">
        <v>79</v>
      </c>
    </row>
    <row r="134" spans="2:65" s="12" customFormat="1" ht="22.5">
      <c r="B134" s="156"/>
      <c r="D134" s="151" t="s">
        <v>442</v>
      </c>
      <c r="E134" s="157" t="s">
        <v>3</v>
      </c>
      <c r="F134" s="158" t="s">
        <v>9076</v>
      </c>
      <c r="H134" s="159">
        <v>79.95</v>
      </c>
      <c r="I134" s="160"/>
      <c r="L134" s="156"/>
      <c r="M134" s="161"/>
      <c r="T134" s="162"/>
      <c r="AT134" s="157" t="s">
        <v>442</v>
      </c>
      <c r="AU134" s="157" t="s">
        <v>79</v>
      </c>
      <c r="AV134" s="12" t="s">
        <v>79</v>
      </c>
      <c r="AW134" s="12" t="s">
        <v>31</v>
      </c>
      <c r="AX134" s="12" t="s">
        <v>69</v>
      </c>
      <c r="AY134" s="157" t="s">
        <v>328</v>
      </c>
    </row>
    <row r="135" spans="2:65" s="12" customFormat="1">
      <c r="B135" s="156"/>
      <c r="D135" s="151" t="s">
        <v>442</v>
      </c>
      <c r="E135" s="157" t="s">
        <v>3</v>
      </c>
      <c r="F135" s="158" t="s">
        <v>9077</v>
      </c>
      <c r="H135" s="159">
        <v>18.385999999999999</v>
      </c>
      <c r="I135" s="160"/>
      <c r="L135" s="156"/>
      <c r="M135" s="161"/>
      <c r="T135" s="162"/>
      <c r="AT135" s="157" t="s">
        <v>442</v>
      </c>
      <c r="AU135" s="157" t="s">
        <v>79</v>
      </c>
      <c r="AV135" s="12" t="s">
        <v>79</v>
      </c>
      <c r="AW135" s="12" t="s">
        <v>31</v>
      </c>
      <c r="AX135" s="12" t="s">
        <v>69</v>
      </c>
      <c r="AY135" s="157" t="s">
        <v>328</v>
      </c>
    </row>
    <row r="136" spans="2:65" s="12" customFormat="1" ht="22.5">
      <c r="B136" s="156"/>
      <c r="D136" s="151" t="s">
        <v>442</v>
      </c>
      <c r="E136" s="157" t="s">
        <v>3</v>
      </c>
      <c r="F136" s="158" t="s">
        <v>9078</v>
      </c>
      <c r="H136" s="159">
        <v>317.5</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415.83600000000001</v>
      </c>
      <c r="I137" s="167"/>
      <c r="L137" s="163"/>
      <c r="M137" s="168"/>
      <c r="T137" s="169"/>
      <c r="AT137" s="164" t="s">
        <v>442</v>
      </c>
      <c r="AU137" s="164" t="s">
        <v>79</v>
      </c>
      <c r="AV137" s="13" t="s">
        <v>113</v>
      </c>
      <c r="AW137" s="13" t="s">
        <v>31</v>
      </c>
      <c r="AX137" s="13" t="s">
        <v>76</v>
      </c>
      <c r="AY137" s="164" t="s">
        <v>328</v>
      </c>
    </row>
    <row r="138" spans="2:65" s="1" customFormat="1" ht="37.9" customHeight="1">
      <c r="B138" s="133"/>
      <c r="C138" s="134" t="s">
        <v>235</v>
      </c>
      <c r="D138" s="134" t="s">
        <v>331</v>
      </c>
      <c r="E138" s="135" t="s">
        <v>8700</v>
      </c>
      <c r="F138" s="136" t="s">
        <v>8701</v>
      </c>
      <c r="G138" s="137" t="s">
        <v>491</v>
      </c>
      <c r="H138" s="138">
        <v>4158.3599999999997</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9079</v>
      </c>
    </row>
    <row r="139" spans="2:65" s="1" customFormat="1">
      <c r="B139" s="34"/>
      <c r="D139" s="147" t="s">
        <v>338</v>
      </c>
      <c r="F139" s="148" t="s">
        <v>8703</v>
      </c>
      <c r="I139" s="149"/>
      <c r="L139" s="34"/>
      <c r="M139" s="150"/>
      <c r="T139" s="55"/>
      <c r="AT139" s="19" t="s">
        <v>338</v>
      </c>
      <c r="AU139" s="19" t="s">
        <v>79</v>
      </c>
    </row>
    <row r="140" spans="2:65" s="12" customFormat="1">
      <c r="B140" s="156"/>
      <c r="D140" s="151" t="s">
        <v>442</v>
      </c>
      <c r="E140" s="157" t="s">
        <v>3</v>
      </c>
      <c r="F140" s="158" t="s">
        <v>9080</v>
      </c>
      <c r="H140" s="159">
        <v>4158.3599999999997</v>
      </c>
      <c r="I140" s="160"/>
      <c r="L140" s="156"/>
      <c r="M140" s="161"/>
      <c r="T140" s="162"/>
      <c r="AT140" s="157" t="s">
        <v>442</v>
      </c>
      <c r="AU140" s="157" t="s">
        <v>79</v>
      </c>
      <c r="AV140" s="12" t="s">
        <v>79</v>
      </c>
      <c r="AW140" s="12" t="s">
        <v>31</v>
      </c>
      <c r="AX140" s="12" t="s">
        <v>76</v>
      </c>
      <c r="AY140" s="157" t="s">
        <v>328</v>
      </c>
    </row>
    <row r="141" spans="2:65" s="1" customFormat="1" ht="16.5" customHeight="1">
      <c r="B141" s="133"/>
      <c r="C141" s="134" t="s">
        <v>239</v>
      </c>
      <c r="D141" s="134" t="s">
        <v>331</v>
      </c>
      <c r="E141" s="135" t="s">
        <v>506</v>
      </c>
      <c r="F141" s="136" t="s">
        <v>507</v>
      </c>
      <c r="G141" s="137" t="s">
        <v>491</v>
      </c>
      <c r="H141" s="138">
        <v>415.83600000000001</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9081</v>
      </c>
    </row>
    <row r="142" spans="2:65" s="1" customFormat="1">
      <c r="B142" s="34"/>
      <c r="D142" s="147" t="s">
        <v>338</v>
      </c>
      <c r="F142" s="148" t="s">
        <v>509</v>
      </c>
      <c r="I142" s="149"/>
      <c r="L142" s="34"/>
      <c r="M142" s="150"/>
      <c r="T142" s="55"/>
      <c r="AT142" s="19" t="s">
        <v>338</v>
      </c>
      <c r="AU142" s="19" t="s">
        <v>79</v>
      </c>
    </row>
    <row r="143" spans="2:65" s="12" customFormat="1" ht="22.5">
      <c r="B143" s="156"/>
      <c r="D143" s="151" t="s">
        <v>442</v>
      </c>
      <c r="E143" s="157" t="s">
        <v>3</v>
      </c>
      <c r="F143" s="158" t="s">
        <v>9076</v>
      </c>
      <c r="H143" s="159">
        <v>79.95</v>
      </c>
      <c r="I143" s="160"/>
      <c r="L143" s="156"/>
      <c r="M143" s="161"/>
      <c r="T143" s="162"/>
      <c r="AT143" s="157" t="s">
        <v>442</v>
      </c>
      <c r="AU143" s="157" t="s">
        <v>79</v>
      </c>
      <c r="AV143" s="12" t="s">
        <v>79</v>
      </c>
      <c r="AW143" s="12" t="s">
        <v>31</v>
      </c>
      <c r="AX143" s="12" t="s">
        <v>69</v>
      </c>
      <c r="AY143" s="157" t="s">
        <v>328</v>
      </c>
    </row>
    <row r="144" spans="2:65" s="12" customFormat="1" ht="22.5">
      <c r="B144" s="156"/>
      <c r="D144" s="151" t="s">
        <v>442</v>
      </c>
      <c r="E144" s="157" t="s">
        <v>3</v>
      </c>
      <c r="F144" s="158" t="s">
        <v>9078</v>
      </c>
      <c r="H144" s="159">
        <v>317.5</v>
      </c>
      <c r="I144" s="160"/>
      <c r="L144" s="156"/>
      <c r="M144" s="161"/>
      <c r="T144" s="162"/>
      <c r="AT144" s="157" t="s">
        <v>442</v>
      </c>
      <c r="AU144" s="157" t="s">
        <v>79</v>
      </c>
      <c r="AV144" s="12" t="s">
        <v>79</v>
      </c>
      <c r="AW144" s="12" t="s">
        <v>31</v>
      </c>
      <c r="AX144" s="12" t="s">
        <v>69</v>
      </c>
      <c r="AY144" s="157" t="s">
        <v>328</v>
      </c>
    </row>
    <row r="145" spans="2:65" s="12" customFormat="1">
      <c r="B145" s="156"/>
      <c r="D145" s="151" t="s">
        <v>442</v>
      </c>
      <c r="E145" s="157" t="s">
        <v>3</v>
      </c>
      <c r="F145" s="158" t="s">
        <v>9077</v>
      </c>
      <c r="H145" s="159">
        <v>18.385999999999999</v>
      </c>
      <c r="I145" s="160"/>
      <c r="L145" s="156"/>
      <c r="M145" s="161"/>
      <c r="T145" s="162"/>
      <c r="AT145" s="157" t="s">
        <v>442</v>
      </c>
      <c r="AU145" s="157" t="s">
        <v>79</v>
      </c>
      <c r="AV145" s="12" t="s">
        <v>79</v>
      </c>
      <c r="AW145" s="12" t="s">
        <v>31</v>
      </c>
      <c r="AX145" s="12" t="s">
        <v>69</v>
      </c>
      <c r="AY145" s="157" t="s">
        <v>328</v>
      </c>
    </row>
    <row r="146" spans="2:65" s="13" customFormat="1">
      <c r="B146" s="163"/>
      <c r="D146" s="151" t="s">
        <v>442</v>
      </c>
      <c r="E146" s="164" t="s">
        <v>3</v>
      </c>
      <c r="F146" s="165" t="s">
        <v>452</v>
      </c>
      <c r="H146" s="166">
        <v>415.83600000000001</v>
      </c>
      <c r="I146" s="167"/>
      <c r="L146" s="163"/>
      <c r="M146" s="168"/>
      <c r="T146" s="169"/>
      <c r="AT146" s="164" t="s">
        <v>442</v>
      </c>
      <c r="AU146" s="164" t="s">
        <v>79</v>
      </c>
      <c r="AV146" s="13" t="s">
        <v>113</v>
      </c>
      <c r="AW146" s="13" t="s">
        <v>31</v>
      </c>
      <c r="AX146" s="13" t="s">
        <v>76</v>
      </c>
      <c r="AY146" s="164" t="s">
        <v>328</v>
      </c>
    </row>
    <row r="147" spans="2:65" s="1" customFormat="1" ht="24.2" customHeight="1">
      <c r="B147" s="133"/>
      <c r="C147" s="134" t="s">
        <v>9</v>
      </c>
      <c r="D147" s="134" t="s">
        <v>331</v>
      </c>
      <c r="E147" s="135" t="s">
        <v>513</v>
      </c>
      <c r="F147" s="136" t="s">
        <v>514</v>
      </c>
      <c r="G147" s="137" t="s">
        <v>439</v>
      </c>
      <c r="H147" s="138">
        <v>1050.0999999999999</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9082</v>
      </c>
    </row>
    <row r="148" spans="2:65" s="1" customFormat="1">
      <c r="B148" s="34"/>
      <c r="D148" s="147" t="s">
        <v>338</v>
      </c>
      <c r="F148" s="148" t="s">
        <v>516</v>
      </c>
      <c r="I148" s="149"/>
      <c r="L148" s="34"/>
      <c r="M148" s="150"/>
      <c r="T148" s="55"/>
      <c r="AT148" s="19" t="s">
        <v>338</v>
      </c>
      <c r="AU148" s="19" t="s">
        <v>79</v>
      </c>
    </row>
    <row r="149" spans="2:65" s="12" customFormat="1">
      <c r="B149" s="156"/>
      <c r="D149" s="151" t="s">
        <v>442</v>
      </c>
      <c r="E149" s="157" t="s">
        <v>3</v>
      </c>
      <c r="F149" s="158" t="s">
        <v>9083</v>
      </c>
      <c r="H149" s="159">
        <v>460.64</v>
      </c>
      <c r="I149" s="160"/>
      <c r="L149" s="156"/>
      <c r="M149" s="161"/>
      <c r="T149" s="162"/>
      <c r="AT149" s="157" t="s">
        <v>442</v>
      </c>
      <c r="AU149" s="157" t="s">
        <v>79</v>
      </c>
      <c r="AV149" s="12" t="s">
        <v>79</v>
      </c>
      <c r="AW149" s="12" t="s">
        <v>31</v>
      </c>
      <c r="AX149" s="12" t="s">
        <v>69</v>
      </c>
      <c r="AY149" s="157" t="s">
        <v>328</v>
      </c>
    </row>
    <row r="150" spans="2:65" s="12" customFormat="1">
      <c r="B150" s="156"/>
      <c r="D150" s="151" t="s">
        <v>442</v>
      </c>
      <c r="E150" s="157" t="s">
        <v>3</v>
      </c>
      <c r="F150" s="158" t="s">
        <v>9084</v>
      </c>
      <c r="H150" s="159">
        <v>198.78</v>
      </c>
      <c r="I150" s="160"/>
      <c r="L150" s="156"/>
      <c r="M150" s="161"/>
      <c r="T150" s="162"/>
      <c r="AT150" s="157" t="s">
        <v>442</v>
      </c>
      <c r="AU150" s="157" t="s">
        <v>79</v>
      </c>
      <c r="AV150" s="12" t="s">
        <v>79</v>
      </c>
      <c r="AW150" s="12" t="s">
        <v>31</v>
      </c>
      <c r="AX150" s="12" t="s">
        <v>69</v>
      </c>
      <c r="AY150" s="157" t="s">
        <v>328</v>
      </c>
    </row>
    <row r="151" spans="2:65" s="12" customFormat="1">
      <c r="B151" s="156"/>
      <c r="D151" s="151" t="s">
        <v>442</v>
      </c>
      <c r="E151" s="157" t="s">
        <v>3</v>
      </c>
      <c r="F151" s="158" t="s">
        <v>9085</v>
      </c>
      <c r="H151" s="159">
        <v>45.72</v>
      </c>
      <c r="I151" s="160"/>
      <c r="L151" s="156"/>
      <c r="M151" s="161"/>
      <c r="T151" s="162"/>
      <c r="AT151" s="157" t="s">
        <v>442</v>
      </c>
      <c r="AU151" s="157" t="s">
        <v>79</v>
      </c>
      <c r="AV151" s="12" t="s">
        <v>79</v>
      </c>
      <c r="AW151" s="12" t="s">
        <v>31</v>
      </c>
      <c r="AX151" s="12" t="s">
        <v>69</v>
      </c>
      <c r="AY151" s="157" t="s">
        <v>328</v>
      </c>
    </row>
    <row r="152" spans="2:65" s="12" customFormat="1">
      <c r="B152" s="156"/>
      <c r="D152" s="151" t="s">
        <v>442</v>
      </c>
      <c r="E152" s="157" t="s">
        <v>3</v>
      </c>
      <c r="F152" s="158" t="s">
        <v>9086</v>
      </c>
      <c r="H152" s="159">
        <v>336.55</v>
      </c>
      <c r="I152" s="160"/>
      <c r="L152" s="156"/>
      <c r="M152" s="161"/>
      <c r="T152" s="162"/>
      <c r="AT152" s="157" t="s">
        <v>442</v>
      </c>
      <c r="AU152" s="157" t="s">
        <v>79</v>
      </c>
      <c r="AV152" s="12" t="s">
        <v>79</v>
      </c>
      <c r="AW152" s="12" t="s">
        <v>31</v>
      </c>
      <c r="AX152" s="12" t="s">
        <v>69</v>
      </c>
      <c r="AY152" s="157" t="s">
        <v>328</v>
      </c>
    </row>
    <row r="153" spans="2:65" s="12" customFormat="1">
      <c r="B153" s="156"/>
      <c r="D153" s="151" t="s">
        <v>442</v>
      </c>
      <c r="E153" s="157" t="s">
        <v>3</v>
      </c>
      <c r="F153" s="158" t="s">
        <v>9087</v>
      </c>
      <c r="H153" s="159">
        <v>8.41</v>
      </c>
      <c r="I153" s="160"/>
      <c r="L153" s="156"/>
      <c r="M153" s="161"/>
      <c r="T153" s="162"/>
      <c r="AT153" s="157" t="s">
        <v>442</v>
      </c>
      <c r="AU153" s="157" t="s">
        <v>79</v>
      </c>
      <c r="AV153" s="12" t="s">
        <v>79</v>
      </c>
      <c r="AW153" s="12" t="s">
        <v>31</v>
      </c>
      <c r="AX153" s="12" t="s">
        <v>69</v>
      </c>
      <c r="AY153" s="157" t="s">
        <v>328</v>
      </c>
    </row>
    <row r="154" spans="2:65" s="13" customFormat="1">
      <c r="B154" s="163"/>
      <c r="D154" s="151" t="s">
        <v>442</v>
      </c>
      <c r="E154" s="164" t="s">
        <v>3</v>
      </c>
      <c r="F154" s="165" t="s">
        <v>452</v>
      </c>
      <c r="H154" s="166">
        <v>1050.1000000000001</v>
      </c>
      <c r="I154" s="167"/>
      <c r="L154" s="163"/>
      <c r="M154" s="168"/>
      <c r="T154" s="169"/>
      <c r="AT154" s="164" t="s">
        <v>442</v>
      </c>
      <c r="AU154" s="164" t="s">
        <v>79</v>
      </c>
      <c r="AV154" s="13" t="s">
        <v>113</v>
      </c>
      <c r="AW154" s="13" t="s">
        <v>31</v>
      </c>
      <c r="AX154" s="13" t="s">
        <v>76</v>
      </c>
      <c r="AY154" s="164" t="s">
        <v>328</v>
      </c>
    </row>
    <row r="155" spans="2:65" s="11" customFormat="1" ht="22.9" customHeight="1">
      <c r="B155" s="121"/>
      <c r="D155" s="122" t="s">
        <v>68</v>
      </c>
      <c r="E155" s="131" t="s">
        <v>79</v>
      </c>
      <c r="F155" s="131" t="s">
        <v>525</v>
      </c>
      <c r="I155" s="124"/>
      <c r="J155" s="132">
        <f>BK155</f>
        <v>0</v>
      </c>
      <c r="L155" s="121"/>
      <c r="M155" s="126"/>
      <c r="P155" s="127">
        <f>SUM(P156:P170)</f>
        <v>0</v>
      </c>
      <c r="R155" s="127">
        <f>SUM(R156:R170)</f>
        <v>39.171664999999997</v>
      </c>
      <c r="T155" s="128">
        <f>SUM(T156:T170)</f>
        <v>0</v>
      </c>
      <c r="AR155" s="122" t="s">
        <v>76</v>
      </c>
      <c r="AT155" s="129" t="s">
        <v>68</v>
      </c>
      <c r="AU155" s="129" t="s">
        <v>76</v>
      </c>
      <c r="AY155" s="122" t="s">
        <v>328</v>
      </c>
      <c r="BK155" s="130">
        <f>SUM(BK156:BK170)</f>
        <v>0</v>
      </c>
    </row>
    <row r="156" spans="2:65" s="1" customFormat="1" ht="33" customHeight="1">
      <c r="B156" s="133"/>
      <c r="C156" s="134" t="s">
        <v>505</v>
      </c>
      <c r="D156" s="134" t="s">
        <v>331</v>
      </c>
      <c r="E156" s="135" t="s">
        <v>527</v>
      </c>
      <c r="F156" s="136" t="s">
        <v>528</v>
      </c>
      <c r="G156" s="137" t="s">
        <v>491</v>
      </c>
      <c r="H156" s="138">
        <v>10.144</v>
      </c>
      <c r="I156" s="139"/>
      <c r="J156" s="140">
        <f>ROUND(I156*H156,2)</f>
        <v>0</v>
      </c>
      <c r="K156" s="136" t="s">
        <v>335</v>
      </c>
      <c r="L156" s="34"/>
      <c r="M156" s="141" t="s">
        <v>3</v>
      </c>
      <c r="N156" s="142" t="s">
        <v>40</v>
      </c>
      <c r="P156" s="143">
        <f>O156*H156</f>
        <v>0</v>
      </c>
      <c r="Q156" s="143">
        <v>1.665</v>
      </c>
      <c r="R156" s="143">
        <f>Q156*H156</f>
        <v>16.889759999999999</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9088</v>
      </c>
    </row>
    <row r="157" spans="2:65" s="1" customFormat="1">
      <c r="B157" s="34"/>
      <c r="D157" s="147" t="s">
        <v>338</v>
      </c>
      <c r="F157" s="148" t="s">
        <v>530</v>
      </c>
      <c r="I157" s="149"/>
      <c r="L157" s="34"/>
      <c r="M157" s="150"/>
      <c r="T157" s="55"/>
      <c r="AT157" s="19" t="s">
        <v>338</v>
      </c>
      <c r="AU157" s="19" t="s">
        <v>79</v>
      </c>
    </row>
    <row r="158" spans="2:65" s="12" customFormat="1">
      <c r="B158" s="156"/>
      <c r="D158" s="151" t="s">
        <v>442</v>
      </c>
      <c r="E158" s="157" t="s">
        <v>3</v>
      </c>
      <c r="F158" s="158" t="s">
        <v>9089</v>
      </c>
      <c r="H158" s="159">
        <v>10.144</v>
      </c>
      <c r="I158" s="160"/>
      <c r="L158" s="156"/>
      <c r="M158" s="161"/>
      <c r="T158" s="162"/>
      <c r="AT158" s="157" t="s">
        <v>442</v>
      </c>
      <c r="AU158" s="157" t="s">
        <v>79</v>
      </c>
      <c r="AV158" s="12" t="s">
        <v>79</v>
      </c>
      <c r="AW158" s="12" t="s">
        <v>31</v>
      </c>
      <c r="AX158" s="12" t="s">
        <v>76</v>
      </c>
      <c r="AY158" s="157" t="s">
        <v>328</v>
      </c>
    </row>
    <row r="159" spans="2:65" s="1" customFormat="1" ht="33" customHeight="1">
      <c r="B159" s="133"/>
      <c r="C159" s="134" t="s">
        <v>512</v>
      </c>
      <c r="D159" s="134" t="s">
        <v>331</v>
      </c>
      <c r="E159" s="135" t="s">
        <v>533</v>
      </c>
      <c r="F159" s="136" t="s">
        <v>534</v>
      </c>
      <c r="G159" s="137" t="s">
        <v>439</v>
      </c>
      <c r="H159" s="138">
        <v>120.46</v>
      </c>
      <c r="I159" s="139"/>
      <c r="J159" s="140">
        <f>ROUND(I159*H159,2)</f>
        <v>0</v>
      </c>
      <c r="K159" s="136" t="s">
        <v>335</v>
      </c>
      <c r="L159" s="34"/>
      <c r="M159" s="141" t="s">
        <v>3</v>
      </c>
      <c r="N159" s="142" t="s">
        <v>40</v>
      </c>
      <c r="P159" s="143">
        <f>O159*H159</f>
        <v>0</v>
      </c>
      <c r="Q159" s="143">
        <v>3.1E-4</v>
      </c>
      <c r="R159" s="143">
        <f>Q159*H159</f>
        <v>3.7342599999999997E-2</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9090</v>
      </c>
    </row>
    <row r="160" spans="2:65" s="1" customFormat="1">
      <c r="B160" s="34"/>
      <c r="D160" s="147" t="s">
        <v>338</v>
      </c>
      <c r="F160" s="148" t="s">
        <v>536</v>
      </c>
      <c r="I160" s="149"/>
      <c r="L160" s="34"/>
      <c r="M160" s="150"/>
      <c r="T160" s="55"/>
      <c r="AT160" s="19" t="s">
        <v>338</v>
      </c>
      <c r="AU160" s="19" t="s">
        <v>79</v>
      </c>
    </row>
    <row r="161" spans="2:65" s="12" customFormat="1">
      <c r="B161" s="156"/>
      <c r="D161" s="151" t="s">
        <v>442</v>
      </c>
      <c r="E161" s="157" t="s">
        <v>3</v>
      </c>
      <c r="F161" s="158" t="s">
        <v>9091</v>
      </c>
      <c r="H161" s="159">
        <v>120.46</v>
      </c>
      <c r="I161" s="160"/>
      <c r="L161" s="156"/>
      <c r="M161" s="161"/>
      <c r="T161" s="162"/>
      <c r="AT161" s="157" t="s">
        <v>442</v>
      </c>
      <c r="AU161" s="157" t="s">
        <v>79</v>
      </c>
      <c r="AV161" s="12" t="s">
        <v>79</v>
      </c>
      <c r="AW161" s="12" t="s">
        <v>31</v>
      </c>
      <c r="AX161" s="12" t="s">
        <v>76</v>
      </c>
      <c r="AY161" s="157" t="s">
        <v>328</v>
      </c>
    </row>
    <row r="162" spans="2:65" s="1" customFormat="1" ht="24.2" customHeight="1">
      <c r="B162" s="133"/>
      <c r="C162" s="176" t="s">
        <v>526</v>
      </c>
      <c r="D162" s="176" t="s">
        <v>539</v>
      </c>
      <c r="E162" s="177" t="s">
        <v>540</v>
      </c>
      <c r="F162" s="178" t="s">
        <v>541</v>
      </c>
      <c r="G162" s="179" t="s">
        <v>439</v>
      </c>
      <c r="H162" s="180">
        <v>88.951999999999998</v>
      </c>
      <c r="I162" s="181"/>
      <c r="J162" s="182">
        <f>ROUND(I162*H162,2)</f>
        <v>0</v>
      </c>
      <c r="K162" s="178" t="s">
        <v>335</v>
      </c>
      <c r="L162" s="183"/>
      <c r="M162" s="184" t="s">
        <v>3</v>
      </c>
      <c r="N162" s="185" t="s">
        <v>40</v>
      </c>
      <c r="P162" s="143">
        <f>O162*H162</f>
        <v>0</v>
      </c>
      <c r="Q162" s="143">
        <v>2.0000000000000001E-4</v>
      </c>
      <c r="R162" s="143">
        <f>Q162*H162</f>
        <v>1.7790400000000001E-2</v>
      </c>
      <c r="S162" s="143">
        <v>0</v>
      </c>
      <c r="T162" s="144">
        <f>S162*H162</f>
        <v>0</v>
      </c>
      <c r="AR162" s="145" t="s">
        <v>171</v>
      </c>
      <c r="AT162" s="145" t="s">
        <v>539</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9092</v>
      </c>
    </row>
    <row r="163" spans="2:65" s="12" customFormat="1">
      <c r="B163" s="156"/>
      <c r="D163" s="151" t="s">
        <v>442</v>
      </c>
      <c r="E163" s="157" t="s">
        <v>3</v>
      </c>
      <c r="F163" s="158" t="s">
        <v>9093</v>
      </c>
      <c r="H163" s="159">
        <v>75.096999999999994</v>
      </c>
      <c r="I163" s="160"/>
      <c r="L163" s="156"/>
      <c r="M163" s="161"/>
      <c r="T163" s="162"/>
      <c r="AT163" s="157" t="s">
        <v>442</v>
      </c>
      <c r="AU163" s="157" t="s">
        <v>79</v>
      </c>
      <c r="AV163" s="12" t="s">
        <v>79</v>
      </c>
      <c r="AW163" s="12" t="s">
        <v>31</v>
      </c>
      <c r="AX163" s="12" t="s">
        <v>69</v>
      </c>
      <c r="AY163" s="157" t="s">
        <v>328</v>
      </c>
    </row>
    <row r="164" spans="2:65" s="12" customFormat="1">
      <c r="B164" s="156"/>
      <c r="D164" s="151" t="s">
        <v>442</v>
      </c>
      <c r="E164" s="157" t="s">
        <v>3</v>
      </c>
      <c r="F164" s="158" t="s">
        <v>9094</v>
      </c>
      <c r="H164" s="159">
        <v>88.951999999999998</v>
      </c>
      <c r="I164" s="160"/>
      <c r="L164" s="156"/>
      <c r="M164" s="161"/>
      <c r="T164" s="162"/>
      <c r="AT164" s="157" t="s">
        <v>442</v>
      </c>
      <c r="AU164" s="157" t="s">
        <v>79</v>
      </c>
      <c r="AV164" s="12" t="s">
        <v>79</v>
      </c>
      <c r="AW164" s="12" t="s">
        <v>31</v>
      </c>
      <c r="AX164" s="12" t="s">
        <v>76</v>
      </c>
      <c r="AY164" s="157" t="s">
        <v>328</v>
      </c>
    </row>
    <row r="165" spans="2:65" s="1" customFormat="1" ht="16.5" customHeight="1">
      <c r="B165" s="133"/>
      <c r="C165" s="134" t="s">
        <v>532</v>
      </c>
      <c r="D165" s="134" t="s">
        <v>331</v>
      </c>
      <c r="E165" s="135" t="s">
        <v>545</v>
      </c>
      <c r="F165" s="136" t="s">
        <v>546</v>
      </c>
      <c r="G165" s="137" t="s">
        <v>491</v>
      </c>
      <c r="H165" s="138">
        <v>2.536</v>
      </c>
      <c r="I165" s="139"/>
      <c r="J165" s="140">
        <f>ROUND(I165*H165,2)</f>
        <v>0</v>
      </c>
      <c r="K165" s="136" t="s">
        <v>335</v>
      </c>
      <c r="L165" s="34"/>
      <c r="M165" s="141" t="s">
        <v>3</v>
      </c>
      <c r="N165" s="142" t="s">
        <v>40</v>
      </c>
      <c r="P165" s="143">
        <f>O165*H165</f>
        <v>0</v>
      </c>
      <c r="Q165" s="143">
        <v>1.92</v>
      </c>
      <c r="R165" s="143">
        <f>Q165*H165</f>
        <v>4.8691199999999997</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9095</v>
      </c>
    </row>
    <row r="166" spans="2:65" s="1" customFormat="1">
      <c r="B166" s="34"/>
      <c r="D166" s="147" t="s">
        <v>338</v>
      </c>
      <c r="F166" s="148" t="s">
        <v>548</v>
      </c>
      <c r="I166" s="149"/>
      <c r="L166" s="34"/>
      <c r="M166" s="150"/>
      <c r="T166" s="55"/>
      <c r="AT166" s="19" t="s">
        <v>338</v>
      </c>
      <c r="AU166" s="19" t="s">
        <v>79</v>
      </c>
    </row>
    <row r="167" spans="2:65" s="12" customFormat="1">
      <c r="B167" s="156"/>
      <c r="D167" s="151" t="s">
        <v>442</v>
      </c>
      <c r="E167" s="157" t="s">
        <v>3</v>
      </c>
      <c r="F167" s="158" t="s">
        <v>9096</v>
      </c>
      <c r="H167" s="159">
        <v>2.536</v>
      </c>
      <c r="I167" s="160"/>
      <c r="L167" s="156"/>
      <c r="M167" s="161"/>
      <c r="T167" s="162"/>
      <c r="AT167" s="157" t="s">
        <v>442</v>
      </c>
      <c r="AU167" s="157" t="s">
        <v>79</v>
      </c>
      <c r="AV167" s="12" t="s">
        <v>79</v>
      </c>
      <c r="AW167" s="12" t="s">
        <v>31</v>
      </c>
      <c r="AX167" s="12" t="s">
        <v>76</v>
      </c>
      <c r="AY167" s="157" t="s">
        <v>328</v>
      </c>
    </row>
    <row r="168" spans="2:65" s="1" customFormat="1" ht="37.9" customHeight="1">
      <c r="B168" s="133"/>
      <c r="C168" s="134" t="s">
        <v>538</v>
      </c>
      <c r="D168" s="134" t="s">
        <v>331</v>
      </c>
      <c r="E168" s="135" t="s">
        <v>551</v>
      </c>
      <c r="F168" s="136" t="s">
        <v>552</v>
      </c>
      <c r="G168" s="137" t="s">
        <v>476</v>
      </c>
      <c r="H168" s="138">
        <v>63.4</v>
      </c>
      <c r="I168" s="139"/>
      <c r="J168" s="140">
        <f>ROUND(I168*H168,2)</f>
        <v>0</v>
      </c>
      <c r="K168" s="136" t="s">
        <v>335</v>
      </c>
      <c r="L168" s="34"/>
      <c r="M168" s="141" t="s">
        <v>3</v>
      </c>
      <c r="N168" s="142" t="s">
        <v>40</v>
      </c>
      <c r="P168" s="143">
        <f>O168*H168</f>
        <v>0</v>
      </c>
      <c r="Q168" s="143">
        <v>0.27378000000000002</v>
      </c>
      <c r="R168" s="143">
        <f>Q168*H168</f>
        <v>17.357652000000002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9097</v>
      </c>
    </row>
    <row r="169" spans="2:65" s="1" customFormat="1">
      <c r="B169" s="34"/>
      <c r="D169" s="147" t="s">
        <v>338</v>
      </c>
      <c r="F169" s="148" t="s">
        <v>554</v>
      </c>
      <c r="I169" s="149"/>
      <c r="L169" s="34"/>
      <c r="M169" s="150"/>
      <c r="T169" s="55"/>
      <c r="AT169" s="19" t="s">
        <v>338</v>
      </c>
      <c r="AU169" s="19" t="s">
        <v>79</v>
      </c>
    </row>
    <row r="170" spans="2:65" s="12" customFormat="1">
      <c r="B170" s="156"/>
      <c r="D170" s="151" t="s">
        <v>442</v>
      </c>
      <c r="E170" s="157" t="s">
        <v>3</v>
      </c>
      <c r="F170" s="158" t="s">
        <v>9098</v>
      </c>
      <c r="H170" s="159">
        <v>63.4</v>
      </c>
      <c r="I170" s="160"/>
      <c r="L170" s="156"/>
      <c r="M170" s="161"/>
      <c r="T170" s="162"/>
      <c r="AT170" s="157" t="s">
        <v>442</v>
      </c>
      <c r="AU170" s="157" t="s">
        <v>79</v>
      </c>
      <c r="AV170" s="12" t="s">
        <v>79</v>
      </c>
      <c r="AW170" s="12" t="s">
        <v>31</v>
      </c>
      <c r="AX170" s="12" t="s">
        <v>76</v>
      </c>
      <c r="AY170" s="157" t="s">
        <v>328</v>
      </c>
    </row>
    <row r="171" spans="2:65" s="11" customFormat="1" ht="22.9" customHeight="1">
      <c r="B171" s="121"/>
      <c r="D171" s="122" t="s">
        <v>68</v>
      </c>
      <c r="E171" s="131" t="s">
        <v>138</v>
      </c>
      <c r="F171" s="131" t="s">
        <v>578</v>
      </c>
      <c r="I171" s="124"/>
      <c r="J171" s="132">
        <f>BK171</f>
        <v>0</v>
      </c>
      <c r="L171" s="121"/>
      <c r="M171" s="126"/>
      <c r="P171" s="127">
        <f>SUM(P172:P245)</f>
        <v>0</v>
      </c>
      <c r="R171" s="127">
        <f>SUM(R172:R245)</f>
        <v>576.65741361999994</v>
      </c>
      <c r="T171" s="128">
        <f>SUM(T172:T245)</f>
        <v>0</v>
      </c>
      <c r="AR171" s="122" t="s">
        <v>76</v>
      </c>
      <c r="AT171" s="129" t="s">
        <v>68</v>
      </c>
      <c r="AU171" s="129" t="s">
        <v>76</v>
      </c>
      <c r="AY171" s="122" t="s">
        <v>328</v>
      </c>
      <c r="BK171" s="130">
        <f>SUM(BK172:BK245)</f>
        <v>0</v>
      </c>
    </row>
    <row r="172" spans="2:65" s="1" customFormat="1" ht="37.9" customHeight="1">
      <c r="B172" s="133"/>
      <c r="C172" s="134" t="s">
        <v>544</v>
      </c>
      <c r="D172" s="134" t="s">
        <v>331</v>
      </c>
      <c r="E172" s="135" t="s">
        <v>579</v>
      </c>
      <c r="F172" s="136" t="s">
        <v>580</v>
      </c>
      <c r="G172" s="137" t="s">
        <v>439</v>
      </c>
      <c r="H172" s="138">
        <v>878.24</v>
      </c>
      <c r="I172" s="139"/>
      <c r="J172" s="140">
        <f>ROUND(I172*H172,2)</f>
        <v>0</v>
      </c>
      <c r="K172" s="136" t="s">
        <v>335</v>
      </c>
      <c r="L172" s="34"/>
      <c r="M172" s="141" t="s">
        <v>3</v>
      </c>
      <c r="N172" s="142" t="s">
        <v>40</v>
      </c>
      <c r="P172" s="143">
        <f>O172*H172</f>
        <v>0</v>
      </c>
      <c r="Q172" s="143">
        <v>0</v>
      </c>
      <c r="R172" s="143">
        <f>Q172*H172</f>
        <v>0</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9099</v>
      </c>
    </row>
    <row r="173" spans="2:65" s="1" customFormat="1">
      <c r="B173" s="34"/>
      <c r="D173" s="147" t="s">
        <v>338</v>
      </c>
      <c r="F173" s="148" t="s">
        <v>582</v>
      </c>
      <c r="I173" s="149"/>
      <c r="L173" s="34"/>
      <c r="M173" s="150"/>
      <c r="T173" s="55"/>
      <c r="AT173" s="19" t="s">
        <v>338</v>
      </c>
      <c r="AU173" s="19" t="s">
        <v>79</v>
      </c>
    </row>
    <row r="174" spans="2:65" s="12" customFormat="1">
      <c r="B174" s="156"/>
      <c r="D174" s="151" t="s">
        <v>442</v>
      </c>
      <c r="E174" s="157" t="s">
        <v>3</v>
      </c>
      <c r="F174" s="158" t="s">
        <v>9100</v>
      </c>
      <c r="H174" s="159">
        <v>878.24</v>
      </c>
      <c r="I174" s="160"/>
      <c r="L174" s="156"/>
      <c r="M174" s="161"/>
      <c r="T174" s="162"/>
      <c r="AT174" s="157" t="s">
        <v>442</v>
      </c>
      <c r="AU174" s="157" t="s">
        <v>79</v>
      </c>
      <c r="AV174" s="12" t="s">
        <v>79</v>
      </c>
      <c r="AW174" s="12" t="s">
        <v>31</v>
      </c>
      <c r="AX174" s="12" t="s">
        <v>76</v>
      </c>
      <c r="AY174" s="157" t="s">
        <v>328</v>
      </c>
    </row>
    <row r="175" spans="2:65" s="1" customFormat="1" ht="21.75" customHeight="1">
      <c r="B175" s="133"/>
      <c r="C175" s="176" t="s">
        <v>550</v>
      </c>
      <c r="D175" s="176" t="s">
        <v>539</v>
      </c>
      <c r="E175" s="177" t="s">
        <v>583</v>
      </c>
      <c r="F175" s="178" t="s">
        <v>584</v>
      </c>
      <c r="G175" s="179" t="s">
        <v>585</v>
      </c>
      <c r="H175" s="180">
        <v>24.370999999999999</v>
      </c>
      <c r="I175" s="181"/>
      <c r="J175" s="182">
        <f>ROUND(I175*H175,2)</f>
        <v>0</v>
      </c>
      <c r="K175" s="178" t="s">
        <v>335</v>
      </c>
      <c r="L175" s="183"/>
      <c r="M175" s="184" t="s">
        <v>3</v>
      </c>
      <c r="N175" s="185" t="s">
        <v>40</v>
      </c>
      <c r="P175" s="143">
        <f>O175*H175</f>
        <v>0</v>
      </c>
      <c r="Q175" s="143">
        <v>1</v>
      </c>
      <c r="R175" s="143">
        <f>Q175*H175</f>
        <v>24.370999999999999</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9101</v>
      </c>
    </row>
    <row r="176" spans="2:65" s="12" customFormat="1" ht="22.5">
      <c r="B176" s="156"/>
      <c r="D176" s="151" t="s">
        <v>442</v>
      </c>
      <c r="E176" s="157" t="s">
        <v>3</v>
      </c>
      <c r="F176" s="158" t="s">
        <v>9102</v>
      </c>
      <c r="H176" s="159">
        <v>24.370999999999999</v>
      </c>
      <c r="I176" s="160"/>
      <c r="L176" s="156"/>
      <c r="M176" s="161"/>
      <c r="T176" s="162"/>
      <c r="AT176" s="157" t="s">
        <v>442</v>
      </c>
      <c r="AU176" s="157" t="s">
        <v>79</v>
      </c>
      <c r="AV176" s="12" t="s">
        <v>79</v>
      </c>
      <c r="AW176" s="12" t="s">
        <v>31</v>
      </c>
      <c r="AX176" s="12" t="s">
        <v>76</v>
      </c>
      <c r="AY176" s="157" t="s">
        <v>328</v>
      </c>
    </row>
    <row r="177" spans="2:65" s="1" customFormat="1" ht="24.2" customHeight="1">
      <c r="B177" s="133"/>
      <c r="C177" s="134" t="s">
        <v>556</v>
      </c>
      <c r="D177" s="134" t="s">
        <v>331</v>
      </c>
      <c r="E177" s="135" t="s">
        <v>599</v>
      </c>
      <c r="F177" s="136" t="s">
        <v>600</v>
      </c>
      <c r="G177" s="137" t="s">
        <v>439</v>
      </c>
      <c r="H177" s="138">
        <v>8.41</v>
      </c>
      <c r="I177" s="139"/>
      <c r="J177" s="140">
        <f>ROUND(I177*H177,2)</f>
        <v>0</v>
      </c>
      <c r="K177" s="136" t="s">
        <v>335</v>
      </c>
      <c r="L177" s="34"/>
      <c r="M177" s="141" t="s">
        <v>3</v>
      </c>
      <c r="N177" s="142" t="s">
        <v>40</v>
      </c>
      <c r="P177" s="143">
        <f>O177*H177</f>
        <v>0</v>
      </c>
      <c r="Q177" s="143">
        <v>9.6680000000000002E-2</v>
      </c>
      <c r="R177" s="143">
        <f>Q177*H177</f>
        <v>0.81307879999999999</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9103</v>
      </c>
    </row>
    <row r="178" spans="2:65" s="1" customFormat="1">
      <c r="B178" s="34"/>
      <c r="D178" s="147" t="s">
        <v>338</v>
      </c>
      <c r="F178" s="148" t="s">
        <v>602</v>
      </c>
      <c r="I178" s="149"/>
      <c r="L178" s="34"/>
      <c r="M178" s="150"/>
      <c r="T178" s="55"/>
      <c r="AT178" s="19" t="s">
        <v>338</v>
      </c>
      <c r="AU178" s="19" t="s">
        <v>79</v>
      </c>
    </row>
    <row r="179" spans="2:65" s="12" customFormat="1">
      <c r="B179" s="156"/>
      <c r="D179" s="151" t="s">
        <v>442</v>
      </c>
      <c r="E179" s="157" t="s">
        <v>3</v>
      </c>
      <c r="F179" s="158" t="s">
        <v>9104</v>
      </c>
      <c r="H179" s="159">
        <v>8.41</v>
      </c>
      <c r="I179" s="160"/>
      <c r="L179" s="156"/>
      <c r="M179" s="161"/>
      <c r="T179" s="162"/>
      <c r="AT179" s="157" t="s">
        <v>442</v>
      </c>
      <c r="AU179" s="157" t="s">
        <v>79</v>
      </c>
      <c r="AV179" s="12" t="s">
        <v>79</v>
      </c>
      <c r="AW179" s="12" t="s">
        <v>31</v>
      </c>
      <c r="AX179" s="12" t="s">
        <v>69</v>
      </c>
      <c r="AY179" s="157" t="s">
        <v>328</v>
      </c>
    </row>
    <row r="180" spans="2:65" s="13" customFormat="1">
      <c r="B180" s="163"/>
      <c r="D180" s="151" t="s">
        <v>442</v>
      </c>
      <c r="E180" s="164" t="s">
        <v>3</v>
      </c>
      <c r="F180" s="165" t="s">
        <v>452</v>
      </c>
      <c r="H180" s="166">
        <v>8.41</v>
      </c>
      <c r="I180" s="167"/>
      <c r="L180" s="163"/>
      <c r="M180" s="168"/>
      <c r="T180" s="169"/>
      <c r="AT180" s="164" t="s">
        <v>442</v>
      </c>
      <c r="AU180" s="164" t="s">
        <v>79</v>
      </c>
      <c r="AV180" s="13" t="s">
        <v>113</v>
      </c>
      <c r="AW180" s="13" t="s">
        <v>31</v>
      </c>
      <c r="AX180" s="13" t="s">
        <v>76</v>
      </c>
      <c r="AY180" s="164" t="s">
        <v>328</v>
      </c>
    </row>
    <row r="181" spans="2:65" s="1" customFormat="1" ht="24.2" customHeight="1">
      <c r="B181" s="133"/>
      <c r="C181" s="134" t="s">
        <v>8</v>
      </c>
      <c r="D181" s="134" t="s">
        <v>331</v>
      </c>
      <c r="E181" s="135" t="s">
        <v>611</v>
      </c>
      <c r="F181" s="136" t="s">
        <v>612</v>
      </c>
      <c r="G181" s="137" t="s">
        <v>439</v>
      </c>
      <c r="H181" s="138">
        <v>7.359</v>
      </c>
      <c r="I181" s="139"/>
      <c r="J181" s="140">
        <f>ROUND(I181*H181,2)</f>
        <v>0</v>
      </c>
      <c r="K181" s="136" t="s">
        <v>335</v>
      </c>
      <c r="L181" s="34"/>
      <c r="M181" s="141" t="s">
        <v>3</v>
      </c>
      <c r="N181" s="142" t="s">
        <v>40</v>
      </c>
      <c r="P181" s="143">
        <f>O181*H181</f>
        <v>0</v>
      </c>
      <c r="Q181" s="143">
        <v>0.18151999999999999</v>
      </c>
      <c r="R181" s="143">
        <f>Q181*H181</f>
        <v>1.33580568</v>
      </c>
      <c r="S181" s="143">
        <v>0</v>
      </c>
      <c r="T181" s="144">
        <f>S181*H181</f>
        <v>0</v>
      </c>
      <c r="AR181" s="145" t="s">
        <v>113</v>
      </c>
      <c r="AT181" s="145" t="s">
        <v>331</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9105</v>
      </c>
    </row>
    <row r="182" spans="2:65" s="1" customFormat="1">
      <c r="B182" s="34"/>
      <c r="D182" s="147" t="s">
        <v>338</v>
      </c>
      <c r="F182" s="148" t="s">
        <v>614</v>
      </c>
      <c r="I182" s="149"/>
      <c r="L182" s="34"/>
      <c r="M182" s="150"/>
      <c r="T182" s="55"/>
      <c r="AT182" s="19" t="s">
        <v>338</v>
      </c>
      <c r="AU182" s="19" t="s">
        <v>79</v>
      </c>
    </row>
    <row r="183" spans="2:65" s="12" customFormat="1">
      <c r="B183" s="156"/>
      <c r="D183" s="151" t="s">
        <v>442</v>
      </c>
      <c r="E183" s="157" t="s">
        <v>3</v>
      </c>
      <c r="F183" s="158" t="s">
        <v>9106</v>
      </c>
      <c r="H183" s="159">
        <v>7.359</v>
      </c>
      <c r="I183" s="160"/>
      <c r="L183" s="156"/>
      <c r="M183" s="161"/>
      <c r="T183" s="162"/>
      <c r="AT183" s="157" t="s">
        <v>442</v>
      </c>
      <c r="AU183" s="157" t="s">
        <v>79</v>
      </c>
      <c r="AV183" s="12" t="s">
        <v>79</v>
      </c>
      <c r="AW183" s="12" t="s">
        <v>31</v>
      </c>
      <c r="AX183" s="12" t="s">
        <v>69</v>
      </c>
      <c r="AY183" s="157" t="s">
        <v>328</v>
      </c>
    </row>
    <row r="184" spans="2:65" s="13" customFormat="1">
      <c r="B184" s="163"/>
      <c r="D184" s="151" t="s">
        <v>442</v>
      </c>
      <c r="E184" s="164" t="s">
        <v>3</v>
      </c>
      <c r="F184" s="165" t="s">
        <v>452</v>
      </c>
      <c r="H184" s="166">
        <v>7.359</v>
      </c>
      <c r="I184" s="167"/>
      <c r="L184" s="163"/>
      <c r="M184" s="168"/>
      <c r="T184" s="169"/>
      <c r="AT184" s="164" t="s">
        <v>442</v>
      </c>
      <c r="AU184" s="164" t="s">
        <v>79</v>
      </c>
      <c r="AV184" s="13" t="s">
        <v>113</v>
      </c>
      <c r="AW184" s="13" t="s">
        <v>31</v>
      </c>
      <c r="AX184" s="13" t="s">
        <v>76</v>
      </c>
      <c r="AY184" s="164" t="s">
        <v>328</v>
      </c>
    </row>
    <row r="185" spans="2:65" s="1" customFormat="1" ht="33" customHeight="1">
      <c r="B185" s="133"/>
      <c r="C185" s="134" t="s">
        <v>564</v>
      </c>
      <c r="D185" s="134" t="s">
        <v>331</v>
      </c>
      <c r="E185" s="135" t="s">
        <v>617</v>
      </c>
      <c r="F185" s="136" t="s">
        <v>618</v>
      </c>
      <c r="G185" s="137" t="s">
        <v>439</v>
      </c>
      <c r="H185" s="138">
        <v>5.8869999999999996</v>
      </c>
      <c r="I185" s="139"/>
      <c r="J185" s="140">
        <f>ROUND(I185*H185,2)</f>
        <v>0</v>
      </c>
      <c r="K185" s="136" t="s">
        <v>335</v>
      </c>
      <c r="L185" s="34"/>
      <c r="M185" s="141" t="s">
        <v>3</v>
      </c>
      <c r="N185" s="142" t="s">
        <v>40</v>
      </c>
      <c r="P185" s="143">
        <f>O185*H185</f>
        <v>0</v>
      </c>
      <c r="Q185" s="143">
        <v>0.23737</v>
      </c>
      <c r="R185" s="143">
        <f>Q185*H185</f>
        <v>1.39739719</v>
      </c>
      <c r="S185" s="143">
        <v>0</v>
      </c>
      <c r="T185" s="144">
        <f>S185*H185</f>
        <v>0</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9107</v>
      </c>
    </row>
    <row r="186" spans="2:65" s="1" customFormat="1">
      <c r="B186" s="34"/>
      <c r="D186" s="147" t="s">
        <v>338</v>
      </c>
      <c r="F186" s="148" t="s">
        <v>620</v>
      </c>
      <c r="I186" s="149"/>
      <c r="L186" s="34"/>
      <c r="M186" s="150"/>
      <c r="T186" s="55"/>
      <c r="AT186" s="19" t="s">
        <v>338</v>
      </c>
      <c r="AU186" s="19" t="s">
        <v>79</v>
      </c>
    </row>
    <row r="187" spans="2:65" s="12" customFormat="1">
      <c r="B187" s="156"/>
      <c r="D187" s="151" t="s">
        <v>442</v>
      </c>
      <c r="E187" s="157" t="s">
        <v>3</v>
      </c>
      <c r="F187" s="158" t="s">
        <v>9108</v>
      </c>
      <c r="H187" s="159">
        <v>5.8869999999999996</v>
      </c>
      <c r="I187" s="160"/>
      <c r="L187" s="156"/>
      <c r="M187" s="161"/>
      <c r="T187" s="162"/>
      <c r="AT187" s="157" t="s">
        <v>442</v>
      </c>
      <c r="AU187" s="157" t="s">
        <v>79</v>
      </c>
      <c r="AV187" s="12" t="s">
        <v>79</v>
      </c>
      <c r="AW187" s="12" t="s">
        <v>31</v>
      </c>
      <c r="AX187" s="12" t="s">
        <v>69</v>
      </c>
      <c r="AY187" s="157" t="s">
        <v>328</v>
      </c>
    </row>
    <row r="188" spans="2:65" s="13" customFormat="1">
      <c r="B188" s="163"/>
      <c r="D188" s="151" t="s">
        <v>442</v>
      </c>
      <c r="E188" s="164" t="s">
        <v>3</v>
      </c>
      <c r="F188" s="165" t="s">
        <v>452</v>
      </c>
      <c r="H188" s="166">
        <v>5.8869999999999996</v>
      </c>
      <c r="I188" s="167"/>
      <c r="L188" s="163"/>
      <c r="M188" s="168"/>
      <c r="T188" s="169"/>
      <c r="AT188" s="164" t="s">
        <v>442</v>
      </c>
      <c r="AU188" s="164" t="s">
        <v>79</v>
      </c>
      <c r="AV188" s="13" t="s">
        <v>113</v>
      </c>
      <c r="AW188" s="13" t="s">
        <v>31</v>
      </c>
      <c r="AX188" s="13" t="s">
        <v>76</v>
      </c>
      <c r="AY188" s="164" t="s">
        <v>328</v>
      </c>
    </row>
    <row r="189" spans="2:65" s="1" customFormat="1" ht="24.2" customHeight="1">
      <c r="B189" s="133"/>
      <c r="C189" s="134" t="s">
        <v>571</v>
      </c>
      <c r="D189" s="134" t="s">
        <v>331</v>
      </c>
      <c r="E189" s="135" t="s">
        <v>622</v>
      </c>
      <c r="F189" s="136" t="s">
        <v>623</v>
      </c>
      <c r="G189" s="137" t="s">
        <v>439</v>
      </c>
      <c r="H189" s="138">
        <v>4.2050000000000001</v>
      </c>
      <c r="I189" s="139"/>
      <c r="J189" s="140">
        <f>ROUND(I189*H189,2)</f>
        <v>0</v>
      </c>
      <c r="K189" s="136" t="s">
        <v>335</v>
      </c>
      <c r="L189" s="34"/>
      <c r="M189" s="141" t="s">
        <v>3</v>
      </c>
      <c r="N189" s="142" t="s">
        <v>40</v>
      </c>
      <c r="P189" s="143">
        <f>O189*H189</f>
        <v>0</v>
      </c>
      <c r="Q189" s="143">
        <v>0.49586999999999998</v>
      </c>
      <c r="R189" s="143">
        <f>Q189*H189</f>
        <v>2.08513335</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9109</v>
      </c>
    </row>
    <row r="190" spans="2:65" s="1" customFormat="1">
      <c r="B190" s="34"/>
      <c r="D190" s="147" t="s">
        <v>338</v>
      </c>
      <c r="F190" s="148" t="s">
        <v>625</v>
      </c>
      <c r="I190" s="149"/>
      <c r="L190" s="34"/>
      <c r="M190" s="150"/>
      <c r="T190" s="55"/>
      <c r="AT190" s="19" t="s">
        <v>338</v>
      </c>
      <c r="AU190" s="19" t="s">
        <v>79</v>
      </c>
    </row>
    <row r="191" spans="2:65" s="12" customFormat="1">
      <c r="B191" s="156"/>
      <c r="D191" s="151" t="s">
        <v>442</v>
      </c>
      <c r="E191" s="157" t="s">
        <v>3</v>
      </c>
      <c r="F191" s="158" t="s">
        <v>9110</v>
      </c>
      <c r="H191" s="159">
        <v>4.2050000000000001</v>
      </c>
      <c r="I191" s="160"/>
      <c r="L191" s="156"/>
      <c r="M191" s="161"/>
      <c r="T191" s="162"/>
      <c r="AT191" s="157" t="s">
        <v>442</v>
      </c>
      <c r="AU191" s="157" t="s">
        <v>79</v>
      </c>
      <c r="AV191" s="12" t="s">
        <v>79</v>
      </c>
      <c r="AW191" s="12" t="s">
        <v>31</v>
      </c>
      <c r="AX191" s="12" t="s">
        <v>69</v>
      </c>
      <c r="AY191" s="157" t="s">
        <v>328</v>
      </c>
    </row>
    <row r="192" spans="2:65" s="13" customFormat="1">
      <c r="B192" s="163"/>
      <c r="D192" s="151" t="s">
        <v>442</v>
      </c>
      <c r="E192" s="164" t="s">
        <v>3</v>
      </c>
      <c r="F192" s="165" t="s">
        <v>452</v>
      </c>
      <c r="H192" s="166">
        <v>4.2050000000000001</v>
      </c>
      <c r="I192" s="167"/>
      <c r="L192" s="163"/>
      <c r="M192" s="168"/>
      <c r="T192" s="169"/>
      <c r="AT192" s="164" t="s">
        <v>442</v>
      </c>
      <c r="AU192" s="164" t="s">
        <v>79</v>
      </c>
      <c r="AV192" s="13" t="s">
        <v>113</v>
      </c>
      <c r="AW192" s="13" t="s">
        <v>31</v>
      </c>
      <c r="AX192" s="13" t="s">
        <v>76</v>
      </c>
      <c r="AY192" s="164" t="s">
        <v>328</v>
      </c>
    </row>
    <row r="193" spans="2:65" s="1" customFormat="1" ht="24.2" customHeight="1">
      <c r="B193" s="133"/>
      <c r="C193" s="134" t="s">
        <v>576</v>
      </c>
      <c r="D193" s="134" t="s">
        <v>331</v>
      </c>
      <c r="E193" s="135" t="s">
        <v>704</v>
      </c>
      <c r="F193" s="136" t="s">
        <v>705</v>
      </c>
      <c r="G193" s="137" t="s">
        <v>439</v>
      </c>
      <c r="H193" s="138">
        <v>1.472</v>
      </c>
      <c r="I193" s="139"/>
      <c r="J193" s="140">
        <f>ROUND(I193*H193,2)</f>
        <v>0</v>
      </c>
      <c r="K193" s="136" t="s">
        <v>8677</v>
      </c>
      <c r="L193" s="34"/>
      <c r="M193" s="141" t="s">
        <v>3</v>
      </c>
      <c r="N193" s="142" t="s">
        <v>40</v>
      </c>
      <c r="P193" s="143">
        <f>O193*H193</f>
        <v>0</v>
      </c>
      <c r="Q193" s="143">
        <v>0</v>
      </c>
      <c r="R193" s="143">
        <f>Q193*H193</f>
        <v>0</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9111</v>
      </c>
    </row>
    <row r="194" spans="2:65" s="1" customFormat="1">
      <c r="B194" s="34"/>
      <c r="D194" s="147" t="s">
        <v>338</v>
      </c>
      <c r="F194" s="148" t="s">
        <v>9112</v>
      </c>
      <c r="I194" s="149"/>
      <c r="L194" s="34"/>
      <c r="M194" s="150"/>
      <c r="T194" s="55"/>
      <c r="AT194" s="19" t="s">
        <v>338</v>
      </c>
      <c r="AU194" s="19" t="s">
        <v>79</v>
      </c>
    </row>
    <row r="195" spans="2:65" s="12" customFormat="1">
      <c r="B195" s="156"/>
      <c r="D195" s="151" t="s">
        <v>442</v>
      </c>
      <c r="E195" s="157" t="s">
        <v>3</v>
      </c>
      <c r="F195" s="158" t="s">
        <v>9113</v>
      </c>
      <c r="H195" s="159">
        <v>1.472</v>
      </c>
      <c r="I195" s="160"/>
      <c r="L195" s="156"/>
      <c r="M195" s="161"/>
      <c r="T195" s="162"/>
      <c r="AT195" s="157" t="s">
        <v>442</v>
      </c>
      <c r="AU195" s="157" t="s">
        <v>79</v>
      </c>
      <c r="AV195" s="12" t="s">
        <v>79</v>
      </c>
      <c r="AW195" s="12" t="s">
        <v>31</v>
      </c>
      <c r="AX195" s="12" t="s">
        <v>69</v>
      </c>
      <c r="AY195" s="157" t="s">
        <v>328</v>
      </c>
    </row>
    <row r="196" spans="2:65" s="13" customFormat="1">
      <c r="B196" s="163"/>
      <c r="D196" s="151" t="s">
        <v>442</v>
      </c>
      <c r="E196" s="164" t="s">
        <v>3</v>
      </c>
      <c r="F196" s="165" t="s">
        <v>452</v>
      </c>
      <c r="H196" s="166">
        <v>1.472</v>
      </c>
      <c r="I196" s="167"/>
      <c r="L196" s="163"/>
      <c r="M196" s="168"/>
      <c r="T196" s="169"/>
      <c r="AT196" s="164" t="s">
        <v>442</v>
      </c>
      <c r="AU196" s="164" t="s">
        <v>79</v>
      </c>
      <c r="AV196" s="13" t="s">
        <v>113</v>
      </c>
      <c r="AW196" s="13" t="s">
        <v>31</v>
      </c>
      <c r="AX196" s="13" t="s">
        <v>76</v>
      </c>
      <c r="AY196" s="164" t="s">
        <v>328</v>
      </c>
    </row>
    <row r="197" spans="2:65" s="1" customFormat="1" ht="33" customHeight="1">
      <c r="B197" s="133"/>
      <c r="C197" s="134" t="s">
        <v>473</v>
      </c>
      <c r="D197" s="134" t="s">
        <v>331</v>
      </c>
      <c r="E197" s="135" t="s">
        <v>589</v>
      </c>
      <c r="F197" s="136" t="s">
        <v>9114</v>
      </c>
      <c r="G197" s="137" t="s">
        <v>439</v>
      </c>
      <c r="H197" s="138">
        <v>336.55</v>
      </c>
      <c r="I197" s="139"/>
      <c r="J197" s="140">
        <f>ROUND(I197*H197,2)</f>
        <v>0</v>
      </c>
      <c r="K197" s="136" t="s">
        <v>335</v>
      </c>
      <c r="L197" s="34"/>
      <c r="M197" s="141" t="s">
        <v>3</v>
      </c>
      <c r="N197" s="142" t="s">
        <v>40</v>
      </c>
      <c r="P197" s="143">
        <f>O197*H197</f>
        <v>0</v>
      </c>
      <c r="Q197" s="143">
        <v>0.10373</v>
      </c>
      <c r="R197" s="143">
        <f>Q197*H197</f>
        <v>34.910331500000005</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9115</v>
      </c>
    </row>
    <row r="198" spans="2:65" s="1" customFormat="1">
      <c r="B198" s="34"/>
      <c r="D198" s="147" t="s">
        <v>338</v>
      </c>
      <c r="F198" s="148" t="s">
        <v>592</v>
      </c>
      <c r="I198" s="149"/>
      <c r="L198" s="34"/>
      <c r="M198" s="150"/>
      <c r="T198" s="55"/>
      <c r="AT198" s="19" t="s">
        <v>338</v>
      </c>
      <c r="AU198" s="19" t="s">
        <v>79</v>
      </c>
    </row>
    <row r="199" spans="2:65" s="12" customFormat="1">
      <c r="B199" s="156"/>
      <c r="D199" s="151" t="s">
        <v>442</v>
      </c>
      <c r="E199" s="157" t="s">
        <v>3</v>
      </c>
      <c r="F199" s="158" t="s">
        <v>9086</v>
      </c>
      <c r="H199" s="159">
        <v>336.55</v>
      </c>
      <c r="I199" s="160"/>
      <c r="L199" s="156"/>
      <c r="M199" s="161"/>
      <c r="T199" s="162"/>
      <c r="AT199" s="157" t="s">
        <v>442</v>
      </c>
      <c r="AU199" s="157" t="s">
        <v>79</v>
      </c>
      <c r="AV199" s="12" t="s">
        <v>79</v>
      </c>
      <c r="AW199" s="12" t="s">
        <v>31</v>
      </c>
      <c r="AX199" s="12" t="s">
        <v>76</v>
      </c>
      <c r="AY199" s="157" t="s">
        <v>328</v>
      </c>
    </row>
    <row r="200" spans="2:65" s="1" customFormat="1" ht="24.2" customHeight="1">
      <c r="B200" s="133"/>
      <c r="C200" s="134" t="s">
        <v>588</v>
      </c>
      <c r="D200" s="134" t="s">
        <v>331</v>
      </c>
      <c r="E200" s="135" t="s">
        <v>606</v>
      </c>
      <c r="F200" s="136" t="s">
        <v>607</v>
      </c>
      <c r="G200" s="137" t="s">
        <v>439</v>
      </c>
      <c r="H200" s="138">
        <v>336.55</v>
      </c>
      <c r="I200" s="139"/>
      <c r="J200" s="140">
        <f>ROUND(I200*H200,2)</f>
        <v>0</v>
      </c>
      <c r="K200" s="136" t="s">
        <v>335</v>
      </c>
      <c r="L200" s="34"/>
      <c r="M200" s="141" t="s">
        <v>3</v>
      </c>
      <c r="N200" s="142" t="s">
        <v>40</v>
      </c>
      <c r="P200" s="143">
        <f>O200*H200</f>
        <v>0</v>
      </c>
      <c r="Q200" s="143">
        <v>0.15559000000000001</v>
      </c>
      <c r="R200" s="143">
        <f>Q200*H200</f>
        <v>52.363814500000004</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9116</v>
      </c>
    </row>
    <row r="201" spans="2:65" s="1" customFormat="1">
      <c r="B201" s="34"/>
      <c r="D201" s="147" t="s">
        <v>338</v>
      </c>
      <c r="F201" s="148" t="s">
        <v>609</v>
      </c>
      <c r="I201" s="149"/>
      <c r="L201" s="34"/>
      <c r="M201" s="150"/>
      <c r="T201" s="55"/>
      <c r="AT201" s="19" t="s">
        <v>338</v>
      </c>
      <c r="AU201" s="19" t="s">
        <v>79</v>
      </c>
    </row>
    <row r="202" spans="2:65" s="12" customFormat="1">
      <c r="B202" s="156"/>
      <c r="D202" s="151" t="s">
        <v>442</v>
      </c>
      <c r="E202" s="157" t="s">
        <v>3</v>
      </c>
      <c r="F202" s="158" t="s">
        <v>9086</v>
      </c>
      <c r="H202" s="159">
        <v>336.55</v>
      </c>
      <c r="I202" s="160"/>
      <c r="L202" s="156"/>
      <c r="M202" s="161"/>
      <c r="T202" s="162"/>
      <c r="AT202" s="157" t="s">
        <v>442</v>
      </c>
      <c r="AU202" s="157" t="s">
        <v>79</v>
      </c>
      <c r="AV202" s="12" t="s">
        <v>79</v>
      </c>
      <c r="AW202" s="12" t="s">
        <v>31</v>
      </c>
      <c r="AX202" s="12" t="s">
        <v>76</v>
      </c>
      <c r="AY202" s="157" t="s">
        <v>328</v>
      </c>
    </row>
    <row r="203" spans="2:65" s="1" customFormat="1" ht="33" customHeight="1">
      <c r="B203" s="133"/>
      <c r="C203" s="134" t="s">
        <v>593</v>
      </c>
      <c r="D203" s="134" t="s">
        <v>331</v>
      </c>
      <c r="E203" s="135" t="s">
        <v>594</v>
      </c>
      <c r="F203" s="136" t="s">
        <v>595</v>
      </c>
      <c r="G203" s="137" t="s">
        <v>439</v>
      </c>
      <c r="H203" s="138">
        <v>336.55</v>
      </c>
      <c r="I203" s="139"/>
      <c r="J203" s="140">
        <f>ROUND(I203*H203,2)</f>
        <v>0</v>
      </c>
      <c r="K203" s="136" t="s">
        <v>335</v>
      </c>
      <c r="L203" s="34"/>
      <c r="M203" s="141" t="s">
        <v>3</v>
      </c>
      <c r="N203" s="142" t="s">
        <v>40</v>
      </c>
      <c r="P203" s="143">
        <f>O203*H203</f>
        <v>0</v>
      </c>
      <c r="Q203" s="143">
        <v>0.13188</v>
      </c>
      <c r="R203" s="143">
        <f>Q203*H203</f>
        <v>44.384214</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9117</v>
      </c>
    </row>
    <row r="204" spans="2:65" s="1" customFormat="1">
      <c r="B204" s="34"/>
      <c r="D204" s="147" t="s">
        <v>338</v>
      </c>
      <c r="F204" s="148" t="s">
        <v>597</v>
      </c>
      <c r="I204" s="149"/>
      <c r="L204" s="34"/>
      <c r="M204" s="150"/>
      <c r="T204" s="55"/>
      <c r="AT204" s="19" t="s">
        <v>338</v>
      </c>
      <c r="AU204" s="19" t="s">
        <v>79</v>
      </c>
    </row>
    <row r="205" spans="2:65" s="12" customFormat="1">
      <c r="B205" s="156"/>
      <c r="D205" s="151" t="s">
        <v>442</v>
      </c>
      <c r="E205" s="157" t="s">
        <v>3</v>
      </c>
      <c r="F205" s="158" t="s">
        <v>9086</v>
      </c>
      <c r="H205" s="159">
        <v>336.55</v>
      </c>
      <c r="I205" s="160"/>
      <c r="L205" s="156"/>
      <c r="M205" s="161"/>
      <c r="T205" s="162"/>
      <c r="AT205" s="157" t="s">
        <v>442</v>
      </c>
      <c r="AU205" s="157" t="s">
        <v>79</v>
      </c>
      <c r="AV205" s="12" t="s">
        <v>79</v>
      </c>
      <c r="AW205" s="12" t="s">
        <v>31</v>
      </c>
      <c r="AX205" s="12" t="s">
        <v>76</v>
      </c>
      <c r="AY205" s="157" t="s">
        <v>328</v>
      </c>
    </row>
    <row r="206" spans="2:65" s="1" customFormat="1" ht="24.2" customHeight="1">
      <c r="B206" s="133"/>
      <c r="C206" s="134" t="s">
        <v>598</v>
      </c>
      <c r="D206" s="134" t="s">
        <v>331</v>
      </c>
      <c r="E206" s="135" t="s">
        <v>9118</v>
      </c>
      <c r="F206" s="136" t="s">
        <v>9119</v>
      </c>
      <c r="G206" s="137" t="s">
        <v>439</v>
      </c>
      <c r="H206" s="138">
        <v>673.1</v>
      </c>
      <c r="I206" s="139"/>
      <c r="J206" s="140">
        <f>ROUND(I206*H206,2)</f>
        <v>0</v>
      </c>
      <c r="K206" s="136" t="s">
        <v>335</v>
      </c>
      <c r="L206" s="34"/>
      <c r="M206" s="141" t="s">
        <v>3</v>
      </c>
      <c r="N206" s="142" t="s">
        <v>40</v>
      </c>
      <c r="P206" s="143">
        <f>O206*H206</f>
        <v>0</v>
      </c>
      <c r="Q206" s="143">
        <v>0.34499999999999997</v>
      </c>
      <c r="R206" s="143">
        <f>Q206*H206</f>
        <v>232.21949999999998</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9120</v>
      </c>
    </row>
    <row r="207" spans="2:65" s="1" customFormat="1">
      <c r="B207" s="34"/>
      <c r="D207" s="147" t="s">
        <v>338</v>
      </c>
      <c r="F207" s="148" t="s">
        <v>9121</v>
      </c>
      <c r="I207" s="149"/>
      <c r="L207" s="34"/>
      <c r="M207" s="150"/>
      <c r="T207" s="55"/>
      <c r="AT207" s="19" t="s">
        <v>338</v>
      </c>
      <c r="AU207" s="19" t="s">
        <v>79</v>
      </c>
    </row>
    <row r="208" spans="2:65" s="12" customFormat="1">
      <c r="B208" s="156"/>
      <c r="D208" s="151" t="s">
        <v>442</v>
      </c>
      <c r="E208" s="157" t="s">
        <v>3</v>
      </c>
      <c r="F208" s="158" t="s">
        <v>9122</v>
      </c>
      <c r="H208" s="159">
        <v>673.1</v>
      </c>
      <c r="I208" s="160"/>
      <c r="L208" s="156"/>
      <c r="M208" s="161"/>
      <c r="T208" s="162"/>
      <c r="AT208" s="157" t="s">
        <v>442</v>
      </c>
      <c r="AU208" s="157" t="s">
        <v>79</v>
      </c>
      <c r="AV208" s="12" t="s">
        <v>79</v>
      </c>
      <c r="AW208" s="12" t="s">
        <v>31</v>
      </c>
      <c r="AX208" s="12" t="s">
        <v>76</v>
      </c>
      <c r="AY208" s="157" t="s">
        <v>328</v>
      </c>
    </row>
    <row r="209" spans="2:65" s="1" customFormat="1" ht="24.2" customHeight="1">
      <c r="B209" s="133"/>
      <c r="C209" s="134" t="s">
        <v>605</v>
      </c>
      <c r="D209" s="134" t="s">
        <v>331</v>
      </c>
      <c r="E209" s="135" t="s">
        <v>627</v>
      </c>
      <c r="F209" s="136" t="s">
        <v>628</v>
      </c>
      <c r="G209" s="137" t="s">
        <v>439</v>
      </c>
      <c r="H209" s="138">
        <v>344.96</v>
      </c>
      <c r="I209" s="139"/>
      <c r="J209" s="140">
        <f>ROUND(I209*H209,2)</f>
        <v>0</v>
      </c>
      <c r="K209" s="136" t="s">
        <v>335</v>
      </c>
      <c r="L209" s="34"/>
      <c r="M209" s="141" t="s">
        <v>3</v>
      </c>
      <c r="N209" s="142" t="s">
        <v>40</v>
      </c>
      <c r="P209" s="143">
        <f>O209*H209</f>
        <v>0</v>
      </c>
      <c r="Q209" s="143">
        <v>6.0099999999999997E-3</v>
      </c>
      <c r="R209" s="143">
        <f>Q209*H209</f>
        <v>2.0732095999999998</v>
      </c>
      <c r="S209" s="143">
        <v>0</v>
      </c>
      <c r="T209" s="144">
        <f>S209*H209</f>
        <v>0</v>
      </c>
      <c r="AR209" s="145" t="s">
        <v>113</v>
      </c>
      <c r="AT209" s="145" t="s">
        <v>331</v>
      </c>
      <c r="AU209" s="145" t="s">
        <v>79</v>
      </c>
      <c r="AY209" s="19" t="s">
        <v>328</v>
      </c>
      <c r="BE209" s="146">
        <f>IF(N209="základní",J209,0)</f>
        <v>0</v>
      </c>
      <c r="BF209" s="146">
        <f>IF(N209="snížená",J209,0)</f>
        <v>0</v>
      </c>
      <c r="BG209" s="146">
        <f>IF(N209="zákl. přenesená",J209,0)</f>
        <v>0</v>
      </c>
      <c r="BH209" s="146">
        <f>IF(N209="sníž. přenesená",J209,0)</f>
        <v>0</v>
      </c>
      <c r="BI209" s="146">
        <f>IF(N209="nulová",J209,0)</f>
        <v>0</v>
      </c>
      <c r="BJ209" s="19" t="s">
        <v>76</v>
      </c>
      <c r="BK209" s="146">
        <f>ROUND(I209*H209,2)</f>
        <v>0</v>
      </c>
      <c r="BL209" s="19" t="s">
        <v>113</v>
      </c>
      <c r="BM209" s="145" t="s">
        <v>9123</v>
      </c>
    </row>
    <row r="210" spans="2:65" s="1" customFormat="1">
      <c r="B210" s="34"/>
      <c r="D210" s="147" t="s">
        <v>338</v>
      </c>
      <c r="F210" s="148" t="s">
        <v>630</v>
      </c>
      <c r="I210" s="149"/>
      <c r="L210" s="34"/>
      <c r="M210" s="150"/>
      <c r="T210" s="55"/>
      <c r="AT210" s="19" t="s">
        <v>338</v>
      </c>
      <c r="AU210" s="19" t="s">
        <v>79</v>
      </c>
    </row>
    <row r="211" spans="2:65" s="12" customFormat="1">
      <c r="B211" s="156"/>
      <c r="D211" s="151" t="s">
        <v>442</v>
      </c>
      <c r="E211" s="157" t="s">
        <v>3</v>
      </c>
      <c r="F211" s="158" t="s">
        <v>9104</v>
      </c>
      <c r="H211" s="159">
        <v>8.41</v>
      </c>
      <c r="I211" s="160"/>
      <c r="L211" s="156"/>
      <c r="M211" s="161"/>
      <c r="T211" s="162"/>
      <c r="AT211" s="157" t="s">
        <v>442</v>
      </c>
      <c r="AU211" s="157" t="s">
        <v>79</v>
      </c>
      <c r="AV211" s="12" t="s">
        <v>79</v>
      </c>
      <c r="AW211" s="12" t="s">
        <v>31</v>
      </c>
      <c r="AX211" s="12" t="s">
        <v>69</v>
      </c>
      <c r="AY211" s="157" t="s">
        <v>328</v>
      </c>
    </row>
    <row r="212" spans="2:65" s="12" customFormat="1">
      <c r="B212" s="156"/>
      <c r="D212" s="151" t="s">
        <v>442</v>
      </c>
      <c r="E212" s="157" t="s">
        <v>3</v>
      </c>
      <c r="F212" s="158" t="s">
        <v>9086</v>
      </c>
      <c r="H212" s="159">
        <v>336.55</v>
      </c>
      <c r="I212" s="160"/>
      <c r="L212" s="156"/>
      <c r="M212" s="161"/>
      <c r="T212" s="162"/>
      <c r="AT212" s="157" t="s">
        <v>442</v>
      </c>
      <c r="AU212" s="157" t="s">
        <v>79</v>
      </c>
      <c r="AV212" s="12" t="s">
        <v>79</v>
      </c>
      <c r="AW212" s="12" t="s">
        <v>31</v>
      </c>
      <c r="AX212" s="12" t="s">
        <v>69</v>
      </c>
      <c r="AY212" s="157" t="s">
        <v>328</v>
      </c>
    </row>
    <row r="213" spans="2:65" s="13" customFormat="1">
      <c r="B213" s="163"/>
      <c r="D213" s="151" t="s">
        <v>442</v>
      </c>
      <c r="E213" s="164" t="s">
        <v>3</v>
      </c>
      <c r="F213" s="165" t="s">
        <v>452</v>
      </c>
      <c r="H213" s="166">
        <v>344.96000000000004</v>
      </c>
      <c r="I213" s="167"/>
      <c r="L213" s="163"/>
      <c r="M213" s="168"/>
      <c r="T213" s="169"/>
      <c r="AT213" s="164" t="s">
        <v>442</v>
      </c>
      <c r="AU213" s="164" t="s">
        <v>79</v>
      </c>
      <c r="AV213" s="13" t="s">
        <v>113</v>
      </c>
      <c r="AW213" s="13" t="s">
        <v>31</v>
      </c>
      <c r="AX213" s="13" t="s">
        <v>76</v>
      </c>
      <c r="AY213" s="164" t="s">
        <v>328</v>
      </c>
    </row>
    <row r="214" spans="2:65" s="1" customFormat="1" ht="21.75" customHeight="1">
      <c r="B214" s="133"/>
      <c r="C214" s="134" t="s">
        <v>610</v>
      </c>
      <c r="D214" s="134" t="s">
        <v>331</v>
      </c>
      <c r="E214" s="135" t="s">
        <v>632</v>
      </c>
      <c r="F214" s="136" t="s">
        <v>633</v>
      </c>
      <c r="G214" s="137" t="s">
        <v>439</v>
      </c>
      <c r="H214" s="138">
        <v>689.92</v>
      </c>
      <c r="I214" s="139"/>
      <c r="J214" s="140">
        <f>ROUND(I214*H214,2)</f>
        <v>0</v>
      </c>
      <c r="K214" s="136" t="s">
        <v>335</v>
      </c>
      <c r="L214" s="34"/>
      <c r="M214" s="141" t="s">
        <v>3</v>
      </c>
      <c r="N214" s="142" t="s">
        <v>40</v>
      </c>
      <c r="P214" s="143">
        <f>O214*H214</f>
        <v>0</v>
      </c>
      <c r="Q214" s="143">
        <v>5.1000000000000004E-4</v>
      </c>
      <c r="R214" s="143">
        <f>Q214*H214</f>
        <v>0.35185919999999998</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9124</v>
      </c>
    </row>
    <row r="215" spans="2:65" s="1" customFormat="1">
      <c r="B215" s="34"/>
      <c r="D215" s="147" t="s">
        <v>338</v>
      </c>
      <c r="F215" s="148" t="s">
        <v>635</v>
      </c>
      <c r="I215" s="149"/>
      <c r="L215" s="34"/>
      <c r="M215" s="150"/>
      <c r="T215" s="55"/>
      <c r="AT215" s="19" t="s">
        <v>338</v>
      </c>
      <c r="AU215" s="19" t="s">
        <v>79</v>
      </c>
    </row>
    <row r="216" spans="2:65" s="12" customFormat="1">
      <c r="B216" s="156"/>
      <c r="D216" s="151" t="s">
        <v>442</v>
      </c>
      <c r="E216" s="157" t="s">
        <v>3</v>
      </c>
      <c r="F216" s="158" t="s">
        <v>9125</v>
      </c>
      <c r="H216" s="159">
        <v>16.82</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9122</v>
      </c>
      <c r="H217" s="159">
        <v>673.1</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689.92000000000007</v>
      </c>
      <c r="I218" s="167"/>
      <c r="L218" s="163"/>
      <c r="M218" s="168"/>
      <c r="T218" s="169"/>
      <c r="AT218" s="164" t="s">
        <v>442</v>
      </c>
      <c r="AU218" s="164" t="s">
        <v>79</v>
      </c>
      <c r="AV218" s="13" t="s">
        <v>113</v>
      </c>
      <c r="AW218" s="13" t="s">
        <v>31</v>
      </c>
      <c r="AX218" s="13" t="s">
        <v>76</v>
      </c>
      <c r="AY218" s="164" t="s">
        <v>328</v>
      </c>
    </row>
    <row r="219" spans="2:65" s="1" customFormat="1" ht="33" customHeight="1">
      <c r="B219" s="133"/>
      <c r="C219" s="134" t="s">
        <v>616</v>
      </c>
      <c r="D219" s="134" t="s">
        <v>331</v>
      </c>
      <c r="E219" s="135" t="s">
        <v>727</v>
      </c>
      <c r="F219" s="136" t="s">
        <v>728</v>
      </c>
      <c r="G219" s="137" t="s">
        <v>439</v>
      </c>
      <c r="H219" s="138">
        <v>9.68</v>
      </c>
      <c r="I219" s="139"/>
      <c r="J219" s="140">
        <f>ROUND(I219*H219,2)</f>
        <v>0</v>
      </c>
      <c r="K219" s="136" t="s">
        <v>335</v>
      </c>
      <c r="L219" s="34"/>
      <c r="M219" s="141" t="s">
        <v>3</v>
      </c>
      <c r="N219" s="142" t="s">
        <v>40</v>
      </c>
      <c r="P219" s="143">
        <f>O219*H219</f>
        <v>0</v>
      </c>
      <c r="Q219" s="143">
        <v>8.9219999999999994E-2</v>
      </c>
      <c r="R219" s="143">
        <f>Q219*H219</f>
        <v>0.86364959999999991</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9126</v>
      </c>
    </row>
    <row r="220" spans="2:65" s="1" customFormat="1">
      <c r="B220" s="34"/>
      <c r="D220" s="147" t="s">
        <v>338</v>
      </c>
      <c r="F220" s="148" t="s">
        <v>730</v>
      </c>
      <c r="I220" s="149"/>
      <c r="L220" s="34"/>
      <c r="M220" s="150"/>
      <c r="T220" s="55"/>
      <c r="AT220" s="19" t="s">
        <v>338</v>
      </c>
      <c r="AU220" s="19" t="s">
        <v>79</v>
      </c>
    </row>
    <row r="221" spans="2:65" s="12" customFormat="1">
      <c r="B221" s="156"/>
      <c r="D221" s="151" t="s">
        <v>442</v>
      </c>
      <c r="E221" s="157" t="s">
        <v>3</v>
      </c>
      <c r="F221" s="158" t="s">
        <v>9127</v>
      </c>
      <c r="H221" s="159">
        <v>9.68</v>
      </c>
      <c r="I221" s="160"/>
      <c r="L221" s="156"/>
      <c r="M221" s="161"/>
      <c r="T221" s="162"/>
      <c r="AT221" s="157" t="s">
        <v>442</v>
      </c>
      <c r="AU221" s="157" t="s">
        <v>79</v>
      </c>
      <c r="AV221" s="12" t="s">
        <v>79</v>
      </c>
      <c r="AW221" s="12" t="s">
        <v>31</v>
      </c>
      <c r="AX221" s="12" t="s">
        <v>76</v>
      </c>
      <c r="AY221" s="157" t="s">
        <v>328</v>
      </c>
    </row>
    <row r="222" spans="2:65" s="1" customFormat="1" ht="21.75" customHeight="1">
      <c r="B222" s="133"/>
      <c r="C222" s="176" t="s">
        <v>621</v>
      </c>
      <c r="D222" s="176" t="s">
        <v>539</v>
      </c>
      <c r="E222" s="177" t="s">
        <v>735</v>
      </c>
      <c r="F222" s="178" t="s">
        <v>736</v>
      </c>
      <c r="G222" s="179" t="s">
        <v>439</v>
      </c>
      <c r="H222" s="180">
        <v>7.548</v>
      </c>
      <c r="I222" s="181"/>
      <c r="J222" s="182">
        <f>ROUND(I222*H222,2)</f>
        <v>0</v>
      </c>
      <c r="K222" s="178" t="s">
        <v>335</v>
      </c>
      <c r="L222" s="183"/>
      <c r="M222" s="184" t="s">
        <v>3</v>
      </c>
      <c r="N222" s="185" t="s">
        <v>40</v>
      </c>
      <c r="P222" s="143">
        <f>O222*H222</f>
        <v>0</v>
      </c>
      <c r="Q222" s="143">
        <v>0.13200000000000001</v>
      </c>
      <c r="R222" s="143">
        <f>Q222*H222</f>
        <v>0.996336</v>
      </c>
      <c r="S222" s="143">
        <v>0</v>
      </c>
      <c r="T222" s="144">
        <f>S222*H222</f>
        <v>0</v>
      </c>
      <c r="AR222" s="145" t="s">
        <v>171</v>
      </c>
      <c r="AT222" s="145" t="s">
        <v>539</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9128</v>
      </c>
    </row>
    <row r="223" spans="2:65" s="12" customFormat="1">
      <c r="B223" s="156"/>
      <c r="D223" s="151" t="s">
        <v>442</v>
      </c>
      <c r="E223" s="157" t="s">
        <v>3</v>
      </c>
      <c r="F223" s="158" t="s">
        <v>9129</v>
      </c>
      <c r="H223" s="159">
        <v>7.4</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9130</v>
      </c>
      <c r="H224" s="159">
        <v>7.548</v>
      </c>
      <c r="I224" s="160"/>
      <c r="L224" s="156"/>
      <c r="M224" s="161"/>
      <c r="T224" s="162"/>
      <c r="AT224" s="157" t="s">
        <v>442</v>
      </c>
      <c r="AU224" s="157" t="s">
        <v>79</v>
      </c>
      <c r="AV224" s="12" t="s">
        <v>79</v>
      </c>
      <c r="AW224" s="12" t="s">
        <v>31</v>
      </c>
      <c r="AX224" s="12" t="s">
        <v>76</v>
      </c>
      <c r="AY224" s="157" t="s">
        <v>328</v>
      </c>
    </row>
    <row r="225" spans="2:65" s="1" customFormat="1" ht="24.2" customHeight="1">
      <c r="B225" s="133"/>
      <c r="C225" s="176" t="s">
        <v>626</v>
      </c>
      <c r="D225" s="176" t="s">
        <v>539</v>
      </c>
      <c r="E225" s="177" t="s">
        <v>9131</v>
      </c>
      <c r="F225" s="178" t="s">
        <v>9132</v>
      </c>
      <c r="G225" s="179" t="s">
        <v>439</v>
      </c>
      <c r="H225" s="180">
        <v>2.3260000000000001</v>
      </c>
      <c r="I225" s="181"/>
      <c r="J225" s="182">
        <f>ROUND(I225*H225,2)</f>
        <v>0</v>
      </c>
      <c r="K225" s="178" t="s">
        <v>335</v>
      </c>
      <c r="L225" s="183"/>
      <c r="M225" s="184" t="s">
        <v>3</v>
      </c>
      <c r="N225" s="185" t="s">
        <v>40</v>
      </c>
      <c r="P225" s="143">
        <f>O225*H225</f>
        <v>0</v>
      </c>
      <c r="Q225" s="143">
        <v>0.13100000000000001</v>
      </c>
      <c r="R225" s="143">
        <f>Q225*H225</f>
        <v>0.30470600000000003</v>
      </c>
      <c r="S225" s="143">
        <v>0</v>
      </c>
      <c r="T225" s="144">
        <f>S225*H225</f>
        <v>0</v>
      </c>
      <c r="AR225" s="145" t="s">
        <v>171</v>
      </c>
      <c r="AT225" s="145" t="s">
        <v>539</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9133</v>
      </c>
    </row>
    <row r="226" spans="2:65" s="12" customFormat="1">
      <c r="B226" s="156"/>
      <c r="D226" s="151" t="s">
        <v>442</v>
      </c>
      <c r="E226" s="157" t="s">
        <v>3</v>
      </c>
      <c r="F226" s="158" t="s">
        <v>9134</v>
      </c>
      <c r="H226" s="159">
        <v>2.2799999999999998</v>
      </c>
      <c r="I226" s="160"/>
      <c r="L226" s="156"/>
      <c r="M226" s="161"/>
      <c r="T226" s="162"/>
      <c r="AT226" s="157" t="s">
        <v>442</v>
      </c>
      <c r="AU226" s="157" t="s">
        <v>79</v>
      </c>
      <c r="AV226" s="12" t="s">
        <v>79</v>
      </c>
      <c r="AW226" s="12" t="s">
        <v>31</v>
      </c>
      <c r="AX226" s="12" t="s">
        <v>69</v>
      </c>
      <c r="AY226" s="157" t="s">
        <v>328</v>
      </c>
    </row>
    <row r="227" spans="2:65" s="12" customFormat="1">
      <c r="B227" s="156"/>
      <c r="D227" s="151" t="s">
        <v>442</v>
      </c>
      <c r="E227" s="157" t="s">
        <v>3</v>
      </c>
      <c r="F227" s="158" t="s">
        <v>9135</v>
      </c>
      <c r="H227" s="159">
        <v>2.3260000000000001</v>
      </c>
      <c r="I227" s="160"/>
      <c r="L227" s="156"/>
      <c r="M227" s="161"/>
      <c r="T227" s="162"/>
      <c r="AT227" s="157" t="s">
        <v>442</v>
      </c>
      <c r="AU227" s="157" t="s">
        <v>79</v>
      </c>
      <c r="AV227" s="12" t="s">
        <v>79</v>
      </c>
      <c r="AW227" s="12" t="s">
        <v>31</v>
      </c>
      <c r="AX227" s="12" t="s">
        <v>76</v>
      </c>
      <c r="AY227" s="157" t="s">
        <v>328</v>
      </c>
    </row>
    <row r="228" spans="2:65" s="1" customFormat="1" ht="24.2" customHeight="1">
      <c r="B228" s="133"/>
      <c r="C228" s="134" t="s">
        <v>631</v>
      </c>
      <c r="D228" s="134" t="s">
        <v>331</v>
      </c>
      <c r="E228" s="135" t="s">
        <v>719</v>
      </c>
      <c r="F228" s="136" t="s">
        <v>720</v>
      </c>
      <c r="G228" s="137" t="s">
        <v>439</v>
      </c>
      <c r="H228" s="138">
        <v>122.25</v>
      </c>
      <c r="I228" s="139"/>
      <c r="J228" s="140">
        <f>ROUND(I228*H228,2)</f>
        <v>0</v>
      </c>
      <c r="K228" s="136" t="s">
        <v>335</v>
      </c>
      <c r="L228" s="34"/>
      <c r="M228" s="141" t="s">
        <v>3</v>
      </c>
      <c r="N228" s="142" t="s">
        <v>40</v>
      </c>
      <c r="P228" s="143">
        <f>O228*H228</f>
        <v>0</v>
      </c>
      <c r="Q228" s="143">
        <v>0.46</v>
      </c>
      <c r="R228" s="143">
        <f>Q228*H228</f>
        <v>56.234999999999999</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9136</v>
      </c>
    </row>
    <row r="229" spans="2:65" s="1" customFormat="1">
      <c r="B229" s="34"/>
      <c r="D229" s="147" t="s">
        <v>338</v>
      </c>
      <c r="F229" s="148" t="s">
        <v>722</v>
      </c>
      <c r="I229" s="149"/>
      <c r="L229" s="34"/>
      <c r="M229" s="150"/>
      <c r="T229" s="55"/>
      <c r="AT229" s="19" t="s">
        <v>338</v>
      </c>
      <c r="AU229" s="19" t="s">
        <v>79</v>
      </c>
    </row>
    <row r="230" spans="2:65" s="12" customFormat="1">
      <c r="B230" s="156"/>
      <c r="D230" s="151" t="s">
        <v>442</v>
      </c>
      <c r="E230" s="157" t="s">
        <v>3</v>
      </c>
      <c r="F230" s="158" t="s">
        <v>9137</v>
      </c>
      <c r="H230" s="159">
        <v>45.72</v>
      </c>
      <c r="I230" s="160"/>
      <c r="L230" s="156"/>
      <c r="M230" s="161"/>
      <c r="T230" s="162"/>
      <c r="AT230" s="157" t="s">
        <v>442</v>
      </c>
      <c r="AU230" s="157" t="s">
        <v>79</v>
      </c>
      <c r="AV230" s="12" t="s">
        <v>79</v>
      </c>
      <c r="AW230" s="12" t="s">
        <v>31</v>
      </c>
      <c r="AX230" s="12" t="s">
        <v>69</v>
      </c>
      <c r="AY230" s="157" t="s">
        <v>328</v>
      </c>
    </row>
    <row r="231" spans="2:65" s="12" customFormat="1">
      <c r="B231" s="156"/>
      <c r="D231" s="151" t="s">
        <v>442</v>
      </c>
      <c r="E231" s="157" t="s">
        <v>3</v>
      </c>
      <c r="F231" s="158" t="s">
        <v>9138</v>
      </c>
      <c r="H231" s="159">
        <v>76.53</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122.25</v>
      </c>
      <c r="I232" s="167"/>
      <c r="L232" s="163"/>
      <c r="M232" s="168"/>
      <c r="T232" s="169"/>
      <c r="AT232" s="164" t="s">
        <v>442</v>
      </c>
      <c r="AU232" s="164" t="s">
        <v>79</v>
      </c>
      <c r="AV232" s="13" t="s">
        <v>113</v>
      </c>
      <c r="AW232" s="13" t="s">
        <v>31</v>
      </c>
      <c r="AX232" s="13" t="s">
        <v>76</v>
      </c>
      <c r="AY232" s="164" t="s">
        <v>328</v>
      </c>
    </row>
    <row r="233" spans="2:65" s="1" customFormat="1" ht="33" customHeight="1">
      <c r="B233" s="133"/>
      <c r="C233" s="134" t="s">
        <v>638</v>
      </c>
      <c r="D233" s="134" t="s">
        <v>331</v>
      </c>
      <c r="E233" s="135" t="s">
        <v>8735</v>
      </c>
      <c r="F233" s="136" t="s">
        <v>8736</v>
      </c>
      <c r="G233" s="137" t="s">
        <v>439</v>
      </c>
      <c r="H233" s="138">
        <v>506.36</v>
      </c>
      <c r="I233" s="139"/>
      <c r="J233" s="140">
        <f>ROUND(I233*H233,2)</f>
        <v>0</v>
      </c>
      <c r="K233" s="136" t="s">
        <v>335</v>
      </c>
      <c r="L233" s="34"/>
      <c r="M233" s="141" t="s">
        <v>3</v>
      </c>
      <c r="N233" s="142" t="s">
        <v>40</v>
      </c>
      <c r="P233" s="143">
        <f>O233*H233</f>
        <v>0</v>
      </c>
      <c r="Q233" s="143">
        <v>9.0620000000000006E-2</v>
      </c>
      <c r="R233" s="143">
        <f>Q233*H233</f>
        <v>45.886343200000006</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9139</v>
      </c>
    </row>
    <row r="234" spans="2:65" s="1" customFormat="1">
      <c r="B234" s="34"/>
      <c r="D234" s="147" t="s">
        <v>338</v>
      </c>
      <c r="F234" s="148" t="s">
        <v>8738</v>
      </c>
      <c r="I234" s="149"/>
      <c r="L234" s="34"/>
      <c r="M234" s="150"/>
      <c r="T234" s="55"/>
      <c r="AT234" s="19" t="s">
        <v>338</v>
      </c>
      <c r="AU234" s="19" t="s">
        <v>79</v>
      </c>
    </row>
    <row r="235" spans="2:65" s="12" customFormat="1">
      <c r="B235" s="156"/>
      <c r="D235" s="151" t="s">
        <v>442</v>
      </c>
      <c r="E235" s="157" t="s">
        <v>3</v>
      </c>
      <c r="F235" s="158" t="s">
        <v>9140</v>
      </c>
      <c r="H235" s="159">
        <v>45.72</v>
      </c>
      <c r="I235" s="160"/>
      <c r="L235" s="156"/>
      <c r="M235" s="161"/>
      <c r="T235" s="162"/>
      <c r="AT235" s="157" t="s">
        <v>442</v>
      </c>
      <c r="AU235" s="157" t="s">
        <v>79</v>
      </c>
      <c r="AV235" s="12" t="s">
        <v>79</v>
      </c>
      <c r="AW235" s="12" t="s">
        <v>31</v>
      </c>
      <c r="AX235" s="12" t="s">
        <v>69</v>
      </c>
      <c r="AY235" s="157" t="s">
        <v>328</v>
      </c>
    </row>
    <row r="236" spans="2:65" s="12" customFormat="1">
      <c r="B236" s="156"/>
      <c r="D236" s="151" t="s">
        <v>442</v>
      </c>
      <c r="E236" s="157" t="s">
        <v>3</v>
      </c>
      <c r="F236" s="158" t="s">
        <v>9083</v>
      </c>
      <c r="H236" s="159">
        <v>460.64</v>
      </c>
      <c r="I236" s="160"/>
      <c r="L236" s="156"/>
      <c r="M236" s="161"/>
      <c r="T236" s="162"/>
      <c r="AT236" s="157" t="s">
        <v>442</v>
      </c>
      <c r="AU236" s="157" t="s">
        <v>79</v>
      </c>
      <c r="AV236" s="12" t="s">
        <v>79</v>
      </c>
      <c r="AW236" s="12" t="s">
        <v>31</v>
      </c>
      <c r="AX236" s="12" t="s">
        <v>69</v>
      </c>
      <c r="AY236" s="157" t="s">
        <v>328</v>
      </c>
    </row>
    <row r="237" spans="2:65" s="13" customFormat="1">
      <c r="B237" s="163"/>
      <c r="D237" s="151" t="s">
        <v>442</v>
      </c>
      <c r="E237" s="164" t="s">
        <v>3</v>
      </c>
      <c r="F237" s="165" t="s">
        <v>452</v>
      </c>
      <c r="H237" s="166">
        <v>506.36</v>
      </c>
      <c r="I237" s="167"/>
      <c r="L237" s="163"/>
      <c r="M237" s="168"/>
      <c r="T237" s="169"/>
      <c r="AT237" s="164" t="s">
        <v>442</v>
      </c>
      <c r="AU237" s="164" t="s">
        <v>79</v>
      </c>
      <c r="AV237" s="13" t="s">
        <v>113</v>
      </c>
      <c r="AW237" s="13" t="s">
        <v>31</v>
      </c>
      <c r="AX237" s="13" t="s">
        <v>76</v>
      </c>
      <c r="AY237" s="164" t="s">
        <v>328</v>
      </c>
    </row>
    <row r="238" spans="2:65" s="1" customFormat="1" ht="24.2" customHeight="1">
      <c r="B238" s="133"/>
      <c r="C238" s="176" t="s">
        <v>643</v>
      </c>
      <c r="D238" s="176" t="s">
        <v>539</v>
      </c>
      <c r="E238" s="177" t="s">
        <v>9141</v>
      </c>
      <c r="F238" s="178" t="s">
        <v>9142</v>
      </c>
      <c r="G238" s="179" t="s">
        <v>439</v>
      </c>
      <c r="H238" s="180">
        <v>474.459</v>
      </c>
      <c r="I238" s="181"/>
      <c r="J238" s="182">
        <f>ROUND(I238*H238,2)</f>
        <v>0</v>
      </c>
      <c r="K238" s="178" t="s">
        <v>335</v>
      </c>
      <c r="L238" s="183"/>
      <c r="M238" s="184" t="s">
        <v>3</v>
      </c>
      <c r="N238" s="185" t="s">
        <v>40</v>
      </c>
      <c r="P238" s="143">
        <f>O238*H238</f>
        <v>0</v>
      </c>
      <c r="Q238" s="143">
        <v>0.14499999999999999</v>
      </c>
      <c r="R238" s="143">
        <f>Q238*H238</f>
        <v>68.796554999999998</v>
      </c>
      <c r="S238" s="143">
        <v>0</v>
      </c>
      <c r="T238" s="144">
        <f>S238*H238</f>
        <v>0</v>
      </c>
      <c r="AR238" s="145" t="s">
        <v>171</v>
      </c>
      <c r="AT238" s="145" t="s">
        <v>539</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9143</v>
      </c>
    </row>
    <row r="239" spans="2:65" s="12" customFormat="1">
      <c r="B239" s="156"/>
      <c r="D239" s="151" t="s">
        <v>442</v>
      </c>
      <c r="E239" s="157" t="s">
        <v>3</v>
      </c>
      <c r="F239" s="158" t="s">
        <v>9144</v>
      </c>
      <c r="H239" s="159">
        <v>460.64</v>
      </c>
      <c r="I239" s="160"/>
      <c r="L239" s="156"/>
      <c r="M239" s="161"/>
      <c r="T239" s="162"/>
      <c r="AT239" s="157" t="s">
        <v>442</v>
      </c>
      <c r="AU239" s="157" t="s">
        <v>79</v>
      </c>
      <c r="AV239" s="12" t="s">
        <v>79</v>
      </c>
      <c r="AW239" s="12" t="s">
        <v>31</v>
      </c>
      <c r="AX239" s="12" t="s">
        <v>69</v>
      </c>
      <c r="AY239" s="157" t="s">
        <v>328</v>
      </c>
    </row>
    <row r="240" spans="2:65" s="12" customFormat="1">
      <c r="B240" s="156"/>
      <c r="D240" s="151" t="s">
        <v>442</v>
      </c>
      <c r="E240" s="157" t="s">
        <v>3</v>
      </c>
      <c r="F240" s="158" t="s">
        <v>9145</v>
      </c>
      <c r="H240" s="159">
        <v>474.459</v>
      </c>
      <c r="I240" s="160"/>
      <c r="L240" s="156"/>
      <c r="M240" s="161"/>
      <c r="T240" s="162"/>
      <c r="AT240" s="157" t="s">
        <v>442</v>
      </c>
      <c r="AU240" s="157" t="s">
        <v>79</v>
      </c>
      <c r="AV240" s="12" t="s">
        <v>79</v>
      </c>
      <c r="AW240" s="12" t="s">
        <v>31</v>
      </c>
      <c r="AX240" s="12" t="s">
        <v>76</v>
      </c>
      <c r="AY240" s="157" t="s">
        <v>328</v>
      </c>
    </row>
    <row r="241" spans="2:65" s="1" customFormat="1" ht="24.2" customHeight="1">
      <c r="B241" s="133"/>
      <c r="C241" s="176" t="s">
        <v>649</v>
      </c>
      <c r="D241" s="176" t="s">
        <v>539</v>
      </c>
      <c r="E241" s="177" t="s">
        <v>8745</v>
      </c>
      <c r="F241" s="178" t="s">
        <v>9146</v>
      </c>
      <c r="G241" s="179" t="s">
        <v>439</v>
      </c>
      <c r="H241" s="180">
        <v>45.72</v>
      </c>
      <c r="I241" s="181"/>
      <c r="J241" s="182">
        <f>ROUND(I241*H241,2)</f>
        <v>0</v>
      </c>
      <c r="K241" s="178" t="s">
        <v>335</v>
      </c>
      <c r="L241" s="183"/>
      <c r="M241" s="184" t="s">
        <v>3</v>
      </c>
      <c r="N241" s="185" t="s">
        <v>40</v>
      </c>
      <c r="P241" s="143">
        <f>O241*H241</f>
        <v>0</v>
      </c>
      <c r="Q241" s="143">
        <v>0.159</v>
      </c>
      <c r="R241" s="143">
        <f>Q241*H241</f>
        <v>7.2694799999999997</v>
      </c>
      <c r="S241" s="143">
        <v>0</v>
      </c>
      <c r="T241" s="144">
        <f>S241*H241</f>
        <v>0</v>
      </c>
      <c r="AR241" s="145" t="s">
        <v>171</v>
      </c>
      <c r="AT241" s="145" t="s">
        <v>539</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9147</v>
      </c>
    </row>
    <row r="242" spans="2:65" s="12" customFormat="1">
      <c r="B242" s="156"/>
      <c r="D242" s="151" t="s">
        <v>442</v>
      </c>
      <c r="E242" s="157" t="s">
        <v>3</v>
      </c>
      <c r="F242" s="158" t="s">
        <v>9148</v>
      </c>
      <c r="H242" s="159">
        <v>45.72</v>
      </c>
      <c r="I242" s="160"/>
      <c r="L242" s="156"/>
      <c r="M242" s="161"/>
      <c r="T242" s="162"/>
      <c r="AT242" s="157" t="s">
        <v>442</v>
      </c>
      <c r="AU242" s="157" t="s">
        <v>79</v>
      </c>
      <c r="AV242" s="12" t="s">
        <v>79</v>
      </c>
      <c r="AW242" s="12" t="s">
        <v>31</v>
      </c>
      <c r="AX242" s="12" t="s">
        <v>76</v>
      </c>
      <c r="AY242" s="157" t="s">
        <v>328</v>
      </c>
    </row>
    <row r="243" spans="2:65" s="1" customFormat="1" ht="24.2" customHeight="1">
      <c r="B243" s="133"/>
      <c r="C243" s="134" t="s">
        <v>654</v>
      </c>
      <c r="D243" s="134" t="s">
        <v>331</v>
      </c>
      <c r="E243" s="135" t="s">
        <v>704</v>
      </c>
      <c r="F243" s="136" t="s">
        <v>705</v>
      </c>
      <c r="G243" s="137" t="s">
        <v>439</v>
      </c>
      <c r="H243" s="138">
        <v>460.64</v>
      </c>
      <c r="I243" s="139"/>
      <c r="J243" s="140">
        <f>ROUND(I243*H243,2)</f>
        <v>0</v>
      </c>
      <c r="K243" s="136" t="s">
        <v>8677</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9149</v>
      </c>
    </row>
    <row r="244" spans="2:65" s="1" customFormat="1">
      <c r="B244" s="34"/>
      <c r="D244" s="147" t="s">
        <v>338</v>
      </c>
      <c r="F244" s="148" t="s">
        <v>9112</v>
      </c>
      <c r="I244" s="149"/>
      <c r="L244" s="34"/>
      <c r="M244" s="150"/>
      <c r="T244" s="55"/>
      <c r="AT244" s="19" t="s">
        <v>338</v>
      </c>
      <c r="AU244" s="19" t="s">
        <v>79</v>
      </c>
    </row>
    <row r="245" spans="2:65" s="12" customFormat="1">
      <c r="B245" s="156"/>
      <c r="D245" s="151" t="s">
        <v>442</v>
      </c>
      <c r="E245" s="157" t="s">
        <v>3</v>
      </c>
      <c r="F245" s="158" t="s">
        <v>9083</v>
      </c>
      <c r="H245" s="159">
        <v>460.64</v>
      </c>
      <c r="I245" s="160"/>
      <c r="L245" s="156"/>
      <c r="M245" s="161"/>
      <c r="T245" s="162"/>
      <c r="AT245" s="157" t="s">
        <v>442</v>
      </c>
      <c r="AU245" s="157" t="s">
        <v>79</v>
      </c>
      <c r="AV245" s="12" t="s">
        <v>79</v>
      </c>
      <c r="AW245" s="12" t="s">
        <v>31</v>
      </c>
      <c r="AX245" s="12" t="s">
        <v>76</v>
      </c>
      <c r="AY245" s="157" t="s">
        <v>328</v>
      </c>
    </row>
    <row r="246" spans="2:65" s="11" customFormat="1" ht="22.9" customHeight="1">
      <c r="B246" s="121"/>
      <c r="D246" s="122" t="s">
        <v>68</v>
      </c>
      <c r="E246" s="131" t="s">
        <v>183</v>
      </c>
      <c r="F246" s="131" t="s">
        <v>777</v>
      </c>
      <c r="I246" s="124"/>
      <c r="J246" s="132">
        <f>BK246</f>
        <v>0</v>
      </c>
      <c r="L246" s="121"/>
      <c r="M246" s="126"/>
      <c r="P246" s="127">
        <f>SUM(P247:P280)</f>
        <v>0</v>
      </c>
      <c r="R246" s="127">
        <f>SUM(R247:R280)</f>
        <v>61.70741120000001</v>
      </c>
      <c r="T246" s="128">
        <f>SUM(T247:T280)</f>
        <v>0</v>
      </c>
      <c r="AR246" s="122" t="s">
        <v>76</v>
      </c>
      <c r="AT246" s="129" t="s">
        <v>68</v>
      </c>
      <c r="AU246" s="129" t="s">
        <v>76</v>
      </c>
      <c r="AY246" s="122" t="s">
        <v>328</v>
      </c>
      <c r="BK246" s="130">
        <f>SUM(BK247:BK280)</f>
        <v>0</v>
      </c>
    </row>
    <row r="247" spans="2:65" s="1" customFormat="1" ht="24.2" customHeight="1">
      <c r="B247" s="133"/>
      <c r="C247" s="134" t="s">
        <v>661</v>
      </c>
      <c r="D247" s="134" t="s">
        <v>331</v>
      </c>
      <c r="E247" s="135" t="s">
        <v>821</v>
      </c>
      <c r="F247" s="136" t="s">
        <v>822</v>
      </c>
      <c r="G247" s="137" t="s">
        <v>476</v>
      </c>
      <c r="H247" s="138">
        <v>150</v>
      </c>
      <c r="I247" s="139"/>
      <c r="J247" s="140">
        <f>ROUND(I247*H247,2)</f>
        <v>0</v>
      </c>
      <c r="K247" s="136" t="s">
        <v>8677</v>
      </c>
      <c r="L247" s="34"/>
      <c r="M247" s="141" t="s">
        <v>3</v>
      </c>
      <c r="N247" s="142" t="s">
        <v>40</v>
      </c>
      <c r="P247" s="143">
        <f>O247*H247</f>
        <v>0</v>
      </c>
      <c r="Q247" s="143">
        <v>2.0000000000000001E-4</v>
      </c>
      <c r="R247" s="143">
        <f>Q247*H247</f>
        <v>3.0000000000000002E-2</v>
      </c>
      <c r="S247" s="143">
        <v>0</v>
      </c>
      <c r="T247" s="144">
        <f>S247*H247</f>
        <v>0</v>
      </c>
      <c r="AR247" s="145" t="s">
        <v>113</v>
      </c>
      <c r="AT247" s="145" t="s">
        <v>331</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9150</v>
      </c>
    </row>
    <row r="248" spans="2:65" s="1" customFormat="1">
      <c r="B248" s="34"/>
      <c r="D248" s="147" t="s">
        <v>338</v>
      </c>
      <c r="F248" s="148" t="s">
        <v>9151</v>
      </c>
      <c r="I248" s="149"/>
      <c r="L248" s="34"/>
      <c r="M248" s="150"/>
      <c r="T248" s="55"/>
      <c r="AT248" s="19" t="s">
        <v>338</v>
      </c>
      <c r="AU248" s="19" t="s">
        <v>79</v>
      </c>
    </row>
    <row r="249" spans="2:65" s="12" customFormat="1">
      <c r="B249" s="156"/>
      <c r="D249" s="151" t="s">
        <v>442</v>
      </c>
      <c r="E249" s="157" t="s">
        <v>3</v>
      </c>
      <c r="F249" s="158" t="s">
        <v>9152</v>
      </c>
      <c r="H249" s="159">
        <v>150</v>
      </c>
      <c r="I249" s="160"/>
      <c r="L249" s="156"/>
      <c r="M249" s="161"/>
      <c r="T249" s="162"/>
      <c r="AT249" s="157" t="s">
        <v>442</v>
      </c>
      <c r="AU249" s="157" t="s">
        <v>79</v>
      </c>
      <c r="AV249" s="12" t="s">
        <v>79</v>
      </c>
      <c r="AW249" s="12" t="s">
        <v>31</v>
      </c>
      <c r="AX249" s="12" t="s">
        <v>76</v>
      </c>
      <c r="AY249" s="157" t="s">
        <v>328</v>
      </c>
    </row>
    <row r="250" spans="2:65" s="1" customFormat="1" ht="33" customHeight="1">
      <c r="B250" s="133"/>
      <c r="C250" s="134" t="s">
        <v>666</v>
      </c>
      <c r="D250" s="134" t="s">
        <v>331</v>
      </c>
      <c r="E250" s="135" t="s">
        <v>841</v>
      </c>
      <c r="F250" s="136" t="s">
        <v>842</v>
      </c>
      <c r="G250" s="137" t="s">
        <v>476</v>
      </c>
      <c r="H250" s="138">
        <v>176.964</v>
      </c>
      <c r="I250" s="139"/>
      <c r="J250" s="140">
        <f>ROUND(I250*H250,2)</f>
        <v>0</v>
      </c>
      <c r="K250" s="136" t="s">
        <v>335</v>
      </c>
      <c r="L250" s="34"/>
      <c r="M250" s="141" t="s">
        <v>3</v>
      </c>
      <c r="N250" s="142" t="s">
        <v>40</v>
      </c>
      <c r="P250" s="143">
        <f>O250*H250</f>
        <v>0</v>
      </c>
      <c r="Q250" s="143">
        <v>0.16850000000000001</v>
      </c>
      <c r="R250" s="143">
        <f>Q250*H250</f>
        <v>29.818434000000003</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9153</v>
      </c>
    </row>
    <row r="251" spans="2:65" s="1" customFormat="1">
      <c r="B251" s="34"/>
      <c r="D251" s="147" t="s">
        <v>338</v>
      </c>
      <c r="F251" s="148" t="s">
        <v>844</v>
      </c>
      <c r="I251" s="149"/>
      <c r="L251" s="34"/>
      <c r="M251" s="150"/>
      <c r="T251" s="55"/>
      <c r="AT251" s="19" t="s">
        <v>338</v>
      </c>
      <c r="AU251" s="19" t="s">
        <v>79</v>
      </c>
    </row>
    <row r="252" spans="2:65" s="12" customFormat="1">
      <c r="B252" s="156"/>
      <c r="D252" s="151" t="s">
        <v>442</v>
      </c>
      <c r="E252" s="157" t="s">
        <v>3</v>
      </c>
      <c r="F252" s="158" t="s">
        <v>9154</v>
      </c>
      <c r="H252" s="159">
        <v>176.964</v>
      </c>
      <c r="I252" s="160"/>
      <c r="L252" s="156"/>
      <c r="M252" s="161"/>
      <c r="T252" s="162"/>
      <c r="AT252" s="157" t="s">
        <v>442</v>
      </c>
      <c r="AU252" s="157" t="s">
        <v>79</v>
      </c>
      <c r="AV252" s="12" t="s">
        <v>79</v>
      </c>
      <c r="AW252" s="12" t="s">
        <v>31</v>
      </c>
      <c r="AX252" s="12" t="s">
        <v>76</v>
      </c>
      <c r="AY252" s="157" t="s">
        <v>328</v>
      </c>
    </row>
    <row r="253" spans="2:65" s="1" customFormat="1" ht="16.5" customHeight="1">
      <c r="B253" s="133"/>
      <c r="C253" s="176" t="s">
        <v>671</v>
      </c>
      <c r="D253" s="176" t="s">
        <v>539</v>
      </c>
      <c r="E253" s="177" t="s">
        <v>846</v>
      </c>
      <c r="F253" s="178" t="s">
        <v>847</v>
      </c>
      <c r="G253" s="179" t="s">
        <v>476</v>
      </c>
      <c r="H253" s="180">
        <v>168.45500000000001</v>
      </c>
      <c r="I253" s="181"/>
      <c r="J253" s="182">
        <f>ROUND(I253*H253,2)</f>
        <v>0</v>
      </c>
      <c r="K253" s="178" t="s">
        <v>335</v>
      </c>
      <c r="L253" s="183"/>
      <c r="M253" s="184" t="s">
        <v>3</v>
      </c>
      <c r="N253" s="185" t="s">
        <v>40</v>
      </c>
      <c r="P253" s="143">
        <f>O253*H253</f>
        <v>0</v>
      </c>
      <c r="Q253" s="143">
        <v>0.08</v>
      </c>
      <c r="R253" s="143">
        <f>Q253*H253</f>
        <v>13.476400000000002</v>
      </c>
      <c r="S253" s="143">
        <v>0</v>
      </c>
      <c r="T253" s="144">
        <f>S253*H253</f>
        <v>0</v>
      </c>
      <c r="AR253" s="145" t="s">
        <v>171</v>
      </c>
      <c r="AT253" s="145" t="s">
        <v>539</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9155</v>
      </c>
    </row>
    <row r="254" spans="2:65" s="12" customFormat="1">
      <c r="B254" s="156"/>
      <c r="D254" s="151" t="s">
        <v>442</v>
      </c>
      <c r="E254" s="157" t="s">
        <v>3</v>
      </c>
      <c r="F254" s="158" t="s">
        <v>9156</v>
      </c>
      <c r="H254" s="159">
        <v>165.15199999999999</v>
      </c>
      <c r="I254" s="160"/>
      <c r="L254" s="156"/>
      <c r="M254" s="161"/>
      <c r="T254" s="162"/>
      <c r="AT254" s="157" t="s">
        <v>442</v>
      </c>
      <c r="AU254" s="157" t="s">
        <v>79</v>
      </c>
      <c r="AV254" s="12" t="s">
        <v>79</v>
      </c>
      <c r="AW254" s="12" t="s">
        <v>31</v>
      </c>
      <c r="AX254" s="12" t="s">
        <v>69</v>
      </c>
      <c r="AY254" s="157" t="s">
        <v>328</v>
      </c>
    </row>
    <row r="255" spans="2:65" s="12" customFormat="1">
      <c r="B255" s="156"/>
      <c r="D255" s="151" t="s">
        <v>442</v>
      </c>
      <c r="E255" s="157" t="s">
        <v>3</v>
      </c>
      <c r="F255" s="158" t="s">
        <v>9157</v>
      </c>
      <c r="H255" s="159">
        <v>168.45500000000001</v>
      </c>
      <c r="I255" s="160"/>
      <c r="L255" s="156"/>
      <c r="M255" s="161"/>
      <c r="T255" s="162"/>
      <c r="AT255" s="157" t="s">
        <v>442</v>
      </c>
      <c r="AU255" s="157" t="s">
        <v>79</v>
      </c>
      <c r="AV255" s="12" t="s">
        <v>79</v>
      </c>
      <c r="AW255" s="12" t="s">
        <v>31</v>
      </c>
      <c r="AX255" s="12" t="s">
        <v>76</v>
      </c>
      <c r="AY255" s="157" t="s">
        <v>328</v>
      </c>
    </row>
    <row r="256" spans="2:65" s="1" customFormat="1" ht="24.2" customHeight="1">
      <c r="B256" s="133"/>
      <c r="C256" s="176" t="s">
        <v>676</v>
      </c>
      <c r="D256" s="176" t="s">
        <v>539</v>
      </c>
      <c r="E256" s="177" t="s">
        <v>8769</v>
      </c>
      <c r="F256" s="178" t="s">
        <v>8770</v>
      </c>
      <c r="G256" s="179" t="s">
        <v>476</v>
      </c>
      <c r="H256" s="180">
        <v>5.81</v>
      </c>
      <c r="I256" s="181"/>
      <c r="J256" s="182">
        <f>ROUND(I256*H256,2)</f>
        <v>0</v>
      </c>
      <c r="K256" s="178" t="s">
        <v>335</v>
      </c>
      <c r="L256" s="183"/>
      <c r="M256" s="184" t="s">
        <v>3</v>
      </c>
      <c r="N256" s="185" t="s">
        <v>40</v>
      </c>
      <c r="P256" s="143">
        <f>O256*H256</f>
        <v>0</v>
      </c>
      <c r="Q256" s="143">
        <v>4.8300000000000003E-2</v>
      </c>
      <c r="R256" s="143">
        <f>Q256*H256</f>
        <v>0.28062300000000001</v>
      </c>
      <c r="S256" s="143">
        <v>0</v>
      </c>
      <c r="T256" s="144">
        <f>S256*H256</f>
        <v>0</v>
      </c>
      <c r="AR256" s="145" t="s">
        <v>171</v>
      </c>
      <c r="AT256" s="145" t="s">
        <v>539</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9158</v>
      </c>
    </row>
    <row r="257" spans="2:65" s="12" customFormat="1">
      <c r="B257" s="156"/>
      <c r="D257" s="151" t="s">
        <v>442</v>
      </c>
      <c r="E257" s="157" t="s">
        <v>3</v>
      </c>
      <c r="F257" s="158" t="s">
        <v>9159</v>
      </c>
      <c r="H257" s="159">
        <v>5.81</v>
      </c>
      <c r="I257" s="160"/>
      <c r="L257" s="156"/>
      <c r="M257" s="161"/>
      <c r="T257" s="162"/>
      <c r="AT257" s="157" t="s">
        <v>442</v>
      </c>
      <c r="AU257" s="157" t="s">
        <v>79</v>
      </c>
      <c r="AV257" s="12" t="s">
        <v>79</v>
      </c>
      <c r="AW257" s="12" t="s">
        <v>31</v>
      </c>
      <c r="AX257" s="12" t="s">
        <v>76</v>
      </c>
      <c r="AY257" s="157" t="s">
        <v>328</v>
      </c>
    </row>
    <row r="258" spans="2:65" s="1" customFormat="1" ht="24.2" customHeight="1">
      <c r="B258" s="133"/>
      <c r="C258" s="176" t="s">
        <v>682</v>
      </c>
      <c r="D258" s="176" t="s">
        <v>539</v>
      </c>
      <c r="E258" s="177" t="s">
        <v>8773</v>
      </c>
      <c r="F258" s="178" t="s">
        <v>8774</v>
      </c>
      <c r="G258" s="179" t="s">
        <v>476</v>
      </c>
      <c r="H258" s="180">
        <v>6</v>
      </c>
      <c r="I258" s="181"/>
      <c r="J258" s="182">
        <f>ROUND(I258*H258,2)</f>
        <v>0</v>
      </c>
      <c r="K258" s="178" t="s">
        <v>335</v>
      </c>
      <c r="L258" s="183"/>
      <c r="M258" s="184" t="s">
        <v>3</v>
      </c>
      <c r="N258" s="185" t="s">
        <v>40</v>
      </c>
      <c r="P258" s="143">
        <f>O258*H258</f>
        <v>0</v>
      </c>
      <c r="Q258" s="143">
        <v>8.5999999999999993E-2</v>
      </c>
      <c r="R258" s="143">
        <f>Q258*H258</f>
        <v>0.51600000000000001</v>
      </c>
      <c r="S258" s="143">
        <v>0</v>
      </c>
      <c r="T258" s="144">
        <f>S258*H258</f>
        <v>0</v>
      </c>
      <c r="AR258" s="145" t="s">
        <v>171</v>
      </c>
      <c r="AT258" s="145" t="s">
        <v>539</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9160</v>
      </c>
    </row>
    <row r="259" spans="2:65" s="12" customFormat="1">
      <c r="B259" s="156"/>
      <c r="D259" s="151" t="s">
        <v>442</v>
      </c>
      <c r="E259" s="157" t="s">
        <v>3</v>
      </c>
      <c r="F259" s="158" t="s">
        <v>9161</v>
      </c>
      <c r="H259" s="159">
        <v>6</v>
      </c>
      <c r="I259" s="160"/>
      <c r="L259" s="156"/>
      <c r="M259" s="161"/>
      <c r="T259" s="162"/>
      <c r="AT259" s="157" t="s">
        <v>442</v>
      </c>
      <c r="AU259" s="157" t="s">
        <v>79</v>
      </c>
      <c r="AV259" s="12" t="s">
        <v>79</v>
      </c>
      <c r="AW259" s="12" t="s">
        <v>31</v>
      </c>
      <c r="AX259" s="12" t="s">
        <v>76</v>
      </c>
      <c r="AY259" s="157" t="s">
        <v>328</v>
      </c>
    </row>
    <row r="260" spans="2:65" s="1" customFormat="1" ht="24.2" customHeight="1">
      <c r="B260" s="133"/>
      <c r="C260" s="134" t="s">
        <v>110</v>
      </c>
      <c r="D260" s="134" t="s">
        <v>331</v>
      </c>
      <c r="E260" s="135" t="s">
        <v>8777</v>
      </c>
      <c r="F260" s="136" t="s">
        <v>8778</v>
      </c>
      <c r="G260" s="137" t="s">
        <v>476</v>
      </c>
      <c r="H260" s="138">
        <v>4</v>
      </c>
      <c r="I260" s="139"/>
      <c r="J260" s="140">
        <f>ROUND(I260*H260,2)</f>
        <v>0</v>
      </c>
      <c r="K260" s="136" t="s">
        <v>335</v>
      </c>
      <c r="L260" s="34"/>
      <c r="M260" s="141" t="s">
        <v>3</v>
      </c>
      <c r="N260" s="142" t="s">
        <v>40</v>
      </c>
      <c r="P260" s="143">
        <f>O260*H260</f>
        <v>0</v>
      </c>
      <c r="Q260" s="143">
        <v>7.7160000000000006E-2</v>
      </c>
      <c r="R260" s="143">
        <f>Q260*H260</f>
        <v>0.30864000000000003</v>
      </c>
      <c r="S260" s="143">
        <v>0</v>
      </c>
      <c r="T260" s="144">
        <f>S260*H260</f>
        <v>0</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9162</v>
      </c>
    </row>
    <row r="261" spans="2:65" s="1" customFormat="1">
      <c r="B261" s="34"/>
      <c r="D261" s="147" t="s">
        <v>338</v>
      </c>
      <c r="F261" s="148" t="s">
        <v>8780</v>
      </c>
      <c r="I261" s="149"/>
      <c r="L261" s="34"/>
      <c r="M261" s="150"/>
      <c r="T261" s="55"/>
      <c r="AT261" s="19" t="s">
        <v>338</v>
      </c>
      <c r="AU261" s="19" t="s">
        <v>79</v>
      </c>
    </row>
    <row r="262" spans="2:65" s="1" customFormat="1" ht="16.5" customHeight="1">
      <c r="B262" s="133"/>
      <c r="C262" s="176" t="s">
        <v>125</v>
      </c>
      <c r="D262" s="176" t="s">
        <v>539</v>
      </c>
      <c r="E262" s="177" t="s">
        <v>8781</v>
      </c>
      <c r="F262" s="178" t="s">
        <v>8782</v>
      </c>
      <c r="G262" s="179" t="s">
        <v>439</v>
      </c>
      <c r="H262" s="180">
        <v>1</v>
      </c>
      <c r="I262" s="181"/>
      <c r="J262" s="182">
        <f>ROUND(I262*H262,2)</f>
        <v>0</v>
      </c>
      <c r="K262" s="178" t="s">
        <v>335</v>
      </c>
      <c r="L262" s="183"/>
      <c r="M262" s="184" t="s">
        <v>3</v>
      </c>
      <c r="N262" s="185" t="s">
        <v>40</v>
      </c>
      <c r="P262" s="143">
        <f>O262*H262</f>
        <v>0</v>
      </c>
      <c r="Q262" s="143">
        <v>0.41699999999999998</v>
      </c>
      <c r="R262" s="143">
        <f>Q262*H262</f>
        <v>0.41699999999999998</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9163</v>
      </c>
    </row>
    <row r="263" spans="2:65" s="1" customFormat="1" ht="24.2" customHeight="1">
      <c r="B263" s="133"/>
      <c r="C263" s="134" t="s">
        <v>696</v>
      </c>
      <c r="D263" s="134" t="s">
        <v>331</v>
      </c>
      <c r="E263" s="135" t="s">
        <v>9164</v>
      </c>
      <c r="F263" s="136" t="s">
        <v>9165</v>
      </c>
      <c r="G263" s="137" t="s">
        <v>476</v>
      </c>
      <c r="H263" s="138">
        <v>112.22</v>
      </c>
      <c r="I263" s="139"/>
      <c r="J263" s="140">
        <f>ROUND(I263*H263,2)</f>
        <v>0</v>
      </c>
      <c r="K263" s="136" t="s">
        <v>335</v>
      </c>
      <c r="L263" s="34"/>
      <c r="M263" s="141" t="s">
        <v>3</v>
      </c>
      <c r="N263" s="142" t="s">
        <v>40</v>
      </c>
      <c r="P263" s="143">
        <f>O263*H263</f>
        <v>0</v>
      </c>
      <c r="Q263" s="143">
        <v>8.5760000000000003E-2</v>
      </c>
      <c r="R263" s="143">
        <f>Q263*H263</f>
        <v>9.6239872000000002</v>
      </c>
      <c r="S263" s="143">
        <v>0</v>
      </c>
      <c r="T263" s="144">
        <f>S263*H263</f>
        <v>0</v>
      </c>
      <c r="AR263" s="145" t="s">
        <v>113</v>
      </c>
      <c r="AT263" s="145" t="s">
        <v>331</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9166</v>
      </c>
    </row>
    <row r="264" spans="2:65" s="1" customFormat="1">
      <c r="B264" s="34"/>
      <c r="D264" s="147" t="s">
        <v>338</v>
      </c>
      <c r="F264" s="148" t="s">
        <v>9167</v>
      </c>
      <c r="I264" s="149"/>
      <c r="L264" s="34"/>
      <c r="M264" s="150"/>
      <c r="T264" s="55"/>
      <c r="AT264" s="19" t="s">
        <v>338</v>
      </c>
      <c r="AU264" s="19" t="s">
        <v>79</v>
      </c>
    </row>
    <row r="265" spans="2:65" s="12" customFormat="1">
      <c r="B265" s="156"/>
      <c r="D265" s="151" t="s">
        <v>442</v>
      </c>
      <c r="E265" s="157" t="s">
        <v>3</v>
      </c>
      <c r="F265" s="158" t="s">
        <v>9168</v>
      </c>
      <c r="H265" s="159">
        <v>112.22</v>
      </c>
      <c r="I265" s="160"/>
      <c r="L265" s="156"/>
      <c r="M265" s="161"/>
      <c r="T265" s="162"/>
      <c r="AT265" s="157" t="s">
        <v>442</v>
      </c>
      <c r="AU265" s="157" t="s">
        <v>79</v>
      </c>
      <c r="AV265" s="12" t="s">
        <v>79</v>
      </c>
      <c r="AW265" s="12" t="s">
        <v>31</v>
      </c>
      <c r="AX265" s="12" t="s">
        <v>76</v>
      </c>
      <c r="AY265" s="157" t="s">
        <v>328</v>
      </c>
    </row>
    <row r="266" spans="2:65" s="1" customFormat="1" ht="16.5" customHeight="1">
      <c r="B266" s="133"/>
      <c r="C266" s="176" t="s">
        <v>703</v>
      </c>
      <c r="D266" s="176" t="s">
        <v>539</v>
      </c>
      <c r="E266" s="177" t="s">
        <v>9169</v>
      </c>
      <c r="F266" s="178" t="s">
        <v>9170</v>
      </c>
      <c r="G266" s="179" t="s">
        <v>476</v>
      </c>
      <c r="H266" s="180">
        <v>114.464</v>
      </c>
      <c r="I266" s="181"/>
      <c r="J266" s="182">
        <f>ROUND(I266*H266,2)</f>
        <v>0</v>
      </c>
      <c r="K266" s="178" t="s">
        <v>335</v>
      </c>
      <c r="L266" s="183"/>
      <c r="M266" s="184" t="s">
        <v>3</v>
      </c>
      <c r="N266" s="185" t="s">
        <v>40</v>
      </c>
      <c r="P266" s="143">
        <f>O266*H266</f>
        <v>0</v>
      </c>
      <c r="Q266" s="143">
        <v>4.5999999999999999E-2</v>
      </c>
      <c r="R266" s="143">
        <f>Q266*H266</f>
        <v>5.2653439999999998</v>
      </c>
      <c r="S266" s="143">
        <v>0</v>
      </c>
      <c r="T266" s="144">
        <f>S266*H266</f>
        <v>0</v>
      </c>
      <c r="AR266" s="145" t="s">
        <v>171</v>
      </c>
      <c r="AT266" s="145" t="s">
        <v>539</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9171</v>
      </c>
    </row>
    <row r="267" spans="2:65" s="12" customFormat="1">
      <c r="B267" s="156"/>
      <c r="D267" s="151" t="s">
        <v>442</v>
      </c>
      <c r="E267" s="157" t="s">
        <v>3</v>
      </c>
      <c r="F267" s="158" t="s">
        <v>9168</v>
      </c>
      <c r="H267" s="159">
        <v>112.22</v>
      </c>
      <c r="I267" s="160"/>
      <c r="L267" s="156"/>
      <c r="M267" s="161"/>
      <c r="T267" s="162"/>
      <c r="AT267" s="157" t="s">
        <v>442</v>
      </c>
      <c r="AU267" s="157" t="s">
        <v>79</v>
      </c>
      <c r="AV267" s="12" t="s">
        <v>79</v>
      </c>
      <c r="AW267" s="12" t="s">
        <v>31</v>
      </c>
      <c r="AX267" s="12" t="s">
        <v>69</v>
      </c>
      <c r="AY267" s="157" t="s">
        <v>328</v>
      </c>
    </row>
    <row r="268" spans="2:65" s="12" customFormat="1">
      <c r="B268" s="156"/>
      <c r="D268" s="151" t="s">
        <v>442</v>
      </c>
      <c r="E268" s="157" t="s">
        <v>3</v>
      </c>
      <c r="F268" s="158" t="s">
        <v>9172</v>
      </c>
      <c r="H268" s="159">
        <v>114.464</v>
      </c>
      <c r="I268" s="160"/>
      <c r="L268" s="156"/>
      <c r="M268" s="161"/>
      <c r="T268" s="162"/>
      <c r="AT268" s="157" t="s">
        <v>442</v>
      </c>
      <c r="AU268" s="157" t="s">
        <v>79</v>
      </c>
      <c r="AV268" s="12" t="s">
        <v>79</v>
      </c>
      <c r="AW268" s="12" t="s">
        <v>31</v>
      </c>
      <c r="AX268" s="12" t="s">
        <v>76</v>
      </c>
      <c r="AY268" s="157" t="s">
        <v>328</v>
      </c>
    </row>
    <row r="269" spans="2:65" s="1" customFormat="1" ht="33" customHeight="1">
      <c r="B269" s="133"/>
      <c r="C269" s="134" t="s">
        <v>710</v>
      </c>
      <c r="D269" s="134" t="s">
        <v>331</v>
      </c>
      <c r="E269" s="135" t="s">
        <v>851</v>
      </c>
      <c r="F269" s="136" t="s">
        <v>852</v>
      </c>
      <c r="G269" s="137" t="s">
        <v>476</v>
      </c>
      <c r="H269" s="138">
        <v>10.55</v>
      </c>
      <c r="I269" s="139"/>
      <c r="J269" s="140">
        <f>ROUND(I269*H269,2)</f>
        <v>0</v>
      </c>
      <c r="K269" s="136" t="s">
        <v>335</v>
      </c>
      <c r="L269" s="34"/>
      <c r="M269" s="141" t="s">
        <v>3</v>
      </c>
      <c r="N269" s="142" t="s">
        <v>40</v>
      </c>
      <c r="P269" s="143">
        <f>O269*H269</f>
        <v>0</v>
      </c>
      <c r="Q269" s="143">
        <v>0.14041999999999999</v>
      </c>
      <c r="R269" s="143">
        <f>Q269*H269</f>
        <v>1.4814309999999999</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9173</v>
      </c>
    </row>
    <row r="270" spans="2:65" s="1" customFormat="1">
      <c r="B270" s="34"/>
      <c r="D270" s="147" t="s">
        <v>338</v>
      </c>
      <c r="F270" s="148" t="s">
        <v>854</v>
      </c>
      <c r="I270" s="149"/>
      <c r="L270" s="34"/>
      <c r="M270" s="150"/>
      <c r="T270" s="55"/>
      <c r="AT270" s="19" t="s">
        <v>338</v>
      </c>
      <c r="AU270" s="19" t="s">
        <v>79</v>
      </c>
    </row>
    <row r="271" spans="2:65" s="12" customFormat="1">
      <c r="B271" s="156"/>
      <c r="D271" s="151" t="s">
        <v>442</v>
      </c>
      <c r="E271" s="157" t="s">
        <v>3</v>
      </c>
      <c r="F271" s="158" t="s">
        <v>9174</v>
      </c>
      <c r="H271" s="159">
        <v>10.55</v>
      </c>
      <c r="I271" s="160"/>
      <c r="L271" s="156"/>
      <c r="M271" s="161"/>
      <c r="T271" s="162"/>
      <c r="AT271" s="157" t="s">
        <v>442</v>
      </c>
      <c r="AU271" s="157" t="s">
        <v>79</v>
      </c>
      <c r="AV271" s="12" t="s">
        <v>79</v>
      </c>
      <c r="AW271" s="12" t="s">
        <v>31</v>
      </c>
      <c r="AX271" s="12" t="s">
        <v>76</v>
      </c>
      <c r="AY271" s="157" t="s">
        <v>328</v>
      </c>
    </row>
    <row r="272" spans="2:65" s="1" customFormat="1" ht="16.5" customHeight="1">
      <c r="B272" s="133"/>
      <c r="C272" s="176" t="s">
        <v>713</v>
      </c>
      <c r="D272" s="176" t="s">
        <v>539</v>
      </c>
      <c r="E272" s="177" t="s">
        <v>862</v>
      </c>
      <c r="F272" s="178" t="s">
        <v>863</v>
      </c>
      <c r="G272" s="179" t="s">
        <v>476</v>
      </c>
      <c r="H272" s="180">
        <v>10.760999999999999</v>
      </c>
      <c r="I272" s="181"/>
      <c r="J272" s="182">
        <f>ROUND(I272*H272,2)</f>
        <v>0</v>
      </c>
      <c r="K272" s="178" t="s">
        <v>335</v>
      </c>
      <c r="L272" s="183"/>
      <c r="M272" s="184" t="s">
        <v>3</v>
      </c>
      <c r="N272" s="185" t="s">
        <v>40</v>
      </c>
      <c r="P272" s="143">
        <f>O272*H272</f>
        <v>0</v>
      </c>
      <c r="Q272" s="143">
        <v>4.4999999999999998E-2</v>
      </c>
      <c r="R272" s="143">
        <f>Q272*H272</f>
        <v>0.48424499999999993</v>
      </c>
      <c r="S272" s="143">
        <v>0</v>
      </c>
      <c r="T272" s="144">
        <f>S272*H272</f>
        <v>0</v>
      </c>
      <c r="AR272" s="145" t="s">
        <v>171</v>
      </c>
      <c r="AT272" s="145" t="s">
        <v>539</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9175</v>
      </c>
    </row>
    <row r="273" spans="2:65" s="12" customFormat="1">
      <c r="B273" s="156"/>
      <c r="D273" s="151" t="s">
        <v>442</v>
      </c>
      <c r="E273" s="157" t="s">
        <v>3</v>
      </c>
      <c r="F273" s="158" t="s">
        <v>9176</v>
      </c>
      <c r="H273" s="159">
        <v>10.55</v>
      </c>
      <c r="I273" s="160"/>
      <c r="L273" s="156"/>
      <c r="M273" s="161"/>
      <c r="T273" s="162"/>
      <c r="AT273" s="157" t="s">
        <v>442</v>
      </c>
      <c r="AU273" s="157" t="s">
        <v>79</v>
      </c>
      <c r="AV273" s="12" t="s">
        <v>79</v>
      </c>
      <c r="AW273" s="12" t="s">
        <v>31</v>
      </c>
      <c r="AX273" s="12" t="s">
        <v>69</v>
      </c>
      <c r="AY273" s="157" t="s">
        <v>328</v>
      </c>
    </row>
    <row r="274" spans="2:65" s="12" customFormat="1">
      <c r="B274" s="156"/>
      <c r="D274" s="151" t="s">
        <v>442</v>
      </c>
      <c r="E274" s="157" t="s">
        <v>3</v>
      </c>
      <c r="F274" s="158" t="s">
        <v>9177</v>
      </c>
      <c r="H274" s="159">
        <v>10.760999999999999</v>
      </c>
      <c r="I274" s="160"/>
      <c r="L274" s="156"/>
      <c r="M274" s="161"/>
      <c r="T274" s="162"/>
      <c r="AT274" s="157" t="s">
        <v>442</v>
      </c>
      <c r="AU274" s="157" t="s">
        <v>79</v>
      </c>
      <c r="AV274" s="12" t="s">
        <v>79</v>
      </c>
      <c r="AW274" s="12" t="s">
        <v>31</v>
      </c>
      <c r="AX274" s="12" t="s">
        <v>76</v>
      </c>
      <c r="AY274" s="157" t="s">
        <v>328</v>
      </c>
    </row>
    <row r="275" spans="2:65" s="1" customFormat="1" ht="24.2" customHeight="1">
      <c r="B275" s="133"/>
      <c r="C275" s="134" t="s">
        <v>718</v>
      </c>
      <c r="D275" s="134" t="s">
        <v>331</v>
      </c>
      <c r="E275" s="135" t="s">
        <v>8791</v>
      </c>
      <c r="F275" s="136" t="s">
        <v>8792</v>
      </c>
      <c r="G275" s="137" t="s">
        <v>476</v>
      </c>
      <c r="H275" s="138">
        <v>35.380000000000003</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9178</v>
      </c>
    </row>
    <row r="276" spans="2:65" s="1" customFormat="1">
      <c r="B276" s="34"/>
      <c r="D276" s="147" t="s">
        <v>338</v>
      </c>
      <c r="F276" s="148" t="s">
        <v>8794</v>
      </c>
      <c r="I276" s="149"/>
      <c r="L276" s="34"/>
      <c r="M276" s="150"/>
      <c r="T276" s="55"/>
      <c r="AT276" s="19" t="s">
        <v>338</v>
      </c>
      <c r="AU276" s="19" t="s">
        <v>79</v>
      </c>
    </row>
    <row r="277" spans="2:65" s="1" customFormat="1" ht="24.2" customHeight="1">
      <c r="B277" s="133"/>
      <c r="C277" s="134" t="s">
        <v>148</v>
      </c>
      <c r="D277" s="134" t="s">
        <v>331</v>
      </c>
      <c r="E277" s="135" t="s">
        <v>8795</v>
      </c>
      <c r="F277" s="136" t="s">
        <v>8796</v>
      </c>
      <c r="G277" s="137" t="s">
        <v>476</v>
      </c>
      <c r="H277" s="138">
        <v>35.380000000000003</v>
      </c>
      <c r="I277" s="139"/>
      <c r="J277" s="140">
        <f>ROUND(I277*H277,2)</f>
        <v>0</v>
      </c>
      <c r="K277" s="136" t="s">
        <v>335</v>
      </c>
      <c r="L277" s="34"/>
      <c r="M277" s="141" t="s">
        <v>3</v>
      </c>
      <c r="N277" s="142" t="s">
        <v>40</v>
      </c>
      <c r="P277" s="143">
        <f>O277*H277</f>
        <v>0</v>
      </c>
      <c r="Q277" s="143">
        <v>1.4999999999999999E-4</v>
      </c>
      <c r="R277" s="143">
        <f>Q277*H277</f>
        <v>5.3070000000000001E-3</v>
      </c>
      <c r="S277" s="143">
        <v>0</v>
      </c>
      <c r="T277" s="144">
        <f>S277*H277</f>
        <v>0</v>
      </c>
      <c r="AR277" s="145" t="s">
        <v>113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9179</v>
      </c>
    </row>
    <row r="278" spans="2:65" s="1" customFormat="1">
      <c r="B278" s="34"/>
      <c r="D278" s="147" t="s">
        <v>338</v>
      </c>
      <c r="F278" s="148" t="s">
        <v>8798</v>
      </c>
      <c r="I278" s="149"/>
      <c r="L278" s="34"/>
      <c r="M278" s="150"/>
      <c r="T278" s="55"/>
      <c r="AT278" s="19" t="s">
        <v>338</v>
      </c>
      <c r="AU278" s="19" t="s">
        <v>79</v>
      </c>
    </row>
    <row r="279" spans="2:65" s="1" customFormat="1" ht="24.2" customHeight="1">
      <c r="B279" s="133"/>
      <c r="C279" s="134" t="s">
        <v>152</v>
      </c>
      <c r="D279" s="134" t="s">
        <v>331</v>
      </c>
      <c r="E279" s="135" t="s">
        <v>866</v>
      </c>
      <c r="F279" s="136" t="s">
        <v>867</v>
      </c>
      <c r="G279" s="137" t="s">
        <v>476</v>
      </c>
      <c r="H279" s="138">
        <v>35.380000000000003</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9180</v>
      </c>
    </row>
    <row r="280" spans="2:65" s="1" customFormat="1">
      <c r="B280" s="34"/>
      <c r="D280" s="147" t="s">
        <v>338</v>
      </c>
      <c r="F280" s="148" t="s">
        <v>869</v>
      </c>
      <c r="I280" s="149"/>
      <c r="L280" s="34"/>
      <c r="M280" s="150"/>
      <c r="T280" s="55"/>
      <c r="AT280" s="19" t="s">
        <v>338</v>
      </c>
      <c r="AU280" s="19" t="s">
        <v>79</v>
      </c>
    </row>
    <row r="281" spans="2:65" s="11" customFormat="1" ht="22.9" customHeight="1">
      <c r="B281" s="121"/>
      <c r="D281" s="122" t="s">
        <v>68</v>
      </c>
      <c r="E281" s="131" t="s">
        <v>896</v>
      </c>
      <c r="F281" s="131" t="s">
        <v>897</v>
      </c>
      <c r="I281" s="124"/>
      <c r="J281" s="132">
        <f>BK281</f>
        <v>0</v>
      </c>
      <c r="L281" s="121"/>
      <c r="M281" s="126"/>
      <c r="P281" s="127">
        <f>SUM(P282:P302)</f>
        <v>0</v>
      </c>
      <c r="R281" s="127">
        <f>SUM(R282:R302)</f>
        <v>0</v>
      </c>
      <c r="T281" s="128">
        <f>SUM(T282:T302)</f>
        <v>0</v>
      </c>
      <c r="AR281" s="122" t="s">
        <v>76</v>
      </c>
      <c r="AT281" s="129" t="s">
        <v>68</v>
      </c>
      <c r="AU281" s="129" t="s">
        <v>76</v>
      </c>
      <c r="AY281" s="122" t="s">
        <v>328</v>
      </c>
      <c r="BK281" s="130">
        <f>SUM(BK282:BK302)</f>
        <v>0</v>
      </c>
    </row>
    <row r="282" spans="2:65" s="1" customFormat="1" ht="21.75" customHeight="1">
      <c r="B282" s="133"/>
      <c r="C282" s="134" t="s">
        <v>155</v>
      </c>
      <c r="D282" s="134" t="s">
        <v>331</v>
      </c>
      <c r="E282" s="135" t="s">
        <v>8801</v>
      </c>
      <c r="F282" s="136" t="s">
        <v>8802</v>
      </c>
      <c r="G282" s="137" t="s">
        <v>585</v>
      </c>
      <c r="H282" s="138">
        <v>561.15800000000002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9181</v>
      </c>
    </row>
    <row r="283" spans="2:65" s="1" customFormat="1">
      <c r="B283" s="34"/>
      <c r="D283" s="147" t="s">
        <v>338</v>
      </c>
      <c r="F283" s="148" t="s">
        <v>8804</v>
      </c>
      <c r="I283" s="149"/>
      <c r="L283" s="34"/>
      <c r="M283" s="150"/>
      <c r="T283" s="55"/>
      <c r="AT283" s="19" t="s">
        <v>338</v>
      </c>
      <c r="AU283" s="19" t="s">
        <v>79</v>
      </c>
    </row>
    <row r="284" spans="2:65" s="1" customFormat="1" ht="24.2" customHeight="1">
      <c r="B284" s="133"/>
      <c r="C284" s="134" t="s">
        <v>158</v>
      </c>
      <c r="D284" s="134" t="s">
        <v>331</v>
      </c>
      <c r="E284" s="135" t="s">
        <v>9182</v>
      </c>
      <c r="F284" s="136" t="s">
        <v>9183</v>
      </c>
      <c r="G284" s="137" t="s">
        <v>585</v>
      </c>
      <c r="H284" s="138">
        <v>5611.58</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9184</v>
      </c>
    </row>
    <row r="285" spans="2:65" s="1" customFormat="1">
      <c r="B285" s="34"/>
      <c r="D285" s="147" t="s">
        <v>338</v>
      </c>
      <c r="F285" s="148" t="s">
        <v>9185</v>
      </c>
      <c r="I285" s="149"/>
      <c r="L285" s="34"/>
      <c r="M285" s="150"/>
      <c r="T285" s="55"/>
      <c r="AT285" s="19" t="s">
        <v>338</v>
      </c>
      <c r="AU285" s="19" t="s">
        <v>79</v>
      </c>
    </row>
    <row r="286" spans="2:65" s="12" customFormat="1">
      <c r="B286" s="156"/>
      <c r="D286" s="151" t="s">
        <v>442</v>
      </c>
      <c r="E286" s="157" t="s">
        <v>3</v>
      </c>
      <c r="F286" s="158" t="s">
        <v>9186</v>
      </c>
      <c r="H286" s="159">
        <v>561.15800000000002</v>
      </c>
      <c r="I286" s="160"/>
      <c r="L286" s="156"/>
      <c r="M286" s="161"/>
      <c r="T286" s="162"/>
      <c r="AT286" s="157" t="s">
        <v>442</v>
      </c>
      <c r="AU286" s="157" t="s">
        <v>79</v>
      </c>
      <c r="AV286" s="12" t="s">
        <v>79</v>
      </c>
      <c r="AW286" s="12" t="s">
        <v>31</v>
      </c>
      <c r="AX286" s="12" t="s">
        <v>69</v>
      </c>
      <c r="AY286" s="157" t="s">
        <v>328</v>
      </c>
    </row>
    <row r="287" spans="2:65" s="12" customFormat="1">
      <c r="B287" s="156"/>
      <c r="D287" s="151" t="s">
        <v>442</v>
      </c>
      <c r="E287" s="157" t="s">
        <v>3</v>
      </c>
      <c r="F287" s="158" t="s">
        <v>9187</v>
      </c>
      <c r="H287" s="159">
        <v>5611.58</v>
      </c>
      <c r="I287" s="160"/>
      <c r="L287" s="156"/>
      <c r="M287" s="161"/>
      <c r="T287" s="162"/>
      <c r="AT287" s="157" t="s">
        <v>442</v>
      </c>
      <c r="AU287" s="157" t="s">
        <v>79</v>
      </c>
      <c r="AV287" s="12" t="s">
        <v>79</v>
      </c>
      <c r="AW287" s="12" t="s">
        <v>31</v>
      </c>
      <c r="AX287" s="12" t="s">
        <v>76</v>
      </c>
      <c r="AY287" s="157" t="s">
        <v>328</v>
      </c>
    </row>
    <row r="288" spans="2:65" s="1" customFormat="1" ht="24.2" customHeight="1">
      <c r="B288" s="133"/>
      <c r="C288" s="134" t="s">
        <v>161</v>
      </c>
      <c r="D288" s="134" t="s">
        <v>331</v>
      </c>
      <c r="E288" s="135" t="s">
        <v>8810</v>
      </c>
      <c r="F288" s="136" t="s">
        <v>8811</v>
      </c>
      <c r="G288" s="137" t="s">
        <v>585</v>
      </c>
      <c r="H288" s="138">
        <v>561.15800000000002</v>
      </c>
      <c r="I288" s="139"/>
      <c r="J288" s="140">
        <f>ROUND(I288*H288,2)</f>
        <v>0</v>
      </c>
      <c r="K288" s="136" t="s">
        <v>335</v>
      </c>
      <c r="L288" s="34"/>
      <c r="M288" s="141" t="s">
        <v>3</v>
      </c>
      <c r="N288" s="142" t="s">
        <v>40</v>
      </c>
      <c r="P288" s="143">
        <f>O288*H288</f>
        <v>0</v>
      </c>
      <c r="Q288" s="143">
        <v>0</v>
      </c>
      <c r="R288" s="143">
        <f>Q288*H288</f>
        <v>0</v>
      </c>
      <c r="S288" s="143">
        <v>0</v>
      </c>
      <c r="T288" s="144">
        <f>S288*H288</f>
        <v>0</v>
      </c>
      <c r="AR288" s="145" t="s">
        <v>113</v>
      </c>
      <c r="AT288" s="145" t="s">
        <v>331</v>
      </c>
      <c r="AU288" s="145" t="s">
        <v>79</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113</v>
      </c>
      <c r="BM288" s="145" t="s">
        <v>9188</v>
      </c>
    </row>
    <row r="289" spans="2:65" s="1" customFormat="1">
      <c r="B289" s="34"/>
      <c r="D289" s="147" t="s">
        <v>338</v>
      </c>
      <c r="F289" s="148" t="s">
        <v>8813</v>
      </c>
      <c r="I289" s="149"/>
      <c r="L289" s="34"/>
      <c r="M289" s="150"/>
      <c r="T289" s="55"/>
      <c r="AT289" s="19" t="s">
        <v>338</v>
      </c>
      <c r="AU289" s="19" t="s">
        <v>79</v>
      </c>
    </row>
    <row r="290" spans="2:65" s="1" customFormat="1" ht="33" customHeight="1">
      <c r="B290" s="133"/>
      <c r="C290" s="134" t="s">
        <v>747</v>
      </c>
      <c r="D290" s="134" t="s">
        <v>331</v>
      </c>
      <c r="E290" s="135" t="s">
        <v>8814</v>
      </c>
      <c r="F290" s="136" t="s">
        <v>8815</v>
      </c>
      <c r="G290" s="137" t="s">
        <v>585</v>
      </c>
      <c r="H290" s="138">
        <v>52.506999999999998</v>
      </c>
      <c r="I290" s="139"/>
      <c r="J290" s="140">
        <f>ROUND(I290*H290,2)</f>
        <v>0</v>
      </c>
      <c r="K290" s="136" t="s">
        <v>335</v>
      </c>
      <c r="L290" s="34"/>
      <c r="M290" s="141" t="s">
        <v>3</v>
      </c>
      <c r="N290" s="142" t="s">
        <v>40</v>
      </c>
      <c r="P290" s="143">
        <f>O290*H290</f>
        <v>0</v>
      </c>
      <c r="Q290" s="143">
        <v>0</v>
      </c>
      <c r="R290" s="143">
        <f>Q290*H290</f>
        <v>0</v>
      </c>
      <c r="S290" s="143">
        <v>0</v>
      </c>
      <c r="T290" s="144">
        <f>S290*H290</f>
        <v>0</v>
      </c>
      <c r="AR290" s="145" t="s">
        <v>113</v>
      </c>
      <c r="AT290" s="145" t="s">
        <v>331</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9189</v>
      </c>
    </row>
    <row r="291" spans="2:65" s="1" customFormat="1">
      <c r="B291" s="34"/>
      <c r="D291" s="147" t="s">
        <v>338</v>
      </c>
      <c r="F291" s="148" t="s">
        <v>8817</v>
      </c>
      <c r="I291" s="149"/>
      <c r="L291" s="34"/>
      <c r="M291" s="150"/>
      <c r="T291" s="55"/>
      <c r="AT291" s="19" t="s">
        <v>338</v>
      </c>
      <c r="AU291" s="19" t="s">
        <v>79</v>
      </c>
    </row>
    <row r="292" spans="2:65" s="12" customFormat="1">
      <c r="B292" s="156"/>
      <c r="D292" s="151" t="s">
        <v>442</v>
      </c>
      <c r="E292" s="157" t="s">
        <v>3</v>
      </c>
      <c r="F292" s="158" t="s">
        <v>9190</v>
      </c>
      <c r="H292" s="159">
        <v>26.52</v>
      </c>
      <c r="I292" s="160"/>
      <c r="L292" s="156"/>
      <c r="M292" s="161"/>
      <c r="T292" s="162"/>
      <c r="AT292" s="157" t="s">
        <v>442</v>
      </c>
      <c r="AU292" s="157" t="s">
        <v>79</v>
      </c>
      <c r="AV292" s="12" t="s">
        <v>79</v>
      </c>
      <c r="AW292" s="12" t="s">
        <v>31</v>
      </c>
      <c r="AX292" s="12" t="s">
        <v>69</v>
      </c>
      <c r="AY292" s="157" t="s">
        <v>328</v>
      </c>
    </row>
    <row r="293" spans="2:65" s="12" customFormat="1">
      <c r="B293" s="156"/>
      <c r="D293" s="151" t="s">
        <v>442</v>
      </c>
      <c r="E293" s="157" t="s">
        <v>3</v>
      </c>
      <c r="F293" s="158" t="s">
        <v>9191</v>
      </c>
      <c r="H293" s="159">
        <v>25.986999999999998</v>
      </c>
      <c r="I293" s="160"/>
      <c r="L293" s="156"/>
      <c r="M293" s="161"/>
      <c r="T293" s="162"/>
      <c r="AT293" s="157" t="s">
        <v>442</v>
      </c>
      <c r="AU293" s="157" t="s">
        <v>79</v>
      </c>
      <c r="AV293" s="12" t="s">
        <v>79</v>
      </c>
      <c r="AW293" s="12" t="s">
        <v>31</v>
      </c>
      <c r="AX293" s="12" t="s">
        <v>69</v>
      </c>
      <c r="AY293" s="157" t="s">
        <v>328</v>
      </c>
    </row>
    <row r="294" spans="2:65" s="13" customFormat="1">
      <c r="B294" s="163"/>
      <c r="D294" s="151" t="s">
        <v>442</v>
      </c>
      <c r="E294" s="164" t="s">
        <v>3</v>
      </c>
      <c r="F294" s="165" t="s">
        <v>452</v>
      </c>
      <c r="H294" s="166">
        <v>52.506999999999998</v>
      </c>
      <c r="I294" s="167"/>
      <c r="L294" s="163"/>
      <c r="M294" s="168"/>
      <c r="T294" s="169"/>
      <c r="AT294" s="164" t="s">
        <v>442</v>
      </c>
      <c r="AU294" s="164" t="s">
        <v>79</v>
      </c>
      <c r="AV294" s="13" t="s">
        <v>113</v>
      </c>
      <c r="AW294" s="13" t="s">
        <v>31</v>
      </c>
      <c r="AX294" s="13" t="s">
        <v>76</v>
      </c>
      <c r="AY294" s="164" t="s">
        <v>328</v>
      </c>
    </row>
    <row r="295" spans="2:65" s="1" customFormat="1" ht="33" customHeight="1">
      <c r="B295" s="133"/>
      <c r="C295" s="134" t="s">
        <v>751</v>
      </c>
      <c r="D295" s="134" t="s">
        <v>331</v>
      </c>
      <c r="E295" s="135" t="s">
        <v>8820</v>
      </c>
      <c r="F295" s="136" t="s">
        <v>8821</v>
      </c>
      <c r="G295" s="137" t="s">
        <v>585</v>
      </c>
      <c r="H295" s="138">
        <v>52.451999999999998</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9192</v>
      </c>
    </row>
    <row r="296" spans="2:65" s="1" customFormat="1">
      <c r="B296" s="34"/>
      <c r="D296" s="147" t="s">
        <v>338</v>
      </c>
      <c r="F296" s="148" t="s">
        <v>8823</v>
      </c>
      <c r="I296" s="149"/>
      <c r="L296" s="34"/>
      <c r="M296" s="150"/>
      <c r="T296" s="55"/>
      <c r="AT296" s="19" t="s">
        <v>338</v>
      </c>
      <c r="AU296" s="19" t="s">
        <v>79</v>
      </c>
    </row>
    <row r="297" spans="2:65" s="12" customFormat="1">
      <c r="B297" s="156"/>
      <c r="D297" s="151" t="s">
        <v>442</v>
      </c>
      <c r="E297" s="157" t="s">
        <v>3</v>
      </c>
      <c r="F297" s="158" t="s">
        <v>9193</v>
      </c>
      <c r="H297" s="159">
        <v>52.451999999999998</v>
      </c>
      <c r="I297" s="160"/>
      <c r="L297" s="156"/>
      <c r="M297" s="161"/>
      <c r="T297" s="162"/>
      <c r="AT297" s="157" t="s">
        <v>442</v>
      </c>
      <c r="AU297" s="157" t="s">
        <v>79</v>
      </c>
      <c r="AV297" s="12" t="s">
        <v>79</v>
      </c>
      <c r="AW297" s="12" t="s">
        <v>31</v>
      </c>
      <c r="AX297" s="12" t="s">
        <v>76</v>
      </c>
      <c r="AY297" s="157" t="s">
        <v>328</v>
      </c>
    </row>
    <row r="298" spans="2:65" s="1" customFormat="1" ht="44.25" customHeight="1">
      <c r="B298" s="133"/>
      <c r="C298" s="134" t="s">
        <v>756</v>
      </c>
      <c r="D298" s="134" t="s">
        <v>331</v>
      </c>
      <c r="E298" s="135" t="s">
        <v>918</v>
      </c>
      <c r="F298" s="136" t="s">
        <v>919</v>
      </c>
      <c r="G298" s="137" t="s">
        <v>585</v>
      </c>
      <c r="H298" s="138">
        <v>1246.287</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9194</v>
      </c>
    </row>
    <row r="299" spans="2:65" s="1" customFormat="1">
      <c r="B299" s="34"/>
      <c r="D299" s="147" t="s">
        <v>338</v>
      </c>
      <c r="F299" s="148" t="s">
        <v>8826</v>
      </c>
      <c r="I299" s="149"/>
      <c r="L299" s="34"/>
      <c r="M299" s="150"/>
      <c r="T299" s="55"/>
      <c r="AT299" s="19" t="s">
        <v>338</v>
      </c>
      <c r="AU299" s="19" t="s">
        <v>79</v>
      </c>
    </row>
    <row r="300" spans="2:65" s="12" customFormat="1">
      <c r="B300" s="156"/>
      <c r="D300" s="151" t="s">
        <v>442</v>
      </c>
      <c r="E300" s="157" t="s">
        <v>3</v>
      </c>
      <c r="F300" s="158" t="s">
        <v>9195</v>
      </c>
      <c r="H300" s="159">
        <v>456.19900000000001</v>
      </c>
      <c r="I300" s="160"/>
      <c r="L300" s="156"/>
      <c r="M300" s="161"/>
      <c r="T300" s="162"/>
      <c r="AT300" s="157" t="s">
        <v>442</v>
      </c>
      <c r="AU300" s="157" t="s">
        <v>79</v>
      </c>
      <c r="AV300" s="12" t="s">
        <v>79</v>
      </c>
      <c r="AW300" s="12" t="s">
        <v>31</v>
      </c>
      <c r="AX300" s="12" t="s">
        <v>69</v>
      </c>
      <c r="AY300" s="157" t="s">
        <v>328</v>
      </c>
    </row>
    <row r="301" spans="2:65" s="12" customFormat="1">
      <c r="B301" s="156"/>
      <c r="D301" s="151" t="s">
        <v>442</v>
      </c>
      <c r="E301" s="157" t="s">
        <v>3</v>
      </c>
      <c r="F301" s="158" t="s">
        <v>9196</v>
      </c>
      <c r="H301" s="159">
        <v>790.08799999999997</v>
      </c>
      <c r="I301" s="160"/>
      <c r="L301" s="156"/>
      <c r="M301" s="161"/>
      <c r="T301" s="162"/>
      <c r="AT301" s="157" t="s">
        <v>442</v>
      </c>
      <c r="AU301" s="157" t="s">
        <v>79</v>
      </c>
      <c r="AV301" s="12" t="s">
        <v>79</v>
      </c>
      <c r="AW301" s="12" t="s">
        <v>31</v>
      </c>
      <c r="AX301" s="12" t="s">
        <v>69</v>
      </c>
      <c r="AY301" s="157" t="s">
        <v>328</v>
      </c>
    </row>
    <row r="302" spans="2:65" s="13" customFormat="1">
      <c r="B302" s="163"/>
      <c r="D302" s="151" t="s">
        <v>442</v>
      </c>
      <c r="E302" s="164" t="s">
        <v>3</v>
      </c>
      <c r="F302" s="165" t="s">
        <v>452</v>
      </c>
      <c r="H302" s="166">
        <v>1246.287</v>
      </c>
      <c r="I302" s="167"/>
      <c r="L302" s="163"/>
      <c r="M302" s="168"/>
      <c r="T302" s="169"/>
      <c r="AT302" s="164" t="s">
        <v>442</v>
      </c>
      <c r="AU302" s="164" t="s">
        <v>79</v>
      </c>
      <c r="AV302" s="13" t="s">
        <v>113</v>
      </c>
      <c r="AW302" s="13" t="s">
        <v>31</v>
      </c>
      <c r="AX302" s="13" t="s">
        <v>76</v>
      </c>
      <c r="AY302" s="164" t="s">
        <v>328</v>
      </c>
    </row>
    <row r="303" spans="2:65" s="11" customFormat="1" ht="22.9" customHeight="1">
      <c r="B303" s="121"/>
      <c r="D303" s="122" t="s">
        <v>68</v>
      </c>
      <c r="E303" s="131" t="s">
        <v>927</v>
      </c>
      <c r="F303" s="131" t="s">
        <v>928</v>
      </c>
      <c r="I303" s="124"/>
      <c r="J303" s="132">
        <f>BK303</f>
        <v>0</v>
      </c>
      <c r="L303" s="121"/>
      <c r="M303" s="126"/>
      <c r="P303" s="127">
        <f>SUM(P304:P305)</f>
        <v>0</v>
      </c>
      <c r="R303" s="127">
        <f>SUM(R304:R305)</f>
        <v>0</v>
      </c>
      <c r="T303" s="128">
        <f>SUM(T304:T305)</f>
        <v>0</v>
      </c>
      <c r="AR303" s="122" t="s">
        <v>76</v>
      </c>
      <c r="AT303" s="129" t="s">
        <v>68</v>
      </c>
      <c r="AU303" s="129" t="s">
        <v>76</v>
      </c>
      <c r="AY303" s="122" t="s">
        <v>328</v>
      </c>
      <c r="BK303" s="130">
        <f>SUM(BK304:BK305)</f>
        <v>0</v>
      </c>
    </row>
    <row r="304" spans="2:65" s="1" customFormat="1" ht="33" customHeight="1">
      <c r="B304" s="133"/>
      <c r="C304" s="134" t="s">
        <v>760</v>
      </c>
      <c r="D304" s="134" t="s">
        <v>331</v>
      </c>
      <c r="E304" s="135" t="s">
        <v>930</v>
      </c>
      <c r="F304" s="136" t="s">
        <v>931</v>
      </c>
      <c r="G304" s="137" t="s">
        <v>585</v>
      </c>
      <c r="H304" s="138">
        <v>677.55700000000002</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9197</v>
      </c>
    </row>
    <row r="305" spans="2:65" s="1" customFormat="1">
      <c r="B305" s="34"/>
      <c r="D305" s="147" t="s">
        <v>338</v>
      </c>
      <c r="F305" s="148" t="s">
        <v>933</v>
      </c>
      <c r="I305" s="149"/>
      <c r="L305" s="34"/>
      <c r="M305" s="150"/>
      <c r="T305" s="55"/>
      <c r="AT305" s="19" t="s">
        <v>338</v>
      </c>
      <c r="AU305" s="19" t="s">
        <v>79</v>
      </c>
    </row>
    <row r="306" spans="2:65" s="11" customFormat="1" ht="25.9" customHeight="1">
      <c r="B306" s="121"/>
      <c r="D306" s="122" t="s">
        <v>68</v>
      </c>
      <c r="E306" s="123" t="s">
        <v>120</v>
      </c>
      <c r="F306" s="123" t="s">
        <v>327</v>
      </c>
      <c r="I306" s="124"/>
      <c r="J306" s="125">
        <f>BK306</f>
        <v>0</v>
      </c>
      <c r="L306" s="121"/>
      <c r="M306" s="126"/>
      <c r="P306" s="127">
        <f>P307</f>
        <v>0</v>
      </c>
      <c r="R306" s="127">
        <f>R307</f>
        <v>0</v>
      </c>
      <c r="T306" s="128">
        <f>T307</f>
        <v>0</v>
      </c>
      <c r="AR306" s="122" t="s">
        <v>138</v>
      </c>
      <c r="AT306" s="129" t="s">
        <v>68</v>
      </c>
      <c r="AU306" s="129" t="s">
        <v>69</v>
      </c>
      <c r="AY306" s="122" t="s">
        <v>328</v>
      </c>
      <c r="BK306" s="130">
        <f>BK307</f>
        <v>0</v>
      </c>
    </row>
    <row r="307" spans="2:65" s="11" customFormat="1" ht="22.9" customHeight="1">
      <c r="B307" s="121"/>
      <c r="D307" s="122" t="s">
        <v>68</v>
      </c>
      <c r="E307" s="131" t="s">
        <v>363</v>
      </c>
      <c r="F307" s="131" t="s">
        <v>364</v>
      </c>
      <c r="I307" s="124"/>
      <c r="J307" s="132">
        <f>BK307</f>
        <v>0</v>
      </c>
      <c r="L307" s="121"/>
      <c r="M307" s="126"/>
      <c r="P307" s="127">
        <f>SUM(P308:P310)</f>
        <v>0</v>
      </c>
      <c r="R307" s="127">
        <f>SUM(R308:R310)</f>
        <v>0</v>
      </c>
      <c r="T307" s="128">
        <f>SUM(T308:T310)</f>
        <v>0</v>
      </c>
      <c r="AR307" s="122" t="s">
        <v>138</v>
      </c>
      <c r="AT307" s="129" t="s">
        <v>68</v>
      </c>
      <c r="AU307" s="129" t="s">
        <v>76</v>
      </c>
      <c r="AY307" s="122" t="s">
        <v>328</v>
      </c>
      <c r="BK307" s="130">
        <f>SUM(BK308:BK310)</f>
        <v>0</v>
      </c>
    </row>
    <row r="308" spans="2:65" s="1" customFormat="1" ht="16.5" customHeight="1">
      <c r="B308" s="133"/>
      <c r="C308" s="134" t="s">
        <v>764</v>
      </c>
      <c r="D308" s="134" t="s">
        <v>331</v>
      </c>
      <c r="E308" s="135" t="s">
        <v>8830</v>
      </c>
      <c r="F308" s="136" t="s">
        <v>8831</v>
      </c>
      <c r="G308" s="137" t="s">
        <v>8832</v>
      </c>
      <c r="H308" s="138">
        <v>10</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336</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336</v>
      </c>
      <c r="BM308" s="145" t="s">
        <v>9198</v>
      </c>
    </row>
    <row r="309" spans="2:65" s="1" customFormat="1">
      <c r="B309" s="34"/>
      <c r="D309" s="147" t="s">
        <v>338</v>
      </c>
      <c r="F309" s="148" t="s">
        <v>8834</v>
      </c>
      <c r="I309" s="149"/>
      <c r="L309" s="34"/>
      <c r="M309" s="150"/>
      <c r="T309" s="55"/>
      <c r="AT309" s="19" t="s">
        <v>338</v>
      </c>
      <c r="AU309" s="19" t="s">
        <v>79</v>
      </c>
    </row>
    <row r="310" spans="2:65" s="12" customFormat="1">
      <c r="B310" s="156"/>
      <c r="D310" s="151" t="s">
        <v>442</v>
      </c>
      <c r="E310" s="157" t="s">
        <v>3</v>
      </c>
      <c r="F310" s="158" t="s">
        <v>9199</v>
      </c>
      <c r="H310" s="159">
        <v>10</v>
      </c>
      <c r="I310" s="160"/>
      <c r="L310" s="156"/>
      <c r="M310" s="186"/>
      <c r="N310" s="187"/>
      <c r="O310" s="187"/>
      <c r="P310" s="187"/>
      <c r="Q310" s="187"/>
      <c r="R310" s="187"/>
      <c r="S310" s="187"/>
      <c r="T310" s="188"/>
      <c r="AT310" s="157" t="s">
        <v>442</v>
      </c>
      <c r="AU310" s="157" t="s">
        <v>79</v>
      </c>
      <c r="AV310" s="12" t="s">
        <v>79</v>
      </c>
      <c r="AW310" s="12" t="s">
        <v>31</v>
      </c>
      <c r="AX310" s="12" t="s">
        <v>76</v>
      </c>
      <c r="AY310" s="157" t="s">
        <v>328</v>
      </c>
    </row>
    <row r="311" spans="2:65" s="1" customFormat="1" ht="6.95" customHeight="1">
      <c r="B311" s="43"/>
      <c r="C311" s="44"/>
      <c r="D311" s="44"/>
      <c r="E311" s="44"/>
      <c r="F311" s="44"/>
      <c r="G311" s="44"/>
      <c r="H311" s="44"/>
      <c r="I311" s="44"/>
      <c r="J311" s="44"/>
      <c r="K311" s="44"/>
      <c r="L311" s="34"/>
    </row>
  </sheetData>
  <autoFilter ref="C99:K310" xr:uid="{00000000-0009-0000-0000-00002C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2C00-000000000000}"/>
    <hyperlink ref="F107" r:id="rId2" xr:uid="{00000000-0004-0000-2C00-000001000000}"/>
    <hyperlink ref="F113" r:id="rId3" xr:uid="{00000000-0004-0000-2C00-000002000000}"/>
    <hyperlink ref="F117" r:id="rId4" xr:uid="{00000000-0004-0000-2C00-000003000000}"/>
    <hyperlink ref="F121" r:id="rId5" xr:uid="{00000000-0004-0000-2C00-000004000000}"/>
    <hyperlink ref="F124" r:id="rId6" xr:uid="{00000000-0004-0000-2C00-000005000000}"/>
    <hyperlink ref="F127" r:id="rId7" xr:uid="{00000000-0004-0000-2C00-000006000000}"/>
    <hyperlink ref="F130" r:id="rId8" xr:uid="{00000000-0004-0000-2C00-000007000000}"/>
    <hyperlink ref="F133" r:id="rId9" xr:uid="{00000000-0004-0000-2C00-000008000000}"/>
    <hyperlink ref="F139" r:id="rId10" xr:uid="{00000000-0004-0000-2C00-000009000000}"/>
    <hyperlink ref="F142" r:id="rId11" xr:uid="{00000000-0004-0000-2C00-00000A000000}"/>
    <hyperlink ref="F148" r:id="rId12" xr:uid="{00000000-0004-0000-2C00-00000B000000}"/>
    <hyperlink ref="F157" r:id="rId13" xr:uid="{00000000-0004-0000-2C00-00000C000000}"/>
    <hyperlink ref="F160" r:id="rId14" xr:uid="{00000000-0004-0000-2C00-00000D000000}"/>
    <hyperlink ref="F166" r:id="rId15" xr:uid="{00000000-0004-0000-2C00-00000E000000}"/>
    <hyperlink ref="F169" r:id="rId16" xr:uid="{00000000-0004-0000-2C00-00000F000000}"/>
    <hyperlink ref="F173" r:id="rId17" xr:uid="{00000000-0004-0000-2C00-000010000000}"/>
    <hyperlink ref="F178" r:id="rId18" xr:uid="{00000000-0004-0000-2C00-000011000000}"/>
    <hyperlink ref="F182" r:id="rId19" xr:uid="{00000000-0004-0000-2C00-000012000000}"/>
    <hyperlink ref="F186" r:id="rId20" xr:uid="{00000000-0004-0000-2C00-000013000000}"/>
    <hyperlink ref="F190" r:id="rId21" xr:uid="{00000000-0004-0000-2C00-000014000000}"/>
    <hyperlink ref="F194" r:id="rId22" xr:uid="{00000000-0004-0000-2C00-000015000000}"/>
    <hyperlink ref="F198" r:id="rId23" xr:uid="{00000000-0004-0000-2C00-000016000000}"/>
    <hyperlink ref="F201" r:id="rId24" xr:uid="{00000000-0004-0000-2C00-000017000000}"/>
    <hyperlink ref="F204" r:id="rId25" xr:uid="{00000000-0004-0000-2C00-000018000000}"/>
    <hyperlink ref="F207" r:id="rId26" xr:uid="{00000000-0004-0000-2C00-000019000000}"/>
    <hyperlink ref="F210" r:id="rId27" xr:uid="{00000000-0004-0000-2C00-00001A000000}"/>
    <hyperlink ref="F215" r:id="rId28" xr:uid="{00000000-0004-0000-2C00-00001B000000}"/>
    <hyperlink ref="F220" r:id="rId29" xr:uid="{00000000-0004-0000-2C00-00001C000000}"/>
    <hyperlink ref="F229" r:id="rId30" xr:uid="{00000000-0004-0000-2C00-00001D000000}"/>
    <hyperlink ref="F234" r:id="rId31" xr:uid="{00000000-0004-0000-2C00-00001E000000}"/>
    <hyperlink ref="F244" r:id="rId32" xr:uid="{00000000-0004-0000-2C00-00001F000000}"/>
    <hyperlink ref="F248" r:id="rId33" xr:uid="{00000000-0004-0000-2C00-000020000000}"/>
    <hyperlink ref="F251" r:id="rId34" xr:uid="{00000000-0004-0000-2C00-000021000000}"/>
    <hyperlink ref="F261" r:id="rId35" xr:uid="{00000000-0004-0000-2C00-000022000000}"/>
    <hyperlink ref="F264" r:id="rId36" xr:uid="{00000000-0004-0000-2C00-000023000000}"/>
    <hyperlink ref="F270" r:id="rId37" xr:uid="{00000000-0004-0000-2C00-000024000000}"/>
    <hyperlink ref="F276" r:id="rId38" xr:uid="{00000000-0004-0000-2C00-000025000000}"/>
    <hyperlink ref="F278" r:id="rId39" xr:uid="{00000000-0004-0000-2C00-000026000000}"/>
    <hyperlink ref="F280" r:id="rId40" xr:uid="{00000000-0004-0000-2C00-000027000000}"/>
    <hyperlink ref="F283" r:id="rId41" xr:uid="{00000000-0004-0000-2C00-000028000000}"/>
    <hyperlink ref="F285" r:id="rId42" xr:uid="{00000000-0004-0000-2C00-000029000000}"/>
    <hyperlink ref="F289" r:id="rId43" xr:uid="{00000000-0004-0000-2C00-00002A000000}"/>
    <hyperlink ref="F291" r:id="rId44" xr:uid="{00000000-0004-0000-2C00-00002B000000}"/>
    <hyperlink ref="F296" r:id="rId45" xr:uid="{00000000-0004-0000-2C00-00002C000000}"/>
    <hyperlink ref="F299" r:id="rId46" xr:uid="{00000000-0004-0000-2C00-00002D000000}"/>
    <hyperlink ref="F305" r:id="rId47" xr:uid="{00000000-0004-0000-2C00-00002E000000}"/>
    <hyperlink ref="F309" r:id="rId48" xr:uid="{00000000-0004-0000-2C00-00002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9"/>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255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9055</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1829</v>
      </c>
      <c r="L12" s="34"/>
    </row>
    <row r="13" spans="2:46" s="1" customFormat="1" ht="16.5" customHeight="1">
      <c r="B13" s="34"/>
      <c r="E13" s="353" t="s">
        <v>9200</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ROUND((SUM(BE95:BE135)),  2)</f>
        <v>0</v>
      </c>
      <c r="I37" s="95">
        <v>0.21</v>
      </c>
      <c r="J37" s="84">
        <f>ROUND(((SUM(BE95:BE135))*I37),  2)</f>
        <v>0</v>
      </c>
      <c r="L37" s="34"/>
    </row>
    <row r="38" spans="2:12" s="1" customFormat="1" ht="14.45" customHeight="1">
      <c r="B38" s="34"/>
      <c r="E38" s="29" t="s">
        <v>41</v>
      </c>
      <c r="F38" s="84">
        <f>ROUND((SUM(BF95:BF135)),  2)</f>
        <v>0</v>
      </c>
      <c r="I38" s="95">
        <v>0.12</v>
      </c>
      <c r="J38" s="84">
        <f>ROUND(((SUM(BF95:BF135))*I38),  2)</f>
        <v>0</v>
      </c>
      <c r="L38" s="34"/>
    </row>
    <row r="39" spans="2:12" s="1" customFormat="1" ht="14.45" hidden="1" customHeight="1">
      <c r="B39" s="34"/>
      <c r="E39" s="29" t="s">
        <v>42</v>
      </c>
      <c r="F39" s="84">
        <f>ROUND((SUM(BG95:BG135)),  2)</f>
        <v>0</v>
      </c>
      <c r="I39" s="95">
        <v>0.21</v>
      </c>
      <c r="J39" s="84">
        <f>0</f>
        <v>0</v>
      </c>
      <c r="L39" s="34"/>
    </row>
    <row r="40" spans="2:12" s="1" customFormat="1" ht="14.45" hidden="1" customHeight="1">
      <c r="B40" s="34"/>
      <c r="E40" s="29" t="s">
        <v>43</v>
      </c>
      <c r="F40" s="84">
        <f>ROUND((SUM(BH95:BH135)),  2)</f>
        <v>0</v>
      </c>
      <c r="I40" s="95">
        <v>0.12</v>
      </c>
      <c r="J40" s="84">
        <f>0</f>
        <v>0</v>
      </c>
      <c r="L40" s="34"/>
    </row>
    <row r="41" spans="2:12" s="1" customFormat="1" ht="14.45" hidden="1" customHeight="1">
      <c r="B41" s="34"/>
      <c r="E41" s="29" t="s">
        <v>44</v>
      </c>
      <c r="F41" s="84">
        <f>ROUND((SUM(BI95:BI135)),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9055</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1829</v>
      </c>
      <c r="L57" s="34"/>
    </row>
    <row r="58" spans="2:12" s="1" customFormat="1" ht="16.5" customHeight="1">
      <c r="B58" s="34"/>
      <c r="E58" s="353" t="str">
        <f>E13</f>
        <v>22109P-III - 300 Vodohospodářské objekty - etapa III</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425</v>
      </c>
      <c r="E68" s="107"/>
      <c r="F68" s="107"/>
      <c r="G68" s="107"/>
      <c r="H68" s="107"/>
      <c r="I68" s="107"/>
      <c r="J68" s="108">
        <f>J96</f>
        <v>0</v>
      </c>
      <c r="L68" s="105"/>
    </row>
    <row r="69" spans="2:47" s="9" customFormat="1" ht="19.899999999999999" customHeight="1">
      <c r="B69" s="109"/>
      <c r="D69" s="110" t="s">
        <v>426</v>
      </c>
      <c r="E69" s="111"/>
      <c r="F69" s="111"/>
      <c r="G69" s="111"/>
      <c r="H69" s="111"/>
      <c r="I69" s="111"/>
      <c r="J69" s="112">
        <f>J97</f>
        <v>0</v>
      </c>
      <c r="L69" s="109"/>
    </row>
    <row r="70" spans="2:47" s="9" customFormat="1" ht="19.899999999999999" customHeight="1">
      <c r="B70" s="109"/>
      <c r="D70" s="110" t="s">
        <v>427</v>
      </c>
      <c r="E70" s="111"/>
      <c r="F70" s="111"/>
      <c r="G70" s="111"/>
      <c r="H70" s="111"/>
      <c r="I70" s="111"/>
      <c r="J70" s="112">
        <f>J107</f>
        <v>0</v>
      </c>
      <c r="L70" s="109"/>
    </row>
    <row r="71" spans="2:47" s="9" customFormat="1" ht="19.899999999999999" customHeight="1">
      <c r="B71" s="109"/>
      <c r="D71" s="110" t="s">
        <v>955</v>
      </c>
      <c r="E71" s="111"/>
      <c r="F71" s="111"/>
      <c r="G71" s="111"/>
      <c r="H71" s="111"/>
      <c r="I71" s="111"/>
      <c r="J71" s="112">
        <f>J126</f>
        <v>0</v>
      </c>
      <c r="L71" s="109"/>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72" t="str">
        <f>E7</f>
        <v>Revitalizace multimodálního uzlu ve Dvoře Králové nad Labem - etapa I-VI.</v>
      </c>
      <c r="F81" s="373"/>
      <c r="G81" s="373"/>
      <c r="H81" s="373"/>
      <c r="L81" s="34"/>
    </row>
    <row r="82" spans="2:63" ht="12" customHeight="1">
      <c r="B82" s="22"/>
      <c r="C82" s="29" t="s">
        <v>301</v>
      </c>
      <c r="L82" s="22"/>
    </row>
    <row r="83" spans="2:63" ht="23.25" customHeight="1">
      <c r="B83" s="22"/>
      <c r="E83" s="372" t="s">
        <v>9055</v>
      </c>
      <c r="F83" s="335"/>
      <c r="G83" s="335"/>
      <c r="H83" s="335"/>
      <c r="L83" s="22"/>
    </row>
    <row r="84" spans="2:63" ht="12" customHeight="1">
      <c r="B84" s="22"/>
      <c r="C84" s="29" t="s">
        <v>303</v>
      </c>
      <c r="L84" s="22"/>
    </row>
    <row r="85" spans="2:63" s="1" customFormat="1" ht="16.5" customHeight="1">
      <c r="B85" s="34"/>
      <c r="E85" s="365" t="s">
        <v>419</v>
      </c>
      <c r="F85" s="374"/>
      <c r="G85" s="374"/>
      <c r="H85" s="374"/>
      <c r="L85" s="34"/>
    </row>
    <row r="86" spans="2:63" s="1" customFormat="1" ht="12" customHeight="1">
      <c r="B86" s="34"/>
      <c r="C86" s="29" t="s">
        <v>1829</v>
      </c>
      <c r="L86" s="34"/>
    </row>
    <row r="87" spans="2:63" s="1" customFormat="1" ht="16.5" customHeight="1">
      <c r="B87" s="34"/>
      <c r="E87" s="353" t="str">
        <f>E13</f>
        <v>22109P-III - 300 Vodohospodářské objekty - etapa III</v>
      </c>
      <c r="F87" s="374"/>
      <c r="G87" s="374"/>
      <c r="H87" s="374"/>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 xml:space="preserve"> </v>
      </c>
      <c r="I91" s="29" t="s">
        <v>30</v>
      </c>
      <c r="J91" s="32" t="str">
        <f>E25</f>
        <v>Grania s.r.o.</v>
      </c>
      <c r="L91" s="34"/>
    </row>
    <row r="92" spans="2:63" s="1" customFormat="1" ht="15.2" customHeight="1">
      <c r="B92" s="34"/>
      <c r="C92" s="29" t="s">
        <v>28</v>
      </c>
      <c r="F92" s="27" t="str">
        <f>IF(E22="","",E22)</f>
        <v>Vyplň údaj</v>
      </c>
      <c r="I92" s="29" t="s">
        <v>32</v>
      </c>
      <c r="J92" s="32" t="str">
        <f>E28</f>
        <v>Ing. Vít Rous</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f>
        <v>0</v>
      </c>
      <c r="Q95" s="52"/>
      <c r="R95" s="118">
        <f>R96</f>
        <v>22.9660592</v>
      </c>
      <c r="S95" s="52"/>
      <c r="T95" s="119">
        <f>T96</f>
        <v>0</v>
      </c>
      <c r="AT95" s="19" t="s">
        <v>68</v>
      </c>
      <c r="AU95" s="19" t="s">
        <v>310</v>
      </c>
      <c r="BK95" s="120">
        <f>BK96</f>
        <v>0</v>
      </c>
    </row>
    <row r="96" spans="2:63" s="11" customFormat="1" ht="25.9" customHeight="1">
      <c r="B96" s="121"/>
      <c r="D96" s="122" t="s">
        <v>68</v>
      </c>
      <c r="E96" s="123" t="s">
        <v>434</v>
      </c>
      <c r="F96" s="123" t="s">
        <v>435</v>
      </c>
      <c r="I96" s="124"/>
      <c r="J96" s="125">
        <f>BK96</f>
        <v>0</v>
      </c>
      <c r="L96" s="121"/>
      <c r="M96" s="126"/>
      <c r="P96" s="127">
        <f>P97+P107+P126</f>
        <v>0</v>
      </c>
      <c r="R96" s="127">
        <f>R97+R107+R126</f>
        <v>22.9660592</v>
      </c>
      <c r="T96" s="128">
        <f>T97+T107+T126</f>
        <v>0</v>
      </c>
      <c r="AR96" s="122" t="s">
        <v>76</v>
      </c>
      <c r="AT96" s="129" t="s">
        <v>68</v>
      </c>
      <c r="AU96" s="129" t="s">
        <v>69</v>
      </c>
      <c r="AY96" s="122" t="s">
        <v>328</v>
      </c>
      <c r="BK96" s="130">
        <f>BK97+BK107+BK126</f>
        <v>0</v>
      </c>
    </row>
    <row r="97" spans="2:65" s="11" customFormat="1" ht="22.9" customHeight="1">
      <c r="B97" s="121"/>
      <c r="D97" s="122" t="s">
        <v>68</v>
      </c>
      <c r="E97" s="131" t="s">
        <v>76</v>
      </c>
      <c r="F97" s="131" t="s">
        <v>436</v>
      </c>
      <c r="I97" s="124"/>
      <c r="J97" s="132">
        <f>BK97</f>
        <v>0</v>
      </c>
      <c r="L97" s="121"/>
      <c r="M97" s="126"/>
      <c r="P97" s="127">
        <f>SUM(P98:P106)</f>
        <v>0</v>
      </c>
      <c r="R97" s="127">
        <f>SUM(R98:R106)</f>
        <v>0</v>
      </c>
      <c r="T97" s="128">
        <f>SUM(T98:T106)</f>
        <v>0</v>
      </c>
      <c r="AR97" s="122" t="s">
        <v>76</v>
      </c>
      <c r="AT97" s="129" t="s">
        <v>68</v>
      </c>
      <c r="AU97" s="129" t="s">
        <v>76</v>
      </c>
      <c r="AY97" s="122" t="s">
        <v>328</v>
      </c>
      <c r="BK97" s="130">
        <f>SUM(BK98:BK106)</f>
        <v>0</v>
      </c>
    </row>
    <row r="98" spans="2:65" s="1" customFormat="1" ht="49.15" customHeight="1">
      <c r="B98" s="133"/>
      <c r="C98" s="134" t="s">
        <v>76</v>
      </c>
      <c r="D98" s="134" t="s">
        <v>331</v>
      </c>
      <c r="E98" s="135" t="s">
        <v>958</v>
      </c>
      <c r="F98" s="136" t="s">
        <v>959</v>
      </c>
      <c r="G98" s="137" t="s">
        <v>491</v>
      </c>
      <c r="H98" s="138">
        <v>62.18</v>
      </c>
      <c r="I98" s="139"/>
      <c r="J98" s="140">
        <f>ROUND(I98*H98,2)</f>
        <v>0</v>
      </c>
      <c r="K98" s="136" t="s">
        <v>335</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9201</v>
      </c>
    </row>
    <row r="99" spans="2:65" s="1" customFormat="1">
      <c r="B99" s="34"/>
      <c r="D99" s="147" t="s">
        <v>338</v>
      </c>
      <c r="F99" s="148" t="s">
        <v>961</v>
      </c>
      <c r="I99" s="149"/>
      <c r="L99" s="34"/>
      <c r="M99" s="150"/>
      <c r="T99" s="55"/>
      <c r="AT99" s="19" t="s">
        <v>338</v>
      </c>
      <c r="AU99" s="19" t="s">
        <v>79</v>
      </c>
    </row>
    <row r="100" spans="2:65" s="1" customFormat="1" ht="62.65" customHeight="1">
      <c r="B100" s="133"/>
      <c r="C100" s="134" t="s">
        <v>79</v>
      </c>
      <c r="D100" s="134" t="s">
        <v>331</v>
      </c>
      <c r="E100" s="135" t="s">
        <v>967</v>
      </c>
      <c r="F100" s="136" t="s">
        <v>968</v>
      </c>
      <c r="G100" s="137" t="s">
        <v>491</v>
      </c>
      <c r="H100" s="138">
        <v>62.18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9202</v>
      </c>
    </row>
    <row r="101" spans="2:65" s="1" customFormat="1">
      <c r="B101" s="34"/>
      <c r="D101" s="147" t="s">
        <v>338</v>
      </c>
      <c r="F101" s="148" t="s">
        <v>970</v>
      </c>
      <c r="I101" s="149"/>
      <c r="L101" s="34"/>
      <c r="M101" s="150"/>
      <c r="T101" s="55"/>
      <c r="AT101" s="19" t="s">
        <v>338</v>
      </c>
      <c r="AU101" s="19" t="s">
        <v>79</v>
      </c>
    </row>
    <row r="102" spans="2:65" s="1" customFormat="1" ht="24.2" customHeight="1">
      <c r="B102" s="133"/>
      <c r="C102" s="134" t="s">
        <v>87</v>
      </c>
      <c r="D102" s="134" t="s">
        <v>331</v>
      </c>
      <c r="E102" s="135" t="s">
        <v>973</v>
      </c>
      <c r="F102" s="136" t="s">
        <v>974</v>
      </c>
      <c r="G102" s="137" t="s">
        <v>491</v>
      </c>
      <c r="H102" s="138">
        <v>20.727</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9203</v>
      </c>
    </row>
    <row r="103" spans="2:65" s="1" customFormat="1">
      <c r="B103" s="34"/>
      <c r="D103" s="147" t="s">
        <v>338</v>
      </c>
      <c r="F103" s="148" t="s">
        <v>976</v>
      </c>
      <c r="I103" s="149"/>
      <c r="L103" s="34"/>
      <c r="M103" s="150"/>
      <c r="T103" s="55"/>
      <c r="AT103" s="19" t="s">
        <v>338</v>
      </c>
      <c r="AU103" s="19" t="s">
        <v>79</v>
      </c>
    </row>
    <row r="104" spans="2:65" s="12" customFormat="1">
      <c r="B104" s="156"/>
      <c r="D104" s="151" t="s">
        <v>442</v>
      </c>
      <c r="E104" s="157" t="s">
        <v>3</v>
      </c>
      <c r="F104" s="158" t="s">
        <v>9204</v>
      </c>
      <c r="H104" s="159">
        <v>20.727</v>
      </c>
      <c r="I104" s="160"/>
      <c r="L104" s="156"/>
      <c r="M104" s="161"/>
      <c r="T104" s="162"/>
      <c r="AT104" s="157" t="s">
        <v>442</v>
      </c>
      <c r="AU104" s="157" t="s">
        <v>79</v>
      </c>
      <c r="AV104" s="12" t="s">
        <v>79</v>
      </c>
      <c r="AW104" s="12" t="s">
        <v>31</v>
      </c>
      <c r="AX104" s="12" t="s">
        <v>76</v>
      </c>
      <c r="AY104" s="157" t="s">
        <v>328</v>
      </c>
    </row>
    <row r="105" spans="2:65" s="1" customFormat="1" ht="44.25" customHeight="1">
      <c r="B105" s="133"/>
      <c r="C105" s="134" t="s">
        <v>113</v>
      </c>
      <c r="D105" s="134" t="s">
        <v>331</v>
      </c>
      <c r="E105" s="135" t="s">
        <v>978</v>
      </c>
      <c r="F105" s="136" t="s">
        <v>979</v>
      </c>
      <c r="G105" s="137" t="s">
        <v>491</v>
      </c>
      <c r="H105" s="138">
        <v>62.18</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9205</v>
      </c>
    </row>
    <row r="106" spans="2:65" s="1" customFormat="1">
      <c r="B106" s="34"/>
      <c r="D106" s="147" t="s">
        <v>338</v>
      </c>
      <c r="F106" s="148" t="s">
        <v>981</v>
      </c>
      <c r="I106" s="149"/>
      <c r="L106" s="34"/>
      <c r="M106" s="150"/>
      <c r="T106" s="55"/>
      <c r="AT106" s="19" t="s">
        <v>338</v>
      </c>
      <c r="AU106" s="19" t="s">
        <v>79</v>
      </c>
    </row>
    <row r="107" spans="2:65" s="11" customFormat="1" ht="22.9" customHeight="1">
      <c r="B107" s="121"/>
      <c r="D107" s="122" t="s">
        <v>68</v>
      </c>
      <c r="E107" s="131" t="s">
        <v>79</v>
      </c>
      <c r="F107" s="131" t="s">
        <v>525</v>
      </c>
      <c r="I107" s="124"/>
      <c r="J107" s="132">
        <f>BK107</f>
        <v>0</v>
      </c>
      <c r="L107" s="121"/>
      <c r="M107" s="126"/>
      <c r="P107" s="127">
        <f>SUM(P108:P125)</f>
        <v>0</v>
      </c>
      <c r="R107" s="127">
        <f>SUM(R108:R125)</f>
        <v>22.881318</v>
      </c>
      <c r="T107" s="128">
        <f>SUM(T108:T125)</f>
        <v>0</v>
      </c>
      <c r="AR107" s="122" t="s">
        <v>76</v>
      </c>
      <c r="AT107" s="129" t="s">
        <v>68</v>
      </c>
      <c r="AU107" s="129" t="s">
        <v>76</v>
      </c>
      <c r="AY107" s="122" t="s">
        <v>328</v>
      </c>
      <c r="BK107" s="130">
        <f>SUM(BK108:BK125)</f>
        <v>0</v>
      </c>
    </row>
    <row r="108" spans="2:65" s="1" customFormat="1" ht="24.2" customHeight="1">
      <c r="B108" s="133"/>
      <c r="C108" s="134" t="s">
        <v>138</v>
      </c>
      <c r="D108" s="134" t="s">
        <v>331</v>
      </c>
      <c r="E108" s="135" t="s">
        <v>995</v>
      </c>
      <c r="F108" s="136" t="s">
        <v>996</v>
      </c>
      <c r="G108" s="137" t="s">
        <v>439</v>
      </c>
      <c r="H108" s="138">
        <v>103.34</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9206</v>
      </c>
    </row>
    <row r="109" spans="2:65" s="1" customFormat="1">
      <c r="B109" s="34"/>
      <c r="D109" s="147" t="s">
        <v>338</v>
      </c>
      <c r="F109" s="148" t="s">
        <v>998</v>
      </c>
      <c r="I109" s="149"/>
      <c r="L109" s="34"/>
      <c r="M109" s="150"/>
      <c r="T109" s="55"/>
      <c r="AT109" s="19" t="s">
        <v>338</v>
      </c>
      <c r="AU109" s="19" t="s">
        <v>79</v>
      </c>
    </row>
    <row r="110" spans="2:65" s="1" customFormat="1" ht="16.5" customHeight="1">
      <c r="B110" s="133"/>
      <c r="C110" s="176" t="s">
        <v>150</v>
      </c>
      <c r="D110" s="176" t="s">
        <v>539</v>
      </c>
      <c r="E110" s="177" t="s">
        <v>999</v>
      </c>
      <c r="F110" s="178" t="s">
        <v>1000</v>
      </c>
      <c r="G110" s="179" t="s">
        <v>439</v>
      </c>
      <c r="H110" s="180">
        <v>103.34</v>
      </c>
      <c r="I110" s="181"/>
      <c r="J110" s="182">
        <f>ROUND(I110*H110,2)</f>
        <v>0</v>
      </c>
      <c r="K110" s="178" t="s">
        <v>335</v>
      </c>
      <c r="L110" s="183"/>
      <c r="M110" s="184" t="s">
        <v>3</v>
      </c>
      <c r="N110" s="185" t="s">
        <v>40</v>
      </c>
      <c r="P110" s="143">
        <f>O110*H110</f>
        <v>0</v>
      </c>
      <c r="Q110" s="143">
        <v>6.9999999999999999E-4</v>
      </c>
      <c r="R110" s="143">
        <f>Q110*H110</f>
        <v>7.2338E-2</v>
      </c>
      <c r="S110" s="143">
        <v>0</v>
      </c>
      <c r="T110" s="144">
        <f>S110*H110</f>
        <v>0</v>
      </c>
      <c r="AR110" s="145" t="s">
        <v>171</v>
      </c>
      <c r="AT110" s="145" t="s">
        <v>539</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9207</v>
      </c>
    </row>
    <row r="111" spans="2:65" s="1" customFormat="1" ht="90" customHeight="1">
      <c r="B111" s="133"/>
      <c r="C111" s="134" t="s">
        <v>168</v>
      </c>
      <c r="D111" s="134" t="s">
        <v>331</v>
      </c>
      <c r="E111" s="135" t="s">
        <v>1002</v>
      </c>
      <c r="F111" s="136" t="s">
        <v>1003</v>
      </c>
      <c r="G111" s="137" t="s">
        <v>491</v>
      </c>
      <c r="H111" s="138">
        <v>61.58</v>
      </c>
      <c r="I111" s="139"/>
      <c r="J111" s="140">
        <f>ROUND(I111*H111,2)</f>
        <v>0</v>
      </c>
      <c r="K111" s="136" t="s">
        <v>3</v>
      </c>
      <c r="L111" s="34"/>
      <c r="M111" s="141" t="s">
        <v>3</v>
      </c>
      <c r="N111" s="142" t="s">
        <v>40</v>
      </c>
      <c r="P111" s="143">
        <f>O111*H111</f>
        <v>0</v>
      </c>
      <c r="Q111" s="143">
        <v>0</v>
      </c>
      <c r="R111" s="143">
        <f>Q111*H111</f>
        <v>0</v>
      </c>
      <c r="S111" s="143">
        <v>0</v>
      </c>
      <c r="T111" s="144">
        <f>S111*H111</f>
        <v>0</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9208</v>
      </c>
    </row>
    <row r="112" spans="2:65" s="12" customFormat="1">
      <c r="B112" s="156"/>
      <c r="D112" s="151" t="s">
        <v>442</v>
      </c>
      <c r="E112" s="157" t="s">
        <v>3</v>
      </c>
      <c r="F112" s="158" t="s">
        <v>9209</v>
      </c>
      <c r="H112" s="159">
        <v>61.58</v>
      </c>
      <c r="I112" s="160"/>
      <c r="L112" s="156"/>
      <c r="M112" s="161"/>
      <c r="T112" s="162"/>
      <c r="AT112" s="157" t="s">
        <v>442</v>
      </c>
      <c r="AU112" s="157" t="s">
        <v>79</v>
      </c>
      <c r="AV112" s="12" t="s">
        <v>79</v>
      </c>
      <c r="AW112" s="12" t="s">
        <v>31</v>
      </c>
      <c r="AX112" s="12" t="s">
        <v>76</v>
      </c>
      <c r="AY112" s="157" t="s">
        <v>328</v>
      </c>
    </row>
    <row r="113" spans="2:65" s="1" customFormat="1" ht="44.25" customHeight="1">
      <c r="B113" s="133"/>
      <c r="C113" s="134" t="s">
        <v>171</v>
      </c>
      <c r="D113" s="134" t="s">
        <v>331</v>
      </c>
      <c r="E113" s="135" t="s">
        <v>1006</v>
      </c>
      <c r="F113" s="136" t="s">
        <v>1007</v>
      </c>
      <c r="G113" s="137" t="s">
        <v>491</v>
      </c>
      <c r="H113" s="138">
        <v>41.85</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9210</v>
      </c>
    </row>
    <row r="114" spans="2:65" s="1" customFormat="1">
      <c r="B114" s="34"/>
      <c r="D114" s="147" t="s">
        <v>338</v>
      </c>
      <c r="F114" s="148" t="s">
        <v>1009</v>
      </c>
      <c r="I114" s="149"/>
      <c r="L114" s="34"/>
      <c r="M114" s="150"/>
      <c r="T114" s="55"/>
      <c r="AT114" s="19" t="s">
        <v>338</v>
      </c>
      <c r="AU114" s="19" t="s">
        <v>79</v>
      </c>
    </row>
    <row r="115" spans="2:65" s="12" customFormat="1">
      <c r="B115" s="156"/>
      <c r="D115" s="151" t="s">
        <v>442</v>
      </c>
      <c r="E115" s="157" t="s">
        <v>3</v>
      </c>
      <c r="F115" s="158" t="s">
        <v>9211</v>
      </c>
      <c r="H115" s="159">
        <v>41.85</v>
      </c>
      <c r="I115" s="160"/>
      <c r="L115" s="156"/>
      <c r="M115" s="161"/>
      <c r="T115" s="162"/>
      <c r="AT115" s="157" t="s">
        <v>442</v>
      </c>
      <c r="AU115" s="157" t="s">
        <v>79</v>
      </c>
      <c r="AV115" s="12" t="s">
        <v>79</v>
      </c>
      <c r="AW115" s="12" t="s">
        <v>31</v>
      </c>
      <c r="AX115" s="12" t="s">
        <v>76</v>
      </c>
      <c r="AY115" s="157" t="s">
        <v>328</v>
      </c>
    </row>
    <row r="116" spans="2:65" s="1" customFormat="1" ht="24.2" customHeight="1">
      <c r="B116" s="133"/>
      <c r="C116" s="134" t="s">
        <v>183</v>
      </c>
      <c r="D116" s="134" t="s">
        <v>331</v>
      </c>
      <c r="E116" s="135" t="s">
        <v>1011</v>
      </c>
      <c r="F116" s="136" t="s">
        <v>1012</v>
      </c>
      <c r="G116" s="137" t="s">
        <v>476</v>
      </c>
      <c r="H116" s="138">
        <v>8</v>
      </c>
      <c r="I116" s="139"/>
      <c r="J116" s="140">
        <f>ROUND(I116*H116,2)</f>
        <v>0</v>
      </c>
      <c r="K116" s="136" t="s">
        <v>335</v>
      </c>
      <c r="L116" s="34"/>
      <c r="M116" s="141" t="s">
        <v>3</v>
      </c>
      <c r="N116" s="142" t="s">
        <v>40</v>
      </c>
      <c r="P116" s="143">
        <f>O116*H116</f>
        <v>0</v>
      </c>
      <c r="Q116" s="143">
        <v>1.16E-3</v>
      </c>
      <c r="R116" s="143">
        <f>Q116*H116</f>
        <v>9.2800000000000001E-3</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9212</v>
      </c>
    </row>
    <row r="117" spans="2:65" s="1" customFormat="1">
      <c r="B117" s="34"/>
      <c r="D117" s="147" t="s">
        <v>338</v>
      </c>
      <c r="F117" s="148" t="s">
        <v>1014</v>
      </c>
      <c r="I117" s="149"/>
      <c r="L117" s="34"/>
      <c r="M117" s="150"/>
      <c r="T117" s="55"/>
      <c r="AT117" s="19" t="s">
        <v>338</v>
      </c>
      <c r="AU117" s="19" t="s">
        <v>79</v>
      </c>
    </row>
    <row r="118" spans="2:65" s="12" customFormat="1">
      <c r="B118" s="156"/>
      <c r="D118" s="151" t="s">
        <v>442</v>
      </c>
      <c r="E118" s="157" t="s">
        <v>3</v>
      </c>
      <c r="F118" s="158" t="s">
        <v>171</v>
      </c>
      <c r="H118" s="159">
        <v>8</v>
      </c>
      <c r="I118" s="160"/>
      <c r="L118" s="156"/>
      <c r="M118" s="161"/>
      <c r="T118" s="162"/>
      <c r="AT118" s="157" t="s">
        <v>442</v>
      </c>
      <c r="AU118" s="157" t="s">
        <v>79</v>
      </c>
      <c r="AV118" s="12" t="s">
        <v>79</v>
      </c>
      <c r="AW118" s="12" t="s">
        <v>31</v>
      </c>
      <c r="AX118" s="12" t="s">
        <v>76</v>
      </c>
      <c r="AY118" s="157" t="s">
        <v>328</v>
      </c>
    </row>
    <row r="119" spans="2:65" s="1" customFormat="1" ht="37.9" customHeight="1">
      <c r="B119" s="133"/>
      <c r="C119" s="134" t="s">
        <v>235</v>
      </c>
      <c r="D119" s="134" t="s">
        <v>331</v>
      </c>
      <c r="E119" s="135" t="s">
        <v>1024</v>
      </c>
      <c r="F119" s="136" t="s">
        <v>1025</v>
      </c>
      <c r="G119" s="137" t="s">
        <v>491</v>
      </c>
      <c r="H119" s="138">
        <v>10.34</v>
      </c>
      <c r="I119" s="139"/>
      <c r="J119" s="140">
        <f>ROUND(I119*H119,2)</f>
        <v>0</v>
      </c>
      <c r="K119" s="136" t="s">
        <v>335</v>
      </c>
      <c r="L119" s="34"/>
      <c r="M119" s="141" t="s">
        <v>3</v>
      </c>
      <c r="N119" s="142" t="s">
        <v>40</v>
      </c>
      <c r="P119" s="143">
        <f>O119*H119</f>
        <v>0</v>
      </c>
      <c r="Q119" s="143">
        <v>2.2050000000000001</v>
      </c>
      <c r="R119" s="143">
        <f>Q119*H119</f>
        <v>22.799700000000001</v>
      </c>
      <c r="S119" s="143">
        <v>0</v>
      </c>
      <c r="T119" s="144">
        <f>S119*H119</f>
        <v>0</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9213</v>
      </c>
    </row>
    <row r="120" spans="2:65" s="1" customFormat="1">
      <c r="B120" s="34"/>
      <c r="D120" s="147" t="s">
        <v>338</v>
      </c>
      <c r="F120" s="148" t="s">
        <v>1027</v>
      </c>
      <c r="I120" s="149"/>
      <c r="L120" s="34"/>
      <c r="M120" s="150"/>
      <c r="T120" s="55"/>
      <c r="AT120" s="19" t="s">
        <v>338</v>
      </c>
      <c r="AU120" s="19" t="s">
        <v>79</v>
      </c>
    </row>
    <row r="121" spans="2:65" s="14" customFormat="1">
      <c r="B121" s="170"/>
      <c r="D121" s="151" t="s">
        <v>442</v>
      </c>
      <c r="E121" s="171" t="s">
        <v>3</v>
      </c>
      <c r="F121" s="172" t="s">
        <v>9214</v>
      </c>
      <c r="H121" s="171" t="s">
        <v>3</v>
      </c>
      <c r="I121" s="173"/>
      <c r="L121" s="170"/>
      <c r="M121" s="174"/>
      <c r="T121" s="175"/>
      <c r="AT121" s="171" t="s">
        <v>442</v>
      </c>
      <c r="AU121" s="171" t="s">
        <v>79</v>
      </c>
      <c r="AV121" s="14" t="s">
        <v>76</v>
      </c>
      <c r="AW121" s="14" t="s">
        <v>31</v>
      </c>
      <c r="AX121" s="14" t="s">
        <v>69</v>
      </c>
      <c r="AY121" s="171" t="s">
        <v>328</v>
      </c>
    </row>
    <row r="122" spans="2:65" s="12" customFormat="1">
      <c r="B122" s="156"/>
      <c r="D122" s="151" t="s">
        <v>442</v>
      </c>
      <c r="E122" s="157" t="s">
        <v>3</v>
      </c>
      <c r="F122" s="158" t="s">
        <v>9215</v>
      </c>
      <c r="H122" s="159">
        <v>5.17</v>
      </c>
      <c r="I122" s="160"/>
      <c r="L122" s="156"/>
      <c r="M122" s="161"/>
      <c r="T122" s="162"/>
      <c r="AT122" s="157" t="s">
        <v>442</v>
      </c>
      <c r="AU122" s="157" t="s">
        <v>79</v>
      </c>
      <c r="AV122" s="12" t="s">
        <v>79</v>
      </c>
      <c r="AW122" s="12" t="s">
        <v>31</v>
      </c>
      <c r="AX122" s="12" t="s">
        <v>69</v>
      </c>
      <c r="AY122" s="157" t="s">
        <v>328</v>
      </c>
    </row>
    <row r="123" spans="2:65" s="14" customFormat="1">
      <c r="B123" s="170"/>
      <c r="D123" s="151" t="s">
        <v>442</v>
      </c>
      <c r="E123" s="171" t="s">
        <v>3</v>
      </c>
      <c r="F123" s="172" t="s">
        <v>9216</v>
      </c>
      <c r="H123" s="171" t="s">
        <v>3</v>
      </c>
      <c r="I123" s="173"/>
      <c r="L123" s="170"/>
      <c r="M123" s="174"/>
      <c r="T123" s="175"/>
      <c r="AT123" s="171" t="s">
        <v>442</v>
      </c>
      <c r="AU123" s="171" t="s">
        <v>79</v>
      </c>
      <c r="AV123" s="14" t="s">
        <v>76</v>
      </c>
      <c r="AW123" s="14" t="s">
        <v>31</v>
      </c>
      <c r="AX123" s="14" t="s">
        <v>69</v>
      </c>
      <c r="AY123" s="171" t="s">
        <v>328</v>
      </c>
    </row>
    <row r="124" spans="2:65" s="12" customFormat="1">
      <c r="B124" s="156"/>
      <c r="D124" s="151" t="s">
        <v>442</v>
      </c>
      <c r="E124" s="157" t="s">
        <v>3</v>
      </c>
      <c r="F124" s="158" t="s">
        <v>9215</v>
      </c>
      <c r="H124" s="159">
        <v>5.17</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10.34</v>
      </c>
      <c r="I125" s="167"/>
      <c r="L125" s="163"/>
      <c r="M125" s="168"/>
      <c r="T125" s="169"/>
      <c r="AT125" s="164" t="s">
        <v>442</v>
      </c>
      <c r="AU125" s="164" t="s">
        <v>79</v>
      </c>
      <c r="AV125" s="13" t="s">
        <v>113</v>
      </c>
      <c r="AW125" s="13" t="s">
        <v>31</v>
      </c>
      <c r="AX125" s="13" t="s">
        <v>76</v>
      </c>
      <c r="AY125" s="164" t="s">
        <v>328</v>
      </c>
    </row>
    <row r="126" spans="2:65" s="11" customFormat="1" ht="22.9" customHeight="1">
      <c r="B126" s="121"/>
      <c r="D126" s="122" t="s">
        <v>68</v>
      </c>
      <c r="E126" s="131" t="s">
        <v>171</v>
      </c>
      <c r="F126" s="131" t="s">
        <v>1077</v>
      </c>
      <c r="I126" s="124"/>
      <c r="J126" s="132">
        <f>BK126</f>
        <v>0</v>
      </c>
      <c r="L126" s="121"/>
      <c r="M126" s="126"/>
      <c r="P126" s="127">
        <f>SUM(P127:P135)</f>
        <v>0</v>
      </c>
      <c r="R126" s="127">
        <f>SUM(R127:R135)</f>
        <v>8.4741200000000003E-2</v>
      </c>
      <c r="T126" s="128">
        <f>SUM(T127:T135)</f>
        <v>0</v>
      </c>
      <c r="AR126" s="122" t="s">
        <v>76</v>
      </c>
      <c r="AT126" s="129" t="s">
        <v>68</v>
      </c>
      <c r="AU126" s="129" t="s">
        <v>76</v>
      </c>
      <c r="AY126" s="122" t="s">
        <v>328</v>
      </c>
      <c r="BK126" s="130">
        <f>SUM(BK127:BK135)</f>
        <v>0</v>
      </c>
    </row>
    <row r="127" spans="2:65" s="1" customFormat="1" ht="44.25" customHeight="1">
      <c r="B127" s="133"/>
      <c r="C127" s="134" t="s">
        <v>239</v>
      </c>
      <c r="D127" s="134" t="s">
        <v>331</v>
      </c>
      <c r="E127" s="135" t="s">
        <v>1087</v>
      </c>
      <c r="F127" s="136" t="s">
        <v>1088</v>
      </c>
      <c r="G127" s="137" t="s">
        <v>476</v>
      </c>
      <c r="H127" s="138">
        <v>2.87</v>
      </c>
      <c r="I127" s="139"/>
      <c r="J127" s="140">
        <f>ROUND(I127*H127,2)</f>
        <v>0</v>
      </c>
      <c r="K127" s="136" t="s">
        <v>3</v>
      </c>
      <c r="L127" s="34"/>
      <c r="M127" s="141" t="s">
        <v>3</v>
      </c>
      <c r="N127" s="142" t="s">
        <v>40</v>
      </c>
      <c r="P127" s="143">
        <f>O127*H127</f>
        <v>0</v>
      </c>
      <c r="Q127" s="143">
        <v>2.7599999999999999E-3</v>
      </c>
      <c r="R127" s="143">
        <f>Q127*H127</f>
        <v>7.9211999999999998E-3</v>
      </c>
      <c r="S127" s="143">
        <v>0</v>
      </c>
      <c r="T127" s="144">
        <f>S127*H127</f>
        <v>0</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9217</v>
      </c>
    </row>
    <row r="128" spans="2:65" s="12" customFormat="1">
      <c r="B128" s="156"/>
      <c r="D128" s="151" t="s">
        <v>442</v>
      </c>
      <c r="E128" s="157" t="s">
        <v>3</v>
      </c>
      <c r="F128" s="158" t="s">
        <v>9218</v>
      </c>
      <c r="H128" s="159">
        <v>2.87</v>
      </c>
      <c r="I128" s="160"/>
      <c r="L128" s="156"/>
      <c r="M128" s="161"/>
      <c r="T128" s="162"/>
      <c r="AT128" s="157" t="s">
        <v>442</v>
      </c>
      <c r="AU128" s="157" t="s">
        <v>79</v>
      </c>
      <c r="AV128" s="12" t="s">
        <v>79</v>
      </c>
      <c r="AW128" s="12" t="s">
        <v>31</v>
      </c>
      <c r="AX128" s="12" t="s">
        <v>76</v>
      </c>
      <c r="AY128" s="157" t="s">
        <v>328</v>
      </c>
    </row>
    <row r="129" spans="2:65" s="1" customFormat="1" ht="33" customHeight="1">
      <c r="B129" s="133"/>
      <c r="C129" s="134" t="s">
        <v>9</v>
      </c>
      <c r="D129" s="134" t="s">
        <v>331</v>
      </c>
      <c r="E129" s="135" t="s">
        <v>1120</v>
      </c>
      <c r="F129" s="136" t="s">
        <v>1121</v>
      </c>
      <c r="G129" s="137" t="s">
        <v>574</v>
      </c>
      <c r="H129" s="138">
        <v>2</v>
      </c>
      <c r="I129" s="139"/>
      <c r="J129" s="140">
        <f>ROUND(I129*H129,2)</f>
        <v>0</v>
      </c>
      <c r="K129" s="136" t="s">
        <v>3</v>
      </c>
      <c r="L129" s="34"/>
      <c r="M129" s="141" t="s">
        <v>3</v>
      </c>
      <c r="N129" s="142" t="s">
        <v>40</v>
      </c>
      <c r="P129" s="143">
        <f>O129*H129</f>
        <v>0</v>
      </c>
      <c r="Q129" s="143">
        <v>3.841E-2</v>
      </c>
      <c r="R129" s="143">
        <f>Q129*H129</f>
        <v>7.6819999999999999E-2</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9219</v>
      </c>
    </row>
    <row r="130" spans="2:65" s="12" customFormat="1">
      <c r="B130" s="156"/>
      <c r="D130" s="151" t="s">
        <v>442</v>
      </c>
      <c r="E130" s="157" t="s">
        <v>3</v>
      </c>
      <c r="F130" s="158" t="s">
        <v>9220</v>
      </c>
      <c r="H130" s="159">
        <v>2</v>
      </c>
      <c r="I130" s="160"/>
      <c r="L130" s="156"/>
      <c r="M130" s="161"/>
      <c r="T130" s="162"/>
      <c r="AT130" s="157" t="s">
        <v>442</v>
      </c>
      <c r="AU130" s="157" t="s">
        <v>79</v>
      </c>
      <c r="AV130" s="12" t="s">
        <v>79</v>
      </c>
      <c r="AW130" s="12" t="s">
        <v>31</v>
      </c>
      <c r="AX130" s="12" t="s">
        <v>76</v>
      </c>
      <c r="AY130" s="157" t="s">
        <v>328</v>
      </c>
    </row>
    <row r="131" spans="2:65" s="1" customFormat="1" ht="24.2" customHeight="1">
      <c r="B131" s="133"/>
      <c r="C131" s="134" t="s">
        <v>505</v>
      </c>
      <c r="D131" s="134" t="s">
        <v>331</v>
      </c>
      <c r="E131" s="135" t="s">
        <v>1156</v>
      </c>
      <c r="F131" s="136" t="s">
        <v>1157</v>
      </c>
      <c r="G131" s="137" t="s">
        <v>367</v>
      </c>
      <c r="H131" s="138">
        <v>2</v>
      </c>
      <c r="I131" s="139"/>
      <c r="J131" s="140">
        <f>ROUND(I131*H131,2)</f>
        <v>0</v>
      </c>
      <c r="K131" s="136" t="s">
        <v>3</v>
      </c>
      <c r="L131" s="34"/>
      <c r="M131" s="141" t="s">
        <v>3</v>
      </c>
      <c r="N131" s="142" t="s">
        <v>40</v>
      </c>
      <c r="P131" s="143">
        <f>O131*H131</f>
        <v>0</v>
      </c>
      <c r="Q131" s="143">
        <v>0</v>
      </c>
      <c r="R131" s="143">
        <f>Q131*H131</f>
        <v>0</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9221</v>
      </c>
    </row>
    <row r="132" spans="2:65" s="1" customFormat="1" ht="49.15" customHeight="1">
      <c r="B132" s="133"/>
      <c r="C132" s="134" t="s">
        <v>512</v>
      </c>
      <c r="D132" s="134" t="s">
        <v>331</v>
      </c>
      <c r="E132" s="135" t="s">
        <v>1186</v>
      </c>
      <c r="F132" s="136" t="s">
        <v>1187</v>
      </c>
      <c r="G132" s="137" t="s">
        <v>585</v>
      </c>
      <c r="H132" s="138">
        <v>22.966000000000001</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9222</v>
      </c>
    </row>
    <row r="133" spans="2:65" s="1" customFormat="1">
      <c r="B133" s="34"/>
      <c r="D133" s="147" t="s">
        <v>338</v>
      </c>
      <c r="F133" s="148" t="s">
        <v>1189</v>
      </c>
      <c r="I133" s="149"/>
      <c r="L133" s="34"/>
      <c r="M133" s="150"/>
      <c r="T133" s="55"/>
      <c r="AT133" s="19" t="s">
        <v>338</v>
      </c>
      <c r="AU133" s="19" t="s">
        <v>79</v>
      </c>
    </row>
    <row r="134" spans="2:65" s="1" customFormat="1" ht="55.5" customHeight="1">
      <c r="B134" s="133"/>
      <c r="C134" s="134" t="s">
        <v>526</v>
      </c>
      <c r="D134" s="134" t="s">
        <v>331</v>
      </c>
      <c r="E134" s="135" t="s">
        <v>1190</v>
      </c>
      <c r="F134" s="136" t="s">
        <v>1191</v>
      </c>
      <c r="G134" s="137" t="s">
        <v>585</v>
      </c>
      <c r="H134" s="138">
        <v>22.966000000000001</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9223</v>
      </c>
    </row>
    <row r="135" spans="2:65" s="1" customFormat="1">
      <c r="B135" s="34"/>
      <c r="D135" s="147" t="s">
        <v>338</v>
      </c>
      <c r="F135" s="148" t="s">
        <v>1193</v>
      </c>
      <c r="I135" s="149"/>
      <c r="L135" s="34"/>
      <c r="M135" s="153"/>
      <c r="N135" s="154"/>
      <c r="O135" s="154"/>
      <c r="P135" s="154"/>
      <c r="Q135" s="154"/>
      <c r="R135" s="154"/>
      <c r="S135" s="154"/>
      <c r="T135" s="155"/>
      <c r="AT135" s="19" t="s">
        <v>338</v>
      </c>
      <c r="AU135" s="19" t="s">
        <v>79</v>
      </c>
    </row>
    <row r="136" spans="2:65" s="1" customFormat="1" ht="6.95" customHeight="1">
      <c r="B136" s="43"/>
      <c r="C136" s="44"/>
      <c r="D136" s="44"/>
      <c r="E136" s="44"/>
      <c r="F136" s="44"/>
      <c r="G136" s="44"/>
      <c r="H136" s="44"/>
      <c r="I136" s="44"/>
      <c r="J136" s="44"/>
      <c r="K136" s="44"/>
      <c r="L136" s="34"/>
    </row>
  </sheetData>
  <autoFilter ref="C94:K135" xr:uid="{00000000-0009-0000-0000-00002D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2D00-000000000000}"/>
    <hyperlink ref="F101" r:id="rId2" xr:uid="{00000000-0004-0000-2D00-000001000000}"/>
    <hyperlink ref="F103" r:id="rId3" xr:uid="{00000000-0004-0000-2D00-000002000000}"/>
    <hyperlink ref="F106" r:id="rId4" xr:uid="{00000000-0004-0000-2D00-000003000000}"/>
    <hyperlink ref="F109" r:id="rId5" xr:uid="{00000000-0004-0000-2D00-000004000000}"/>
    <hyperlink ref="F114" r:id="rId6" xr:uid="{00000000-0004-0000-2D00-000005000000}"/>
    <hyperlink ref="F117" r:id="rId7" xr:uid="{00000000-0004-0000-2D00-000006000000}"/>
    <hyperlink ref="F120" r:id="rId8" xr:uid="{00000000-0004-0000-2D00-000007000000}"/>
    <hyperlink ref="F133" r:id="rId9" xr:uid="{00000000-0004-0000-2D00-000008000000}"/>
    <hyperlink ref="F135" r:id="rId10" xr:uid="{00000000-0004-0000-2D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4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257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9055</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8862</v>
      </c>
      <c r="L12" s="34"/>
    </row>
    <row r="13" spans="2:46" s="1" customFormat="1" ht="16.5" customHeight="1">
      <c r="B13" s="34"/>
      <c r="E13" s="353" t="s">
        <v>7661</v>
      </c>
      <c r="F13" s="374"/>
      <c r="G13" s="374"/>
      <c r="H13" s="374"/>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ROUND((SUM(BE98:BE148)),  2)</f>
        <v>0</v>
      </c>
      <c r="I37" s="95">
        <v>0.21</v>
      </c>
      <c r="J37" s="84">
        <f>ROUND(((SUM(BE98:BE148))*I37),  2)</f>
        <v>0</v>
      </c>
      <c r="L37" s="34"/>
    </row>
    <row r="38" spans="2:12" s="1" customFormat="1" ht="14.45" customHeight="1">
      <c r="B38" s="34"/>
      <c r="E38" s="29" t="s">
        <v>41</v>
      </c>
      <c r="F38" s="84">
        <f>ROUND((SUM(BF98:BF148)),  2)</f>
        <v>0</v>
      </c>
      <c r="I38" s="95">
        <v>0.12</v>
      </c>
      <c r="J38" s="84">
        <f>ROUND(((SUM(BF98:BF148))*I38),  2)</f>
        <v>0</v>
      </c>
      <c r="L38" s="34"/>
    </row>
    <row r="39" spans="2:12" s="1" customFormat="1" ht="14.45" hidden="1" customHeight="1">
      <c r="B39" s="34"/>
      <c r="E39" s="29" t="s">
        <v>42</v>
      </c>
      <c r="F39" s="84">
        <f>ROUND((SUM(BG98:BG148)),  2)</f>
        <v>0</v>
      </c>
      <c r="I39" s="95">
        <v>0.21</v>
      </c>
      <c r="J39" s="84">
        <f>0</f>
        <v>0</v>
      </c>
      <c r="L39" s="34"/>
    </row>
    <row r="40" spans="2:12" s="1" customFormat="1" ht="14.45" hidden="1" customHeight="1">
      <c r="B40" s="34"/>
      <c r="E40" s="29" t="s">
        <v>43</v>
      </c>
      <c r="F40" s="84">
        <f>ROUND((SUM(BH98:BH148)),  2)</f>
        <v>0</v>
      </c>
      <c r="I40" s="95">
        <v>0.12</v>
      </c>
      <c r="J40" s="84">
        <f>0</f>
        <v>0</v>
      </c>
      <c r="L40" s="34"/>
    </row>
    <row r="41" spans="2:12" s="1" customFormat="1" ht="14.45" hidden="1" customHeight="1">
      <c r="B41" s="34"/>
      <c r="E41" s="29" t="s">
        <v>44</v>
      </c>
      <c r="F41" s="84">
        <f>ROUND((SUM(BI98:BI148)),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9055</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8862</v>
      </c>
      <c r="L57" s="34"/>
    </row>
    <row r="58" spans="2:12" s="1" customFormat="1" ht="16.5" customHeight="1">
      <c r="B58" s="34"/>
      <c r="E58" s="353" t="str">
        <f>E13</f>
        <v>D703 - Mobiliář</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4.85" customHeight="1">
      <c r="B70" s="109"/>
      <c r="D70" s="110" t="s">
        <v>2541</v>
      </c>
      <c r="E70" s="111"/>
      <c r="F70" s="111"/>
      <c r="G70" s="111"/>
      <c r="H70" s="111"/>
      <c r="I70" s="111"/>
      <c r="J70" s="112">
        <f>J101</f>
        <v>0</v>
      </c>
      <c r="L70" s="109"/>
    </row>
    <row r="71" spans="2:47" s="9" customFormat="1" ht="14.85" customHeight="1">
      <c r="B71" s="109"/>
      <c r="D71" s="110" t="s">
        <v>2543</v>
      </c>
      <c r="E71" s="111"/>
      <c r="F71" s="111"/>
      <c r="G71" s="111"/>
      <c r="H71" s="111"/>
      <c r="I71" s="111"/>
      <c r="J71" s="112">
        <f>J108</f>
        <v>0</v>
      </c>
      <c r="L71" s="109"/>
    </row>
    <row r="72" spans="2:47" s="9" customFormat="1" ht="19.899999999999999" customHeight="1">
      <c r="B72" s="109"/>
      <c r="D72" s="110" t="s">
        <v>427</v>
      </c>
      <c r="E72" s="111"/>
      <c r="F72" s="111"/>
      <c r="G72" s="111"/>
      <c r="H72" s="111"/>
      <c r="I72" s="111"/>
      <c r="J72" s="112">
        <f>J124</f>
        <v>0</v>
      </c>
      <c r="L72" s="109"/>
    </row>
    <row r="73" spans="2:47" s="9" customFormat="1" ht="19.899999999999999" customHeight="1">
      <c r="B73" s="109"/>
      <c r="D73" s="110" t="s">
        <v>7662</v>
      </c>
      <c r="E73" s="111"/>
      <c r="F73" s="111"/>
      <c r="G73" s="111"/>
      <c r="H73" s="111"/>
      <c r="I73" s="111"/>
      <c r="J73" s="112">
        <f>J138</f>
        <v>0</v>
      </c>
      <c r="L73" s="109"/>
    </row>
    <row r="74" spans="2:47" s="9" customFormat="1" ht="19.899999999999999" customHeight="1">
      <c r="B74" s="109"/>
      <c r="D74" s="110" t="s">
        <v>433</v>
      </c>
      <c r="E74" s="111"/>
      <c r="F74" s="111"/>
      <c r="G74" s="111"/>
      <c r="H74" s="111"/>
      <c r="I74" s="111"/>
      <c r="J74" s="112">
        <f>J146</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9055</v>
      </c>
      <c r="F86" s="335"/>
      <c r="G86" s="335"/>
      <c r="H86" s="335"/>
      <c r="L86" s="22"/>
    </row>
    <row r="87" spans="2:12" ht="12" customHeight="1">
      <c r="B87" s="22"/>
      <c r="C87" s="29" t="s">
        <v>303</v>
      </c>
      <c r="L87" s="22"/>
    </row>
    <row r="88" spans="2:12" s="1" customFormat="1" ht="16.5" customHeight="1">
      <c r="B88" s="34"/>
      <c r="E88" s="365" t="s">
        <v>419</v>
      </c>
      <c r="F88" s="374"/>
      <c r="G88" s="374"/>
      <c r="H88" s="374"/>
      <c r="L88" s="34"/>
    </row>
    <row r="89" spans="2:12" s="1" customFormat="1" ht="12" customHeight="1">
      <c r="B89" s="34"/>
      <c r="C89" s="29" t="s">
        <v>8862</v>
      </c>
      <c r="L89" s="34"/>
    </row>
    <row r="90" spans="2:12" s="1" customFormat="1" ht="16.5" customHeight="1">
      <c r="B90" s="34"/>
      <c r="E90" s="353" t="str">
        <f>E13</f>
        <v>D703 - Mobiliář</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2.4256551399999999</v>
      </c>
      <c r="S98" s="52"/>
      <c r="T98" s="119">
        <f>T99</f>
        <v>0</v>
      </c>
      <c r="AT98" s="19" t="s">
        <v>68</v>
      </c>
      <c r="AU98" s="19" t="s">
        <v>310</v>
      </c>
      <c r="BK98" s="120">
        <f>BK99</f>
        <v>0</v>
      </c>
    </row>
    <row r="99" spans="2:65" s="11" customFormat="1" ht="25.9" customHeight="1">
      <c r="B99" s="121"/>
      <c r="D99" s="122" t="s">
        <v>68</v>
      </c>
      <c r="E99" s="123" t="s">
        <v>434</v>
      </c>
      <c r="F99" s="123" t="s">
        <v>435</v>
      </c>
      <c r="I99" s="124"/>
      <c r="J99" s="125">
        <f>BK99</f>
        <v>0</v>
      </c>
      <c r="L99" s="121"/>
      <c r="M99" s="126"/>
      <c r="P99" s="127">
        <f>P100+P124+P138+P146</f>
        <v>0</v>
      </c>
      <c r="R99" s="127">
        <f>R100+R124+R138+R146</f>
        <v>2.4256551399999999</v>
      </c>
      <c r="T99" s="128">
        <f>T100+T124+T138+T146</f>
        <v>0</v>
      </c>
      <c r="AR99" s="122" t="s">
        <v>76</v>
      </c>
      <c r="AT99" s="129" t="s">
        <v>68</v>
      </c>
      <c r="AU99" s="129" t="s">
        <v>69</v>
      </c>
      <c r="AY99" s="122" t="s">
        <v>328</v>
      </c>
      <c r="BK99" s="130">
        <f>BK100+BK124+BK138+BK146</f>
        <v>0</v>
      </c>
    </row>
    <row r="100" spans="2:65" s="11" customFormat="1" ht="22.9" customHeight="1">
      <c r="B100" s="121"/>
      <c r="D100" s="122" t="s">
        <v>68</v>
      </c>
      <c r="E100" s="131" t="s">
        <v>76</v>
      </c>
      <c r="F100" s="131" t="s">
        <v>436</v>
      </c>
      <c r="I100" s="124"/>
      <c r="J100" s="132">
        <f>BK100</f>
        <v>0</v>
      </c>
      <c r="L100" s="121"/>
      <c r="M100" s="126"/>
      <c r="P100" s="127">
        <f>P101+P108</f>
        <v>0</v>
      </c>
      <c r="R100" s="127">
        <f>R101+R108</f>
        <v>0</v>
      </c>
      <c r="T100" s="128">
        <f>T101+T108</f>
        <v>0</v>
      </c>
      <c r="AR100" s="122" t="s">
        <v>76</v>
      </c>
      <c r="AT100" s="129" t="s">
        <v>68</v>
      </c>
      <c r="AU100" s="129" t="s">
        <v>76</v>
      </c>
      <c r="AY100" s="122" t="s">
        <v>328</v>
      </c>
      <c r="BK100" s="130">
        <f>BK101+BK108</f>
        <v>0</v>
      </c>
    </row>
    <row r="101" spans="2:65" s="11" customFormat="1" ht="20.85" customHeight="1">
      <c r="B101" s="121"/>
      <c r="D101" s="122" t="s">
        <v>68</v>
      </c>
      <c r="E101" s="131" t="s">
        <v>9</v>
      </c>
      <c r="F101" s="131" t="s">
        <v>2613</v>
      </c>
      <c r="I101" s="124"/>
      <c r="J101" s="132">
        <f>BK101</f>
        <v>0</v>
      </c>
      <c r="L101" s="121"/>
      <c r="M101" s="126"/>
      <c r="P101" s="127">
        <f>SUM(P102:P107)</f>
        <v>0</v>
      </c>
      <c r="R101" s="127">
        <f>SUM(R102:R107)</f>
        <v>0</v>
      </c>
      <c r="T101" s="128">
        <f>SUM(T102:T107)</f>
        <v>0</v>
      </c>
      <c r="AR101" s="122" t="s">
        <v>76</v>
      </c>
      <c r="AT101" s="129" t="s">
        <v>68</v>
      </c>
      <c r="AU101" s="129" t="s">
        <v>79</v>
      </c>
      <c r="AY101" s="122" t="s">
        <v>328</v>
      </c>
      <c r="BK101" s="130">
        <f>SUM(BK102:BK107)</f>
        <v>0</v>
      </c>
    </row>
    <row r="102" spans="2:65" s="1" customFormat="1" ht="24.2" customHeight="1">
      <c r="B102" s="133"/>
      <c r="C102" s="134" t="s">
        <v>76</v>
      </c>
      <c r="D102" s="134" t="s">
        <v>331</v>
      </c>
      <c r="E102" s="135" t="s">
        <v>7678</v>
      </c>
      <c r="F102" s="136" t="s">
        <v>7679</v>
      </c>
      <c r="G102" s="137" t="s">
        <v>491</v>
      </c>
      <c r="H102" s="138">
        <v>0.51800000000000002</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7680</v>
      </c>
    </row>
    <row r="103" spans="2:65" s="1" customFormat="1">
      <c r="B103" s="34"/>
      <c r="D103" s="147" t="s">
        <v>338</v>
      </c>
      <c r="F103" s="148" t="s">
        <v>7681</v>
      </c>
      <c r="I103" s="149"/>
      <c r="L103" s="34"/>
      <c r="M103" s="150"/>
      <c r="T103" s="55"/>
      <c r="AT103" s="19" t="s">
        <v>338</v>
      </c>
      <c r="AU103" s="19" t="s">
        <v>87</v>
      </c>
    </row>
    <row r="104" spans="2:65" s="12" customFormat="1">
      <c r="B104" s="156"/>
      <c r="D104" s="151" t="s">
        <v>442</v>
      </c>
      <c r="E104" s="157" t="s">
        <v>3</v>
      </c>
      <c r="F104" s="158" t="s">
        <v>9224</v>
      </c>
      <c r="H104" s="159">
        <v>0.23</v>
      </c>
      <c r="I104" s="160"/>
      <c r="L104" s="156"/>
      <c r="M104" s="161"/>
      <c r="T104" s="162"/>
      <c r="AT104" s="157" t="s">
        <v>442</v>
      </c>
      <c r="AU104" s="157" t="s">
        <v>87</v>
      </c>
      <c r="AV104" s="12" t="s">
        <v>79</v>
      </c>
      <c r="AW104" s="12" t="s">
        <v>31</v>
      </c>
      <c r="AX104" s="12" t="s">
        <v>69</v>
      </c>
      <c r="AY104" s="157" t="s">
        <v>328</v>
      </c>
    </row>
    <row r="105" spans="2:65" s="12" customFormat="1">
      <c r="B105" s="156"/>
      <c r="D105" s="151" t="s">
        <v>442</v>
      </c>
      <c r="E105" s="157" t="s">
        <v>3</v>
      </c>
      <c r="F105" s="158" t="s">
        <v>8876</v>
      </c>
      <c r="H105" s="159">
        <v>0.128</v>
      </c>
      <c r="I105" s="160"/>
      <c r="L105" s="156"/>
      <c r="M105" s="161"/>
      <c r="T105" s="162"/>
      <c r="AT105" s="157" t="s">
        <v>442</v>
      </c>
      <c r="AU105" s="157" t="s">
        <v>87</v>
      </c>
      <c r="AV105" s="12" t="s">
        <v>79</v>
      </c>
      <c r="AW105" s="12" t="s">
        <v>31</v>
      </c>
      <c r="AX105" s="12" t="s">
        <v>69</v>
      </c>
      <c r="AY105" s="157" t="s">
        <v>328</v>
      </c>
    </row>
    <row r="106" spans="2:65" s="12" customFormat="1">
      <c r="B106" s="156"/>
      <c r="D106" s="151" t="s">
        <v>442</v>
      </c>
      <c r="E106" s="157" t="s">
        <v>3</v>
      </c>
      <c r="F106" s="158" t="s">
        <v>9225</v>
      </c>
      <c r="H106" s="159">
        <v>0.16</v>
      </c>
      <c r="I106" s="160"/>
      <c r="L106" s="156"/>
      <c r="M106" s="161"/>
      <c r="T106" s="162"/>
      <c r="AT106" s="157" t="s">
        <v>442</v>
      </c>
      <c r="AU106" s="157" t="s">
        <v>87</v>
      </c>
      <c r="AV106" s="12" t="s">
        <v>79</v>
      </c>
      <c r="AW106" s="12" t="s">
        <v>31</v>
      </c>
      <c r="AX106" s="12" t="s">
        <v>69</v>
      </c>
      <c r="AY106" s="157" t="s">
        <v>328</v>
      </c>
    </row>
    <row r="107" spans="2:65" s="13" customFormat="1">
      <c r="B107" s="163"/>
      <c r="D107" s="151" t="s">
        <v>442</v>
      </c>
      <c r="E107" s="164" t="s">
        <v>3</v>
      </c>
      <c r="F107" s="165" t="s">
        <v>452</v>
      </c>
      <c r="H107" s="166">
        <v>0.51800000000000002</v>
      </c>
      <c r="I107" s="167"/>
      <c r="L107" s="163"/>
      <c r="M107" s="168"/>
      <c r="T107" s="169"/>
      <c r="AT107" s="164" t="s">
        <v>442</v>
      </c>
      <c r="AU107" s="164" t="s">
        <v>87</v>
      </c>
      <c r="AV107" s="13" t="s">
        <v>113</v>
      </c>
      <c r="AW107" s="13" t="s">
        <v>31</v>
      </c>
      <c r="AX107" s="13" t="s">
        <v>76</v>
      </c>
      <c r="AY107" s="164" t="s">
        <v>328</v>
      </c>
    </row>
    <row r="108" spans="2:65" s="11" customFormat="1" ht="20.85" customHeight="1">
      <c r="B108" s="121"/>
      <c r="D108" s="122" t="s">
        <v>68</v>
      </c>
      <c r="E108" s="131" t="s">
        <v>526</v>
      </c>
      <c r="F108" s="131" t="s">
        <v>2672</v>
      </c>
      <c r="I108" s="124"/>
      <c r="J108" s="132">
        <f>BK108</f>
        <v>0</v>
      </c>
      <c r="L108" s="121"/>
      <c r="M108" s="126"/>
      <c r="P108" s="127">
        <f>SUM(P109:P123)</f>
        <v>0</v>
      </c>
      <c r="R108" s="127">
        <f>SUM(R109:R123)</f>
        <v>0</v>
      </c>
      <c r="T108" s="128">
        <f>SUM(T109:T123)</f>
        <v>0</v>
      </c>
      <c r="AR108" s="122" t="s">
        <v>76</v>
      </c>
      <c r="AT108" s="129" t="s">
        <v>68</v>
      </c>
      <c r="AU108" s="129" t="s">
        <v>79</v>
      </c>
      <c r="AY108" s="122" t="s">
        <v>328</v>
      </c>
      <c r="BK108" s="130">
        <f>SUM(BK109:BK123)</f>
        <v>0</v>
      </c>
    </row>
    <row r="109" spans="2:65" s="1" customFormat="1" ht="62.65" customHeight="1">
      <c r="B109" s="133"/>
      <c r="C109" s="134" t="s">
        <v>79</v>
      </c>
      <c r="D109" s="134" t="s">
        <v>331</v>
      </c>
      <c r="E109" s="135" t="s">
        <v>967</v>
      </c>
      <c r="F109" s="136" t="s">
        <v>968</v>
      </c>
      <c r="G109" s="137" t="s">
        <v>491</v>
      </c>
      <c r="H109" s="138">
        <v>22.626999999999999</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87</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7696</v>
      </c>
    </row>
    <row r="110" spans="2:65" s="1" customFormat="1">
      <c r="B110" s="34"/>
      <c r="D110" s="147" t="s">
        <v>338</v>
      </c>
      <c r="F110" s="148" t="s">
        <v>970</v>
      </c>
      <c r="I110" s="149"/>
      <c r="L110" s="34"/>
      <c r="M110" s="150"/>
      <c r="T110" s="55"/>
      <c r="AT110" s="19" t="s">
        <v>338</v>
      </c>
      <c r="AU110" s="19" t="s">
        <v>87</v>
      </c>
    </row>
    <row r="111" spans="2:65" s="14" customFormat="1">
      <c r="B111" s="170"/>
      <c r="D111" s="151" t="s">
        <v>442</v>
      </c>
      <c r="E111" s="171" t="s">
        <v>3</v>
      </c>
      <c r="F111" s="172" t="s">
        <v>2674</v>
      </c>
      <c r="H111" s="171" t="s">
        <v>3</v>
      </c>
      <c r="I111" s="173"/>
      <c r="L111" s="170"/>
      <c r="M111" s="174"/>
      <c r="T111" s="175"/>
      <c r="AT111" s="171" t="s">
        <v>442</v>
      </c>
      <c r="AU111" s="171" t="s">
        <v>87</v>
      </c>
      <c r="AV111" s="14" t="s">
        <v>76</v>
      </c>
      <c r="AW111" s="14" t="s">
        <v>31</v>
      </c>
      <c r="AX111" s="14" t="s">
        <v>69</v>
      </c>
      <c r="AY111" s="171" t="s">
        <v>328</v>
      </c>
    </row>
    <row r="112" spans="2:65" s="14" customFormat="1">
      <c r="B112" s="170"/>
      <c r="D112" s="151" t="s">
        <v>442</v>
      </c>
      <c r="E112" s="171" t="s">
        <v>3</v>
      </c>
      <c r="F112" s="172" t="s">
        <v>2675</v>
      </c>
      <c r="H112" s="171" t="s">
        <v>3</v>
      </c>
      <c r="I112" s="173"/>
      <c r="L112" s="170"/>
      <c r="M112" s="174"/>
      <c r="T112" s="175"/>
      <c r="AT112" s="171" t="s">
        <v>442</v>
      </c>
      <c r="AU112" s="171" t="s">
        <v>87</v>
      </c>
      <c r="AV112" s="14" t="s">
        <v>76</v>
      </c>
      <c r="AW112" s="14" t="s">
        <v>31</v>
      </c>
      <c r="AX112" s="14" t="s">
        <v>69</v>
      </c>
      <c r="AY112" s="171" t="s">
        <v>328</v>
      </c>
    </row>
    <row r="113" spans="2:65" s="12" customFormat="1">
      <c r="B113" s="156"/>
      <c r="D113" s="151" t="s">
        <v>442</v>
      </c>
      <c r="E113" s="157" t="s">
        <v>3</v>
      </c>
      <c r="F113" s="158" t="s">
        <v>9226</v>
      </c>
      <c r="H113" s="159">
        <v>22.626999999999999</v>
      </c>
      <c r="I113" s="160"/>
      <c r="L113" s="156"/>
      <c r="M113" s="161"/>
      <c r="T113" s="162"/>
      <c r="AT113" s="157" t="s">
        <v>442</v>
      </c>
      <c r="AU113" s="157" t="s">
        <v>87</v>
      </c>
      <c r="AV113" s="12" t="s">
        <v>79</v>
      </c>
      <c r="AW113" s="12" t="s">
        <v>31</v>
      </c>
      <c r="AX113" s="12" t="s">
        <v>69</v>
      </c>
      <c r="AY113" s="157" t="s">
        <v>328</v>
      </c>
    </row>
    <row r="114" spans="2:65" s="14" customFormat="1">
      <c r="B114" s="170"/>
      <c r="D114" s="151" t="s">
        <v>442</v>
      </c>
      <c r="E114" s="171" t="s">
        <v>3</v>
      </c>
      <c r="F114" s="172" t="s">
        <v>7698</v>
      </c>
      <c r="H114" s="171" t="s">
        <v>3</v>
      </c>
      <c r="I114" s="173"/>
      <c r="L114" s="170"/>
      <c r="M114" s="174"/>
      <c r="T114" s="175"/>
      <c r="AT114" s="171" t="s">
        <v>442</v>
      </c>
      <c r="AU114" s="171" t="s">
        <v>87</v>
      </c>
      <c r="AV114" s="14" t="s">
        <v>76</v>
      </c>
      <c r="AW114" s="14" t="s">
        <v>31</v>
      </c>
      <c r="AX114" s="14" t="s">
        <v>69</v>
      </c>
      <c r="AY114" s="171" t="s">
        <v>328</v>
      </c>
    </row>
    <row r="115" spans="2:65" s="13" customFormat="1">
      <c r="B115" s="163"/>
      <c r="D115" s="151" t="s">
        <v>442</v>
      </c>
      <c r="E115" s="164" t="s">
        <v>3</v>
      </c>
      <c r="F115" s="165" t="s">
        <v>452</v>
      </c>
      <c r="H115" s="166">
        <v>22.626999999999999</v>
      </c>
      <c r="I115" s="167"/>
      <c r="L115" s="163"/>
      <c r="M115" s="168"/>
      <c r="T115" s="169"/>
      <c r="AT115" s="164" t="s">
        <v>442</v>
      </c>
      <c r="AU115" s="164" t="s">
        <v>87</v>
      </c>
      <c r="AV115" s="13" t="s">
        <v>113</v>
      </c>
      <c r="AW115" s="13" t="s">
        <v>31</v>
      </c>
      <c r="AX115" s="13" t="s">
        <v>76</v>
      </c>
      <c r="AY115" s="164" t="s">
        <v>328</v>
      </c>
    </row>
    <row r="116" spans="2:65" s="1" customFormat="1" ht="66.75" customHeight="1">
      <c r="B116" s="133"/>
      <c r="C116" s="134" t="s">
        <v>87</v>
      </c>
      <c r="D116" s="134" t="s">
        <v>331</v>
      </c>
      <c r="E116" s="135" t="s">
        <v>2678</v>
      </c>
      <c r="F116" s="136" t="s">
        <v>2679</v>
      </c>
      <c r="G116" s="137" t="s">
        <v>491</v>
      </c>
      <c r="H116" s="138">
        <v>113.13500000000001</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87</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7699</v>
      </c>
    </row>
    <row r="117" spans="2:65" s="1" customFormat="1">
      <c r="B117" s="34"/>
      <c r="D117" s="147" t="s">
        <v>338</v>
      </c>
      <c r="F117" s="148" t="s">
        <v>2681</v>
      </c>
      <c r="I117" s="149"/>
      <c r="L117" s="34"/>
      <c r="M117" s="150"/>
      <c r="T117" s="55"/>
      <c r="AT117" s="19" t="s">
        <v>338</v>
      </c>
      <c r="AU117" s="19" t="s">
        <v>87</v>
      </c>
    </row>
    <row r="118" spans="2:65" s="1" customFormat="1" ht="19.5">
      <c r="B118" s="34"/>
      <c r="D118" s="151" t="s">
        <v>340</v>
      </c>
      <c r="F118" s="152" t="s">
        <v>2682</v>
      </c>
      <c r="I118" s="149"/>
      <c r="L118" s="34"/>
      <c r="M118" s="150"/>
      <c r="T118" s="55"/>
      <c r="AT118" s="19" t="s">
        <v>340</v>
      </c>
      <c r="AU118" s="19" t="s">
        <v>87</v>
      </c>
    </row>
    <row r="119" spans="2:65" s="12" customFormat="1">
      <c r="B119" s="156"/>
      <c r="D119" s="151" t="s">
        <v>442</v>
      </c>
      <c r="F119" s="158" t="s">
        <v>9227</v>
      </c>
      <c r="H119" s="159">
        <v>113.13500000000001</v>
      </c>
      <c r="I119" s="160"/>
      <c r="L119" s="156"/>
      <c r="M119" s="161"/>
      <c r="T119" s="162"/>
      <c r="AT119" s="157" t="s">
        <v>442</v>
      </c>
      <c r="AU119" s="157" t="s">
        <v>87</v>
      </c>
      <c r="AV119" s="12" t="s">
        <v>79</v>
      </c>
      <c r="AW119" s="12" t="s">
        <v>4</v>
      </c>
      <c r="AX119" s="12" t="s">
        <v>76</v>
      </c>
      <c r="AY119" s="157" t="s">
        <v>328</v>
      </c>
    </row>
    <row r="120" spans="2:65" s="1" customFormat="1" ht="44.25" customHeight="1">
      <c r="B120" s="133"/>
      <c r="C120" s="134" t="s">
        <v>113</v>
      </c>
      <c r="D120" s="134" t="s">
        <v>331</v>
      </c>
      <c r="E120" s="135" t="s">
        <v>2684</v>
      </c>
      <c r="F120" s="136" t="s">
        <v>919</v>
      </c>
      <c r="G120" s="137" t="s">
        <v>585</v>
      </c>
      <c r="H120" s="138">
        <v>40.728999999999999</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113</v>
      </c>
      <c r="AT120" s="145" t="s">
        <v>331</v>
      </c>
      <c r="AU120" s="145" t="s">
        <v>87</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7701</v>
      </c>
    </row>
    <row r="121" spans="2:65" s="1" customFormat="1">
      <c r="B121" s="34"/>
      <c r="D121" s="147" t="s">
        <v>338</v>
      </c>
      <c r="F121" s="148" t="s">
        <v>2686</v>
      </c>
      <c r="I121" s="149"/>
      <c r="L121" s="34"/>
      <c r="M121" s="150"/>
      <c r="T121" s="55"/>
      <c r="AT121" s="19" t="s">
        <v>338</v>
      </c>
      <c r="AU121" s="19" t="s">
        <v>87</v>
      </c>
    </row>
    <row r="122" spans="2:65" s="1" customFormat="1" ht="29.25">
      <c r="B122" s="34"/>
      <c r="D122" s="151" t="s">
        <v>340</v>
      </c>
      <c r="F122" s="152" t="s">
        <v>2687</v>
      </c>
      <c r="I122" s="149"/>
      <c r="L122" s="34"/>
      <c r="M122" s="150"/>
      <c r="T122" s="55"/>
      <c r="AT122" s="19" t="s">
        <v>340</v>
      </c>
      <c r="AU122" s="19" t="s">
        <v>87</v>
      </c>
    </row>
    <row r="123" spans="2:65" s="12" customFormat="1">
      <c r="B123" s="156"/>
      <c r="D123" s="151" t="s">
        <v>442</v>
      </c>
      <c r="F123" s="158" t="s">
        <v>9228</v>
      </c>
      <c r="H123" s="159">
        <v>40.728999999999999</v>
      </c>
      <c r="I123" s="160"/>
      <c r="L123" s="156"/>
      <c r="M123" s="161"/>
      <c r="T123" s="162"/>
      <c r="AT123" s="157" t="s">
        <v>442</v>
      </c>
      <c r="AU123" s="157" t="s">
        <v>87</v>
      </c>
      <c r="AV123" s="12" t="s">
        <v>79</v>
      </c>
      <c r="AW123" s="12" t="s">
        <v>4</v>
      </c>
      <c r="AX123" s="12" t="s">
        <v>76</v>
      </c>
      <c r="AY123" s="157" t="s">
        <v>328</v>
      </c>
    </row>
    <row r="124" spans="2:65" s="11" customFormat="1" ht="22.9" customHeight="1">
      <c r="B124" s="121"/>
      <c r="D124" s="122" t="s">
        <v>68</v>
      </c>
      <c r="E124" s="131" t="s">
        <v>79</v>
      </c>
      <c r="F124" s="131" t="s">
        <v>525</v>
      </c>
      <c r="I124" s="124"/>
      <c r="J124" s="132">
        <f>BK124</f>
        <v>0</v>
      </c>
      <c r="L124" s="121"/>
      <c r="M124" s="126"/>
      <c r="P124" s="127">
        <f>SUM(P125:P137)</f>
        <v>0</v>
      </c>
      <c r="R124" s="127">
        <f>SUM(R125:R137)</f>
        <v>2.2769151399999998</v>
      </c>
      <c r="T124" s="128">
        <f>SUM(T125:T137)</f>
        <v>0</v>
      </c>
      <c r="AR124" s="122" t="s">
        <v>76</v>
      </c>
      <c r="AT124" s="129" t="s">
        <v>68</v>
      </c>
      <c r="AU124" s="129" t="s">
        <v>76</v>
      </c>
      <c r="AY124" s="122" t="s">
        <v>328</v>
      </c>
      <c r="BK124" s="130">
        <f>SUM(BK125:BK137)</f>
        <v>0</v>
      </c>
    </row>
    <row r="125" spans="2:65" s="1" customFormat="1" ht="24.2" customHeight="1">
      <c r="B125" s="133"/>
      <c r="C125" s="134" t="s">
        <v>138</v>
      </c>
      <c r="D125" s="134" t="s">
        <v>331</v>
      </c>
      <c r="E125" s="135" t="s">
        <v>7708</v>
      </c>
      <c r="F125" s="136" t="s">
        <v>7709</v>
      </c>
      <c r="G125" s="137" t="s">
        <v>491</v>
      </c>
      <c r="H125" s="138">
        <v>0.88700000000000001</v>
      </c>
      <c r="I125" s="139"/>
      <c r="J125" s="140">
        <f>ROUND(I125*H125,2)</f>
        <v>0</v>
      </c>
      <c r="K125" s="136" t="s">
        <v>335</v>
      </c>
      <c r="L125" s="34"/>
      <c r="M125" s="141" t="s">
        <v>3</v>
      </c>
      <c r="N125" s="142" t="s">
        <v>40</v>
      </c>
      <c r="P125" s="143">
        <f>O125*H125</f>
        <v>0</v>
      </c>
      <c r="Q125" s="143">
        <v>2.3010199999999998</v>
      </c>
      <c r="R125" s="143">
        <f>Q125*H125</f>
        <v>2.04100474</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7710</v>
      </c>
    </row>
    <row r="126" spans="2:65" s="1" customFormat="1">
      <c r="B126" s="34"/>
      <c r="D126" s="147" t="s">
        <v>338</v>
      </c>
      <c r="F126" s="148" t="s">
        <v>7711</v>
      </c>
      <c r="I126" s="149"/>
      <c r="L126" s="34"/>
      <c r="M126" s="150"/>
      <c r="T126" s="55"/>
      <c r="AT126" s="19" t="s">
        <v>338</v>
      </c>
      <c r="AU126" s="19" t="s">
        <v>79</v>
      </c>
    </row>
    <row r="127" spans="2:65" s="12" customFormat="1">
      <c r="B127" s="156"/>
      <c r="D127" s="151" t="s">
        <v>442</v>
      </c>
      <c r="E127" s="157" t="s">
        <v>3</v>
      </c>
      <c r="F127" s="158" t="s">
        <v>9224</v>
      </c>
      <c r="H127" s="159">
        <v>0.23</v>
      </c>
      <c r="I127" s="160"/>
      <c r="L127" s="156"/>
      <c r="M127" s="161"/>
      <c r="T127" s="162"/>
      <c r="AT127" s="157" t="s">
        <v>442</v>
      </c>
      <c r="AU127" s="157" t="s">
        <v>79</v>
      </c>
      <c r="AV127" s="12" t="s">
        <v>79</v>
      </c>
      <c r="AW127" s="12" t="s">
        <v>31</v>
      </c>
      <c r="AX127" s="12" t="s">
        <v>69</v>
      </c>
      <c r="AY127" s="157" t="s">
        <v>328</v>
      </c>
    </row>
    <row r="128" spans="2:65" s="12" customFormat="1">
      <c r="B128" s="156"/>
      <c r="D128" s="151" t="s">
        <v>442</v>
      </c>
      <c r="E128" s="157" t="s">
        <v>3</v>
      </c>
      <c r="F128" s="158" t="s">
        <v>8876</v>
      </c>
      <c r="H128" s="159">
        <v>0.128</v>
      </c>
      <c r="I128" s="160"/>
      <c r="L128" s="156"/>
      <c r="M128" s="161"/>
      <c r="T128" s="162"/>
      <c r="AT128" s="157" t="s">
        <v>442</v>
      </c>
      <c r="AU128" s="157" t="s">
        <v>79</v>
      </c>
      <c r="AV128" s="12" t="s">
        <v>79</v>
      </c>
      <c r="AW128" s="12" t="s">
        <v>31</v>
      </c>
      <c r="AX128" s="12" t="s">
        <v>69</v>
      </c>
      <c r="AY128" s="157" t="s">
        <v>328</v>
      </c>
    </row>
    <row r="129" spans="2:65" s="12" customFormat="1">
      <c r="B129" s="156"/>
      <c r="D129" s="151" t="s">
        <v>442</v>
      </c>
      <c r="E129" s="157" t="s">
        <v>3</v>
      </c>
      <c r="F129" s="158" t="s">
        <v>8878</v>
      </c>
      <c r="H129" s="159">
        <v>0.48699999999999999</v>
      </c>
      <c r="I129" s="160"/>
      <c r="L129" s="156"/>
      <c r="M129" s="161"/>
      <c r="T129" s="162"/>
      <c r="AT129" s="157" t="s">
        <v>442</v>
      </c>
      <c r="AU129" s="157" t="s">
        <v>79</v>
      </c>
      <c r="AV129" s="12" t="s">
        <v>79</v>
      </c>
      <c r="AW129" s="12" t="s">
        <v>31</v>
      </c>
      <c r="AX129" s="12" t="s">
        <v>69</v>
      </c>
      <c r="AY129" s="157" t="s">
        <v>328</v>
      </c>
    </row>
    <row r="130" spans="2:65" s="13" customFormat="1">
      <c r="B130" s="163"/>
      <c r="D130" s="151" t="s">
        <v>442</v>
      </c>
      <c r="E130" s="164" t="s">
        <v>3</v>
      </c>
      <c r="F130" s="165" t="s">
        <v>452</v>
      </c>
      <c r="H130" s="166">
        <v>0.84499999999999997</v>
      </c>
      <c r="I130" s="167"/>
      <c r="L130" s="163"/>
      <c r="M130" s="168"/>
      <c r="T130" s="169"/>
      <c r="AT130" s="164" t="s">
        <v>442</v>
      </c>
      <c r="AU130" s="164" t="s">
        <v>79</v>
      </c>
      <c r="AV130" s="13" t="s">
        <v>113</v>
      </c>
      <c r="AW130" s="13" t="s">
        <v>31</v>
      </c>
      <c r="AX130" s="13" t="s">
        <v>76</v>
      </c>
      <c r="AY130" s="164" t="s">
        <v>328</v>
      </c>
    </row>
    <row r="131" spans="2:65" s="12" customFormat="1">
      <c r="B131" s="156"/>
      <c r="D131" s="151" t="s">
        <v>442</v>
      </c>
      <c r="F131" s="158" t="s">
        <v>9229</v>
      </c>
      <c r="H131" s="159">
        <v>0.88700000000000001</v>
      </c>
      <c r="I131" s="160"/>
      <c r="L131" s="156"/>
      <c r="M131" s="161"/>
      <c r="T131" s="162"/>
      <c r="AT131" s="157" t="s">
        <v>442</v>
      </c>
      <c r="AU131" s="157" t="s">
        <v>79</v>
      </c>
      <c r="AV131" s="12" t="s">
        <v>79</v>
      </c>
      <c r="AW131" s="12" t="s">
        <v>4</v>
      </c>
      <c r="AX131" s="12" t="s">
        <v>76</v>
      </c>
      <c r="AY131" s="157" t="s">
        <v>328</v>
      </c>
    </row>
    <row r="132" spans="2:65" s="1" customFormat="1" ht="24.2" customHeight="1">
      <c r="B132" s="133"/>
      <c r="C132" s="134" t="s">
        <v>150</v>
      </c>
      <c r="D132" s="134" t="s">
        <v>331</v>
      </c>
      <c r="E132" s="135" t="s">
        <v>7714</v>
      </c>
      <c r="F132" s="136" t="s">
        <v>7715</v>
      </c>
      <c r="G132" s="137" t="s">
        <v>439</v>
      </c>
      <c r="H132" s="138">
        <v>2.1120000000000001</v>
      </c>
      <c r="I132" s="139"/>
      <c r="J132" s="140">
        <f>ROUND(I132*H132,2)</f>
        <v>0</v>
      </c>
      <c r="K132" s="136" t="s">
        <v>335</v>
      </c>
      <c r="L132" s="34"/>
      <c r="M132" s="141" t="s">
        <v>3</v>
      </c>
      <c r="N132" s="142" t="s">
        <v>40</v>
      </c>
      <c r="P132" s="143">
        <f>O132*H132</f>
        <v>0</v>
      </c>
      <c r="Q132" s="143">
        <v>0.11169999999999999</v>
      </c>
      <c r="R132" s="143">
        <f>Q132*H132</f>
        <v>0.23591039999999999</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7716</v>
      </c>
    </row>
    <row r="133" spans="2:65" s="1" customFormat="1">
      <c r="B133" s="34"/>
      <c r="D133" s="147" t="s">
        <v>338</v>
      </c>
      <c r="F133" s="148" t="s">
        <v>7717</v>
      </c>
      <c r="I133" s="149"/>
      <c r="L133" s="34"/>
      <c r="M133" s="150"/>
      <c r="T133" s="55"/>
      <c r="AT133" s="19" t="s">
        <v>338</v>
      </c>
      <c r="AU133" s="19" t="s">
        <v>79</v>
      </c>
    </row>
    <row r="134" spans="2:65" s="12" customFormat="1">
      <c r="B134" s="156"/>
      <c r="D134" s="151" t="s">
        <v>442</v>
      </c>
      <c r="E134" s="157" t="s">
        <v>3</v>
      </c>
      <c r="F134" s="158" t="s">
        <v>9230</v>
      </c>
      <c r="H134" s="159">
        <v>1.1519999999999999</v>
      </c>
      <c r="I134" s="160"/>
      <c r="L134" s="156"/>
      <c r="M134" s="161"/>
      <c r="T134" s="162"/>
      <c r="AT134" s="157" t="s">
        <v>442</v>
      </c>
      <c r="AU134" s="157" t="s">
        <v>79</v>
      </c>
      <c r="AV134" s="12" t="s">
        <v>79</v>
      </c>
      <c r="AW134" s="12" t="s">
        <v>31</v>
      </c>
      <c r="AX134" s="12" t="s">
        <v>69</v>
      </c>
      <c r="AY134" s="157" t="s">
        <v>328</v>
      </c>
    </row>
    <row r="135" spans="2:65" s="12" customFormat="1">
      <c r="B135" s="156"/>
      <c r="D135" s="151" t="s">
        <v>442</v>
      </c>
      <c r="E135" s="157" t="s">
        <v>3</v>
      </c>
      <c r="F135" s="158" t="s">
        <v>8885</v>
      </c>
      <c r="H135" s="159">
        <v>0.32</v>
      </c>
      <c r="I135" s="160"/>
      <c r="L135" s="156"/>
      <c r="M135" s="161"/>
      <c r="T135" s="162"/>
      <c r="AT135" s="157" t="s">
        <v>442</v>
      </c>
      <c r="AU135" s="157" t="s">
        <v>79</v>
      </c>
      <c r="AV135" s="12" t="s">
        <v>79</v>
      </c>
      <c r="AW135" s="12" t="s">
        <v>31</v>
      </c>
      <c r="AX135" s="12" t="s">
        <v>69</v>
      </c>
      <c r="AY135" s="157" t="s">
        <v>328</v>
      </c>
    </row>
    <row r="136" spans="2:65" s="12" customFormat="1">
      <c r="B136" s="156"/>
      <c r="D136" s="151" t="s">
        <v>442</v>
      </c>
      <c r="E136" s="157" t="s">
        <v>3</v>
      </c>
      <c r="F136" s="158" t="s">
        <v>9231</v>
      </c>
      <c r="H136" s="159">
        <v>0.64</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2.1120000000000001</v>
      </c>
      <c r="I137" s="167"/>
      <c r="L137" s="163"/>
      <c r="M137" s="168"/>
      <c r="T137" s="169"/>
      <c r="AT137" s="164" t="s">
        <v>442</v>
      </c>
      <c r="AU137" s="164" t="s">
        <v>79</v>
      </c>
      <c r="AV137" s="13" t="s">
        <v>113</v>
      </c>
      <c r="AW137" s="13" t="s">
        <v>31</v>
      </c>
      <c r="AX137" s="13" t="s">
        <v>76</v>
      </c>
      <c r="AY137" s="164" t="s">
        <v>328</v>
      </c>
    </row>
    <row r="138" spans="2:65" s="11" customFormat="1" ht="22.9" customHeight="1">
      <c r="B138" s="121"/>
      <c r="D138" s="122" t="s">
        <v>68</v>
      </c>
      <c r="E138" s="131" t="s">
        <v>183</v>
      </c>
      <c r="F138" s="131" t="s">
        <v>202</v>
      </c>
      <c r="I138" s="124"/>
      <c r="J138" s="132">
        <f>BK138</f>
        <v>0</v>
      </c>
      <c r="L138" s="121"/>
      <c r="M138" s="126"/>
      <c r="P138" s="127">
        <f>SUM(P139:P145)</f>
        <v>0</v>
      </c>
      <c r="R138" s="127">
        <f>SUM(R139:R145)</f>
        <v>0.14874000000000001</v>
      </c>
      <c r="T138" s="128">
        <f>SUM(T139:T145)</f>
        <v>0</v>
      </c>
      <c r="AR138" s="122" t="s">
        <v>76</v>
      </c>
      <c r="AT138" s="129" t="s">
        <v>68</v>
      </c>
      <c r="AU138" s="129" t="s">
        <v>76</v>
      </c>
      <c r="AY138" s="122" t="s">
        <v>328</v>
      </c>
      <c r="BK138" s="130">
        <f>SUM(BK139:BK145)</f>
        <v>0</v>
      </c>
    </row>
    <row r="139" spans="2:65" s="1" customFormat="1" ht="16.5" customHeight="1">
      <c r="B139" s="133"/>
      <c r="C139" s="134" t="s">
        <v>168</v>
      </c>
      <c r="D139" s="134" t="s">
        <v>331</v>
      </c>
      <c r="E139" s="135" t="s">
        <v>7731</v>
      </c>
      <c r="F139" s="136" t="s">
        <v>7732</v>
      </c>
      <c r="G139" s="137" t="s">
        <v>574</v>
      </c>
      <c r="H139" s="138">
        <v>2</v>
      </c>
      <c r="I139" s="139"/>
      <c r="J139" s="140">
        <f>ROUND(I139*H139,2)</f>
        <v>0</v>
      </c>
      <c r="K139" s="136" t="s">
        <v>335</v>
      </c>
      <c r="L139" s="34"/>
      <c r="M139" s="141" t="s">
        <v>3</v>
      </c>
      <c r="N139" s="142" t="s">
        <v>40</v>
      </c>
      <c r="P139" s="143">
        <f>O139*H139</f>
        <v>0</v>
      </c>
      <c r="Q139" s="143">
        <v>7.2870000000000004E-2</v>
      </c>
      <c r="R139" s="143">
        <f>Q139*H139</f>
        <v>0.14574000000000001</v>
      </c>
      <c r="S139" s="143">
        <v>0</v>
      </c>
      <c r="T139" s="144">
        <f>S139*H139</f>
        <v>0</v>
      </c>
      <c r="AR139" s="145" t="s">
        <v>113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7733</v>
      </c>
    </row>
    <row r="140" spans="2:65" s="1" customFormat="1">
      <c r="B140" s="34"/>
      <c r="D140" s="147" t="s">
        <v>338</v>
      </c>
      <c r="F140" s="148" t="s">
        <v>7734</v>
      </c>
      <c r="I140" s="149"/>
      <c r="L140" s="34"/>
      <c r="M140" s="150"/>
      <c r="T140" s="55"/>
      <c r="AT140" s="19" t="s">
        <v>338</v>
      </c>
      <c r="AU140" s="19" t="s">
        <v>79</v>
      </c>
    </row>
    <row r="141" spans="2:65" s="1" customFormat="1" ht="16.5" customHeight="1">
      <c r="B141" s="133"/>
      <c r="C141" s="176" t="s">
        <v>171</v>
      </c>
      <c r="D141" s="176" t="s">
        <v>539</v>
      </c>
      <c r="E141" s="177" t="s">
        <v>4552</v>
      </c>
      <c r="F141" s="178" t="s">
        <v>7737</v>
      </c>
      <c r="G141" s="179" t="s">
        <v>367</v>
      </c>
      <c r="H141" s="180">
        <v>2</v>
      </c>
      <c r="I141" s="181"/>
      <c r="J141" s="182">
        <f>ROUND(I141*H141,2)</f>
        <v>0</v>
      </c>
      <c r="K141" s="178" t="s">
        <v>3</v>
      </c>
      <c r="L141" s="183"/>
      <c r="M141" s="184" t="s">
        <v>3</v>
      </c>
      <c r="N141" s="185" t="s">
        <v>40</v>
      </c>
      <c r="P141" s="143">
        <f>O141*H141</f>
        <v>0</v>
      </c>
      <c r="Q141" s="143">
        <v>0</v>
      </c>
      <c r="R141" s="143">
        <f>Q141*H141</f>
        <v>0</v>
      </c>
      <c r="S141" s="143">
        <v>0</v>
      </c>
      <c r="T141" s="144">
        <f>S141*H141</f>
        <v>0</v>
      </c>
      <c r="AR141" s="145" t="s">
        <v>171</v>
      </c>
      <c r="AT141" s="145" t="s">
        <v>539</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7738</v>
      </c>
    </row>
    <row r="142" spans="2:65" s="1" customFormat="1" ht="24.2" customHeight="1">
      <c r="B142" s="133"/>
      <c r="C142" s="134" t="s">
        <v>183</v>
      </c>
      <c r="D142" s="134" t="s">
        <v>331</v>
      </c>
      <c r="E142" s="135" t="s">
        <v>7742</v>
      </c>
      <c r="F142" s="136" t="s">
        <v>7743</v>
      </c>
      <c r="G142" s="137" t="s">
        <v>574</v>
      </c>
      <c r="H142" s="138">
        <v>3</v>
      </c>
      <c r="I142" s="139"/>
      <c r="J142" s="140">
        <f>ROUND(I142*H142,2)</f>
        <v>0</v>
      </c>
      <c r="K142" s="136" t="s">
        <v>335</v>
      </c>
      <c r="L142" s="34"/>
      <c r="M142" s="141" t="s">
        <v>3</v>
      </c>
      <c r="N142" s="142" t="s">
        <v>40</v>
      </c>
      <c r="P142" s="143">
        <f>O142*H142</f>
        <v>0</v>
      </c>
      <c r="Q142" s="143">
        <v>1E-3</v>
      </c>
      <c r="R142" s="143">
        <f>Q142*H142</f>
        <v>3.0000000000000001E-3</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7744</v>
      </c>
    </row>
    <row r="143" spans="2:65" s="1" customFormat="1">
      <c r="B143" s="34"/>
      <c r="D143" s="147" t="s">
        <v>338</v>
      </c>
      <c r="F143" s="148" t="s">
        <v>7745</v>
      </c>
      <c r="I143" s="149"/>
      <c r="L143" s="34"/>
      <c r="M143" s="150"/>
      <c r="T143" s="55"/>
      <c r="AT143" s="19" t="s">
        <v>338</v>
      </c>
      <c r="AU143" s="19" t="s">
        <v>79</v>
      </c>
    </row>
    <row r="144" spans="2:65" s="1" customFormat="1" ht="16.5" customHeight="1">
      <c r="B144" s="133"/>
      <c r="C144" s="176" t="s">
        <v>235</v>
      </c>
      <c r="D144" s="176" t="s">
        <v>539</v>
      </c>
      <c r="E144" s="177" t="s">
        <v>4529</v>
      </c>
      <c r="F144" s="178" t="s">
        <v>7748</v>
      </c>
      <c r="G144" s="179" t="s">
        <v>367</v>
      </c>
      <c r="H144" s="180">
        <v>3</v>
      </c>
      <c r="I144" s="181"/>
      <c r="J144" s="182">
        <f>ROUND(I144*H144,2)</f>
        <v>0</v>
      </c>
      <c r="K144" s="178" t="s">
        <v>3</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7749</v>
      </c>
    </row>
    <row r="145" spans="2:65" s="1" customFormat="1" ht="21.75" customHeight="1">
      <c r="B145" s="133"/>
      <c r="C145" s="134" t="s">
        <v>239</v>
      </c>
      <c r="D145" s="134" t="s">
        <v>331</v>
      </c>
      <c r="E145" s="135" t="s">
        <v>4431</v>
      </c>
      <c r="F145" s="136" t="s">
        <v>8891</v>
      </c>
      <c r="G145" s="137" t="s">
        <v>367</v>
      </c>
      <c r="H145" s="138">
        <v>4</v>
      </c>
      <c r="I145" s="139"/>
      <c r="J145" s="140">
        <f>ROUND(I145*H145,2)</f>
        <v>0</v>
      </c>
      <c r="K145" s="136" t="s">
        <v>3</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8892</v>
      </c>
    </row>
    <row r="146" spans="2:65" s="11" customFormat="1" ht="22.9" customHeight="1">
      <c r="B146" s="121"/>
      <c r="D146" s="122" t="s">
        <v>68</v>
      </c>
      <c r="E146" s="131" t="s">
        <v>927</v>
      </c>
      <c r="F146" s="131" t="s">
        <v>928</v>
      </c>
      <c r="I146" s="124"/>
      <c r="J146" s="132">
        <f>BK146</f>
        <v>0</v>
      </c>
      <c r="L146" s="121"/>
      <c r="M146" s="126"/>
      <c r="P146" s="127">
        <f>SUM(P147:P148)</f>
        <v>0</v>
      </c>
      <c r="R146" s="127">
        <f>SUM(R147:R148)</f>
        <v>0</v>
      </c>
      <c r="T146" s="128">
        <f>SUM(T147:T148)</f>
        <v>0</v>
      </c>
      <c r="AR146" s="122" t="s">
        <v>76</v>
      </c>
      <c r="AT146" s="129" t="s">
        <v>68</v>
      </c>
      <c r="AU146" s="129" t="s">
        <v>76</v>
      </c>
      <c r="AY146" s="122" t="s">
        <v>328</v>
      </c>
      <c r="BK146" s="130">
        <f>SUM(BK147:BK148)</f>
        <v>0</v>
      </c>
    </row>
    <row r="147" spans="2:65" s="1" customFormat="1" ht="55.5" customHeight="1">
      <c r="B147" s="133"/>
      <c r="C147" s="134" t="s">
        <v>9</v>
      </c>
      <c r="D147" s="134" t="s">
        <v>331</v>
      </c>
      <c r="E147" s="135" t="s">
        <v>5344</v>
      </c>
      <c r="F147" s="136" t="s">
        <v>5345</v>
      </c>
      <c r="G147" s="137" t="s">
        <v>585</v>
      </c>
      <c r="H147" s="138">
        <v>2.4260000000000002</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7793</v>
      </c>
    </row>
    <row r="148" spans="2:65" s="1" customFormat="1">
      <c r="B148" s="34"/>
      <c r="D148" s="147" t="s">
        <v>338</v>
      </c>
      <c r="F148" s="148" t="s">
        <v>5347</v>
      </c>
      <c r="I148" s="149"/>
      <c r="L148" s="34"/>
      <c r="M148" s="153"/>
      <c r="N148" s="154"/>
      <c r="O148" s="154"/>
      <c r="P148" s="154"/>
      <c r="Q148" s="154"/>
      <c r="R148" s="154"/>
      <c r="S148" s="154"/>
      <c r="T148" s="155"/>
      <c r="AT148" s="19" t="s">
        <v>338</v>
      </c>
      <c r="AU148" s="19" t="s">
        <v>79</v>
      </c>
    </row>
    <row r="149" spans="2:65" s="1" customFormat="1" ht="6.95" customHeight="1">
      <c r="B149" s="43"/>
      <c r="C149" s="44"/>
      <c r="D149" s="44"/>
      <c r="E149" s="44"/>
      <c r="F149" s="44"/>
      <c r="G149" s="44"/>
      <c r="H149" s="44"/>
      <c r="I149" s="44"/>
      <c r="J149" s="44"/>
      <c r="K149" s="44"/>
      <c r="L149" s="34"/>
    </row>
  </sheetData>
  <autoFilter ref="C97:K148" xr:uid="{00000000-0009-0000-0000-00002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E00-000000000000}"/>
    <hyperlink ref="F110" r:id="rId2" xr:uid="{00000000-0004-0000-2E00-000001000000}"/>
    <hyperlink ref="F117" r:id="rId3" xr:uid="{00000000-0004-0000-2E00-000002000000}"/>
    <hyperlink ref="F121" r:id="rId4" xr:uid="{00000000-0004-0000-2E00-000003000000}"/>
    <hyperlink ref="F126" r:id="rId5" xr:uid="{00000000-0004-0000-2E00-000004000000}"/>
    <hyperlink ref="F133" r:id="rId6" xr:uid="{00000000-0004-0000-2E00-000005000000}"/>
    <hyperlink ref="F140" r:id="rId7" xr:uid="{00000000-0004-0000-2E00-000006000000}"/>
    <hyperlink ref="F143" r:id="rId8" xr:uid="{00000000-0004-0000-2E00-000007000000}"/>
    <hyperlink ref="F148" r:id="rId9" xr:uid="{00000000-0004-0000-2E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39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261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9055</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8874</v>
      </c>
      <c r="L12" s="34"/>
    </row>
    <row r="13" spans="2:46" s="1" customFormat="1" ht="16.5" customHeight="1">
      <c r="B13" s="34"/>
      <c r="E13" s="353" t="s">
        <v>9232</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ROUND((SUM(BE98:BE395)),  2)</f>
        <v>0</v>
      </c>
      <c r="I37" s="95">
        <v>0.21</v>
      </c>
      <c r="J37" s="84">
        <f>ROUND(((SUM(BE98:BE395))*I37),  2)</f>
        <v>0</v>
      </c>
      <c r="L37" s="34"/>
    </row>
    <row r="38" spans="2:12" s="1" customFormat="1" ht="14.45" customHeight="1">
      <c r="B38" s="34"/>
      <c r="E38" s="29" t="s">
        <v>41</v>
      </c>
      <c r="F38" s="84">
        <f>ROUND((SUM(BF98:BF395)),  2)</f>
        <v>0</v>
      </c>
      <c r="I38" s="95">
        <v>0.12</v>
      </c>
      <c r="J38" s="84">
        <f>ROUND(((SUM(BF98:BF395))*I38),  2)</f>
        <v>0</v>
      </c>
      <c r="L38" s="34"/>
    </row>
    <row r="39" spans="2:12" s="1" customFormat="1" ht="14.45" hidden="1" customHeight="1">
      <c r="B39" s="34"/>
      <c r="E39" s="29" t="s">
        <v>42</v>
      </c>
      <c r="F39" s="84">
        <f>ROUND((SUM(BG98:BG395)),  2)</f>
        <v>0</v>
      </c>
      <c r="I39" s="95">
        <v>0.21</v>
      </c>
      <c r="J39" s="84">
        <f>0</f>
        <v>0</v>
      </c>
      <c r="L39" s="34"/>
    </row>
    <row r="40" spans="2:12" s="1" customFormat="1" ht="14.45" hidden="1" customHeight="1">
      <c r="B40" s="34"/>
      <c r="E40" s="29" t="s">
        <v>43</v>
      </c>
      <c r="F40" s="84">
        <f>ROUND((SUM(BH98:BH395)),  2)</f>
        <v>0</v>
      </c>
      <c r="I40" s="95">
        <v>0.12</v>
      </c>
      <c r="J40" s="84">
        <f>0</f>
        <v>0</v>
      </c>
      <c r="L40" s="34"/>
    </row>
    <row r="41" spans="2:12" s="1" customFormat="1" ht="14.45" hidden="1" customHeight="1">
      <c r="B41" s="34"/>
      <c r="E41" s="29" t="s">
        <v>44</v>
      </c>
      <c r="F41" s="84">
        <f>ROUND((SUM(BI98:BI395)),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9055</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8874</v>
      </c>
      <c r="L57" s="34"/>
    </row>
    <row r="58" spans="2:12" s="1" customFormat="1" ht="16.5" customHeight="1">
      <c r="B58" s="34"/>
      <c r="E58" s="353" t="str">
        <f>E13</f>
        <v>Objekt2 - Vegetační úpravy Etapa 3</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7796</v>
      </c>
      <c r="E68" s="107"/>
      <c r="F68" s="107"/>
      <c r="G68" s="107"/>
      <c r="H68" s="107"/>
      <c r="I68" s="107"/>
      <c r="J68" s="108">
        <f>J99</f>
        <v>0</v>
      </c>
      <c r="L68" s="105"/>
    </row>
    <row r="69" spans="2:47" s="8" customFormat="1" ht="24.95" customHeight="1">
      <c r="B69" s="105"/>
      <c r="D69" s="106" t="s">
        <v>7797</v>
      </c>
      <c r="E69" s="107"/>
      <c r="F69" s="107"/>
      <c r="G69" s="107"/>
      <c r="H69" s="107"/>
      <c r="I69" s="107"/>
      <c r="J69" s="108">
        <f>J120</f>
        <v>0</v>
      </c>
      <c r="L69" s="105"/>
    </row>
    <row r="70" spans="2:47" s="8" customFormat="1" ht="24.95" customHeight="1">
      <c r="B70" s="105"/>
      <c r="D70" s="106" t="s">
        <v>7798</v>
      </c>
      <c r="E70" s="107"/>
      <c r="F70" s="107"/>
      <c r="G70" s="107"/>
      <c r="H70" s="107"/>
      <c r="I70" s="107"/>
      <c r="J70" s="108">
        <f>J184</f>
        <v>0</v>
      </c>
      <c r="L70" s="105"/>
    </row>
    <row r="71" spans="2:47" s="8" customFormat="1" ht="24.95" customHeight="1">
      <c r="B71" s="105"/>
      <c r="D71" s="106" t="s">
        <v>7799</v>
      </c>
      <c r="E71" s="107"/>
      <c r="F71" s="107"/>
      <c r="G71" s="107"/>
      <c r="H71" s="107"/>
      <c r="I71" s="107"/>
      <c r="J71" s="108">
        <f>J209</f>
        <v>0</v>
      </c>
      <c r="L71" s="105"/>
    </row>
    <row r="72" spans="2:47" s="8" customFormat="1" ht="24.95" customHeight="1">
      <c r="B72" s="105"/>
      <c r="D72" s="106" t="s">
        <v>7800</v>
      </c>
      <c r="E72" s="107"/>
      <c r="F72" s="107"/>
      <c r="G72" s="107"/>
      <c r="H72" s="107"/>
      <c r="I72" s="107"/>
      <c r="J72" s="108">
        <f>J219</f>
        <v>0</v>
      </c>
      <c r="L72" s="105"/>
    </row>
    <row r="73" spans="2:47" s="8" customFormat="1" ht="24.95" customHeight="1">
      <c r="B73" s="105"/>
      <c r="D73" s="106" t="s">
        <v>7802</v>
      </c>
      <c r="E73" s="107"/>
      <c r="F73" s="107"/>
      <c r="G73" s="107"/>
      <c r="H73" s="107"/>
      <c r="I73" s="107"/>
      <c r="J73" s="108">
        <f>J312</f>
        <v>0</v>
      </c>
      <c r="L73" s="105"/>
    </row>
    <row r="74" spans="2:47" s="8" customFormat="1" ht="24.95" customHeight="1">
      <c r="B74" s="105"/>
      <c r="D74" s="106" t="s">
        <v>7805</v>
      </c>
      <c r="E74" s="107"/>
      <c r="F74" s="107"/>
      <c r="G74" s="107"/>
      <c r="H74" s="107"/>
      <c r="I74" s="107"/>
      <c r="J74" s="108">
        <f>J337</f>
        <v>0</v>
      </c>
      <c r="L74" s="105"/>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9055</v>
      </c>
      <c r="F86" s="335"/>
      <c r="G86" s="335"/>
      <c r="H86" s="335"/>
      <c r="L86" s="22"/>
    </row>
    <row r="87" spans="2:12" ht="12" customHeight="1">
      <c r="B87" s="22"/>
      <c r="C87" s="29" t="s">
        <v>303</v>
      </c>
      <c r="L87" s="22"/>
    </row>
    <row r="88" spans="2:12" s="1" customFormat="1" ht="16.5" customHeight="1">
      <c r="B88" s="34"/>
      <c r="E88" s="365" t="s">
        <v>419</v>
      </c>
      <c r="F88" s="374"/>
      <c r="G88" s="374"/>
      <c r="H88" s="374"/>
      <c r="L88" s="34"/>
    </row>
    <row r="89" spans="2:12" s="1" customFormat="1" ht="12" customHeight="1">
      <c r="B89" s="34"/>
      <c r="C89" s="29" t="s">
        <v>8874</v>
      </c>
      <c r="L89" s="34"/>
    </row>
    <row r="90" spans="2:12" s="1" customFormat="1" ht="16.5" customHeight="1">
      <c r="B90" s="34"/>
      <c r="E90" s="353" t="str">
        <f>E13</f>
        <v>Objekt2 - Vegetační úpravy Etapa 3</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P99+P120+P184+P209+P219+P312+P337</f>
        <v>0</v>
      </c>
      <c r="Q98" s="52"/>
      <c r="R98" s="118">
        <f>R99+R120+R184+R209+R219+R312+R337</f>
        <v>0</v>
      </c>
      <c r="S98" s="52"/>
      <c r="T98" s="119">
        <f>T99+T120+T184+T209+T219+T312+T337</f>
        <v>0</v>
      </c>
      <c r="AT98" s="19" t="s">
        <v>68</v>
      </c>
      <c r="AU98" s="19" t="s">
        <v>310</v>
      </c>
      <c r="BK98" s="120">
        <f>BK99+BK120+BK184+BK209+BK219+BK312+BK337</f>
        <v>0</v>
      </c>
    </row>
    <row r="99" spans="2:65" s="11" customFormat="1" ht="25.9" customHeight="1">
      <c r="B99" s="121"/>
      <c r="D99" s="122" t="s">
        <v>68</v>
      </c>
      <c r="E99" s="123" t="s">
        <v>7808</v>
      </c>
      <c r="F99" s="123" t="s">
        <v>7809</v>
      </c>
      <c r="I99" s="124"/>
      <c r="J99" s="125">
        <f>BK99</f>
        <v>0</v>
      </c>
      <c r="L99" s="121"/>
      <c r="M99" s="126"/>
      <c r="P99" s="127">
        <f>SUM(P100:P119)</f>
        <v>0</v>
      </c>
      <c r="R99" s="127">
        <f>SUM(R100:R119)</f>
        <v>0</v>
      </c>
      <c r="T99" s="128">
        <f>SUM(T100:T119)</f>
        <v>0</v>
      </c>
      <c r="AR99" s="122" t="s">
        <v>76</v>
      </c>
      <c r="AT99" s="129" t="s">
        <v>68</v>
      </c>
      <c r="AU99" s="129" t="s">
        <v>69</v>
      </c>
      <c r="AY99" s="122" t="s">
        <v>328</v>
      </c>
      <c r="BK99" s="130">
        <f>SUM(BK100:BK119)</f>
        <v>0</v>
      </c>
    </row>
    <row r="100" spans="2:65" s="1" customFormat="1" ht="24.2" customHeight="1">
      <c r="B100" s="133"/>
      <c r="C100" s="134" t="s">
        <v>76</v>
      </c>
      <c r="D100" s="134" t="s">
        <v>331</v>
      </c>
      <c r="E100" s="135" t="s">
        <v>7810</v>
      </c>
      <c r="F100" s="136" t="s">
        <v>7811</v>
      </c>
      <c r="G100" s="137" t="s">
        <v>476</v>
      </c>
      <c r="H100" s="138">
        <v>48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7812</v>
      </c>
      <c r="I101" s="149"/>
      <c r="L101" s="34"/>
      <c r="M101" s="150"/>
      <c r="T101" s="55"/>
      <c r="AT101" s="19" t="s">
        <v>338</v>
      </c>
      <c r="AU101" s="19" t="s">
        <v>76</v>
      </c>
    </row>
    <row r="102" spans="2:65" s="1" customFormat="1" ht="19.5">
      <c r="B102" s="34"/>
      <c r="D102" s="151" t="s">
        <v>340</v>
      </c>
      <c r="F102" s="152" t="s">
        <v>9233</v>
      </c>
      <c r="I102" s="149"/>
      <c r="L102" s="34"/>
      <c r="M102" s="150"/>
      <c r="T102" s="55"/>
      <c r="AT102" s="19" t="s">
        <v>340</v>
      </c>
      <c r="AU102" s="19" t="s">
        <v>76</v>
      </c>
    </row>
    <row r="103" spans="2:65" s="14" customFormat="1">
      <c r="B103" s="170"/>
      <c r="D103" s="151" t="s">
        <v>442</v>
      </c>
      <c r="E103" s="171" t="s">
        <v>3</v>
      </c>
      <c r="F103" s="172" t="s">
        <v>9234</v>
      </c>
      <c r="H103" s="171" t="s">
        <v>3</v>
      </c>
      <c r="I103" s="173"/>
      <c r="L103" s="170"/>
      <c r="M103" s="174"/>
      <c r="T103" s="175"/>
      <c r="AT103" s="171" t="s">
        <v>442</v>
      </c>
      <c r="AU103" s="171" t="s">
        <v>76</v>
      </c>
      <c r="AV103" s="14" t="s">
        <v>76</v>
      </c>
      <c r="AW103" s="14" t="s">
        <v>31</v>
      </c>
      <c r="AX103" s="14" t="s">
        <v>69</v>
      </c>
      <c r="AY103" s="171" t="s">
        <v>328</v>
      </c>
    </row>
    <row r="104" spans="2:65" s="12" customFormat="1">
      <c r="B104" s="156"/>
      <c r="D104" s="151" t="s">
        <v>442</v>
      </c>
      <c r="E104" s="157" t="s">
        <v>3</v>
      </c>
      <c r="F104" s="158" t="s">
        <v>9235</v>
      </c>
      <c r="H104" s="159">
        <v>48</v>
      </c>
      <c r="I104" s="160"/>
      <c r="L104" s="156"/>
      <c r="M104" s="161"/>
      <c r="T104" s="162"/>
      <c r="AT104" s="157" t="s">
        <v>442</v>
      </c>
      <c r="AU104" s="157" t="s">
        <v>76</v>
      </c>
      <c r="AV104" s="12" t="s">
        <v>79</v>
      </c>
      <c r="AW104" s="12" t="s">
        <v>31</v>
      </c>
      <c r="AX104" s="12" t="s">
        <v>69</v>
      </c>
      <c r="AY104" s="157" t="s">
        <v>328</v>
      </c>
    </row>
    <row r="105" spans="2:65" s="13" customFormat="1">
      <c r="B105" s="163"/>
      <c r="D105" s="151" t="s">
        <v>442</v>
      </c>
      <c r="E105" s="164" t="s">
        <v>3</v>
      </c>
      <c r="F105" s="165" t="s">
        <v>452</v>
      </c>
      <c r="H105" s="166">
        <v>48</v>
      </c>
      <c r="I105" s="167"/>
      <c r="L105" s="163"/>
      <c r="M105" s="168"/>
      <c r="T105" s="169"/>
      <c r="AT105" s="164" t="s">
        <v>442</v>
      </c>
      <c r="AU105" s="164" t="s">
        <v>76</v>
      </c>
      <c r="AV105" s="13" t="s">
        <v>113</v>
      </c>
      <c r="AW105" s="13" t="s">
        <v>31</v>
      </c>
      <c r="AX105" s="13" t="s">
        <v>76</v>
      </c>
      <c r="AY105" s="164" t="s">
        <v>328</v>
      </c>
    </row>
    <row r="106" spans="2:65" s="1" customFormat="1" ht="33" customHeight="1">
      <c r="B106" s="133"/>
      <c r="C106" s="134" t="s">
        <v>79</v>
      </c>
      <c r="D106" s="134" t="s">
        <v>331</v>
      </c>
      <c r="E106" s="135" t="s">
        <v>7816</v>
      </c>
      <c r="F106" s="136" t="s">
        <v>7817</v>
      </c>
      <c r="G106" s="137" t="s">
        <v>476</v>
      </c>
      <c r="H106" s="138">
        <v>48</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113</v>
      </c>
    </row>
    <row r="107" spans="2:65" s="1" customFormat="1">
      <c r="B107" s="34"/>
      <c r="D107" s="147" t="s">
        <v>338</v>
      </c>
      <c r="F107" s="148" t="s">
        <v>7818</v>
      </c>
      <c r="I107" s="149"/>
      <c r="L107" s="34"/>
      <c r="M107" s="150"/>
      <c r="T107" s="55"/>
      <c r="AT107" s="19" t="s">
        <v>338</v>
      </c>
      <c r="AU107" s="19" t="s">
        <v>76</v>
      </c>
    </row>
    <row r="108" spans="2:65" s="1" customFormat="1" ht="44.25" customHeight="1">
      <c r="B108" s="133"/>
      <c r="C108" s="134" t="s">
        <v>87</v>
      </c>
      <c r="D108" s="134" t="s">
        <v>331</v>
      </c>
      <c r="E108" s="135" t="s">
        <v>7819</v>
      </c>
      <c r="F108" s="136" t="s">
        <v>7820</v>
      </c>
      <c r="G108" s="137" t="s">
        <v>574</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150</v>
      </c>
    </row>
    <row r="109" spans="2:65" s="1" customFormat="1">
      <c r="B109" s="34"/>
      <c r="D109" s="147" t="s">
        <v>338</v>
      </c>
      <c r="F109" s="148" t="s">
        <v>7821</v>
      </c>
      <c r="I109" s="149"/>
      <c r="L109" s="34"/>
      <c r="M109" s="150"/>
      <c r="T109" s="55"/>
      <c r="AT109" s="19" t="s">
        <v>338</v>
      </c>
      <c r="AU109" s="19" t="s">
        <v>76</v>
      </c>
    </row>
    <row r="110" spans="2:65" s="1" customFormat="1" ht="19.5">
      <c r="B110" s="34"/>
      <c r="D110" s="151" t="s">
        <v>340</v>
      </c>
      <c r="F110" s="152" t="s">
        <v>9236</v>
      </c>
      <c r="I110" s="149"/>
      <c r="L110" s="34"/>
      <c r="M110" s="150"/>
      <c r="T110" s="55"/>
      <c r="AT110" s="19" t="s">
        <v>340</v>
      </c>
      <c r="AU110" s="19" t="s">
        <v>76</v>
      </c>
    </row>
    <row r="111" spans="2:65" s="14" customFormat="1">
      <c r="B111" s="170"/>
      <c r="D111" s="151" t="s">
        <v>442</v>
      </c>
      <c r="E111" s="171" t="s">
        <v>3</v>
      </c>
      <c r="F111" s="172" t="s">
        <v>9237</v>
      </c>
      <c r="H111" s="171" t="s">
        <v>3</v>
      </c>
      <c r="I111" s="173"/>
      <c r="L111" s="170"/>
      <c r="M111" s="174"/>
      <c r="T111" s="175"/>
      <c r="AT111" s="171" t="s">
        <v>442</v>
      </c>
      <c r="AU111" s="171" t="s">
        <v>76</v>
      </c>
      <c r="AV111" s="14" t="s">
        <v>76</v>
      </c>
      <c r="AW111" s="14" t="s">
        <v>31</v>
      </c>
      <c r="AX111" s="14" t="s">
        <v>69</v>
      </c>
      <c r="AY111" s="171" t="s">
        <v>328</v>
      </c>
    </row>
    <row r="112" spans="2:65" s="12" customFormat="1">
      <c r="B112" s="156"/>
      <c r="D112" s="151" t="s">
        <v>442</v>
      </c>
      <c r="E112" s="157" t="s">
        <v>3</v>
      </c>
      <c r="F112" s="158" t="s">
        <v>76</v>
      </c>
      <c r="H112" s="159">
        <v>1</v>
      </c>
      <c r="I112" s="160"/>
      <c r="L112" s="156"/>
      <c r="M112" s="161"/>
      <c r="T112" s="162"/>
      <c r="AT112" s="157" t="s">
        <v>442</v>
      </c>
      <c r="AU112" s="157" t="s">
        <v>76</v>
      </c>
      <c r="AV112" s="12" t="s">
        <v>79</v>
      </c>
      <c r="AW112" s="12" t="s">
        <v>31</v>
      </c>
      <c r="AX112" s="12" t="s">
        <v>69</v>
      </c>
      <c r="AY112" s="157" t="s">
        <v>328</v>
      </c>
    </row>
    <row r="113" spans="2:65" s="13" customFormat="1">
      <c r="B113" s="163"/>
      <c r="D113" s="151" t="s">
        <v>442</v>
      </c>
      <c r="E113" s="164" t="s">
        <v>3</v>
      </c>
      <c r="F113" s="165" t="s">
        <v>452</v>
      </c>
      <c r="H113" s="166">
        <v>1</v>
      </c>
      <c r="I113" s="167"/>
      <c r="L113" s="163"/>
      <c r="M113" s="168"/>
      <c r="T113" s="169"/>
      <c r="AT113" s="164" t="s">
        <v>442</v>
      </c>
      <c r="AU113" s="164" t="s">
        <v>76</v>
      </c>
      <c r="AV113" s="13" t="s">
        <v>113</v>
      </c>
      <c r="AW113" s="13" t="s">
        <v>31</v>
      </c>
      <c r="AX113" s="13" t="s">
        <v>76</v>
      </c>
      <c r="AY113" s="164" t="s">
        <v>328</v>
      </c>
    </row>
    <row r="114" spans="2:65" s="1" customFormat="1" ht="44.25" customHeight="1">
      <c r="B114" s="133"/>
      <c r="C114" s="134" t="s">
        <v>113</v>
      </c>
      <c r="D114" s="134" t="s">
        <v>331</v>
      </c>
      <c r="E114" s="135" t="s">
        <v>7823</v>
      </c>
      <c r="F114" s="136" t="s">
        <v>7824</v>
      </c>
      <c r="G114" s="137" t="s">
        <v>574</v>
      </c>
      <c r="H114" s="138">
        <v>1</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76</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171</v>
      </c>
    </row>
    <row r="115" spans="2:65" s="1" customFormat="1">
      <c r="B115" s="34"/>
      <c r="D115" s="147" t="s">
        <v>338</v>
      </c>
      <c r="F115" s="148" t="s">
        <v>7825</v>
      </c>
      <c r="I115" s="149"/>
      <c r="L115" s="34"/>
      <c r="M115" s="150"/>
      <c r="T115" s="55"/>
      <c r="AT115" s="19" t="s">
        <v>338</v>
      </c>
      <c r="AU115" s="19" t="s">
        <v>76</v>
      </c>
    </row>
    <row r="116" spans="2:65" s="1" customFormat="1" ht="19.5">
      <c r="B116" s="34"/>
      <c r="D116" s="151" t="s">
        <v>340</v>
      </c>
      <c r="F116" s="152" t="s">
        <v>9238</v>
      </c>
      <c r="I116" s="149"/>
      <c r="L116" s="34"/>
      <c r="M116" s="150"/>
      <c r="T116" s="55"/>
      <c r="AT116" s="19" t="s">
        <v>340</v>
      </c>
      <c r="AU116" s="19" t="s">
        <v>76</v>
      </c>
    </row>
    <row r="117" spans="2:65" s="1" customFormat="1" ht="44.25" customHeight="1">
      <c r="B117" s="133"/>
      <c r="C117" s="134" t="s">
        <v>138</v>
      </c>
      <c r="D117" s="134" t="s">
        <v>331</v>
      </c>
      <c r="E117" s="135" t="s">
        <v>7827</v>
      </c>
      <c r="F117" s="136" t="s">
        <v>7828</v>
      </c>
      <c r="G117" s="137" t="s">
        <v>574</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235</v>
      </c>
    </row>
    <row r="118" spans="2:65" s="1" customFormat="1">
      <c r="B118" s="34"/>
      <c r="D118" s="147" t="s">
        <v>338</v>
      </c>
      <c r="F118" s="148" t="s">
        <v>7829</v>
      </c>
      <c r="I118" s="149"/>
      <c r="L118" s="34"/>
      <c r="M118" s="150"/>
      <c r="T118" s="55"/>
      <c r="AT118" s="19" t="s">
        <v>338</v>
      </c>
      <c r="AU118" s="19" t="s">
        <v>76</v>
      </c>
    </row>
    <row r="119" spans="2:65" s="1" customFormat="1" ht="19.5">
      <c r="B119" s="34"/>
      <c r="D119" s="151" t="s">
        <v>340</v>
      </c>
      <c r="F119" s="152" t="s">
        <v>9239</v>
      </c>
      <c r="I119" s="149"/>
      <c r="L119" s="34"/>
      <c r="M119" s="150"/>
      <c r="T119" s="55"/>
      <c r="AT119" s="19" t="s">
        <v>340</v>
      </c>
      <c r="AU119" s="19" t="s">
        <v>76</v>
      </c>
    </row>
    <row r="120" spans="2:65" s="11" customFormat="1" ht="25.9" customHeight="1">
      <c r="B120" s="121"/>
      <c r="D120" s="122" t="s">
        <v>68</v>
      </c>
      <c r="E120" s="123" t="s">
        <v>7835</v>
      </c>
      <c r="F120" s="123" t="s">
        <v>7836</v>
      </c>
      <c r="I120" s="124"/>
      <c r="J120" s="125">
        <f>BK120</f>
        <v>0</v>
      </c>
      <c r="L120" s="121"/>
      <c r="M120" s="126"/>
      <c r="P120" s="127">
        <f>SUM(P121:P183)</f>
        <v>0</v>
      </c>
      <c r="R120" s="127">
        <f>SUM(R121:R183)</f>
        <v>0</v>
      </c>
      <c r="T120" s="128">
        <f>SUM(T121:T183)</f>
        <v>0</v>
      </c>
      <c r="AR120" s="122" t="s">
        <v>76</v>
      </c>
      <c r="AT120" s="129" t="s">
        <v>68</v>
      </c>
      <c r="AU120" s="129" t="s">
        <v>69</v>
      </c>
      <c r="AY120" s="122" t="s">
        <v>328</v>
      </c>
      <c r="BK120" s="130">
        <f>SUM(BK121:BK183)</f>
        <v>0</v>
      </c>
    </row>
    <row r="121" spans="2:65" s="1" customFormat="1" ht="24.2" customHeight="1">
      <c r="B121" s="133"/>
      <c r="C121" s="134" t="s">
        <v>150</v>
      </c>
      <c r="D121" s="134" t="s">
        <v>331</v>
      </c>
      <c r="E121" s="135" t="s">
        <v>9240</v>
      </c>
      <c r="F121" s="136" t="s">
        <v>9241</v>
      </c>
      <c r="G121" s="137" t="s">
        <v>574</v>
      </c>
      <c r="H121" s="138">
        <v>1</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v>
      </c>
    </row>
    <row r="122" spans="2:65" s="1" customFormat="1">
      <c r="B122" s="34"/>
      <c r="D122" s="147" t="s">
        <v>338</v>
      </c>
      <c r="F122" s="148" t="s">
        <v>9242</v>
      </c>
      <c r="I122" s="149"/>
      <c r="L122" s="34"/>
      <c r="M122" s="150"/>
      <c r="T122" s="55"/>
      <c r="AT122" s="19" t="s">
        <v>338</v>
      </c>
      <c r="AU122" s="19" t="s">
        <v>76</v>
      </c>
    </row>
    <row r="123" spans="2:65" s="1" customFormat="1" ht="19.5">
      <c r="B123" s="34"/>
      <c r="D123" s="151" t="s">
        <v>340</v>
      </c>
      <c r="F123" s="152" t="s">
        <v>9243</v>
      </c>
      <c r="I123" s="149"/>
      <c r="L123" s="34"/>
      <c r="M123" s="150"/>
      <c r="T123" s="55"/>
      <c r="AT123" s="19" t="s">
        <v>340</v>
      </c>
      <c r="AU123" s="19" t="s">
        <v>76</v>
      </c>
    </row>
    <row r="124" spans="2:65" s="1" customFormat="1" ht="24.2" customHeight="1">
      <c r="B124" s="133"/>
      <c r="C124" s="134" t="s">
        <v>168</v>
      </c>
      <c r="D124" s="134" t="s">
        <v>331</v>
      </c>
      <c r="E124" s="135" t="s">
        <v>9244</v>
      </c>
      <c r="F124" s="136" t="s">
        <v>9245</v>
      </c>
      <c r="G124" s="137" t="s">
        <v>574</v>
      </c>
      <c r="H124" s="138">
        <v>1</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512</v>
      </c>
    </row>
    <row r="125" spans="2:65" s="1" customFormat="1">
      <c r="B125" s="34"/>
      <c r="D125" s="147" t="s">
        <v>338</v>
      </c>
      <c r="F125" s="148" t="s">
        <v>9246</v>
      </c>
      <c r="I125" s="149"/>
      <c r="L125" s="34"/>
      <c r="M125" s="150"/>
      <c r="T125" s="55"/>
      <c r="AT125" s="19" t="s">
        <v>338</v>
      </c>
      <c r="AU125" s="19" t="s">
        <v>76</v>
      </c>
    </row>
    <row r="126" spans="2:65" s="1" customFormat="1" ht="19.5">
      <c r="B126" s="34"/>
      <c r="D126" s="151" t="s">
        <v>340</v>
      </c>
      <c r="F126" s="152" t="s">
        <v>9247</v>
      </c>
      <c r="I126" s="149"/>
      <c r="L126" s="34"/>
      <c r="M126" s="150"/>
      <c r="T126" s="55"/>
      <c r="AT126" s="19" t="s">
        <v>340</v>
      </c>
      <c r="AU126" s="19" t="s">
        <v>76</v>
      </c>
    </row>
    <row r="127" spans="2:65" s="1" customFormat="1" ht="24.2" customHeight="1">
      <c r="B127" s="133"/>
      <c r="C127" s="134" t="s">
        <v>171</v>
      </c>
      <c r="D127" s="134" t="s">
        <v>331</v>
      </c>
      <c r="E127" s="135" t="s">
        <v>7853</v>
      </c>
      <c r="F127" s="136" t="s">
        <v>7854</v>
      </c>
      <c r="G127" s="137" t="s">
        <v>574</v>
      </c>
      <c r="H127" s="138">
        <v>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532</v>
      </c>
    </row>
    <row r="128" spans="2:65" s="1" customFormat="1">
      <c r="B128" s="34"/>
      <c r="D128" s="147" t="s">
        <v>338</v>
      </c>
      <c r="F128" s="148" t="s">
        <v>7855</v>
      </c>
      <c r="I128" s="149"/>
      <c r="L128" s="34"/>
      <c r="M128" s="150"/>
      <c r="T128" s="55"/>
      <c r="AT128" s="19" t="s">
        <v>338</v>
      </c>
      <c r="AU128" s="19" t="s">
        <v>76</v>
      </c>
    </row>
    <row r="129" spans="2:65" s="1" customFormat="1" ht="19.5">
      <c r="B129" s="34"/>
      <c r="D129" s="151" t="s">
        <v>340</v>
      </c>
      <c r="F129" s="152" t="s">
        <v>9248</v>
      </c>
      <c r="I129" s="149"/>
      <c r="L129" s="34"/>
      <c r="M129" s="150"/>
      <c r="T129" s="55"/>
      <c r="AT129" s="19" t="s">
        <v>340</v>
      </c>
      <c r="AU129" s="19" t="s">
        <v>76</v>
      </c>
    </row>
    <row r="130" spans="2:65" s="1" customFormat="1" ht="24.2" customHeight="1">
      <c r="B130" s="133"/>
      <c r="C130" s="134" t="s">
        <v>183</v>
      </c>
      <c r="D130" s="134" t="s">
        <v>331</v>
      </c>
      <c r="E130" s="135" t="s">
        <v>7857</v>
      </c>
      <c r="F130" s="136" t="s">
        <v>7858</v>
      </c>
      <c r="G130" s="137" t="s">
        <v>574</v>
      </c>
      <c r="H130" s="138">
        <v>2</v>
      </c>
      <c r="I130" s="139"/>
      <c r="J130" s="140">
        <f>ROUND(I130*H130,2)</f>
        <v>0</v>
      </c>
      <c r="K130" s="136" t="s">
        <v>335</v>
      </c>
      <c r="L130" s="34"/>
      <c r="M130" s="141" t="s">
        <v>3</v>
      </c>
      <c r="N130" s="142" t="s">
        <v>40</v>
      </c>
      <c r="P130" s="143">
        <f>O130*H130</f>
        <v>0</v>
      </c>
      <c r="Q130" s="143">
        <v>0</v>
      </c>
      <c r="R130" s="143">
        <f>Q130*H130</f>
        <v>0</v>
      </c>
      <c r="S130" s="143">
        <v>0</v>
      </c>
      <c r="T130" s="144">
        <f>S130*H130</f>
        <v>0</v>
      </c>
      <c r="AR130" s="145" t="s">
        <v>113</v>
      </c>
      <c r="AT130" s="145" t="s">
        <v>331</v>
      </c>
      <c r="AU130" s="145" t="s">
        <v>76</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544</v>
      </c>
    </row>
    <row r="131" spans="2:65" s="1" customFormat="1">
      <c r="B131" s="34"/>
      <c r="D131" s="147" t="s">
        <v>338</v>
      </c>
      <c r="F131" s="148" t="s">
        <v>7859</v>
      </c>
      <c r="I131" s="149"/>
      <c r="L131" s="34"/>
      <c r="M131" s="150"/>
      <c r="T131" s="55"/>
      <c r="AT131" s="19" t="s">
        <v>338</v>
      </c>
      <c r="AU131" s="19" t="s">
        <v>76</v>
      </c>
    </row>
    <row r="132" spans="2:65" s="1" customFormat="1" ht="19.5">
      <c r="B132" s="34"/>
      <c r="D132" s="151" t="s">
        <v>340</v>
      </c>
      <c r="F132" s="152" t="s">
        <v>9249</v>
      </c>
      <c r="I132" s="149"/>
      <c r="L132" s="34"/>
      <c r="M132" s="150"/>
      <c r="T132" s="55"/>
      <c r="AT132" s="19" t="s">
        <v>340</v>
      </c>
      <c r="AU132" s="19" t="s">
        <v>76</v>
      </c>
    </row>
    <row r="133" spans="2:65" s="1" customFormat="1" ht="24.2" customHeight="1">
      <c r="B133" s="133"/>
      <c r="C133" s="134" t="s">
        <v>235</v>
      </c>
      <c r="D133" s="134" t="s">
        <v>331</v>
      </c>
      <c r="E133" s="135" t="s">
        <v>9250</v>
      </c>
      <c r="F133" s="136" t="s">
        <v>9251</v>
      </c>
      <c r="G133" s="137" t="s">
        <v>574</v>
      </c>
      <c r="H133" s="138">
        <v>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76</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556</v>
      </c>
    </row>
    <row r="134" spans="2:65" s="1" customFormat="1">
      <c r="B134" s="34"/>
      <c r="D134" s="147" t="s">
        <v>338</v>
      </c>
      <c r="F134" s="148" t="s">
        <v>9252</v>
      </c>
      <c r="I134" s="149"/>
      <c r="L134" s="34"/>
      <c r="M134" s="150"/>
      <c r="T134" s="55"/>
      <c r="AT134" s="19" t="s">
        <v>338</v>
      </c>
      <c r="AU134" s="19" t="s">
        <v>76</v>
      </c>
    </row>
    <row r="135" spans="2:65" s="1" customFormat="1" ht="19.5">
      <c r="B135" s="34"/>
      <c r="D135" s="151" t="s">
        <v>340</v>
      </c>
      <c r="F135" s="152" t="s">
        <v>9253</v>
      </c>
      <c r="I135" s="149"/>
      <c r="L135" s="34"/>
      <c r="M135" s="150"/>
      <c r="T135" s="55"/>
      <c r="AT135" s="19" t="s">
        <v>340</v>
      </c>
      <c r="AU135" s="19" t="s">
        <v>76</v>
      </c>
    </row>
    <row r="136" spans="2:65" s="1" customFormat="1" ht="24.2" customHeight="1">
      <c r="B136" s="133"/>
      <c r="C136" s="134" t="s">
        <v>239</v>
      </c>
      <c r="D136" s="134" t="s">
        <v>331</v>
      </c>
      <c r="E136" s="135" t="s">
        <v>9254</v>
      </c>
      <c r="F136" s="136" t="s">
        <v>9255</v>
      </c>
      <c r="G136" s="137" t="s">
        <v>574</v>
      </c>
      <c r="H136" s="138">
        <v>1</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76</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564</v>
      </c>
    </row>
    <row r="137" spans="2:65" s="1" customFormat="1">
      <c r="B137" s="34"/>
      <c r="D137" s="147" t="s">
        <v>338</v>
      </c>
      <c r="F137" s="148" t="s">
        <v>9256</v>
      </c>
      <c r="I137" s="149"/>
      <c r="L137" s="34"/>
      <c r="M137" s="150"/>
      <c r="T137" s="55"/>
      <c r="AT137" s="19" t="s">
        <v>338</v>
      </c>
      <c r="AU137" s="19" t="s">
        <v>76</v>
      </c>
    </row>
    <row r="138" spans="2:65" s="1" customFormat="1" ht="19.5">
      <c r="B138" s="34"/>
      <c r="D138" s="151" t="s">
        <v>340</v>
      </c>
      <c r="F138" s="152" t="s">
        <v>9257</v>
      </c>
      <c r="I138" s="149"/>
      <c r="L138" s="34"/>
      <c r="M138" s="150"/>
      <c r="T138" s="55"/>
      <c r="AT138" s="19" t="s">
        <v>340</v>
      </c>
      <c r="AU138" s="19" t="s">
        <v>76</v>
      </c>
    </row>
    <row r="139" spans="2:65" s="1" customFormat="1" ht="24.2" customHeight="1">
      <c r="B139" s="133"/>
      <c r="C139" s="134" t="s">
        <v>9</v>
      </c>
      <c r="D139" s="134" t="s">
        <v>331</v>
      </c>
      <c r="E139" s="135" t="s">
        <v>9258</v>
      </c>
      <c r="F139" s="136" t="s">
        <v>9259</v>
      </c>
      <c r="G139" s="137" t="s">
        <v>574</v>
      </c>
      <c r="H139" s="138">
        <v>2</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113</v>
      </c>
      <c r="AT139" s="145" t="s">
        <v>331</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576</v>
      </c>
    </row>
    <row r="140" spans="2:65" s="1" customFormat="1">
      <c r="B140" s="34"/>
      <c r="D140" s="147" t="s">
        <v>338</v>
      </c>
      <c r="F140" s="148" t="s">
        <v>9260</v>
      </c>
      <c r="I140" s="149"/>
      <c r="L140" s="34"/>
      <c r="M140" s="150"/>
      <c r="T140" s="55"/>
      <c r="AT140" s="19" t="s">
        <v>338</v>
      </c>
      <c r="AU140" s="19" t="s">
        <v>76</v>
      </c>
    </row>
    <row r="141" spans="2:65" s="1" customFormat="1" ht="19.5">
      <c r="B141" s="34"/>
      <c r="D141" s="151" t="s">
        <v>340</v>
      </c>
      <c r="F141" s="152" t="s">
        <v>9261</v>
      </c>
      <c r="I141" s="149"/>
      <c r="L141" s="34"/>
      <c r="M141" s="150"/>
      <c r="T141" s="55"/>
      <c r="AT141" s="19" t="s">
        <v>340</v>
      </c>
      <c r="AU141" s="19" t="s">
        <v>76</v>
      </c>
    </row>
    <row r="142" spans="2:65" s="1" customFormat="1" ht="24.2" customHeight="1">
      <c r="B142" s="133"/>
      <c r="C142" s="134" t="s">
        <v>505</v>
      </c>
      <c r="D142" s="134" t="s">
        <v>331</v>
      </c>
      <c r="E142" s="135" t="s">
        <v>9262</v>
      </c>
      <c r="F142" s="136" t="s">
        <v>9263</v>
      </c>
      <c r="G142" s="137" t="s">
        <v>574</v>
      </c>
      <c r="H142" s="138">
        <v>1</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588</v>
      </c>
    </row>
    <row r="143" spans="2:65" s="1" customFormat="1">
      <c r="B143" s="34"/>
      <c r="D143" s="147" t="s">
        <v>338</v>
      </c>
      <c r="F143" s="148" t="s">
        <v>9264</v>
      </c>
      <c r="I143" s="149"/>
      <c r="L143" s="34"/>
      <c r="M143" s="150"/>
      <c r="T143" s="55"/>
      <c r="AT143" s="19" t="s">
        <v>338</v>
      </c>
      <c r="AU143" s="19" t="s">
        <v>76</v>
      </c>
    </row>
    <row r="144" spans="2:65" s="1" customFormat="1" ht="19.5">
      <c r="B144" s="34"/>
      <c r="D144" s="151" t="s">
        <v>340</v>
      </c>
      <c r="F144" s="152" t="s">
        <v>9265</v>
      </c>
      <c r="I144" s="149"/>
      <c r="L144" s="34"/>
      <c r="M144" s="150"/>
      <c r="T144" s="55"/>
      <c r="AT144" s="19" t="s">
        <v>340</v>
      </c>
      <c r="AU144" s="19" t="s">
        <v>76</v>
      </c>
    </row>
    <row r="145" spans="2:65" s="1" customFormat="1" ht="24.2" customHeight="1">
      <c r="B145" s="133"/>
      <c r="C145" s="134" t="s">
        <v>512</v>
      </c>
      <c r="D145" s="134" t="s">
        <v>331</v>
      </c>
      <c r="E145" s="135" t="s">
        <v>9266</v>
      </c>
      <c r="F145" s="136" t="s">
        <v>9267</v>
      </c>
      <c r="G145" s="137" t="s">
        <v>574</v>
      </c>
      <c r="H145" s="138">
        <v>1</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76</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598</v>
      </c>
    </row>
    <row r="146" spans="2:65" s="1" customFormat="1">
      <c r="B146" s="34"/>
      <c r="D146" s="147" t="s">
        <v>338</v>
      </c>
      <c r="F146" s="148" t="s">
        <v>9268</v>
      </c>
      <c r="I146" s="149"/>
      <c r="L146" s="34"/>
      <c r="M146" s="150"/>
      <c r="T146" s="55"/>
      <c r="AT146" s="19" t="s">
        <v>338</v>
      </c>
      <c r="AU146" s="19" t="s">
        <v>76</v>
      </c>
    </row>
    <row r="147" spans="2:65" s="1" customFormat="1" ht="19.5">
      <c r="B147" s="34"/>
      <c r="D147" s="151" t="s">
        <v>340</v>
      </c>
      <c r="F147" s="152" t="s">
        <v>9269</v>
      </c>
      <c r="I147" s="149"/>
      <c r="L147" s="34"/>
      <c r="M147" s="150"/>
      <c r="T147" s="55"/>
      <c r="AT147" s="19" t="s">
        <v>340</v>
      </c>
      <c r="AU147" s="19" t="s">
        <v>76</v>
      </c>
    </row>
    <row r="148" spans="2:65" s="1" customFormat="1" ht="24.2" customHeight="1">
      <c r="B148" s="133"/>
      <c r="C148" s="134" t="s">
        <v>526</v>
      </c>
      <c r="D148" s="134" t="s">
        <v>331</v>
      </c>
      <c r="E148" s="135" t="s">
        <v>7868</v>
      </c>
      <c r="F148" s="136" t="s">
        <v>7869</v>
      </c>
      <c r="G148" s="137" t="s">
        <v>574</v>
      </c>
      <c r="H148" s="138">
        <v>1</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76</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610</v>
      </c>
    </row>
    <row r="149" spans="2:65" s="1" customFormat="1">
      <c r="B149" s="34"/>
      <c r="D149" s="147" t="s">
        <v>338</v>
      </c>
      <c r="F149" s="148" t="s">
        <v>7870</v>
      </c>
      <c r="I149" s="149"/>
      <c r="L149" s="34"/>
      <c r="M149" s="150"/>
      <c r="T149" s="55"/>
      <c r="AT149" s="19" t="s">
        <v>338</v>
      </c>
      <c r="AU149" s="19" t="s">
        <v>76</v>
      </c>
    </row>
    <row r="150" spans="2:65" s="1" customFormat="1" ht="19.5">
      <c r="B150" s="34"/>
      <c r="D150" s="151" t="s">
        <v>340</v>
      </c>
      <c r="F150" s="152" t="s">
        <v>9270</v>
      </c>
      <c r="I150" s="149"/>
      <c r="L150" s="34"/>
      <c r="M150" s="150"/>
      <c r="T150" s="55"/>
      <c r="AT150" s="19" t="s">
        <v>340</v>
      </c>
      <c r="AU150" s="19" t="s">
        <v>76</v>
      </c>
    </row>
    <row r="151" spans="2:65" s="1" customFormat="1" ht="37.9" customHeight="1">
      <c r="B151" s="133"/>
      <c r="C151" s="134" t="s">
        <v>532</v>
      </c>
      <c r="D151" s="134" t="s">
        <v>331</v>
      </c>
      <c r="E151" s="135" t="s">
        <v>7872</v>
      </c>
      <c r="F151" s="136" t="s">
        <v>7873</v>
      </c>
      <c r="G151" s="137" t="s">
        <v>574</v>
      </c>
      <c r="H151" s="138">
        <v>1</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621</v>
      </c>
    </row>
    <row r="152" spans="2:65" s="1" customFormat="1">
      <c r="B152" s="34"/>
      <c r="D152" s="147" t="s">
        <v>338</v>
      </c>
      <c r="F152" s="148" t="s">
        <v>7874</v>
      </c>
      <c r="I152" s="149"/>
      <c r="L152" s="34"/>
      <c r="M152" s="150"/>
      <c r="T152" s="55"/>
      <c r="AT152" s="19" t="s">
        <v>338</v>
      </c>
      <c r="AU152" s="19" t="s">
        <v>76</v>
      </c>
    </row>
    <row r="153" spans="2:65" s="1" customFormat="1" ht="19.5">
      <c r="B153" s="34"/>
      <c r="D153" s="151" t="s">
        <v>340</v>
      </c>
      <c r="F153" s="152" t="s">
        <v>9271</v>
      </c>
      <c r="I153" s="149"/>
      <c r="L153" s="34"/>
      <c r="M153" s="150"/>
      <c r="T153" s="55"/>
      <c r="AT153" s="19" t="s">
        <v>340</v>
      </c>
      <c r="AU153" s="19" t="s">
        <v>76</v>
      </c>
    </row>
    <row r="154" spans="2:65" s="1" customFormat="1" ht="24.2" customHeight="1">
      <c r="B154" s="133"/>
      <c r="C154" s="134" t="s">
        <v>538</v>
      </c>
      <c r="D154" s="134" t="s">
        <v>331</v>
      </c>
      <c r="E154" s="135" t="s">
        <v>7876</v>
      </c>
      <c r="F154" s="136" t="s">
        <v>9272</v>
      </c>
      <c r="G154" s="137" t="s">
        <v>574</v>
      </c>
      <c r="H154" s="138">
        <v>1</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76</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631</v>
      </c>
    </row>
    <row r="155" spans="2:65" s="1" customFormat="1">
      <c r="B155" s="34"/>
      <c r="D155" s="147" t="s">
        <v>338</v>
      </c>
      <c r="F155" s="148" t="s">
        <v>7878</v>
      </c>
      <c r="I155" s="149"/>
      <c r="L155" s="34"/>
      <c r="M155" s="150"/>
      <c r="T155" s="55"/>
      <c r="AT155" s="19" t="s">
        <v>338</v>
      </c>
      <c r="AU155" s="19" t="s">
        <v>76</v>
      </c>
    </row>
    <row r="156" spans="2:65" s="1" customFormat="1" ht="19.5">
      <c r="B156" s="34"/>
      <c r="D156" s="151" t="s">
        <v>340</v>
      </c>
      <c r="F156" s="152" t="s">
        <v>9273</v>
      </c>
      <c r="I156" s="149"/>
      <c r="L156" s="34"/>
      <c r="M156" s="150"/>
      <c r="T156" s="55"/>
      <c r="AT156" s="19" t="s">
        <v>340</v>
      </c>
      <c r="AU156" s="19" t="s">
        <v>76</v>
      </c>
    </row>
    <row r="157" spans="2:65" s="1" customFormat="1" ht="24.2" customHeight="1">
      <c r="B157" s="133"/>
      <c r="C157" s="134" t="s">
        <v>544</v>
      </c>
      <c r="D157" s="134" t="s">
        <v>331</v>
      </c>
      <c r="E157" s="135" t="s">
        <v>7880</v>
      </c>
      <c r="F157" s="136" t="s">
        <v>9274</v>
      </c>
      <c r="G157" s="137" t="s">
        <v>574</v>
      </c>
      <c r="H157" s="138">
        <v>1</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76</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643</v>
      </c>
    </row>
    <row r="158" spans="2:65" s="1" customFormat="1">
      <c r="B158" s="34"/>
      <c r="D158" s="147" t="s">
        <v>338</v>
      </c>
      <c r="F158" s="148" t="s">
        <v>7882</v>
      </c>
      <c r="I158" s="149"/>
      <c r="L158" s="34"/>
      <c r="M158" s="150"/>
      <c r="T158" s="55"/>
      <c r="AT158" s="19" t="s">
        <v>338</v>
      </c>
      <c r="AU158" s="19" t="s">
        <v>76</v>
      </c>
    </row>
    <row r="159" spans="2:65" s="1" customFormat="1" ht="19.5">
      <c r="B159" s="34"/>
      <c r="D159" s="151" t="s">
        <v>340</v>
      </c>
      <c r="F159" s="152" t="s">
        <v>9275</v>
      </c>
      <c r="I159" s="149"/>
      <c r="L159" s="34"/>
      <c r="M159" s="150"/>
      <c r="T159" s="55"/>
      <c r="AT159" s="19" t="s">
        <v>340</v>
      </c>
      <c r="AU159" s="19" t="s">
        <v>76</v>
      </c>
    </row>
    <row r="160" spans="2:65" s="1" customFormat="1" ht="24.2" customHeight="1">
      <c r="B160" s="133"/>
      <c r="C160" s="134" t="s">
        <v>550</v>
      </c>
      <c r="D160" s="134" t="s">
        <v>331</v>
      </c>
      <c r="E160" s="135" t="s">
        <v>9276</v>
      </c>
      <c r="F160" s="136" t="s">
        <v>9277</v>
      </c>
      <c r="G160" s="137" t="s">
        <v>574</v>
      </c>
      <c r="H160" s="138">
        <v>1</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654</v>
      </c>
    </row>
    <row r="161" spans="2:65" s="1" customFormat="1">
      <c r="B161" s="34"/>
      <c r="D161" s="147" t="s">
        <v>338</v>
      </c>
      <c r="F161" s="148" t="s">
        <v>9278</v>
      </c>
      <c r="I161" s="149"/>
      <c r="L161" s="34"/>
      <c r="M161" s="150"/>
      <c r="T161" s="55"/>
      <c r="AT161" s="19" t="s">
        <v>338</v>
      </c>
      <c r="AU161" s="19" t="s">
        <v>76</v>
      </c>
    </row>
    <row r="162" spans="2:65" s="1" customFormat="1" ht="19.5">
      <c r="B162" s="34"/>
      <c r="D162" s="151" t="s">
        <v>340</v>
      </c>
      <c r="F162" s="152" t="s">
        <v>9269</v>
      </c>
      <c r="I162" s="149"/>
      <c r="L162" s="34"/>
      <c r="M162" s="150"/>
      <c r="T162" s="55"/>
      <c r="AT162" s="19" t="s">
        <v>340</v>
      </c>
      <c r="AU162" s="19" t="s">
        <v>76</v>
      </c>
    </row>
    <row r="163" spans="2:65" s="1" customFormat="1" ht="24.2" customHeight="1">
      <c r="B163" s="133"/>
      <c r="C163" s="134" t="s">
        <v>556</v>
      </c>
      <c r="D163" s="134" t="s">
        <v>331</v>
      </c>
      <c r="E163" s="135" t="s">
        <v>7898</v>
      </c>
      <c r="F163" s="136" t="s">
        <v>7899</v>
      </c>
      <c r="G163" s="137" t="s">
        <v>574</v>
      </c>
      <c r="H163" s="138">
        <v>2</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666</v>
      </c>
    </row>
    <row r="164" spans="2:65" s="1" customFormat="1">
      <c r="B164" s="34"/>
      <c r="D164" s="147" t="s">
        <v>338</v>
      </c>
      <c r="F164" s="148" t="s">
        <v>7900</v>
      </c>
      <c r="I164" s="149"/>
      <c r="L164" s="34"/>
      <c r="M164" s="150"/>
      <c r="T164" s="55"/>
      <c r="AT164" s="19" t="s">
        <v>338</v>
      </c>
      <c r="AU164" s="19" t="s">
        <v>76</v>
      </c>
    </row>
    <row r="165" spans="2:65" s="1" customFormat="1" ht="19.5">
      <c r="B165" s="34"/>
      <c r="D165" s="151" t="s">
        <v>340</v>
      </c>
      <c r="F165" s="152" t="s">
        <v>9279</v>
      </c>
      <c r="I165" s="149"/>
      <c r="L165" s="34"/>
      <c r="M165" s="150"/>
      <c r="T165" s="55"/>
      <c r="AT165" s="19" t="s">
        <v>340</v>
      </c>
      <c r="AU165" s="19" t="s">
        <v>76</v>
      </c>
    </row>
    <row r="166" spans="2:65" s="1" customFormat="1" ht="24.2" customHeight="1">
      <c r="B166" s="133"/>
      <c r="C166" s="134" t="s">
        <v>8</v>
      </c>
      <c r="D166" s="134" t="s">
        <v>331</v>
      </c>
      <c r="E166" s="135" t="s">
        <v>9280</v>
      </c>
      <c r="F166" s="136" t="s">
        <v>9281</v>
      </c>
      <c r="G166" s="137" t="s">
        <v>574</v>
      </c>
      <c r="H166" s="138">
        <v>4</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 customFormat="1">
      <c r="B167" s="34"/>
      <c r="D167" s="147" t="s">
        <v>338</v>
      </c>
      <c r="F167" s="148" t="s">
        <v>9282</v>
      </c>
      <c r="I167" s="149"/>
      <c r="L167" s="34"/>
      <c r="M167" s="150"/>
      <c r="T167" s="55"/>
      <c r="AT167" s="19" t="s">
        <v>338</v>
      </c>
      <c r="AU167" s="19" t="s">
        <v>76</v>
      </c>
    </row>
    <row r="168" spans="2:65" s="1" customFormat="1" ht="19.5">
      <c r="B168" s="34"/>
      <c r="D168" s="151" t="s">
        <v>340</v>
      </c>
      <c r="F168" s="152" t="s">
        <v>9283</v>
      </c>
      <c r="I168" s="149"/>
      <c r="L168" s="34"/>
      <c r="M168" s="150"/>
      <c r="T168" s="55"/>
      <c r="AT168" s="19" t="s">
        <v>340</v>
      </c>
      <c r="AU168" s="19" t="s">
        <v>76</v>
      </c>
    </row>
    <row r="169" spans="2:65" s="1" customFormat="1" ht="33" customHeight="1">
      <c r="B169" s="133"/>
      <c r="C169" s="134" t="s">
        <v>564</v>
      </c>
      <c r="D169" s="134" t="s">
        <v>331</v>
      </c>
      <c r="E169" s="135" t="s">
        <v>9284</v>
      </c>
      <c r="F169" s="136" t="s">
        <v>9285</v>
      </c>
      <c r="G169" s="137" t="s">
        <v>439</v>
      </c>
      <c r="H169" s="138">
        <v>4</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110</v>
      </c>
    </row>
    <row r="170" spans="2:65" s="1" customFormat="1">
      <c r="B170" s="34"/>
      <c r="D170" s="147" t="s">
        <v>338</v>
      </c>
      <c r="F170" s="148" t="s">
        <v>9286</v>
      </c>
      <c r="I170" s="149"/>
      <c r="L170" s="34"/>
      <c r="M170" s="150"/>
      <c r="T170" s="55"/>
      <c r="AT170" s="19" t="s">
        <v>338</v>
      </c>
      <c r="AU170" s="19" t="s">
        <v>76</v>
      </c>
    </row>
    <row r="171" spans="2:65" s="1" customFormat="1" ht="19.5">
      <c r="B171" s="34"/>
      <c r="D171" s="151" t="s">
        <v>340</v>
      </c>
      <c r="F171" s="152" t="s">
        <v>9287</v>
      </c>
      <c r="I171" s="149"/>
      <c r="L171" s="34"/>
      <c r="M171" s="150"/>
      <c r="T171" s="55"/>
      <c r="AT171" s="19" t="s">
        <v>340</v>
      </c>
      <c r="AU171" s="19" t="s">
        <v>76</v>
      </c>
    </row>
    <row r="172" spans="2:65" s="14" customFormat="1">
      <c r="B172" s="170"/>
      <c r="D172" s="151" t="s">
        <v>442</v>
      </c>
      <c r="E172" s="171" t="s">
        <v>3</v>
      </c>
      <c r="F172" s="172" t="s">
        <v>9288</v>
      </c>
      <c r="H172" s="171" t="s">
        <v>3</v>
      </c>
      <c r="I172" s="173"/>
      <c r="L172" s="170"/>
      <c r="M172" s="174"/>
      <c r="T172" s="175"/>
      <c r="AT172" s="171" t="s">
        <v>442</v>
      </c>
      <c r="AU172" s="171" t="s">
        <v>76</v>
      </c>
      <c r="AV172" s="14" t="s">
        <v>76</v>
      </c>
      <c r="AW172" s="14" t="s">
        <v>31</v>
      </c>
      <c r="AX172" s="14" t="s">
        <v>69</v>
      </c>
      <c r="AY172" s="171" t="s">
        <v>328</v>
      </c>
    </row>
    <row r="173" spans="2:65" s="12" customFormat="1">
      <c r="B173" s="156"/>
      <c r="D173" s="151" t="s">
        <v>442</v>
      </c>
      <c r="E173" s="157" t="s">
        <v>3</v>
      </c>
      <c r="F173" s="158" t="s">
        <v>9289</v>
      </c>
      <c r="H173" s="159">
        <v>4</v>
      </c>
      <c r="I173" s="160"/>
      <c r="L173" s="156"/>
      <c r="M173" s="161"/>
      <c r="T173" s="162"/>
      <c r="AT173" s="157" t="s">
        <v>442</v>
      </c>
      <c r="AU173" s="157" t="s">
        <v>76</v>
      </c>
      <c r="AV173" s="12" t="s">
        <v>79</v>
      </c>
      <c r="AW173" s="12" t="s">
        <v>31</v>
      </c>
      <c r="AX173" s="12" t="s">
        <v>69</v>
      </c>
      <c r="AY173" s="157" t="s">
        <v>328</v>
      </c>
    </row>
    <row r="174" spans="2:65" s="13" customFormat="1">
      <c r="B174" s="163"/>
      <c r="D174" s="151" t="s">
        <v>442</v>
      </c>
      <c r="E174" s="164" t="s">
        <v>3</v>
      </c>
      <c r="F174" s="165" t="s">
        <v>452</v>
      </c>
      <c r="H174" s="166">
        <v>4</v>
      </c>
      <c r="I174" s="167"/>
      <c r="L174" s="163"/>
      <c r="M174" s="168"/>
      <c r="T174" s="169"/>
      <c r="AT174" s="164" t="s">
        <v>442</v>
      </c>
      <c r="AU174" s="164" t="s">
        <v>76</v>
      </c>
      <c r="AV174" s="13" t="s">
        <v>113</v>
      </c>
      <c r="AW174" s="13" t="s">
        <v>31</v>
      </c>
      <c r="AX174" s="13" t="s">
        <v>76</v>
      </c>
      <c r="AY174" s="164" t="s">
        <v>328</v>
      </c>
    </row>
    <row r="175" spans="2:65" s="1" customFormat="1" ht="16.5" customHeight="1">
      <c r="B175" s="133"/>
      <c r="C175" s="134" t="s">
        <v>571</v>
      </c>
      <c r="D175" s="134" t="s">
        <v>331</v>
      </c>
      <c r="E175" s="135" t="s">
        <v>7918</v>
      </c>
      <c r="F175" s="136" t="s">
        <v>7919</v>
      </c>
      <c r="G175" s="137" t="s">
        <v>491</v>
      </c>
      <c r="H175" s="138">
        <v>3</v>
      </c>
      <c r="I175" s="139"/>
      <c r="J175" s="140">
        <f>ROUND(I175*H175,2)</f>
        <v>0</v>
      </c>
      <c r="K175" s="136" t="s">
        <v>3</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696</v>
      </c>
    </row>
    <row r="176" spans="2:65" s="14" customFormat="1">
      <c r="B176" s="170"/>
      <c r="D176" s="151" t="s">
        <v>442</v>
      </c>
      <c r="E176" s="171" t="s">
        <v>3</v>
      </c>
      <c r="F176" s="172" t="s">
        <v>9290</v>
      </c>
      <c r="H176" s="171" t="s">
        <v>3</v>
      </c>
      <c r="I176" s="173"/>
      <c r="L176" s="170"/>
      <c r="M176" s="174"/>
      <c r="T176" s="175"/>
      <c r="AT176" s="171" t="s">
        <v>442</v>
      </c>
      <c r="AU176" s="171" t="s">
        <v>76</v>
      </c>
      <c r="AV176" s="14" t="s">
        <v>76</v>
      </c>
      <c r="AW176" s="14" t="s">
        <v>31</v>
      </c>
      <c r="AX176" s="14" t="s">
        <v>69</v>
      </c>
      <c r="AY176" s="171" t="s">
        <v>328</v>
      </c>
    </row>
    <row r="177" spans="2:65" s="12" customFormat="1">
      <c r="B177" s="156"/>
      <c r="D177" s="151" t="s">
        <v>442</v>
      </c>
      <c r="E177" s="157" t="s">
        <v>3</v>
      </c>
      <c r="F177" s="158" t="s">
        <v>87</v>
      </c>
      <c r="H177" s="159">
        <v>3</v>
      </c>
      <c r="I177" s="160"/>
      <c r="L177" s="156"/>
      <c r="M177" s="161"/>
      <c r="T177" s="162"/>
      <c r="AT177" s="157" t="s">
        <v>442</v>
      </c>
      <c r="AU177" s="157" t="s">
        <v>76</v>
      </c>
      <c r="AV177" s="12" t="s">
        <v>79</v>
      </c>
      <c r="AW177" s="12" t="s">
        <v>31</v>
      </c>
      <c r="AX177" s="12" t="s">
        <v>69</v>
      </c>
      <c r="AY177" s="157" t="s">
        <v>328</v>
      </c>
    </row>
    <row r="178" spans="2:65" s="13" customFormat="1">
      <c r="B178" s="163"/>
      <c r="D178" s="151" t="s">
        <v>442</v>
      </c>
      <c r="E178" s="164" t="s">
        <v>3</v>
      </c>
      <c r="F178" s="165" t="s">
        <v>452</v>
      </c>
      <c r="H178" s="166">
        <v>3</v>
      </c>
      <c r="I178" s="167"/>
      <c r="L178" s="163"/>
      <c r="M178" s="168"/>
      <c r="T178" s="169"/>
      <c r="AT178" s="164" t="s">
        <v>442</v>
      </c>
      <c r="AU178" s="164" t="s">
        <v>76</v>
      </c>
      <c r="AV178" s="13" t="s">
        <v>113</v>
      </c>
      <c r="AW178" s="13" t="s">
        <v>31</v>
      </c>
      <c r="AX178" s="13" t="s">
        <v>76</v>
      </c>
      <c r="AY178" s="164" t="s">
        <v>328</v>
      </c>
    </row>
    <row r="179" spans="2:65" s="1" customFormat="1" ht="44.25" customHeight="1">
      <c r="B179" s="133"/>
      <c r="C179" s="134" t="s">
        <v>576</v>
      </c>
      <c r="D179" s="134" t="s">
        <v>331</v>
      </c>
      <c r="E179" s="135" t="s">
        <v>8556</v>
      </c>
      <c r="F179" s="136" t="s">
        <v>8557</v>
      </c>
      <c r="G179" s="137" t="s">
        <v>585</v>
      </c>
      <c r="H179" s="138">
        <v>0.46400000000000002</v>
      </c>
      <c r="I179" s="139"/>
      <c r="J179" s="140">
        <f>ROUND(I179*H179,2)</f>
        <v>0</v>
      </c>
      <c r="K179" s="136" t="s">
        <v>3</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710</v>
      </c>
    </row>
    <row r="180" spans="2:65" s="14" customFormat="1">
      <c r="B180" s="170"/>
      <c r="D180" s="151" t="s">
        <v>442</v>
      </c>
      <c r="E180" s="171" t="s">
        <v>3</v>
      </c>
      <c r="F180" s="172" t="s">
        <v>9291</v>
      </c>
      <c r="H180" s="171" t="s">
        <v>3</v>
      </c>
      <c r="I180" s="173"/>
      <c r="L180" s="170"/>
      <c r="M180" s="174"/>
      <c r="T180" s="175"/>
      <c r="AT180" s="171" t="s">
        <v>442</v>
      </c>
      <c r="AU180" s="171" t="s">
        <v>76</v>
      </c>
      <c r="AV180" s="14" t="s">
        <v>76</v>
      </c>
      <c r="AW180" s="14" t="s">
        <v>31</v>
      </c>
      <c r="AX180" s="14" t="s">
        <v>69</v>
      </c>
      <c r="AY180" s="171" t="s">
        <v>328</v>
      </c>
    </row>
    <row r="181" spans="2:65" s="14" customFormat="1">
      <c r="B181" s="170"/>
      <c r="D181" s="151" t="s">
        <v>442</v>
      </c>
      <c r="E181" s="171" t="s">
        <v>3</v>
      </c>
      <c r="F181" s="172" t="s">
        <v>9292</v>
      </c>
      <c r="H181" s="171" t="s">
        <v>3</v>
      </c>
      <c r="I181" s="173"/>
      <c r="L181" s="170"/>
      <c r="M181" s="174"/>
      <c r="T181" s="175"/>
      <c r="AT181" s="171" t="s">
        <v>442</v>
      </c>
      <c r="AU181" s="171" t="s">
        <v>76</v>
      </c>
      <c r="AV181" s="14" t="s">
        <v>76</v>
      </c>
      <c r="AW181" s="14" t="s">
        <v>31</v>
      </c>
      <c r="AX181" s="14" t="s">
        <v>69</v>
      </c>
      <c r="AY181" s="171" t="s">
        <v>328</v>
      </c>
    </row>
    <row r="182" spans="2:65" s="12" customFormat="1">
      <c r="B182" s="156"/>
      <c r="D182" s="151" t="s">
        <v>442</v>
      </c>
      <c r="E182" s="157" t="s">
        <v>3</v>
      </c>
      <c r="F182" s="158" t="s">
        <v>9293</v>
      </c>
      <c r="H182" s="159">
        <v>0.46400000000000002</v>
      </c>
      <c r="I182" s="160"/>
      <c r="L182" s="156"/>
      <c r="M182" s="161"/>
      <c r="T182" s="162"/>
      <c r="AT182" s="157" t="s">
        <v>442</v>
      </c>
      <c r="AU182" s="157" t="s">
        <v>76</v>
      </c>
      <c r="AV182" s="12" t="s">
        <v>79</v>
      </c>
      <c r="AW182" s="12" t="s">
        <v>31</v>
      </c>
      <c r="AX182" s="12" t="s">
        <v>69</v>
      </c>
      <c r="AY182" s="157" t="s">
        <v>328</v>
      </c>
    </row>
    <row r="183" spans="2:65" s="13" customFormat="1">
      <c r="B183" s="163"/>
      <c r="D183" s="151" t="s">
        <v>442</v>
      </c>
      <c r="E183" s="164" t="s">
        <v>3</v>
      </c>
      <c r="F183" s="165" t="s">
        <v>452</v>
      </c>
      <c r="H183" s="166">
        <v>0.46400000000000002</v>
      </c>
      <c r="I183" s="167"/>
      <c r="L183" s="163"/>
      <c r="M183" s="168"/>
      <c r="T183" s="169"/>
      <c r="AT183" s="164" t="s">
        <v>442</v>
      </c>
      <c r="AU183" s="164" t="s">
        <v>76</v>
      </c>
      <c r="AV183" s="13" t="s">
        <v>113</v>
      </c>
      <c r="AW183" s="13" t="s">
        <v>31</v>
      </c>
      <c r="AX183" s="13" t="s">
        <v>76</v>
      </c>
      <c r="AY183" s="164" t="s">
        <v>328</v>
      </c>
    </row>
    <row r="184" spans="2:65" s="11" customFormat="1" ht="25.9" customHeight="1">
      <c r="B184" s="121"/>
      <c r="D184" s="122" t="s">
        <v>68</v>
      </c>
      <c r="E184" s="123" t="s">
        <v>7922</v>
      </c>
      <c r="F184" s="123" t="s">
        <v>7923</v>
      </c>
      <c r="I184" s="124"/>
      <c r="J184" s="125">
        <f>BK184</f>
        <v>0</v>
      </c>
      <c r="L184" s="121"/>
      <c r="M184" s="126"/>
      <c r="P184" s="127">
        <f>SUM(P185:P208)</f>
        <v>0</v>
      </c>
      <c r="R184" s="127">
        <f>SUM(R185:R208)</f>
        <v>0</v>
      </c>
      <c r="T184" s="128">
        <f>SUM(T185:T208)</f>
        <v>0</v>
      </c>
      <c r="AR184" s="122" t="s">
        <v>76</v>
      </c>
      <c r="AT184" s="129" t="s">
        <v>68</v>
      </c>
      <c r="AU184" s="129" t="s">
        <v>69</v>
      </c>
      <c r="AY184" s="122" t="s">
        <v>328</v>
      </c>
      <c r="BK184" s="130">
        <f>SUM(BK185:BK208)</f>
        <v>0</v>
      </c>
    </row>
    <row r="185" spans="2:65" s="1" customFormat="1" ht="24.2" customHeight="1">
      <c r="B185" s="133"/>
      <c r="C185" s="134" t="s">
        <v>473</v>
      </c>
      <c r="D185" s="134" t="s">
        <v>331</v>
      </c>
      <c r="E185" s="135" t="s">
        <v>7924</v>
      </c>
      <c r="F185" s="136" t="s">
        <v>7925</v>
      </c>
      <c r="G185" s="137" t="s">
        <v>574</v>
      </c>
      <c r="H185" s="138">
        <v>2</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113</v>
      </c>
      <c r="AT185" s="145" t="s">
        <v>331</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718</v>
      </c>
    </row>
    <row r="186" spans="2:65" s="1" customFormat="1">
      <c r="B186" s="34"/>
      <c r="D186" s="147" t="s">
        <v>338</v>
      </c>
      <c r="F186" s="148" t="s">
        <v>7926</v>
      </c>
      <c r="I186" s="149"/>
      <c r="L186" s="34"/>
      <c r="M186" s="150"/>
      <c r="T186" s="55"/>
      <c r="AT186" s="19" t="s">
        <v>338</v>
      </c>
      <c r="AU186" s="19" t="s">
        <v>76</v>
      </c>
    </row>
    <row r="187" spans="2:65" s="1" customFormat="1" ht="19.5">
      <c r="B187" s="34"/>
      <c r="D187" s="151" t="s">
        <v>340</v>
      </c>
      <c r="F187" s="152" t="s">
        <v>9294</v>
      </c>
      <c r="I187" s="149"/>
      <c r="L187" s="34"/>
      <c r="M187" s="150"/>
      <c r="T187" s="55"/>
      <c r="AT187" s="19" t="s">
        <v>340</v>
      </c>
      <c r="AU187" s="19" t="s">
        <v>76</v>
      </c>
    </row>
    <row r="188" spans="2:65" s="1" customFormat="1" ht="24.2" customHeight="1">
      <c r="B188" s="133"/>
      <c r="C188" s="134" t="s">
        <v>588</v>
      </c>
      <c r="D188" s="134" t="s">
        <v>331</v>
      </c>
      <c r="E188" s="135" t="s">
        <v>9295</v>
      </c>
      <c r="F188" s="136" t="s">
        <v>9296</v>
      </c>
      <c r="G188" s="137" t="s">
        <v>574</v>
      </c>
      <c r="H188" s="138">
        <v>1</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76</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152</v>
      </c>
    </row>
    <row r="189" spans="2:65" s="1" customFormat="1">
      <c r="B189" s="34"/>
      <c r="D189" s="147" t="s">
        <v>338</v>
      </c>
      <c r="F189" s="148" t="s">
        <v>9297</v>
      </c>
      <c r="I189" s="149"/>
      <c r="L189" s="34"/>
      <c r="M189" s="150"/>
      <c r="T189" s="55"/>
      <c r="AT189" s="19" t="s">
        <v>338</v>
      </c>
      <c r="AU189" s="19" t="s">
        <v>76</v>
      </c>
    </row>
    <row r="190" spans="2:65" s="1" customFormat="1" ht="19.5">
      <c r="B190" s="34"/>
      <c r="D190" s="151" t="s">
        <v>340</v>
      </c>
      <c r="F190" s="152" t="s">
        <v>9298</v>
      </c>
      <c r="I190" s="149"/>
      <c r="L190" s="34"/>
      <c r="M190" s="150"/>
      <c r="T190" s="55"/>
      <c r="AT190" s="19" t="s">
        <v>340</v>
      </c>
      <c r="AU190" s="19" t="s">
        <v>76</v>
      </c>
    </row>
    <row r="191" spans="2:65" s="1" customFormat="1" ht="21.75" customHeight="1">
      <c r="B191" s="133"/>
      <c r="C191" s="134" t="s">
        <v>593</v>
      </c>
      <c r="D191" s="134" t="s">
        <v>331</v>
      </c>
      <c r="E191" s="135" t="s">
        <v>7948</v>
      </c>
      <c r="F191" s="136" t="s">
        <v>7949</v>
      </c>
      <c r="G191" s="137" t="s">
        <v>574</v>
      </c>
      <c r="H191" s="138">
        <v>3</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76</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158</v>
      </c>
    </row>
    <row r="192" spans="2:65" s="1" customFormat="1">
      <c r="B192" s="34"/>
      <c r="D192" s="147" t="s">
        <v>338</v>
      </c>
      <c r="F192" s="148" t="s">
        <v>7950</v>
      </c>
      <c r="I192" s="149"/>
      <c r="L192" s="34"/>
      <c r="M192" s="150"/>
      <c r="T192" s="55"/>
      <c r="AT192" s="19" t="s">
        <v>338</v>
      </c>
      <c r="AU192" s="19" t="s">
        <v>76</v>
      </c>
    </row>
    <row r="193" spans="2:65" s="1" customFormat="1" ht="19.5">
      <c r="B193" s="34"/>
      <c r="D193" s="151" t="s">
        <v>340</v>
      </c>
      <c r="F193" s="152" t="s">
        <v>9299</v>
      </c>
      <c r="I193" s="149"/>
      <c r="L193" s="34"/>
      <c r="M193" s="150"/>
      <c r="T193" s="55"/>
      <c r="AT193" s="19" t="s">
        <v>340</v>
      </c>
      <c r="AU193" s="19" t="s">
        <v>76</v>
      </c>
    </row>
    <row r="194" spans="2:65" s="1" customFormat="1" ht="24.2" customHeight="1">
      <c r="B194" s="133"/>
      <c r="C194" s="134" t="s">
        <v>598</v>
      </c>
      <c r="D194" s="134" t="s">
        <v>331</v>
      </c>
      <c r="E194" s="135" t="s">
        <v>7957</v>
      </c>
      <c r="F194" s="136" t="s">
        <v>7958</v>
      </c>
      <c r="G194" s="137" t="s">
        <v>574</v>
      </c>
      <c r="H194" s="138">
        <v>3</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76</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747</v>
      </c>
    </row>
    <row r="195" spans="2:65" s="1" customFormat="1">
      <c r="B195" s="34"/>
      <c r="D195" s="147" t="s">
        <v>338</v>
      </c>
      <c r="F195" s="148" t="s">
        <v>7959</v>
      </c>
      <c r="I195" s="149"/>
      <c r="L195" s="34"/>
      <c r="M195" s="150"/>
      <c r="T195" s="55"/>
      <c r="AT195" s="19" t="s">
        <v>338</v>
      </c>
      <c r="AU195" s="19" t="s">
        <v>76</v>
      </c>
    </row>
    <row r="196" spans="2:65" s="1" customFormat="1" ht="49.15" customHeight="1">
      <c r="B196" s="133"/>
      <c r="C196" s="134" t="s">
        <v>605</v>
      </c>
      <c r="D196" s="134" t="s">
        <v>331</v>
      </c>
      <c r="E196" s="135" t="s">
        <v>9300</v>
      </c>
      <c r="F196" s="136" t="s">
        <v>9301</v>
      </c>
      <c r="G196" s="137" t="s">
        <v>574</v>
      </c>
      <c r="H196" s="138">
        <v>3</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76</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756</v>
      </c>
    </row>
    <row r="197" spans="2:65" s="1" customFormat="1">
      <c r="B197" s="34"/>
      <c r="D197" s="147" t="s">
        <v>338</v>
      </c>
      <c r="F197" s="148" t="s">
        <v>9302</v>
      </c>
      <c r="I197" s="149"/>
      <c r="L197" s="34"/>
      <c r="M197" s="150"/>
      <c r="T197" s="55"/>
      <c r="AT197" s="19" t="s">
        <v>338</v>
      </c>
      <c r="AU197" s="19" t="s">
        <v>76</v>
      </c>
    </row>
    <row r="198" spans="2:65" s="1" customFormat="1" ht="16.5" customHeight="1">
      <c r="B198" s="133"/>
      <c r="C198" s="176" t="s">
        <v>610</v>
      </c>
      <c r="D198" s="176" t="s">
        <v>539</v>
      </c>
      <c r="E198" s="177" t="s">
        <v>9303</v>
      </c>
      <c r="F198" s="178" t="s">
        <v>9304</v>
      </c>
      <c r="G198" s="179" t="s">
        <v>585</v>
      </c>
      <c r="H198" s="180">
        <v>0.6</v>
      </c>
      <c r="I198" s="181"/>
      <c r="J198" s="182">
        <f>ROUND(I198*H198,2)</f>
        <v>0</v>
      </c>
      <c r="K198" s="178" t="s">
        <v>335</v>
      </c>
      <c r="L198" s="183"/>
      <c r="M198" s="184" t="s">
        <v>3</v>
      </c>
      <c r="N198" s="185" t="s">
        <v>40</v>
      </c>
      <c r="P198" s="143">
        <f>O198*H198</f>
        <v>0</v>
      </c>
      <c r="Q198" s="143">
        <v>0</v>
      </c>
      <c r="R198" s="143">
        <f>Q198*H198</f>
        <v>0</v>
      </c>
      <c r="S198" s="143">
        <v>0</v>
      </c>
      <c r="T198" s="144">
        <f>S198*H198</f>
        <v>0</v>
      </c>
      <c r="AR198" s="145" t="s">
        <v>171</v>
      </c>
      <c r="AT198" s="145" t="s">
        <v>539</v>
      </c>
      <c r="AU198" s="145" t="s">
        <v>76</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764</v>
      </c>
    </row>
    <row r="199" spans="2:65" s="12" customFormat="1">
      <c r="B199" s="156"/>
      <c r="D199" s="151" t="s">
        <v>442</v>
      </c>
      <c r="E199" s="157" t="s">
        <v>3</v>
      </c>
      <c r="F199" s="158" t="s">
        <v>9305</v>
      </c>
      <c r="H199" s="159">
        <v>0.6</v>
      </c>
      <c r="I199" s="160"/>
      <c r="L199" s="156"/>
      <c r="M199" s="161"/>
      <c r="T199" s="162"/>
      <c r="AT199" s="157" t="s">
        <v>442</v>
      </c>
      <c r="AU199" s="157" t="s">
        <v>76</v>
      </c>
      <c r="AV199" s="12" t="s">
        <v>79</v>
      </c>
      <c r="AW199" s="12" t="s">
        <v>31</v>
      </c>
      <c r="AX199" s="12" t="s">
        <v>69</v>
      </c>
      <c r="AY199" s="157" t="s">
        <v>328</v>
      </c>
    </row>
    <row r="200" spans="2:65" s="13" customFormat="1">
      <c r="B200" s="163"/>
      <c r="D200" s="151" t="s">
        <v>442</v>
      </c>
      <c r="E200" s="164" t="s">
        <v>3</v>
      </c>
      <c r="F200" s="165" t="s">
        <v>452</v>
      </c>
      <c r="H200" s="166">
        <v>0.6</v>
      </c>
      <c r="I200" s="167"/>
      <c r="L200" s="163"/>
      <c r="M200" s="168"/>
      <c r="T200" s="169"/>
      <c r="AT200" s="164" t="s">
        <v>442</v>
      </c>
      <c r="AU200" s="164" t="s">
        <v>76</v>
      </c>
      <c r="AV200" s="13" t="s">
        <v>113</v>
      </c>
      <c r="AW200" s="13" t="s">
        <v>31</v>
      </c>
      <c r="AX200" s="13" t="s">
        <v>76</v>
      </c>
      <c r="AY200" s="164" t="s">
        <v>328</v>
      </c>
    </row>
    <row r="201" spans="2:65" s="1" customFormat="1" ht="37.9" customHeight="1">
      <c r="B201" s="133"/>
      <c r="C201" s="134" t="s">
        <v>616</v>
      </c>
      <c r="D201" s="134" t="s">
        <v>331</v>
      </c>
      <c r="E201" s="135" t="s">
        <v>7971</v>
      </c>
      <c r="F201" s="136" t="s">
        <v>7972</v>
      </c>
      <c r="G201" s="137" t="s">
        <v>574</v>
      </c>
      <c r="H201" s="138">
        <v>3</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76</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773</v>
      </c>
    </row>
    <row r="202" spans="2:65" s="1" customFormat="1">
      <c r="B202" s="34"/>
      <c r="D202" s="147" t="s">
        <v>338</v>
      </c>
      <c r="F202" s="148" t="s">
        <v>7973</v>
      </c>
      <c r="I202" s="149"/>
      <c r="L202" s="34"/>
      <c r="M202" s="150"/>
      <c r="T202" s="55"/>
      <c r="AT202" s="19" t="s">
        <v>338</v>
      </c>
      <c r="AU202" s="19" t="s">
        <v>76</v>
      </c>
    </row>
    <row r="203" spans="2:65" s="1" customFormat="1" ht="44.25" customHeight="1">
      <c r="B203" s="133"/>
      <c r="C203" s="134" t="s">
        <v>621</v>
      </c>
      <c r="D203" s="134" t="s">
        <v>331</v>
      </c>
      <c r="E203" s="135" t="s">
        <v>8562</v>
      </c>
      <c r="F203" s="136" t="s">
        <v>8557</v>
      </c>
      <c r="G203" s="137" t="s">
        <v>585</v>
      </c>
      <c r="H203" s="138">
        <v>0.13</v>
      </c>
      <c r="I203" s="139"/>
      <c r="J203" s="140">
        <f>ROUND(I203*H203,2)</f>
        <v>0</v>
      </c>
      <c r="K203" s="136" t="s">
        <v>3</v>
      </c>
      <c r="L203" s="34"/>
      <c r="M203" s="141" t="s">
        <v>3</v>
      </c>
      <c r="N203" s="142" t="s">
        <v>40</v>
      </c>
      <c r="P203" s="143">
        <f>O203*H203</f>
        <v>0</v>
      </c>
      <c r="Q203" s="143">
        <v>0</v>
      </c>
      <c r="R203" s="143">
        <f>Q203*H203</f>
        <v>0</v>
      </c>
      <c r="S203" s="143">
        <v>0</v>
      </c>
      <c r="T203" s="144">
        <f>S203*H203</f>
        <v>0</v>
      </c>
      <c r="AR203" s="145" t="s">
        <v>113</v>
      </c>
      <c r="AT203" s="145" t="s">
        <v>331</v>
      </c>
      <c r="AU203" s="145" t="s">
        <v>76</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783</v>
      </c>
    </row>
    <row r="204" spans="2:65" s="14" customFormat="1">
      <c r="B204" s="170"/>
      <c r="D204" s="151" t="s">
        <v>442</v>
      </c>
      <c r="E204" s="171" t="s">
        <v>3</v>
      </c>
      <c r="F204" s="172" t="s">
        <v>9306</v>
      </c>
      <c r="H204" s="171" t="s">
        <v>3</v>
      </c>
      <c r="I204" s="173"/>
      <c r="L204" s="170"/>
      <c r="M204" s="174"/>
      <c r="T204" s="175"/>
      <c r="AT204" s="171" t="s">
        <v>442</v>
      </c>
      <c r="AU204" s="171" t="s">
        <v>76</v>
      </c>
      <c r="AV204" s="14" t="s">
        <v>76</v>
      </c>
      <c r="AW204" s="14" t="s">
        <v>31</v>
      </c>
      <c r="AX204" s="14" t="s">
        <v>69</v>
      </c>
      <c r="AY204" s="171" t="s">
        <v>328</v>
      </c>
    </row>
    <row r="205" spans="2:65" s="12" customFormat="1">
      <c r="B205" s="156"/>
      <c r="D205" s="151" t="s">
        <v>442</v>
      </c>
      <c r="E205" s="157" t="s">
        <v>3</v>
      </c>
      <c r="F205" s="158" t="s">
        <v>9307</v>
      </c>
      <c r="H205" s="159">
        <v>0.01</v>
      </c>
      <c r="I205" s="160"/>
      <c r="L205" s="156"/>
      <c r="M205" s="161"/>
      <c r="T205" s="162"/>
      <c r="AT205" s="157" t="s">
        <v>442</v>
      </c>
      <c r="AU205" s="157" t="s">
        <v>76</v>
      </c>
      <c r="AV205" s="12" t="s">
        <v>79</v>
      </c>
      <c r="AW205" s="12" t="s">
        <v>31</v>
      </c>
      <c r="AX205" s="12" t="s">
        <v>69</v>
      </c>
      <c r="AY205" s="157" t="s">
        <v>328</v>
      </c>
    </row>
    <row r="206" spans="2:65" s="14" customFormat="1">
      <c r="B206" s="170"/>
      <c r="D206" s="151" t="s">
        <v>442</v>
      </c>
      <c r="E206" s="171" t="s">
        <v>3</v>
      </c>
      <c r="F206" s="172" t="s">
        <v>9308</v>
      </c>
      <c r="H206" s="171" t="s">
        <v>3</v>
      </c>
      <c r="I206" s="173"/>
      <c r="L206" s="170"/>
      <c r="M206" s="174"/>
      <c r="T206" s="175"/>
      <c r="AT206" s="171" t="s">
        <v>442</v>
      </c>
      <c r="AU206" s="171" t="s">
        <v>76</v>
      </c>
      <c r="AV206" s="14" t="s">
        <v>76</v>
      </c>
      <c r="AW206" s="14" t="s">
        <v>31</v>
      </c>
      <c r="AX206" s="14" t="s">
        <v>69</v>
      </c>
      <c r="AY206" s="171" t="s">
        <v>328</v>
      </c>
    </row>
    <row r="207" spans="2:65" s="12" customFormat="1">
      <c r="B207" s="156"/>
      <c r="D207" s="151" t="s">
        <v>442</v>
      </c>
      <c r="E207" s="157" t="s">
        <v>3</v>
      </c>
      <c r="F207" s="158" t="s">
        <v>9309</v>
      </c>
      <c r="H207" s="159">
        <v>0.12</v>
      </c>
      <c r="I207" s="160"/>
      <c r="L207" s="156"/>
      <c r="M207" s="161"/>
      <c r="T207" s="162"/>
      <c r="AT207" s="157" t="s">
        <v>442</v>
      </c>
      <c r="AU207" s="157" t="s">
        <v>76</v>
      </c>
      <c r="AV207" s="12" t="s">
        <v>79</v>
      </c>
      <c r="AW207" s="12" t="s">
        <v>31</v>
      </c>
      <c r="AX207" s="12" t="s">
        <v>69</v>
      </c>
      <c r="AY207" s="157" t="s">
        <v>328</v>
      </c>
    </row>
    <row r="208" spans="2:65" s="13" customFormat="1">
      <c r="B208" s="163"/>
      <c r="D208" s="151" t="s">
        <v>442</v>
      </c>
      <c r="E208" s="164" t="s">
        <v>3</v>
      </c>
      <c r="F208" s="165" t="s">
        <v>452</v>
      </c>
      <c r="H208" s="166">
        <v>0.13</v>
      </c>
      <c r="I208" s="167"/>
      <c r="L208" s="163"/>
      <c r="M208" s="168"/>
      <c r="T208" s="169"/>
      <c r="AT208" s="164" t="s">
        <v>442</v>
      </c>
      <c r="AU208" s="164" t="s">
        <v>76</v>
      </c>
      <c r="AV208" s="13" t="s">
        <v>113</v>
      </c>
      <c r="AW208" s="13" t="s">
        <v>31</v>
      </c>
      <c r="AX208" s="13" t="s">
        <v>76</v>
      </c>
      <c r="AY208" s="164" t="s">
        <v>328</v>
      </c>
    </row>
    <row r="209" spans="2:65" s="11" customFormat="1" ht="25.9" customHeight="1">
      <c r="B209" s="121"/>
      <c r="D209" s="122" t="s">
        <v>68</v>
      </c>
      <c r="E209" s="123" t="s">
        <v>7977</v>
      </c>
      <c r="F209" s="123" t="s">
        <v>7978</v>
      </c>
      <c r="I209" s="124"/>
      <c r="J209" s="125">
        <f>BK209</f>
        <v>0</v>
      </c>
      <c r="L209" s="121"/>
      <c r="M209" s="126"/>
      <c r="P209" s="127">
        <f>SUM(P210:P218)</f>
        <v>0</v>
      </c>
      <c r="R209" s="127">
        <f>SUM(R210:R218)</f>
        <v>0</v>
      </c>
      <c r="T209" s="128">
        <f>SUM(T210:T218)</f>
        <v>0</v>
      </c>
      <c r="AR209" s="122" t="s">
        <v>76</v>
      </c>
      <c r="AT209" s="129" t="s">
        <v>68</v>
      </c>
      <c r="AU209" s="129" t="s">
        <v>69</v>
      </c>
      <c r="AY209" s="122" t="s">
        <v>328</v>
      </c>
      <c r="BK209" s="130">
        <f>SUM(BK210:BK218)</f>
        <v>0</v>
      </c>
    </row>
    <row r="210" spans="2:65" s="1" customFormat="1" ht="33" customHeight="1">
      <c r="B210" s="133"/>
      <c r="C210" s="134" t="s">
        <v>626</v>
      </c>
      <c r="D210" s="134" t="s">
        <v>331</v>
      </c>
      <c r="E210" s="135" t="s">
        <v>7979</v>
      </c>
      <c r="F210" s="136" t="s">
        <v>7980</v>
      </c>
      <c r="G210" s="137" t="s">
        <v>439</v>
      </c>
      <c r="H210" s="138">
        <v>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c r="B211" s="34"/>
      <c r="D211" s="147" t="s">
        <v>338</v>
      </c>
      <c r="F211" s="148" t="s">
        <v>7981</v>
      </c>
      <c r="I211" s="149"/>
      <c r="L211" s="34"/>
      <c r="M211" s="150"/>
      <c r="T211" s="55"/>
      <c r="AT211" s="19" t="s">
        <v>338</v>
      </c>
      <c r="AU211" s="19" t="s">
        <v>76</v>
      </c>
    </row>
    <row r="212" spans="2:65" s="1" customFormat="1" ht="19.5">
      <c r="B212" s="34"/>
      <c r="D212" s="151" t="s">
        <v>340</v>
      </c>
      <c r="F212" s="152" t="s">
        <v>9310</v>
      </c>
      <c r="I212" s="149"/>
      <c r="L212" s="34"/>
      <c r="M212" s="150"/>
      <c r="T212" s="55"/>
      <c r="AT212" s="19" t="s">
        <v>340</v>
      </c>
      <c r="AU212" s="19" t="s">
        <v>76</v>
      </c>
    </row>
    <row r="213" spans="2:65" s="1" customFormat="1" ht="33" customHeight="1">
      <c r="B213" s="133"/>
      <c r="C213" s="134" t="s">
        <v>631</v>
      </c>
      <c r="D213" s="134" t="s">
        <v>331</v>
      </c>
      <c r="E213" s="135" t="s">
        <v>7983</v>
      </c>
      <c r="F213" s="136" t="s">
        <v>7984</v>
      </c>
      <c r="G213" s="137" t="s">
        <v>439</v>
      </c>
      <c r="H213" s="138">
        <v>8</v>
      </c>
      <c r="I213" s="139"/>
      <c r="J213" s="140">
        <f>ROUND(I213*H213,2)</f>
        <v>0</v>
      </c>
      <c r="K213" s="136" t="s">
        <v>335</v>
      </c>
      <c r="L213" s="34"/>
      <c r="M213" s="141" t="s">
        <v>3</v>
      </c>
      <c r="N213" s="142" t="s">
        <v>40</v>
      </c>
      <c r="P213" s="143">
        <f>O213*H213</f>
        <v>0</v>
      </c>
      <c r="Q213" s="143">
        <v>0</v>
      </c>
      <c r="R213" s="143">
        <f>Q213*H213</f>
        <v>0</v>
      </c>
      <c r="S213" s="143">
        <v>0</v>
      </c>
      <c r="T213" s="144">
        <f>S213*H213</f>
        <v>0</v>
      </c>
      <c r="AR213" s="145" t="s">
        <v>113</v>
      </c>
      <c r="AT213" s="145" t="s">
        <v>331</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800</v>
      </c>
    </row>
    <row r="214" spans="2:65" s="1" customFormat="1">
      <c r="B214" s="34"/>
      <c r="D214" s="147" t="s">
        <v>338</v>
      </c>
      <c r="F214" s="148" t="s">
        <v>7985</v>
      </c>
      <c r="I214" s="149"/>
      <c r="L214" s="34"/>
      <c r="M214" s="150"/>
      <c r="T214" s="55"/>
      <c r="AT214" s="19" t="s">
        <v>338</v>
      </c>
      <c r="AU214" s="19" t="s">
        <v>76</v>
      </c>
    </row>
    <row r="215" spans="2:65" s="1" customFormat="1" ht="44.25" customHeight="1">
      <c r="B215" s="133"/>
      <c r="C215" s="134" t="s">
        <v>638</v>
      </c>
      <c r="D215" s="134" t="s">
        <v>331</v>
      </c>
      <c r="E215" s="135" t="s">
        <v>8566</v>
      </c>
      <c r="F215" s="136" t="s">
        <v>8557</v>
      </c>
      <c r="G215" s="137" t="s">
        <v>585</v>
      </c>
      <c r="H215" s="138">
        <v>0.192</v>
      </c>
      <c r="I215" s="139"/>
      <c r="J215" s="140">
        <f>ROUND(I215*H215,2)</f>
        <v>0</v>
      </c>
      <c r="K215" s="136" t="s">
        <v>3</v>
      </c>
      <c r="L215" s="34"/>
      <c r="M215" s="141" t="s">
        <v>3</v>
      </c>
      <c r="N215" s="142" t="s">
        <v>40</v>
      </c>
      <c r="P215" s="143">
        <f>O215*H215</f>
        <v>0</v>
      </c>
      <c r="Q215" s="143">
        <v>0</v>
      </c>
      <c r="R215" s="143">
        <f>Q215*H215</f>
        <v>0</v>
      </c>
      <c r="S215" s="143">
        <v>0</v>
      </c>
      <c r="T215" s="144">
        <f>S215*H215</f>
        <v>0</v>
      </c>
      <c r="AR215" s="145" t="s">
        <v>113</v>
      </c>
      <c r="AT215" s="145" t="s">
        <v>331</v>
      </c>
      <c r="AU215" s="145" t="s">
        <v>76</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808</v>
      </c>
    </row>
    <row r="216" spans="2:65" s="14" customFormat="1">
      <c r="B216" s="170"/>
      <c r="D216" s="151" t="s">
        <v>442</v>
      </c>
      <c r="E216" s="171" t="s">
        <v>3</v>
      </c>
      <c r="F216" s="172" t="s">
        <v>9311</v>
      </c>
      <c r="H216" s="171" t="s">
        <v>3</v>
      </c>
      <c r="I216" s="173"/>
      <c r="L216" s="170"/>
      <c r="M216" s="174"/>
      <c r="T216" s="175"/>
      <c r="AT216" s="171" t="s">
        <v>442</v>
      </c>
      <c r="AU216" s="171" t="s">
        <v>76</v>
      </c>
      <c r="AV216" s="14" t="s">
        <v>76</v>
      </c>
      <c r="AW216" s="14" t="s">
        <v>31</v>
      </c>
      <c r="AX216" s="14" t="s">
        <v>69</v>
      </c>
      <c r="AY216" s="171" t="s">
        <v>328</v>
      </c>
    </row>
    <row r="217" spans="2:65" s="12" customFormat="1">
      <c r="B217" s="156"/>
      <c r="D217" s="151" t="s">
        <v>442</v>
      </c>
      <c r="E217" s="157" t="s">
        <v>3</v>
      </c>
      <c r="F217" s="158" t="s">
        <v>9312</v>
      </c>
      <c r="H217" s="159">
        <v>0.192</v>
      </c>
      <c r="I217" s="160"/>
      <c r="L217" s="156"/>
      <c r="M217" s="161"/>
      <c r="T217" s="162"/>
      <c r="AT217" s="157" t="s">
        <v>442</v>
      </c>
      <c r="AU217" s="157" t="s">
        <v>76</v>
      </c>
      <c r="AV217" s="12" t="s">
        <v>79</v>
      </c>
      <c r="AW217" s="12" t="s">
        <v>31</v>
      </c>
      <c r="AX217" s="12" t="s">
        <v>69</v>
      </c>
      <c r="AY217" s="157" t="s">
        <v>328</v>
      </c>
    </row>
    <row r="218" spans="2:65" s="13" customFormat="1">
      <c r="B218" s="163"/>
      <c r="D218" s="151" t="s">
        <v>442</v>
      </c>
      <c r="E218" s="164" t="s">
        <v>3</v>
      </c>
      <c r="F218" s="165" t="s">
        <v>452</v>
      </c>
      <c r="H218" s="166">
        <v>0.192</v>
      </c>
      <c r="I218" s="167"/>
      <c r="L218" s="163"/>
      <c r="M218" s="168"/>
      <c r="T218" s="169"/>
      <c r="AT218" s="164" t="s">
        <v>442</v>
      </c>
      <c r="AU218" s="164" t="s">
        <v>76</v>
      </c>
      <c r="AV218" s="13" t="s">
        <v>113</v>
      </c>
      <c r="AW218" s="13" t="s">
        <v>31</v>
      </c>
      <c r="AX218" s="13" t="s">
        <v>76</v>
      </c>
      <c r="AY218" s="164" t="s">
        <v>328</v>
      </c>
    </row>
    <row r="219" spans="2:65" s="11" customFormat="1" ht="25.9" customHeight="1">
      <c r="B219" s="121"/>
      <c r="D219" s="122" t="s">
        <v>68</v>
      </c>
      <c r="E219" s="123" t="s">
        <v>7986</v>
      </c>
      <c r="F219" s="123" t="s">
        <v>7987</v>
      </c>
      <c r="I219" s="124"/>
      <c r="J219" s="125">
        <f>BK219</f>
        <v>0</v>
      </c>
      <c r="L219" s="121"/>
      <c r="M219" s="126"/>
      <c r="P219" s="127">
        <f>SUM(P220:P311)</f>
        <v>0</v>
      </c>
      <c r="R219" s="127">
        <f>SUM(R220:R311)</f>
        <v>0</v>
      </c>
      <c r="T219" s="128">
        <f>SUM(T220:T311)</f>
        <v>0</v>
      </c>
      <c r="AR219" s="122" t="s">
        <v>76</v>
      </c>
      <c r="AT219" s="129" t="s">
        <v>68</v>
      </c>
      <c r="AU219" s="129" t="s">
        <v>69</v>
      </c>
      <c r="AY219" s="122" t="s">
        <v>328</v>
      </c>
      <c r="BK219" s="130">
        <f>SUM(BK220:BK311)</f>
        <v>0</v>
      </c>
    </row>
    <row r="220" spans="2:65" s="1" customFormat="1" ht="44.25" customHeight="1">
      <c r="B220" s="133"/>
      <c r="C220" s="134" t="s">
        <v>643</v>
      </c>
      <c r="D220" s="134" t="s">
        <v>331</v>
      </c>
      <c r="E220" s="135" t="s">
        <v>7988</v>
      </c>
      <c r="F220" s="136" t="s">
        <v>7989</v>
      </c>
      <c r="G220" s="137" t="s">
        <v>574</v>
      </c>
      <c r="H220" s="138">
        <v>13</v>
      </c>
      <c r="I220" s="139"/>
      <c r="J220" s="140">
        <f>ROUND(I220*H220,2)</f>
        <v>0</v>
      </c>
      <c r="K220" s="136" t="s">
        <v>335</v>
      </c>
      <c r="L220" s="34"/>
      <c r="M220" s="141" t="s">
        <v>3</v>
      </c>
      <c r="N220" s="142" t="s">
        <v>40</v>
      </c>
      <c r="P220" s="143">
        <f>O220*H220</f>
        <v>0</v>
      </c>
      <c r="Q220" s="143">
        <v>0</v>
      </c>
      <c r="R220" s="143">
        <f>Q220*H220</f>
        <v>0</v>
      </c>
      <c r="S220" s="143">
        <v>0</v>
      </c>
      <c r="T220" s="144">
        <f>S220*H220</f>
        <v>0</v>
      </c>
      <c r="AR220" s="145" t="s">
        <v>113</v>
      </c>
      <c r="AT220" s="145" t="s">
        <v>331</v>
      </c>
      <c r="AU220" s="145" t="s">
        <v>76</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816</v>
      </c>
    </row>
    <row r="221" spans="2:65" s="1" customFormat="1">
      <c r="B221" s="34"/>
      <c r="D221" s="147" t="s">
        <v>338</v>
      </c>
      <c r="F221" s="148" t="s">
        <v>7990</v>
      </c>
      <c r="I221" s="149"/>
      <c r="L221" s="34"/>
      <c r="M221" s="150"/>
      <c r="T221" s="55"/>
      <c r="AT221" s="19" t="s">
        <v>338</v>
      </c>
      <c r="AU221" s="19" t="s">
        <v>76</v>
      </c>
    </row>
    <row r="222" spans="2:65" s="1" customFormat="1" ht="16.5" customHeight="1">
      <c r="B222" s="133"/>
      <c r="C222" s="176" t="s">
        <v>649</v>
      </c>
      <c r="D222" s="176" t="s">
        <v>539</v>
      </c>
      <c r="E222" s="177" t="s">
        <v>9313</v>
      </c>
      <c r="F222" s="178" t="s">
        <v>9314</v>
      </c>
      <c r="G222" s="179" t="s">
        <v>574</v>
      </c>
      <c r="H222" s="180">
        <v>1</v>
      </c>
      <c r="I222" s="181"/>
      <c r="J222" s="182">
        <f t="shared" ref="J222:J228" si="0">ROUND(I222*H222,2)</f>
        <v>0</v>
      </c>
      <c r="K222" s="178" t="s">
        <v>3</v>
      </c>
      <c r="L222" s="183"/>
      <c r="M222" s="184" t="s">
        <v>3</v>
      </c>
      <c r="N222" s="185" t="s">
        <v>40</v>
      </c>
      <c r="P222" s="143">
        <f t="shared" ref="P222:P228" si="1">O222*H222</f>
        <v>0</v>
      </c>
      <c r="Q222" s="143">
        <v>0</v>
      </c>
      <c r="R222" s="143">
        <f t="shared" ref="R222:R228" si="2">Q222*H222</f>
        <v>0</v>
      </c>
      <c r="S222" s="143">
        <v>0</v>
      </c>
      <c r="T222" s="144">
        <f t="shared" ref="T222:T228" si="3">S222*H222</f>
        <v>0</v>
      </c>
      <c r="AR222" s="145" t="s">
        <v>171</v>
      </c>
      <c r="AT222" s="145" t="s">
        <v>539</v>
      </c>
      <c r="AU222" s="145" t="s">
        <v>76</v>
      </c>
      <c r="AY222" s="19" t="s">
        <v>328</v>
      </c>
      <c r="BE222" s="146">
        <f t="shared" ref="BE222:BE228" si="4">IF(N222="základní",J222,0)</f>
        <v>0</v>
      </c>
      <c r="BF222" s="146">
        <f t="shared" ref="BF222:BF228" si="5">IF(N222="snížená",J222,0)</f>
        <v>0</v>
      </c>
      <c r="BG222" s="146">
        <f t="shared" ref="BG222:BG228" si="6">IF(N222="zákl. přenesená",J222,0)</f>
        <v>0</v>
      </c>
      <c r="BH222" s="146">
        <f t="shared" ref="BH222:BH228" si="7">IF(N222="sníž. přenesená",J222,0)</f>
        <v>0</v>
      </c>
      <c r="BI222" s="146">
        <f t="shared" ref="BI222:BI228" si="8">IF(N222="nulová",J222,0)</f>
        <v>0</v>
      </c>
      <c r="BJ222" s="19" t="s">
        <v>76</v>
      </c>
      <c r="BK222" s="146">
        <f t="shared" ref="BK222:BK228" si="9">ROUND(I222*H222,2)</f>
        <v>0</v>
      </c>
      <c r="BL222" s="19" t="s">
        <v>113</v>
      </c>
      <c r="BM222" s="145" t="s">
        <v>825</v>
      </c>
    </row>
    <row r="223" spans="2:65" s="1" customFormat="1" ht="16.5" customHeight="1">
      <c r="B223" s="133"/>
      <c r="C223" s="176" t="s">
        <v>654</v>
      </c>
      <c r="D223" s="176" t="s">
        <v>539</v>
      </c>
      <c r="E223" s="177" t="s">
        <v>9315</v>
      </c>
      <c r="F223" s="178" t="s">
        <v>9316</v>
      </c>
      <c r="G223" s="179" t="s">
        <v>574</v>
      </c>
      <c r="H223" s="180">
        <v>1</v>
      </c>
      <c r="I223" s="181"/>
      <c r="J223" s="182">
        <f t="shared" si="0"/>
        <v>0</v>
      </c>
      <c r="K223" s="178" t="s">
        <v>3</v>
      </c>
      <c r="L223" s="183"/>
      <c r="M223" s="184" t="s">
        <v>3</v>
      </c>
      <c r="N223" s="185" t="s">
        <v>40</v>
      </c>
      <c r="P223" s="143">
        <f t="shared" si="1"/>
        <v>0</v>
      </c>
      <c r="Q223" s="143">
        <v>0</v>
      </c>
      <c r="R223" s="143">
        <f t="shared" si="2"/>
        <v>0</v>
      </c>
      <c r="S223" s="143">
        <v>0</v>
      </c>
      <c r="T223" s="144">
        <f t="shared" si="3"/>
        <v>0</v>
      </c>
      <c r="AR223" s="145" t="s">
        <v>171</v>
      </c>
      <c r="AT223" s="145" t="s">
        <v>539</v>
      </c>
      <c r="AU223" s="145" t="s">
        <v>76</v>
      </c>
      <c r="AY223" s="19" t="s">
        <v>328</v>
      </c>
      <c r="BE223" s="146">
        <f t="shared" si="4"/>
        <v>0</v>
      </c>
      <c r="BF223" s="146">
        <f t="shared" si="5"/>
        <v>0</v>
      </c>
      <c r="BG223" s="146">
        <f t="shared" si="6"/>
        <v>0</v>
      </c>
      <c r="BH223" s="146">
        <f t="shared" si="7"/>
        <v>0</v>
      </c>
      <c r="BI223" s="146">
        <f t="shared" si="8"/>
        <v>0</v>
      </c>
      <c r="BJ223" s="19" t="s">
        <v>76</v>
      </c>
      <c r="BK223" s="146">
        <f t="shared" si="9"/>
        <v>0</v>
      </c>
      <c r="BL223" s="19" t="s">
        <v>113</v>
      </c>
      <c r="BM223" s="145" t="s">
        <v>835</v>
      </c>
    </row>
    <row r="224" spans="2:65" s="1" customFormat="1" ht="24.2" customHeight="1">
      <c r="B224" s="133"/>
      <c r="C224" s="176" t="s">
        <v>661</v>
      </c>
      <c r="D224" s="176" t="s">
        <v>539</v>
      </c>
      <c r="E224" s="177" t="s">
        <v>9317</v>
      </c>
      <c r="F224" s="178" t="s">
        <v>9318</v>
      </c>
      <c r="G224" s="179" t="s">
        <v>574</v>
      </c>
      <c r="H224" s="180">
        <v>5</v>
      </c>
      <c r="I224" s="181"/>
      <c r="J224" s="182">
        <f t="shared" si="0"/>
        <v>0</v>
      </c>
      <c r="K224" s="178" t="s">
        <v>3</v>
      </c>
      <c r="L224" s="183"/>
      <c r="M224" s="184" t="s">
        <v>3</v>
      </c>
      <c r="N224" s="185" t="s">
        <v>40</v>
      </c>
      <c r="P224" s="143">
        <f t="shared" si="1"/>
        <v>0</v>
      </c>
      <c r="Q224" s="143">
        <v>0</v>
      </c>
      <c r="R224" s="143">
        <f t="shared" si="2"/>
        <v>0</v>
      </c>
      <c r="S224" s="143">
        <v>0</v>
      </c>
      <c r="T224" s="144">
        <f t="shared" si="3"/>
        <v>0</v>
      </c>
      <c r="AR224" s="145" t="s">
        <v>171</v>
      </c>
      <c r="AT224" s="145" t="s">
        <v>539</v>
      </c>
      <c r="AU224" s="145" t="s">
        <v>76</v>
      </c>
      <c r="AY224" s="19" t="s">
        <v>328</v>
      </c>
      <c r="BE224" s="146">
        <f t="shared" si="4"/>
        <v>0</v>
      </c>
      <c r="BF224" s="146">
        <f t="shared" si="5"/>
        <v>0</v>
      </c>
      <c r="BG224" s="146">
        <f t="shared" si="6"/>
        <v>0</v>
      </c>
      <c r="BH224" s="146">
        <f t="shared" si="7"/>
        <v>0</v>
      </c>
      <c r="BI224" s="146">
        <f t="shared" si="8"/>
        <v>0</v>
      </c>
      <c r="BJ224" s="19" t="s">
        <v>76</v>
      </c>
      <c r="BK224" s="146">
        <f t="shared" si="9"/>
        <v>0</v>
      </c>
      <c r="BL224" s="19" t="s">
        <v>113</v>
      </c>
      <c r="BM224" s="145" t="s">
        <v>845</v>
      </c>
    </row>
    <row r="225" spans="2:65" s="1" customFormat="1" ht="24.2" customHeight="1">
      <c r="B225" s="133"/>
      <c r="C225" s="176" t="s">
        <v>666</v>
      </c>
      <c r="D225" s="176" t="s">
        <v>539</v>
      </c>
      <c r="E225" s="177" t="s">
        <v>9319</v>
      </c>
      <c r="F225" s="178" t="s">
        <v>9320</v>
      </c>
      <c r="G225" s="179" t="s">
        <v>574</v>
      </c>
      <c r="H225" s="180">
        <v>2</v>
      </c>
      <c r="I225" s="181"/>
      <c r="J225" s="182">
        <f t="shared" si="0"/>
        <v>0</v>
      </c>
      <c r="K225" s="178" t="s">
        <v>3</v>
      </c>
      <c r="L225" s="183"/>
      <c r="M225" s="184" t="s">
        <v>3</v>
      </c>
      <c r="N225" s="185" t="s">
        <v>40</v>
      </c>
      <c r="P225" s="143">
        <f t="shared" si="1"/>
        <v>0</v>
      </c>
      <c r="Q225" s="143">
        <v>0</v>
      </c>
      <c r="R225" s="143">
        <f t="shared" si="2"/>
        <v>0</v>
      </c>
      <c r="S225" s="143">
        <v>0</v>
      </c>
      <c r="T225" s="144">
        <f t="shared" si="3"/>
        <v>0</v>
      </c>
      <c r="AR225" s="145" t="s">
        <v>171</v>
      </c>
      <c r="AT225" s="145" t="s">
        <v>539</v>
      </c>
      <c r="AU225" s="145" t="s">
        <v>76</v>
      </c>
      <c r="AY225" s="19" t="s">
        <v>328</v>
      </c>
      <c r="BE225" s="146">
        <f t="shared" si="4"/>
        <v>0</v>
      </c>
      <c r="BF225" s="146">
        <f t="shared" si="5"/>
        <v>0</v>
      </c>
      <c r="BG225" s="146">
        <f t="shared" si="6"/>
        <v>0</v>
      </c>
      <c r="BH225" s="146">
        <f t="shared" si="7"/>
        <v>0</v>
      </c>
      <c r="BI225" s="146">
        <f t="shared" si="8"/>
        <v>0</v>
      </c>
      <c r="BJ225" s="19" t="s">
        <v>76</v>
      </c>
      <c r="BK225" s="146">
        <f t="shared" si="9"/>
        <v>0</v>
      </c>
      <c r="BL225" s="19" t="s">
        <v>113</v>
      </c>
      <c r="BM225" s="145" t="s">
        <v>857</v>
      </c>
    </row>
    <row r="226" spans="2:65" s="1" customFormat="1" ht="16.5" customHeight="1">
      <c r="B226" s="133"/>
      <c r="C226" s="176" t="s">
        <v>671</v>
      </c>
      <c r="D226" s="176" t="s">
        <v>539</v>
      </c>
      <c r="E226" s="177" t="s">
        <v>9321</v>
      </c>
      <c r="F226" s="178" t="s">
        <v>9322</v>
      </c>
      <c r="G226" s="179" t="s">
        <v>574</v>
      </c>
      <c r="H226" s="180">
        <v>3</v>
      </c>
      <c r="I226" s="181"/>
      <c r="J226" s="182">
        <f t="shared" si="0"/>
        <v>0</v>
      </c>
      <c r="K226" s="178" t="s">
        <v>3</v>
      </c>
      <c r="L226" s="183"/>
      <c r="M226" s="184" t="s">
        <v>3</v>
      </c>
      <c r="N226" s="185" t="s">
        <v>40</v>
      </c>
      <c r="P226" s="143">
        <f t="shared" si="1"/>
        <v>0</v>
      </c>
      <c r="Q226" s="143">
        <v>0</v>
      </c>
      <c r="R226" s="143">
        <f t="shared" si="2"/>
        <v>0</v>
      </c>
      <c r="S226" s="143">
        <v>0</v>
      </c>
      <c r="T226" s="144">
        <f t="shared" si="3"/>
        <v>0</v>
      </c>
      <c r="AR226" s="145" t="s">
        <v>171</v>
      </c>
      <c r="AT226" s="145" t="s">
        <v>539</v>
      </c>
      <c r="AU226" s="145" t="s">
        <v>76</v>
      </c>
      <c r="AY226" s="19" t="s">
        <v>328</v>
      </c>
      <c r="BE226" s="146">
        <f t="shared" si="4"/>
        <v>0</v>
      </c>
      <c r="BF226" s="146">
        <f t="shared" si="5"/>
        <v>0</v>
      </c>
      <c r="BG226" s="146">
        <f t="shared" si="6"/>
        <v>0</v>
      </c>
      <c r="BH226" s="146">
        <f t="shared" si="7"/>
        <v>0</v>
      </c>
      <c r="BI226" s="146">
        <f t="shared" si="8"/>
        <v>0</v>
      </c>
      <c r="BJ226" s="19" t="s">
        <v>76</v>
      </c>
      <c r="BK226" s="146">
        <f t="shared" si="9"/>
        <v>0</v>
      </c>
      <c r="BL226" s="19" t="s">
        <v>113</v>
      </c>
      <c r="BM226" s="145" t="s">
        <v>177</v>
      </c>
    </row>
    <row r="227" spans="2:65" s="1" customFormat="1" ht="16.5" customHeight="1">
      <c r="B227" s="133"/>
      <c r="C227" s="176" t="s">
        <v>676</v>
      </c>
      <c r="D227" s="176" t="s">
        <v>539</v>
      </c>
      <c r="E227" s="177" t="s">
        <v>9323</v>
      </c>
      <c r="F227" s="178" t="s">
        <v>9324</v>
      </c>
      <c r="G227" s="179" t="s">
        <v>574</v>
      </c>
      <c r="H227" s="180">
        <v>1</v>
      </c>
      <c r="I227" s="181"/>
      <c r="J227" s="182">
        <f t="shared" si="0"/>
        <v>0</v>
      </c>
      <c r="K227" s="178" t="s">
        <v>3</v>
      </c>
      <c r="L227" s="183"/>
      <c r="M227" s="184" t="s">
        <v>3</v>
      </c>
      <c r="N227" s="185" t="s">
        <v>40</v>
      </c>
      <c r="P227" s="143">
        <f t="shared" si="1"/>
        <v>0</v>
      </c>
      <c r="Q227" s="143">
        <v>0</v>
      </c>
      <c r="R227" s="143">
        <f t="shared" si="2"/>
        <v>0</v>
      </c>
      <c r="S227" s="143">
        <v>0</v>
      </c>
      <c r="T227" s="144">
        <f t="shared" si="3"/>
        <v>0</v>
      </c>
      <c r="AR227" s="145" t="s">
        <v>171</v>
      </c>
      <c r="AT227" s="145" t="s">
        <v>539</v>
      </c>
      <c r="AU227" s="145" t="s">
        <v>76</v>
      </c>
      <c r="AY227" s="19" t="s">
        <v>328</v>
      </c>
      <c r="BE227" s="146">
        <f t="shared" si="4"/>
        <v>0</v>
      </c>
      <c r="BF227" s="146">
        <f t="shared" si="5"/>
        <v>0</v>
      </c>
      <c r="BG227" s="146">
        <f t="shared" si="6"/>
        <v>0</v>
      </c>
      <c r="BH227" s="146">
        <f t="shared" si="7"/>
        <v>0</v>
      </c>
      <c r="BI227" s="146">
        <f t="shared" si="8"/>
        <v>0</v>
      </c>
      <c r="BJ227" s="19" t="s">
        <v>76</v>
      </c>
      <c r="BK227" s="146">
        <f t="shared" si="9"/>
        <v>0</v>
      </c>
      <c r="BL227" s="19" t="s">
        <v>113</v>
      </c>
      <c r="BM227" s="145" t="s">
        <v>874</v>
      </c>
    </row>
    <row r="228" spans="2:65" s="1" customFormat="1" ht="44.25" customHeight="1">
      <c r="B228" s="133"/>
      <c r="C228" s="134" t="s">
        <v>682</v>
      </c>
      <c r="D228" s="134" t="s">
        <v>331</v>
      </c>
      <c r="E228" s="135" t="s">
        <v>8026</v>
      </c>
      <c r="F228" s="136" t="s">
        <v>8027</v>
      </c>
      <c r="G228" s="137" t="s">
        <v>574</v>
      </c>
      <c r="H228" s="138">
        <v>9</v>
      </c>
      <c r="I228" s="139"/>
      <c r="J228" s="140">
        <f t="shared" si="0"/>
        <v>0</v>
      </c>
      <c r="K228" s="136" t="s">
        <v>335</v>
      </c>
      <c r="L228" s="34"/>
      <c r="M228" s="141" t="s">
        <v>3</v>
      </c>
      <c r="N228" s="142" t="s">
        <v>40</v>
      </c>
      <c r="P228" s="143">
        <f t="shared" si="1"/>
        <v>0</v>
      </c>
      <c r="Q228" s="143">
        <v>0</v>
      </c>
      <c r="R228" s="143">
        <f t="shared" si="2"/>
        <v>0</v>
      </c>
      <c r="S228" s="143">
        <v>0</v>
      </c>
      <c r="T228" s="144">
        <f t="shared" si="3"/>
        <v>0</v>
      </c>
      <c r="AR228" s="145" t="s">
        <v>113</v>
      </c>
      <c r="AT228" s="145" t="s">
        <v>331</v>
      </c>
      <c r="AU228" s="145" t="s">
        <v>76</v>
      </c>
      <c r="AY228" s="19" t="s">
        <v>328</v>
      </c>
      <c r="BE228" s="146">
        <f t="shared" si="4"/>
        <v>0</v>
      </c>
      <c r="BF228" s="146">
        <f t="shared" si="5"/>
        <v>0</v>
      </c>
      <c r="BG228" s="146">
        <f t="shared" si="6"/>
        <v>0</v>
      </c>
      <c r="BH228" s="146">
        <f t="shared" si="7"/>
        <v>0</v>
      </c>
      <c r="BI228" s="146">
        <f t="shared" si="8"/>
        <v>0</v>
      </c>
      <c r="BJ228" s="19" t="s">
        <v>76</v>
      </c>
      <c r="BK228" s="146">
        <f t="shared" si="9"/>
        <v>0</v>
      </c>
      <c r="BL228" s="19" t="s">
        <v>113</v>
      </c>
      <c r="BM228" s="145" t="s">
        <v>891</v>
      </c>
    </row>
    <row r="229" spans="2:65" s="1" customFormat="1">
      <c r="B229" s="34"/>
      <c r="D229" s="147" t="s">
        <v>338</v>
      </c>
      <c r="F229" s="148" t="s">
        <v>8028</v>
      </c>
      <c r="I229" s="149"/>
      <c r="L229" s="34"/>
      <c r="M229" s="150"/>
      <c r="T229" s="55"/>
      <c r="AT229" s="19" t="s">
        <v>338</v>
      </c>
      <c r="AU229" s="19" t="s">
        <v>76</v>
      </c>
    </row>
    <row r="230" spans="2:65" s="1" customFormat="1" ht="37.9" customHeight="1">
      <c r="B230" s="133"/>
      <c r="C230" s="134" t="s">
        <v>110</v>
      </c>
      <c r="D230" s="134" t="s">
        <v>331</v>
      </c>
      <c r="E230" s="135" t="s">
        <v>8029</v>
      </c>
      <c r="F230" s="136" t="s">
        <v>8030</v>
      </c>
      <c r="G230" s="137" t="s">
        <v>574</v>
      </c>
      <c r="H230" s="138">
        <v>13</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903</v>
      </c>
    </row>
    <row r="231" spans="2:65" s="1" customFormat="1">
      <c r="B231" s="34"/>
      <c r="D231" s="147" t="s">
        <v>338</v>
      </c>
      <c r="F231" s="148" t="s">
        <v>8031</v>
      </c>
      <c r="I231" s="149"/>
      <c r="L231" s="34"/>
      <c r="M231" s="150"/>
      <c r="T231" s="55"/>
      <c r="AT231" s="19" t="s">
        <v>338</v>
      </c>
      <c r="AU231" s="19" t="s">
        <v>76</v>
      </c>
    </row>
    <row r="232" spans="2:65" s="1" customFormat="1" ht="16.5" customHeight="1">
      <c r="B232" s="133"/>
      <c r="C232" s="176" t="s">
        <v>125</v>
      </c>
      <c r="D232" s="176" t="s">
        <v>539</v>
      </c>
      <c r="E232" s="177" t="s">
        <v>8032</v>
      </c>
      <c r="F232" s="178" t="s">
        <v>8033</v>
      </c>
      <c r="G232" s="179" t="s">
        <v>491</v>
      </c>
      <c r="H232" s="180">
        <v>3.15</v>
      </c>
      <c r="I232" s="181"/>
      <c r="J232" s="182">
        <f>ROUND(I232*H232,2)</f>
        <v>0</v>
      </c>
      <c r="K232" s="178" t="s">
        <v>335</v>
      </c>
      <c r="L232" s="183"/>
      <c r="M232" s="184" t="s">
        <v>3</v>
      </c>
      <c r="N232" s="185" t="s">
        <v>40</v>
      </c>
      <c r="P232" s="143">
        <f>O232*H232</f>
        <v>0</v>
      </c>
      <c r="Q232" s="143">
        <v>0</v>
      </c>
      <c r="R232" s="143">
        <f>Q232*H232</f>
        <v>0</v>
      </c>
      <c r="S232" s="143">
        <v>0</v>
      </c>
      <c r="T232" s="144">
        <f>S232*H232</f>
        <v>0</v>
      </c>
      <c r="AR232" s="145" t="s">
        <v>171</v>
      </c>
      <c r="AT232" s="145" t="s">
        <v>539</v>
      </c>
      <c r="AU232" s="145" t="s">
        <v>76</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917</v>
      </c>
    </row>
    <row r="233" spans="2:65" s="14" customFormat="1">
      <c r="B233" s="170"/>
      <c r="D233" s="151" t="s">
        <v>442</v>
      </c>
      <c r="E233" s="171" t="s">
        <v>3</v>
      </c>
      <c r="F233" s="172" t="s">
        <v>8034</v>
      </c>
      <c r="H233" s="171" t="s">
        <v>3</v>
      </c>
      <c r="I233" s="173"/>
      <c r="L233" s="170"/>
      <c r="M233" s="174"/>
      <c r="T233" s="175"/>
      <c r="AT233" s="171" t="s">
        <v>442</v>
      </c>
      <c r="AU233" s="171" t="s">
        <v>76</v>
      </c>
      <c r="AV233" s="14" t="s">
        <v>76</v>
      </c>
      <c r="AW233" s="14" t="s">
        <v>31</v>
      </c>
      <c r="AX233" s="14" t="s">
        <v>69</v>
      </c>
      <c r="AY233" s="171" t="s">
        <v>328</v>
      </c>
    </row>
    <row r="234" spans="2:65" s="12" customFormat="1">
      <c r="B234" s="156"/>
      <c r="D234" s="151" t="s">
        <v>442</v>
      </c>
      <c r="E234" s="157" t="s">
        <v>3</v>
      </c>
      <c r="F234" s="158" t="s">
        <v>9325</v>
      </c>
      <c r="H234" s="159">
        <v>3.15</v>
      </c>
      <c r="I234" s="160"/>
      <c r="L234" s="156"/>
      <c r="M234" s="161"/>
      <c r="T234" s="162"/>
      <c r="AT234" s="157" t="s">
        <v>442</v>
      </c>
      <c r="AU234" s="157" t="s">
        <v>76</v>
      </c>
      <c r="AV234" s="12" t="s">
        <v>79</v>
      </c>
      <c r="AW234" s="12" t="s">
        <v>31</v>
      </c>
      <c r="AX234" s="12" t="s">
        <v>69</v>
      </c>
      <c r="AY234" s="157" t="s">
        <v>328</v>
      </c>
    </row>
    <row r="235" spans="2:65" s="13" customFormat="1">
      <c r="B235" s="163"/>
      <c r="D235" s="151" t="s">
        <v>442</v>
      </c>
      <c r="E235" s="164" t="s">
        <v>3</v>
      </c>
      <c r="F235" s="165" t="s">
        <v>452</v>
      </c>
      <c r="H235" s="166">
        <v>3.15</v>
      </c>
      <c r="I235" s="167"/>
      <c r="L235" s="163"/>
      <c r="M235" s="168"/>
      <c r="T235" s="169"/>
      <c r="AT235" s="164" t="s">
        <v>442</v>
      </c>
      <c r="AU235" s="164" t="s">
        <v>76</v>
      </c>
      <c r="AV235" s="13" t="s">
        <v>113</v>
      </c>
      <c r="AW235" s="13" t="s">
        <v>31</v>
      </c>
      <c r="AX235" s="13" t="s">
        <v>76</v>
      </c>
      <c r="AY235" s="164" t="s">
        <v>328</v>
      </c>
    </row>
    <row r="236" spans="2:65" s="1" customFormat="1" ht="16.5" customHeight="1">
      <c r="B236" s="133"/>
      <c r="C236" s="176" t="s">
        <v>696</v>
      </c>
      <c r="D236" s="176" t="s">
        <v>539</v>
      </c>
      <c r="E236" s="177" t="s">
        <v>8036</v>
      </c>
      <c r="F236" s="178" t="s">
        <v>8037</v>
      </c>
      <c r="G236" s="179" t="s">
        <v>491</v>
      </c>
      <c r="H236" s="180">
        <v>2.85</v>
      </c>
      <c r="I236" s="181"/>
      <c r="J236" s="182">
        <f>ROUND(I236*H236,2)</f>
        <v>0</v>
      </c>
      <c r="K236" s="178" t="s">
        <v>335</v>
      </c>
      <c r="L236" s="183"/>
      <c r="M236" s="184" t="s">
        <v>3</v>
      </c>
      <c r="N236" s="185" t="s">
        <v>40</v>
      </c>
      <c r="P236" s="143">
        <f>O236*H236</f>
        <v>0</v>
      </c>
      <c r="Q236" s="143">
        <v>0</v>
      </c>
      <c r="R236" s="143">
        <f>Q236*H236</f>
        <v>0</v>
      </c>
      <c r="S236" s="143">
        <v>0</v>
      </c>
      <c r="T236" s="144">
        <f>S236*H236</f>
        <v>0</v>
      </c>
      <c r="AR236" s="145" t="s">
        <v>171</v>
      </c>
      <c r="AT236" s="145" t="s">
        <v>539</v>
      </c>
      <c r="AU236" s="145" t="s">
        <v>76</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934</v>
      </c>
    </row>
    <row r="237" spans="2:65" s="12" customFormat="1">
      <c r="B237" s="156"/>
      <c r="D237" s="151" t="s">
        <v>442</v>
      </c>
      <c r="E237" s="157" t="s">
        <v>3</v>
      </c>
      <c r="F237" s="158" t="s">
        <v>9326</v>
      </c>
      <c r="H237" s="159">
        <v>2.85</v>
      </c>
      <c r="I237" s="160"/>
      <c r="L237" s="156"/>
      <c r="M237" s="161"/>
      <c r="T237" s="162"/>
      <c r="AT237" s="157" t="s">
        <v>442</v>
      </c>
      <c r="AU237" s="157" t="s">
        <v>76</v>
      </c>
      <c r="AV237" s="12" t="s">
        <v>79</v>
      </c>
      <c r="AW237" s="12" t="s">
        <v>31</v>
      </c>
      <c r="AX237" s="12" t="s">
        <v>69</v>
      </c>
      <c r="AY237" s="157" t="s">
        <v>328</v>
      </c>
    </row>
    <row r="238" spans="2:65" s="13" customFormat="1">
      <c r="B238" s="163"/>
      <c r="D238" s="151" t="s">
        <v>442</v>
      </c>
      <c r="E238" s="164" t="s">
        <v>3</v>
      </c>
      <c r="F238" s="165" t="s">
        <v>452</v>
      </c>
      <c r="H238" s="166">
        <v>2.85</v>
      </c>
      <c r="I238" s="167"/>
      <c r="L238" s="163"/>
      <c r="M238" s="168"/>
      <c r="T238" s="169"/>
      <c r="AT238" s="164" t="s">
        <v>442</v>
      </c>
      <c r="AU238" s="164" t="s">
        <v>76</v>
      </c>
      <c r="AV238" s="13" t="s">
        <v>113</v>
      </c>
      <c r="AW238" s="13" t="s">
        <v>31</v>
      </c>
      <c r="AX238" s="13" t="s">
        <v>76</v>
      </c>
      <c r="AY238" s="164" t="s">
        <v>328</v>
      </c>
    </row>
    <row r="239" spans="2:65" s="1" customFormat="1" ht="33" customHeight="1">
      <c r="B239" s="133"/>
      <c r="C239" s="134" t="s">
        <v>703</v>
      </c>
      <c r="D239" s="134" t="s">
        <v>331</v>
      </c>
      <c r="E239" s="135" t="s">
        <v>8040</v>
      </c>
      <c r="F239" s="136" t="s">
        <v>8041</v>
      </c>
      <c r="G239" s="137" t="s">
        <v>574</v>
      </c>
      <c r="H239" s="138">
        <v>13</v>
      </c>
      <c r="I239" s="139"/>
      <c r="J239" s="140">
        <f>ROUND(I239*H239,2)</f>
        <v>0</v>
      </c>
      <c r="K239" s="136" t="s">
        <v>335</v>
      </c>
      <c r="L239" s="34"/>
      <c r="M239" s="141" t="s">
        <v>3</v>
      </c>
      <c r="N239" s="142" t="s">
        <v>40</v>
      </c>
      <c r="P239" s="143">
        <f>O239*H239</f>
        <v>0</v>
      </c>
      <c r="Q239" s="143">
        <v>0</v>
      </c>
      <c r="R239" s="143">
        <f>Q239*H239</f>
        <v>0</v>
      </c>
      <c r="S239" s="143">
        <v>0</v>
      </c>
      <c r="T239" s="144">
        <f>S239*H239</f>
        <v>0</v>
      </c>
      <c r="AR239" s="145" t="s">
        <v>113</v>
      </c>
      <c r="AT239" s="145" t="s">
        <v>331</v>
      </c>
      <c r="AU239" s="145" t="s">
        <v>76</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1534</v>
      </c>
    </row>
    <row r="240" spans="2:65" s="1" customFormat="1">
      <c r="B240" s="34"/>
      <c r="D240" s="147" t="s">
        <v>338</v>
      </c>
      <c r="F240" s="148" t="s">
        <v>8042</v>
      </c>
      <c r="I240" s="149"/>
      <c r="L240" s="34"/>
      <c r="M240" s="150"/>
      <c r="T240" s="55"/>
      <c r="AT240" s="19" t="s">
        <v>338</v>
      </c>
      <c r="AU240" s="19" t="s">
        <v>76</v>
      </c>
    </row>
    <row r="241" spans="2:65" s="1" customFormat="1" ht="24.2" customHeight="1">
      <c r="B241" s="133"/>
      <c r="C241" s="134" t="s">
        <v>710</v>
      </c>
      <c r="D241" s="134" t="s">
        <v>331</v>
      </c>
      <c r="E241" s="135" t="s">
        <v>8043</v>
      </c>
      <c r="F241" s="136" t="s">
        <v>8044</v>
      </c>
      <c r="G241" s="137" t="s">
        <v>574</v>
      </c>
      <c r="H241" s="138">
        <v>7</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1327</v>
      </c>
    </row>
    <row r="242" spans="2:65" s="1" customFormat="1">
      <c r="B242" s="34"/>
      <c r="D242" s="147" t="s">
        <v>338</v>
      </c>
      <c r="F242" s="148" t="s">
        <v>8045</v>
      </c>
      <c r="I242" s="149"/>
      <c r="L242" s="34"/>
      <c r="M242" s="150"/>
      <c r="T242" s="55"/>
      <c r="AT242" s="19" t="s">
        <v>338</v>
      </c>
      <c r="AU242" s="19" t="s">
        <v>76</v>
      </c>
    </row>
    <row r="243" spans="2:65" s="1" customFormat="1" ht="19.5">
      <c r="B243" s="34"/>
      <c r="D243" s="151" t="s">
        <v>340</v>
      </c>
      <c r="F243" s="152" t="s">
        <v>8934</v>
      </c>
      <c r="I243" s="149"/>
      <c r="L243" s="34"/>
      <c r="M243" s="150"/>
      <c r="T243" s="55"/>
      <c r="AT243" s="19" t="s">
        <v>340</v>
      </c>
      <c r="AU243" s="19" t="s">
        <v>76</v>
      </c>
    </row>
    <row r="244" spans="2:65" s="1" customFormat="1" ht="21.75" customHeight="1">
      <c r="B244" s="133"/>
      <c r="C244" s="176" t="s">
        <v>713</v>
      </c>
      <c r="D244" s="176" t="s">
        <v>539</v>
      </c>
      <c r="E244" s="177" t="s">
        <v>8047</v>
      </c>
      <c r="F244" s="178" t="s">
        <v>8048</v>
      </c>
      <c r="G244" s="179" t="s">
        <v>574</v>
      </c>
      <c r="H244" s="180">
        <v>21</v>
      </c>
      <c r="I244" s="181"/>
      <c r="J244" s="182">
        <f>ROUND(I244*H244,2)</f>
        <v>0</v>
      </c>
      <c r="K244" s="178" t="s">
        <v>3</v>
      </c>
      <c r="L244" s="183"/>
      <c r="M244" s="184" t="s">
        <v>3</v>
      </c>
      <c r="N244" s="185" t="s">
        <v>40</v>
      </c>
      <c r="P244" s="143">
        <f>O244*H244</f>
        <v>0</v>
      </c>
      <c r="Q244" s="143">
        <v>0</v>
      </c>
      <c r="R244" s="143">
        <f>Q244*H244</f>
        <v>0</v>
      </c>
      <c r="S244" s="143">
        <v>0</v>
      </c>
      <c r="T244" s="144">
        <f>S244*H244</f>
        <v>0</v>
      </c>
      <c r="AR244" s="145" t="s">
        <v>171</v>
      </c>
      <c r="AT244" s="145" t="s">
        <v>539</v>
      </c>
      <c r="AU244" s="145" t="s">
        <v>76</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1330</v>
      </c>
    </row>
    <row r="245" spans="2:65" s="14" customFormat="1">
      <c r="B245" s="170"/>
      <c r="D245" s="151" t="s">
        <v>442</v>
      </c>
      <c r="E245" s="171" t="s">
        <v>3</v>
      </c>
      <c r="F245" s="172" t="s">
        <v>8049</v>
      </c>
      <c r="H245" s="171" t="s">
        <v>3</v>
      </c>
      <c r="I245" s="173"/>
      <c r="L245" s="170"/>
      <c r="M245" s="174"/>
      <c r="T245" s="175"/>
      <c r="AT245" s="171" t="s">
        <v>442</v>
      </c>
      <c r="AU245" s="171" t="s">
        <v>76</v>
      </c>
      <c r="AV245" s="14" t="s">
        <v>76</v>
      </c>
      <c r="AW245" s="14" t="s">
        <v>31</v>
      </c>
      <c r="AX245" s="14" t="s">
        <v>69</v>
      </c>
      <c r="AY245" s="171" t="s">
        <v>328</v>
      </c>
    </row>
    <row r="246" spans="2:65" s="12" customFormat="1">
      <c r="B246" s="156"/>
      <c r="D246" s="151" t="s">
        <v>442</v>
      </c>
      <c r="E246" s="157" t="s">
        <v>3</v>
      </c>
      <c r="F246" s="158" t="s">
        <v>9327</v>
      </c>
      <c r="H246" s="159">
        <v>21</v>
      </c>
      <c r="I246" s="160"/>
      <c r="L246" s="156"/>
      <c r="M246" s="161"/>
      <c r="T246" s="162"/>
      <c r="AT246" s="157" t="s">
        <v>442</v>
      </c>
      <c r="AU246" s="157" t="s">
        <v>76</v>
      </c>
      <c r="AV246" s="12" t="s">
        <v>79</v>
      </c>
      <c r="AW246" s="12" t="s">
        <v>31</v>
      </c>
      <c r="AX246" s="12" t="s">
        <v>69</v>
      </c>
      <c r="AY246" s="157" t="s">
        <v>328</v>
      </c>
    </row>
    <row r="247" spans="2:65" s="13" customFormat="1">
      <c r="B247" s="163"/>
      <c r="D247" s="151" t="s">
        <v>442</v>
      </c>
      <c r="E247" s="164" t="s">
        <v>3</v>
      </c>
      <c r="F247" s="165" t="s">
        <v>452</v>
      </c>
      <c r="H247" s="166">
        <v>21</v>
      </c>
      <c r="I247" s="167"/>
      <c r="L247" s="163"/>
      <c r="M247" s="168"/>
      <c r="T247" s="169"/>
      <c r="AT247" s="164" t="s">
        <v>442</v>
      </c>
      <c r="AU247" s="164" t="s">
        <v>76</v>
      </c>
      <c r="AV247" s="13" t="s">
        <v>113</v>
      </c>
      <c r="AW247" s="13" t="s">
        <v>31</v>
      </c>
      <c r="AX247" s="13" t="s">
        <v>76</v>
      </c>
      <c r="AY247" s="164" t="s">
        <v>328</v>
      </c>
    </row>
    <row r="248" spans="2:65" s="1" customFormat="1" ht="16.5" customHeight="1">
      <c r="B248" s="133"/>
      <c r="C248" s="176" t="s">
        <v>718</v>
      </c>
      <c r="D248" s="176" t="s">
        <v>539</v>
      </c>
      <c r="E248" s="177" t="s">
        <v>8051</v>
      </c>
      <c r="F248" s="178" t="s">
        <v>8052</v>
      </c>
      <c r="G248" s="179" t="s">
        <v>476</v>
      </c>
      <c r="H248" s="180">
        <v>77</v>
      </c>
      <c r="I248" s="181"/>
      <c r="J248" s="182">
        <f>ROUND(I248*H248,2)</f>
        <v>0</v>
      </c>
      <c r="K248" s="178" t="s">
        <v>3</v>
      </c>
      <c r="L248" s="183"/>
      <c r="M248" s="184" t="s">
        <v>3</v>
      </c>
      <c r="N248" s="185" t="s">
        <v>40</v>
      </c>
      <c r="P248" s="143">
        <f>O248*H248</f>
        <v>0</v>
      </c>
      <c r="Q248" s="143">
        <v>0</v>
      </c>
      <c r="R248" s="143">
        <f>Q248*H248</f>
        <v>0</v>
      </c>
      <c r="S248" s="143">
        <v>0</v>
      </c>
      <c r="T248" s="144">
        <f>S248*H248</f>
        <v>0</v>
      </c>
      <c r="AR248" s="145" t="s">
        <v>171</v>
      </c>
      <c r="AT248" s="145" t="s">
        <v>539</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1333</v>
      </c>
    </row>
    <row r="249" spans="2:65" s="14" customFormat="1" ht="22.5">
      <c r="B249" s="170"/>
      <c r="D249" s="151" t="s">
        <v>442</v>
      </c>
      <c r="E249" s="171" t="s">
        <v>3</v>
      </c>
      <c r="F249" s="172" t="s">
        <v>8053</v>
      </c>
      <c r="H249" s="171" t="s">
        <v>3</v>
      </c>
      <c r="I249" s="173"/>
      <c r="L249" s="170"/>
      <c r="M249" s="174"/>
      <c r="T249" s="175"/>
      <c r="AT249" s="171" t="s">
        <v>442</v>
      </c>
      <c r="AU249" s="171" t="s">
        <v>76</v>
      </c>
      <c r="AV249" s="14" t="s">
        <v>76</v>
      </c>
      <c r="AW249" s="14" t="s">
        <v>31</v>
      </c>
      <c r="AX249" s="14" t="s">
        <v>69</v>
      </c>
      <c r="AY249" s="171" t="s">
        <v>328</v>
      </c>
    </row>
    <row r="250" spans="2:65" s="12" customFormat="1">
      <c r="B250" s="156"/>
      <c r="D250" s="151" t="s">
        <v>442</v>
      </c>
      <c r="E250" s="157" t="s">
        <v>3</v>
      </c>
      <c r="F250" s="158" t="s">
        <v>9328</v>
      </c>
      <c r="H250" s="159">
        <v>77</v>
      </c>
      <c r="I250" s="160"/>
      <c r="L250" s="156"/>
      <c r="M250" s="161"/>
      <c r="T250" s="162"/>
      <c r="AT250" s="157" t="s">
        <v>442</v>
      </c>
      <c r="AU250" s="157" t="s">
        <v>76</v>
      </c>
      <c r="AV250" s="12" t="s">
        <v>79</v>
      </c>
      <c r="AW250" s="12" t="s">
        <v>31</v>
      </c>
      <c r="AX250" s="12" t="s">
        <v>69</v>
      </c>
      <c r="AY250" s="157" t="s">
        <v>328</v>
      </c>
    </row>
    <row r="251" spans="2:65" s="13" customFormat="1">
      <c r="B251" s="163"/>
      <c r="D251" s="151" t="s">
        <v>442</v>
      </c>
      <c r="E251" s="164" t="s">
        <v>3</v>
      </c>
      <c r="F251" s="165" t="s">
        <v>452</v>
      </c>
      <c r="H251" s="166">
        <v>77</v>
      </c>
      <c r="I251" s="167"/>
      <c r="L251" s="163"/>
      <c r="M251" s="168"/>
      <c r="T251" s="169"/>
      <c r="AT251" s="164" t="s">
        <v>442</v>
      </c>
      <c r="AU251" s="164" t="s">
        <v>76</v>
      </c>
      <c r="AV251" s="13" t="s">
        <v>113</v>
      </c>
      <c r="AW251" s="13" t="s">
        <v>31</v>
      </c>
      <c r="AX251" s="13" t="s">
        <v>76</v>
      </c>
      <c r="AY251" s="164" t="s">
        <v>328</v>
      </c>
    </row>
    <row r="252" spans="2:65" s="1" customFormat="1" ht="37.9" customHeight="1">
      <c r="B252" s="133"/>
      <c r="C252" s="134" t="s">
        <v>148</v>
      </c>
      <c r="D252" s="134" t="s">
        <v>331</v>
      </c>
      <c r="E252" s="135" t="s">
        <v>8055</v>
      </c>
      <c r="F252" s="136" t="s">
        <v>9329</v>
      </c>
      <c r="G252" s="137" t="s">
        <v>574</v>
      </c>
      <c r="H252" s="138">
        <v>2</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76</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1336</v>
      </c>
    </row>
    <row r="253" spans="2:65" s="1" customFormat="1">
      <c r="B253" s="34"/>
      <c r="D253" s="147" t="s">
        <v>338</v>
      </c>
      <c r="F253" s="148" t="s">
        <v>8057</v>
      </c>
      <c r="I253" s="149"/>
      <c r="L253" s="34"/>
      <c r="M253" s="150"/>
      <c r="T253" s="55"/>
      <c r="AT253" s="19" t="s">
        <v>338</v>
      </c>
      <c r="AU253" s="19" t="s">
        <v>76</v>
      </c>
    </row>
    <row r="254" spans="2:65" s="1" customFormat="1" ht="21.75" customHeight="1">
      <c r="B254" s="133"/>
      <c r="C254" s="176" t="s">
        <v>152</v>
      </c>
      <c r="D254" s="176" t="s">
        <v>539</v>
      </c>
      <c r="E254" s="177" t="s">
        <v>8059</v>
      </c>
      <c r="F254" s="178" t="s">
        <v>8060</v>
      </c>
      <c r="G254" s="179" t="s">
        <v>574</v>
      </c>
      <c r="H254" s="180">
        <v>2</v>
      </c>
      <c r="I254" s="181"/>
      <c r="J254" s="182">
        <f>ROUND(I254*H254,2)</f>
        <v>0</v>
      </c>
      <c r="K254" s="178" t="s">
        <v>335</v>
      </c>
      <c r="L254" s="183"/>
      <c r="M254" s="184" t="s">
        <v>3</v>
      </c>
      <c r="N254" s="185" t="s">
        <v>40</v>
      </c>
      <c r="P254" s="143">
        <f>O254*H254</f>
        <v>0</v>
      </c>
      <c r="Q254" s="143">
        <v>0</v>
      </c>
      <c r="R254" s="143">
        <f>Q254*H254</f>
        <v>0</v>
      </c>
      <c r="S254" s="143">
        <v>0</v>
      </c>
      <c r="T254" s="144">
        <f>S254*H254</f>
        <v>0</v>
      </c>
      <c r="AR254" s="145" t="s">
        <v>171</v>
      </c>
      <c r="AT254" s="145" t="s">
        <v>539</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1339</v>
      </c>
    </row>
    <row r="255" spans="2:65" s="1" customFormat="1" ht="16.5" customHeight="1">
      <c r="B255" s="133"/>
      <c r="C255" s="176" t="s">
        <v>155</v>
      </c>
      <c r="D255" s="176" t="s">
        <v>539</v>
      </c>
      <c r="E255" s="177" t="s">
        <v>8061</v>
      </c>
      <c r="F255" s="178" t="s">
        <v>8052</v>
      </c>
      <c r="G255" s="179" t="s">
        <v>476</v>
      </c>
      <c r="H255" s="180">
        <v>23</v>
      </c>
      <c r="I255" s="181"/>
      <c r="J255" s="182">
        <f>ROUND(I255*H255,2)</f>
        <v>0</v>
      </c>
      <c r="K255" s="178" t="s">
        <v>3</v>
      </c>
      <c r="L255" s="183"/>
      <c r="M255" s="184" t="s">
        <v>3</v>
      </c>
      <c r="N255" s="185" t="s">
        <v>40</v>
      </c>
      <c r="P255" s="143">
        <f>O255*H255</f>
        <v>0</v>
      </c>
      <c r="Q255" s="143">
        <v>0</v>
      </c>
      <c r="R255" s="143">
        <f>Q255*H255</f>
        <v>0</v>
      </c>
      <c r="S255" s="143">
        <v>0</v>
      </c>
      <c r="T255" s="144">
        <f>S255*H255</f>
        <v>0</v>
      </c>
      <c r="AR255" s="145" t="s">
        <v>171</v>
      </c>
      <c r="AT255" s="145" t="s">
        <v>539</v>
      </c>
      <c r="AU255" s="145" t="s">
        <v>76</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1342</v>
      </c>
    </row>
    <row r="256" spans="2:65" s="1" customFormat="1" ht="39">
      <c r="B256" s="34"/>
      <c r="D256" s="151" t="s">
        <v>340</v>
      </c>
      <c r="F256" s="152" t="s">
        <v>8062</v>
      </c>
      <c r="I256" s="149"/>
      <c r="L256" s="34"/>
      <c r="M256" s="150"/>
      <c r="T256" s="55"/>
      <c r="AT256" s="19" t="s">
        <v>340</v>
      </c>
      <c r="AU256" s="19" t="s">
        <v>76</v>
      </c>
    </row>
    <row r="257" spans="2:65" s="14" customFormat="1">
      <c r="B257" s="170"/>
      <c r="D257" s="151" t="s">
        <v>442</v>
      </c>
      <c r="E257" s="171" t="s">
        <v>3</v>
      </c>
      <c r="F257" s="172" t="s">
        <v>9330</v>
      </c>
      <c r="H257" s="171" t="s">
        <v>3</v>
      </c>
      <c r="I257" s="173"/>
      <c r="L257" s="170"/>
      <c r="M257" s="174"/>
      <c r="T257" s="175"/>
      <c r="AT257" s="171" t="s">
        <v>442</v>
      </c>
      <c r="AU257" s="171" t="s">
        <v>76</v>
      </c>
      <c r="AV257" s="14" t="s">
        <v>76</v>
      </c>
      <c r="AW257" s="14" t="s">
        <v>31</v>
      </c>
      <c r="AX257" s="14" t="s">
        <v>69</v>
      </c>
      <c r="AY257" s="171" t="s">
        <v>328</v>
      </c>
    </row>
    <row r="258" spans="2:65" s="12" customFormat="1">
      <c r="B258" s="156"/>
      <c r="D258" s="151" t="s">
        <v>442</v>
      </c>
      <c r="E258" s="157" t="s">
        <v>3</v>
      </c>
      <c r="F258" s="158" t="s">
        <v>9331</v>
      </c>
      <c r="H258" s="159">
        <v>2</v>
      </c>
      <c r="I258" s="160"/>
      <c r="L258" s="156"/>
      <c r="M258" s="161"/>
      <c r="T258" s="162"/>
      <c r="AT258" s="157" t="s">
        <v>442</v>
      </c>
      <c r="AU258" s="157" t="s">
        <v>76</v>
      </c>
      <c r="AV258" s="12" t="s">
        <v>79</v>
      </c>
      <c r="AW258" s="12" t="s">
        <v>31</v>
      </c>
      <c r="AX258" s="12" t="s">
        <v>69</v>
      </c>
      <c r="AY258" s="157" t="s">
        <v>328</v>
      </c>
    </row>
    <row r="259" spans="2:65" s="12" customFormat="1">
      <c r="B259" s="156"/>
      <c r="D259" s="151" t="s">
        <v>442</v>
      </c>
      <c r="E259" s="157" t="s">
        <v>3</v>
      </c>
      <c r="F259" s="158" t="s">
        <v>9327</v>
      </c>
      <c r="H259" s="159">
        <v>21</v>
      </c>
      <c r="I259" s="160"/>
      <c r="L259" s="156"/>
      <c r="M259" s="161"/>
      <c r="T259" s="162"/>
      <c r="AT259" s="157" t="s">
        <v>442</v>
      </c>
      <c r="AU259" s="157" t="s">
        <v>76</v>
      </c>
      <c r="AV259" s="12" t="s">
        <v>79</v>
      </c>
      <c r="AW259" s="12" t="s">
        <v>31</v>
      </c>
      <c r="AX259" s="12" t="s">
        <v>69</v>
      </c>
      <c r="AY259" s="157" t="s">
        <v>328</v>
      </c>
    </row>
    <row r="260" spans="2:65" s="13" customFormat="1">
      <c r="B260" s="163"/>
      <c r="D260" s="151" t="s">
        <v>442</v>
      </c>
      <c r="E260" s="164" t="s">
        <v>3</v>
      </c>
      <c r="F260" s="165" t="s">
        <v>452</v>
      </c>
      <c r="H260" s="166">
        <v>23</v>
      </c>
      <c r="I260" s="167"/>
      <c r="L260" s="163"/>
      <c r="M260" s="168"/>
      <c r="T260" s="169"/>
      <c r="AT260" s="164" t="s">
        <v>442</v>
      </c>
      <c r="AU260" s="164" t="s">
        <v>76</v>
      </c>
      <c r="AV260" s="13" t="s">
        <v>113</v>
      </c>
      <c r="AW260" s="13" t="s">
        <v>31</v>
      </c>
      <c r="AX260" s="13" t="s">
        <v>76</v>
      </c>
      <c r="AY260" s="164" t="s">
        <v>328</v>
      </c>
    </row>
    <row r="261" spans="2:65" s="1" customFormat="1" ht="37.9" customHeight="1">
      <c r="B261" s="133"/>
      <c r="C261" s="134" t="s">
        <v>158</v>
      </c>
      <c r="D261" s="134" t="s">
        <v>331</v>
      </c>
      <c r="E261" s="135" t="s">
        <v>8065</v>
      </c>
      <c r="F261" s="136" t="s">
        <v>8066</v>
      </c>
      <c r="G261" s="137" t="s">
        <v>574</v>
      </c>
      <c r="H261" s="138">
        <v>3</v>
      </c>
      <c r="I261" s="139"/>
      <c r="J261" s="140">
        <f>ROUND(I261*H261,2)</f>
        <v>0</v>
      </c>
      <c r="K261" s="136" t="s">
        <v>3</v>
      </c>
      <c r="L261" s="34"/>
      <c r="M261" s="141" t="s">
        <v>3</v>
      </c>
      <c r="N261" s="142" t="s">
        <v>40</v>
      </c>
      <c r="P261" s="143">
        <f>O261*H261</f>
        <v>0</v>
      </c>
      <c r="Q261" s="143">
        <v>0</v>
      </c>
      <c r="R261" s="143">
        <f>Q261*H261</f>
        <v>0</v>
      </c>
      <c r="S261" s="143">
        <v>0</v>
      </c>
      <c r="T261" s="144">
        <f>S261*H261</f>
        <v>0</v>
      </c>
      <c r="AR261" s="145" t="s">
        <v>113</v>
      </c>
      <c r="AT261" s="145" t="s">
        <v>331</v>
      </c>
      <c r="AU261" s="145" t="s">
        <v>76</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570</v>
      </c>
    </row>
    <row r="262" spans="2:65" s="1" customFormat="1" ht="19.5">
      <c r="B262" s="34"/>
      <c r="D262" s="151" t="s">
        <v>340</v>
      </c>
      <c r="F262" s="152" t="s">
        <v>8067</v>
      </c>
      <c r="I262" s="149"/>
      <c r="L262" s="34"/>
      <c r="M262" s="150"/>
      <c r="T262" s="55"/>
      <c r="AT262" s="19" t="s">
        <v>340</v>
      </c>
      <c r="AU262" s="19" t="s">
        <v>76</v>
      </c>
    </row>
    <row r="263" spans="2:65" s="1" customFormat="1" ht="24.2" customHeight="1">
      <c r="B263" s="133"/>
      <c r="C263" s="134" t="s">
        <v>161</v>
      </c>
      <c r="D263" s="134" t="s">
        <v>331</v>
      </c>
      <c r="E263" s="135" t="s">
        <v>8070</v>
      </c>
      <c r="F263" s="136" t="s">
        <v>9332</v>
      </c>
      <c r="G263" s="137" t="s">
        <v>574</v>
      </c>
      <c r="H263" s="138">
        <v>3</v>
      </c>
      <c r="I263" s="139"/>
      <c r="J263" s="140">
        <f>ROUND(I263*H263,2)</f>
        <v>0</v>
      </c>
      <c r="K263" s="136" t="s">
        <v>3</v>
      </c>
      <c r="L263" s="34"/>
      <c r="M263" s="141" t="s">
        <v>3</v>
      </c>
      <c r="N263" s="142" t="s">
        <v>40</v>
      </c>
      <c r="P263" s="143">
        <f>O263*H263</f>
        <v>0</v>
      </c>
      <c r="Q263" s="143">
        <v>0</v>
      </c>
      <c r="R263" s="143">
        <f>Q263*H263</f>
        <v>0</v>
      </c>
      <c r="S263" s="143">
        <v>0</v>
      </c>
      <c r="T263" s="144">
        <f>S263*H263</f>
        <v>0</v>
      </c>
      <c r="AR263" s="145" t="s">
        <v>113</v>
      </c>
      <c r="AT263" s="145" t="s">
        <v>331</v>
      </c>
      <c r="AU263" s="145" t="s">
        <v>76</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1347</v>
      </c>
    </row>
    <row r="264" spans="2:65" s="1" customFormat="1" ht="37.9" customHeight="1">
      <c r="B264" s="133"/>
      <c r="C264" s="134" t="s">
        <v>747</v>
      </c>
      <c r="D264" s="134" t="s">
        <v>331</v>
      </c>
      <c r="E264" s="135" t="s">
        <v>2697</v>
      </c>
      <c r="F264" s="136" t="s">
        <v>8072</v>
      </c>
      <c r="G264" s="137" t="s">
        <v>439</v>
      </c>
      <c r="H264" s="138">
        <v>75</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113</v>
      </c>
      <c r="AT264" s="145" t="s">
        <v>331</v>
      </c>
      <c r="AU264" s="145" t="s">
        <v>76</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1350</v>
      </c>
    </row>
    <row r="265" spans="2:65" s="1" customFormat="1">
      <c r="B265" s="34"/>
      <c r="D265" s="147" t="s">
        <v>338</v>
      </c>
      <c r="F265" s="148" t="s">
        <v>2700</v>
      </c>
      <c r="I265" s="149"/>
      <c r="L265" s="34"/>
      <c r="M265" s="150"/>
      <c r="T265" s="55"/>
      <c r="AT265" s="19" t="s">
        <v>338</v>
      </c>
      <c r="AU265" s="19" t="s">
        <v>76</v>
      </c>
    </row>
    <row r="266" spans="2:65" s="1" customFormat="1" ht="19.5">
      <c r="B266" s="34"/>
      <c r="D266" s="151" t="s">
        <v>340</v>
      </c>
      <c r="F266" s="152" t="s">
        <v>9333</v>
      </c>
      <c r="I266" s="149"/>
      <c r="L266" s="34"/>
      <c r="M266" s="150"/>
      <c r="T266" s="55"/>
      <c r="AT266" s="19" t="s">
        <v>340</v>
      </c>
      <c r="AU266" s="19" t="s">
        <v>76</v>
      </c>
    </row>
    <row r="267" spans="2:65" s="14" customFormat="1">
      <c r="B267" s="170"/>
      <c r="D267" s="151" t="s">
        <v>442</v>
      </c>
      <c r="E267" s="171" t="s">
        <v>3</v>
      </c>
      <c r="F267" s="172" t="s">
        <v>9334</v>
      </c>
      <c r="H267" s="171" t="s">
        <v>3</v>
      </c>
      <c r="I267" s="173"/>
      <c r="L267" s="170"/>
      <c r="M267" s="174"/>
      <c r="T267" s="175"/>
      <c r="AT267" s="171" t="s">
        <v>442</v>
      </c>
      <c r="AU267" s="171" t="s">
        <v>76</v>
      </c>
      <c r="AV267" s="14" t="s">
        <v>76</v>
      </c>
      <c r="AW267" s="14" t="s">
        <v>31</v>
      </c>
      <c r="AX267" s="14" t="s">
        <v>69</v>
      </c>
      <c r="AY267" s="171" t="s">
        <v>328</v>
      </c>
    </row>
    <row r="268" spans="2:65" s="12" customFormat="1">
      <c r="B268" s="156"/>
      <c r="D268" s="151" t="s">
        <v>442</v>
      </c>
      <c r="E268" s="157" t="s">
        <v>3</v>
      </c>
      <c r="F268" s="158" t="s">
        <v>830</v>
      </c>
      <c r="H268" s="159">
        <v>75</v>
      </c>
      <c r="I268" s="160"/>
      <c r="L268" s="156"/>
      <c r="M268" s="161"/>
      <c r="T268" s="162"/>
      <c r="AT268" s="157" t="s">
        <v>442</v>
      </c>
      <c r="AU268" s="157" t="s">
        <v>76</v>
      </c>
      <c r="AV268" s="12" t="s">
        <v>79</v>
      </c>
      <c r="AW268" s="12" t="s">
        <v>31</v>
      </c>
      <c r="AX268" s="12" t="s">
        <v>69</v>
      </c>
      <c r="AY268" s="157" t="s">
        <v>328</v>
      </c>
    </row>
    <row r="269" spans="2:65" s="13" customFormat="1">
      <c r="B269" s="163"/>
      <c r="D269" s="151" t="s">
        <v>442</v>
      </c>
      <c r="E269" s="164" t="s">
        <v>3</v>
      </c>
      <c r="F269" s="165" t="s">
        <v>452</v>
      </c>
      <c r="H269" s="166">
        <v>75</v>
      </c>
      <c r="I269" s="167"/>
      <c r="L269" s="163"/>
      <c r="M269" s="168"/>
      <c r="T269" s="169"/>
      <c r="AT269" s="164" t="s">
        <v>442</v>
      </c>
      <c r="AU269" s="164" t="s">
        <v>76</v>
      </c>
      <c r="AV269" s="13" t="s">
        <v>113</v>
      </c>
      <c r="AW269" s="13" t="s">
        <v>31</v>
      </c>
      <c r="AX269" s="13" t="s">
        <v>76</v>
      </c>
      <c r="AY269" s="164" t="s">
        <v>328</v>
      </c>
    </row>
    <row r="270" spans="2:65" s="1" customFormat="1" ht="24.2" customHeight="1">
      <c r="B270" s="133"/>
      <c r="C270" s="134" t="s">
        <v>751</v>
      </c>
      <c r="D270" s="134" t="s">
        <v>331</v>
      </c>
      <c r="E270" s="135" t="s">
        <v>8074</v>
      </c>
      <c r="F270" s="136" t="s">
        <v>8075</v>
      </c>
      <c r="G270" s="137" t="s">
        <v>439</v>
      </c>
      <c r="H270" s="138">
        <v>75</v>
      </c>
      <c r="I270" s="139"/>
      <c r="J270" s="140">
        <f>ROUND(I270*H270,2)</f>
        <v>0</v>
      </c>
      <c r="K270" s="136" t="s">
        <v>3</v>
      </c>
      <c r="L270" s="34"/>
      <c r="M270" s="141" t="s">
        <v>3</v>
      </c>
      <c r="N270" s="142" t="s">
        <v>40</v>
      </c>
      <c r="P270" s="143">
        <f>O270*H270</f>
        <v>0</v>
      </c>
      <c r="Q270" s="143">
        <v>0</v>
      </c>
      <c r="R270" s="143">
        <f>Q270*H270</f>
        <v>0</v>
      </c>
      <c r="S270" s="143">
        <v>0</v>
      </c>
      <c r="T270" s="144">
        <f>S270*H270</f>
        <v>0</v>
      </c>
      <c r="AR270" s="145" t="s">
        <v>113</v>
      </c>
      <c r="AT270" s="145" t="s">
        <v>331</v>
      </c>
      <c r="AU270" s="145" t="s">
        <v>76</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113</v>
      </c>
      <c r="BM270" s="145" t="s">
        <v>1353</v>
      </c>
    </row>
    <row r="271" spans="2:65" s="1" customFormat="1" ht="49.15" customHeight="1">
      <c r="B271" s="133"/>
      <c r="C271" s="134" t="s">
        <v>756</v>
      </c>
      <c r="D271" s="134" t="s">
        <v>331</v>
      </c>
      <c r="E271" s="135" t="s">
        <v>8076</v>
      </c>
      <c r="F271" s="136" t="s">
        <v>8077</v>
      </c>
      <c r="G271" s="137" t="s">
        <v>491</v>
      </c>
      <c r="H271" s="138">
        <v>3.75</v>
      </c>
      <c r="I271" s="139"/>
      <c r="J271" s="140">
        <f>ROUND(I271*H271,2)</f>
        <v>0</v>
      </c>
      <c r="K271" s="136" t="s">
        <v>3</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1356</v>
      </c>
    </row>
    <row r="272" spans="2:65" s="14" customFormat="1">
      <c r="B272" s="170"/>
      <c r="D272" s="151" t="s">
        <v>442</v>
      </c>
      <c r="E272" s="171" t="s">
        <v>3</v>
      </c>
      <c r="F272" s="172" t="s">
        <v>9335</v>
      </c>
      <c r="H272" s="171" t="s">
        <v>3</v>
      </c>
      <c r="I272" s="173"/>
      <c r="L272" s="170"/>
      <c r="M272" s="174"/>
      <c r="T272" s="175"/>
      <c r="AT272" s="171" t="s">
        <v>442</v>
      </c>
      <c r="AU272" s="171" t="s">
        <v>76</v>
      </c>
      <c r="AV272" s="14" t="s">
        <v>76</v>
      </c>
      <c r="AW272" s="14" t="s">
        <v>31</v>
      </c>
      <c r="AX272" s="14" t="s">
        <v>69</v>
      </c>
      <c r="AY272" s="171" t="s">
        <v>328</v>
      </c>
    </row>
    <row r="273" spans="2:65" s="12" customFormat="1">
      <c r="B273" s="156"/>
      <c r="D273" s="151" t="s">
        <v>442</v>
      </c>
      <c r="E273" s="157" t="s">
        <v>3</v>
      </c>
      <c r="F273" s="158" t="s">
        <v>9336</v>
      </c>
      <c r="H273" s="159">
        <v>3.75</v>
      </c>
      <c r="I273" s="160"/>
      <c r="L273" s="156"/>
      <c r="M273" s="161"/>
      <c r="T273" s="162"/>
      <c r="AT273" s="157" t="s">
        <v>442</v>
      </c>
      <c r="AU273" s="157" t="s">
        <v>76</v>
      </c>
      <c r="AV273" s="12" t="s">
        <v>79</v>
      </c>
      <c r="AW273" s="12" t="s">
        <v>31</v>
      </c>
      <c r="AX273" s="12" t="s">
        <v>69</v>
      </c>
      <c r="AY273" s="157" t="s">
        <v>328</v>
      </c>
    </row>
    <row r="274" spans="2:65" s="13" customFormat="1">
      <c r="B274" s="163"/>
      <c r="D274" s="151" t="s">
        <v>442</v>
      </c>
      <c r="E274" s="164" t="s">
        <v>3</v>
      </c>
      <c r="F274" s="165" t="s">
        <v>452</v>
      </c>
      <c r="H274" s="166">
        <v>3.75</v>
      </c>
      <c r="I274" s="167"/>
      <c r="L274" s="163"/>
      <c r="M274" s="168"/>
      <c r="T274" s="169"/>
      <c r="AT274" s="164" t="s">
        <v>442</v>
      </c>
      <c r="AU274" s="164" t="s">
        <v>76</v>
      </c>
      <c r="AV274" s="13" t="s">
        <v>113</v>
      </c>
      <c r="AW274" s="13" t="s">
        <v>31</v>
      </c>
      <c r="AX274" s="13" t="s">
        <v>76</v>
      </c>
      <c r="AY274" s="164" t="s">
        <v>328</v>
      </c>
    </row>
    <row r="275" spans="2:65" s="1" customFormat="1" ht="16.5" customHeight="1">
      <c r="B275" s="133"/>
      <c r="C275" s="134" t="s">
        <v>760</v>
      </c>
      <c r="D275" s="134" t="s">
        <v>331</v>
      </c>
      <c r="E275" s="135" t="s">
        <v>8081</v>
      </c>
      <c r="F275" s="136" t="s">
        <v>8082</v>
      </c>
      <c r="G275" s="137" t="s">
        <v>491</v>
      </c>
      <c r="H275" s="138">
        <v>3.75</v>
      </c>
      <c r="I275" s="139"/>
      <c r="J275" s="140">
        <f>ROUND(I275*H275,2)</f>
        <v>0</v>
      </c>
      <c r="K275" s="136" t="s">
        <v>3</v>
      </c>
      <c r="L275" s="34"/>
      <c r="M275" s="141" t="s">
        <v>3</v>
      </c>
      <c r="N275" s="142" t="s">
        <v>40</v>
      </c>
      <c r="P275" s="143">
        <f>O275*H275</f>
        <v>0</v>
      </c>
      <c r="Q275" s="143">
        <v>0</v>
      </c>
      <c r="R275" s="143">
        <f>Q275*H275</f>
        <v>0</v>
      </c>
      <c r="S275" s="143">
        <v>0</v>
      </c>
      <c r="T275" s="144">
        <f>S275*H275</f>
        <v>0</v>
      </c>
      <c r="AR275" s="145" t="s">
        <v>113</v>
      </c>
      <c r="AT275" s="145" t="s">
        <v>331</v>
      </c>
      <c r="AU275" s="145" t="s">
        <v>76</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1359</v>
      </c>
    </row>
    <row r="276" spans="2:65" s="1" customFormat="1" ht="33" customHeight="1">
      <c r="B276" s="133"/>
      <c r="C276" s="134" t="s">
        <v>764</v>
      </c>
      <c r="D276" s="134" t="s">
        <v>331</v>
      </c>
      <c r="E276" s="135" t="s">
        <v>8083</v>
      </c>
      <c r="F276" s="136" t="s">
        <v>8084</v>
      </c>
      <c r="G276" s="137" t="s">
        <v>574</v>
      </c>
      <c r="H276" s="138">
        <v>9</v>
      </c>
      <c r="I276" s="139"/>
      <c r="J276" s="140">
        <f>ROUND(I276*H276,2)</f>
        <v>0</v>
      </c>
      <c r="K276" s="136" t="s">
        <v>335</v>
      </c>
      <c r="L276" s="34"/>
      <c r="M276" s="141" t="s">
        <v>3</v>
      </c>
      <c r="N276" s="142" t="s">
        <v>40</v>
      </c>
      <c r="P276" s="143">
        <f>O276*H276</f>
        <v>0</v>
      </c>
      <c r="Q276" s="143">
        <v>0</v>
      </c>
      <c r="R276" s="143">
        <f>Q276*H276</f>
        <v>0</v>
      </c>
      <c r="S276" s="143">
        <v>0</v>
      </c>
      <c r="T276" s="144">
        <f>S276*H276</f>
        <v>0</v>
      </c>
      <c r="AR276" s="145" t="s">
        <v>113</v>
      </c>
      <c r="AT276" s="145" t="s">
        <v>331</v>
      </c>
      <c r="AU276" s="145" t="s">
        <v>76</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1362</v>
      </c>
    </row>
    <row r="277" spans="2:65" s="1" customFormat="1">
      <c r="B277" s="34"/>
      <c r="D277" s="147" t="s">
        <v>338</v>
      </c>
      <c r="F277" s="148" t="s">
        <v>8085</v>
      </c>
      <c r="I277" s="149"/>
      <c r="L277" s="34"/>
      <c r="M277" s="150"/>
      <c r="T277" s="55"/>
      <c r="AT277" s="19" t="s">
        <v>338</v>
      </c>
      <c r="AU277" s="19" t="s">
        <v>76</v>
      </c>
    </row>
    <row r="278" spans="2:65" s="1" customFormat="1" ht="16.5" customHeight="1">
      <c r="B278" s="133"/>
      <c r="C278" s="176" t="s">
        <v>165</v>
      </c>
      <c r="D278" s="176" t="s">
        <v>539</v>
      </c>
      <c r="E278" s="177" t="s">
        <v>8086</v>
      </c>
      <c r="F278" s="178" t="s">
        <v>8087</v>
      </c>
      <c r="G278" s="179" t="s">
        <v>491</v>
      </c>
      <c r="H278" s="180">
        <v>0.09</v>
      </c>
      <c r="I278" s="181"/>
      <c r="J278" s="182">
        <f>ROUND(I278*H278,2)</f>
        <v>0</v>
      </c>
      <c r="K278" s="178" t="s">
        <v>335</v>
      </c>
      <c r="L278" s="183"/>
      <c r="M278" s="184" t="s">
        <v>3</v>
      </c>
      <c r="N278" s="185" t="s">
        <v>40</v>
      </c>
      <c r="P278" s="143">
        <f>O278*H278</f>
        <v>0</v>
      </c>
      <c r="Q278" s="143">
        <v>0</v>
      </c>
      <c r="R278" s="143">
        <f>Q278*H278</f>
        <v>0</v>
      </c>
      <c r="S278" s="143">
        <v>0</v>
      </c>
      <c r="T278" s="144">
        <f>S278*H278</f>
        <v>0</v>
      </c>
      <c r="AR278" s="145" t="s">
        <v>171</v>
      </c>
      <c r="AT278" s="145" t="s">
        <v>539</v>
      </c>
      <c r="AU278" s="145" t="s">
        <v>76</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1568</v>
      </c>
    </row>
    <row r="279" spans="2:65" s="1" customFormat="1" ht="33" customHeight="1">
      <c r="B279" s="133"/>
      <c r="C279" s="134" t="s">
        <v>773</v>
      </c>
      <c r="D279" s="134" t="s">
        <v>331</v>
      </c>
      <c r="E279" s="135" t="s">
        <v>8088</v>
      </c>
      <c r="F279" s="136" t="s">
        <v>9337</v>
      </c>
      <c r="G279" s="137" t="s">
        <v>574</v>
      </c>
      <c r="H279" s="138">
        <v>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1367</v>
      </c>
    </row>
    <row r="280" spans="2:65" s="1" customFormat="1">
      <c r="B280" s="34"/>
      <c r="D280" s="147" t="s">
        <v>338</v>
      </c>
      <c r="F280" s="148" t="s">
        <v>8090</v>
      </c>
      <c r="I280" s="149"/>
      <c r="L280" s="34"/>
      <c r="M280" s="150"/>
      <c r="T280" s="55"/>
      <c r="AT280" s="19" t="s">
        <v>338</v>
      </c>
      <c r="AU280" s="19" t="s">
        <v>76</v>
      </c>
    </row>
    <row r="281" spans="2:65" s="14" customFormat="1">
      <c r="B281" s="170"/>
      <c r="D281" s="151" t="s">
        <v>442</v>
      </c>
      <c r="E281" s="171" t="s">
        <v>3</v>
      </c>
      <c r="F281" s="172" t="s">
        <v>9338</v>
      </c>
      <c r="H281" s="171" t="s">
        <v>3</v>
      </c>
      <c r="I281" s="173"/>
      <c r="L281" s="170"/>
      <c r="M281" s="174"/>
      <c r="T281" s="175"/>
      <c r="AT281" s="171" t="s">
        <v>442</v>
      </c>
      <c r="AU281" s="171" t="s">
        <v>76</v>
      </c>
      <c r="AV281" s="14" t="s">
        <v>76</v>
      </c>
      <c r="AW281" s="14" t="s">
        <v>31</v>
      </c>
      <c r="AX281" s="14" t="s">
        <v>69</v>
      </c>
      <c r="AY281" s="171" t="s">
        <v>328</v>
      </c>
    </row>
    <row r="282" spans="2:65" s="12" customFormat="1">
      <c r="B282" s="156"/>
      <c r="D282" s="151" t="s">
        <v>442</v>
      </c>
      <c r="E282" s="157" t="s">
        <v>3</v>
      </c>
      <c r="F282" s="158" t="s">
        <v>150</v>
      </c>
      <c r="H282" s="159">
        <v>6</v>
      </c>
      <c r="I282" s="160"/>
      <c r="L282" s="156"/>
      <c r="M282" s="161"/>
      <c r="T282" s="162"/>
      <c r="AT282" s="157" t="s">
        <v>442</v>
      </c>
      <c r="AU282" s="157" t="s">
        <v>76</v>
      </c>
      <c r="AV282" s="12" t="s">
        <v>79</v>
      </c>
      <c r="AW282" s="12" t="s">
        <v>31</v>
      </c>
      <c r="AX282" s="12" t="s">
        <v>69</v>
      </c>
      <c r="AY282" s="157" t="s">
        <v>328</v>
      </c>
    </row>
    <row r="283" spans="2:65" s="13" customFormat="1">
      <c r="B283" s="163"/>
      <c r="D283" s="151" t="s">
        <v>442</v>
      </c>
      <c r="E283" s="164" t="s">
        <v>3</v>
      </c>
      <c r="F283" s="165" t="s">
        <v>452</v>
      </c>
      <c r="H283" s="166">
        <v>6</v>
      </c>
      <c r="I283" s="167"/>
      <c r="L283" s="163"/>
      <c r="M283" s="168"/>
      <c r="T283" s="169"/>
      <c r="AT283" s="164" t="s">
        <v>442</v>
      </c>
      <c r="AU283" s="164" t="s">
        <v>76</v>
      </c>
      <c r="AV283" s="13" t="s">
        <v>113</v>
      </c>
      <c r="AW283" s="13" t="s">
        <v>31</v>
      </c>
      <c r="AX283" s="13" t="s">
        <v>76</v>
      </c>
      <c r="AY283" s="164" t="s">
        <v>328</v>
      </c>
    </row>
    <row r="284" spans="2:65" s="1" customFormat="1" ht="16.5" customHeight="1">
      <c r="B284" s="133"/>
      <c r="C284" s="176" t="s">
        <v>778</v>
      </c>
      <c r="D284" s="176" t="s">
        <v>539</v>
      </c>
      <c r="E284" s="177" t="s">
        <v>8095</v>
      </c>
      <c r="F284" s="178" t="s">
        <v>8096</v>
      </c>
      <c r="G284" s="179" t="s">
        <v>3576</v>
      </c>
      <c r="H284" s="180">
        <v>2.4</v>
      </c>
      <c r="I284" s="181"/>
      <c r="J284" s="182">
        <f>ROUND(I284*H284,2)</f>
        <v>0</v>
      </c>
      <c r="K284" s="178" t="s">
        <v>3</v>
      </c>
      <c r="L284" s="183"/>
      <c r="M284" s="184" t="s">
        <v>3</v>
      </c>
      <c r="N284" s="185" t="s">
        <v>40</v>
      </c>
      <c r="P284" s="143">
        <f>O284*H284</f>
        <v>0</v>
      </c>
      <c r="Q284" s="143">
        <v>0</v>
      </c>
      <c r="R284" s="143">
        <f>Q284*H284</f>
        <v>0</v>
      </c>
      <c r="S284" s="143">
        <v>0</v>
      </c>
      <c r="T284" s="144">
        <f>S284*H284</f>
        <v>0</v>
      </c>
      <c r="AR284" s="145" t="s">
        <v>171</v>
      </c>
      <c r="AT284" s="145" t="s">
        <v>539</v>
      </c>
      <c r="AU284" s="145" t="s">
        <v>76</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1370</v>
      </c>
    </row>
    <row r="285" spans="2:65" s="12" customFormat="1">
      <c r="B285" s="156"/>
      <c r="D285" s="151" t="s">
        <v>442</v>
      </c>
      <c r="E285" s="157" t="s">
        <v>3</v>
      </c>
      <c r="F285" s="158" t="s">
        <v>9339</v>
      </c>
      <c r="H285" s="159">
        <v>2.4</v>
      </c>
      <c r="I285" s="160"/>
      <c r="L285" s="156"/>
      <c r="M285" s="161"/>
      <c r="T285" s="162"/>
      <c r="AT285" s="157" t="s">
        <v>442</v>
      </c>
      <c r="AU285" s="157" t="s">
        <v>76</v>
      </c>
      <c r="AV285" s="12" t="s">
        <v>79</v>
      </c>
      <c r="AW285" s="12" t="s">
        <v>31</v>
      </c>
      <c r="AX285" s="12" t="s">
        <v>69</v>
      </c>
      <c r="AY285" s="157" t="s">
        <v>328</v>
      </c>
    </row>
    <row r="286" spans="2:65" s="13" customFormat="1">
      <c r="B286" s="163"/>
      <c r="D286" s="151" t="s">
        <v>442</v>
      </c>
      <c r="E286" s="164" t="s">
        <v>3</v>
      </c>
      <c r="F286" s="165" t="s">
        <v>452</v>
      </c>
      <c r="H286" s="166">
        <v>2.4</v>
      </c>
      <c r="I286" s="167"/>
      <c r="L286" s="163"/>
      <c r="M286" s="168"/>
      <c r="T286" s="169"/>
      <c r="AT286" s="164" t="s">
        <v>442</v>
      </c>
      <c r="AU286" s="164" t="s">
        <v>76</v>
      </c>
      <c r="AV286" s="13" t="s">
        <v>113</v>
      </c>
      <c r="AW286" s="13" t="s">
        <v>31</v>
      </c>
      <c r="AX286" s="13" t="s">
        <v>76</v>
      </c>
      <c r="AY286" s="164" t="s">
        <v>328</v>
      </c>
    </row>
    <row r="287" spans="2:65" s="1" customFormat="1" ht="49.15" customHeight="1">
      <c r="B287" s="133"/>
      <c r="C287" s="134" t="s">
        <v>783</v>
      </c>
      <c r="D287" s="134" t="s">
        <v>331</v>
      </c>
      <c r="E287" s="135" t="s">
        <v>8098</v>
      </c>
      <c r="F287" s="136" t="s">
        <v>8099</v>
      </c>
      <c r="G287" s="137" t="s">
        <v>585</v>
      </c>
      <c r="H287" s="138">
        <v>3.0000000000000001E-3</v>
      </c>
      <c r="I287" s="139"/>
      <c r="J287" s="140">
        <f>ROUND(I287*H287,2)</f>
        <v>0</v>
      </c>
      <c r="K287" s="136" t="s">
        <v>335</v>
      </c>
      <c r="L287" s="34"/>
      <c r="M287" s="141" t="s">
        <v>3</v>
      </c>
      <c r="N287" s="142" t="s">
        <v>40</v>
      </c>
      <c r="P287" s="143">
        <f>O287*H287</f>
        <v>0</v>
      </c>
      <c r="Q287" s="143">
        <v>0</v>
      </c>
      <c r="R287" s="143">
        <f>Q287*H287</f>
        <v>0</v>
      </c>
      <c r="S287" s="143">
        <v>0</v>
      </c>
      <c r="T287" s="144">
        <f>S287*H287</f>
        <v>0</v>
      </c>
      <c r="AR287" s="145" t="s">
        <v>113</v>
      </c>
      <c r="AT287" s="145" t="s">
        <v>331</v>
      </c>
      <c r="AU287" s="145" t="s">
        <v>76</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113</v>
      </c>
      <c r="BM287" s="145" t="s">
        <v>1575</v>
      </c>
    </row>
    <row r="288" spans="2:65" s="1" customFormat="1">
      <c r="B288" s="34"/>
      <c r="D288" s="147" t="s">
        <v>338</v>
      </c>
      <c r="F288" s="148" t="s">
        <v>8100</v>
      </c>
      <c r="I288" s="149"/>
      <c r="L288" s="34"/>
      <c r="M288" s="150"/>
      <c r="T288" s="55"/>
      <c r="AT288" s="19" t="s">
        <v>338</v>
      </c>
      <c r="AU288" s="19" t="s">
        <v>76</v>
      </c>
    </row>
    <row r="289" spans="2:65" s="12" customFormat="1">
      <c r="B289" s="156"/>
      <c r="D289" s="151" t="s">
        <v>442</v>
      </c>
      <c r="E289" s="157" t="s">
        <v>3</v>
      </c>
      <c r="F289" s="158" t="s">
        <v>9340</v>
      </c>
      <c r="H289" s="159">
        <v>3.0000000000000001E-3</v>
      </c>
      <c r="I289" s="160"/>
      <c r="L289" s="156"/>
      <c r="M289" s="161"/>
      <c r="T289" s="162"/>
      <c r="AT289" s="157" t="s">
        <v>442</v>
      </c>
      <c r="AU289" s="157" t="s">
        <v>76</v>
      </c>
      <c r="AV289" s="12" t="s">
        <v>79</v>
      </c>
      <c r="AW289" s="12" t="s">
        <v>31</v>
      </c>
      <c r="AX289" s="12" t="s">
        <v>69</v>
      </c>
      <c r="AY289" s="157" t="s">
        <v>328</v>
      </c>
    </row>
    <row r="290" spans="2:65" s="13" customFormat="1">
      <c r="B290" s="163"/>
      <c r="D290" s="151" t="s">
        <v>442</v>
      </c>
      <c r="E290" s="164" t="s">
        <v>3</v>
      </c>
      <c r="F290" s="165" t="s">
        <v>452</v>
      </c>
      <c r="H290" s="166">
        <v>3.0000000000000001E-3</v>
      </c>
      <c r="I290" s="167"/>
      <c r="L290" s="163"/>
      <c r="M290" s="168"/>
      <c r="T290" s="169"/>
      <c r="AT290" s="164" t="s">
        <v>442</v>
      </c>
      <c r="AU290" s="164" t="s">
        <v>76</v>
      </c>
      <c r="AV290" s="13" t="s">
        <v>113</v>
      </c>
      <c r="AW290" s="13" t="s">
        <v>31</v>
      </c>
      <c r="AX290" s="13" t="s">
        <v>76</v>
      </c>
      <c r="AY290" s="164" t="s">
        <v>328</v>
      </c>
    </row>
    <row r="291" spans="2:65" s="1" customFormat="1" ht="37.9" customHeight="1">
      <c r="B291" s="133"/>
      <c r="C291" s="176" t="s">
        <v>788</v>
      </c>
      <c r="D291" s="176" t="s">
        <v>539</v>
      </c>
      <c r="E291" s="177" t="s">
        <v>8102</v>
      </c>
      <c r="F291" s="178" t="s">
        <v>8103</v>
      </c>
      <c r="G291" s="179" t="s">
        <v>1383</v>
      </c>
      <c r="H291" s="180">
        <v>2.6</v>
      </c>
      <c r="I291" s="181"/>
      <c r="J291" s="182">
        <f>ROUND(I291*H291,2)</f>
        <v>0</v>
      </c>
      <c r="K291" s="178" t="s">
        <v>335</v>
      </c>
      <c r="L291" s="183"/>
      <c r="M291" s="184" t="s">
        <v>3</v>
      </c>
      <c r="N291" s="185" t="s">
        <v>40</v>
      </c>
      <c r="P291" s="143">
        <f>O291*H291</f>
        <v>0</v>
      </c>
      <c r="Q291" s="143">
        <v>0</v>
      </c>
      <c r="R291" s="143">
        <f>Q291*H291</f>
        <v>0</v>
      </c>
      <c r="S291" s="143">
        <v>0</v>
      </c>
      <c r="T291" s="144">
        <f>S291*H291</f>
        <v>0</v>
      </c>
      <c r="AR291" s="145" t="s">
        <v>171</v>
      </c>
      <c r="AT291" s="145" t="s">
        <v>539</v>
      </c>
      <c r="AU291" s="145" t="s">
        <v>76</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1374</v>
      </c>
    </row>
    <row r="292" spans="2:65" s="12" customFormat="1">
      <c r="B292" s="156"/>
      <c r="D292" s="151" t="s">
        <v>442</v>
      </c>
      <c r="E292" s="157" t="s">
        <v>3</v>
      </c>
      <c r="F292" s="158" t="s">
        <v>9341</v>
      </c>
      <c r="H292" s="159">
        <v>2.6</v>
      </c>
      <c r="I292" s="160"/>
      <c r="L292" s="156"/>
      <c r="M292" s="161"/>
      <c r="T292" s="162"/>
      <c r="AT292" s="157" t="s">
        <v>442</v>
      </c>
      <c r="AU292" s="157" t="s">
        <v>76</v>
      </c>
      <c r="AV292" s="12" t="s">
        <v>79</v>
      </c>
      <c r="AW292" s="12" t="s">
        <v>31</v>
      </c>
      <c r="AX292" s="12" t="s">
        <v>69</v>
      </c>
      <c r="AY292" s="157" t="s">
        <v>328</v>
      </c>
    </row>
    <row r="293" spans="2:65" s="13" customFormat="1">
      <c r="B293" s="163"/>
      <c r="D293" s="151" t="s">
        <v>442</v>
      </c>
      <c r="E293" s="164" t="s">
        <v>3</v>
      </c>
      <c r="F293" s="165" t="s">
        <v>452</v>
      </c>
      <c r="H293" s="166">
        <v>2.6</v>
      </c>
      <c r="I293" s="167"/>
      <c r="L293" s="163"/>
      <c r="M293" s="168"/>
      <c r="T293" s="169"/>
      <c r="AT293" s="164" t="s">
        <v>442</v>
      </c>
      <c r="AU293" s="164" t="s">
        <v>76</v>
      </c>
      <c r="AV293" s="13" t="s">
        <v>113</v>
      </c>
      <c r="AW293" s="13" t="s">
        <v>31</v>
      </c>
      <c r="AX293" s="13" t="s">
        <v>76</v>
      </c>
      <c r="AY293" s="164" t="s">
        <v>328</v>
      </c>
    </row>
    <row r="294" spans="2:65" s="1" customFormat="1" ht="16.5" customHeight="1">
      <c r="B294" s="133"/>
      <c r="C294" s="176" t="s">
        <v>792</v>
      </c>
      <c r="D294" s="176" t="s">
        <v>539</v>
      </c>
      <c r="E294" s="177" t="s">
        <v>8105</v>
      </c>
      <c r="F294" s="178" t="s">
        <v>8106</v>
      </c>
      <c r="G294" s="179" t="s">
        <v>1383</v>
      </c>
      <c r="H294" s="180">
        <v>0.65</v>
      </c>
      <c r="I294" s="181"/>
      <c r="J294" s="182">
        <f>ROUND(I294*H294,2)</f>
        <v>0</v>
      </c>
      <c r="K294" s="178" t="s">
        <v>335</v>
      </c>
      <c r="L294" s="183"/>
      <c r="M294" s="184" t="s">
        <v>3</v>
      </c>
      <c r="N294" s="185" t="s">
        <v>40</v>
      </c>
      <c r="P294" s="143">
        <f>O294*H294</f>
        <v>0</v>
      </c>
      <c r="Q294" s="143">
        <v>0</v>
      </c>
      <c r="R294" s="143">
        <f>Q294*H294</f>
        <v>0</v>
      </c>
      <c r="S294" s="143">
        <v>0</v>
      </c>
      <c r="T294" s="144">
        <f>S294*H294</f>
        <v>0</v>
      </c>
      <c r="AR294" s="145" t="s">
        <v>171</v>
      </c>
      <c r="AT294" s="145" t="s">
        <v>539</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1377</v>
      </c>
    </row>
    <row r="295" spans="2:65" s="1" customFormat="1" ht="19.5">
      <c r="B295" s="34"/>
      <c r="D295" s="151" t="s">
        <v>340</v>
      </c>
      <c r="F295" s="152" t="s">
        <v>8943</v>
      </c>
      <c r="I295" s="149"/>
      <c r="L295" s="34"/>
      <c r="M295" s="150"/>
      <c r="T295" s="55"/>
      <c r="AT295" s="19" t="s">
        <v>340</v>
      </c>
      <c r="AU295" s="19" t="s">
        <v>76</v>
      </c>
    </row>
    <row r="296" spans="2:65" s="14" customFormat="1" ht="22.5">
      <c r="B296" s="170"/>
      <c r="D296" s="151" t="s">
        <v>442</v>
      </c>
      <c r="E296" s="171" t="s">
        <v>3</v>
      </c>
      <c r="F296" s="172" t="s">
        <v>9342</v>
      </c>
      <c r="H296" s="171" t="s">
        <v>3</v>
      </c>
      <c r="I296" s="173"/>
      <c r="L296" s="170"/>
      <c r="M296" s="174"/>
      <c r="T296" s="175"/>
      <c r="AT296" s="171" t="s">
        <v>442</v>
      </c>
      <c r="AU296" s="171" t="s">
        <v>76</v>
      </c>
      <c r="AV296" s="14" t="s">
        <v>76</v>
      </c>
      <c r="AW296" s="14" t="s">
        <v>31</v>
      </c>
      <c r="AX296" s="14" t="s">
        <v>69</v>
      </c>
      <c r="AY296" s="171" t="s">
        <v>328</v>
      </c>
    </row>
    <row r="297" spans="2:65" s="12" customFormat="1">
      <c r="B297" s="156"/>
      <c r="D297" s="151" t="s">
        <v>442</v>
      </c>
      <c r="E297" s="157" t="s">
        <v>3</v>
      </c>
      <c r="F297" s="158" t="s">
        <v>9343</v>
      </c>
      <c r="H297" s="159">
        <v>0.65</v>
      </c>
      <c r="I297" s="160"/>
      <c r="L297" s="156"/>
      <c r="M297" s="161"/>
      <c r="T297" s="162"/>
      <c r="AT297" s="157" t="s">
        <v>442</v>
      </c>
      <c r="AU297" s="157" t="s">
        <v>76</v>
      </c>
      <c r="AV297" s="12" t="s">
        <v>79</v>
      </c>
      <c r="AW297" s="12" t="s">
        <v>31</v>
      </c>
      <c r="AX297" s="12" t="s">
        <v>69</v>
      </c>
      <c r="AY297" s="157" t="s">
        <v>328</v>
      </c>
    </row>
    <row r="298" spans="2:65" s="13" customFormat="1">
      <c r="B298" s="163"/>
      <c r="D298" s="151" t="s">
        <v>442</v>
      </c>
      <c r="E298" s="164" t="s">
        <v>3</v>
      </c>
      <c r="F298" s="165" t="s">
        <v>452</v>
      </c>
      <c r="H298" s="166">
        <v>0.65</v>
      </c>
      <c r="I298" s="167"/>
      <c r="L298" s="163"/>
      <c r="M298" s="168"/>
      <c r="T298" s="169"/>
      <c r="AT298" s="164" t="s">
        <v>442</v>
      </c>
      <c r="AU298" s="164" t="s">
        <v>76</v>
      </c>
      <c r="AV298" s="13" t="s">
        <v>113</v>
      </c>
      <c r="AW298" s="13" t="s">
        <v>31</v>
      </c>
      <c r="AX298" s="13" t="s">
        <v>76</v>
      </c>
      <c r="AY298" s="164" t="s">
        <v>328</v>
      </c>
    </row>
    <row r="299" spans="2:65" s="1" customFormat="1" ht="24.2" customHeight="1">
      <c r="B299" s="133"/>
      <c r="C299" s="134" t="s">
        <v>796</v>
      </c>
      <c r="D299" s="134" t="s">
        <v>331</v>
      </c>
      <c r="E299" s="135" t="s">
        <v>7888</v>
      </c>
      <c r="F299" s="136" t="s">
        <v>7889</v>
      </c>
      <c r="G299" s="137" t="s">
        <v>574</v>
      </c>
      <c r="H299" s="138">
        <v>13</v>
      </c>
      <c r="I299" s="139"/>
      <c r="J299" s="140">
        <f>ROUND(I299*H299,2)</f>
        <v>0</v>
      </c>
      <c r="K299" s="136" t="s">
        <v>335</v>
      </c>
      <c r="L299" s="34"/>
      <c r="M299" s="141" t="s">
        <v>3</v>
      </c>
      <c r="N299" s="142" t="s">
        <v>40</v>
      </c>
      <c r="P299" s="143">
        <f>O299*H299</f>
        <v>0</v>
      </c>
      <c r="Q299" s="143">
        <v>0</v>
      </c>
      <c r="R299" s="143">
        <f>Q299*H299</f>
        <v>0</v>
      </c>
      <c r="S299" s="143">
        <v>0</v>
      </c>
      <c r="T299" s="144">
        <f>S299*H299</f>
        <v>0</v>
      </c>
      <c r="AR299" s="145" t="s">
        <v>113</v>
      </c>
      <c r="AT299" s="145" t="s">
        <v>331</v>
      </c>
      <c r="AU299" s="145" t="s">
        <v>76</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113</v>
      </c>
      <c r="BM299" s="145" t="s">
        <v>1584</v>
      </c>
    </row>
    <row r="300" spans="2:65" s="1" customFormat="1">
      <c r="B300" s="34"/>
      <c r="D300" s="147" t="s">
        <v>338</v>
      </c>
      <c r="F300" s="148" t="s">
        <v>7890</v>
      </c>
      <c r="I300" s="149"/>
      <c r="L300" s="34"/>
      <c r="M300" s="150"/>
      <c r="T300" s="55"/>
      <c r="AT300" s="19" t="s">
        <v>338</v>
      </c>
      <c r="AU300" s="19" t="s">
        <v>76</v>
      </c>
    </row>
    <row r="301" spans="2:65" s="1" customFormat="1" ht="19.5">
      <c r="B301" s="34"/>
      <c r="D301" s="151" t="s">
        <v>340</v>
      </c>
      <c r="F301" s="152" t="s">
        <v>7891</v>
      </c>
      <c r="I301" s="149"/>
      <c r="L301" s="34"/>
      <c r="M301" s="150"/>
      <c r="T301" s="55"/>
      <c r="AT301" s="19" t="s">
        <v>340</v>
      </c>
      <c r="AU301" s="19" t="s">
        <v>76</v>
      </c>
    </row>
    <row r="302" spans="2:65" s="1" customFormat="1" ht="24.2" customHeight="1">
      <c r="B302" s="133"/>
      <c r="C302" s="176" t="s">
        <v>800</v>
      </c>
      <c r="D302" s="176" t="s">
        <v>539</v>
      </c>
      <c r="E302" s="177" t="s">
        <v>7892</v>
      </c>
      <c r="F302" s="178" t="s">
        <v>7893</v>
      </c>
      <c r="G302" s="179" t="s">
        <v>574</v>
      </c>
      <c r="H302" s="180">
        <v>13</v>
      </c>
      <c r="I302" s="181"/>
      <c r="J302" s="182">
        <f>ROUND(I302*H302,2)</f>
        <v>0</v>
      </c>
      <c r="K302" s="178" t="s">
        <v>335</v>
      </c>
      <c r="L302" s="183"/>
      <c r="M302" s="184" t="s">
        <v>3</v>
      </c>
      <c r="N302" s="185" t="s">
        <v>40</v>
      </c>
      <c r="P302" s="143">
        <f>O302*H302</f>
        <v>0</v>
      </c>
      <c r="Q302" s="143">
        <v>0</v>
      </c>
      <c r="R302" s="143">
        <f>Q302*H302</f>
        <v>0</v>
      </c>
      <c r="S302" s="143">
        <v>0</v>
      </c>
      <c r="T302" s="144">
        <f>S302*H302</f>
        <v>0</v>
      </c>
      <c r="AR302" s="145" t="s">
        <v>171</v>
      </c>
      <c r="AT302" s="145" t="s">
        <v>539</v>
      </c>
      <c r="AU302" s="145" t="s">
        <v>76</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1380</v>
      </c>
    </row>
    <row r="303" spans="2:65" s="1" customFormat="1" ht="29.25">
      <c r="B303" s="34"/>
      <c r="D303" s="151" t="s">
        <v>340</v>
      </c>
      <c r="F303" s="152" t="s">
        <v>8112</v>
      </c>
      <c r="I303" s="149"/>
      <c r="L303" s="34"/>
      <c r="M303" s="150"/>
      <c r="T303" s="55"/>
      <c r="AT303" s="19" t="s">
        <v>340</v>
      </c>
      <c r="AU303" s="19" t="s">
        <v>76</v>
      </c>
    </row>
    <row r="304" spans="2:65" s="1" customFormat="1" ht="16.5" customHeight="1">
      <c r="B304" s="133"/>
      <c r="C304" s="134" t="s">
        <v>804</v>
      </c>
      <c r="D304" s="134" t="s">
        <v>331</v>
      </c>
      <c r="E304" s="135" t="s">
        <v>8113</v>
      </c>
      <c r="F304" s="136" t="s">
        <v>8114</v>
      </c>
      <c r="G304" s="137" t="s">
        <v>574</v>
      </c>
      <c r="H304" s="138">
        <v>13</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1384</v>
      </c>
    </row>
    <row r="305" spans="2:65" s="1" customFormat="1">
      <c r="B305" s="34"/>
      <c r="D305" s="147" t="s">
        <v>338</v>
      </c>
      <c r="F305" s="148" t="s">
        <v>8115</v>
      </c>
      <c r="I305" s="149"/>
      <c r="L305" s="34"/>
      <c r="M305" s="150"/>
      <c r="T305" s="55"/>
      <c r="AT305" s="19" t="s">
        <v>338</v>
      </c>
      <c r="AU305" s="19" t="s">
        <v>76</v>
      </c>
    </row>
    <row r="306" spans="2:65" s="1" customFormat="1" ht="16.5" customHeight="1">
      <c r="B306" s="133"/>
      <c r="C306" s="176" t="s">
        <v>808</v>
      </c>
      <c r="D306" s="176" t="s">
        <v>539</v>
      </c>
      <c r="E306" s="177" t="s">
        <v>8116</v>
      </c>
      <c r="F306" s="178" t="s">
        <v>8117</v>
      </c>
      <c r="G306" s="179" t="s">
        <v>574</v>
      </c>
      <c r="H306" s="180">
        <v>3</v>
      </c>
      <c r="I306" s="181"/>
      <c r="J306" s="182">
        <f>ROUND(I306*H306,2)</f>
        <v>0</v>
      </c>
      <c r="K306" s="178" t="s">
        <v>3</v>
      </c>
      <c r="L306" s="183"/>
      <c r="M306" s="184" t="s">
        <v>3</v>
      </c>
      <c r="N306" s="185" t="s">
        <v>40</v>
      </c>
      <c r="P306" s="143">
        <f>O306*H306</f>
        <v>0</v>
      </c>
      <c r="Q306" s="143">
        <v>0</v>
      </c>
      <c r="R306" s="143">
        <f>Q306*H306</f>
        <v>0</v>
      </c>
      <c r="S306" s="143">
        <v>0</v>
      </c>
      <c r="T306" s="144">
        <f>S306*H306</f>
        <v>0</v>
      </c>
      <c r="AR306" s="145" t="s">
        <v>171</v>
      </c>
      <c r="AT306" s="145" t="s">
        <v>539</v>
      </c>
      <c r="AU306" s="145" t="s">
        <v>76</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1387</v>
      </c>
    </row>
    <row r="307" spans="2:65" s="1" customFormat="1" ht="24.2" customHeight="1">
      <c r="B307" s="133"/>
      <c r="C307" s="134" t="s">
        <v>812</v>
      </c>
      <c r="D307" s="134" t="s">
        <v>331</v>
      </c>
      <c r="E307" s="135" t="s">
        <v>8118</v>
      </c>
      <c r="F307" s="136" t="s">
        <v>8119</v>
      </c>
      <c r="G307" s="137" t="s">
        <v>8120</v>
      </c>
      <c r="H307" s="138">
        <v>3</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1390</v>
      </c>
    </row>
    <row r="308" spans="2:65" s="1" customFormat="1">
      <c r="B308" s="34"/>
      <c r="D308" s="147" t="s">
        <v>338</v>
      </c>
      <c r="F308" s="148" t="s">
        <v>8121</v>
      </c>
      <c r="I308" s="149"/>
      <c r="L308" s="34"/>
      <c r="M308" s="150"/>
      <c r="T308" s="55"/>
      <c r="AT308" s="19" t="s">
        <v>338</v>
      </c>
      <c r="AU308" s="19" t="s">
        <v>76</v>
      </c>
    </row>
    <row r="309" spans="2:65" s="1" customFormat="1" ht="44.25" customHeight="1">
      <c r="B309" s="133"/>
      <c r="C309" s="134" t="s">
        <v>816</v>
      </c>
      <c r="D309" s="134" t="s">
        <v>331</v>
      </c>
      <c r="E309" s="135" t="s">
        <v>8133</v>
      </c>
      <c r="F309" s="136" t="s">
        <v>9344</v>
      </c>
      <c r="G309" s="137" t="s">
        <v>585</v>
      </c>
      <c r="H309" s="138">
        <v>2.4020000000000001</v>
      </c>
      <c r="I309" s="139"/>
      <c r="J309" s="140">
        <f>ROUND(I309*H309,2)</f>
        <v>0</v>
      </c>
      <c r="K309" s="136" t="s">
        <v>335</v>
      </c>
      <c r="L309" s="34"/>
      <c r="M309" s="141" t="s">
        <v>3</v>
      </c>
      <c r="N309" s="142" t="s">
        <v>40</v>
      </c>
      <c r="P309" s="143">
        <f>O309*H309</f>
        <v>0</v>
      </c>
      <c r="Q309" s="143">
        <v>0</v>
      </c>
      <c r="R309" s="143">
        <f>Q309*H309</f>
        <v>0</v>
      </c>
      <c r="S309" s="143">
        <v>0</v>
      </c>
      <c r="T309" s="144">
        <f>S309*H309</f>
        <v>0</v>
      </c>
      <c r="AR309" s="145" t="s">
        <v>113</v>
      </c>
      <c r="AT309" s="145" t="s">
        <v>331</v>
      </c>
      <c r="AU309" s="145" t="s">
        <v>76</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1597</v>
      </c>
    </row>
    <row r="310" spans="2:65" s="1" customFormat="1">
      <c r="B310" s="34"/>
      <c r="D310" s="147" t="s">
        <v>338</v>
      </c>
      <c r="F310" s="148" t="s">
        <v>8135</v>
      </c>
      <c r="I310" s="149"/>
      <c r="L310" s="34"/>
      <c r="M310" s="150"/>
      <c r="T310" s="55"/>
      <c r="AT310" s="19" t="s">
        <v>338</v>
      </c>
      <c r="AU310" s="19" t="s">
        <v>76</v>
      </c>
    </row>
    <row r="311" spans="2:65" s="1" customFormat="1" ht="37.9" customHeight="1">
      <c r="B311" s="133"/>
      <c r="C311" s="134" t="s">
        <v>820</v>
      </c>
      <c r="D311" s="134" t="s">
        <v>331</v>
      </c>
      <c r="E311" s="135" t="s">
        <v>8136</v>
      </c>
      <c r="F311" s="136" t="s">
        <v>9345</v>
      </c>
      <c r="G311" s="137" t="s">
        <v>585</v>
      </c>
      <c r="H311" s="138">
        <v>2.4020000000000001</v>
      </c>
      <c r="I311" s="139"/>
      <c r="J311" s="140">
        <f>ROUND(I311*H311,2)</f>
        <v>0</v>
      </c>
      <c r="K311" s="136" t="s">
        <v>3</v>
      </c>
      <c r="L311" s="34"/>
      <c r="M311" s="141" t="s">
        <v>3</v>
      </c>
      <c r="N311" s="142" t="s">
        <v>40</v>
      </c>
      <c r="P311" s="143">
        <f>O311*H311</f>
        <v>0</v>
      </c>
      <c r="Q311" s="143">
        <v>0</v>
      </c>
      <c r="R311" s="143">
        <f>Q311*H311</f>
        <v>0</v>
      </c>
      <c r="S311" s="143">
        <v>0</v>
      </c>
      <c r="T311" s="144">
        <f>S311*H311</f>
        <v>0</v>
      </c>
      <c r="AR311" s="145" t="s">
        <v>113</v>
      </c>
      <c r="AT311" s="145" t="s">
        <v>331</v>
      </c>
      <c r="AU311" s="145" t="s">
        <v>76</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113</v>
      </c>
      <c r="BM311" s="145" t="s">
        <v>1600</v>
      </c>
    </row>
    <row r="312" spans="2:65" s="11" customFormat="1" ht="25.9" customHeight="1">
      <c r="B312" s="121"/>
      <c r="D312" s="122" t="s">
        <v>68</v>
      </c>
      <c r="E312" s="123" t="s">
        <v>8187</v>
      </c>
      <c r="F312" s="123" t="s">
        <v>8188</v>
      </c>
      <c r="I312" s="124"/>
      <c r="J312" s="125">
        <f>BK312</f>
        <v>0</v>
      </c>
      <c r="L312" s="121"/>
      <c r="M312" s="126"/>
      <c r="P312" s="127">
        <f>SUM(P313:P336)</f>
        <v>0</v>
      </c>
      <c r="R312" s="127">
        <f>SUM(R313:R336)</f>
        <v>0</v>
      </c>
      <c r="T312" s="128">
        <f>SUM(T313:T336)</f>
        <v>0</v>
      </c>
      <c r="AR312" s="122" t="s">
        <v>76</v>
      </c>
      <c r="AT312" s="129" t="s">
        <v>68</v>
      </c>
      <c r="AU312" s="129" t="s">
        <v>69</v>
      </c>
      <c r="AY312" s="122" t="s">
        <v>328</v>
      </c>
      <c r="BK312" s="130">
        <f>SUM(BK313:BK336)</f>
        <v>0</v>
      </c>
    </row>
    <row r="313" spans="2:65" s="1" customFormat="1" ht="49.15" customHeight="1">
      <c r="B313" s="133"/>
      <c r="C313" s="134" t="s">
        <v>825</v>
      </c>
      <c r="D313" s="134" t="s">
        <v>331</v>
      </c>
      <c r="E313" s="135" t="s">
        <v>8189</v>
      </c>
      <c r="F313" s="136" t="s">
        <v>8190</v>
      </c>
      <c r="G313" s="137" t="s">
        <v>439</v>
      </c>
      <c r="H313" s="138">
        <v>1052</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1603</v>
      </c>
    </row>
    <row r="314" spans="2:65" s="1" customFormat="1">
      <c r="B314" s="34"/>
      <c r="D314" s="147" t="s">
        <v>338</v>
      </c>
      <c r="F314" s="148" t="s">
        <v>8191</v>
      </c>
      <c r="I314" s="149"/>
      <c r="L314" s="34"/>
      <c r="M314" s="150"/>
      <c r="T314" s="55"/>
      <c r="AT314" s="19" t="s">
        <v>338</v>
      </c>
      <c r="AU314" s="19" t="s">
        <v>76</v>
      </c>
    </row>
    <row r="315" spans="2:65" s="1" customFormat="1" ht="21.75" customHeight="1">
      <c r="B315" s="133"/>
      <c r="C315" s="134" t="s">
        <v>830</v>
      </c>
      <c r="D315" s="134" t="s">
        <v>331</v>
      </c>
      <c r="E315" s="135" t="s">
        <v>8171</v>
      </c>
      <c r="F315" s="136" t="s">
        <v>8172</v>
      </c>
      <c r="G315" s="137" t="s">
        <v>439</v>
      </c>
      <c r="H315" s="138">
        <v>1052</v>
      </c>
      <c r="I315" s="139"/>
      <c r="J315" s="140">
        <f>ROUND(I315*H315,2)</f>
        <v>0</v>
      </c>
      <c r="K315" s="136" t="s">
        <v>335</v>
      </c>
      <c r="L315" s="34"/>
      <c r="M315" s="141" t="s">
        <v>3</v>
      </c>
      <c r="N315" s="142" t="s">
        <v>40</v>
      </c>
      <c r="P315" s="143">
        <f>O315*H315</f>
        <v>0</v>
      </c>
      <c r="Q315" s="143">
        <v>0</v>
      </c>
      <c r="R315" s="143">
        <f>Q315*H315</f>
        <v>0</v>
      </c>
      <c r="S315" s="143">
        <v>0</v>
      </c>
      <c r="T315" s="144">
        <f>S315*H315</f>
        <v>0</v>
      </c>
      <c r="AR315" s="145" t="s">
        <v>113</v>
      </c>
      <c r="AT315" s="145" t="s">
        <v>331</v>
      </c>
      <c r="AU315" s="145" t="s">
        <v>76</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1606</v>
      </c>
    </row>
    <row r="316" spans="2:65" s="1" customFormat="1">
      <c r="B316" s="34"/>
      <c r="D316" s="147" t="s">
        <v>338</v>
      </c>
      <c r="F316" s="148" t="s">
        <v>8173</v>
      </c>
      <c r="I316" s="149"/>
      <c r="L316" s="34"/>
      <c r="M316" s="150"/>
      <c r="T316" s="55"/>
      <c r="AT316" s="19" t="s">
        <v>338</v>
      </c>
      <c r="AU316" s="19" t="s">
        <v>76</v>
      </c>
    </row>
    <row r="317" spans="2:65" s="1" customFormat="1" ht="37.9" customHeight="1">
      <c r="B317" s="133"/>
      <c r="C317" s="134" t="s">
        <v>835</v>
      </c>
      <c r="D317" s="134" t="s">
        <v>331</v>
      </c>
      <c r="E317" s="135" t="s">
        <v>8192</v>
      </c>
      <c r="F317" s="136" t="s">
        <v>8193</v>
      </c>
      <c r="G317" s="137" t="s">
        <v>439</v>
      </c>
      <c r="H317" s="138">
        <v>1052</v>
      </c>
      <c r="I317" s="139"/>
      <c r="J317" s="140">
        <f>ROUND(I317*H317,2)</f>
        <v>0</v>
      </c>
      <c r="K317" s="136" t="s">
        <v>335</v>
      </c>
      <c r="L317" s="34"/>
      <c r="M317" s="141" t="s">
        <v>3</v>
      </c>
      <c r="N317" s="142" t="s">
        <v>40</v>
      </c>
      <c r="P317" s="143">
        <f>O317*H317</f>
        <v>0</v>
      </c>
      <c r="Q317" s="143">
        <v>0</v>
      </c>
      <c r="R317" s="143">
        <f>Q317*H317</f>
        <v>0</v>
      </c>
      <c r="S317" s="143">
        <v>0</v>
      </c>
      <c r="T317" s="144">
        <f>S317*H317</f>
        <v>0</v>
      </c>
      <c r="AR317" s="145" t="s">
        <v>113</v>
      </c>
      <c r="AT317" s="145" t="s">
        <v>331</v>
      </c>
      <c r="AU317" s="145" t="s">
        <v>76</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1609</v>
      </c>
    </row>
    <row r="318" spans="2:65" s="1" customFormat="1">
      <c r="B318" s="34"/>
      <c r="D318" s="147" t="s">
        <v>338</v>
      </c>
      <c r="F318" s="148" t="s">
        <v>8194</v>
      </c>
      <c r="I318" s="149"/>
      <c r="L318" s="34"/>
      <c r="M318" s="150"/>
      <c r="T318" s="55"/>
      <c r="AT318" s="19" t="s">
        <v>338</v>
      </c>
      <c r="AU318" s="19" t="s">
        <v>76</v>
      </c>
    </row>
    <row r="319" spans="2:65" s="1" customFormat="1" ht="16.5" customHeight="1">
      <c r="B319" s="133"/>
      <c r="C319" s="176" t="s">
        <v>840</v>
      </c>
      <c r="D319" s="176" t="s">
        <v>539</v>
      </c>
      <c r="E319" s="177" t="s">
        <v>8164</v>
      </c>
      <c r="F319" s="178" t="s">
        <v>8165</v>
      </c>
      <c r="G319" s="179" t="s">
        <v>1383</v>
      </c>
      <c r="H319" s="180">
        <v>31.56</v>
      </c>
      <c r="I319" s="181"/>
      <c r="J319" s="182">
        <f>ROUND(I319*H319,2)</f>
        <v>0</v>
      </c>
      <c r="K319" s="178" t="s">
        <v>335</v>
      </c>
      <c r="L319" s="183"/>
      <c r="M319" s="184" t="s">
        <v>3</v>
      </c>
      <c r="N319" s="185" t="s">
        <v>40</v>
      </c>
      <c r="P319" s="143">
        <f>O319*H319</f>
        <v>0</v>
      </c>
      <c r="Q319" s="143">
        <v>0</v>
      </c>
      <c r="R319" s="143">
        <f>Q319*H319</f>
        <v>0</v>
      </c>
      <c r="S319" s="143">
        <v>0</v>
      </c>
      <c r="T319" s="144">
        <f>S319*H319</f>
        <v>0</v>
      </c>
      <c r="AR319" s="145" t="s">
        <v>171</v>
      </c>
      <c r="AT319" s="145" t="s">
        <v>539</v>
      </c>
      <c r="AU319" s="145" t="s">
        <v>76</v>
      </c>
      <c r="AY319" s="19" t="s">
        <v>328</v>
      </c>
      <c r="BE319" s="146">
        <f>IF(N319="základní",J319,0)</f>
        <v>0</v>
      </c>
      <c r="BF319" s="146">
        <f>IF(N319="snížená",J319,0)</f>
        <v>0</v>
      </c>
      <c r="BG319" s="146">
        <f>IF(N319="zákl. přenesená",J319,0)</f>
        <v>0</v>
      </c>
      <c r="BH319" s="146">
        <f>IF(N319="sníž. přenesená",J319,0)</f>
        <v>0</v>
      </c>
      <c r="BI319" s="146">
        <f>IF(N319="nulová",J319,0)</f>
        <v>0</v>
      </c>
      <c r="BJ319" s="19" t="s">
        <v>76</v>
      </c>
      <c r="BK319" s="146">
        <f>ROUND(I319*H319,2)</f>
        <v>0</v>
      </c>
      <c r="BL319" s="19" t="s">
        <v>113</v>
      </c>
      <c r="BM319" s="145" t="s">
        <v>1613</v>
      </c>
    </row>
    <row r="320" spans="2:65" s="14" customFormat="1">
      <c r="B320" s="170"/>
      <c r="D320" s="151" t="s">
        <v>442</v>
      </c>
      <c r="E320" s="171" t="s">
        <v>3</v>
      </c>
      <c r="F320" s="172" t="s">
        <v>8195</v>
      </c>
      <c r="H320" s="171" t="s">
        <v>3</v>
      </c>
      <c r="I320" s="173"/>
      <c r="L320" s="170"/>
      <c r="M320" s="174"/>
      <c r="T320" s="175"/>
      <c r="AT320" s="171" t="s">
        <v>442</v>
      </c>
      <c r="AU320" s="171" t="s">
        <v>76</v>
      </c>
      <c r="AV320" s="14" t="s">
        <v>76</v>
      </c>
      <c r="AW320" s="14" t="s">
        <v>31</v>
      </c>
      <c r="AX320" s="14" t="s">
        <v>69</v>
      </c>
      <c r="AY320" s="171" t="s">
        <v>328</v>
      </c>
    </row>
    <row r="321" spans="2:65" s="12" customFormat="1">
      <c r="B321" s="156"/>
      <c r="D321" s="151" t="s">
        <v>442</v>
      </c>
      <c r="E321" s="157" t="s">
        <v>3</v>
      </c>
      <c r="F321" s="158" t="s">
        <v>9346</v>
      </c>
      <c r="H321" s="159">
        <v>31.56</v>
      </c>
      <c r="I321" s="160"/>
      <c r="L321" s="156"/>
      <c r="M321" s="161"/>
      <c r="T321" s="162"/>
      <c r="AT321" s="157" t="s">
        <v>442</v>
      </c>
      <c r="AU321" s="157" t="s">
        <v>76</v>
      </c>
      <c r="AV321" s="12" t="s">
        <v>79</v>
      </c>
      <c r="AW321" s="12" t="s">
        <v>31</v>
      </c>
      <c r="AX321" s="12" t="s">
        <v>69</v>
      </c>
      <c r="AY321" s="157" t="s">
        <v>328</v>
      </c>
    </row>
    <row r="322" spans="2:65" s="13" customFormat="1">
      <c r="B322" s="163"/>
      <c r="D322" s="151" t="s">
        <v>442</v>
      </c>
      <c r="E322" s="164" t="s">
        <v>3</v>
      </c>
      <c r="F322" s="165" t="s">
        <v>452</v>
      </c>
      <c r="H322" s="166">
        <v>31.56</v>
      </c>
      <c r="I322" s="167"/>
      <c r="L322" s="163"/>
      <c r="M322" s="168"/>
      <c r="T322" s="169"/>
      <c r="AT322" s="164" t="s">
        <v>442</v>
      </c>
      <c r="AU322" s="164" t="s">
        <v>76</v>
      </c>
      <c r="AV322" s="13" t="s">
        <v>113</v>
      </c>
      <c r="AW322" s="13" t="s">
        <v>31</v>
      </c>
      <c r="AX322" s="13" t="s">
        <v>76</v>
      </c>
      <c r="AY322" s="164" t="s">
        <v>328</v>
      </c>
    </row>
    <row r="323" spans="2:65" s="1" customFormat="1" ht="44.25" customHeight="1">
      <c r="B323" s="133"/>
      <c r="C323" s="134" t="s">
        <v>845</v>
      </c>
      <c r="D323" s="134" t="s">
        <v>331</v>
      </c>
      <c r="E323" s="135" t="s">
        <v>8197</v>
      </c>
      <c r="F323" s="136" t="s">
        <v>8177</v>
      </c>
      <c r="G323" s="137" t="s">
        <v>585</v>
      </c>
      <c r="H323" s="138">
        <v>2.1000000000000001E-2</v>
      </c>
      <c r="I323" s="139"/>
      <c r="J323" s="140">
        <f>ROUND(I323*H323,2)</f>
        <v>0</v>
      </c>
      <c r="K323" s="136" t="s">
        <v>3</v>
      </c>
      <c r="L323" s="34"/>
      <c r="M323" s="141" t="s">
        <v>3</v>
      </c>
      <c r="N323" s="142" t="s">
        <v>40</v>
      </c>
      <c r="P323" s="143">
        <f>O323*H323</f>
        <v>0</v>
      </c>
      <c r="Q323" s="143">
        <v>0</v>
      </c>
      <c r="R323" s="143">
        <f>Q323*H323</f>
        <v>0</v>
      </c>
      <c r="S323" s="143">
        <v>0</v>
      </c>
      <c r="T323" s="144">
        <f>S323*H323</f>
        <v>0</v>
      </c>
      <c r="AR323" s="145" t="s">
        <v>113</v>
      </c>
      <c r="AT323" s="145" t="s">
        <v>331</v>
      </c>
      <c r="AU323" s="145" t="s">
        <v>76</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1616</v>
      </c>
    </row>
    <row r="324" spans="2:65" s="1" customFormat="1" ht="19.5">
      <c r="B324" s="34"/>
      <c r="D324" s="151" t="s">
        <v>340</v>
      </c>
      <c r="F324" s="152" t="s">
        <v>8198</v>
      </c>
      <c r="I324" s="149"/>
      <c r="L324" s="34"/>
      <c r="M324" s="150"/>
      <c r="T324" s="55"/>
      <c r="AT324" s="19" t="s">
        <v>340</v>
      </c>
      <c r="AU324" s="19" t="s">
        <v>76</v>
      </c>
    </row>
    <row r="325" spans="2:65" s="12" customFormat="1">
      <c r="B325" s="156"/>
      <c r="D325" s="151" t="s">
        <v>442</v>
      </c>
      <c r="E325" s="157" t="s">
        <v>3</v>
      </c>
      <c r="F325" s="158" t="s">
        <v>9347</v>
      </c>
      <c r="H325" s="159">
        <v>2.1000000000000001E-2</v>
      </c>
      <c r="I325" s="160"/>
      <c r="L325" s="156"/>
      <c r="M325" s="161"/>
      <c r="T325" s="162"/>
      <c r="AT325" s="157" t="s">
        <v>442</v>
      </c>
      <c r="AU325" s="157" t="s">
        <v>76</v>
      </c>
      <c r="AV325" s="12" t="s">
        <v>79</v>
      </c>
      <c r="AW325" s="12" t="s">
        <v>31</v>
      </c>
      <c r="AX325" s="12" t="s">
        <v>69</v>
      </c>
      <c r="AY325" s="157" t="s">
        <v>328</v>
      </c>
    </row>
    <row r="326" spans="2:65" s="13" customFormat="1">
      <c r="B326" s="163"/>
      <c r="D326" s="151" t="s">
        <v>442</v>
      </c>
      <c r="E326" s="164" t="s">
        <v>3</v>
      </c>
      <c r="F326" s="165" t="s">
        <v>452</v>
      </c>
      <c r="H326" s="166">
        <v>2.1000000000000001E-2</v>
      </c>
      <c r="I326" s="167"/>
      <c r="L326" s="163"/>
      <c r="M326" s="168"/>
      <c r="T326" s="169"/>
      <c r="AT326" s="164" t="s">
        <v>442</v>
      </c>
      <c r="AU326" s="164" t="s">
        <v>76</v>
      </c>
      <c r="AV326" s="13" t="s">
        <v>113</v>
      </c>
      <c r="AW326" s="13" t="s">
        <v>31</v>
      </c>
      <c r="AX326" s="13" t="s">
        <v>76</v>
      </c>
      <c r="AY326" s="164" t="s">
        <v>328</v>
      </c>
    </row>
    <row r="327" spans="2:65" s="1" customFormat="1" ht="16.5" customHeight="1">
      <c r="B327" s="133"/>
      <c r="C327" s="176" t="s">
        <v>850</v>
      </c>
      <c r="D327" s="176" t="s">
        <v>539</v>
      </c>
      <c r="E327" s="177" t="s">
        <v>8180</v>
      </c>
      <c r="F327" s="178" t="s">
        <v>8106</v>
      </c>
      <c r="G327" s="179" t="s">
        <v>1383</v>
      </c>
      <c r="H327" s="180">
        <v>21.04</v>
      </c>
      <c r="I327" s="181"/>
      <c r="J327" s="182">
        <f>ROUND(I327*H327,2)</f>
        <v>0</v>
      </c>
      <c r="K327" s="178" t="s">
        <v>335</v>
      </c>
      <c r="L327" s="183"/>
      <c r="M327" s="184" t="s">
        <v>3</v>
      </c>
      <c r="N327" s="185" t="s">
        <v>40</v>
      </c>
      <c r="P327" s="143">
        <f>O327*H327</f>
        <v>0</v>
      </c>
      <c r="Q327" s="143">
        <v>0</v>
      </c>
      <c r="R327" s="143">
        <f>Q327*H327</f>
        <v>0</v>
      </c>
      <c r="S327" s="143">
        <v>0</v>
      </c>
      <c r="T327" s="144">
        <f>S327*H327</f>
        <v>0</v>
      </c>
      <c r="AR327" s="145" t="s">
        <v>171</v>
      </c>
      <c r="AT327" s="145" t="s">
        <v>539</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1619</v>
      </c>
    </row>
    <row r="328" spans="2:65" s="1" customFormat="1" ht="19.5">
      <c r="B328" s="34"/>
      <c r="D328" s="151" t="s">
        <v>340</v>
      </c>
      <c r="F328" s="152" t="s">
        <v>8198</v>
      </c>
      <c r="I328" s="149"/>
      <c r="L328" s="34"/>
      <c r="M328" s="150"/>
      <c r="T328" s="55"/>
      <c r="AT328" s="19" t="s">
        <v>340</v>
      </c>
      <c r="AU328" s="19" t="s">
        <v>76</v>
      </c>
    </row>
    <row r="329" spans="2:65" s="14" customFormat="1">
      <c r="B329" s="170"/>
      <c r="D329" s="151" t="s">
        <v>442</v>
      </c>
      <c r="E329" s="171" t="s">
        <v>3</v>
      </c>
      <c r="F329" s="172" t="s">
        <v>8200</v>
      </c>
      <c r="H329" s="171" t="s">
        <v>3</v>
      </c>
      <c r="I329" s="173"/>
      <c r="L329" s="170"/>
      <c r="M329" s="174"/>
      <c r="T329" s="175"/>
      <c r="AT329" s="171" t="s">
        <v>442</v>
      </c>
      <c r="AU329" s="171" t="s">
        <v>76</v>
      </c>
      <c r="AV329" s="14" t="s">
        <v>76</v>
      </c>
      <c r="AW329" s="14" t="s">
        <v>31</v>
      </c>
      <c r="AX329" s="14" t="s">
        <v>69</v>
      </c>
      <c r="AY329" s="171" t="s">
        <v>328</v>
      </c>
    </row>
    <row r="330" spans="2:65" s="12" customFormat="1">
      <c r="B330" s="156"/>
      <c r="D330" s="151" t="s">
        <v>442</v>
      </c>
      <c r="E330" s="157" t="s">
        <v>3</v>
      </c>
      <c r="F330" s="158" t="s">
        <v>9348</v>
      </c>
      <c r="H330" s="159">
        <v>21.04</v>
      </c>
      <c r="I330" s="160"/>
      <c r="L330" s="156"/>
      <c r="M330" s="161"/>
      <c r="T330" s="162"/>
      <c r="AT330" s="157" t="s">
        <v>442</v>
      </c>
      <c r="AU330" s="157" t="s">
        <v>76</v>
      </c>
      <c r="AV330" s="12" t="s">
        <v>79</v>
      </c>
      <c r="AW330" s="12" t="s">
        <v>31</v>
      </c>
      <c r="AX330" s="12" t="s">
        <v>69</v>
      </c>
      <c r="AY330" s="157" t="s">
        <v>328</v>
      </c>
    </row>
    <row r="331" spans="2:65" s="13" customFormat="1">
      <c r="B331" s="163"/>
      <c r="D331" s="151" t="s">
        <v>442</v>
      </c>
      <c r="E331" s="164" t="s">
        <v>3</v>
      </c>
      <c r="F331" s="165" t="s">
        <v>452</v>
      </c>
      <c r="H331" s="166">
        <v>21.04</v>
      </c>
      <c r="I331" s="167"/>
      <c r="L331" s="163"/>
      <c r="M331" s="168"/>
      <c r="T331" s="169"/>
      <c r="AT331" s="164" t="s">
        <v>442</v>
      </c>
      <c r="AU331" s="164" t="s">
        <v>76</v>
      </c>
      <c r="AV331" s="13" t="s">
        <v>113</v>
      </c>
      <c r="AW331" s="13" t="s">
        <v>31</v>
      </c>
      <c r="AX331" s="13" t="s">
        <v>76</v>
      </c>
      <c r="AY331" s="164" t="s">
        <v>328</v>
      </c>
    </row>
    <row r="332" spans="2:65" s="1" customFormat="1" ht="33" customHeight="1">
      <c r="B332" s="133"/>
      <c r="C332" s="134" t="s">
        <v>857</v>
      </c>
      <c r="D332" s="134" t="s">
        <v>331</v>
      </c>
      <c r="E332" s="135" t="s">
        <v>8202</v>
      </c>
      <c r="F332" s="136" t="s">
        <v>8203</v>
      </c>
      <c r="G332" s="137" t="s">
        <v>439</v>
      </c>
      <c r="H332" s="138">
        <v>2104</v>
      </c>
      <c r="I332" s="139"/>
      <c r="J332" s="140">
        <f>ROUND(I332*H332,2)</f>
        <v>0</v>
      </c>
      <c r="K332" s="136" t="s">
        <v>335</v>
      </c>
      <c r="L332" s="34"/>
      <c r="M332" s="141" t="s">
        <v>3</v>
      </c>
      <c r="N332" s="142" t="s">
        <v>40</v>
      </c>
      <c r="P332" s="143">
        <f>O332*H332</f>
        <v>0</v>
      </c>
      <c r="Q332" s="143">
        <v>0</v>
      </c>
      <c r="R332" s="143">
        <f>Q332*H332</f>
        <v>0</v>
      </c>
      <c r="S332" s="143">
        <v>0</v>
      </c>
      <c r="T332" s="144">
        <f>S332*H332</f>
        <v>0</v>
      </c>
      <c r="AR332" s="145" t="s">
        <v>113</v>
      </c>
      <c r="AT332" s="145" t="s">
        <v>331</v>
      </c>
      <c r="AU332" s="145" t="s">
        <v>76</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1622</v>
      </c>
    </row>
    <row r="333" spans="2:65" s="1" customFormat="1">
      <c r="B333" s="34"/>
      <c r="D333" s="147" t="s">
        <v>338</v>
      </c>
      <c r="F333" s="148" t="s">
        <v>8204</v>
      </c>
      <c r="I333" s="149"/>
      <c r="L333" s="34"/>
      <c r="M333" s="150"/>
      <c r="T333" s="55"/>
      <c r="AT333" s="19" t="s">
        <v>338</v>
      </c>
      <c r="AU333" s="19" t="s">
        <v>76</v>
      </c>
    </row>
    <row r="334" spans="2:65" s="14" customFormat="1">
      <c r="B334" s="170"/>
      <c r="D334" s="151" t="s">
        <v>442</v>
      </c>
      <c r="E334" s="171" t="s">
        <v>3</v>
      </c>
      <c r="F334" s="172" t="s">
        <v>8175</v>
      </c>
      <c r="H334" s="171" t="s">
        <v>3</v>
      </c>
      <c r="I334" s="173"/>
      <c r="L334" s="170"/>
      <c r="M334" s="174"/>
      <c r="T334" s="175"/>
      <c r="AT334" s="171" t="s">
        <v>442</v>
      </c>
      <c r="AU334" s="171" t="s">
        <v>76</v>
      </c>
      <c r="AV334" s="14" t="s">
        <v>76</v>
      </c>
      <c r="AW334" s="14" t="s">
        <v>31</v>
      </c>
      <c r="AX334" s="14" t="s">
        <v>69</v>
      </c>
      <c r="AY334" s="171" t="s">
        <v>328</v>
      </c>
    </row>
    <row r="335" spans="2:65" s="12" customFormat="1">
      <c r="B335" s="156"/>
      <c r="D335" s="151" t="s">
        <v>442</v>
      </c>
      <c r="E335" s="157" t="s">
        <v>3</v>
      </c>
      <c r="F335" s="158" t="s">
        <v>9349</v>
      </c>
      <c r="H335" s="159">
        <v>2104</v>
      </c>
      <c r="I335" s="160"/>
      <c r="L335" s="156"/>
      <c r="M335" s="161"/>
      <c r="T335" s="162"/>
      <c r="AT335" s="157" t="s">
        <v>442</v>
      </c>
      <c r="AU335" s="157" t="s">
        <v>76</v>
      </c>
      <c r="AV335" s="12" t="s">
        <v>79</v>
      </c>
      <c r="AW335" s="12" t="s">
        <v>31</v>
      </c>
      <c r="AX335" s="12" t="s">
        <v>69</v>
      </c>
      <c r="AY335" s="157" t="s">
        <v>328</v>
      </c>
    </row>
    <row r="336" spans="2:65" s="13" customFormat="1">
      <c r="B336" s="163"/>
      <c r="D336" s="151" t="s">
        <v>442</v>
      </c>
      <c r="E336" s="164" t="s">
        <v>3</v>
      </c>
      <c r="F336" s="165" t="s">
        <v>452</v>
      </c>
      <c r="H336" s="166">
        <v>2104</v>
      </c>
      <c r="I336" s="167"/>
      <c r="L336" s="163"/>
      <c r="M336" s="168"/>
      <c r="T336" s="169"/>
      <c r="AT336" s="164" t="s">
        <v>442</v>
      </c>
      <c r="AU336" s="164" t="s">
        <v>76</v>
      </c>
      <c r="AV336" s="13" t="s">
        <v>113</v>
      </c>
      <c r="AW336" s="13" t="s">
        <v>31</v>
      </c>
      <c r="AX336" s="13" t="s">
        <v>76</v>
      </c>
      <c r="AY336" s="164" t="s">
        <v>328</v>
      </c>
    </row>
    <row r="337" spans="2:65" s="11" customFormat="1" ht="25.9" customHeight="1">
      <c r="B337" s="121"/>
      <c r="D337" s="122" t="s">
        <v>68</v>
      </c>
      <c r="E337" s="123" t="s">
        <v>8417</v>
      </c>
      <c r="F337" s="123" t="s">
        <v>8418</v>
      </c>
      <c r="I337" s="124"/>
      <c r="J337" s="125">
        <f>BK337</f>
        <v>0</v>
      </c>
      <c r="L337" s="121"/>
      <c r="M337" s="126"/>
      <c r="P337" s="127">
        <f>SUM(P338:P395)</f>
        <v>0</v>
      </c>
      <c r="R337" s="127">
        <f>SUM(R338:R395)</f>
        <v>0</v>
      </c>
      <c r="T337" s="128">
        <f>SUM(T338:T395)</f>
        <v>0</v>
      </c>
      <c r="AR337" s="122" t="s">
        <v>76</v>
      </c>
      <c r="AT337" s="129" t="s">
        <v>68</v>
      </c>
      <c r="AU337" s="129" t="s">
        <v>69</v>
      </c>
      <c r="AY337" s="122" t="s">
        <v>328</v>
      </c>
      <c r="BK337" s="130">
        <f>SUM(BK338:BK395)</f>
        <v>0</v>
      </c>
    </row>
    <row r="338" spans="2:65" s="1" customFormat="1" ht="49.15" customHeight="1">
      <c r="B338" s="133"/>
      <c r="C338" s="134" t="s">
        <v>174</v>
      </c>
      <c r="D338" s="134" t="s">
        <v>331</v>
      </c>
      <c r="E338" s="135" t="s">
        <v>8420</v>
      </c>
      <c r="F338" s="136" t="s">
        <v>9350</v>
      </c>
      <c r="G338" s="137" t="s">
        <v>439</v>
      </c>
      <c r="H338" s="138">
        <v>75</v>
      </c>
      <c r="I338" s="139"/>
      <c r="J338" s="140">
        <f>ROUND(I338*H338,2)</f>
        <v>0</v>
      </c>
      <c r="K338" s="136" t="s">
        <v>3</v>
      </c>
      <c r="L338" s="34"/>
      <c r="M338" s="141" t="s">
        <v>3</v>
      </c>
      <c r="N338" s="142" t="s">
        <v>40</v>
      </c>
      <c r="P338" s="143">
        <f>O338*H338</f>
        <v>0</v>
      </c>
      <c r="Q338" s="143">
        <v>0</v>
      </c>
      <c r="R338" s="143">
        <f>Q338*H338</f>
        <v>0</v>
      </c>
      <c r="S338" s="143">
        <v>0</v>
      </c>
      <c r="T338" s="144">
        <f>S338*H338</f>
        <v>0</v>
      </c>
      <c r="AR338" s="145" t="s">
        <v>113</v>
      </c>
      <c r="AT338" s="145" t="s">
        <v>331</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1625</v>
      </c>
    </row>
    <row r="339" spans="2:65" s="1" customFormat="1" ht="16.5" customHeight="1">
      <c r="B339" s="133"/>
      <c r="C339" s="176" t="s">
        <v>177</v>
      </c>
      <c r="D339" s="176" t="s">
        <v>539</v>
      </c>
      <c r="E339" s="177" t="s">
        <v>8143</v>
      </c>
      <c r="F339" s="178" t="s">
        <v>8144</v>
      </c>
      <c r="G339" s="179" t="s">
        <v>3576</v>
      </c>
      <c r="H339" s="180">
        <v>3.7999999999999999E-2</v>
      </c>
      <c r="I339" s="181"/>
      <c r="J339" s="182">
        <f>ROUND(I339*H339,2)</f>
        <v>0</v>
      </c>
      <c r="K339" s="178" t="s">
        <v>335</v>
      </c>
      <c r="L339" s="183"/>
      <c r="M339" s="184" t="s">
        <v>3</v>
      </c>
      <c r="N339" s="185" t="s">
        <v>40</v>
      </c>
      <c r="P339" s="143">
        <f>O339*H339</f>
        <v>0</v>
      </c>
      <c r="Q339" s="143">
        <v>0</v>
      </c>
      <c r="R339" s="143">
        <f>Q339*H339</f>
        <v>0</v>
      </c>
      <c r="S339" s="143">
        <v>0</v>
      </c>
      <c r="T339" s="144">
        <f>S339*H339</f>
        <v>0</v>
      </c>
      <c r="AR339" s="145" t="s">
        <v>171</v>
      </c>
      <c r="AT339" s="145" t="s">
        <v>539</v>
      </c>
      <c r="AU339" s="145" t="s">
        <v>76</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1629</v>
      </c>
    </row>
    <row r="340" spans="2:65" s="1" customFormat="1" ht="37.9" customHeight="1">
      <c r="B340" s="133"/>
      <c r="C340" s="134" t="s">
        <v>180</v>
      </c>
      <c r="D340" s="134" t="s">
        <v>331</v>
      </c>
      <c r="E340" s="135" t="s">
        <v>8208</v>
      </c>
      <c r="F340" s="136" t="s">
        <v>8209</v>
      </c>
      <c r="G340" s="137" t="s">
        <v>439</v>
      </c>
      <c r="H340" s="138">
        <v>75</v>
      </c>
      <c r="I340" s="139"/>
      <c r="J340" s="140">
        <f>ROUND(I340*H340,2)</f>
        <v>0</v>
      </c>
      <c r="K340" s="136" t="s">
        <v>335</v>
      </c>
      <c r="L340" s="34"/>
      <c r="M340" s="141" t="s">
        <v>3</v>
      </c>
      <c r="N340" s="142" t="s">
        <v>40</v>
      </c>
      <c r="P340" s="143">
        <f>O340*H340</f>
        <v>0</v>
      </c>
      <c r="Q340" s="143">
        <v>0</v>
      </c>
      <c r="R340" s="143">
        <f>Q340*H340</f>
        <v>0</v>
      </c>
      <c r="S340" s="143">
        <v>0</v>
      </c>
      <c r="T340" s="144">
        <f>S340*H340</f>
        <v>0</v>
      </c>
      <c r="AR340" s="145" t="s">
        <v>113</v>
      </c>
      <c r="AT340" s="145" t="s">
        <v>331</v>
      </c>
      <c r="AU340" s="145" t="s">
        <v>76</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113</v>
      </c>
      <c r="BM340" s="145" t="s">
        <v>1632</v>
      </c>
    </row>
    <row r="341" spans="2:65" s="1" customFormat="1">
      <c r="B341" s="34"/>
      <c r="D341" s="147" t="s">
        <v>338</v>
      </c>
      <c r="F341" s="148" t="s">
        <v>8210</v>
      </c>
      <c r="I341" s="149"/>
      <c r="L341" s="34"/>
      <c r="M341" s="150"/>
      <c r="T341" s="55"/>
      <c r="AT341" s="19" t="s">
        <v>338</v>
      </c>
      <c r="AU341" s="19" t="s">
        <v>76</v>
      </c>
    </row>
    <row r="342" spans="2:65" s="1" customFormat="1" ht="44.25" customHeight="1">
      <c r="B342" s="133"/>
      <c r="C342" s="134" t="s">
        <v>874</v>
      </c>
      <c r="D342" s="134" t="s">
        <v>331</v>
      </c>
      <c r="E342" s="135" t="s">
        <v>8422</v>
      </c>
      <c r="F342" s="136" t="s">
        <v>8423</v>
      </c>
      <c r="G342" s="137" t="s">
        <v>574</v>
      </c>
      <c r="H342" s="138">
        <v>414</v>
      </c>
      <c r="I342" s="139"/>
      <c r="J342" s="140">
        <f>ROUND(I342*H342,2)</f>
        <v>0</v>
      </c>
      <c r="K342" s="136" t="s">
        <v>335</v>
      </c>
      <c r="L342" s="34"/>
      <c r="M342" s="141" t="s">
        <v>3</v>
      </c>
      <c r="N342" s="142" t="s">
        <v>40</v>
      </c>
      <c r="P342" s="143">
        <f>O342*H342</f>
        <v>0</v>
      </c>
      <c r="Q342" s="143">
        <v>0</v>
      </c>
      <c r="R342" s="143">
        <f>Q342*H342</f>
        <v>0</v>
      </c>
      <c r="S342" s="143">
        <v>0</v>
      </c>
      <c r="T342" s="144">
        <f>S342*H342</f>
        <v>0</v>
      </c>
      <c r="AR342" s="145" t="s">
        <v>113</v>
      </c>
      <c r="AT342" s="145" t="s">
        <v>331</v>
      </c>
      <c r="AU342" s="145" t="s">
        <v>76</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1635</v>
      </c>
    </row>
    <row r="343" spans="2:65" s="1" customFormat="1">
      <c r="B343" s="34"/>
      <c r="D343" s="147" t="s">
        <v>338</v>
      </c>
      <c r="F343" s="148" t="s">
        <v>8424</v>
      </c>
      <c r="I343" s="149"/>
      <c r="L343" s="34"/>
      <c r="M343" s="150"/>
      <c r="T343" s="55"/>
      <c r="AT343" s="19" t="s">
        <v>338</v>
      </c>
      <c r="AU343" s="19" t="s">
        <v>76</v>
      </c>
    </row>
    <row r="344" spans="2:65" s="1" customFormat="1" ht="44.25" customHeight="1">
      <c r="B344" s="133"/>
      <c r="C344" s="134" t="s">
        <v>882</v>
      </c>
      <c r="D344" s="134" t="s">
        <v>331</v>
      </c>
      <c r="E344" s="135" t="s">
        <v>8425</v>
      </c>
      <c r="F344" s="136" t="s">
        <v>8426</v>
      </c>
      <c r="G344" s="137" t="s">
        <v>574</v>
      </c>
      <c r="H344" s="138">
        <v>414</v>
      </c>
      <c r="I344" s="139"/>
      <c r="J344" s="140">
        <f>ROUND(I344*H344,2)</f>
        <v>0</v>
      </c>
      <c r="K344" s="136" t="s">
        <v>335</v>
      </c>
      <c r="L344" s="34"/>
      <c r="M344" s="141" t="s">
        <v>3</v>
      </c>
      <c r="N344" s="142" t="s">
        <v>40</v>
      </c>
      <c r="P344" s="143">
        <f>O344*H344</f>
        <v>0</v>
      </c>
      <c r="Q344" s="143">
        <v>0</v>
      </c>
      <c r="R344" s="143">
        <f>Q344*H344</f>
        <v>0</v>
      </c>
      <c r="S344" s="143">
        <v>0</v>
      </c>
      <c r="T344" s="144">
        <f>S344*H344</f>
        <v>0</v>
      </c>
      <c r="AR344" s="145" t="s">
        <v>113</v>
      </c>
      <c r="AT344" s="145" t="s">
        <v>331</v>
      </c>
      <c r="AU344" s="145" t="s">
        <v>76</v>
      </c>
      <c r="AY344" s="19" t="s">
        <v>328</v>
      </c>
      <c r="BE344" s="146">
        <f>IF(N344="základní",J344,0)</f>
        <v>0</v>
      </c>
      <c r="BF344" s="146">
        <f>IF(N344="snížená",J344,0)</f>
        <v>0</v>
      </c>
      <c r="BG344" s="146">
        <f>IF(N344="zákl. přenesená",J344,0)</f>
        <v>0</v>
      </c>
      <c r="BH344" s="146">
        <f>IF(N344="sníž. přenesená",J344,0)</f>
        <v>0</v>
      </c>
      <c r="BI344" s="146">
        <f>IF(N344="nulová",J344,0)</f>
        <v>0</v>
      </c>
      <c r="BJ344" s="19" t="s">
        <v>76</v>
      </c>
      <c r="BK344" s="146">
        <f>ROUND(I344*H344,2)</f>
        <v>0</v>
      </c>
      <c r="BL344" s="19" t="s">
        <v>113</v>
      </c>
      <c r="BM344" s="145" t="s">
        <v>1638</v>
      </c>
    </row>
    <row r="345" spans="2:65" s="1" customFormat="1">
      <c r="B345" s="34"/>
      <c r="D345" s="147" t="s">
        <v>338</v>
      </c>
      <c r="F345" s="148" t="s">
        <v>8427</v>
      </c>
      <c r="I345" s="149"/>
      <c r="L345" s="34"/>
      <c r="M345" s="150"/>
      <c r="T345" s="55"/>
      <c r="AT345" s="19" t="s">
        <v>338</v>
      </c>
      <c r="AU345" s="19" t="s">
        <v>76</v>
      </c>
    </row>
    <row r="346" spans="2:65" s="1" customFormat="1" ht="21.75" customHeight="1">
      <c r="B346" s="133"/>
      <c r="C346" s="176" t="s">
        <v>891</v>
      </c>
      <c r="D346" s="176" t="s">
        <v>539</v>
      </c>
      <c r="E346" s="177" t="s">
        <v>8975</v>
      </c>
      <c r="F346" s="178" t="s">
        <v>9351</v>
      </c>
      <c r="G346" s="179" t="s">
        <v>574</v>
      </c>
      <c r="H346" s="180">
        <v>77</v>
      </c>
      <c r="I346" s="181"/>
      <c r="J346" s="182">
        <f t="shared" ref="J346:J353" si="10">ROUND(I346*H346,2)</f>
        <v>0</v>
      </c>
      <c r="K346" s="178" t="s">
        <v>3</v>
      </c>
      <c r="L346" s="183"/>
      <c r="M346" s="184" t="s">
        <v>3</v>
      </c>
      <c r="N346" s="185" t="s">
        <v>40</v>
      </c>
      <c r="P346" s="143">
        <f t="shared" ref="P346:P353" si="11">O346*H346</f>
        <v>0</v>
      </c>
      <c r="Q346" s="143">
        <v>0</v>
      </c>
      <c r="R346" s="143">
        <f t="shared" ref="R346:R353" si="12">Q346*H346</f>
        <v>0</v>
      </c>
      <c r="S346" s="143">
        <v>0</v>
      </c>
      <c r="T346" s="144">
        <f t="shared" ref="T346:T353" si="13">S346*H346</f>
        <v>0</v>
      </c>
      <c r="AR346" s="145" t="s">
        <v>171</v>
      </c>
      <c r="AT346" s="145" t="s">
        <v>539</v>
      </c>
      <c r="AU346" s="145" t="s">
        <v>76</v>
      </c>
      <c r="AY346" s="19" t="s">
        <v>328</v>
      </c>
      <c r="BE346" s="146">
        <f t="shared" ref="BE346:BE353" si="14">IF(N346="základní",J346,0)</f>
        <v>0</v>
      </c>
      <c r="BF346" s="146">
        <f t="shared" ref="BF346:BF353" si="15">IF(N346="snížená",J346,0)</f>
        <v>0</v>
      </c>
      <c r="BG346" s="146">
        <f t="shared" ref="BG346:BG353" si="16">IF(N346="zákl. přenesená",J346,0)</f>
        <v>0</v>
      </c>
      <c r="BH346" s="146">
        <f t="shared" ref="BH346:BH353" si="17">IF(N346="sníž. přenesená",J346,0)</f>
        <v>0</v>
      </c>
      <c r="BI346" s="146">
        <f t="shared" ref="BI346:BI353" si="18">IF(N346="nulová",J346,0)</f>
        <v>0</v>
      </c>
      <c r="BJ346" s="19" t="s">
        <v>76</v>
      </c>
      <c r="BK346" s="146">
        <f t="shared" ref="BK346:BK353" si="19">ROUND(I346*H346,2)</f>
        <v>0</v>
      </c>
      <c r="BL346" s="19" t="s">
        <v>113</v>
      </c>
      <c r="BM346" s="145" t="s">
        <v>1642</v>
      </c>
    </row>
    <row r="347" spans="2:65" s="1" customFormat="1" ht="24.2" customHeight="1">
      <c r="B347" s="133"/>
      <c r="C347" s="176" t="s">
        <v>898</v>
      </c>
      <c r="D347" s="176" t="s">
        <v>539</v>
      </c>
      <c r="E347" s="177" t="s">
        <v>9352</v>
      </c>
      <c r="F347" s="178" t="s">
        <v>9353</v>
      </c>
      <c r="G347" s="179" t="s">
        <v>574</v>
      </c>
      <c r="H347" s="180">
        <v>89</v>
      </c>
      <c r="I347" s="181"/>
      <c r="J347" s="182">
        <f t="shared" si="10"/>
        <v>0</v>
      </c>
      <c r="K347" s="178" t="s">
        <v>3</v>
      </c>
      <c r="L347" s="183"/>
      <c r="M347" s="184" t="s">
        <v>3</v>
      </c>
      <c r="N347" s="185" t="s">
        <v>40</v>
      </c>
      <c r="P347" s="143">
        <f t="shared" si="11"/>
        <v>0</v>
      </c>
      <c r="Q347" s="143">
        <v>0</v>
      </c>
      <c r="R347" s="143">
        <f t="shared" si="12"/>
        <v>0</v>
      </c>
      <c r="S347" s="143">
        <v>0</v>
      </c>
      <c r="T347" s="144">
        <f t="shared" si="13"/>
        <v>0</v>
      </c>
      <c r="AR347" s="145" t="s">
        <v>171</v>
      </c>
      <c r="AT347" s="145" t="s">
        <v>539</v>
      </c>
      <c r="AU347" s="145" t="s">
        <v>76</v>
      </c>
      <c r="AY347" s="19" t="s">
        <v>328</v>
      </c>
      <c r="BE347" s="146">
        <f t="shared" si="14"/>
        <v>0</v>
      </c>
      <c r="BF347" s="146">
        <f t="shared" si="15"/>
        <v>0</v>
      </c>
      <c r="BG347" s="146">
        <f t="shared" si="16"/>
        <v>0</v>
      </c>
      <c r="BH347" s="146">
        <f t="shared" si="17"/>
        <v>0</v>
      </c>
      <c r="BI347" s="146">
        <f t="shared" si="18"/>
        <v>0</v>
      </c>
      <c r="BJ347" s="19" t="s">
        <v>76</v>
      </c>
      <c r="BK347" s="146">
        <f t="shared" si="19"/>
        <v>0</v>
      </c>
      <c r="BL347" s="19" t="s">
        <v>113</v>
      </c>
      <c r="BM347" s="145" t="s">
        <v>1646</v>
      </c>
    </row>
    <row r="348" spans="2:65" s="1" customFormat="1" ht="16.5" customHeight="1">
      <c r="B348" s="133"/>
      <c r="C348" s="176" t="s">
        <v>903</v>
      </c>
      <c r="D348" s="176" t="s">
        <v>539</v>
      </c>
      <c r="E348" s="177" t="s">
        <v>8979</v>
      </c>
      <c r="F348" s="178" t="s">
        <v>9354</v>
      </c>
      <c r="G348" s="179" t="s">
        <v>574</v>
      </c>
      <c r="H348" s="180">
        <v>69</v>
      </c>
      <c r="I348" s="181"/>
      <c r="J348" s="182">
        <f t="shared" si="10"/>
        <v>0</v>
      </c>
      <c r="K348" s="178" t="s">
        <v>3</v>
      </c>
      <c r="L348" s="183"/>
      <c r="M348" s="184" t="s">
        <v>3</v>
      </c>
      <c r="N348" s="185" t="s">
        <v>40</v>
      </c>
      <c r="P348" s="143">
        <f t="shared" si="11"/>
        <v>0</v>
      </c>
      <c r="Q348" s="143">
        <v>0</v>
      </c>
      <c r="R348" s="143">
        <f t="shared" si="12"/>
        <v>0</v>
      </c>
      <c r="S348" s="143">
        <v>0</v>
      </c>
      <c r="T348" s="144">
        <f t="shared" si="13"/>
        <v>0</v>
      </c>
      <c r="AR348" s="145" t="s">
        <v>171</v>
      </c>
      <c r="AT348" s="145" t="s">
        <v>539</v>
      </c>
      <c r="AU348" s="145" t="s">
        <v>76</v>
      </c>
      <c r="AY348" s="19" t="s">
        <v>328</v>
      </c>
      <c r="BE348" s="146">
        <f t="shared" si="14"/>
        <v>0</v>
      </c>
      <c r="BF348" s="146">
        <f t="shared" si="15"/>
        <v>0</v>
      </c>
      <c r="BG348" s="146">
        <f t="shared" si="16"/>
        <v>0</v>
      </c>
      <c r="BH348" s="146">
        <f t="shared" si="17"/>
        <v>0</v>
      </c>
      <c r="BI348" s="146">
        <f t="shared" si="18"/>
        <v>0</v>
      </c>
      <c r="BJ348" s="19" t="s">
        <v>76</v>
      </c>
      <c r="BK348" s="146">
        <f t="shared" si="19"/>
        <v>0</v>
      </c>
      <c r="BL348" s="19" t="s">
        <v>113</v>
      </c>
      <c r="BM348" s="145" t="s">
        <v>1650</v>
      </c>
    </row>
    <row r="349" spans="2:65" s="1" customFormat="1" ht="16.5" customHeight="1">
      <c r="B349" s="133"/>
      <c r="C349" s="176" t="s">
        <v>909</v>
      </c>
      <c r="D349" s="176" t="s">
        <v>539</v>
      </c>
      <c r="E349" s="177" t="s">
        <v>8981</v>
      </c>
      <c r="F349" s="178" t="s">
        <v>9355</v>
      </c>
      <c r="G349" s="179" t="s">
        <v>574</v>
      </c>
      <c r="H349" s="180">
        <v>69</v>
      </c>
      <c r="I349" s="181"/>
      <c r="J349" s="182">
        <f t="shared" si="10"/>
        <v>0</v>
      </c>
      <c r="K349" s="178" t="s">
        <v>3</v>
      </c>
      <c r="L349" s="183"/>
      <c r="M349" s="184" t="s">
        <v>3</v>
      </c>
      <c r="N349" s="185" t="s">
        <v>40</v>
      </c>
      <c r="P349" s="143">
        <f t="shared" si="11"/>
        <v>0</v>
      </c>
      <c r="Q349" s="143">
        <v>0</v>
      </c>
      <c r="R349" s="143">
        <f t="shared" si="12"/>
        <v>0</v>
      </c>
      <c r="S349" s="143">
        <v>0</v>
      </c>
      <c r="T349" s="144">
        <f t="shared" si="13"/>
        <v>0</v>
      </c>
      <c r="AR349" s="145" t="s">
        <v>171</v>
      </c>
      <c r="AT349" s="145" t="s">
        <v>539</v>
      </c>
      <c r="AU349" s="145" t="s">
        <v>76</v>
      </c>
      <c r="AY349" s="19" t="s">
        <v>328</v>
      </c>
      <c r="BE349" s="146">
        <f t="shared" si="14"/>
        <v>0</v>
      </c>
      <c r="BF349" s="146">
        <f t="shared" si="15"/>
        <v>0</v>
      </c>
      <c r="BG349" s="146">
        <f t="shared" si="16"/>
        <v>0</v>
      </c>
      <c r="BH349" s="146">
        <f t="shared" si="17"/>
        <v>0</v>
      </c>
      <c r="BI349" s="146">
        <f t="shared" si="18"/>
        <v>0</v>
      </c>
      <c r="BJ349" s="19" t="s">
        <v>76</v>
      </c>
      <c r="BK349" s="146">
        <f t="shared" si="19"/>
        <v>0</v>
      </c>
      <c r="BL349" s="19" t="s">
        <v>113</v>
      </c>
      <c r="BM349" s="145" t="s">
        <v>1654</v>
      </c>
    </row>
    <row r="350" spans="2:65" s="1" customFormat="1" ht="21.75" customHeight="1">
      <c r="B350" s="133"/>
      <c r="C350" s="176" t="s">
        <v>917</v>
      </c>
      <c r="D350" s="176" t="s">
        <v>539</v>
      </c>
      <c r="E350" s="177" t="s">
        <v>9356</v>
      </c>
      <c r="F350" s="178" t="s">
        <v>9357</v>
      </c>
      <c r="G350" s="179" t="s">
        <v>574</v>
      </c>
      <c r="H350" s="180">
        <v>22</v>
      </c>
      <c r="I350" s="181"/>
      <c r="J350" s="182">
        <f t="shared" si="10"/>
        <v>0</v>
      </c>
      <c r="K350" s="178" t="s">
        <v>3</v>
      </c>
      <c r="L350" s="183"/>
      <c r="M350" s="184" t="s">
        <v>3</v>
      </c>
      <c r="N350" s="185" t="s">
        <v>40</v>
      </c>
      <c r="P350" s="143">
        <f t="shared" si="11"/>
        <v>0</v>
      </c>
      <c r="Q350" s="143">
        <v>0</v>
      </c>
      <c r="R350" s="143">
        <f t="shared" si="12"/>
        <v>0</v>
      </c>
      <c r="S350" s="143">
        <v>0</v>
      </c>
      <c r="T350" s="144">
        <f t="shared" si="13"/>
        <v>0</v>
      </c>
      <c r="AR350" s="145" t="s">
        <v>171</v>
      </c>
      <c r="AT350" s="145" t="s">
        <v>539</v>
      </c>
      <c r="AU350" s="145" t="s">
        <v>76</v>
      </c>
      <c r="AY350" s="19" t="s">
        <v>328</v>
      </c>
      <c r="BE350" s="146">
        <f t="shared" si="14"/>
        <v>0</v>
      </c>
      <c r="BF350" s="146">
        <f t="shared" si="15"/>
        <v>0</v>
      </c>
      <c r="BG350" s="146">
        <f t="shared" si="16"/>
        <v>0</v>
      </c>
      <c r="BH350" s="146">
        <f t="shared" si="17"/>
        <v>0</v>
      </c>
      <c r="BI350" s="146">
        <f t="shared" si="18"/>
        <v>0</v>
      </c>
      <c r="BJ350" s="19" t="s">
        <v>76</v>
      </c>
      <c r="BK350" s="146">
        <f t="shared" si="19"/>
        <v>0</v>
      </c>
      <c r="BL350" s="19" t="s">
        <v>113</v>
      </c>
      <c r="BM350" s="145" t="s">
        <v>1658</v>
      </c>
    </row>
    <row r="351" spans="2:65" s="1" customFormat="1" ht="21.75" customHeight="1">
      <c r="B351" s="133"/>
      <c r="C351" s="176" t="s">
        <v>929</v>
      </c>
      <c r="D351" s="176" t="s">
        <v>539</v>
      </c>
      <c r="E351" s="177" t="s">
        <v>8987</v>
      </c>
      <c r="F351" s="178" t="s">
        <v>9358</v>
      </c>
      <c r="G351" s="179" t="s">
        <v>574</v>
      </c>
      <c r="H351" s="180">
        <v>55</v>
      </c>
      <c r="I351" s="181"/>
      <c r="J351" s="182">
        <f t="shared" si="10"/>
        <v>0</v>
      </c>
      <c r="K351" s="178" t="s">
        <v>3</v>
      </c>
      <c r="L351" s="183"/>
      <c r="M351" s="184" t="s">
        <v>3</v>
      </c>
      <c r="N351" s="185" t="s">
        <v>40</v>
      </c>
      <c r="P351" s="143">
        <f t="shared" si="11"/>
        <v>0</v>
      </c>
      <c r="Q351" s="143">
        <v>0</v>
      </c>
      <c r="R351" s="143">
        <f t="shared" si="12"/>
        <v>0</v>
      </c>
      <c r="S351" s="143">
        <v>0</v>
      </c>
      <c r="T351" s="144">
        <f t="shared" si="13"/>
        <v>0</v>
      </c>
      <c r="AR351" s="145" t="s">
        <v>171</v>
      </c>
      <c r="AT351" s="145" t="s">
        <v>539</v>
      </c>
      <c r="AU351" s="145" t="s">
        <v>76</v>
      </c>
      <c r="AY351" s="19" t="s">
        <v>328</v>
      </c>
      <c r="BE351" s="146">
        <f t="shared" si="14"/>
        <v>0</v>
      </c>
      <c r="BF351" s="146">
        <f t="shared" si="15"/>
        <v>0</v>
      </c>
      <c r="BG351" s="146">
        <f t="shared" si="16"/>
        <v>0</v>
      </c>
      <c r="BH351" s="146">
        <f t="shared" si="17"/>
        <v>0</v>
      </c>
      <c r="BI351" s="146">
        <f t="shared" si="18"/>
        <v>0</v>
      </c>
      <c r="BJ351" s="19" t="s">
        <v>76</v>
      </c>
      <c r="BK351" s="146">
        <f t="shared" si="19"/>
        <v>0</v>
      </c>
      <c r="BL351" s="19" t="s">
        <v>113</v>
      </c>
      <c r="BM351" s="145" t="s">
        <v>1662</v>
      </c>
    </row>
    <row r="352" spans="2:65" s="1" customFormat="1" ht="24.2" customHeight="1">
      <c r="B352" s="133"/>
      <c r="C352" s="176" t="s">
        <v>934</v>
      </c>
      <c r="D352" s="176" t="s">
        <v>539</v>
      </c>
      <c r="E352" s="177" t="s">
        <v>8991</v>
      </c>
      <c r="F352" s="178" t="s">
        <v>9359</v>
      </c>
      <c r="G352" s="179" t="s">
        <v>574</v>
      </c>
      <c r="H352" s="180">
        <v>33</v>
      </c>
      <c r="I352" s="181"/>
      <c r="J352" s="182">
        <f t="shared" si="10"/>
        <v>0</v>
      </c>
      <c r="K352" s="178" t="s">
        <v>3</v>
      </c>
      <c r="L352" s="183"/>
      <c r="M352" s="184" t="s">
        <v>3</v>
      </c>
      <c r="N352" s="185" t="s">
        <v>40</v>
      </c>
      <c r="P352" s="143">
        <f t="shared" si="11"/>
        <v>0</v>
      </c>
      <c r="Q352" s="143">
        <v>0</v>
      </c>
      <c r="R352" s="143">
        <f t="shared" si="12"/>
        <v>0</v>
      </c>
      <c r="S352" s="143">
        <v>0</v>
      </c>
      <c r="T352" s="144">
        <f t="shared" si="13"/>
        <v>0</v>
      </c>
      <c r="AR352" s="145" t="s">
        <v>171</v>
      </c>
      <c r="AT352" s="145" t="s">
        <v>539</v>
      </c>
      <c r="AU352" s="145" t="s">
        <v>76</v>
      </c>
      <c r="AY352" s="19" t="s">
        <v>328</v>
      </c>
      <c r="BE352" s="146">
        <f t="shared" si="14"/>
        <v>0</v>
      </c>
      <c r="BF352" s="146">
        <f t="shared" si="15"/>
        <v>0</v>
      </c>
      <c r="BG352" s="146">
        <f t="shared" si="16"/>
        <v>0</v>
      </c>
      <c r="BH352" s="146">
        <f t="shared" si="17"/>
        <v>0</v>
      </c>
      <c r="BI352" s="146">
        <f t="shared" si="18"/>
        <v>0</v>
      </c>
      <c r="BJ352" s="19" t="s">
        <v>76</v>
      </c>
      <c r="BK352" s="146">
        <f t="shared" si="19"/>
        <v>0</v>
      </c>
      <c r="BL352" s="19" t="s">
        <v>113</v>
      </c>
      <c r="BM352" s="145" t="s">
        <v>1666</v>
      </c>
    </row>
    <row r="353" spans="2:65" s="1" customFormat="1" ht="44.25" customHeight="1">
      <c r="B353" s="133"/>
      <c r="C353" s="134" t="s">
        <v>1668</v>
      </c>
      <c r="D353" s="134" t="s">
        <v>331</v>
      </c>
      <c r="E353" s="135" t="s">
        <v>9360</v>
      </c>
      <c r="F353" s="136" t="s">
        <v>9361</v>
      </c>
      <c r="G353" s="137" t="s">
        <v>439</v>
      </c>
      <c r="H353" s="138">
        <v>9</v>
      </c>
      <c r="I353" s="139"/>
      <c r="J353" s="140">
        <f t="shared" si="10"/>
        <v>0</v>
      </c>
      <c r="K353" s="136" t="s">
        <v>335</v>
      </c>
      <c r="L353" s="34"/>
      <c r="M353" s="141" t="s">
        <v>3</v>
      </c>
      <c r="N353" s="142" t="s">
        <v>40</v>
      </c>
      <c r="P353" s="143">
        <f t="shared" si="11"/>
        <v>0</v>
      </c>
      <c r="Q353" s="143">
        <v>0</v>
      </c>
      <c r="R353" s="143">
        <f t="shared" si="12"/>
        <v>0</v>
      </c>
      <c r="S353" s="143">
        <v>0</v>
      </c>
      <c r="T353" s="144">
        <f t="shared" si="13"/>
        <v>0</v>
      </c>
      <c r="AR353" s="145" t="s">
        <v>113</v>
      </c>
      <c r="AT353" s="145" t="s">
        <v>331</v>
      </c>
      <c r="AU353" s="145" t="s">
        <v>76</v>
      </c>
      <c r="AY353" s="19" t="s">
        <v>328</v>
      </c>
      <c r="BE353" s="146">
        <f t="shared" si="14"/>
        <v>0</v>
      </c>
      <c r="BF353" s="146">
        <f t="shared" si="15"/>
        <v>0</v>
      </c>
      <c r="BG353" s="146">
        <f t="shared" si="16"/>
        <v>0</v>
      </c>
      <c r="BH353" s="146">
        <f t="shared" si="17"/>
        <v>0</v>
      </c>
      <c r="BI353" s="146">
        <f t="shared" si="18"/>
        <v>0</v>
      </c>
      <c r="BJ353" s="19" t="s">
        <v>76</v>
      </c>
      <c r="BK353" s="146">
        <f t="shared" si="19"/>
        <v>0</v>
      </c>
      <c r="BL353" s="19" t="s">
        <v>113</v>
      </c>
      <c r="BM353" s="145" t="s">
        <v>555</v>
      </c>
    </row>
    <row r="354" spans="2:65" s="1" customFormat="1">
      <c r="B354" s="34"/>
      <c r="D354" s="147" t="s">
        <v>338</v>
      </c>
      <c r="F354" s="148" t="s">
        <v>9362</v>
      </c>
      <c r="I354" s="149"/>
      <c r="L354" s="34"/>
      <c r="M354" s="150"/>
      <c r="T354" s="55"/>
      <c r="AT354" s="19" t="s">
        <v>338</v>
      </c>
      <c r="AU354" s="19" t="s">
        <v>76</v>
      </c>
    </row>
    <row r="355" spans="2:65" s="1" customFormat="1" ht="37.9" customHeight="1">
      <c r="B355" s="133"/>
      <c r="C355" s="134" t="s">
        <v>1534</v>
      </c>
      <c r="D355" s="134" t="s">
        <v>331</v>
      </c>
      <c r="E355" s="135" t="s">
        <v>8216</v>
      </c>
      <c r="F355" s="136" t="s">
        <v>8217</v>
      </c>
      <c r="G355" s="137" t="s">
        <v>574</v>
      </c>
      <c r="H355" s="138">
        <v>9</v>
      </c>
      <c r="I355" s="139"/>
      <c r="J355" s="140">
        <f>ROUND(I355*H355,2)</f>
        <v>0</v>
      </c>
      <c r="K355" s="136" t="s">
        <v>335</v>
      </c>
      <c r="L355" s="34"/>
      <c r="M355" s="141" t="s">
        <v>3</v>
      </c>
      <c r="N355" s="142" t="s">
        <v>40</v>
      </c>
      <c r="P355" s="143">
        <f>O355*H355</f>
        <v>0</v>
      </c>
      <c r="Q355" s="143">
        <v>0</v>
      </c>
      <c r="R355" s="143">
        <f>Q355*H355</f>
        <v>0</v>
      </c>
      <c r="S355" s="143">
        <v>0</v>
      </c>
      <c r="T355" s="144">
        <f>S355*H355</f>
        <v>0</v>
      </c>
      <c r="AR355" s="145" t="s">
        <v>113</v>
      </c>
      <c r="AT355" s="145" t="s">
        <v>331</v>
      </c>
      <c r="AU355" s="145" t="s">
        <v>76</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113</v>
      </c>
      <c r="BM355" s="145" t="s">
        <v>1674</v>
      </c>
    </row>
    <row r="356" spans="2:65" s="1" customFormat="1">
      <c r="B356" s="34"/>
      <c r="D356" s="147" t="s">
        <v>338</v>
      </c>
      <c r="F356" s="148" t="s">
        <v>8218</v>
      </c>
      <c r="I356" s="149"/>
      <c r="L356" s="34"/>
      <c r="M356" s="150"/>
      <c r="T356" s="55"/>
      <c r="AT356" s="19" t="s">
        <v>338</v>
      </c>
      <c r="AU356" s="19" t="s">
        <v>76</v>
      </c>
    </row>
    <row r="357" spans="2:65" s="1" customFormat="1" ht="19.5">
      <c r="B357" s="34"/>
      <c r="D357" s="151" t="s">
        <v>340</v>
      </c>
      <c r="F357" s="152" t="s">
        <v>9363</v>
      </c>
      <c r="I357" s="149"/>
      <c r="L357" s="34"/>
      <c r="M357" s="150"/>
      <c r="T357" s="55"/>
      <c r="AT357" s="19" t="s">
        <v>340</v>
      </c>
      <c r="AU357" s="19" t="s">
        <v>76</v>
      </c>
    </row>
    <row r="358" spans="2:65" s="1" customFormat="1" ht="24.2" customHeight="1">
      <c r="B358" s="133"/>
      <c r="C358" s="134" t="s">
        <v>1676</v>
      </c>
      <c r="D358" s="134" t="s">
        <v>331</v>
      </c>
      <c r="E358" s="135" t="s">
        <v>8452</v>
      </c>
      <c r="F358" s="136" t="s">
        <v>8453</v>
      </c>
      <c r="G358" s="137" t="s">
        <v>574</v>
      </c>
      <c r="H358" s="138">
        <v>117</v>
      </c>
      <c r="I358" s="139"/>
      <c r="J358" s="140">
        <f>ROUND(I358*H358,2)</f>
        <v>0</v>
      </c>
      <c r="K358" s="136" t="s">
        <v>335</v>
      </c>
      <c r="L358" s="34"/>
      <c r="M358" s="141" t="s">
        <v>3</v>
      </c>
      <c r="N358" s="142" t="s">
        <v>40</v>
      </c>
      <c r="P358" s="143">
        <f>O358*H358</f>
        <v>0</v>
      </c>
      <c r="Q358" s="143">
        <v>0</v>
      </c>
      <c r="R358" s="143">
        <f>Q358*H358</f>
        <v>0</v>
      </c>
      <c r="S358" s="143">
        <v>0</v>
      </c>
      <c r="T358" s="144">
        <f>S358*H358</f>
        <v>0</v>
      </c>
      <c r="AR358" s="145" t="s">
        <v>113</v>
      </c>
      <c r="AT358" s="145" t="s">
        <v>331</v>
      </c>
      <c r="AU358" s="145" t="s">
        <v>76</v>
      </c>
      <c r="AY358" s="19" t="s">
        <v>328</v>
      </c>
      <c r="BE358" s="146">
        <f>IF(N358="základní",J358,0)</f>
        <v>0</v>
      </c>
      <c r="BF358" s="146">
        <f>IF(N358="snížená",J358,0)</f>
        <v>0</v>
      </c>
      <c r="BG358" s="146">
        <f>IF(N358="zákl. přenesená",J358,0)</f>
        <v>0</v>
      </c>
      <c r="BH358" s="146">
        <f>IF(N358="sníž. přenesená",J358,0)</f>
        <v>0</v>
      </c>
      <c r="BI358" s="146">
        <f>IF(N358="nulová",J358,0)</f>
        <v>0</v>
      </c>
      <c r="BJ358" s="19" t="s">
        <v>76</v>
      </c>
      <c r="BK358" s="146">
        <f>ROUND(I358*H358,2)</f>
        <v>0</v>
      </c>
      <c r="BL358" s="19" t="s">
        <v>113</v>
      </c>
      <c r="BM358" s="145" t="s">
        <v>1679</v>
      </c>
    </row>
    <row r="359" spans="2:65" s="1" customFormat="1">
      <c r="B359" s="34"/>
      <c r="D359" s="147" t="s">
        <v>338</v>
      </c>
      <c r="F359" s="148" t="s">
        <v>8454</v>
      </c>
      <c r="I359" s="149"/>
      <c r="L359" s="34"/>
      <c r="M359" s="150"/>
      <c r="T359" s="55"/>
      <c r="AT359" s="19" t="s">
        <v>338</v>
      </c>
      <c r="AU359" s="19" t="s">
        <v>76</v>
      </c>
    </row>
    <row r="360" spans="2:65" s="1" customFormat="1" ht="16.5" customHeight="1">
      <c r="B360" s="133"/>
      <c r="C360" s="176" t="s">
        <v>1327</v>
      </c>
      <c r="D360" s="176" t="s">
        <v>539</v>
      </c>
      <c r="E360" s="177" t="s">
        <v>8997</v>
      </c>
      <c r="F360" s="178" t="s">
        <v>9364</v>
      </c>
      <c r="G360" s="179" t="s">
        <v>574</v>
      </c>
      <c r="H360" s="180">
        <v>27</v>
      </c>
      <c r="I360" s="181"/>
      <c r="J360" s="182">
        <f>ROUND(I360*H360,2)</f>
        <v>0</v>
      </c>
      <c r="K360" s="178" t="s">
        <v>3</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1683</v>
      </c>
    </row>
    <row r="361" spans="2:65" s="1" customFormat="1" ht="16.5" customHeight="1">
      <c r="B361" s="133"/>
      <c r="C361" s="176" t="s">
        <v>1685</v>
      </c>
      <c r="D361" s="176" t="s">
        <v>539</v>
      </c>
      <c r="E361" s="177" t="s">
        <v>9365</v>
      </c>
      <c r="F361" s="178" t="s">
        <v>9366</v>
      </c>
      <c r="G361" s="179" t="s">
        <v>574</v>
      </c>
      <c r="H361" s="180">
        <v>90</v>
      </c>
      <c r="I361" s="181"/>
      <c r="J361" s="182">
        <f>ROUND(I361*H361,2)</f>
        <v>0</v>
      </c>
      <c r="K361" s="178" t="s">
        <v>3</v>
      </c>
      <c r="L361" s="183"/>
      <c r="M361" s="184" t="s">
        <v>3</v>
      </c>
      <c r="N361" s="185" t="s">
        <v>40</v>
      </c>
      <c r="P361" s="143">
        <f>O361*H361</f>
        <v>0</v>
      </c>
      <c r="Q361" s="143">
        <v>0</v>
      </c>
      <c r="R361" s="143">
        <f>Q361*H361</f>
        <v>0</v>
      </c>
      <c r="S361" s="143">
        <v>0</v>
      </c>
      <c r="T361" s="144">
        <f>S361*H361</f>
        <v>0</v>
      </c>
      <c r="AR361" s="145" t="s">
        <v>171</v>
      </c>
      <c r="AT361" s="145" t="s">
        <v>539</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1686</v>
      </c>
    </row>
    <row r="362" spans="2:65" s="1" customFormat="1" ht="44.25" customHeight="1">
      <c r="B362" s="133"/>
      <c r="C362" s="134" t="s">
        <v>1330</v>
      </c>
      <c r="D362" s="134" t="s">
        <v>331</v>
      </c>
      <c r="E362" s="135" t="s">
        <v>8460</v>
      </c>
      <c r="F362" s="136" t="s">
        <v>8461</v>
      </c>
      <c r="G362" s="137" t="s">
        <v>574</v>
      </c>
      <c r="H362" s="138">
        <v>7</v>
      </c>
      <c r="I362" s="139"/>
      <c r="J362" s="140">
        <f>ROUND(I362*H362,2)</f>
        <v>0</v>
      </c>
      <c r="K362" s="136" t="s">
        <v>335</v>
      </c>
      <c r="L362" s="34"/>
      <c r="M362" s="141" t="s">
        <v>3</v>
      </c>
      <c r="N362" s="142" t="s">
        <v>40</v>
      </c>
      <c r="P362" s="143">
        <f>O362*H362</f>
        <v>0</v>
      </c>
      <c r="Q362" s="143">
        <v>0</v>
      </c>
      <c r="R362" s="143">
        <f>Q362*H362</f>
        <v>0</v>
      </c>
      <c r="S362" s="143">
        <v>0</v>
      </c>
      <c r="T362" s="144">
        <f>S362*H362</f>
        <v>0</v>
      </c>
      <c r="AR362" s="145" t="s">
        <v>113</v>
      </c>
      <c r="AT362" s="145" t="s">
        <v>331</v>
      </c>
      <c r="AU362" s="145" t="s">
        <v>76</v>
      </c>
      <c r="AY362" s="19" t="s">
        <v>328</v>
      </c>
      <c r="BE362" s="146">
        <f>IF(N362="základní",J362,0)</f>
        <v>0</v>
      </c>
      <c r="BF362" s="146">
        <f>IF(N362="snížená",J362,0)</f>
        <v>0</v>
      </c>
      <c r="BG362" s="146">
        <f>IF(N362="zákl. přenesená",J362,0)</f>
        <v>0</v>
      </c>
      <c r="BH362" s="146">
        <f>IF(N362="sníž. přenesená",J362,0)</f>
        <v>0</v>
      </c>
      <c r="BI362" s="146">
        <f>IF(N362="nulová",J362,0)</f>
        <v>0</v>
      </c>
      <c r="BJ362" s="19" t="s">
        <v>76</v>
      </c>
      <c r="BK362" s="146">
        <f>ROUND(I362*H362,2)</f>
        <v>0</v>
      </c>
      <c r="BL362" s="19" t="s">
        <v>113</v>
      </c>
      <c r="BM362" s="145" t="s">
        <v>1691</v>
      </c>
    </row>
    <row r="363" spans="2:65" s="1" customFormat="1">
      <c r="B363" s="34"/>
      <c r="D363" s="147" t="s">
        <v>338</v>
      </c>
      <c r="F363" s="148" t="s">
        <v>8462</v>
      </c>
      <c r="I363" s="149"/>
      <c r="L363" s="34"/>
      <c r="M363" s="150"/>
      <c r="T363" s="55"/>
      <c r="AT363" s="19" t="s">
        <v>338</v>
      </c>
      <c r="AU363" s="19" t="s">
        <v>76</v>
      </c>
    </row>
    <row r="364" spans="2:65" s="1" customFormat="1" ht="37.9" customHeight="1">
      <c r="B364" s="133"/>
      <c r="C364" s="134" t="s">
        <v>1693</v>
      </c>
      <c r="D364" s="134" t="s">
        <v>331</v>
      </c>
      <c r="E364" s="135" t="s">
        <v>8358</v>
      </c>
      <c r="F364" s="136" t="s">
        <v>8359</v>
      </c>
      <c r="G364" s="137" t="s">
        <v>574</v>
      </c>
      <c r="H364" s="138">
        <v>7</v>
      </c>
      <c r="I364" s="139"/>
      <c r="J364" s="140">
        <f>ROUND(I364*H364,2)</f>
        <v>0</v>
      </c>
      <c r="K364" s="136" t="s">
        <v>335</v>
      </c>
      <c r="L364" s="34"/>
      <c r="M364" s="141" t="s">
        <v>3</v>
      </c>
      <c r="N364" s="142" t="s">
        <v>40</v>
      </c>
      <c r="P364" s="143">
        <f>O364*H364</f>
        <v>0</v>
      </c>
      <c r="Q364" s="143">
        <v>0</v>
      </c>
      <c r="R364" s="143">
        <f>Q364*H364</f>
        <v>0</v>
      </c>
      <c r="S364" s="143">
        <v>0</v>
      </c>
      <c r="T364" s="144">
        <f>S364*H364</f>
        <v>0</v>
      </c>
      <c r="AR364" s="145" t="s">
        <v>113</v>
      </c>
      <c r="AT364" s="145" t="s">
        <v>331</v>
      </c>
      <c r="AU364" s="145" t="s">
        <v>76</v>
      </c>
      <c r="AY364" s="19" t="s">
        <v>328</v>
      </c>
      <c r="BE364" s="146">
        <f>IF(N364="základní",J364,0)</f>
        <v>0</v>
      </c>
      <c r="BF364" s="146">
        <f>IF(N364="snížená",J364,0)</f>
        <v>0</v>
      </c>
      <c r="BG364" s="146">
        <f>IF(N364="zákl. přenesená",J364,0)</f>
        <v>0</v>
      </c>
      <c r="BH364" s="146">
        <f>IF(N364="sníž. přenesená",J364,0)</f>
        <v>0</v>
      </c>
      <c r="BI364" s="146">
        <f>IF(N364="nulová",J364,0)</f>
        <v>0</v>
      </c>
      <c r="BJ364" s="19" t="s">
        <v>76</v>
      </c>
      <c r="BK364" s="146">
        <f>ROUND(I364*H364,2)</f>
        <v>0</v>
      </c>
      <c r="BL364" s="19" t="s">
        <v>113</v>
      </c>
      <c r="BM364" s="145" t="s">
        <v>1696</v>
      </c>
    </row>
    <row r="365" spans="2:65" s="1" customFormat="1">
      <c r="B365" s="34"/>
      <c r="D365" s="147" t="s">
        <v>338</v>
      </c>
      <c r="F365" s="148" t="s">
        <v>8360</v>
      </c>
      <c r="I365" s="149"/>
      <c r="L365" s="34"/>
      <c r="M365" s="150"/>
      <c r="T365" s="55"/>
      <c r="AT365" s="19" t="s">
        <v>338</v>
      </c>
      <c r="AU365" s="19" t="s">
        <v>76</v>
      </c>
    </row>
    <row r="366" spans="2:65" s="1" customFormat="1" ht="21.75" customHeight="1">
      <c r="B366" s="133"/>
      <c r="C366" s="176" t="s">
        <v>1333</v>
      </c>
      <c r="D366" s="176" t="s">
        <v>539</v>
      </c>
      <c r="E366" s="177" t="s">
        <v>9367</v>
      </c>
      <c r="F366" s="178" t="s">
        <v>9368</v>
      </c>
      <c r="G366" s="179" t="s">
        <v>574</v>
      </c>
      <c r="H366" s="180">
        <v>6</v>
      </c>
      <c r="I366" s="181"/>
      <c r="J366" s="182">
        <f>ROUND(I366*H366,2)</f>
        <v>0</v>
      </c>
      <c r="K366" s="178" t="s">
        <v>3</v>
      </c>
      <c r="L366" s="183"/>
      <c r="M366" s="184" t="s">
        <v>3</v>
      </c>
      <c r="N366" s="185" t="s">
        <v>40</v>
      </c>
      <c r="P366" s="143">
        <f>O366*H366</f>
        <v>0</v>
      </c>
      <c r="Q366" s="143">
        <v>0</v>
      </c>
      <c r="R366" s="143">
        <f>Q366*H366</f>
        <v>0</v>
      </c>
      <c r="S366" s="143">
        <v>0</v>
      </c>
      <c r="T366" s="144">
        <f>S366*H366</f>
        <v>0</v>
      </c>
      <c r="AR366" s="145" t="s">
        <v>171</v>
      </c>
      <c r="AT366" s="145" t="s">
        <v>539</v>
      </c>
      <c r="AU366" s="145" t="s">
        <v>76</v>
      </c>
      <c r="AY366" s="19" t="s">
        <v>328</v>
      </c>
      <c r="BE366" s="146">
        <f>IF(N366="základní",J366,0)</f>
        <v>0</v>
      </c>
      <c r="BF366" s="146">
        <f>IF(N366="snížená",J366,0)</f>
        <v>0</v>
      </c>
      <c r="BG366" s="146">
        <f>IF(N366="zákl. přenesená",J366,0)</f>
        <v>0</v>
      </c>
      <c r="BH366" s="146">
        <f>IF(N366="sníž. přenesená",J366,0)</f>
        <v>0</v>
      </c>
      <c r="BI366" s="146">
        <f>IF(N366="nulová",J366,0)</f>
        <v>0</v>
      </c>
      <c r="BJ366" s="19" t="s">
        <v>76</v>
      </c>
      <c r="BK366" s="146">
        <f>ROUND(I366*H366,2)</f>
        <v>0</v>
      </c>
      <c r="BL366" s="19" t="s">
        <v>113</v>
      </c>
      <c r="BM366" s="145" t="s">
        <v>1700</v>
      </c>
    </row>
    <row r="367" spans="2:65" s="1" customFormat="1" ht="21.75" customHeight="1">
      <c r="B367" s="133"/>
      <c r="C367" s="176" t="s">
        <v>1702</v>
      </c>
      <c r="D367" s="176" t="s">
        <v>539</v>
      </c>
      <c r="E367" s="177" t="s">
        <v>9369</v>
      </c>
      <c r="F367" s="178" t="s">
        <v>9368</v>
      </c>
      <c r="G367" s="179" t="s">
        <v>574</v>
      </c>
      <c r="H367" s="180">
        <v>1</v>
      </c>
      <c r="I367" s="181"/>
      <c r="J367" s="182">
        <f>ROUND(I367*H367,2)</f>
        <v>0</v>
      </c>
      <c r="K367" s="178" t="s">
        <v>3</v>
      </c>
      <c r="L367" s="183"/>
      <c r="M367" s="184" t="s">
        <v>3</v>
      </c>
      <c r="N367" s="185" t="s">
        <v>40</v>
      </c>
      <c r="P367" s="143">
        <f>O367*H367</f>
        <v>0</v>
      </c>
      <c r="Q367" s="143">
        <v>0</v>
      </c>
      <c r="R367" s="143">
        <f>Q367*H367</f>
        <v>0</v>
      </c>
      <c r="S367" s="143">
        <v>0</v>
      </c>
      <c r="T367" s="144">
        <f>S367*H367</f>
        <v>0</v>
      </c>
      <c r="AR367" s="145" t="s">
        <v>171</v>
      </c>
      <c r="AT367" s="145" t="s">
        <v>539</v>
      </c>
      <c r="AU367" s="145" t="s">
        <v>76</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113</v>
      </c>
      <c r="BM367" s="145" t="s">
        <v>1705</v>
      </c>
    </row>
    <row r="368" spans="2:65" s="1" customFormat="1" ht="16.5" customHeight="1">
      <c r="B368" s="133"/>
      <c r="C368" s="176" t="s">
        <v>1336</v>
      </c>
      <c r="D368" s="176" t="s">
        <v>539</v>
      </c>
      <c r="E368" s="177" t="s">
        <v>8465</v>
      </c>
      <c r="F368" s="178" t="s">
        <v>9007</v>
      </c>
      <c r="G368" s="179" t="s">
        <v>491</v>
      </c>
      <c r="H368" s="180">
        <v>6.9</v>
      </c>
      <c r="I368" s="181"/>
      <c r="J368" s="182">
        <f>ROUND(I368*H368,2)</f>
        <v>0</v>
      </c>
      <c r="K368" s="178" t="s">
        <v>3</v>
      </c>
      <c r="L368" s="183"/>
      <c r="M368" s="184" t="s">
        <v>3</v>
      </c>
      <c r="N368" s="185" t="s">
        <v>40</v>
      </c>
      <c r="P368" s="143">
        <f>O368*H368</f>
        <v>0</v>
      </c>
      <c r="Q368" s="143">
        <v>0</v>
      </c>
      <c r="R368" s="143">
        <f>Q368*H368</f>
        <v>0</v>
      </c>
      <c r="S368" s="143">
        <v>0</v>
      </c>
      <c r="T368" s="144">
        <f>S368*H368</f>
        <v>0</v>
      </c>
      <c r="AR368" s="145" t="s">
        <v>171</v>
      </c>
      <c r="AT368" s="145" t="s">
        <v>539</v>
      </c>
      <c r="AU368" s="145" t="s">
        <v>76</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1707</v>
      </c>
    </row>
    <row r="369" spans="2:65" s="12" customFormat="1">
      <c r="B369" s="156"/>
      <c r="D369" s="151" t="s">
        <v>442</v>
      </c>
      <c r="E369" s="157" t="s">
        <v>3</v>
      </c>
      <c r="F369" s="158" t="s">
        <v>9370</v>
      </c>
      <c r="H369" s="159">
        <v>6.9</v>
      </c>
      <c r="I369" s="160"/>
      <c r="L369" s="156"/>
      <c r="M369" s="161"/>
      <c r="T369" s="162"/>
      <c r="AT369" s="157" t="s">
        <v>442</v>
      </c>
      <c r="AU369" s="157" t="s">
        <v>76</v>
      </c>
      <c r="AV369" s="12" t="s">
        <v>79</v>
      </c>
      <c r="AW369" s="12" t="s">
        <v>31</v>
      </c>
      <c r="AX369" s="12" t="s">
        <v>69</v>
      </c>
      <c r="AY369" s="157" t="s">
        <v>328</v>
      </c>
    </row>
    <row r="370" spans="2:65" s="13" customFormat="1">
      <c r="B370" s="163"/>
      <c r="D370" s="151" t="s">
        <v>442</v>
      </c>
      <c r="E370" s="164" t="s">
        <v>3</v>
      </c>
      <c r="F370" s="165" t="s">
        <v>452</v>
      </c>
      <c r="H370" s="166">
        <v>6.9</v>
      </c>
      <c r="I370" s="167"/>
      <c r="L370" s="163"/>
      <c r="M370" s="168"/>
      <c r="T370" s="169"/>
      <c r="AT370" s="164" t="s">
        <v>442</v>
      </c>
      <c r="AU370" s="164" t="s">
        <v>76</v>
      </c>
      <c r="AV370" s="13" t="s">
        <v>113</v>
      </c>
      <c r="AW370" s="13" t="s">
        <v>31</v>
      </c>
      <c r="AX370" s="13" t="s">
        <v>76</v>
      </c>
      <c r="AY370" s="164" t="s">
        <v>328</v>
      </c>
    </row>
    <row r="371" spans="2:65" s="1" customFormat="1" ht="49.15" customHeight="1">
      <c r="B371" s="133"/>
      <c r="C371" s="134" t="s">
        <v>1708</v>
      </c>
      <c r="D371" s="134" t="s">
        <v>331</v>
      </c>
      <c r="E371" s="135" t="s">
        <v>9012</v>
      </c>
      <c r="F371" s="136" t="s">
        <v>8099</v>
      </c>
      <c r="G371" s="137" t="s">
        <v>585</v>
      </c>
      <c r="H371" s="138">
        <v>8.0000000000000002E-3</v>
      </c>
      <c r="I371" s="139"/>
      <c r="J371" s="140">
        <f>ROUND(I371*H371,2)</f>
        <v>0</v>
      </c>
      <c r="K371" s="136" t="s">
        <v>3</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1711</v>
      </c>
    </row>
    <row r="372" spans="2:65" s="12" customFormat="1">
      <c r="B372" s="156"/>
      <c r="D372" s="151" t="s">
        <v>442</v>
      </c>
      <c r="E372" s="157" t="s">
        <v>3</v>
      </c>
      <c r="F372" s="158" t="s">
        <v>9371</v>
      </c>
      <c r="H372" s="159">
        <v>8.0000000000000002E-3</v>
      </c>
      <c r="I372" s="160"/>
      <c r="L372" s="156"/>
      <c r="M372" s="161"/>
      <c r="T372" s="162"/>
      <c r="AT372" s="157" t="s">
        <v>442</v>
      </c>
      <c r="AU372" s="157" t="s">
        <v>76</v>
      </c>
      <c r="AV372" s="12" t="s">
        <v>79</v>
      </c>
      <c r="AW372" s="12" t="s">
        <v>31</v>
      </c>
      <c r="AX372" s="12" t="s">
        <v>69</v>
      </c>
      <c r="AY372" s="157" t="s">
        <v>328</v>
      </c>
    </row>
    <row r="373" spans="2:65" s="13" customFormat="1">
      <c r="B373" s="163"/>
      <c r="D373" s="151" t="s">
        <v>442</v>
      </c>
      <c r="E373" s="164" t="s">
        <v>3</v>
      </c>
      <c r="F373" s="165" t="s">
        <v>452</v>
      </c>
      <c r="H373" s="166">
        <v>8.0000000000000002E-3</v>
      </c>
      <c r="I373" s="167"/>
      <c r="L373" s="163"/>
      <c r="M373" s="168"/>
      <c r="T373" s="169"/>
      <c r="AT373" s="164" t="s">
        <v>442</v>
      </c>
      <c r="AU373" s="164" t="s">
        <v>76</v>
      </c>
      <c r="AV373" s="13" t="s">
        <v>113</v>
      </c>
      <c r="AW373" s="13" t="s">
        <v>31</v>
      </c>
      <c r="AX373" s="13" t="s">
        <v>76</v>
      </c>
      <c r="AY373" s="164" t="s">
        <v>328</v>
      </c>
    </row>
    <row r="374" spans="2:65" s="1" customFormat="1" ht="16.5" customHeight="1">
      <c r="B374" s="133"/>
      <c r="C374" s="176" t="s">
        <v>1339</v>
      </c>
      <c r="D374" s="176" t="s">
        <v>539</v>
      </c>
      <c r="E374" s="177" t="s">
        <v>8180</v>
      </c>
      <c r="F374" s="178" t="s">
        <v>8106</v>
      </c>
      <c r="G374" s="179" t="s">
        <v>1383</v>
      </c>
      <c r="H374" s="180">
        <v>8.16</v>
      </c>
      <c r="I374" s="181"/>
      <c r="J374" s="182">
        <f>ROUND(I374*H374,2)</f>
        <v>0</v>
      </c>
      <c r="K374" s="178" t="s">
        <v>335</v>
      </c>
      <c r="L374" s="183"/>
      <c r="M374" s="184" t="s">
        <v>3</v>
      </c>
      <c r="N374" s="185" t="s">
        <v>40</v>
      </c>
      <c r="P374" s="143">
        <f>O374*H374</f>
        <v>0</v>
      </c>
      <c r="Q374" s="143">
        <v>0</v>
      </c>
      <c r="R374" s="143">
        <f>Q374*H374</f>
        <v>0</v>
      </c>
      <c r="S374" s="143">
        <v>0</v>
      </c>
      <c r="T374" s="144">
        <f>S374*H374</f>
        <v>0</v>
      </c>
      <c r="AR374" s="145" t="s">
        <v>171</v>
      </c>
      <c r="AT374" s="145" t="s">
        <v>539</v>
      </c>
      <c r="AU374" s="145" t="s">
        <v>76</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1717</v>
      </c>
    </row>
    <row r="375" spans="2:65" s="14" customFormat="1" ht="22.5">
      <c r="B375" s="170"/>
      <c r="D375" s="151" t="s">
        <v>442</v>
      </c>
      <c r="E375" s="171" t="s">
        <v>3</v>
      </c>
      <c r="F375" s="172" t="s">
        <v>9372</v>
      </c>
      <c r="H375" s="171" t="s">
        <v>3</v>
      </c>
      <c r="I375" s="173"/>
      <c r="L375" s="170"/>
      <c r="M375" s="174"/>
      <c r="T375" s="175"/>
      <c r="AT375" s="171" t="s">
        <v>442</v>
      </c>
      <c r="AU375" s="171" t="s">
        <v>76</v>
      </c>
      <c r="AV375" s="14" t="s">
        <v>76</v>
      </c>
      <c r="AW375" s="14" t="s">
        <v>31</v>
      </c>
      <c r="AX375" s="14" t="s">
        <v>69</v>
      </c>
      <c r="AY375" s="171" t="s">
        <v>328</v>
      </c>
    </row>
    <row r="376" spans="2:65" s="12" customFormat="1">
      <c r="B376" s="156"/>
      <c r="D376" s="151" t="s">
        <v>442</v>
      </c>
      <c r="E376" s="157" t="s">
        <v>3</v>
      </c>
      <c r="F376" s="158" t="s">
        <v>9373</v>
      </c>
      <c r="H376" s="159">
        <v>0.54</v>
      </c>
      <c r="I376" s="160"/>
      <c r="L376" s="156"/>
      <c r="M376" s="161"/>
      <c r="T376" s="162"/>
      <c r="AT376" s="157" t="s">
        <v>442</v>
      </c>
      <c r="AU376" s="157" t="s">
        <v>76</v>
      </c>
      <c r="AV376" s="12" t="s">
        <v>79</v>
      </c>
      <c r="AW376" s="12" t="s">
        <v>31</v>
      </c>
      <c r="AX376" s="12" t="s">
        <v>69</v>
      </c>
      <c r="AY376" s="157" t="s">
        <v>328</v>
      </c>
    </row>
    <row r="377" spans="2:65" s="12" customFormat="1">
      <c r="B377" s="156"/>
      <c r="D377" s="151" t="s">
        <v>442</v>
      </c>
      <c r="E377" s="157" t="s">
        <v>3</v>
      </c>
      <c r="F377" s="158" t="s">
        <v>9374</v>
      </c>
      <c r="H377" s="159">
        <v>7.62</v>
      </c>
      <c r="I377" s="160"/>
      <c r="L377" s="156"/>
      <c r="M377" s="161"/>
      <c r="T377" s="162"/>
      <c r="AT377" s="157" t="s">
        <v>442</v>
      </c>
      <c r="AU377" s="157" t="s">
        <v>76</v>
      </c>
      <c r="AV377" s="12" t="s">
        <v>79</v>
      </c>
      <c r="AW377" s="12" t="s">
        <v>31</v>
      </c>
      <c r="AX377" s="12" t="s">
        <v>69</v>
      </c>
      <c r="AY377" s="157" t="s">
        <v>328</v>
      </c>
    </row>
    <row r="378" spans="2:65" s="13" customFormat="1">
      <c r="B378" s="163"/>
      <c r="D378" s="151" t="s">
        <v>442</v>
      </c>
      <c r="E378" s="164" t="s">
        <v>3</v>
      </c>
      <c r="F378" s="165" t="s">
        <v>452</v>
      </c>
      <c r="H378" s="166">
        <v>8.16</v>
      </c>
      <c r="I378" s="167"/>
      <c r="L378" s="163"/>
      <c r="M378" s="168"/>
      <c r="T378" s="169"/>
      <c r="AT378" s="164" t="s">
        <v>442</v>
      </c>
      <c r="AU378" s="164" t="s">
        <v>76</v>
      </c>
      <c r="AV378" s="13" t="s">
        <v>113</v>
      </c>
      <c r="AW378" s="13" t="s">
        <v>31</v>
      </c>
      <c r="AX378" s="13" t="s">
        <v>76</v>
      </c>
      <c r="AY378" s="164" t="s">
        <v>328</v>
      </c>
    </row>
    <row r="379" spans="2:65" s="1" customFormat="1" ht="37.9" customHeight="1">
      <c r="B379" s="133"/>
      <c r="C379" s="134" t="s">
        <v>1720</v>
      </c>
      <c r="D379" s="134" t="s">
        <v>331</v>
      </c>
      <c r="E379" s="135" t="s">
        <v>8404</v>
      </c>
      <c r="F379" s="136" t="s">
        <v>8405</v>
      </c>
      <c r="G379" s="137" t="s">
        <v>439</v>
      </c>
      <c r="H379" s="138">
        <v>75</v>
      </c>
      <c r="I379" s="139"/>
      <c r="J379" s="140">
        <f>ROUND(I379*H379,2)</f>
        <v>0</v>
      </c>
      <c r="K379" s="136" t="s">
        <v>335</v>
      </c>
      <c r="L379" s="34"/>
      <c r="M379" s="141" t="s">
        <v>3</v>
      </c>
      <c r="N379" s="142" t="s">
        <v>40</v>
      </c>
      <c r="P379" s="143">
        <f>O379*H379</f>
        <v>0</v>
      </c>
      <c r="Q379" s="143">
        <v>0</v>
      </c>
      <c r="R379" s="143">
        <f>Q379*H379</f>
        <v>0</v>
      </c>
      <c r="S379" s="143">
        <v>0</v>
      </c>
      <c r="T379" s="144">
        <f>S379*H379</f>
        <v>0</v>
      </c>
      <c r="AR379" s="145" t="s">
        <v>113</v>
      </c>
      <c r="AT379" s="145" t="s">
        <v>331</v>
      </c>
      <c r="AU379" s="145" t="s">
        <v>76</v>
      </c>
      <c r="AY379" s="19" t="s">
        <v>328</v>
      </c>
      <c r="BE379" s="146">
        <f>IF(N379="základní",J379,0)</f>
        <v>0</v>
      </c>
      <c r="BF379" s="146">
        <f>IF(N379="snížená",J379,0)</f>
        <v>0</v>
      </c>
      <c r="BG379" s="146">
        <f>IF(N379="zákl. přenesená",J379,0)</f>
        <v>0</v>
      </c>
      <c r="BH379" s="146">
        <f>IF(N379="sníž. přenesená",J379,0)</f>
        <v>0</v>
      </c>
      <c r="BI379" s="146">
        <f>IF(N379="nulová",J379,0)</f>
        <v>0</v>
      </c>
      <c r="BJ379" s="19" t="s">
        <v>76</v>
      </c>
      <c r="BK379" s="146">
        <f>ROUND(I379*H379,2)</f>
        <v>0</v>
      </c>
      <c r="BL379" s="19" t="s">
        <v>113</v>
      </c>
      <c r="BM379" s="145" t="s">
        <v>1723</v>
      </c>
    </row>
    <row r="380" spans="2:65" s="1" customFormat="1">
      <c r="B380" s="34"/>
      <c r="D380" s="147" t="s">
        <v>338</v>
      </c>
      <c r="F380" s="148" t="s">
        <v>8406</v>
      </c>
      <c r="I380" s="149"/>
      <c r="L380" s="34"/>
      <c r="M380" s="150"/>
      <c r="T380" s="55"/>
      <c r="AT380" s="19" t="s">
        <v>338</v>
      </c>
      <c r="AU380" s="19" t="s">
        <v>76</v>
      </c>
    </row>
    <row r="381" spans="2:65" s="1" customFormat="1" ht="16.5" customHeight="1">
      <c r="B381" s="133"/>
      <c r="C381" s="176" t="s">
        <v>1342</v>
      </c>
      <c r="D381" s="176" t="s">
        <v>539</v>
      </c>
      <c r="E381" s="177" t="s">
        <v>8407</v>
      </c>
      <c r="F381" s="178" t="s">
        <v>8408</v>
      </c>
      <c r="G381" s="179" t="s">
        <v>585</v>
      </c>
      <c r="H381" s="180">
        <v>3</v>
      </c>
      <c r="I381" s="181"/>
      <c r="J381" s="182">
        <f>ROUND(I381*H381,2)</f>
        <v>0</v>
      </c>
      <c r="K381" s="178" t="s">
        <v>335</v>
      </c>
      <c r="L381" s="183"/>
      <c r="M381" s="184" t="s">
        <v>3</v>
      </c>
      <c r="N381" s="185" t="s">
        <v>40</v>
      </c>
      <c r="P381" s="143">
        <f>O381*H381</f>
        <v>0</v>
      </c>
      <c r="Q381" s="143">
        <v>0</v>
      </c>
      <c r="R381" s="143">
        <f>Q381*H381</f>
        <v>0</v>
      </c>
      <c r="S381" s="143">
        <v>0</v>
      </c>
      <c r="T381" s="144">
        <f>S381*H381</f>
        <v>0</v>
      </c>
      <c r="AR381" s="145" t="s">
        <v>171</v>
      </c>
      <c r="AT381" s="145" t="s">
        <v>539</v>
      </c>
      <c r="AU381" s="145" t="s">
        <v>76</v>
      </c>
      <c r="AY381" s="19" t="s">
        <v>328</v>
      </c>
      <c r="BE381" s="146">
        <f>IF(N381="základní",J381,0)</f>
        <v>0</v>
      </c>
      <c r="BF381" s="146">
        <f>IF(N381="snížená",J381,0)</f>
        <v>0</v>
      </c>
      <c r="BG381" s="146">
        <f>IF(N381="zákl. přenesená",J381,0)</f>
        <v>0</v>
      </c>
      <c r="BH381" s="146">
        <f>IF(N381="sníž. přenesená",J381,0)</f>
        <v>0</v>
      </c>
      <c r="BI381" s="146">
        <f>IF(N381="nulová",J381,0)</f>
        <v>0</v>
      </c>
      <c r="BJ381" s="19" t="s">
        <v>76</v>
      </c>
      <c r="BK381" s="146">
        <f>ROUND(I381*H381,2)</f>
        <v>0</v>
      </c>
      <c r="BL381" s="19" t="s">
        <v>113</v>
      </c>
      <c r="BM381" s="145" t="s">
        <v>1726</v>
      </c>
    </row>
    <row r="382" spans="2:65" s="12" customFormat="1">
      <c r="B382" s="156"/>
      <c r="D382" s="151" t="s">
        <v>442</v>
      </c>
      <c r="E382" s="157" t="s">
        <v>3</v>
      </c>
      <c r="F382" s="158" t="s">
        <v>9375</v>
      </c>
      <c r="H382" s="159">
        <v>3</v>
      </c>
      <c r="I382" s="160"/>
      <c r="L382" s="156"/>
      <c r="M382" s="161"/>
      <c r="T382" s="162"/>
      <c r="AT382" s="157" t="s">
        <v>442</v>
      </c>
      <c r="AU382" s="157" t="s">
        <v>76</v>
      </c>
      <c r="AV382" s="12" t="s">
        <v>79</v>
      </c>
      <c r="AW382" s="12" t="s">
        <v>31</v>
      </c>
      <c r="AX382" s="12" t="s">
        <v>69</v>
      </c>
      <c r="AY382" s="157" t="s">
        <v>328</v>
      </c>
    </row>
    <row r="383" spans="2:65" s="13" customFormat="1">
      <c r="B383" s="163"/>
      <c r="D383" s="151" t="s">
        <v>442</v>
      </c>
      <c r="E383" s="164" t="s">
        <v>3</v>
      </c>
      <c r="F383" s="165" t="s">
        <v>452</v>
      </c>
      <c r="H383" s="166">
        <v>3</v>
      </c>
      <c r="I383" s="167"/>
      <c r="L383" s="163"/>
      <c r="M383" s="168"/>
      <c r="T383" s="169"/>
      <c r="AT383" s="164" t="s">
        <v>442</v>
      </c>
      <c r="AU383" s="164" t="s">
        <v>76</v>
      </c>
      <c r="AV383" s="13" t="s">
        <v>113</v>
      </c>
      <c r="AW383" s="13" t="s">
        <v>31</v>
      </c>
      <c r="AX383" s="13" t="s">
        <v>76</v>
      </c>
      <c r="AY383" s="164" t="s">
        <v>328</v>
      </c>
    </row>
    <row r="384" spans="2:65" s="1" customFormat="1" ht="21.75" customHeight="1">
      <c r="B384" s="133"/>
      <c r="C384" s="134" t="s">
        <v>1728</v>
      </c>
      <c r="D384" s="134" t="s">
        <v>331</v>
      </c>
      <c r="E384" s="135" t="s">
        <v>7902</v>
      </c>
      <c r="F384" s="136" t="s">
        <v>7903</v>
      </c>
      <c r="G384" s="137" t="s">
        <v>491</v>
      </c>
      <c r="H384" s="138">
        <v>9.1199999999999992</v>
      </c>
      <c r="I384" s="139"/>
      <c r="J384" s="140">
        <f>ROUND(I384*H384,2)</f>
        <v>0</v>
      </c>
      <c r="K384" s="136" t="s">
        <v>335</v>
      </c>
      <c r="L384" s="34"/>
      <c r="M384" s="141" t="s">
        <v>3</v>
      </c>
      <c r="N384" s="142" t="s">
        <v>40</v>
      </c>
      <c r="P384" s="143">
        <f>O384*H384</f>
        <v>0</v>
      </c>
      <c r="Q384" s="143">
        <v>0</v>
      </c>
      <c r="R384" s="143">
        <f>Q384*H384</f>
        <v>0</v>
      </c>
      <c r="S384" s="143">
        <v>0</v>
      </c>
      <c r="T384" s="144">
        <f>S384*H384</f>
        <v>0</v>
      </c>
      <c r="AR384" s="145" t="s">
        <v>113</v>
      </c>
      <c r="AT384" s="145" t="s">
        <v>331</v>
      </c>
      <c r="AU384" s="145" t="s">
        <v>76</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1731</v>
      </c>
    </row>
    <row r="385" spans="2:65" s="1" customFormat="1">
      <c r="B385" s="34"/>
      <c r="D385" s="147" t="s">
        <v>338</v>
      </c>
      <c r="F385" s="148" t="s">
        <v>7904</v>
      </c>
      <c r="I385" s="149"/>
      <c r="L385" s="34"/>
      <c r="M385" s="150"/>
      <c r="T385" s="55"/>
      <c r="AT385" s="19" t="s">
        <v>338</v>
      </c>
      <c r="AU385" s="19" t="s">
        <v>76</v>
      </c>
    </row>
    <row r="386" spans="2:65" s="14" customFormat="1">
      <c r="B386" s="170"/>
      <c r="D386" s="151" t="s">
        <v>442</v>
      </c>
      <c r="E386" s="171" t="s">
        <v>3</v>
      </c>
      <c r="F386" s="172" t="s">
        <v>8479</v>
      </c>
      <c r="H386" s="171" t="s">
        <v>3</v>
      </c>
      <c r="I386" s="173"/>
      <c r="L386" s="170"/>
      <c r="M386" s="174"/>
      <c r="T386" s="175"/>
      <c r="AT386" s="171" t="s">
        <v>442</v>
      </c>
      <c r="AU386" s="171" t="s">
        <v>76</v>
      </c>
      <c r="AV386" s="14" t="s">
        <v>76</v>
      </c>
      <c r="AW386" s="14" t="s">
        <v>31</v>
      </c>
      <c r="AX386" s="14" t="s">
        <v>69</v>
      </c>
      <c r="AY386" s="171" t="s">
        <v>328</v>
      </c>
    </row>
    <row r="387" spans="2:65" s="12" customFormat="1">
      <c r="B387" s="156"/>
      <c r="D387" s="151" t="s">
        <v>442</v>
      </c>
      <c r="E387" s="157" t="s">
        <v>3</v>
      </c>
      <c r="F387" s="158" t="s">
        <v>9376</v>
      </c>
      <c r="H387" s="159">
        <v>8.94</v>
      </c>
      <c r="I387" s="160"/>
      <c r="L387" s="156"/>
      <c r="M387" s="161"/>
      <c r="T387" s="162"/>
      <c r="AT387" s="157" t="s">
        <v>442</v>
      </c>
      <c r="AU387" s="157" t="s">
        <v>76</v>
      </c>
      <c r="AV387" s="12" t="s">
        <v>79</v>
      </c>
      <c r="AW387" s="12" t="s">
        <v>31</v>
      </c>
      <c r="AX387" s="12" t="s">
        <v>69</v>
      </c>
      <c r="AY387" s="157" t="s">
        <v>328</v>
      </c>
    </row>
    <row r="388" spans="2:65" s="14" customFormat="1">
      <c r="B388" s="170"/>
      <c r="D388" s="151" t="s">
        <v>442</v>
      </c>
      <c r="E388" s="171" t="s">
        <v>3</v>
      </c>
      <c r="F388" s="172" t="s">
        <v>8481</v>
      </c>
      <c r="H388" s="171" t="s">
        <v>3</v>
      </c>
      <c r="I388" s="173"/>
      <c r="L388" s="170"/>
      <c r="M388" s="174"/>
      <c r="T388" s="175"/>
      <c r="AT388" s="171" t="s">
        <v>442</v>
      </c>
      <c r="AU388" s="171" t="s">
        <v>76</v>
      </c>
      <c r="AV388" s="14" t="s">
        <v>76</v>
      </c>
      <c r="AW388" s="14" t="s">
        <v>31</v>
      </c>
      <c r="AX388" s="14" t="s">
        <v>69</v>
      </c>
      <c r="AY388" s="171" t="s">
        <v>328</v>
      </c>
    </row>
    <row r="389" spans="2:65" s="12" customFormat="1">
      <c r="B389" s="156"/>
      <c r="D389" s="151" t="s">
        <v>442</v>
      </c>
      <c r="E389" s="157" t="s">
        <v>3</v>
      </c>
      <c r="F389" s="158" t="s">
        <v>9377</v>
      </c>
      <c r="H389" s="159">
        <v>0.18</v>
      </c>
      <c r="I389" s="160"/>
      <c r="L389" s="156"/>
      <c r="M389" s="161"/>
      <c r="T389" s="162"/>
      <c r="AT389" s="157" t="s">
        <v>442</v>
      </c>
      <c r="AU389" s="157" t="s">
        <v>76</v>
      </c>
      <c r="AV389" s="12" t="s">
        <v>79</v>
      </c>
      <c r="AW389" s="12" t="s">
        <v>31</v>
      </c>
      <c r="AX389" s="12" t="s">
        <v>69</v>
      </c>
      <c r="AY389" s="157" t="s">
        <v>328</v>
      </c>
    </row>
    <row r="390" spans="2:65" s="13" customFormat="1">
      <c r="B390" s="163"/>
      <c r="D390" s="151" t="s">
        <v>442</v>
      </c>
      <c r="E390" s="164" t="s">
        <v>3</v>
      </c>
      <c r="F390" s="165" t="s">
        <v>452</v>
      </c>
      <c r="H390" s="166">
        <v>9.1199999999999992</v>
      </c>
      <c r="I390" s="167"/>
      <c r="L390" s="163"/>
      <c r="M390" s="168"/>
      <c r="T390" s="169"/>
      <c r="AT390" s="164" t="s">
        <v>442</v>
      </c>
      <c r="AU390" s="164" t="s">
        <v>76</v>
      </c>
      <c r="AV390" s="13" t="s">
        <v>113</v>
      </c>
      <c r="AW390" s="13" t="s">
        <v>31</v>
      </c>
      <c r="AX390" s="13" t="s">
        <v>76</v>
      </c>
      <c r="AY390" s="164" t="s">
        <v>328</v>
      </c>
    </row>
    <row r="391" spans="2:65" s="1" customFormat="1" ht="16.5" customHeight="1">
      <c r="B391" s="133"/>
      <c r="C391" s="176" t="s">
        <v>570</v>
      </c>
      <c r="D391" s="176" t="s">
        <v>539</v>
      </c>
      <c r="E391" s="177" t="s">
        <v>7912</v>
      </c>
      <c r="F391" s="178" t="s">
        <v>7913</v>
      </c>
      <c r="G391" s="179" t="s">
        <v>491</v>
      </c>
      <c r="H391" s="180">
        <v>9.1199999999999992</v>
      </c>
      <c r="I391" s="181"/>
      <c r="J391" s="182">
        <f>ROUND(I391*H391,2)</f>
        <v>0</v>
      </c>
      <c r="K391" s="178" t="s">
        <v>335</v>
      </c>
      <c r="L391" s="183"/>
      <c r="M391" s="184" t="s">
        <v>3</v>
      </c>
      <c r="N391" s="185" t="s">
        <v>40</v>
      </c>
      <c r="P391" s="143">
        <f>O391*H391</f>
        <v>0</v>
      </c>
      <c r="Q391" s="143">
        <v>0</v>
      </c>
      <c r="R391" s="143">
        <f>Q391*H391</f>
        <v>0</v>
      </c>
      <c r="S391" s="143">
        <v>0</v>
      </c>
      <c r="T391" s="144">
        <f>S391*H391</f>
        <v>0</v>
      </c>
      <c r="AR391" s="145" t="s">
        <v>171</v>
      </c>
      <c r="AT391" s="145" t="s">
        <v>539</v>
      </c>
      <c r="AU391" s="145" t="s">
        <v>76</v>
      </c>
      <c r="AY391" s="19" t="s">
        <v>328</v>
      </c>
      <c r="BE391" s="146">
        <f>IF(N391="základní",J391,0)</f>
        <v>0</v>
      </c>
      <c r="BF391" s="146">
        <f>IF(N391="snížená",J391,0)</f>
        <v>0</v>
      </c>
      <c r="BG391" s="146">
        <f>IF(N391="zákl. přenesená",J391,0)</f>
        <v>0</v>
      </c>
      <c r="BH391" s="146">
        <f>IF(N391="sníž. přenesená",J391,0)</f>
        <v>0</v>
      </c>
      <c r="BI391" s="146">
        <f>IF(N391="nulová",J391,0)</f>
        <v>0</v>
      </c>
      <c r="BJ391" s="19" t="s">
        <v>76</v>
      </c>
      <c r="BK391" s="146">
        <f>ROUND(I391*H391,2)</f>
        <v>0</v>
      </c>
      <c r="BL391" s="19" t="s">
        <v>113</v>
      </c>
      <c r="BM391" s="145" t="s">
        <v>1735</v>
      </c>
    </row>
    <row r="392" spans="2:65" s="1" customFormat="1" ht="21.75" customHeight="1">
      <c r="B392" s="133"/>
      <c r="C392" s="134" t="s">
        <v>1737</v>
      </c>
      <c r="D392" s="134" t="s">
        <v>331</v>
      </c>
      <c r="E392" s="135" t="s">
        <v>8244</v>
      </c>
      <c r="F392" s="136" t="s">
        <v>8245</v>
      </c>
      <c r="G392" s="137" t="s">
        <v>491</v>
      </c>
      <c r="H392" s="138">
        <v>9.1199999999999992</v>
      </c>
      <c r="I392" s="139"/>
      <c r="J392" s="140">
        <f>ROUND(I392*H392,2)</f>
        <v>0</v>
      </c>
      <c r="K392" s="136" t="s">
        <v>3</v>
      </c>
      <c r="L392" s="34"/>
      <c r="M392" s="141" t="s">
        <v>3</v>
      </c>
      <c r="N392" s="142" t="s">
        <v>40</v>
      </c>
      <c r="P392" s="143">
        <f>O392*H392</f>
        <v>0</v>
      </c>
      <c r="Q392" s="143">
        <v>0</v>
      </c>
      <c r="R392" s="143">
        <f>Q392*H392</f>
        <v>0</v>
      </c>
      <c r="S392" s="143">
        <v>0</v>
      </c>
      <c r="T392" s="144">
        <f>S392*H392</f>
        <v>0</v>
      </c>
      <c r="AR392" s="145" t="s">
        <v>113</v>
      </c>
      <c r="AT392" s="145" t="s">
        <v>331</v>
      </c>
      <c r="AU392" s="145" t="s">
        <v>76</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113</v>
      </c>
      <c r="BM392" s="145" t="s">
        <v>1740</v>
      </c>
    </row>
    <row r="393" spans="2:65" s="1" customFormat="1" ht="24.2" customHeight="1">
      <c r="B393" s="133"/>
      <c r="C393" s="134" t="s">
        <v>1347</v>
      </c>
      <c r="D393" s="134" t="s">
        <v>331</v>
      </c>
      <c r="E393" s="135" t="s">
        <v>8414</v>
      </c>
      <c r="F393" s="136" t="s">
        <v>9378</v>
      </c>
      <c r="G393" s="137" t="s">
        <v>585</v>
      </c>
      <c r="H393" s="138">
        <v>9.4960000000000004</v>
      </c>
      <c r="I393" s="139"/>
      <c r="J393" s="140">
        <f>ROUND(I393*H393,2)</f>
        <v>0</v>
      </c>
      <c r="K393" s="136" t="s">
        <v>335</v>
      </c>
      <c r="L393" s="34"/>
      <c r="M393" s="141" t="s">
        <v>3</v>
      </c>
      <c r="N393" s="142" t="s">
        <v>40</v>
      </c>
      <c r="P393" s="143">
        <f>O393*H393</f>
        <v>0</v>
      </c>
      <c r="Q393" s="143">
        <v>0</v>
      </c>
      <c r="R393" s="143">
        <f>Q393*H393</f>
        <v>0</v>
      </c>
      <c r="S393" s="143">
        <v>0</v>
      </c>
      <c r="T393" s="144">
        <f>S393*H393</f>
        <v>0</v>
      </c>
      <c r="AR393" s="145" t="s">
        <v>113</v>
      </c>
      <c r="AT393" s="145" t="s">
        <v>331</v>
      </c>
      <c r="AU393" s="145" t="s">
        <v>76</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1744</v>
      </c>
    </row>
    <row r="394" spans="2:65" s="1" customFormat="1">
      <c r="B394" s="34"/>
      <c r="D394" s="147" t="s">
        <v>338</v>
      </c>
      <c r="F394" s="148" t="s">
        <v>8415</v>
      </c>
      <c r="I394" s="149"/>
      <c r="L394" s="34"/>
      <c r="M394" s="150"/>
      <c r="T394" s="55"/>
      <c r="AT394" s="19" t="s">
        <v>338</v>
      </c>
      <c r="AU394" s="19" t="s">
        <v>76</v>
      </c>
    </row>
    <row r="395" spans="2:65" s="1" customFormat="1" ht="37.9" customHeight="1">
      <c r="B395" s="133"/>
      <c r="C395" s="134" t="s">
        <v>1746</v>
      </c>
      <c r="D395" s="134" t="s">
        <v>331</v>
      </c>
      <c r="E395" s="135" t="s">
        <v>8486</v>
      </c>
      <c r="F395" s="136" t="s">
        <v>8134</v>
      </c>
      <c r="G395" s="137" t="s">
        <v>585</v>
      </c>
      <c r="H395" s="138">
        <v>9.4960000000000004</v>
      </c>
      <c r="I395" s="139"/>
      <c r="J395" s="140">
        <f>ROUND(I395*H395,2)</f>
        <v>0</v>
      </c>
      <c r="K395" s="136" t="s">
        <v>3</v>
      </c>
      <c r="L395" s="34"/>
      <c r="M395" s="189" t="s">
        <v>3</v>
      </c>
      <c r="N395" s="190" t="s">
        <v>40</v>
      </c>
      <c r="O395" s="154"/>
      <c r="P395" s="191">
        <f>O395*H395</f>
        <v>0</v>
      </c>
      <c r="Q395" s="191">
        <v>0</v>
      </c>
      <c r="R395" s="191">
        <f>Q395*H395</f>
        <v>0</v>
      </c>
      <c r="S395" s="191">
        <v>0</v>
      </c>
      <c r="T395" s="192">
        <f>S395*H395</f>
        <v>0</v>
      </c>
      <c r="AR395" s="145" t="s">
        <v>113</v>
      </c>
      <c r="AT395" s="145" t="s">
        <v>331</v>
      </c>
      <c r="AU395" s="145" t="s">
        <v>76</v>
      </c>
      <c r="AY395" s="19" t="s">
        <v>328</v>
      </c>
      <c r="BE395" s="146">
        <f>IF(N395="základní",J395,0)</f>
        <v>0</v>
      </c>
      <c r="BF395" s="146">
        <f>IF(N395="snížená",J395,0)</f>
        <v>0</v>
      </c>
      <c r="BG395" s="146">
        <f>IF(N395="zákl. přenesená",J395,0)</f>
        <v>0</v>
      </c>
      <c r="BH395" s="146">
        <f>IF(N395="sníž. přenesená",J395,0)</f>
        <v>0</v>
      </c>
      <c r="BI395" s="146">
        <f>IF(N395="nulová",J395,0)</f>
        <v>0</v>
      </c>
      <c r="BJ395" s="19" t="s">
        <v>76</v>
      </c>
      <c r="BK395" s="146">
        <f>ROUND(I395*H395,2)</f>
        <v>0</v>
      </c>
      <c r="BL395" s="19" t="s">
        <v>113</v>
      </c>
      <c r="BM395" s="145" t="s">
        <v>1749</v>
      </c>
    </row>
    <row r="396" spans="2:65" s="1" customFormat="1" ht="6.95" customHeight="1">
      <c r="B396" s="43"/>
      <c r="C396" s="44"/>
      <c r="D396" s="44"/>
      <c r="E396" s="44"/>
      <c r="F396" s="44"/>
      <c r="G396" s="44"/>
      <c r="H396" s="44"/>
      <c r="I396" s="44"/>
      <c r="J396" s="44"/>
      <c r="K396" s="44"/>
      <c r="L396" s="34"/>
    </row>
  </sheetData>
  <autoFilter ref="C97:K395" xr:uid="{00000000-0009-0000-0000-00002F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F00-000000000000}"/>
    <hyperlink ref="F107" r:id="rId2" xr:uid="{00000000-0004-0000-2F00-000001000000}"/>
    <hyperlink ref="F109" r:id="rId3" xr:uid="{00000000-0004-0000-2F00-000002000000}"/>
    <hyperlink ref="F115" r:id="rId4" xr:uid="{00000000-0004-0000-2F00-000003000000}"/>
    <hyperlink ref="F118" r:id="rId5" xr:uid="{00000000-0004-0000-2F00-000004000000}"/>
    <hyperlink ref="F122" r:id="rId6" xr:uid="{00000000-0004-0000-2F00-000005000000}"/>
    <hyperlink ref="F125" r:id="rId7" xr:uid="{00000000-0004-0000-2F00-000006000000}"/>
    <hyperlink ref="F128" r:id="rId8" xr:uid="{00000000-0004-0000-2F00-000007000000}"/>
    <hyperlink ref="F131" r:id="rId9" xr:uid="{00000000-0004-0000-2F00-000008000000}"/>
    <hyperlink ref="F134" r:id="rId10" xr:uid="{00000000-0004-0000-2F00-000009000000}"/>
    <hyperlink ref="F137" r:id="rId11" xr:uid="{00000000-0004-0000-2F00-00000A000000}"/>
    <hyperlink ref="F140" r:id="rId12" xr:uid="{00000000-0004-0000-2F00-00000B000000}"/>
    <hyperlink ref="F143" r:id="rId13" xr:uid="{00000000-0004-0000-2F00-00000C000000}"/>
    <hyperlink ref="F146" r:id="rId14" xr:uid="{00000000-0004-0000-2F00-00000D000000}"/>
    <hyperlink ref="F149" r:id="rId15" xr:uid="{00000000-0004-0000-2F00-00000E000000}"/>
    <hyperlink ref="F152" r:id="rId16" xr:uid="{00000000-0004-0000-2F00-00000F000000}"/>
    <hyperlink ref="F155" r:id="rId17" xr:uid="{00000000-0004-0000-2F00-000010000000}"/>
    <hyperlink ref="F158" r:id="rId18" xr:uid="{00000000-0004-0000-2F00-000011000000}"/>
    <hyperlink ref="F161" r:id="rId19" xr:uid="{00000000-0004-0000-2F00-000012000000}"/>
    <hyperlink ref="F164" r:id="rId20" xr:uid="{00000000-0004-0000-2F00-000013000000}"/>
    <hyperlink ref="F167" r:id="rId21" xr:uid="{00000000-0004-0000-2F00-000014000000}"/>
    <hyperlink ref="F170" r:id="rId22" xr:uid="{00000000-0004-0000-2F00-000015000000}"/>
    <hyperlink ref="F186" r:id="rId23" xr:uid="{00000000-0004-0000-2F00-000016000000}"/>
    <hyperlink ref="F189" r:id="rId24" xr:uid="{00000000-0004-0000-2F00-000017000000}"/>
    <hyperlink ref="F192" r:id="rId25" xr:uid="{00000000-0004-0000-2F00-000018000000}"/>
    <hyperlink ref="F195" r:id="rId26" xr:uid="{00000000-0004-0000-2F00-000019000000}"/>
    <hyperlink ref="F197" r:id="rId27" xr:uid="{00000000-0004-0000-2F00-00001A000000}"/>
    <hyperlink ref="F202" r:id="rId28" xr:uid="{00000000-0004-0000-2F00-00001B000000}"/>
    <hyperlink ref="F211" r:id="rId29" xr:uid="{00000000-0004-0000-2F00-00001C000000}"/>
    <hyperlink ref="F214" r:id="rId30" xr:uid="{00000000-0004-0000-2F00-00001D000000}"/>
    <hyperlink ref="F221" r:id="rId31" xr:uid="{00000000-0004-0000-2F00-00001E000000}"/>
    <hyperlink ref="F229" r:id="rId32" xr:uid="{00000000-0004-0000-2F00-00001F000000}"/>
    <hyperlink ref="F231" r:id="rId33" xr:uid="{00000000-0004-0000-2F00-000020000000}"/>
    <hyperlink ref="F240" r:id="rId34" xr:uid="{00000000-0004-0000-2F00-000021000000}"/>
    <hyperlink ref="F242" r:id="rId35" xr:uid="{00000000-0004-0000-2F00-000022000000}"/>
    <hyperlink ref="F253" r:id="rId36" xr:uid="{00000000-0004-0000-2F00-000023000000}"/>
    <hyperlink ref="F265" r:id="rId37" xr:uid="{00000000-0004-0000-2F00-000024000000}"/>
    <hyperlink ref="F277" r:id="rId38" xr:uid="{00000000-0004-0000-2F00-000025000000}"/>
    <hyperlink ref="F280" r:id="rId39" xr:uid="{00000000-0004-0000-2F00-000026000000}"/>
    <hyperlink ref="F288" r:id="rId40" xr:uid="{00000000-0004-0000-2F00-000027000000}"/>
    <hyperlink ref="F300" r:id="rId41" xr:uid="{00000000-0004-0000-2F00-000028000000}"/>
    <hyperlink ref="F305" r:id="rId42" xr:uid="{00000000-0004-0000-2F00-000029000000}"/>
    <hyperlink ref="F308" r:id="rId43" xr:uid="{00000000-0004-0000-2F00-00002A000000}"/>
    <hyperlink ref="F310" r:id="rId44" xr:uid="{00000000-0004-0000-2F00-00002B000000}"/>
    <hyperlink ref="F314" r:id="rId45" xr:uid="{00000000-0004-0000-2F00-00002C000000}"/>
    <hyperlink ref="F316" r:id="rId46" xr:uid="{00000000-0004-0000-2F00-00002D000000}"/>
    <hyperlink ref="F318" r:id="rId47" xr:uid="{00000000-0004-0000-2F00-00002E000000}"/>
    <hyperlink ref="F333" r:id="rId48" xr:uid="{00000000-0004-0000-2F00-00002F000000}"/>
    <hyperlink ref="F341" r:id="rId49" xr:uid="{00000000-0004-0000-2F00-000030000000}"/>
    <hyperlink ref="F343" r:id="rId50" xr:uid="{00000000-0004-0000-2F00-000031000000}"/>
    <hyperlink ref="F345" r:id="rId51" xr:uid="{00000000-0004-0000-2F00-000032000000}"/>
    <hyperlink ref="F354" r:id="rId52" xr:uid="{00000000-0004-0000-2F00-000033000000}"/>
    <hyperlink ref="F356" r:id="rId53" xr:uid="{00000000-0004-0000-2F00-000034000000}"/>
    <hyperlink ref="F359" r:id="rId54" xr:uid="{00000000-0004-0000-2F00-000035000000}"/>
    <hyperlink ref="F363" r:id="rId55" xr:uid="{00000000-0004-0000-2F00-000036000000}"/>
    <hyperlink ref="F365" r:id="rId56" xr:uid="{00000000-0004-0000-2F00-000037000000}"/>
    <hyperlink ref="F380" r:id="rId57" xr:uid="{00000000-0004-0000-2F00-000038000000}"/>
    <hyperlink ref="F385" r:id="rId58" xr:uid="{00000000-0004-0000-2F00-000039000000}"/>
    <hyperlink ref="F394" r:id="rId59" xr:uid="{00000000-0004-0000-2F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30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264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9055</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8874</v>
      </c>
      <c r="L12" s="34"/>
    </row>
    <row r="13" spans="2:46" s="1" customFormat="1" ht="16.5" customHeight="1">
      <c r="B13" s="34"/>
      <c r="E13" s="353" t="s">
        <v>9379</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ROUND((SUM(BE97:BE299)),  2)</f>
        <v>0</v>
      </c>
      <c r="I37" s="95">
        <v>0.21</v>
      </c>
      <c r="J37" s="84">
        <f>ROUND(((SUM(BE97:BE299))*I37),  2)</f>
        <v>0</v>
      </c>
      <c r="L37" s="34"/>
    </row>
    <row r="38" spans="2:12" s="1" customFormat="1" ht="14.45" customHeight="1">
      <c r="B38" s="34"/>
      <c r="E38" s="29" t="s">
        <v>41</v>
      </c>
      <c r="F38" s="84">
        <f>ROUND((SUM(BF97:BF299)),  2)</f>
        <v>0</v>
      </c>
      <c r="I38" s="95">
        <v>0.12</v>
      </c>
      <c r="J38" s="84">
        <f>ROUND(((SUM(BF97:BF299))*I38),  2)</f>
        <v>0</v>
      </c>
      <c r="L38" s="34"/>
    </row>
    <row r="39" spans="2:12" s="1" customFormat="1" ht="14.45" hidden="1" customHeight="1">
      <c r="B39" s="34"/>
      <c r="E39" s="29" t="s">
        <v>42</v>
      </c>
      <c r="F39" s="84">
        <f>ROUND((SUM(BG97:BG299)),  2)</f>
        <v>0</v>
      </c>
      <c r="I39" s="95">
        <v>0.21</v>
      </c>
      <c r="J39" s="84">
        <f>0</f>
        <v>0</v>
      </c>
      <c r="L39" s="34"/>
    </row>
    <row r="40" spans="2:12" s="1" customFormat="1" ht="14.45" hidden="1" customHeight="1">
      <c r="B40" s="34"/>
      <c r="E40" s="29" t="s">
        <v>43</v>
      </c>
      <c r="F40" s="84">
        <f>ROUND((SUM(BH97:BH299)),  2)</f>
        <v>0</v>
      </c>
      <c r="I40" s="95">
        <v>0.12</v>
      </c>
      <c r="J40" s="84">
        <f>0</f>
        <v>0</v>
      </c>
      <c r="L40" s="34"/>
    </row>
    <row r="41" spans="2:12" s="1" customFormat="1" ht="14.45" hidden="1" customHeight="1">
      <c r="B41" s="34"/>
      <c r="E41" s="29" t="s">
        <v>44</v>
      </c>
      <c r="F41" s="84">
        <f>ROUND((SUM(BI97:BI299)),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9055</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8874</v>
      </c>
      <c r="L57" s="34"/>
    </row>
    <row r="58" spans="2:12" s="1" customFormat="1" ht="16.5" customHeight="1">
      <c r="B58" s="34"/>
      <c r="E58" s="353" t="str">
        <f>E13</f>
        <v>Objekt7 -  Vegetační úpravy - Následná péče Etapa 3</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8570</v>
      </c>
      <c r="E68" s="107"/>
      <c r="F68" s="107"/>
      <c r="G68" s="107"/>
      <c r="H68" s="107"/>
      <c r="I68" s="107"/>
      <c r="J68" s="108">
        <f>J98</f>
        <v>0</v>
      </c>
      <c r="L68" s="105"/>
    </row>
    <row r="69" spans="2:47" s="9" customFormat="1" ht="19.899999999999999" customHeight="1">
      <c r="B69" s="109"/>
      <c r="D69" s="110" t="s">
        <v>9022</v>
      </c>
      <c r="E69" s="111"/>
      <c r="F69" s="111"/>
      <c r="G69" s="111"/>
      <c r="H69" s="111"/>
      <c r="I69" s="111"/>
      <c r="J69" s="112">
        <f>J99</f>
        <v>0</v>
      </c>
      <c r="L69" s="109"/>
    </row>
    <row r="70" spans="2:47" s="9" customFormat="1" ht="19.899999999999999" customHeight="1">
      <c r="B70" s="109"/>
      <c r="D70" s="110" t="s">
        <v>9023</v>
      </c>
      <c r="E70" s="111"/>
      <c r="F70" s="111"/>
      <c r="G70" s="111"/>
      <c r="H70" s="111"/>
      <c r="I70" s="111"/>
      <c r="J70" s="112">
        <f>J134</f>
        <v>0</v>
      </c>
      <c r="L70" s="109"/>
    </row>
    <row r="71" spans="2:47" s="9" customFormat="1" ht="19.899999999999999" customHeight="1">
      <c r="B71" s="109"/>
      <c r="D71" s="110" t="s">
        <v>9024</v>
      </c>
      <c r="E71" s="111"/>
      <c r="F71" s="111"/>
      <c r="G71" s="111"/>
      <c r="H71" s="111"/>
      <c r="I71" s="111"/>
      <c r="J71" s="112">
        <f>J181</f>
        <v>0</v>
      </c>
      <c r="L71" s="109"/>
    </row>
    <row r="72" spans="2:47" s="9" customFormat="1" ht="19.899999999999999" customHeight="1">
      <c r="B72" s="109"/>
      <c r="D72" s="110" t="s">
        <v>9025</v>
      </c>
      <c r="E72" s="111"/>
      <c r="F72" s="111"/>
      <c r="G72" s="111"/>
      <c r="H72" s="111"/>
      <c r="I72" s="111"/>
      <c r="J72" s="112">
        <f>J209</f>
        <v>0</v>
      </c>
      <c r="L72" s="109"/>
    </row>
    <row r="73" spans="2:47" s="9" customFormat="1" ht="19.899999999999999" customHeight="1">
      <c r="B73" s="109"/>
      <c r="D73" s="110" t="s">
        <v>9026</v>
      </c>
      <c r="E73" s="111"/>
      <c r="F73" s="111"/>
      <c r="G73" s="111"/>
      <c r="H73" s="111"/>
      <c r="I73" s="111"/>
      <c r="J73" s="112">
        <f>J254</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9055</v>
      </c>
      <c r="F85" s="335"/>
      <c r="G85" s="335"/>
      <c r="H85" s="335"/>
      <c r="L85" s="22"/>
    </row>
    <row r="86" spans="2:20" ht="12" customHeight="1">
      <c r="B86" s="22"/>
      <c r="C86" s="29" t="s">
        <v>303</v>
      </c>
      <c r="L86" s="22"/>
    </row>
    <row r="87" spans="2:20" s="1" customFormat="1" ht="16.5" customHeight="1">
      <c r="B87" s="34"/>
      <c r="E87" s="365" t="s">
        <v>419</v>
      </c>
      <c r="F87" s="374"/>
      <c r="G87" s="374"/>
      <c r="H87" s="374"/>
      <c r="L87" s="34"/>
    </row>
    <row r="88" spans="2:20" s="1" customFormat="1" ht="12" customHeight="1">
      <c r="B88" s="34"/>
      <c r="C88" s="29" t="s">
        <v>8874</v>
      </c>
      <c r="L88" s="34"/>
    </row>
    <row r="89" spans="2:20" s="1" customFormat="1" ht="16.5" customHeight="1">
      <c r="B89" s="34"/>
      <c r="E89" s="353" t="str">
        <f>E13</f>
        <v>Objekt7 -  Vegetační úpravy - Následná péče Etapa 3</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P99+P134+P181+P209+P254</f>
        <v>0</v>
      </c>
      <c r="R98" s="127">
        <f>R99+R134+R181+R209+R254</f>
        <v>0</v>
      </c>
      <c r="T98" s="128">
        <f>T99+T134+T181+T209+T254</f>
        <v>0</v>
      </c>
      <c r="AR98" s="122" t="s">
        <v>76</v>
      </c>
      <c r="AT98" s="129" t="s">
        <v>68</v>
      </c>
      <c r="AU98" s="129" t="s">
        <v>69</v>
      </c>
      <c r="AY98" s="122" t="s">
        <v>328</v>
      </c>
      <c r="BK98" s="130">
        <f>BK99+BK134+BK181+BK209+BK254</f>
        <v>0</v>
      </c>
    </row>
    <row r="99" spans="2:65" s="11" customFormat="1" ht="22.9" customHeight="1">
      <c r="B99" s="121"/>
      <c r="D99" s="122" t="s">
        <v>68</v>
      </c>
      <c r="E99" s="131" t="s">
        <v>9027</v>
      </c>
      <c r="F99" s="131" t="s">
        <v>8577</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21.75" customHeight="1">
      <c r="B100" s="133"/>
      <c r="C100" s="134" t="s">
        <v>76</v>
      </c>
      <c r="D100" s="134" t="s">
        <v>331</v>
      </c>
      <c r="E100" s="135" t="s">
        <v>7902</v>
      </c>
      <c r="F100" s="136" t="s">
        <v>7903</v>
      </c>
      <c r="G100" s="137" t="s">
        <v>491</v>
      </c>
      <c r="H100" s="138">
        <v>19.399999999999999</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7904</v>
      </c>
      <c r="I101" s="149"/>
      <c r="L101" s="34"/>
      <c r="M101" s="150"/>
      <c r="T101" s="55"/>
      <c r="AT101" s="19" t="s">
        <v>338</v>
      </c>
      <c r="AU101" s="19" t="s">
        <v>79</v>
      </c>
    </row>
    <row r="102" spans="2:65" s="14" customFormat="1">
      <c r="B102" s="170"/>
      <c r="D102" s="151" t="s">
        <v>442</v>
      </c>
      <c r="E102" s="171" t="s">
        <v>3</v>
      </c>
      <c r="F102" s="172" t="s">
        <v>8578</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9380</v>
      </c>
      <c r="H103" s="159">
        <v>10.4</v>
      </c>
      <c r="I103" s="160"/>
      <c r="L103" s="156"/>
      <c r="M103" s="161"/>
      <c r="T103" s="162"/>
      <c r="AT103" s="157" t="s">
        <v>442</v>
      </c>
      <c r="AU103" s="157" t="s">
        <v>79</v>
      </c>
      <c r="AV103" s="12" t="s">
        <v>79</v>
      </c>
      <c r="AW103" s="12" t="s">
        <v>31</v>
      </c>
      <c r="AX103" s="12" t="s">
        <v>69</v>
      </c>
      <c r="AY103" s="157" t="s">
        <v>328</v>
      </c>
    </row>
    <row r="104" spans="2:65" s="14" customFormat="1" ht="22.5">
      <c r="B104" s="170"/>
      <c r="D104" s="151" t="s">
        <v>442</v>
      </c>
      <c r="E104" s="171" t="s">
        <v>3</v>
      </c>
      <c r="F104" s="172" t="s">
        <v>8580</v>
      </c>
      <c r="H104" s="171" t="s">
        <v>3</v>
      </c>
      <c r="I104" s="173"/>
      <c r="L104" s="170"/>
      <c r="M104" s="174"/>
      <c r="T104" s="175"/>
      <c r="AT104" s="171" t="s">
        <v>442</v>
      </c>
      <c r="AU104" s="171" t="s">
        <v>79</v>
      </c>
      <c r="AV104" s="14" t="s">
        <v>76</v>
      </c>
      <c r="AW104" s="14" t="s">
        <v>31</v>
      </c>
      <c r="AX104" s="14" t="s">
        <v>69</v>
      </c>
      <c r="AY104" s="171" t="s">
        <v>328</v>
      </c>
    </row>
    <row r="105" spans="2:65" s="12" customFormat="1">
      <c r="B105" s="156"/>
      <c r="D105" s="151" t="s">
        <v>442</v>
      </c>
      <c r="E105" s="157" t="s">
        <v>3</v>
      </c>
      <c r="F105" s="158" t="s">
        <v>9381</v>
      </c>
      <c r="H105" s="159">
        <v>9</v>
      </c>
      <c r="I105" s="160"/>
      <c r="L105" s="156"/>
      <c r="M105" s="161"/>
      <c r="T105" s="162"/>
      <c r="AT105" s="157" t="s">
        <v>442</v>
      </c>
      <c r="AU105" s="157" t="s">
        <v>79</v>
      </c>
      <c r="AV105" s="12" t="s">
        <v>79</v>
      </c>
      <c r="AW105" s="12" t="s">
        <v>31</v>
      </c>
      <c r="AX105" s="12" t="s">
        <v>69</v>
      </c>
      <c r="AY105" s="157" t="s">
        <v>328</v>
      </c>
    </row>
    <row r="106" spans="2:65" s="13" customFormat="1">
      <c r="B106" s="163"/>
      <c r="D106" s="151" t="s">
        <v>442</v>
      </c>
      <c r="E106" s="164" t="s">
        <v>3</v>
      </c>
      <c r="F106" s="165" t="s">
        <v>452</v>
      </c>
      <c r="H106" s="166">
        <v>19.399999999999999</v>
      </c>
      <c r="I106" s="167"/>
      <c r="L106" s="163"/>
      <c r="M106" s="168"/>
      <c r="T106" s="169"/>
      <c r="AT106" s="164" t="s">
        <v>442</v>
      </c>
      <c r="AU106" s="164" t="s">
        <v>79</v>
      </c>
      <c r="AV106" s="13" t="s">
        <v>113</v>
      </c>
      <c r="AW106" s="13" t="s">
        <v>31</v>
      </c>
      <c r="AX106" s="13" t="s">
        <v>76</v>
      </c>
      <c r="AY106" s="164" t="s">
        <v>328</v>
      </c>
    </row>
    <row r="107" spans="2:65" s="1" customFormat="1" ht="37.9" customHeight="1">
      <c r="B107" s="133"/>
      <c r="C107" s="134" t="s">
        <v>79</v>
      </c>
      <c r="D107" s="134" t="s">
        <v>331</v>
      </c>
      <c r="E107" s="135" t="s">
        <v>7909</v>
      </c>
      <c r="F107" s="136" t="s">
        <v>7910</v>
      </c>
      <c r="G107" s="137" t="s">
        <v>491</v>
      </c>
      <c r="H107" s="138">
        <v>19.399999999999999</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113</v>
      </c>
    </row>
    <row r="108" spans="2:65" s="1" customFormat="1">
      <c r="B108" s="34"/>
      <c r="D108" s="147" t="s">
        <v>338</v>
      </c>
      <c r="F108" s="148" t="s">
        <v>7911</v>
      </c>
      <c r="I108" s="149"/>
      <c r="L108" s="34"/>
      <c r="M108" s="150"/>
      <c r="T108" s="55"/>
      <c r="AT108" s="19" t="s">
        <v>338</v>
      </c>
      <c r="AU108" s="19" t="s">
        <v>79</v>
      </c>
    </row>
    <row r="109" spans="2:65" s="1" customFormat="1" ht="16.5" customHeight="1">
      <c r="B109" s="133"/>
      <c r="C109" s="176" t="s">
        <v>87</v>
      </c>
      <c r="D109" s="176" t="s">
        <v>539</v>
      </c>
      <c r="E109" s="177" t="s">
        <v>7912</v>
      </c>
      <c r="F109" s="178" t="s">
        <v>7913</v>
      </c>
      <c r="G109" s="179" t="s">
        <v>491</v>
      </c>
      <c r="H109" s="180">
        <v>19.399999999999999</v>
      </c>
      <c r="I109" s="181"/>
      <c r="J109" s="182">
        <f>ROUND(I109*H109,2)</f>
        <v>0</v>
      </c>
      <c r="K109" s="178" t="s">
        <v>335</v>
      </c>
      <c r="L109" s="183"/>
      <c r="M109" s="184" t="s">
        <v>3</v>
      </c>
      <c r="N109" s="185" t="s">
        <v>40</v>
      </c>
      <c r="P109" s="143">
        <f>O109*H109</f>
        <v>0</v>
      </c>
      <c r="Q109" s="143">
        <v>0</v>
      </c>
      <c r="R109" s="143">
        <f>Q109*H109</f>
        <v>0</v>
      </c>
      <c r="S109" s="143">
        <v>0</v>
      </c>
      <c r="T109" s="144">
        <f>S109*H109</f>
        <v>0</v>
      </c>
      <c r="AR109" s="145" t="s">
        <v>171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150</v>
      </c>
    </row>
    <row r="110" spans="2:65" s="1" customFormat="1" ht="24.2" customHeight="1">
      <c r="B110" s="133"/>
      <c r="C110" s="134" t="s">
        <v>113</v>
      </c>
      <c r="D110" s="134" t="s">
        <v>331</v>
      </c>
      <c r="E110" s="135" t="s">
        <v>8588</v>
      </c>
      <c r="F110" s="136" t="s">
        <v>8589</v>
      </c>
      <c r="G110" s="137" t="s">
        <v>439</v>
      </c>
      <c r="H110" s="138">
        <v>75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c r="B111" s="34"/>
      <c r="D111" s="147" t="s">
        <v>338</v>
      </c>
      <c r="F111" s="148" t="s">
        <v>8590</v>
      </c>
      <c r="I111" s="149"/>
      <c r="L111" s="34"/>
      <c r="M111" s="150"/>
      <c r="T111" s="55"/>
      <c r="AT111" s="19" t="s">
        <v>338</v>
      </c>
      <c r="AU111" s="19" t="s">
        <v>79</v>
      </c>
    </row>
    <row r="112" spans="2:65" s="1" customFormat="1" ht="24.2" customHeight="1">
      <c r="B112" s="133"/>
      <c r="C112" s="134" t="s">
        <v>138</v>
      </c>
      <c r="D112" s="134" t="s">
        <v>331</v>
      </c>
      <c r="E112" s="135" t="s">
        <v>8584</v>
      </c>
      <c r="F112" s="136" t="s">
        <v>9030</v>
      </c>
      <c r="G112" s="137" t="s">
        <v>439</v>
      </c>
      <c r="H112" s="138">
        <v>2104</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235</v>
      </c>
    </row>
    <row r="113" spans="2:65" s="1" customFormat="1">
      <c r="B113" s="34"/>
      <c r="D113" s="147" t="s">
        <v>338</v>
      </c>
      <c r="F113" s="148" t="s">
        <v>8586</v>
      </c>
      <c r="I113" s="149"/>
      <c r="L113" s="34"/>
      <c r="M113" s="150"/>
      <c r="T113" s="55"/>
      <c r="AT113" s="19" t="s">
        <v>338</v>
      </c>
      <c r="AU113" s="19" t="s">
        <v>79</v>
      </c>
    </row>
    <row r="114" spans="2:65" s="14" customFormat="1">
      <c r="B114" s="170"/>
      <c r="D114" s="151" t="s">
        <v>442</v>
      </c>
      <c r="E114" s="171" t="s">
        <v>3</v>
      </c>
      <c r="F114" s="172" t="s">
        <v>8175</v>
      </c>
      <c r="H114" s="171" t="s">
        <v>3</v>
      </c>
      <c r="I114" s="173"/>
      <c r="L114" s="170"/>
      <c r="M114" s="174"/>
      <c r="T114" s="175"/>
      <c r="AT114" s="171" t="s">
        <v>442</v>
      </c>
      <c r="AU114" s="171" t="s">
        <v>79</v>
      </c>
      <c r="AV114" s="14" t="s">
        <v>76</v>
      </c>
      <c r="AW114" s="14" t="s">
        <v>31</v>
      </c>
      <c r="AX114" s="14" t="s">
        <v>69</v>
      </c>
      <c r="AY114" s="171" t="s">
        <v>328</v>
      </c>
    </row>
    <row r="115" spans="2:65" s="12" customFormat="1">
      <c r="B115" s="156"/>
      <c r="D115" s="151" t="s">
        <v>442</v>
      </c>
      <c r="E115" s="157" t="s">
        <v>3</v>
      </c>
      <c r="F115" s="158" t="s">
        <v>9349</v>
      </c>
      <c r="H115" s="159">
        <v>2104</v>
      </c>
      <c r="I115" s="160"/>
      <c r="L115" s="156"/>
      <c r="M115" s="161"/>
      <c r="T115" s="162"/>
      <c r="AT115" s="157" t="s">
        <v>442</v>
      </c>
      <c r="AU115" s="157" t="s">
        <v>79</v>
      </c>
      <c r="AV115" s="12" t="s">
        <v>79</v>
      </c>
      <c r="AW115" s="12" t="s">
        <v>31</v>
      </c>
      <c r="AX115" s="12" t="s">
        <v>69</v>
      </c>
      <c r="AY115" s="157" t="s">
        <v>328</v>
      </c>
    </row>
    <row r="116" spans="2:65" s="13" customFormat="1">
      <c r="B116" s="163"/>
      <c r="D116" s="151" t="s">
        <v>442</v>
      </c>
      <c r="E116" s="164" t="s">
        <v>3</v>
      </c>
      <c r="F116" s="165" t="s">
        <v>452</v>
      </c>
      <c r="H116" s="166">
        <v>2104</v>
      </c>
      <c r="I116" s="167"/>
      <c r="L116" s="163"/>
      <c r="M116" s="168"/>
      <c r="T116" s="169"/>
      <c r="AT116" s="164" t="s">
        <v>442</v>
      </c>
      <c r="AU116" s="164" t="s">
        <v>79</v>
      </c>
      <c r="AV116" s="13" t="s">
        <v>113</v>
      </c>
      <c r="AW116" s="13" t="s">
        <v>31</v>
      </c>
      <c r="AX116" s="13" t="s">
        <v>76</v>
      </c>
      <c r="AY116" s="164" t="s">
        <v>328</v>
      </c>
    </row>
    <row r="117" spans="2:65" s="1" customFormat="1" ht="24.2" customHeight="1">
      <c r="B117" s="133"/>
      <c r="C117" s="134" t="s">
        <v>150</v>
      </c>
      <c r="D117" s="134" t="s">
        <v>331</v>
      </c>
      <c r="E117" s="135" t="s">
        <v>8592</v>
      </c>
      <c r="F117" s="136" t="s">
        <v>8593</v>
      </c>
      <c r="G117" s="137" t="s">
        <v>8594</v>
      </c>
      <c r="H117" s="138">
        <v>1.5</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 customFormat="1">
      <c r="B118" s="34"/>
      <c r="D118" s="147" t="s">
        <v>338</v>
      </c>
      <c r="F118" s="148" t="s">
        <v>8595</v>
      </c>
      <c r="I118" s="149"/>
      <c r="L118" s="34"/>
      <c r="M118" s="150"/>
      <c r="T118" s="55"/>
      <c r="AT118" s="19" t="s">
        <v>338</v>
      </c>
      <c r="AU118" s="19" t="s">
        <v>79</v>
      </c>
    </row>
    <row r="119" spans="2:65" s="14" customFormat="1">
      <c r="B119" s="170"/>
      <c r="D119" s="151" t="s">
        <v>442</v>
      </c>
      <c r="E119" s="171" t="s">
        <v>3</v>
      </c>
      <c r="F119" s="172" t="s">
        <v>8175</v>
      </c>
      <c r="H119" s="171" t="s">
        <v>3</v>
      </c>
      <c r="I119" s="173"/>
      <c r="L119" s="170"/>
      <c r="M119" s="174"/>
      <c r="T119" s="175"/>
      <c r="AT119" s="171" t="s">
        <v>442</v>
      </c>
      <c r="AU119" s="171" t="s">
        <v>79</v>
      </c>
      <c r="AV119" s="14" t="s">
        <v>76</v>
      </c>
      <c r="AW119" s="14" t="s">
        <v>31</v>
      </c>
      <c r="AX119" s="14" t="s">
        <v>69</v>
      </c>
      <c r="AY119" s="171" t="s">
        <v>328</v>
      </c>
    </row>
    <row r="120" spans="2:65" s="12" customFormat="1">
      <c r="B120" s="156"/>
      <c r="D120" s="151" t="s">
        <v>442</v>
      </c>
      <c r="E120" s="157" t="s">
        <v>3</v>
      </c>
      <c r="F120" s="158" t="s">
        <v>9382</v>
      </c>
      <c r="H120" s="159">
        <v>1.5</v>
      </c>
      <c r="I120" s="160"/>
      <c r="L120" s="156"/>
      <c r="M120" s="161"/>
      <c r="T120" s="162"/>
      <c r="AT120" s="157" t="s">
        <v>442</v>
      </c>
      <c r="AU120" s="157" t="s">
        <v>79</v>
      </c>
      <c r="AV120" s="12" t="s">
        <v>79</v>
      </c>
      <c r="AW120" s="12" t="s">
        <v>31</v>
      </c>
      <c r="AX120" s="12" t="s">
        <v>69</v>
      </c>
      <c r="AY120" s="157" t="s">
        <v>328</v>
      </c>
    </row>
    <row r="121" spans="2:65" s="13" customFormat="1">
      <c r="B121" s="163"/>
      <c r="D121" s="151" t="s">
        <v>442</v>
      </c>
      <c r="E121" s="164" t="s">
        <v>3</v>
      </c>
      <c r="F121" s="165" t="s">
        <v>452</v>
      </c>
      <c r="H121" s="166">
        <v>1.5</v>
      </c>
      <c r="I121" s="167"/>
      <c r="L121" s="163"/>
      <c r="M121" s="168"/>
      <c r="T121" s="169"/>
      <c r="AT121" s="164" t="s">
        <v>442</v>
      </c>
      <c r="AU121" s="164" t="s">
        <v>79</v>
      </c>
      <c r="AV121" s="13" t="s">
        <v>113</v>
      </c>
      <c r="AW121" s="13" t="s">
        <v>31</v>
      </c>
      <c r="AX121" s="13" t="s">
        <v>76</v>
      </c>
      <c r="AY121" s="164" t="s">
        <v>328</v>
      </c>
    </row>
    <row r="122" spans="2:65" s="1" customFormat="1" ht="24.2" customHeight="1">
      <c r="B122" s="133"/>
      <c r="C122" s="134" t="s">
        <v>168</v>
      </c>
      <c r="D122" s="134" t="s">
        <v>331</v>
      </c>
      <c r="E122" s="135" t="s">
        <v>8597</v>
      </c>
      <c r="F122" s="136" t="s">
        <v>8598</v>
      </c>
      <c r="G122" s="137" t="s">
        <v>585</v>
      </c>
      <c r="H122" s="138">
        <v>2.3E-2</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512</v>
      </c>
    </row>
    <row r="123" spans="2:65" s="1" customFormat="1">
      <c r="B123" s="34"/>
      <c r="D123" s="147" t="s">
        <v>338</v>
      </c>
      <c r="F123" s="148" t="s">
        <v>8599</v>
      </c>
      <c r="I123" s="149"/>
      <c r="L123" s="34"/>
      <c r="M123" s="150"/>
      <c r="T123" s="55"/>
      <c r="AT123" s="19" t="s">
        <v>338</v>
      </c>
      <c r="AU123" s="19" t="s">
        <v>79</v>
      </c>
    </row>
    <row r="124" spans="2:65" s="12" customFormat="1">
      <c r="B124" s="156"/>
      <c r="D124" s="151" t="s">
        <v>442</v>
      </c>
      <c r="E124" s="157" t="s">
        <v>3</v>
      </c>
      <c r="F124" s="158" t="s">
        <v>9383</v>
      </c>
      <c r="H124" s="159">
        <v>2.3E-2</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2.3E-2</v>
      </c>
      <c r="I125" s="167"/>
      <c r="L125" s="163"/>
      <c r="M125" s="168"/>
      <c r="T125" s="169"/>
      <c r="AT125" s="164" t="s">
        <v>442</v>
      </c>
      <c r="AU125" s="164" t="s">
        <v>79</v>
      </c>
      <c r="AV125" s="13" t="s">
        <v>113</v>
      </c>
      <c r="AW125" s="13" t="s">
        <v>31</v>
      </c>
      <c r="AX125" s="13" t="s">
        <v>76</v>
      </c>
      <c r="AY125" s="164" t="s">
        <v>328</v>
      </c>
    </row>
    <row r="126" spans="2:65" s="1" customFormat="1" ht="16.5" customHeight="1">
      <c r="B126" s="133"/>
      <c r="C126" s="176" t="s">
        <v>171</v>
      </c>
      <c r="D126" s="176" t="s">
        <v>539</v>
      </c>
      <c r="E126" s="177" t="s">
        <v>8604</v>
      </c>
      <c r="F126" s="178" t="s">
        <v>8605</v>
      </c>
      <c r="G126" s="179" t="s">
        <v>1383</v>
      </c>
      <c r="H126" s="180">
        <v>23.29</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532</v>
      </c>
    </row>
    <row r="127" spans="2:65" s="14" customFormat="1">
      <c r="B127" s="170"/>
      <c r="D127" s="151" t="s">
        <v>442</v>
      </c>
      <c r="E127" s="171" t="s">
        <v>3</v>
      </c>
      <c r="F127" s="172" t="s">
        <v>9384</v>
      </c>
      <c r="H127" s="171" t="s">
        <v>3</v>
      </c>
      <c r="I127" s="173"/>
      <c r="L127" s="170"/>
      <c r="M127" s="174"/>
      <c r="T127" s="175"/>
      <c r="AT127" s="171" t="s">
        <v>442</v>
      </c>
      <c r="AU127" s="171" t="s">
        <v>79</v>
      </c>
      <c r="AV127" s="14" t="s">
        <v>76</v>
      </c>
      <c r="AW127" s="14" t="s">
        <v>31</v>
      </c>
      <c r="AX127" s="14" t="s">
        <v>69</v>
      </c>
      <c r="AY127" s="171" t="s">
        <v>328</v>
      </c>
    </row>
    <row r="128" spans="2:65" s="12" customFormat="1">
      <c r="B128" s="156"/>
      <c r="D128" s="151" t="s">
        <v>442</v>
      </c>
      <c r="E128" s="157" t="s">
        <v>3</v>
      </c>
      <c r="F128" s="158" t="s">
        <v>9385</v>
      </c>
      <c r="H128" s="159">
        <v>21.04</v>
      </c>
      <c r="I128" s="160"/>
      <c r="L128" s="156"/>
      <c r="M128" s="161"/>
      <c r="T128" s="162"/>
      <c r="AT128" s="157" t="s">
        <v>442</v>
      </c>
      <c r="AU128" s="157" t="s">
        <v>79</v>
      </c>
      <c r="AV128" s="12" t="s">
        <v>79</v>
      </c>
      <c r="AW128" s="12" t="s">
        <v>31</v>
      </c>
      <c r="AX128" s="12" t="s">
        <v>69</v>
      </c>
      <c r="AY128" s="157" t="s">
        <v>328</v>
      </c>
    </row>
    <row r="129" spans="2:65" s="14" customFormat="1">
      <c r="B129" s="170"/>
      <c r="D129" s="151" t="s">
        <v>442</v>
      </c>
      <c r="E129" s="171" t="s">
        <v>3</v>
      </c>
      <c r="F129" s="172" t="s">
        <v>9386</v>
      </c>
      <c r="H129" s="171" t="s">
        <v>3</v>
      </c>
      <c r="I129" s="173"/>
      <c r="L129" s="170"/>
      <c r="M129" s="174"/>
      <c r="T129" s="175"/>
      <c r="AT129" s="171" t="s">
        <v>442</v>
      </c>
      <c r="AU129" s="171" t="s">
        <v>79</v>
      </c>
      <c r="AV129" s="14" t="s">
        <v>76</v>
      </c>
      <c r="AW129" s="14" t="s">
        <v>31</v>
      </c>
      <c r="AX129" s="14" t="s">
        <v>69</v>
      </c>
      <c r="AY129" s="171" t="s">
        <v>328</v>
      </c>
    </row>
    <row r="130" spans="2:65" s="12" customFormat="1">
      <c r="B130" s="156"/>
      <c r="D130" s="151" t="s">
        <v>442</v>
      </c>
      <c r="E130" s="157" t="s">
        <v>3</v>
      </c>
      <c r="F130" s="158" t="s">
        <v>9387</v>
      </c>
      <c r="H130" s="159">
        <v>2.25</v>
      </c>
      <c r="I130" s="160"/>
      <c r="L130" s="156"/>
      <c r="M130" s="161"/>
      <c r="T130" s="162"/>
      <c r="AT130" s="157" t="s">
        <v>442</v>
      </c>
      <c r="AU130" s="157" t="s">
        <v>79</v>
      </c>
      <c r="AV130" s="12" t="s">
        <v>79</v>
      </c>
      <c r="AW130" s="12" t="s">
        <v>31</v>
      </c>
      <c r="AX130" s="12" t="s">
        <v>69</v>
      </c>
      <c r="AY130" s="157" t="s">
        <v>328</v>
      </c>
    </row>
    <row r="131" spans="2:65" s="13" customFormat="1">
      <c r="B131" s="163"/>
      <c r="D131" s="151" t="s">
        <v>442</v>
      </c>
      <c r="E131" s="164" t="s">
        <v>3</v>
      </c>
      <c r="F131" s="165" t="s">
        <v>452</v>
      </c>
      <c r="H131" s="166">
        <v>23.29</v>
      </c>
      <c r="I131" s="167"/>
      <c r="L131" s="163"/>
      <c r="M131" s="168"/>
      <c r="T131" s="169"/>
      <c r="AT131" s="164" t="s">
        <v>442</v>
      </c>
      <c r="AU131" s="164" t="s">
        <v>79</v>
      </c>
      <c r="AV131" s="13" t="s">
        <v>113</v>
      </c>
      <c r="AW131" s="13" t="s">
        <v>31</v>
      </c>
      <c r="AX131" s="13" t="s">
        <v>76</v>
      </c>
      <c r="AY131" s="164" t="s">
        <v>328</v>
      </c>
    </row>
    <row r="132" spans="2:65" s="1" customFormat="1" ht="37.9" customHeight="1">
      <c r="B132" s="133"/>
      <c r="C132" s="134" t="s">
        <v>183</v>
      </c>
      <c r="D132" s="134" t="s">
        <v>331</v>
      </c>
      <c r="E132" s="135" t="s">
        <v>8133</v>
      </c>
      <c r="F132" s="136" t="s">
        <v>8606</v>
      </c>
      <c r="G132" s="137" t="s">
        <v>585</v>
      </c>
      <c r="H132" s="138">
        <v>2.3E-2</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c r="B133" s="34"/>
      <c r="D133" s="147" t="s">
        <v>338</v>
      </c>
      <c r="F133" s="148" t="s">
        <v>8135</v>
      </c>
      <c r="I133" s="149"/>
      <c r="L133" s="34"/>
      <c r="M133" s="150"/>
      <c r="T133" s="55"/>
      <c r="AT133" s="19" t="s">
        <v>338</v>
      </c>
      <c r="AU133" s="19" t="s">
        <v>79</v>
      </c>
    </row>
    <row r="134" spans="2:65" s="11" customFormat="1" ht="22.9" customHeight="1">
      <c r="B134" s="121"/>
      <c r="D134" s="122" t="s">
        <v>68</v>
      </c>
      <c r="E134" s="131" t="s">
        <v>9035</v>
      </c>
      <c r="F134" s="131" t="s">
        <v>9036</v>
      </c>
      <c r="I134" s="124"/>
      <c r="J134" s="132">
        <f>BK134</f>
        <v>0</v>
      </c>
      <c r="L134" s="121"/>
      <c r="M134" s="126"/>
      <c r="P134" s="127">
        <f>SUM(P135:P180)</f>
        <v>0</v>
      </c>
      <c r="R134" s="127">
        <f>SUM(R135:R180)</f>
        <v>0</v>
      </c>
      <c r="T134" s="128">
        <f>SUM(T135:T180)</f>
        <v>0</v>
      </c>
      <c r="AR134" s="122" t="s">
        <v>76</v>
      </c>
      <c r="AT134" s="129" t="s">
        <v>68</v>
      </c>
      <c r="AU134" s="129" t="s">
        <v>76</v>
      </c>
      <c r="AY134" s="122" t="s">
        <v>328</v>
      </c>
      <c r="BK134" s="130">
        <f>SUM(BK135:BK180)</f>
        <v>0</v>
      </c>
    </row>
    <row r="135" spans="2:65" s="1" customFormat="1" ht="21.75" customHeight="1">
      <c r="B135" s="133"/>
      <c r="C135" s="134" t="s">
        <v>235</v>
      </c>
      <c r="D135" s="134" t="s">
        <v>331</v>
      </c>
      <c r="E135" s="135" t="s">
        <v>7902</v>
      </c>
      <c r="F135" s="136" t="s">
        <v>7903</v>
      </c>
      <c r="G135" s="137" t="s">
        <v>491</v>
      </c>
      <c r="H135" s="138">
        <v>19.399999999999999</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c r="B136" s="34"/>
      <c r="D136" s="147" t="s">
        <v>338</v>
      </c>
      <c r="F136" s="148" t="s">
        <v>7904</v>
      </c>
      <c r="I136" s="149"/>
      <c r="L136" s="34"/>
      <c r="M136" s="150"/>
      <c r="T136" s="55"/>
      <c r="AT136" s="19" t="s">
        <v>338</v>
      </c>
      <c r="AU136" s="19" t="s">
        <v>79</v>
      </c>
    </row>
    <row r="137" spans="2:65" s="14" customFormat="1">
      <c r="B137" s="170"/>
      <c r="D137" s="151" t="s">
        <v>442</v>
      </c>
      <c r="E137" s="171" t="s">
        <v>3</v>
      </c>
      <c r="F137" s="172" t="s">
        <v>8578</v>
      </c>
      <c r="H137" s="171" t="s">
        <v>3</v>
      </c>
      <c r="I137" s="173"/>
      <c r="L137" s="170"/>
      <c r="M137" s="174"/>
      <c r="T137" s="175"/>
      <c r="AT137" s="171" t="s">
        <v>442</v>
      </c>
      <c r="AU137" s="171" t="s">
        <v>79</v>
      </c>
      <c r="AV137" s="14" t="s">
        <v>76</v>
      </c>
      <c r="AW137" s="14" t="s">
        <v>31</v>
      </c>
      <c r="AX137" s="14" t="s">
        <v>69</v>
      </c>
      <c r="AY137" s="171" t="s">
        <v>328</v>
      </c>
    </row>
    <row r="138" spans="2:65" s="12" customFormat="1">
      <c r="B138" s="156"/>
      <c r="D138" s="151" t="s">
        <v>442</v>
      </c>
      <c r="E138" s="157" t="s">
        <v>3</v>
      </c>
      <c r="F138" s="158" t="s">
        <v>9380</v>
      </c>
      <c r="H138" s="159">
        <v>10.4</v>
      </c>
      <c r="I138" s="160"/>
      <c r="L138" s="156"/>
      <c r="M138" s="161"/>
      <c r="T138" s="162"/>
      <c r="AT138" s="157" t="s">
        <v>442</v>
      </c>
      <c r="AU138" s="157" t="s">
        <v>79</v>
      </c>
      <c r="AV138" s="12" t="s">
        <v>79</v>
      </c>
      <c r="AW138" s="12" t="s">
        <v>31</v>
      </c>
      <c r="AX138" s="12" t="s">
        <v>69</v>
      </c>
      <c r="AY138" s="157" t="s">
        <v>328</v>
      </c>
    </row>
    <row r="139" spans="2:65" s="14" customFormat="1" ht="22.5">
      <c r="B139" s="170"/>
      <c r="D139" s="151" t="s">
        <v>442</v>
      </c>
      <c r="E139" s="171" t="s">
        <v>3</v>
      </c>
      <c r="F139" s="172" t="s">
        <v>8580</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9381</v>
      </c>
      <c r="H140" s="159">
        <v>9</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19.399999999999999</v>
      </c>
      <c r="I141" s="167"/>
      <c r="L141" s="163"/>
      <c r="M141" s="168"/>
      <c r="T141" s="169"/>
      <c r="AT141" s="164" t="s">
        <v>442</v>
      </c>
      <c r="AU141" s="164" t="s">
        <v>79</v>
      </c>
      <c r="AV141" s="13" t="s">
        <v>113</v>
      </c>
      <c r="AW141" s="13" t="s">
        <v>31</v>
      </c>
      <c r="AX141" s="13" t="s">
        <v>76</v>
      </c>
      <c r="AY141" s="164" t="s">
        <v>328</v>
      </c>
    </row>
    <row r="142" spans="2:65" s="1" customFormat="1" ht="37.9" customHeight="1">
      <c r="B142" s="133"/>
      <c r="C142" s="134" t="s">
        <v>239</v>
      </c>
      <c r="D142" s="134" t="s">
        <v>331</v>
      </c>
      <c r="E142" s="135" t="s">
        <v>7909</v>
      </c>
      <c r="F142" s="136" t="s">
        <v>7910</v>
      </c>
      <c r="G142" s="137" t="s">
        <v>491</v>
      </c>
      <c r="H142" s="138">
        <v>19.399999999999999</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c r="B143" s="34"/>
      <c r="D143" s="147" t="s">
        <v>338</v>
      </c>
      <c r="F143" s="148" t="s">
        <v>7911</v>
      </c>
      <c r="I143" s="149"/>
      <c r="L143" s="34"/>
      <c r="M143" s="150"/>
      <c r="T143" s="55"/>
      <c r="AT143" s="19" t="s">
        <v>338</v>
      </c>
      <c r="AU143" s="19" t="s">
        <v>79</v>
      </c>
    </row>
    <row r="144" spans="2:65" s="1" customFormat="1" ht="16.5" customHeight="1">
      <c r="B144" s="133"/>
      <c r="C144" s="176" t="s">
        <v>9</v>
      </c>
      <c r="D144" s="176" t="s">
        <v>539</v>
      </c>
      <c r="E144" s="177" t="s">
        <v>7912</v>
      </c>
      <c r="F144" s="178" t="s">
        <v>7913</v>
      </c>
      <c r="G144" s="179" t="s">
        <v>491</v>
      </c>
      <c r="H144" s="180">
        <v>19.399999999999999</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2" customHeight="1">
      <c r="B145" s="133"/>
      <c r="C145" s="134" t="s">
        <v>505</v>
      </c>
      <c r="D145" s="134" t="s">
        <v>331</v>
      </c>
      <c r="E145" s="135" t="s">
        <v>8588</v>
      </c>
      <c r="F145" s="136" t="s">
        <v>8589</v>
      </c>
      <c r="G145" s="137" t="s">
        <v>439</v>
      </c>
      <c r="H145" s="138">
        <v>75</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c r="B146" s="34"/>
      <c r="D146" s="147" t="s">
        <v>338</v>
      </c>
      <c r="F146" s="148" t="s">
        <v>8590</v>
      </c>
      <c r="I146" s="149"/>
      <c r="L146" s="34"/>
      <c r="M146" s="150"/>
      <c r="T146" s="55"/>
      <c r="AT146" s="19" t="s">
        <v>338</v>
      </c>
      <c r="AU146" s="19" t="s">
        <v>79</v>
      </c>
    </row>
    <row r="147" spans="2:65" s="1" customFormat="1" ht="37.9" customHeight="1">
      <c r="B147" s="133"/>
      <c r="C147" s="134" t="s">
        <v>512</v>
      </c>
      <c r="D147" s="134" t="s">
        <v>331</v>
      </c>
      <c r="E147" s="135" t="s">
        <v>8609</v>
      </c>
      <c r="F147" s="136" t="s">
        <v>8610</v>
      </c>
      <c r="G147" s="137" t="s">
        <v>439</v>
      </c>
      <c r="H147" s="138">
        <v>75</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598</v>
      </c>
    </row>
    <row r="148" spans="2:65" s="1" customFormat="1">
      <c r="B148" s="34"/>
      <c r="D148" s="147" t="s">
        <v>338</v>
      </c>
      <c r="F148" s="148" t="s">
        <v>8611</v>
      </c>
      <c r="I148" s="149"/>
      <c r="L148" s="34"/>
      <c r="M148" s="150"/>
      <c r="T148" s="55"/>
      <c r="AT148" s="19" t="s">
        <v>338</v>
      </c>
      <c r="AU148" s="19" t="s">
        <v>79</v>
      </c>
    </row>
    <row r="149" spans="2:65" s="1" customFormat="1" ht="24.2" customHeight="1">
      <c r="B149" s="133"/>
      <c r="C149" s="134" t="s">
        <v>526</v>
      </c>
      <c r="D149" s="134" t="s">
        <v>331</v>
      </c>
      <c r="E149" s="135" t="s">
        <v>8592</v>
      </c>
      <c r="F149" s="136" t="s">
        <v>8593</v>
      </c>
      <c r="G149" s="137" t="s">
        <v>8594</v>
      </c>
      <c r="H149" s="138">
        <v>1.5</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610</v>
      </c>
    </row>
    <row r="150" spans="2:65" s="1" customFormat="1">
      <c r="B150" s="34"/>
      <c r="D150" s="147" t="s">
        <v>338</v>
      </c>
      <c r="F150" s="148" t="s">
        <v>8595</v>
      </c>
      <c r="I150" s="149"/>
      <c r="L150" s="34"/>
      <c r="M150" s="150"/>
      <c r="T150" s="55"/>
      <c r="AT150" s="19" t="s">
        <v>338</v>
      </c>
      <c r="AU150" s="19" t="s">
        <v>79</v>
      </c>
    </row>
    <row r="151" spans="2:65" s="14" customFormat="1">
      <c r="B151" s="170"/>
      <c r="D151" s="151" t="s">
        <v>442</v>
      </c>
      <c r="E151" s="171" t="s">
        <v>3</v>
      </c>
      <c r="F151" s="172" t="s">
        <v>8175</v>
      </c>
      <c r="H151" s="171" t="s">
        <v>3</v>
      </c>
      <c r="I151" s="173"/>
      <c r="L151" s="170"/>
      <c r="M151" s="174"/>
      <c r="T151" s="175"/>
      <c r="AT151" s="171" t="s">
        <v>442</v>
      </c>
      <c r="AU151" s="171" t="s">
        <v>79</v>
      </c>
      <c r="AV151" s="14" t="s">
        <v>76</v>
      </c>
      <c r="AW151" s="14" t="s">
        <v>31</v>
      </c>
      <c r="AX151" s="14" t="s">
        <v>69</v>
      </c>
      <c r="AY151" s="171" t="s">
        <v>328</v>
      </c>
    </row>
    <row r="152" spans="2:65" s="12" customFormat="1">
      <c r="B152" s="156"/>
      <c r="D152" s="151" t="s">
        <v>442</v>
      </c>
      <c r="E152" s="157" t="s">
        <v>3</v>
      </c>
      <c r="F152" s="158" t="s">
        <v>9382</v>
      </c>
      <c r="H152" s="159">
        <v>1.5</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1.5</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532</v>
      </c>
      <c r="D154" s="134" t="s">
        <v>331</v>
      </c>
      <c r="E154" s="135" t="s">
        <v>8597</v>
      </c>
      <c r="F154" s="136" t="s">
        <v>8598</v>
      </c>
      <c r="G154" s="137" t="s">
        <v>585</v>
      </c>
      <c r="H154" s="138">
        <v>2E-3</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621</v>
      </c>
    </row>
    <row r="155" spans="2:65" s="1" customFormat="1">
      <c r="B155" s="34"/>
      <c r="D155" s="147" t="s">
        <v>338</v>
      </c>
      <c r="F155" s="148" t="s">
        <v>8599</v>
      </c>
      <c r="I155" s="149"/>
      <c r="L155" s="34"/>
      <c r="M155" s="150"/>
      <c r="T155" s="55"/>
      <c r="AT155" s="19" t="s">
        <v>338</v>
      </c>
      <c r="AU155" s="19" t="s">
        <v>79</v>
      </c>
    </row>
    <row r="156" spans="2:65" s="1" customFormat="1" ht="16.5" customHeight="1">
      <c r="B156" s="133"/>
      <c r="C156" s="176" t="s">
        <v>538</v>
      </c>
      <c r="D156" s="176" t="s">
        <v>539</v>
      </c>
      <c r="E156" s="177" t="s">
        <v>8604</v>
      </c>
      <c r="F156" s="178" t="s">
        <v>8605</v>
      </c>
      <c r="G156" s="179" t="s">
        <v>1383</v>
      </c>
      <c r="H156" s="180">
        <v>2.25</v>
      </c>
      <c r="I156" s="181"/>
      <c r="J156" s="182">
        <f>ROUND(I156*H156,2)</f>
        <v>0</v>
      </c>
      <c r="K156" s="178" t="s">
        <v>335</v>
      </c>
      <c r="L156" s="183"/>
      <c r="M156" s="184" t="s">
        <v>3</v>
      </c>
      <c r="N156" s="185" t="s">
        <v>40</v>
      </c>
      <c r="P156" s="143">
        <f>O156*H156</f>
        <v>0</v>
      </c>
      <c r="Q156" s="143">
        <v>0</v>
      </c>
      <c r="R156" s="143">
        <f>Q156*H156</f>
        <v>0</v>
      </c>
      <c r="S156" s="143">
        <v>0</v>
      </c>
      <c r="T156" s="144">
        <f>S156*H156</f>
        <v>0</v>
      </c>
      <c r="AR156" s="145" t="s">
        <v>171</v>
      </c>
      <c r="AT156" s="145" t="s">
        <v>539</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631</v>
      </c>
    </row>
    <row r="157" spans="2:65" s="14" customFormat="1">
      <c r="B157" s="170"/>
      <c r="D157" s="151" t="s">
        <v>442</v>
      </c>
      <c r="E157" s="171" t="s">
        <v>3</v>
      </c>
      <c r="F157" s="172" t="s">
        <v>9386</v>
      </c>
      <c r="H157" s="171" t="s">
        <v>3</v>
      </c>
      <c r="I157" s="173"/>
      <c r="L157" s="170"/>
      <c r="M157" s="174"/>
      <c r="T157" s="175"/>
      <c r="AT157" s="171" t="s">
        <v>442</v>
      </c>
      <c r="AU157" s="171" t="s">
        <v>79</v>
      </c>
      <c r="AV157" s="14" t="s">
        <v>76</v>
      </c>
      <c r="AW157" s="14" t="s">
        <v>31</v>
      </c>
      <c r="AX157" s="14" t="s">
        <v>69</v>
      </c>
      <c r="AY157" s="171" t="s">
        <v>328</v>
      </c>
    </row>
    <row r="158" spans="2:65" s="12" customFormat="1">
      <c r="B158" s="156"/>
      <c r="D158" s="151" t="s">
        <v>442</v>
      </c>
      <c r="E158" s="157" t="s">
        <v>3</v>
      </c>
      <c r="F158" s="158" t="s">
        <v>9387</v>
      </c>
      <c r="H158" s="159">
        <v>2.25</v>
      </c>
      <c r="I158" s="160"/>
      <c r="L158" s="156"/>
      <c r="M158" s="161"/>
      <c r="T158" s="162"/>
      <c r="AT158" s="157" t="s">
        <v>442</v>
      </c>
      <c r="AU158" s="157" t="s">
        <v>79</v>
      </c>
      <c r="AV158" s="12" t="s">
        <v>79</v>
      </c>
      <c r="AW158" s="12" t="s">
        <v>31</v>
      </c>
      <c r="AX158" s="12" t="s">
        <v>69</v>
      </c>
      <c r="AY158" s="157" t="s">
        <v>328</v>
      </c>
    </row>
    <row r="159" spans="2:65" s="13" customFormat="1">
      <c r="B159" s="163"/>
      <c r="D159" s="151" t="s">
        <v>442</v>
      </c>
      <c r="E159" s="164" t="s">
        <v>3</v>
      </c>
      <c r="F159" s="165" t="s">
        <v>452</v>
      </c>
      <c r="H159" s="166">
        <v>2.25</v>
      </c>
      <c r="I159" s="167"/>
      <c r="L159" s="163"/>
      <c r="M159" s="168"/>
      <c r="T159" s="169"/>
      <c r="AT159" s="164" t="s">
        <v>442</v>
      </c>
      <c r="AU159" s="164" t="s">
        <v>79</v>
      </c>
      <c r="AV159" s="13" t="s">
        <v>113</v>
      </c>
      <c r="AW159" s="13" t="s">
        <v>31</v>
      </c>
      <c r="AX159" s="13" t="s">
        <v>76</v>
      </c>
      <c r="AY159" s="164" t="s">
        <v>328</v>
      </c>
    </row>
    <row r="160" spans="2:65" s="1" customFormat="1" ht="24.2" customHeight="1">
      <c r="B160" s="133"/>
      <c r="C160" s="134" t="s">
        <v>544</v>
      </c>
      <c r="D160" s="134" t="s">
        <v>331</v>
      </c>
      <c r="E160" s="135" t="s">
        <v>9039</v>
      </c>
      <c r="F160" s="136" t="s">
        <v>8620</v>
      </c>
      <c r="G160" s="137" t="s">
        <v>574</v>
      </c>
      <c r="H160" s="138">
        <v>9</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643</v>
      </c>
    </row>
    <row r="161" spans="2:65" s="1" customFormat="1">
      <c r="B161" s="34"/>
      <c r="D161" s="147" t="s">
        <v>338</v>
      </c>
      <c r="F161" s="148" t="s">
        <v>9040</v>
      </c>
      <c r="I161" s="149"/>
      <c r="L161" s="34"/>
      <c r="M161" s="150"/>
      <c r="T161" s="55"/>
      <c r="AT161" s="19" t="s">
        <v>338</v>
      </c>
      <c r="AU161" s="19" t="s">
        <v>79</v>
      </c>
    </row>
    <row r="162" spans="2:65" s="1" customFormat="1" ht="21.75" customHeight="1">
      <c r="B162" s="133"/>
      <c r="C162" s="134" t="s">
        <v>550</v>
      </c>
      <c r="D162" s="134" t="s">
        <v>331</v>
      </c>
      <c r="E162" s="135" t="s">
        <v>8616</v>
      </c>
      <c r="F162" s="136" t="s">
        <v>8617</v>
      </c>
      <c r="G162" s="137" t="s">
        <v>367</v>
      </c>
      <c r="H162" s="138">
        <v>12</v>
      </c>
      <c r="I162" s="139"/>
      <c r="J162" s="140">
        <f>ROUND(I162*H162,2)</f>
        <v>0</v>
      </c>
      <c r="K162" s="136" t="s">
        <v>335</v>
      </c>
      <c r="L162" s="34"/>
      <c r="M162" s="141" t="s">
        <v>3</v>
      </c>
      <c r="N162" s="142" t="s">
        <v>40</v>
      </c>
      <c r="P162" s="143">
        <f>O162*H162</f>
        <v>0</v>
      </c>
      <c r="Q162" s="143">
        <v>0</v>
      </c>
      <c r="R162" s="143">
        <f>Q162*H162</f>
        <v>0</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654</v>
      </c>
    </row>
    <row r="163" spans="2:65" s="1" customFormat="1">
      <c r="B163" s="34"/>
      <c r="D163" s="147" t="s">
        <v>338</v>
      </c>
      <c r="F163" s="148" t="s">
        <v>8618</v>
      </c>
      <c r="I163" s="149"/>
      <c r="L163" s="34"/>
      <c r="M163" s="150"/>
      <c r="T163" s="55"/>
      <c r="AT163" s="19" t="s">
        <v>338</v>
      </c>
      <c r="AU163" s="19" t="s">
        <v>79</v>
      </c>
    </row>
    <row r="164" spans="2:65" s="1" customFormat="1" ht="37.9" customHeight="1">
      <c r="B164" s="133"/>
      <c r="C164" s="134" t="s">
        <v>556</v>
      </c>
      <c r="D164" s="134" t="s">
        <v>331</v>
      </c>
      <c r="E164" s="135" t="s">
        <v>8404</v>
      </c>
      <c r="F164" s="136" t="s">
        <v>8405</v>
      </c>
      <c r="G164" s="137" t="s">
        <v>439</v>
      </c>
      <c r="H164" s="138">
        <v>75</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666</v>
      </c>
    </row>
    <row r="165" spans="2:65" s="1" customFormat="1">
      <c r="B165" s="34"/>
      <c r="D165" s="147" t="s">
        <v>338</v>
      </c>
      <c r="F165" s="148" t="s">
        <v>8406</v>
      </c>
      <c r="I165" s="149"/>
      <c r="L165" s="34"/>
      <c r="M165" s="150"/>
      <c r="T165" s="55"/>
      <c r="AT165" s="19" t="s">
        <v>338</v>
      </c>
      <c r="AU165" s="19" t="s">
        <v>79</v>
      </c>
    </row>
    <row r="166" spans="2:65" s="1" customFormat="1" ht="16.5" customHeight="1">
      <c r="B166" s="133"/>
      <c r="C166" s="176" t="s">
        <v>8</v>
      </c>
      <c r="D166" s="176" t="s">
        <v>539</v>
      </c>
      <c r="E166" s="177" t="s">
        <v>8407</v>
      </c>
      <c r="F166" s="178" t="s">
        <v>8408</v>
      </c>
      <c r="G166" s="179" t="s">
        <v>585</v>
      </c>
      <c r="H166" s="180">
        <v>2.25</v>
      </c>
      <c r="I166" s="181"/>
      <c r="J166" s="182">
        <f>ROUND(I166*H166,2)</f>
        <v>0</v>
      </c>
      <c r="K166" s="178" t="s">
        <v>335</v>
      </c>
      <c r="L166" s="183"/>
      <c r="M166" s="184" t="s">
        <v>3</v>
      </c>
      <c r="N166" s="185" t="s">
        <v>40</v>
      </c>
      <c r="P166" s="143">
        <f>O166*H166</f>
        <v>0</v>
      </c>
      <c r="Q166" s="143">
        <v>0</v>
      </c>
      <c r="R166" s="143">
        <f>Q166*H166</f>
        <v>0</v>
      </c>
      <c r="S166" s="143">
        <v>0</v>
      </c>
      <c r="T166" s="144">
        <f>S166*H166</f>
        <v>0</v>
      </c>
      <c r="AR166" s="145" t="s">
        <v>171</v>
      </c>
      <c r="AT166" s="145" t="s">
        <v>539</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4" customFormat="1">
      <c r="B167" s="170"/>
      <c r="D167" s="151" t="s">
        <v>442</v>
      </c>
      <c r="E167" s="171" t="s">
        <v>3</v>
      </c>
      <c r="F167" s="172" t="s">
        <v>8629</v>
      </c>
      <c r="H167" s="171" t="s">
        <v>3</v>
      </c>
      <c r="I167" s="173"/>
      <c r="L167" s="170"/>
      <c r="M167" s="174"/>
      <c r="T167" s="175"/>
      <c r="AT167" s="171" t="s">
        <v>442</v>
      </c>
      <c r="AU167" s="171" t="s">
        <v>79</v>
      </c>
      <c r="AV167" s="14" t="s">
        <v>76</v>
      </c>
      <c r="AW167" s="14" t="s">
        <v>31</v>
      </c>
      <c r="AX167" s="14" t="s">
        <v>69</v>
      </c>
      <c r="AY167" s="171" t="s">
        <v>328</v>
      </c>
    </row>
    <row r="168" spans="2:65" s="12" customFormat="1">
      <c r="B168" s="156"/>
      <c r="D168" s="151" t="s">
        <v>442</v>
      </c>
      <c r="E168" s="157" t="s">
        <v>3</v>
      </c>
      <c r="F168" s="158" t="s">
        <v>9388</v>
      </c>
      <c r="H168" s="159">
        <v>2.25</v>
      </c>
      <c r="I168" s="160"/>
      <c r="L168" s="156"/>
      <c r="M168" s="161"/>
      <c r="T168" s="162"/>
      <c r="AT168" s="157" t="s">
        <v>442</v>
      </c>
      <c r="AU168" s="157" t="s">
        <v>79</v>
      </c>
      <c r="AV168" s="12" t="s">
        <v>79</v>
      </c>
      <c r="AW168" s="12" t="s">
        <v>31</v>
      </c>
      <c r="AX168" s="12" t="s">
        <v>69</v>
      </c>
      <c r="AY168" s="157" t="s">
        <v>328</v>
      </c>
    </row>
    <row r="169" spans="2:65" s="13" customFormat="1">
      <c r="B169" s="163"/>
      <c r="D169" s="151" t="s">
        <v>442</v>
      </c>
      <c r="E169" s="164" t="s">
        <v>3</v>
      </c>
      <c r="F169" s="165" t="s">
        <v>452</v>
      </c>
      <c r="H169" s="166">
        <v>2.25</v>
      </c>
      <c r="I169" s="167"/>
      <c r="L169" s="163"/>
      <c r="M169" s="168"/>
      <c r="T169" s="169"/>
      <c r="AT169" s="164" t="s">
        <v>442</v>
      </c>
      <c r="AU169" s="164" t="s">
        <v>79</v>
      </c>
      <c r="AV169" s="13" t="s">
        <v>113</v>
      </c>
      <c r="AW169" s="13" t="s">
        <v>31</v>
      </c>
      <c r="AX169" s="13" t="s">
        <v>76</v>
      </c>
      <c r="AY169" s="164" t="s">
        <v>328</v>
      </c>
    </row>
    <row r="170" spans="2:65" s="1" customFormat="1" ht="24.2" customHeight="1">
      <c r="B170" s="133"/>
      <c r="C170" s="134" t="s">
        <v>564</v>
      </c>
      <c r="D170" s="134" t="s">
        <v>331</v>
      </c>
      <c r="E170" s="135" t="s">
        <v>9041</v>
      </c>
      <c r="F170" s="136" t="s">
        <v>8622</v>
      </c>
      <c r="G170" s="137" t="s">
        <v>439</v>
      </c>
      <c r="H170" s="138">
        <v>7.2</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79</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110</v>
      </c>
    </row>
    <row r="171" spans="2:65" s="1" customFormat="1">
      <c r="B171" s="34"/>
      <c r="D171" s="147" t="s">
        <v>338</v>
      </c>
      <c r="F171" s="148" t="s">
        <v>9042</v>
      </c>
      <c r="I171" s="149"/>
      <c r="L171" s="34"/>
      <c r="M171" s="150"/>
      <c r="T171" s="55"/>
      <c r="AT171" s="19" t="s">
        <v>338</v>
      </c>
      <c r="AU171" s="19" t="s">
        <v>79</v>
      </c>
    </row>
    <row r="172" spans="2:65" s="14" customFormat="1">
      <c r="B172" s="170"/>
      <c r="D172" s="151" t="s">
        <v>442</v>
      </c>
      <c r="E172" s="171" t="s">
        <v>3</v>
      </c>
      <c r="F172" s="172" t="s">
        <v>8623</v>
      </c>
      <c r="H172" s="171" t="s">
        <v>3</v>
      </c>
      <c r="I172" s="173"/>
      <c r="L172" s="170"/>
      <c r="M172" s="174"/>
      <c r="T172" s="175"/>
      <c r="AT172" s="171" t="s">
        <v>442</v>
      </c>
      <c r="AU172" s="171" t="s">
        <v>79</v>
      </c>
      <c r="AV172" s="14" t="s">
        <v>76</v>
      </c>
      <c r="AW172" s="14" t="s">
        <v>31</v>
      </c>
      <c r="AX172" s="14" t="s">
        <v>69</v>
      </c>
      <c r="AY172" s="171" t="s">
        <v>328</v>
      </c>
    </row>
    <row r="173" spans="2:65" s="14" customFormat="1">
      <c r="B173" s="170"/>
      <c r="D173" s="151" t="s">
        <v>442</v>
      </c>
      <c r="E173" s="171" t="s">
        <v>3</v>
      </c>
      <c r="F173" s="172" t="s">
        <v>8624</v>
      </c>
      <c r="H173" s="171" t="s">
        <v>3</v>
      </c>
      <c r="I173" s="173"/>
      <c r="L173" s="170"/>
      <c r="M173" s="174"/>
      <c r="T173" s="175"/>
      <c r="AT173" s="171" t="s">
        <v>442</v>
      </c>
      <c r="AU173" s="171" t="s">
        <v>79</v>
      </c>
      <c r="AV173" s="14" t="s">
        <v>76</v>
      </c>
      <c r="AW173" s="14" t="s">
        <v>31</v>
      </c>
      <c r="AX173" s="14" t="s">
        <v>69</v>
      </c>
      <c r="AY173" s="171" t="s">
        <v>328</v>
      </c>
    </row>
    <row r="174" spans="2:65" s="12" customFormat="1">
      <c r="B174" s="156"/>
      <c r="D174" s="151" t="s">
        <v>442</v>
      </c>
      <c r="E174" s="157" t="s">
        <v>3</v>
      </c>
      <c r="F174" s="158" t="s">
        <v>9389</v>
      </c>
      <c r="H174" s="159">
        <v>7.2</v>
      </c>
      <c r="I174" s="160"/>
      <c r="L174" s="156"/>
      <c r="M174" s="161"/>
      <c r="T174" s="162"/>
      <c r="AT174" s="157" t="s">
        <v>442</v>
      </c>
      <c r="AU174" s="157" t="s">
        <v>79</v>
      </c>
      <c r="AV174" s="12" t="s">
        <v>79</v>
      </c>
      <c r="AW174" s="12" t="s">
        <v>31</v>
      </c>
      <c r="AX174" s="12" t="s">
        <v>69</v>
      </c>
      <c r="AY174" s="157" t="s">
        <v>328</v>
      </c>
    </row>
    <row r="175" spans="2:65" s="13" customFormat="1">
      <c r="B175" s="163"/>
      <c r="D175" s="151" t="s">
        <v>442</v>
      </c>
      <c r="E175" s="164" t="s">
        <v>3</v>
      </c>
      <c r="F175" s="165" t="s">
        <v>452</v>
      </c>
      <c r="H175" s="166">
        <v>7.2</v>
      </c>
      <c r="I175" s="167"/>
      <c r="L175" s="163"/>
      <c r="M175" s="168"/>
      <c r="T175" s="169"/>
      <c r="AT175" s="164" t="s">
        <v>442</v>
      </c>
      <c r="AU175" s="164" t="s">
        <v>79</v>
      </c>
      <c r="AV175" s="13" t="s">
        <v>113</v>
      </c>
      <c r="AW175" s="13" t="s">
        <v>31</v>
      </c>
      <c r="AX175" s="13" t="s">
        <v>76</v>
      </c>
      <c r="AY175" s="164" t="s">
        <v>328</v>
      </c>
    </row>
    <row r="176" spans="2:65" s="1" customFormat="1" ht="16.5" customHeight="1">
      <c r="B176" s="133"/>
      <c r="C176" s="176" t="s">
        <v>571</v>
      </c>
      <c r="D176" s="176" t="s">
        <v>539</v>
      </c>
      <c r="E176" s="177" t="s">
        <v>8086</v>
      </c>
      <c r="F176" s="178" t="s">
        <v>8087</v>
      </c>
      <c r="G176" s="179" t="s">
        <v>491</v>
      </c>
      <c r="H176" s="180">
        <v>0.72</v>
      </c>
      <c r="I176" s="181"/>
      <c r="J176" s="182">
        <f>ROUND(I176*H176,2)</f>
        <v>0</v>
      </c>
      <c r="K176" s="178" t="s">
        <v>335</v>
      </c>
      <c r="L176" s="183"/>
      <c r="M176" s="184" t="s">
        <v>3</v>
      </c>
      <c r="N176" s="185" t="s">
        <v>40</v>
      </c>
      <c r="P176" s="143">
        <f>O176*H176</f>
        <v>0</v>
      </c>
      <c r="Q176" s="143">
        <v>0</v>
      </c>
      <c r="R176" s="143">
        <f>Q176*H176</f>
        <v>0</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696</v>
      </c>
    </row>
    <row r="177" spans="2:65" s="12" customFormat="1">
      <c r="B177" s="156"/>
      <c r="D177" s="151" t="s">
        <v>442</v>
      </c>
      <c r="E177" s="157" t="s">
        <v>3</v>
      </c>
      <c r="F177" s="158" t="s">
        <v>9390</v>
      </c>
      <c r="H177" s="159">
        <v>0.72</v>
      </c>
      <c r="I177" s="160"/>
      <c r="L177" s="156"/>
      <c r="M177" s="161"/>
      <c r="T177" s="162"/>
      <c r="AT177" s="157" t="s">
        <v>442</v>
      </c>
      <c r="AU177" s="157" t="s">
        <v>79</v>
      </c>
      <c r="AV177" s="12" t="s">
        <v>79</v>
      </c>
      <c r="AW177" s="12" t="s">
        <v>31</v>
      </c>
      <c r="AX177" s="12" t="s">
        <v>69</v>
      </c>
      <c r="AY177" s="157" t="s">
        <v>328</v>
      </c>
    </row>
    <row r="178" spans="2:65" s="13" customFormat="1">
      <c r="B178" s="163"/>
      <c r="D178" s="151" t="s">
        <v>442</v>
      </c>
      <c r="E178" s="164" t="s">
        <v>3</v>
      </c>
      <c r="F178" s="165" t="s">
        <v>452</v>
      </c>
      <c r="H178" s="166">
        <v>0.72</v>
      </c>
      <c r="I178" s="167"/>
      <c r="L178" s="163"/>
      <c r="M178" s="168"/>
      <c r="T178" s="169"/>
      <c r="AT178" s="164" t="s">
        <v>442</v>
      </c>
      <c r="AU178" s="164" t="s">
        <v>79</v>
      </c>
      <c r="AV178" s="13" t="s">
        <v>113</v>
      </c>
      <c r="AW178" s="13" t="s">
        <v>31</v>
      </c>
      <c r="AX178" s="13" t="s">
        <v>76</v>
      </c>
      <c r="AY178" s="164" t="s">
        <v>328</v>
      </c>
    </row>
    <row r="179" spans="2:65" s="1" customFormat="1" ht="37.9" customHeight="1">
      <c r="B179" s="133"/>
      <c r="C179" s="134" t="s">
        <v>576</v>
      </c>
      <c r="D179" s="134" t="s">
        <v>331</v>
      </c>
      <c r="E179" s="135" t="s">
        <v>8133</v>
      </c>
      <c r="F179" s="136" t="s">
        <v>8606</v>
      </c>
      <c r="G179" s="137" t="s">
        <v>585</v>
      </c>
      <c r="H179" s="138">
        <v>2.3969999999999998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710</v>
      </c>
    </row>
    <row r="180" spans="2:65" s="1" customFormat="1">
      <c r="B180" s="34"/>
      <c r="D180" s="147" t="s">
        <v>338</v>
      </c>
      <c r="F180" s="148" t="s">
        <v>8135</v>
      </c>
      <c r="I180" s="149"/>
      <c r="L180" s="34"/>
      <c r="M180" s="150"/>
      <c r="T180" s="55"/>
      <c r="AT180" s="19" t="s">
        <v>338</v>
      </c>
      <c r="AU180" s="19" t="s">
        <v>79</v>
      </c>
    </row>
    <row r="181" spans="2:65" s="11" customFormat="1" ht="22.9" customHeight="1">
      <c r="B181" s="121"/>
      <c r="D181" s="122" t="s">
        <v>68</v>
      </c>
      <c r="E181" s="131" t="s">
        <v>9047</v>
      </c>
      <c r="F181" s="131" t="s">
        <v>9048</v>
      </c>
      <c r="I181" s="124"/>
      <c r="J181" s="132">
        <f>BK181</f>
        <v>0</v>
      </c>
      <c r="L181" s="121"/>
      <c r="M181" s="126"/>
      <c r="P181" s="127">
        <f>SUM(P182:P208)</f>
        <v>0</v>
      </c>
      <c r="R181" s="127">
        <f>SUM(R182:R208)</f>
        <v>0</v>
      </c>
      <c r="T181" s="128">
        <f>SUM(T182:T208)</f>
        <v>0</v>
      </c>
      <c r="AR181" s="122" t="s">
        <v>76</v>
      </c>
      <c r="AT181" s="129" t="s">
        <v>68</v>
      </c>
      <c r="AU181" s="129" t="s">
        <v>76</v>
      </c>
      <c r="AY181" s="122" t="s">
        <v>328</v>
      </c>
      <c r="BK181" s="130">
        <f>SUM(BK182:BK208)</f>
        <v>0</v>
      </c>
    </row>
    <row r="182" spans="2:65" s="1" customFormat="1" ht="21.75" customHeight="1">
      <c r="B182" s="133"/>
      <c r="C182" s="134" t="s">
        <v>473</v>
      </c>
      <c r="D182" s="134" t="s">
        <v>331</v>
      </c>
      <c r="E182" s="135" t="s">
        <v>7902</v>
      </c>
      <c r="F182" s="136" t="s">
        <v>7903</v>
      </c>
      <c r="G182" s="137" t="s">
        <v>491</v>
      </c>
      <c r="H182" s="138">
        <v>13.8</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718</v>
      </c>
    </row>
    <row r="183" spans="2:65" s="1" customFormat="1">
      <c r="B183" s="34"/>
      <c r="D183" s="147" t="s">
        <v>338</v>
      </c>
      <c r="F183" s="148" t="s">
        <v>7904</v>
      </c>
      <c r="I183" s="149"/>
      <c r="L183" s="34"/>
      <c r="M183" s="150"/>
      <c r="T183" s="55"/>
      <c r="AT183" s="19" t="s">
        <v>338</v>
      </c>
      <c r="AU183" s="19" t="s">
        <v>79</v>
      </c>
    </row>
    <row r="184" spans="2:65" s="14" customFormat="1">
      <c r="B184" s="170"/>
      <c r="D184" s="151" t="s">
        <v>442</v>
      </c>
      <c r="E184" s="171" t="s">
        <v>3</v>
      </c>
      <c r="F184" s="172" t="s">
        <v>8633</v>
      </c>
      <c r="H184" s="171" t="s">
        <v>3</v>
      </c>
      <c r="I184" s="173"/>
      <c r="L184" s="170"/>
      <c r="M184" s="174"/>
      <c r="T184" s="175"/>
      <c r="AT184" s="171" t="s">
        <v>442</v>
      </c>
      <c r="AU184" s="171" t="s">
        <v>79</v>
      </c>
      <c r="AV184" s="14" t="s">
        <v>76</v>
      </c>
      <c r="AW184" s="14" t="s">
        <v>31</v>
      </c>
      <c r="AX184" s="14" t="s">
        <v>69</v>
      </c>
      <c r="AY184" s="171" t="s">
        <v>328</v>
      </c>
    </row>
    <row r="185" spans="2:65" s="12" customFormat="1">
      <c r="B185" s="156"/>
      <c r="D185" s="151" t="s">
        <v>442</v>
      </c>
      <c r="E185" s="157" t="s">
        <v>3</v>
      </c>
      <c r="F185" s="158" t="s">
        <v>9391</v>
      </c>
      <c r="H185" s="159">
        <v>7.8</v>
      </c>
      <c r="I185" s="160"/>
      <c r="L185" s="156"/>
      <c r="M185" s="161"/>
      <c r="T185" s="162"/>
      <c r="AT185" s="157" t="s">
        <v>442</v>
      </c>
      <c r="AU185" s="157" t="s">
        <v>79</v>
      </c>
      <c r="AV185" s="12" t="s">
        <v>79</v>
      </c>
      <c r="AW185" s="12" t="s">
        <v>31</v>
      </c>
      <c r="AX185" s="12" t="s">
        <v>69</v>
      </c>
      <c r="AY185" s="157" t="s">
        <v>328</v>
      </c>
    </row>
    <row r="186" spans="2:65" s="14" customFormat="1" ht="22.5">
      <c r="B186" s="170"/>
      <c r="D186" s="151" t="s">
        <v>442</v>
      </c>
      <c r="E186" s="171" t="s">
        <v>3</v>
      </c>
      <c r="F186" s="172" t="s">
        <v>8635</v>
      </c>
      <c r="H186" s="171" t="s">
        <v>3</v>
      </c>
      <c r="I186" s="173"/>
      <c r="L186" s="170"/>
      <c r="M186" s="174"/>
      <c r="T186" s="175"/>
      <c r="AT186" s="171" t="s">
        <v>442</v>
      </c>
      <c r="AU186" s="171" t="s">
        <v>79</v>
      </c>
      <c r="AV186" s="14" t="s">
        <v>76</v>
      </c>
      <c r="AW186" s="14" t="s">
        <v>31</v>
      </c>
      <c r="AX186" s="14" t="s">
        <v>69</v>
      </c>
      <c r="AY186" s="171" t="s">
        <v>328</v>
      </c>
    </row>
    <row r="187" spans="2:65" s="12" customFormat="1">
      <c r="B187" s="156"/>
      <c r="D187" s="151" t="s">
        <v>442</v>
      </c>
      <c r="E187" s="157" t="s">
        <v>3</v>
      </c>
      <c r="F187" s="158" t="s">
        <v>9392</v>
      </c>
      <c r="H187" s="159">
        <v>6</v>
      </c>
      <c r="I187" s="160"/>
      <c r="L187" s="156"/>
      <c r="M187" s="161"/>
      <c r="T187" s="162"/>
      <c r="AT187" s="157" t="s">
        <v>442</v>
      </c>
      <c r="AU187" s="157" t="s">
        <v>79</v>
      </c>
      <c r="AV187" s="12" t="s">
        <v>79</v>
      </c>
      <c r="AW187" s="12" t="s">
        <v>31</v>
      </c>
      <c r="AX187" s="12" t="s">
        <v>69</v>
      </c>
      <c r="AY187" s="157" t="s">
        <v>328</v>
      </c>
    </row>
    <row r="188" spans="2:65" s="13" customFormat="1">
      <c r="B188" s="163"/>
      <c r="D188" s="151" t="s">
        <v>442</v>
      </c>
      <c r="E188" s="164" t="s">
        <v>3</v>
      </c>
      <c r="F188" s="165" t="s">
        <v>452</v>
      </c>
      <c r="H188" s="166">
        <v>13.8</v>
      </c>
      <c r="I188" s="167"/>
      <c r="L188" s="163"/>
      <c r="M188" s="168"/>
      <c r="T188" s="169"/>
      <c r="AT188" s="164" t="s">
        <v>442</v>
      </c>
      <c r="AU188" s="164" t="s">
        <v>79</v>
      </c>
      <c r="AV188" s="13" t="s">
        <v>113</v>
      </c>
      <c r="AW188" s="13" t="s">
        <v>31</v>
      </c>
      <c r="AX188" s="13" t="s">
        <v>76</v>
      </c>
      <c r="AY188" s="164" t="s">
        <v>328</v>
      </c>
    </row>
    <row r="189" spans="2:65" s="1" customFormat="1" ht="37.9" customHeight="1">
      <c r="B189" s="133"/>
      <c r="C189" s="134" t="s">
        <v>588</v>
      </c>
      <c r="D189" s="134" t="s">
        <v>331</v>
      </c>
      <c r="E189" s="135" t="s">
        <v>7909</v>
      </c>
      <c r="F189" s="136" t="s">
        <v>7910</v>
      </c>
      <c r="G189" s="137" t="s">
        <v>491</v>
      </c>
      <c r="H189" s="138">
        <v>13.8</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152</v>
      </c>
    </row>
    <row r="190" spans="2:65" s="1" customFormat="1">
      <c r="B190" s="34"/>
      <c r="D190" s="147" t="s">
        <v>338</v>
      </c>
      <c r="F190" s="148" t="s">
        <v>7911</v>
      </c>
      <c r="I190" s="149"/>
      <c r="L190" s="34"/>
      <c r="M190" s="150"/>
      <c r="T190" s="55"/>
      <c r="AT190" s="19" t="s">
        <v>338</v>
      </c>
      <c r="AU190" s="19" t="s">
        <v>79</v>
      </c>
    </row>
    <row r="191" spans="2:65" s="1" customFormat="1" ht="16.5" customHeight="1">
      <c r="B191" s="133"/>
      <c r="C191" s="176" t="s">
        <v>593</v>
      </c>
      <c r="D191" s="176" t="s">
        <v>539</v>
      </c>
      <c r="E191" s="177" t="s">
        <v>7912</v>
      </c>
      <c r="F191" s="178" t="s">
        <v>7913</v>
      </c>
      <c r="G191" s="179" t="s">
        <v>491</v>
      </c>
      <c r="H191" s="180">
        <v>13.8</v>
      </c>
      <c r="I191" s="181"/>
      <c r="J191" s="182">
        <f>ROUND(I191*H191,2)</f>
        <v>0</v>
      </c>
      <c r="K191" s="178" t="s">
        <v>335</v>
      </c>
      <c r="L191" s="183"/>
      <c r="M191" s="184" t="s">
        <v>3</v>
      </c>
      <c r="N191" s="185" t="s">
        <v>40</v>
      </c>
      <c r="P191" s="143">
        <f>O191*H191</f>
        <v>0</v>
      </c>
      <c r="Q191" s="143">
        <v>0</v>
      </c>
      <c r="R191" s="143">
        <f>Q191*H191</f>
        <v>0</v>
      </c>
      <c r="S191" s="143">
        <v>0</v>
      </c>
      <c r="T191" s="144">
        <f>S191*H191</f>
        <v>0</v>
      </c>
      <c r="AR191" s="145" t="s">
        <v>171</v>
      </c>
      <c r="AT191" s="145" t="s">
        <v>539</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158</v>
      </c>
    </row>
    <row r="192" spans="2:65" s="1" customFormat="1" ht="24.2" customHeight="1">
      <c r="B192" s="133"/>
      <c r="C192" s="134" t="s">
        <v>598</v>
      </c>
      <c r="D192" s="134" t="s">
        <v>331</v>
      </c>
      <c r="E192" s="135" t="s">
        <v>8588</v>
      </c>
      <c r="F192" s="136" t="s">
        <v>8589</v>
      </c>
      <c r="G192" s="137" t="s">
        <v>439</v>
      </c>
      <c r="H192" s="138">
        <v>75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747</v>
      </c>
    </row>
    <row r="193" spans="2:65" s="1" customFormat="1">
      <c r="B193" s="34"/>
      <c r="D193" s="147" t="s">
        <v>338</v>
      </c>
      <c r="F193" s="148" t="s">
        <v>8590</v>
      </c>
      <c r="I193" s="149"/>
      <c r="L193" s="34"/>
      <c r="M193" s="150"/>
      <c r="T193" s="55"/>
      <c r="AT193" s="19" t="s">
        <v>338</v>
      </c>
      <c r="AU193" s="19" t="s">
        <v>79</v>
      </c>
    </row>
    <row r="194" spans="2:65" s="1" customFormat="1" ht="24.2" customHeight="1">
      <c r="B194" s="133"/>
      <c r="C194" s="134" t="s">
        <v>605</v>
      </c>
      <c r="D194" s="134" t="s">
        <v>331</v>
      </c>
      <c r="E194" s="135" t="s">
        <v>8592</v>
      </c>
      <c r="F194" s="136" t="s">
        <v>8593</v>
      </c>
      <c r="G194" s="137" t="s">
        <v>8594</v>
      </c>
      <c r="H194" s="138">
        <v>1.5</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756</v>
      </c>
    </row>
    <row r="195" spans="2:65" s="1" customFormat="1">
      <c r="B195" s="34"/>
      <c r="D195" s="147" t="s">
        <v>338</v>
      </c>
      <c r="F195" s="148" t="s">
        <v>8595</v>
      </c>
      <c r="I195" s="149"/>
      <c r="L195" s="34"/>
      <c r="M195" s="150"/>
      <c r="T195" s="55"/>
      <c r="AT195" s="19" t="s">
        <v>338</v>
      </c>
      <c r="AU195" s="19" t="s">
        <v>79</v>
      </c>
    </row>
    <row r="196" spans="2:65" s="14" customFormat="1">
      <c r="B196" s="170"/>
      <c r="D196" s="151" t="s">
        <v>442</v>
      </c>
      <c r="E196" s="171" t="s">
        <v>3</v>
      </c>
      <c r="F196" s="172" t="s">
        <v>8175</v>
      </c>
      <c r="H196" s="171" t="s">
        <v>3</v>
      </c>
      <c r="I196" s="173"/>
      <c r="L196" s="170"/>
      <c r="M196" s="174"/>
      <c r="T196" s="175"/>
      <c r="AT196" s="171" t="s">
        <v>442</v>
      </c>
      <c r="AU196" s="171" t="s">
        <v>79</v>
      </c>
      <c r="AV196" s="14" t="s">
        <v>76</v>
      </c>
      <c r="AW196" s="14" t="s">
        <v>31</v>
      </c>
      <c r="AX196" s="14" t="s">
        <v>69</v>
      </c>
      <c r="AY196" s="171" t="s">
        <v>328</v>
      </c>
    </row>
    <row r="197" spans="2:65" s="12" customFormat="1">
      <c r="B197" s="156"/>
      <c r="D197" s="151" t="s">
        <v>442</v>
      </c>
      <c r="E197" s="157" t="s">
        <v>3</v>
      </c>
      <c r="F197" s="158" t="s">
        <v>9382</v>
      </c>
      <c r="H197" s="159">
        <v>1.5</v>
      </c>
      <c r="I197" s="160"/>
      <c r="L197" s="156"/>
      <c r="M197" s="161"/>
      <c r="T197" s="162"/>
      <c r="AT197" s="157" t="s">
        <v>442</v>
      </c>
      <c r="AU197" s="157" t="s">
        <v>79</v>
      </c>
      <c r="AV197" s="12" t="s">
        <v>79</v>
      </c>
      <c r="AW197" s="12" t="s">
        <v>31</v>
      </c>
      <c r="AX197" s="12" t="s">
        <v>69</v>
      </c>
      <c r="AY197" s="157" t="s">
        <v>328</v>
      </c>
    </row>
    <row r="198" spans="2:65" s="13" customFormat="1">
      <c r="B198" s="163"/>
      <c r="D198" s="151" t="s">
        <v>442</v>
      </c>
      <c r="E198" s="164" t="s">
        <v>3</v>
      </c>
      <c r="F198" s="165" t="s">
        <v>452</v>
      </c>
      <c r="H198" s="166">
        <v>1.5</v>
      </c>
      <c r="I198" s="167"/>
      <c r="L198" s="163"/>
      <c r="M198" s="168"/>
      <c r="T198" s="169"/>
      <c r="AT198" s="164" t="s">
        <v>442</v>
      </c>
      <c r="AU198" s="164" t="s">
        <v>79</v>
      </c>
      <c r="AV198" s="13" t="s">
        <v>113</v>
      </c>
      <c r="AW198" s="13" t="s">
        <v>31</v>
      </c>
      <c r="AX198" s="13" t="s">
        <v>76</v>
      </c>
      <c r="AY198" s="164" t="s">
        <v>328</v>
      </c>
    </row>
    <row r="199" spans="2:65" s="1" customFormat="1" ht="24.2" customHeight="1">
      <c r="B199" s="133"/>
      <c r="C199" s="134" t="s">
        <v>610</v>
      </c>
      <c r="D199" s="134" t="s">
        <v>331</v>
      </c>
      <c r="E199" s="135" t="s">
        <v>8597</v>
      </c>
      <c r="F199" s="136" t="s">
        <v>8598</v>
      </c>
      <c r="G199" s="137" t="s">
        <v>585</v>
      </c>
      <c r="H199" s="138">
        <v>2E-3</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764</v>
      </c>
    </row>
    <row r="200" spans="2:65" s="1" customFormat="1">
      <c r="B200" s="34"/>
      <c r="D200" s="147" t="s">
        <v>338</v>
      </c>
      <c r="F200" s="148" t="s">
        <v>8599</v>
      </c>
      <c r="I200" s="149"/>
      <c r="L200" s="34"/>
      <c r="M200" s="150"/>
      <c r="T200" s="55"/>
      <c r="AT200" s="19" t="s">
        <v>338</v>
      </c>
      <c r="AU200" s="19" t="s">
        <v>79</v>
      </c>
    </row>
    <row r="201" spans="2:65" s="12" customFormat="1">
      <c r="B201" s="156"/>
      <c r="D201" s="151" t="s">
        <v>442</v>
      </c>
      <c r="E201" s="157" t="s">
        <v>3</v>
      </c>
      <c r="F201" s="158" t="s">
        <v>9393</v>
      </c>
      <c r="H201" s="159">
        <v>2E-3</v>
      </c>
      <c r="I201" s="160"/>
      <c r="L201" s="156"/>
      <c r="M201" s="161"/>
      <c r="T201" s="162"/>
      <c r="AT201" s="157" t="s">
        <v>442</v>
      </c>
      <c r="AU201" s="157" t="s">
        <v>79</v>
      </c>
      <c r="AV201" s="12" t="s">
        <v>79</v>
      </c>
      <c r="AW201" s="12" t="s">
        <v>31</v>
      </c>
      <c r="AX201" s="12" t="s">
        <v>69</v>
      </c>
      <c r="AY201" s="157" t="s">
        <v>328</v>
      </c>
    </row>
    <row r="202" spans="2:65" s="13" customFormat="1">
      <c r="B202" s="163"/>
      <c r="D202" s="151" t="s">
        <v>442</v>
      </c>
      <c r="E202" s="164" t="s">
        <v>3</v>
      </c>
      <c r="F202" s="165" t="s">
        <v>452</v>
      </c>
      <c r="H202" s="166">
        <v>2E-3</v>
      </c>
      <c r="I202" s="167"/>
      <c r="L202" s="163"/>
      <c r="M202" s="168"/>
      <c r="T202" s="169"/>
      <c r="AT202" s="164" t="s">
        <v>442</v>
      </c>
      <c r="AU202" s="164" t="s">
        <v>79</v>
      </c>
      <c r="AV202" s="13" t="s">
        <v>113</v>
      </c>
      <c r="AW202" s="13" t="s">
        <v>31</v>
      </c>
      <c r="AX202" s="13" t="s">
        <v>76</v>
      </c>
      <c r="AY202" s="164" t="s">
        <v>328</v>
      </c>
    </row>
    <row r="203" spans="2:65" s="1" customFormat="1" ht="16.5" customHeight="1">
      <c r="B203" s="133"/>
      <c r="C203" s="176" t="s">
        <v>616</v>
      </c>
      <c r="D203" s="176" t="s">
        <v>539</v>
      </c>
      <c r="E203" s="177" t="s">
        <v>8604</v>
      </c>
      <c r="F203" s="178" t="s">
        <v>8605</v>
      </c>
      <c r="G203" s="179" t="s">
        <v>1383</v>
      </c>
      <c r="H203" s="180">
        <v>2.25</v>
      </c>
      <c r="I203" s="181"/>
      <c r="J203" s="182">
        <f>ROUND(I203*H203,2)</f>
        <v>0</v>
      </c>
      <c r="K203" s="178" t="s">
        <v>335</v>
      </c>
      <c r="L203" s="183"/>
      <c r="M203" s="184" t="s">
        <v>3</v>
      </c>
      <c r="N203" s="185" t="s">
        <v>40</v>
      </c>
      <c r="P203" s="143">
        <f>O203*H203</f>
        <v>0</v>
      </c>
      <c r="Q203" s="143">
        <v>0</v>
      </c>
      <c r="R203" s="143">
        <f>Q203*H203</f>
        <v>0</v>
      </c>
      <c r="S203" s="143">
        <v>0</v>
      </c>
      <c r="T203" s="144">
        <f>S203*H203</f>
        <v>0</v>
      </c>
      <c r="AR203" s="145" t="s">
        <v>171</v>
      </c>
      <c r="AT203" s="145" t="s">
        <v>539</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773</v>
      </c>
    </row>
    <row r="204" spans="2:65" s="14" customFormat="1">
      <c r="B204" s="170"/>
      <c r="D204" s="151" t="s">
        <v>442</v>
      </c>
      <c r="E204" s="171" t="s">
        <v>3</v>
      </c>
      <c r="F204" s="172" t="s">
        <v>9386</v>
      </c>
      <c r="H204" s="171" t="s">
        <v>3</v>
      </c>
      <c r="I204" s="173"/>
      <c r="L204" s="170"/>
      <c r="M204" s="174"/>
      <c r="T204" s="175"/>
      <c r="AT204" s="171" t="s">
        <v>442</v>
      </c>
      <c r="AU204" s="171" t="s">
        <v>79</v>
      </c>
      <c r="AV204" s="14" t="s">
        <v>76</v>
      </c>
      <c r="AW204" s="14" t="s">
        <v>31</v>
      </c>
      <c r="AX204" s="14" t="s">
        <v>69</v>
      </c>
      <c r="AY204" s="171" t="s">
        <v>328</v>
      </c>
    </row>
    <row r="205" spans="2:65" s="12" customFormat="1">
      <c r="B205" s="156"/>
      <c r="D205" s="151" t="s">
        <v>442</v>
      </c>
      <c r="E205" s="157" t="s">
        <v>3</v>
      </c>
      <c r="F205" s="158" t="s">
        <v>9387</v>
      </c>
      <c r="H205" s="159">
        <v>2.25</v>
      </c>
      <c r="I205" s="160"/>
      <c r="L205" s="156"/>
      <c r="M205" s="161"/>
      <c r="T205" s="162"/>
      <c r="AT205" s="157" t="s">
        <v>442</v>
      </c>
      <c r="AU205" s="157" t="s">
        <v>79</v>
      </c>
      <c r="AV205" s="12" t="s">
        <v>79</v>
      </c>
      <c r="AW205" s="12" t="s">
        <v>31</v>
      </c>
      <c r="AX205" s="12" t="s">
        <v>69</v>
      </c>
      <c r="AY205" s="157" t="s">
        <v>328</v>
      </c>
    </row>
    <row r="206" spans="2:65" s="13" customFormat="1">
      <c r="B206" s="163"/>
      <c r="D206" s="151" t="s">
        <v>442</v>
      </c>
      <c r="E206" s="164" t="s">
        <v>3</v>
      </c>
      <c r="F206" s="165" t="s">
        <v>452</v>
      </c>
      <c r="H206" s="166">
        <v>2.25</v>
      </c>
      <c r="I206" s="167"/>
      <c r="L206" s="163"/>
      <c r="M206" s="168"/>
      <c r="T206" s="169"/>
      <c r="AT206" s="164" t="s">
        <v>442</v>
      </c>
      <c r="AU206" s="164" t="s">
        <v>79</v>
      </c>
      <c r="AV206" s="13" t="s">
        <v>113</v>
      </c>
      <c r="AW206" s="13" t="s">
        <v>31</v>
      </c>
      <c r="AX206" s="13" t="s">
        <v>76</v>
      </c>
      <c r="AY206" s="164" t="s">
        <v>328</v>
      </c>
    </row>
    <row r="207" spans="2:65" s="1" customFormat="1" ht="37.9" customHeight="1">
      <c r="B207" s="133"/>
      <c r="C207" s="134" t="s">
        <v>621</v>
      </c>
      <c r="D207" s="134" t="s">
        <v>331</v>
      </c>
      <c r="E207" s="135" t="s">
        <v>8133</v>
      </c>
      <c r="F207" s="136" t="s">
        <v>8606</v>
      </c>
      <c r="G207" s="137" t="s">
        <v>585</v>
      </c>
      <c r="H207" s="138">
        <v>2E-3</v>
      </c>
      <c r="I207" s="139"/>
      <c r="J207" s="140">
        <f>ROUND(I207*H207,2)</f>
        <v>0</v>
      </c>
      <c r="K207" s="136" t="s">
        <v>335</v>
      </c>
      <c r="L207" s="34"/>
      <c r="M207" s="141" t="s">
        <v>3</v>
      </c>
      <c r="N207" s="142" t="s">
        <v>40</v>
      </c>
      <c r="P207" s="143">
        <f>O207*H207</f>
        <v>0</v>
      </c>
      <c r="Q207" s="143">
        <v>0</v>
      </c>
      <c r="R207" s="143">
        <f>Q207*H207</f>
        <v>0</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783</v>
      </c>
    </row>
    <row r="208" spans="2:65" s="1" customFormat="1">
      <c r="B208" s="34"/>
      <c r="D208" s="147" t="s">
        <v>338</v>
      </c>
      <c r="F208" s="148" t="s">
        <v>8135</v>
      </c>
      <c r="I208" s="149"/>
      <c r="L208" s="34"/>
      <c r="M208" s="150"/>
      <c r="T208" s="55"/>
      <c r="AT208" s="19" t="s">
        <v>338</v>
      </c>
      <c r="AU208" s="19" t="s">
        <v>79</v>
      </c>
    </row>
    <row r="209" spans="2:65" s="11" customFormat="1" ht="22.9" customHeight="1">
      <c r="B209" s="121"/>
      <c r="D209" s="122" t="s">
        <v>68</v>
      </c>
      <c r="E209" s="131" t="s">
        <v>9051</v>
      </c>
      <c r="F209" s="131" t="s">
        <v>8638</v>
      </c>
      <c r="I209" s="124"/>
      <c r="J209" s="132">
        <f>BK209</f>
        <v>0</v>
      </c>
      <c r="L209" s="121"/>
      <c r="M209" s="126"/>
      <c r="P209" s="127">
        <f>SUM(P210:P253)</f>
        <v>0</v>
      </c>
      <c r="R209" s="127">
        <f>SUM(R210:R253)</f>
        <v>0</v>
      </c>
      <c r="T209" s="128">
        <f>SUM(T210:T253)</f>
        <v>0</v>
      </c>
      <c r="AR209" s="122" t="s">
        <v>76</v>
      </c>
      <c r="AT209" s="129" t="s">
        <v>68</v>
      </c>
      <c r="AU209" s="129" t="s">
        <v>76</v>
      </c>
      <c r="AY209" s="122" t="s">
        <v>328</v>
      </c>
      <c r="BK209" s="130">
        <f>SUM(BK210:BK253)</f>
        <v>0</v>
      </c>
    </row>
    <row r="210" spans="2:65" s="1" customFormat="1" ht="21.75" customHeight="1">
      <c r="B210" s="133"/>
      <c r="C210" s="134" t="s">
        <v>626</v>
      </c>
      <c r="D210" s="134" t="s">
        <v>331</v>
      </c>
      <c r="E210" s="135" t="s">
        <v>7902</v>
      </c>
      <c r="F210" s="136" t="s">
        <v>7903</v>
      </c>
      <c r="G210" s="137" t="s">
        <v>491</v>
      </c>
      <c r="H210" s="138">
        <v>13.8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c r="B211" s="34"/>
      <c r="D211" s="147" t="s">
        <v>338</v>
      </c>
      <c r="F211" s="148" t="s">
        <v>7904</v>
      </c>
      <c r="I211" s="149"/>
      <c r="L211" s="34"/>
      <c r="M211" s="150"/>
      <c r="T211" s="55"/>
      <c r="AT211" s="19" t="s">
        <v>338</v>
      </c>
      <c r="AU211" s="19" t="s">
        <v>79</v>
      </c>
    </row>
    <row r="212" spans="2:65" s="14" customFormat="1">
      <c r="B212" s="170"/>
      <c r="D212" s="151" t="s">
        <v>442</v>
      </c>
      <c r="E212" s="171" t="s">
        <v>3</v>
      </c>
      <c r="F212" s="172" t="s">
        <v>8633</v>
      </c>
      <c r="H212" s="171" t="s">
        <v>3</v>
      </c>
      <c r="I212" s="173"/>
      <c r="L212" s="170"/>
      <c r="M212" s="174"/>
      <c r="T212" s="175"/>
      <c r="AT212" s="171" t="s">
        <v>442</v>
      </c>
      <c r="AU212" s="171" t="s">
        <v>79</v>
      </c>
      <c r="AV212" s="14" t="s">
        <v>76</v>
      </c>
      <c r="AW212" s="14" t="s">
        <v>31</v>
      </c>
      <c r="AX212" s="14" t="s">
        <v>69</v>
      </c>
      <c r="AY212" s="171" t="s">
        <v>328</v>
      </c>
    </row>
    <row r="213" spans="2:65" s="12" customFormat="1">
      <c r="B213" s="156"/>
      <c r="D213" s="151" t="s">
        <v>442</v>
      </c>
      <c r="E213" s="157" t="s">
        <v>3</v>
      </c>
      <c r="F213" s="158" t="s">
        <v>9391</v>
      </c>
      <c r="H213" s="159">
        <v>7.8</v>
      </c>
      <c r="I213" s="160"/>
      <c r="L213" s="156"/>
      <c r="M213" s="161"/>
      <c r="T213" s="162"/>
      <c r="AT213" s="157" t="s">
        <v>442</v>
      </c>
      <c r="AU213" s="157" t="s">
        <v>79</v>
      </c>
      <c r="AV213" s="12" t="s">
        <v>79</v>
      </c>
      <c r="AW213" s="12" t="s">
        <v>31</v>
      </c>
      <c r="AX213" s="12" t="s">
        <v>69</v>
      </c>
      <c r="AY213" s="157" t="s">
        <v>328</v>
      </c>
    </row>
    <row r="214" spans="2:65" s="14" customFormat="1" ht="22.5">
      <c r="B214" s="170"/>
      <c r="D214" s="151" t="s">
        <v>442</v>
      </c>
      <c r="E214" s="171" t="s">
        <v>3</v>
      </c>
      <c r="F214" s="172" t="s">
        <v>8635</v>
      </c>
      <c r="H214" s="171" t="s">
        <v>3</v>
      </c>
      <c r="I214" s="173"/>
      <c r="L214" s="170"/>
      <c r="M214" s="174"/>
      <c r="T214" s="175"/>
      <c r="AT214" s="171" t="s">
        <v>442</v>
      </c>
      <c r="AU214" s="171" t="s">
        <v>79</v>
      </c>
      <c r="AV214" s="14" t="s">
        <v>76</v>
      </c>
      <c r="AW214" s="14" t="s">
        <v>31</v>
      </c>
      <c r="AX214" s="14" t="s">
        <v>69</v>
      </c>
      <c r="AY214" s="171" t="s">
        <v>328</v>
      </c>
    </row>
    <row r="215" spans="2:65" s="12" customFormat="1">
      <c r="B215" s="156"/>
      <c r="D215" s="151" t="s">
        <v>442</v>
      </c>
      <c r="E215" s="157" t="s">
        <v>3</v>
      </c>
      <c r="F215" s="158" t="s">
        <v>9392</v>
      </c>
      <c r="H215" s="159">
        <v>6</v>
      </c>
      <c r="I215" s="160"/>
      <c r="L215" s="156"/>
      <c r="M215" s="161"/>
      <c r="T215" s="162"/>
      <c r="AT215" s="157" t="s">
        <v>442</v>
      </c>
      <c r="AU215" s="157" t="s">
        <v>79</v>
      </c>
      <c r="AV215" s="12" t="s">
        <v>79</v>
      </c>
      <c r="AW215" s="12" t="s">
        <v>31</v>
      </c>
      <c r="AX215" s="12" t="s">
        <v>69</v>
      </c>
      <c r="AY215" s="157" t="s">
        <v>328</v>
      </c>
    </row>
    <row r="216" spans="2:65" s="13" customFormat="1">
      <c r="B216" s="163"/>
      <c r="D216" s="151" t="s">
        <v>442</v>
      </c>
      <c r="E216" s="164" t="s">
        <v>3</v>
      </c>
      <c r="F216" s="165" t="s">
        <v>452</v>
      </c>
      <c r="H216" s="166">
        <v>13.8</v>
      </c>
      <c r="I216" s="167"/>
      <c r="L216" s="163"/>
      <c r="M216" s="168"/>
      <c r="T216" s="169"/>
      <c r="AT216" s="164" t="s">
        <v>442</v>
      </c>
      <c r="AU216" s="164" t="s">
        <v>79</v>
      </c>
      <c r="AV216" s="13" t="s">
        <v>113</v>
      </c>
      <c r="AW216" s="13" t="s">
        <v>31</v>
      </c>
      <c r="AX216" s="13" t="s">
        <v>76</v>
      </c>
      <c r="AY216" s="164" t="s">
        <v>328</v>
      </c>
    </row>
    <row r="217" spans="2:65" s="1" customFormat="1" ht="37.9" customHeight="1">
      <c r="B217" s="133"/>
      <c r="C217" s="134" t="s">
        <v>631</v>
      </c>
      <c r="D217" s="134" t="s">
        <v>331</v>
      </c>
      <c r="E217" s="135" t="s">
        <v>7909</v>
      </c>
      <c r="F217" s="136" t="s">
        <v>7910</v>
      </c>
      <c r="G217" s="137" t="s">
        <v>491</v>
      </c>
      <c r="H217" s="138">
        <v>13.8</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800</v>
      </c>
    </row>
    <row r="218" spans="2:65" s="1" customFormat="1">
      <c r="B218" s="34"/>
      <c r="D218" s="147" t="s">
        <v>338</v>
      </c>
      <c r="F218" s="148" t="s">
        <v>7911</v>
      </c>
      <c r="I218" s="149"/>
      <c r="L218" s="34"/>
      <c r="M218" s="150"/>
      <c r="T218" s="55"/>
      <c r="AT218" s="19" t="s">
        <v>338</v>
      </c>
      <c r="AU218" s="19" t="s">
        <v>79</v>
      </c>
    </row>
    <row r="219" spans="2:65" s="1" customFormat="1" ht="16.5" customHeight="1">
      <c r="B219" s="133"/>
      <c r="C219" s="176" t="s">
        <v>638</v>
      </c>
      <c r="D219" s="176" t="s">
        <v>539</v>
      </c>
      <c r="E219" s="177" t="s">
        <v>7912</v>
      </c>
      <c r="F219" s="178" t="s">
        <v>7913</v>
      </c>
      <c r="G219" s="179" t="s">
        <v>491</v>
      </c>
      <c r="H219" s="180">
        <v>13.8</v>
      </c>
      <c r="I219" s="181"/>
      <c r="J219" s="182">
        <f>ROUND(I219*H219,2)</f>
        <v>0</v>
      </c>
      <c r="K219" s="178" t="s">
        <v>335</v>
      </c>
      <c r="L219" s="183"/>
      <c r="M219" s="184" t="s">
        <v>3</v>
      </c>
      <c r="N219" s="185" t="s">
        <v>40</v>
      </c>
      <c r="P219" s="143">
        <f>O219*H219</f>
        <v>0</v>
      </c>
      <c r="Q219" s="143">
        <v>0</v>
      </c>
      <c r="R219" s="143">
        <f>Q219*H219</f>
        <v>0</v>
      </c>
      <c r="S219" s="143">
        <v>0</v>
      </c>
      <c r="T219" s="144">
        <f>S219*H219</f>
        <v>0</v>
      </c>
      <c r="AR219" s="145" t="s">
        <v>171</v>
      </c>
      <c r="AT219" s="145" t="s">
        <v>539</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808</v>
      </c>
    </row>
    <row r="220" spans="2:65" s="1" customFormat="1" ht="24.2" customHeight="1">
      <c r="B220" s="133"/>
      <c r="C220" s="134" t="s">
        <v>643</v>
      </c>
      <c r="D220" s="134" t="s">
        <v>331</v>
      </c>
      <c r="E220" s="135" t="s">
        <v>8588</v>
      </c>
      <c r="F220" s="136" t="s">
        <v>8589</v>
      </c>
      <c r="G220" s="137" t="s">
        <v>439</v>
      </c>
      <c r="H220" s="138">
        <v>75</v>
      </c>
      <c r="I220" s="139"/>
      <c r="J220" s="140">
        <f>ROUND(I220*H220,2)</f>
        <v>0</v>
      </c>
      <c r="K220" s="136" t="s">
        <v>335</v>
      </c>
      <c r="L220" s="34"/>
      <c r="M220" s="141" t="s">
        <v>3</v>
      </c>
      <c r="N220" s="142" t="s">
        <v>40</v>
      </c>
      <c r="P220" s="143">
        <f>O220*H220</f>
        <v>0</v>
      </c>
      <c r="Q220" s="143">
        <v>0</v>
      </c>
      <c r="R220" s="143">
        <f>Q220*H220</f>
        <v>0</v>
      </c>
      <c r="S220" s="143">
        <v>0</v>
      </c>
      <c r="T220" s="144">
        <f>S220*H220</f>
        <v>0</v>
      </c>
      <c r="AR220" s="145" t="s">
        <v>113</v>
      </c>
      <c r="AT220" s="145" t="s">
        <v>331</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816</v>
      </c>
    </row>
    <row r="221" spans="2:65" s="1" customFormat="1">
      <c r="B221" s="34"/>
      <c r="D221" s="147" t="s">
        <v>338</v>
      </c>
      <c r="F221" s="148" t="s">
        <v>8590</v>
      </c>
      <c r="I221" s="149"/>
      <c r="L221" s="34"/>
      <c r="M221" s="150"/>
      <c r="T221" s="55"/>
      <c r="AT221" s="19" t="s">
        <v>338</v>
      </c>
      <c r="AU221" s="19" t="s">
        <v>79</v>
      </c>
    </row>
    <row r="222" spans="2:65" s="1" customFormat="1" ht="37.9" customHeight="1">
      <c r="B222" s="133"/>
      <c r="C222" s="134" t="s">
        <v>649</v>
      </c>
      <c r="D222" s="134" t="s">
        <v>331</v>
      </c>
      <c r="E222" s="135" t="s">
        <v>8609</v>
      </c>
      <c r="F222" s="136" t="s">
        <v>8610</v>
      </c>
      <c r="G222" s="137" t="s">
        <v>439</v>
      </c>
      <c r="H222" s="138">
        <v>75</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825</v>
      </c>
    </row>
    <row r="223" spans="2:65" s="1" customFormat="1">
      <c r="B223" s="34"/>
      <c r="D223" s="147" t="s">
        <v>338</v>
      </c>
      <c r="F223" s="148" t="s">
        <v>8611</v>
      </c>
      <c r="I223" s="149"/>
      <c r="L223" s="34"/>
      <c r="M223" s="150"/>
      <c r="T223" s="55"/>
      <c r="AT223" s="19" t="s">
        <v>338</v>
      </c>
      <c r="AU223" s="19" t="s">
        <v>79</v>
      </c>
    </row>
    <row r="224" spans="2:65" s="1" customFormat="1" ht="24.2" customHeight="1">
      <c r="B224" s="133"/>
      <c r="C224" s="134" t="s">
        <v>654</v>
      </c>
      <c r="D224" s="134" t="s">
        <v>331</v>
      </c>
      <c r="E224" s="135" t="s">
        <v>8592</v>
      </c>
      <c r="F224" s="136" t="s">
        <v>8593</v>
      </c>
      <c r="G224" s="137" t="s">
        <v>8594</v>
      </c>
      <c r="H224" s="138">
        <v>1.5</v>
      </c>
      <c r="I224" s="139"/>
      <c r="J224" s="140">
        <f>ROUND(I224*H224,2)</f>
        <v>0</v>
      </c>
      <c r="K224" s="136" t="s">
        <v>335</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835</v>
      </c>
    </row>
    <row r="225" spans="2:65" s="1" customFormat="1">
      <c r="B225" s="34"/>
      <c r="D225" s="147" t="s">
        <v>338</v>
      </c>
      <c r="F225" s="148" t="s">
        <v>8595</v>
      </c>
      <c r="I225" s="149"/>
      <c r="L225" s="34"/>
      <c r="M225" s="150"/>
      <c r="T225" s="55"/>
      <c r="AT225" s="19" t="s">
        <v>338</v>
      </c>
      <c r="AU225" s="19" t="s">
        <v>79</v>
      </c>
    </row>
    <row r="226" spans="2:65" s="14" customFormat="1">
      <c r="B226" s="170"/>
      <c r="D226" s="151" t="s">
        <v>442</v>
      </c>
      <c r="E226" s="171" t="s">
        <v>3</v>
      </c>
      <c r="F226" s="172" t="s">
        <v>8175</v>
      </c>
      <c r="H226" s="171" t="s">
        <v>3</v>
      </c>
      <c r="I226" s="173"/>
      <c r="L226" s="170"/>
      <c r="M226" s="174"/>
      <c r="T226" s="175"/>
      <c r="AT226" s="171" t="s">
        <v>442</v>
      </c>
      <c r="AU226" s="171" t="s">
        <v>79</v>
      </c>
      <c r="AV226" s="14" t="s">
        <v>76</v>
      </c>
      <c r="AW226" s="14" t="s">
        <v>31</v>
      </c>
      <c r="AX226" s="14" t="s">
        <v>69</v>
      </c>
      <c r="AY226" s="171" t="s">
        <v>328</v>
      </c>
    </row>
    <row r="227" spans="2:65" s="12" customFormat="1">
      <c r="B227" s="156"/>
      <c r="D227" s="151" t="s">
        <v>442</v>
      </c>
      <c r="E227" s="157" t="s">
        <v>3</v>
      </c>
      <c r="F227" s="158" t="s">
        <v>9382</v>
      </c>
      <c r="H227" s="159">
        <v>1.5</v>
      </c>
      <c r="I227" s="160"/>
      <c r="L227" s="156"/>
      <c r="M227" s="161"/>
      <c r="T227" s="162"/>
      <c r="AT227" s="157" t="s">
        <v>442</v>
      </c>
      <c r="AU227" s="157" t="s">
        <v>79</v>
      </c>
      <c r="AV227" s="12" t="s">
        <v>79</v>
      </c>
      <c r="AW227" s="12" t="s">
        <v>31</v>
      </c>
      <c r="AX227" s="12" t="s">
        <v>69</v>
      </c>
      <c r="AY227" s="157" t="s">
        <v>328</v>
      </c>
    </row>
    <row r="228" spans="2:65" s="13" customFormat="1">
      <c r="B228" s="163"/>
      <c r="D228" s="151" t="s">
        <v>442</v>
      </c>
      <c r="E228" s="164" t="s">
        <v>3</v>
      </c>
      <c r="F228" s="165" t="s">
        <v>452</v>
      </c>
      <c r="H228" s="166">
        <v>1.5</v>
      </c>
      <c r="I228" s="167"/>
      <c r="L228" s="163"/>
      <c r="M228" s="168"/>
      <c r="T228" s="169"/>
      <c r="AT228" s="164" t="s">
        <v>442</v>
      </c>
      <c r="AU228" s="164" t="s">
        <v>79</v>
      </c>
      <c r="AV228" s="13" t="s">
        <v>113</v>
      </c>
      <c r="AW228" s="13" t="s">
        <v>31</v>
      </c>
      <c r="AX228" s="13" t="s">
        <v>76</v>
      </c>
      <c r="AY228" s="164" t="s">
        <v>328</v>
      </c>
    </row>
    <row r="229" spans="2:65" s="1" customFormat="1" ht="24.2" customHeight="1">
      <c r="B229" s="133"/>
      <c r="C229" s="134" t="s">
        <v>661</v>
      </c>
      <c r="D229" s="134" t="s">
        <v>331</v>
      </c>
      <c r="E229" s="135" t="s">
        <v>8597</v>
      </c>
      <c r="F229" s="136" t="s">
        <v>8598</v>
      </c>
      <c r="G229" s="137" t="s">
        <v>585</v>
      </c>
      <c r="H229" s="138">
        <v>2E-3</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845</v>
      </c>
    </row>
    <row r="230" spans="2:65" s="1" customFormat="1">
      <c r="B230" s="34"/>
      <c r="D230" s="147" t="s">
        <v>338</v>
      </c>
      <c r="F230" s="148" t="s">
        <v>8599</v>
      </c>
      <c r="I230" s="149"/>
      <c r="L230" s="34"/>
      <c r="M230" s="150"/>
      <c r="T230" s="55"/>
      <c r="AT230" s="19" t="s">
        <v>338</v>
      </c>
      <c r="AU230" s="19" t="s">
        <v>79</v>
      </c>
    </row>
    <row r="231" spans="2:65" s="12" customFormat="1">
      <c r="B231" s="156"/>
      <c r="D231" s="151" t="s">
        <v>442</v>
      </c>
      <c r="E231" s="157" t="s">
        <v>3</v>
      </c>
      <c r="F231" s="158" t="s">
        <v>9393</v>
      </c>
      <c r="H231" s="159">
        <v>2E-3</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2E-3</v>
      </c>
      <c r="I232" s="167"/>
      <c r="L232" s="163"/>
      <c r="M232" s="168"/>
      <c r="T232" s="169"/>
      <c r="AT232" s="164" t="s">
        <v>442</v>
      </c>
      <c r="AU232" s="164" t="s">
        <v>79</v>
      </c>
      <c r="AV232" s="13" t="s">
        <v>113</v>
      </c>
      <c r="AW232" s="13" t="s">
        <v>31</v>
      </c>
      <c r="AX232" s="13" t="s">
        <v>76</v>
      </c>
      <c r="AY232" s="164" t="s">
        <v>328</v>
      </c>
    </row>
    <row r="233" spans="2:65" s="1" customFormat="1" ht="16.5" customHeight="1">
      <c r="B233" s="133"/>
      <c r="C233" s="176" t="s">
        <v>666</v>
      </c>
      <c r="D233" s="176" t="s">
        <v>539</v>
      </c>
      <c r="E233" s="177" t="s">
        <v>8604</v>
      </c>
      <c r="F233" s="178" t="s">
        <v>8605</v>
      </c>
      <c r="G233" s="179" t="s">
        <v>1383</v>
      </c>
      <c r="H233" s="180">
        <v>2.25</v>
      </c>
      <c r="I233" s="181"/>
      <c r="J233" s="182">
        <f>ROUND(I233*H233,2)</f>
        <v>0</v>
      </c>
      <c r="K233" s="178" t="s">
        <v>335</v>
      </c>
      <c r="L233" s="183"/>
      <c r="M233" s="184" t="s">
        <v>3</v>
      </c>
      <c r="N233" s="185" t="s">
        <v>40</v>
      </c>
      <c r="P233" s="143">
        <f>O233*H233</f>
        <v>0</v>
      </c>
      <c r="Q233" s="143">
        <v>0</v>
      </c>
      <c r="R233" s="143">
        <f>Q233*H233</f>
        <v>0</v>
      </c>
      <c r="S233" s="143">
        <v>0</v>
      </c>
      <c r="T233" s="144">
        <f>S233*H233</f>
        <v>0</v>
      </c>
      <c r="AR233" s="145" t="s">
        <v>171</v>
      </c>
      <c r="AT233" s="145" t="s">
        <v>539</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857</v>
      </c>
    </row>
    <row r="234" spans="2:65" s="14" customFormat="1">
      <c r="B234" s="170"/>
      <c r="D234" s="151" t="s">
        <v>442</v>
      </c>
      <c r="E234" s="171" t="s">
        <v>3</v>
      </c>
      <c r="F234" s="172" t="s">
        <v>9386</v>
      </c>
      <c r="H234" s="171" t="s">
        <v>3</v>
      </c>
      <c r="I234" s="173"/>
      <c r="L234" s="170"/>
      <c r="M234" s="174"/>
      <c r="T234" s="175"/>
      <c r="AT234" s="171" t="s">
        <v>442</v>
      </c>
      <c r="AU234" s="171" t="s">
        <v>79</v>
      </c>
      <c r="AV234" s="14" t="s">
        <v>76</v>
      </c>
      <c r="AW234" s="14" t="s">
        <v>31</v>
      </c>
      <c r="AX234" s="14" t="s">
        <v>69</v>
      </c>
      <c r="AY234" s="171" t="s">
        <v>328</v>
      </c>
    </row>
    <row r="235" spans="2:65" s="12" customFormat="1">
      <c r="B235" s="156"/>
      <c r="D235" s="151" t="s">
        <v>442</v>
      </c>
      <c r="E235" s="157" t="s">
        <v>3</v>
      </c>
      <c r="F235" s="158" t="s">
        <v>9387</v>
      </c>
      <c r="H235" s="159">
        <v>2.25</v>
      </c>
      <c r="I235" s="160"/>
      <c r="L235" s="156"/>
      <c r="M235" s="161"/>
      <c r="T235" s="162"/>
      <c r="AT235" s="157" t="s">
        <v>442</v>
      </c>
      <c r="AU235" s="157" t="s">
        <v>79</v>
      </c>
      <c r="AV235" s="12" t="s">
        <v>79</v>
      </c>
      <c r="AW235" s="12" t="s">
        <v>31</v>
      </c>
      <c r="AX235" s="12" t="s">
        <v>69</v>
      </c>
      <c r="AY235" s="157" t="s">
        <v>328</v>
      </c>
    </row>
    <row r="236" spans="2:65" s="13" customFormat="1">
      <c r="B236" s="163"/>
      <c r="D236" s="151" t="s">
        <v>442</v>
      </c>
      <c r="E236" s="164" t="s">
        <v>3</v>
      </c>
      <c r="F236" s="165" t="s">
        <v>452</v>
      </c>
      <c r="H236" s="166">
        <v>2.25</v>
      </c>
      <c r="I236" s="167"/>
      <c r="L236" s="163"/>
      <c r="M236" s="168"/>
      <c r="T236" s="169"/>
      <c r="AT236" s="164" t="s">
        <v>442</v>
      </c>
      <c r="AU236" s="164" t="s">
        <v>79</v>
      </c>
      <c r="AV236" s="13" t="s">
        <v>113</v>
      </c>
      <c r="AW236" s="13" t="s">
        <v>31</v>
      </c>
      <c r="AX236" s="13" t="s">
        <v>76</v>
      </c>
      <c r="AY236" s="164" t="s">
        <v>328</v>
      </c>
    </row>
    <row r="237" spans="2:65" s="1" customFormat="1" ht="37.9" customHeight="1">
      <c r="B237" s="133"/>
      <c r="C237" s="134" t="s">
        <v>671</v>
      </c>
      <c r="D237" s="134" t="s">
        <v>331</v>
      </c>
      <c r="E237" s="135" t="s">
        <v>8404</v>
      </c>
      <c r="F237" s="136" t="s">
        <v>8405</v>
      </c>
      <c r="G237" s="137" t="s">
        <v>439</v>
      </c>
      <c r="H237" s="138">
        <v>75</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177</v>
      </c>
    </row>
    <row r="238" spans="2:65" s="1" customFormat="1">
      <c r="B238" s="34"/>
      <c r="D238" s="147" t="s">
        <v>338</v>
      </c>
      <c r="F238" s="148" t="s">
        <v>8406</v>
      </c>
      <c r="I238" s="149"/>
      <c r="L238" s="34"/>
      <c r="M238" s="150"/>
      <c r="T238" s="55"/>
      <c r="AT238" s="19" t="s">
        <v>338</v>
      </c>
      <c r="AU238" s="19" t="s">
        <v>79</v>
      </c>
    </row>
    <row r="239" spans="2:65" s="1" customFormat="1" ht="16.5" customHeight="1">
      <c r="B239" s="133"/>
      <c r="C239" s="176" t="s">
        <v>676</v>
      </c>
      <c r="D239" s="176" t="s">
        <v>539</v>
      </c>
      <c r="E239" s="177" t="s">
        <v>8407</v>
      </c>
      <c r="F239" s="178" t="s">
        <v>8408</v>
      </c>
      <c r="G239" s="179" t="s">
        <v>585</v>
      </c>
      <c r="H239" s="180">
        <v>2.25</v>
      </c>
      <c r="I239" s="181"/>
      <c r="J239" s="182">
        <f>ROUND(I239*H239,2)</f>
        <v>0</v>
      </c>
      <c r="K239" s="178" t="s">
        <v>335</v>
      </c>
      <c r="L239" s="183"/>
      <c r="M239" s="184" t="s">
        <v>3</v>
      </c>
      <c r="N239" s="185" t="s">
        <v>40</v>
      </c>
      <c r="P239" s="143">
        <f>O239*H239</f>
        <v>0</v>
      </c>
      <c r="Q239" s="143">
        <v>0</v>
      </c>
      <c r="R239" s="143">
        <f>Q239*H239</f>
        <v>0</v>
      </c>
      <c r="S239" s="143">
        <v>0</v>
      </c>
      <c r="T239" s="144">
        <f>S239*H239</f>
        <v>0</v>
      </c>
      <c r="AR239" s="145" t="s">
        <v>171</v>
      </c>
      <c r="AT239" s="145" t="s">
        <v>539</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874</v>
      </c>
    </row>
    <row r="240" spans="2:65" s="14" customFormat="1">
      <c r="B240" s="170"/>
      <c r="D240" s="151" t="s">
        <v>442</v>
      </c>
      <c r="E240" s="171" t="s">
        <v>3</v>
      </c>
      <c r="F240" s="172" t="s">
        <v>8629</v>
      </c>
      <c r="H240" s="171" t="s">
        <v>3</v>
      </c>
      <c r="I240" s="173"/>
      <c r="L240" s="170"/>
      <c r="M240" s="174"/>
      <c r="T240" s="175"/>
      <c r="AT240" s="171" t="s">
        <v>442</v>
      </c>
      <c r="AU240" s="171" t="s">
        <v>79</v>
      </c>
      <c r="AV240" s="14" t="s">
        <v>76</v>
      </c>
      <c r="AW240" s="14" t="s">
        <v>31</v>
      </c>
      <c r="AX240" s="14" t="s">
        <v>69</v>
      </c>
      <c r="AY240" s="171" t="s">
        <v>328</v>
      </c>
    </row>
    <row r="241" spans="2:65" s="12" customFormat="1">
      <c r="B241" s="156"/>
      <c r="D241" s="151" t="s">
        <v>442</v>
      </c>
      <c r="E241" s="157" t="s">
        <v>3</v>
      </c>
      <c r="F241" s="158" t="s">
        <v>9388</v>
      </c>
      <c r="H241" s="159">
        <v>2.25</v>
      </c>
      <c r="I241" s="160"/>
      <c r="L241" s="156"/>
      <c r="M241" s="161"/>
      <c r="T241" s="162"/>
      <c r="AT241" s="157" t="s">
        <v>442</v>
      </c>
      <c r="AU241" s="157" t="s">
        <v>79</v>
      </c>
      <c r="AV241" s="12" t="s">
        <v>79</v>
      </c>
      <c r="AW241" s="12" t="s">
        <v>31</v>
      </c>
      <c r="AX241" s="12" t="s">
        <v>69</v>
      </c>
      <c r="AY241" s="157" t="s">
        <v>328</v>
      </c>
    </row>
    <row r="242" spans="2:65" s="13" customFormat="1">
      <c r="B242" s="163"/>
      <c r="D242" s="151" t="s">
        <v>442</v>
      </c>
      <c r="E242" s="164" t="s">
        <v>3</v>
      </c>
      <c r="F242" s="165" t="s">
        <v>452</v>
      </c>
      <c r="H242" s="166">
        <v>2.25</v>
      </c>
      <c r="I242" s="167"/>
      <c r="L242" s="163"/>
      <c r="M242" s="168"/>
      <c r="T242" s="169"/>
      <c r="AT242" s="164" t="s">
        <v>442</v>
      </c>
      <c r="AU242" s="164" t="s">
        <v>79</v>
      </c>
      <c r="AV242" s="13" t="s">
        <v>113</v>
      </c>
      <c r="AW242" s="13" t="s">
        <v>31</v>
      </c>
      <c r="AX242" s="13" t="s">
        <v>76</v>
      </c>
      <c r="AY242" s="164" t="s">
        <v>328</v>
      </c>
    </row>
    <row r="243" spans="2:65" s="1" customFormat="1" ht="24.2" customHeight="1">
      <c r="B243" s="133"/>
      <c r="C243" s="134" t="s">
        <v>682</v>
      </c>
      <c r="D243" s="134" t="s">
        <v>331</v>
      </c>
      <c r="E243" s="135" t="s">
        <v>9041</v>
      </c>
      <c r="F243" s="136" t="s">
        <v>8622</v>
      </c>
      <c r="G243" s="137" t="s">
        <v>439</v>
      </c>
      <c r="H243" s="138">
        <v>7.2</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891</v>
      </c>
    </row>
    <row r="244" spans="2:65" s="1" customFormat="1">
      <c r="B244" s="34"/>
      <c r="D244" s="147" t="s">
        <v>338</v>
      </c>
      <c r="F244" s="148" t="s">
        <v>9042</v>
      </c>
      <c r="I244" s="149"/>
      <c r="L244" s="34"/>
      <c r="M244" s="150"/>
      <c r="T244" s="55"/>
      <c r="AT244" s="19" t="s">
        <v>338</v>
      </c>
      <c r="AU244" s="19" t="s">
        <v>79</v>
      </c>
    </row>
    <row r="245" spans="2:65" s="14" customFormat="1">
      <c r="B245" s="170"/>
      <c r="D245" s="151" t="s">
        <v>442</v>
      </c>
      <c r="E245" s="171" t="s">
        <v>3</v>
      </c>
      <c r="F245" s="172" t="s">
        <v>8623</v>
      </c>
      <c r="H245" s="171" t="s">
        <v>3</v>
      </c>
      <c r="I245" s="173"/>
      <c r="L245" s="170"/>
      <c r="M245" s="174"/>
      <c r="T245" s="175"/>
      <c r="AT245" s="171" t="s">
        <v>442</v>
      </c>
      <c r="AU245" s="171" t="s">
        <v>79</v>
      </c>
      <c r="AV245" s="14" t="s">
        <v>76</v>
      </c>
      <c r="AW245" s="14" t="s">
        <v>31</v>
      </c>
      <c r="AX245" s="14" t="s">
        <v>69</v>
      </c>
      <c r="AY245" s="171" t="s">
        <v>328</v>
      </c>
    </row>
    <row r="246" spans="2:65" s="14" customFormat="1">
      <c r="B246" s="170"/>
      <c r="D246" s="151" t="s">
        <v>442</v>
      </c>
      <c r="E246" s="171" t="s">
        <v>3</v>
      </c>
      <c r="F246" s="172" t="s">
        <v>8624</v>
      </c>
      <c r="H246" s="171" t="s">
        <v>3</v>
      </c>
      <c r="I246" s="173"/>
      <c r="L246" s="170"/>
      <c r="M246" s="174"/>
      <c r="T246" s="175"/>
      <c r="AT246" s="171" t="s">
        <v>442</v>
      </c>
      <c r="AU246" s="171" t="s">
        <v>79</v>
      </c>
      <c r="AV246" s="14" t="s">
        <v>76</v>
      </c>
      <c r="AW246" s="14" t="s">
        <v>31</v>
      </c>
      <c r="AX246" s="14" t="s">
        <v>69</v>
      </c>
      <c r="AY246" s="171" t="s">
        <v>328</v>
      </c>
    </row>
    <row r="247" spans="2:65" s="12" customFormat="1">
      <c r="B247" s="156"/>
      <c r="D247" s="151" t="s">
        <v>442</v>
      </c>
      <c r="E247" s="157" t="s">
        <v>3</v>
      </c>
      <c r="F247" s="158" t="s">
        <v>9389</v>
      </c>
      <c r="H247" s="159">
        <v>7.2</v>
      </c>
      <c r="I247" s="160"/>
      <c r="L247" s="156"/>
      <c r="M247" s="161"/>
      <c r="T247" s="162"/>
      <c r="AT247" s="157" t="s">
        <v>442</v>
      </c>
      <c r="AU247" s="157" t="s">
        <v>79</v>
      </c>
      <c r="AV247" s="12" t="s">
        <v>79</v>
      </c>
      <c r="AW247" s="12" t="s">
        <v>31</v>
      </c>
      <c r="AX247" s="12" t="s">
        <v>69</v>
      </c>
      <c r="AY247" s="157" t="s">
        <v>328</v>
      </c>
    </row>
    <row r="248" spans="2:65" s="13" customFormat="1">
      <c r="B248" s="163"/>
      <c r="D248" s="151" t="s">
        <v>442</v>
      </c>
      <c r="E248" s="164" t="s">
        <v>3</v>
      </c>
      <c r="F248" s="165" t="s">
        <v>452</v>
      </c>
      <c r="H248" s="166">
        <v>7.2</v>
      </c>
      <c r="I248" s="167"/>
      <c r="L248" s="163"/>
      <c r="M248" s="168"/>
      <c r="T248" s="169"/>
      <c r="AT248" s="164" t="s">
        <v>442</v>
      </c>
      <c r="AU248" s="164" t="s">
        <v>79</v>
      </c>
      <c r="AV248" s="13" t="s">
        <v>113</v>
      </c>
      <c r="AW248" s="13" t="s">
        <v>31</v>
      </c>
      <c r="AX248" s="13" t="s">
        <v>76</v>
      </c>
      <c r="AY248" s="164" t="s">
        <v>328</v>
      </c>
    </row>
    <row r="249" spans="2:65" s="1" customFormat="1" ht="16.5" customHeight="1">
      <c r="B249" s="133"/>
      <c r="C249" s="176" t="s">
        <v>110</v>
      </c>
      <c r="D249" s="176" t="s">
        <v>539</v>
      </c>
      <c r="E249" s="177" t="s">
        <v>8086</v>
      </c>
      <c r="F249" s="178" t="s">
        <v>8087</v>
      </c>
      <c r="G249" s="179" t="s">
        <v>491</v>
      </c>
      <c r="H249" s="180">
        <v>0.72</v>
      </c>
      <c r="I249" s="181"/>
      <c r="J249" s="182">
        <f>ROUND(I249*H249,2)</f>
        <v>0</v>
      </c>
      <c r="K249" s="178" t="s">
        <v>335</v>
      </c>
      <c r="L249" s="183"/>
      <c r="M249" s="184" t="s">
        <v>3</v>
      </c>
      <c r="N249" s="185" t="s">
        <v>40</v>
      </c>
      <c r="P249" s="143">
        <f>O249*H249</f>
        <v>0</v>
      </c>
      <c r="Q249" s="143">
        <v>0</v>
      </c>
      <c r="R249" s="143">
        <f>Q249*H249</f>
        <v>0</v>
      </c>
      <c r="S249" s="143">
        <v>0</v>
      </c>
      <c r="T249" s="144">
        <f>S249*H249</f>
        <v>0</v>
      </c>
      <c r="AR249" s="145" t="s">
        <v>171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903</v>
      </c>
    </row>
    <row r="250" spans="2:65" s="12" customFormat="1">
      <c r="B250" s="156"/>
      <c r="D250" s="151" t="s">
        <v>442</v>
      </c>
      <c r="E250" s="157" t="s">
        <v>3</v>
      </c>
      <c r="F250" s="158" t="s">
        <v>9390</v>
      </c>
      <c r="H250" s="159">
        <v>0.72</v>
      </c>
      <c r="I250" s="160"/>
      <c r="L250" s="156"/>
      <c r="M250" s="161"/>
      <c r="T250" s="162"/>
      <c r="AT250" s="157" t="s">
        <v>442</v>
      </c>
      <c r="AU250" s="157" t="s">
        <v>79</v>
      </c>
      <c r="AV250" s="12" t="s">
        <v>79</v>
      </c>
      <c r="AW250" s="12" t="s">
        <v>31</v>
      </c>
      <c r="AX250" s="12" t="s">
        <v>69</v>
      </c>
      <c r="AY250" s="157" t="s">
        <v>328</v>
      </c>
    </row>
    <row r="251" spans="2:65" s="13" customFormat="1">
      <c r="B251" s="163"/>
      <c r="D251" s="151" t="s">
        <v>442</v>
      </c>
      <c r="E251" s="164" t="s">
        <v>3</v>
      </c>
      <c r="F251" s="165" t="s">
        <v>452</v>
      </c>
      <c r="H251" s="166">
        <v>0.72</v>
      </c>
      <c r="I251" s="167"/>
      <c r="L251" s="163"/>
      <c r="M251" s="168"/>
      <c r="T251" s="169"/>
      <c r="AT251" s="164" t="s">
        <v>442</v>
      </c>
      <c r="AU251" s="164" t="s">
        <v>79</v>
      </c>
      <c r="AV251" s="13" t="s">
        <v>113</v>
      </c>
      <c r="AW251" s="13" t="s">
        <v>31</v>
      </c>
      <c r="AX251" s="13" t="s">
        <v>76</v>
      </c>
      <c r="AY251" s="164" t="s">
        <v>328</v>
      </c>
    </row>
    <row r="252" spans="2:65" s="1" customFormat="1" ht="37.9" customHeight="1">
      <c r="B252" s="133"/>
      <c r="C252" s="134" t="s">
        <v>125</v>
      </c>
      <c r="D252" s="134" t="s">
        <v>331</v>
      </c>
      <c r="E252" s="135" t="s">
        <v>8133</v>
      </c>
      <c r="F252" s="136" t="s">
        <v>8606</v>
      </c>
      <c r="G252" s="137" t="s">
        <v>585</v>
      </c>
      <c r="H252" s="138">
        <v>2.3959999999999999</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917</v>
      </c>
    </row>
    <row r="253" spans="2:65" s="1" customFormat="1">
      <c r="B253" s="34"/>
      <c r="D253" s="147" t="s">
        <v>338</v>
      </c>
      <c r="F253" s="148" t="s">
        <v>8135</v>
      </c>
      <c r="I253" s="149"/>
      <c r="L253" s="34"/>
      <c r="M253" s="150"/>
      <c r="T253" s="55"/>
      <c r="AT253" s="19" t="s">
        <v>338</v>
      </c>
      <c r="AU253" s="19" t="s">
        <v>79</v>
      </c>
    </row>
    <row r="254" spans="2:65" s="11" customFormat="1" ht="22.9" customHeight="1">
      <c r="B254" s="121"/>
      <c r="D254" s="122" t="s">
        <v>68</v>
      </c>
      <c r="E254" s="131" t="s">
        <v>9052</v>
      </c>
      <c r="F254" s="131" t="s">
        <v>9053</v>
      </c>
      <c r="I254" s="124"/>
      <c r="J254" s="132">
        <f>BK254</f>
        <v>0</v>
      </c>
      <c r="L254" s="121"/>
      <c r="M254" s="126"/>
      <c r="P254" s="127">
        <f>SUM(P255:P299)</f>
        <v>0</v>
      </c>
      <c r="R254" s="127">
        <f>SUM(R255:R299)</f>
        <v>0</v>
      </c>
      <c r="T254" s="128">
        <f>SUM(T255:T299)</f>
        <v>0</v>
      </c>
      <c r="AR254" s="122" t="s">
        <v>76</v>
      </c>
      <c r="AT254" s="129" t="s">
        <v>68</v>
      </c>
      <c r="AU254" s="129" t="s">
        <v>76</v>
      </c>
      <c r="AY254" s="122" t="s">
        <v>328</v>
      </c>
      <c r="BK254" s="130">
        <f>SUM(BK255:BK299)</f>
        <v>0</v>
      </c>
    </row>
    <row r="255" spans="2:65" s="1" customFormat="1" ht="21.75" customHeight="1">
      <c r="B255" s="133"/>
      <c r="C255" s="134" t="s">
        <v>696</v>
      </c>
      <c r="D255" s="134" t="s">
        <v>331</v>
      </c>
      <c r="E255" s="135" t="s">
        <v>7902</v>
      </c>
      <c r="F255" s="136" t="s">
        <v>7903</v>
      </c>
      <c r="G255" s="137" t="s">
        <v>491</v>
      </c>
      <c r="H255" s="138">
        <v>13.8</v>
      </c>
      <c r="I255" s="139"/>
      <c r="J255" s="140">
        <f>ROUND(I255*H255,2)</f>
        <v>0</v>
      </c>
      <c r="K255" s="136" t="s">
        <v>335</v>
      </c>
      <c r="L255" s="34"/>
      <c r="M255" s="141" t="s">
        <v>3</v>
      </c>
      <c r="N255" s="142" t="s">
        <v>40</v>
      </c>
      <c r="P255" s="143">
        <f>O255*H255</f>
        <v>0</v>
      </c>
      <c r="Q255" s="143">
        <v>0</v>
      </c>
      <c r="R255" s="143">
        <f>Q255*H255</f>
        <v>0</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934</v>
      </c>
    </row>
    <row r="256" spans="2:65" s="1" customFormat="1">
      <c r="B256" s="34"/>
      <c r="D256" s="147" t="s">
        <v>338</v>
      </c>
      <c r="F256" s="148" t="s">
        <v>7904</v>
      </c>
      <c r="I256" s="149"/>
      <c r="L256" s="34"/>
      <c r="M256" s="150"/>
      <c r="T256" s="55"/>
      <c r="AT256" s="19" t="s">
        <v>338</v>
      </c>
      <c r="AU256" s="19" t="s">
        <v>79</v>
      </c>
    </row>
    <row r="257" spans="2:65" s="14" customFormat="1">
      <c r="B257" s="170"/>
      <c r="D257" s="151" t="s">
        <v>442</v>
      </c>
      <c r="E257" s="171" t="s">
        <v>3</v>
      </c>
      <c r="F257" s="172" t="s">
        <v>8633</v>
      </c>
      <c r="H257" s="171" t="s">
        <v>3</v>
      </c>
      <c r="I257" s="173"/>
      <c r="L257" s="170"/>
      <c r="M257" s="174"/>
      <c r="T257" s="175"/>
      <c r="AT257" s="171" t="s">
        <v>442</v>
      </c>
      <c r="AU257" s="171" t="s">
        <v>79</v>
      </c>
      <c r="AV257" s="14" t="s">
        <v>76</v>
      </c>
      <c r="AW257" s="14" t="s">
        <v>31</v>
      </c>
      <c r="AX257" s="14" t="s">
        <v>69</v>
      </c>
      <c r="AY257" s="171" t="s">
        <v>328</v>
      </c>
    </row>
    <row r="258" spans="2:65" s="12" customFormat="1">
      <c r="B258" s="156"/>
      <c r="D258" s="151" t="s">
        <v>442</v>
      </c>
      <c r="E258" s="157" t="s">
        <v>3</v>
      </c>
      <c r="F258" s="158" t="s">
        <v>9391</v>
      </c>
      <c r="H258" s="159">
        <v>7.8</v>
      </c>
      <c r="I258" s="160"/>
      <c r="L258" s="156"/>
      <c r="M258" s="161"/>
      <c r="T258" s="162"/>
      <c r="AT258" s="157" t="s">
        <v>442</v>
      </c>
      <c r="AU258" s="157" t="s">
        <v>79</v>
      </c>
      <c r="AV258" s="12" t="s">
        <v>79</v>
      </c>
      <c r="AW258" s="12" t="s">
        <v>31</v>
      </c>
      <c r="AX258" s="12" t="s">
        <v>69</v>
      </c>
      <c r="AY258" s="157" t="s">
        <v>328</v>
      </c>
    </row>
    <row r="259" spans="2:65" s="14" customFormat="1" ht="22.5">
      <c r="B259" s="170"/>
      <c r="D259" s="151" t="s">
        <v>442</v>
      </c>
      <c r="E259" s="171" t="s">
        <v>3</v>
      </c>
      <c r="F259" s="172" t="s">
        <v>8635</v>
      </c>
      <c r="H259" s="171" t="s">
        <v>3</v>
      </c>
      <c r="I259" s="173"/>
      <c r="L259" s="170"/>
      <c r="M259" s="174"/>
      <c r="T259" s="175"/>
      <c r="AT259" s="171" t="s">
        <v>442</v>
      </c>
      <c r="AU259" s="171" t="s">
        <v>79</v>
      </c>
      <c r="AV259" s="14" t="s">
        <v>76</v>
      </c>
      <c r="AW259" s="14" t="s">
        <v>31</v>
      </c>
      <c r="AX259" s="14" t="s">
        <v>69</v>
      </c>
      <c r="AY259" s="171" t="s">
        <v>328</v>
      </c>
    </row>
    <row r="260" spans="2:65" s="12" customFormat="1">
      <c r="B260" s="156"/>
      <c r="D260" s="151" t="s">
        <v>442</v>
      </c>
      <c r="E260" s="157" t="s">
        <v>3</v>
      </c>
      <c r="F260" s="158" t="s">
        <v>9392</v>
      </c>
      <c r="H260" s="159">
        <v>6</v>
      </c>
      <c r="I260" s="160"/>
      <c r="L260" s="156"/>
      <c r="M260" s="161"/>
      <c r="T260" s="162"/>
      <c r="AT260" s="157" t="s">
        <v>442</v>
      </c>
      <c r="AU260" s="157" t="s">
        <v>79</v>
      </c>
      <c r="AV260" s="12" t="s">
        <v>79</v>
      </c>
      <c r="AW260" s="12" t="s">
        <v>31</v>
      </c>
      <c r="AX260" s="12" t="s">
        <v>69</v>
      </c>
      <c r="AY260" s="157" t="s">
        <v>328</v>
      </c>
    </row>
    <row r="261" spans="2:65" s="13" customFormat="1">
      <c r="B261" s="163"/>
      <c r="D261" s="151" t="s">
        <v>442</v>
      </c>
      <c r="E261" s="164" t="s">
        <v>3</v>
      </c>
      <c r="F261" s="165" t="s">
        <v>452</v>
      </c>
      <c r="H261" s="166">
        <v>13.8</v>
      </c>
      <c r="I261" s="167"/>
      <c r="L261" s="163"/>
      <c r="M261" s="168"/>
      <c r="T261" s="169"/>
      <c r="AT261" s="164" t="s">
        <v>442</v>
      </c>
      <c r="AU261" s="164" t="s">
        <v>79</v>
      </c>
      <c r="AV261" s="13" t="s">
        <v>113</v>
      </c>
      <c r="AW261" s="13" t="s">
        <v>31</v>
      </c>
      <c r="AX261" s="13" t="s">
        <v>76</v>
      </c>
      <c r="AY261" s="164" t="s">
        <v>328</v>
      </c>
    </row>
    <row r="262" spans="2:65" s="1" customFormat="1" ht="37.9" customHeight="1">
      <c r="B262" s="133"/>
      <c r="C262" s="134" t="s">
        <v>703</v>
      </c>
      <c r="D262" s="134" t="s">
        <v>331</v>
      </c>
      <c r="E262" s="135" t="s">
        <v>7909</v>
      </c>
      <c r="F262" s="136" t="s">
        <v>7910</v>
      </c>
      <c r="G262" s="137" t="s">
        <v>491</v>
      </c>
      <c r="H262" s="138">
        <v>13.8</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113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1534</v>
      </c>
    </row>
    <row r="263" spans="2:65" s="1" customFormat="1">
      <c r="B263" s="34"/>
      <c r="D263" s="147" t="s">
        <v>338</v>
      </c>
      <c r="F263" s="148" t="s">
        <v>7911</v>
      </c>
      <c r="I263" s="149"/>
      <c r="L263" s="34"/>
      <c r="M263" s="150"/>
      <c r="T263" s="55"/>
      <c r="AT263" s="19" t="s">
        <v>338</v>
      </c>
      <c r="AU263" s="19" t="s">
        <v>79</v>
      </c>
    </row>
    <row r="264" spans="2:65" s="1" customFormat="1" ht="16.5" customHeight="1">
      <c r="B264" s="133"/>
      <c r="C264" s="176" t="s">
        <v>710</v>
      </c>
      <c r="D264" s="176" t="s">
        <v>539</v>
      </c>
      <c r="E264" s="177" t="s">
        <v>7912</v>
      </c>
      <c r="F264" s="178" t="s">
        <v>7913</v>
      </c>
      <c r="G264" s="179" t="s">
        <v>491</v>
      </c>
      <c r="H264" s="180">
        <v>13.8</v>
      </c>
      <c r="I264" s="181"/>
      <c r="J264" s="182">
        <f>ROUND(I264*H264,2)</f>
        <v>0</v>
      </c>
      <c r="K264" s="178" t="s">
        <v>335</v>
      </c>
      <c r="L264" s="183"/>
      <c r="M264" s="184" t="s">
        <v>3</v>
      </c>
      <c r="N264" s="185" t="s">
        <v>40</v>
      </c>
      <c r="P264" s="143">
        <f>O264*H264</f>
        <v>0</v>
      </c>
      <c r="Q264" s="143">
        <v>0</v>
      </c>
      <c r="R264" s="143">
        <f>Q264*H264</f>
        <v>0</v>
      </c>
      <c r="S264" s="143">
        <v>0</v>
      </c>
      <c r="T264" s="144">
        <f>S264*H264</f>
        <v>0</v>
      </c>
      <c r="AR264" s="145" t="s">
        <v>171</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1327</v>
      </c>
    </row>
    <row r="265" spans="2:65" s="1" customFormat="1" ht="24.2" customHeight="1">
      <c r="B265" s="133"/>
      <c r="C265" s="134" t="s">
        <v>713</v>
      </c>
      <c r="D265" s="134" t="s">
        <v>331</v>
      </c>
      <c r="E265" s="135" t="s">
        <v>8588</v>
      </c>
      <c r="F265" s="136" t="s">
        <v>8589</v>
      </c>
      <c r="G265" s="137" t="s">
        <v>439</v>
      </c>
      <c r="H265" s="138">
        <v>75</v>
      </c>
      <c r="I265" s="139"/>
      <c r="J265" s="140">
        <f>ROUND(I265*H265,2)</f>
        <v>0</v>
      </c>
      <c r="K265" s="136" t="s">
        <v>335</v>
      </c>
      <c r="L265" s="34"/>
      <c r="M265" s="141" t="s">
        <v>3</v>
      </c>
      <c r="N265" s="142" t="s">
        <v>40</v>
      </c>
      <c r="P265" s="143">
        <f>O265*H265</f>
        <v>0</v>
      </c>
      <c r="Q265" s="143">
        <v>0</v>
      </c>
      <c r="R265" s="143">
        <f>Q265*H265</f>
        <v>0</v>
      </c>
      <c r="S265" s="143">
        <v>0</v>
      </c>
      <c r="T265" s="144">
        <f>S265*H265</f>
        <v>0</v>
      </c>
      <c r="AR265" s="145" t="s">
        <v>113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113</v>
      </c>
      <c r="BM265" s="145" t="s">
        <v>1330</v>
      </c>
    </row>
    <row r="266" spans="2:65" s="1" customFormat="1">
      <c r="B266" s="34"/>
      <c r="D266" s="147" t="s">
        <v>338</v>
      </c>
      <c r="F266" s="148" t="s">
        <v>8590</v>
      </c>
      <c r="I266" s="149"/>
      <c r="L266" s="34"/>
      <c r="M266" s="150"/>
      <c r="T266" s="55"/>
      <c r="AT266" s="19" t="s">
        <v>338</v>
      </c>
      <c r="AU266" s="19" t="s">
        <v>79</v>
      </c>
    </row>
    <row r="267" spans="2:65" s="1" customFormat="1" ht="24.2" customHeight="1">
      <c r="B267" s="133"/>
      <c r="C267" s="134" t="s">
        <v>718</v>
      </c>
      <c r="D267" s="134" t="s">
        <v>331</v>
      </c>
      <c r="E267" s="135" t="s">
        <v>8592</v>
      </c>
      <c r="F267" s="136" t="s">
        <v>8593</v>
      </c>
      <c r="G267" s="137" t="s">
        <v>8594</v>
      </c>
      <c r="H267" s="138">
        <v>1.5</v>
      </c>
      <c r="I267" s="139"/>
      <c r="J267" s="140">
        <f>ROUND(I267*H267,2)</f>
        <v>0</v>
      </c>
      <c r="K267" s="136" t="s">
        <v>335</v>
      </c>
      <c r="L267" s="34"/>
      <c r="M267" s="141" t="s">
        <v>3</v>
      </c>
      <c r="N267" s="142" t="s">
        <v>40</v>
      </c>
      <c r="P267" s="143">
        <f>O267*H267</f>
        <v>0</v>
      </c>
      <c r="Q267" s="143">
        <v>0</v>
      </c>
      <c r="R267" s="143">
        <f>Q267*H267</f>
        <v>0</v>
      </c>
      <c r="S267" s="143">
        <v>0</v>
      </c>
      <c r="T267" s="144">
        <f>S267*H267</f>
        <v>0</v>
      </c>
      <c r="AR267" s="145" t="s">
        <v>113</v>
      </c>
      <c r="AT267" s="145" t="s">
        <v>331</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1333</v>
      </c>
    </row>
    <row r="268" spans="2:65" s="1" customFormat="1">
      <c r="B268" s="34"/>
      <c r="D268" s="147" t="s">
        <v>338</v>
      </c>
      <c r="F268" s="148" t="s">
        <v>8595</v>
      </c>
      <c r="I268" s="149"/>
      <c r="L268" s="34"/>
      <c r="M268" s="150"/>
      <c r="T268" s="55"/>
      <c r="AT268" s="19" t="s">
        <v>338</v>
      </c>
      <c r="AU268" s="19" t="s">
        <v>79</v>
      </c>
    </row>
    <row r="269" spans="2:65" s="14" customFormat="1">
      <c r="B269" s="170"/>
      <c r="D269" s="151" t="s">
        <v>442</v>
      </c>
      <c r="E269" s="171" t="s">
        <v>3</v>
      </c>
      <c r="F269" s="172" t="s">
        <v>8175</v>
      </c>
      <c r="H269" s="171" t="s">
        <v>3</v>
      </c>
      <c r="I269" s="173"/>
      <c r="L269" s="170"/>
      <c r="M269" s="174"/>
      <c r="T269" s="175"/>
      <c r="AT269" s="171" t="s">
        <v>442</v>
      </c>
      <c r="AU269" s="171" t="s">
        <v>79</v>
      </c>
      <c r="AV269" s="14" t="s">
        <v>76</v>
      </c>
      <c r="AW269" s="14" t="s">
        <v>31</v>
      </c>
      <c r="AX269" s="14" t="s">
        <v>69</v>
      </c>
      <c r="AY269" s="171" t="s">
        <v>328</v>
      </c>
    </row>
    <row r="270" spans="2:65" s="12" customFormat="1">
      <c r="B270" s="156"/>
      <c r="D270" s="151" t="s">
        <v>442</v>
      </c>
      <c r="E270" s="157" t="s">
        <v>3</v>
      </c>
      <c r="F270" s="158" t="s">
        <v>9382</v>
      </c>
      <c r="H270" s="159">
        <v>1.5</v>
      </c>
      <c r="I270" s="160"/>
      <c r="L270" s="156"/>
      <c r="M270" s="161"/>
      <c r="T270" s="162"/>
      <c r="AT270" s="157" t="s">
        <v>442</v>
      </c>
      <c r="AU270" s="157" t="s">
        <v>79</v>
      </c>
      <c r="AV270" s="12" t="s">
        <v>79</v>
      </c>
      <c r="AW270" s="12" t="s">
        <v>31</v>
      </c>
      <c r="AX270" s="12" t="s">
        <v>69</v>
      </c>
      <c r="AY270" s="157" t="s">
        <v>328</v>
      </c>
    </row>
    <row r="271" spans="2:65" s="13" customFormat="1">
      <c r="B271" s="163"/>
      <c r="D271" s="151" t="s">
        <v>442</v>
      </c>
      <c r="E271" s="164" t="s">
        <v>3</v>
      </c>
      <c r="F271" s="165" t="s">
        <v>452</v>
      </c>
      <c r="H271" s="166">
        <v>1.5</v>
      </c>
      <c r="I271" s="167"/>
      <c r="L271" s="163"/>
      <c r="M271" s="168"/>
      <c r="T271" s="169"/>
      <c r="AT271" s="164" t="s">
        <v>442</v>
      </c>
      <c r="AU271" s="164" t="s">
        <v>79</v>
      </c>
      <c r="AV271" s="13" t="s">
        <v>113</v>
      </c>
      <c r="AW271" s="13" t="s">
        <v>31</v>
      </c>
      <c r="AX271" s="13" t="s">
        <v>76</v>
      </c>
      <c r="AY271" s="164" t="s">
        <v>328</v>
      </c>
    </row>
    <row r="272" spans="2:65" s="1" customFormat="1" ht="24.2" customHeight="1">
      <c r="B272" s="133"/>
      <c r="C272" s="134" t="s">
        <v>148</v>
      </c>
      <c r="D272" s="134" t="s">
        <v>331</v>
      </c>
      <c r="E272" s="135" t="s">
        <v>8597</v>
      </c>
      <c r="F272" s="136" t="s">
        <v>8598</v>
      </c>
      <c r="G272" s="137" t="s">
        <v>585</v>
      </c>
      <c r="H272" s="138">
        <v>2E-3</v>
      </c>
      <c r="I272" s="139"/>
      <c r="J272" s="140">
        <f>ROUND(I272*H272,2)</f>
        <v>0</v>
      </c>
      <c r="K272" s="136" t="s">
        <v>335</v>
      </c>
      <c r="L272" s="34"/>
      <c r="M272" s="141" t="s">
        <v>3</v>
      </c>
      <c r="N272" s="142" t="s">
        <v>40</v>
      </c>
      <c r="P272" s="143">
        <f>O272*H272</f>
        <v>0</v>
      </c>
      <c r="Q272" s="143">
        <v>0</v>
      </c>
      <c r="R272" s="143">
        <f>Q272*H272</f>
        <v>0</v>
      </c>
      <c r="S272" s="143">
        <v>0</v>
      </c>
      <c r="T272" s="144">
        <f>S272*H272</f>
        <v>0</v>
      </c>
      <c r="AR272" s="145" t="s">
        <v>113</v>
      </c>
      <c r="AT272" s="145" t="s">
        <v>331</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1336</v>
      </c>
    </row>
    <row r="273" spans="2:65" s="1" customFormat="1">
      <c r="B273" s="34"/>
      <c r="D273" s="147" t="s">
        <v>338</v>
      </c>
      <c r="F273" s="148" t="s">
        <v>8599</v>
      </c>
      <c r="I273" s="149"/>
      <c r="L273" s="34"/>
      <c r="M273" s="150"/>
      <c r="T273" s="55"/>
      <c r="AT273" s="19" t="s">
        <v>338</v>
      </c>
      <c r="AU273" s="19" t="s">
        <v>79</v>
      </c>
    </row>
    <row r="274" spans="2:65" s="12" customFormat="1">
      <c r="B274" s="156"/>
      <c r="D274" s="151" t="s">
        <v>442</v>
      </c>
      <c r="E274" s="157" t="s">
        <v>3</v>
      </c>
      <c r="F274" s="158" t="s">
        <v>9393</v>
      </c>
      <c r="H274" s="159">
        <v>2E-3</v>
      </c>
      <c r="I274" s="160"/>
      <c r="L274" s="156"/>
      <c r="M274" s="161"/>
      <c r="T274" s="162"/>
      <c r="AT274" s="157" t="s">
        <v>442</v>
      </c>
      <c r="AU274" s="157" t="s">
        <v>79</v>
      </c>
      <c r="AV274" s="12" t="s">
        <v>79</v>
      </c>
      <c r="AW274" s="12" t="s">
        <v>31</v>
      </c>
      <c r="AX274" s="12" t="s">
        <v>69</v>
      </c>
      <c r="AY274" s="157" t="s">
        <v>328</v>
      </c>
    </row>
    <row r="275" spans="2:65" s="13" customFormat="1">
      <c r="B275" s="163"/>
      <c r="D275" s="151" t="s">
        <v>442</v>
      </c>
      <c r="E275" s="164" t="s">
        <v>3</v>
      </c>
      <c r="F275" s="165" t="s">
        <v>452</v>
      </c>
      <c r="H275" s="166">
        <v>2E-3</v>
      </c>
      <c r="I275" s="167"/>
      <c r="L275" s="163"/>
      <c r="M275" s="168"/>
      <c r="T275" s="169"/>
      <c r="AT275" s="164" t="s">
        <v>442</v>
      </c>
      <c r="AU275" s="164" t="s">
        <v>79</v>
      </c>
      <c r="AV275" s="13" t="s">
        <v>113</v>
      </c>
      <c r="AW275" s="13" t="s">
        <v>31</v>
      </c>
      <c r="AX275" s="13" t="s">
        <v>76</v>
      </c>
      <c r="AY275" s="164" t="s">
        <v>328</v>
      </c>
    </row>
    <row r="276" spans="2:65" s="1" customFormat="1" ht="16.5" customHeight="1">
      <c r="B276" s="133"/>
      <c r="C276" s="176" t="s">
        <v>152</v>
      </c>
      <c r="D276" s="176" t="s">
        <v>539</v>
      </c>
      <c r="E276" s="177" t="s">
        <v>8604</v>
      </c>
      <c r="F276" s="178" t="s">
        <v>8605</v>
      </c>
      <c r="G276" s="179" t="s">
        <v>1383</v>
      </c>
      <c r="H276" s="180">
        <v>2.25</v>
      </c>
      <c r="I276" s="181"/>
      <c r="J276" s="182">
        <f>ROUND(I276*H276,2)</f>
        <v>0</v>
      </c>
      <c r="K276" s="178" t="s">
        <v>335</v>
      </c>
      <c r="L276" s="183"/>
      <c r="M276" s="184" t="s">
        <v>3</v>
      </c>
      <c r="N276" s="185" t="s">
        <v>40</v>
      </c>
      <c r="P276" s="143">
        <f>O276*H276</f>
        <v>0</v>
      </c>
      <c r="Q276" s="143">
        <v>0</v>
      </c>
      <c r="R276" s="143">
        <f>Q276*H276</f>
        <v>0</v>
      </c>
      <c r="S276" s="143">
        <v>0</v>
      </c>
      <c r="T276" s="144">
        <f>S276*H276</f>
        <v>0</v>
      </c>
      <c r="AR276" s="145" t="s">
        <v>171</v>
      </c>
      <c r="AT276" s="145" t="s">
        <v>539</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1339</v>
      </c>
    </row>
    <row r="277" spans="2:65" s="14" customFormat="1">
      <c r="B277" s="170"/>
      <c r="D277" s="151" t="s">
        <v>442</v>
      </c>
      <c r="E277" s="171" t="s">
        <v>3</v>
      </c>
      <c r="F277" s="172" t="s">
        <v>9386</v>
      </c>
      <c r="H277" s="171" t="s">
        <v>3</v>
      </c>
      <c r="I277" s="173"/>
      <c r="L277" s="170"/>
      <c r="M277" s="174"/>
      <c r="T277" s="175"/>
      <c r="AT277" s="171" t="s">
        <v>442</v>
      </c>
      <c r="AU277" s="171" t="s">
        <v>79</v>
      </c>
      <c r="AV277" s="14" t="s">
        <v>76</v>
      </c>
      <c r="AW277" s="14" t="s">
        <v>31</v>
      </c>
      <c r="AX277" s="14" t="s">
        <v>69</v>
      </c>
      <c r="AY277" s="171" t="s">
        <v>328</v>
      </c>
    </row>
    <row r="278" spans="2:65" s="12" customFormat="1">
      <c r="B278" s="156"/>
      <c r="D278" s="151" t="s">
        <v>442</v>
      </c>
      <c r="E278" s="157" t="s">
        <v>3</v>
      </c>
      <c r="F278" s="158" t="s">
        <v>9387</v>
      </c>
      <c r="H278" s="159">
        <v>2.25</v>
      </c>
      <c r="I278" s="160"/>
      <c r="L278" s="156"/>
      <c r="M278" s="161"/>
      <c r="T278" s="162"/>
      <c r="AT278" s="157" t="s">
        <v>442</v>
      </c>
      <c r="AU278" s="157" t="s">
        <v>79</v>
      </c>
      <c r="AV278" s="12" t="s">
        <v>79</v>
      </c>
      <c r="AW278" s="12" t="s">
        <v>31</v>
      </c>
      <c r="AX278" s="12" t="s">
        <v>69</v>
      </c>
      <c r="AY278" s="157" t="s">
        <v>328</v>
      </c>
    </row>
    <row r="279" spans="2:65" s="13" customFormat="1">
      <c r="B279" s="163"/>
      <c r="D279" s="151" t="s">
        <v>442</v>
      </c>
      <c r="E279" s="164" t="s">
        <v>3</v>
      </c>
      <c r="F279" s="165" t="s">
        <v>452</v>
      </c>
      <c r="H279" s="166">
        <v>2.25</v>
      </c>
      <c r="I279" s="167"/>
      <c r="L279" s="163"/>
      <c r="M279" s="168"/>
      <c r="T279" s="169"/>
      <c r="AT279" s="164" t="s">
        <v>442</v>
      </c>
      <c r="AU279" s="164" t="s">
        <v>79</v>
      </c>
      <c r="AV279" s="13" t="s">
        <v>113</v>
      </c>
      <c r="AW279" s="13" t="s">
        <v>31</v>
      </c>
      <c r="AX279" s="13" t="s">
        <v>76</v>
      </c>
      <c r="AY279" s="164" t="s">
        <v>328</v>
      </c>
    </row>
    <row r="280" spans="2:65" s="1" customFormat="1" ht="24.2" customHeight="1">
      <c r="B280" s="133"/>
      <c r="C280" s="134" t="s">
        <v>155</v>
      </c>
      <c r="D280" s="134" t="s">
        <v>331</v>
      </c>
      <c r="E280" s="135" t="s">
        <v>7894</v>
      </c>
      <c r="F280" s="136" t="s">
        <v>8644</v>
      </c>
      <c r="G280" s="137" t="s">
        <v>367</v>
      </c>
      <c r="H280" s="138">
        <v>7</v>
      </c>
      <c r="I280" s="139"/>
      <c r="J280" s="140">
        <f>ROUND(I280*H280,2)</f>
        <v>0</v>
      </c>
      <c r="K280" s="136" t="s">
        <v>335</v>
      </c>
      <c r="L280" s="34"/>
      <c r="M280" s="141" t="s">
        <v>3</v>
      </c>
      <c r="N280" s="142" t="s">
        <v>40</v>
      </c>
      <c r="P280" s="143">
        <f>O280*H280</f>
        <v>0</v>
      </c>
      <c r="Q280" s="143">
        <v>0</v>
      </c>
      <c r="R280" s="143">
        <f>Q280*H280</f>
        <v>0</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1342</v>
      </c>
    </row>
    <row r="281" spans="2:65" s="1" customFormat="1">
      <c r="B281" s="34"/>
      <c r="D281" s="147" t="s">
        <v>338</v>
      </c>
      <c r="F281" s="148" t="s">
        <v>7896</v>
      </c>
      <c r="I281" s="149"/>
      <c r="L281" s="34"/>
      <c r="M281" s="150"/>
      <c r="T281" s="55"/>
      <c r="AT281" s="19" t="s">
        <v>338</v>
      </c>
      <c r="AU281" s="19" t="s">
        <v>79</v>
      </c>
    </row>
    <row r="282" spans="2:65" s="1" customFormat="1" ht="24.2" customHeight="1">
      <c r="B282" s="133"/>
      <c r="C282" s="134" t="s">
        <v>158</v>
      </c>
      <c r="D282" s="134" t="s">
        <v>331</v>
      </c>
      <c r="E282" s="135" t="s">
        <v>8645</v>
      </c>
      <c r="F282" s="136" t="s">
        <v>8646</v>
      </c>
      <c r="G282" s="137" t="s">
        <v>574</v>
      </c>
      <c r="H282" s="138">
        <v>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570</v>
      </c>
    </row>
    <row r="283" spans="2:65" s="1" customFormat="1">
      <c r="B283" s="34"/>
      <c r="D283" s="147" t="s">
        <v>338</v>
      </c>
      <c r="F283" s="148" t="s">
        <v>8647</v>
      </c>
      <c r="I283" s="149"/>
      <c r="L283" s="34"/>
      <c r="M283" s="150"/>
      <c r="T283" s="55"/>
      <c r="AT283" s="19" t="s">
        <v>338</v>
      </c>
      <c r="AU283" s="19" t="s">
        <v>79</v>
      </c>
    </row>
    <row r="284" spans="2:65" s="1" customFormat="1" ht="24.2" customHeight="1">
      <c r="B284" s="133"/>
      <c r="C284" s="134" t="s">
        <v>161</v>
      </c>
      <c r="D284" s="134" t="s">
        <v>331</v>
      </c>
      <c r="E284" s="135" t="s">
        <v>8088</v>
      </c>
      <c r="F284" s="136" t="s">
        <v>8089</v>
      </c>
      <c r="G284" s="137" t="s">
        <v>574</v>
      </c>
      <c r="H284" s="138">
        <v>7</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1347</v>
      </c>
    </row>
    <row r="285" spans="2:65" s="1" customFormat="1">
      <c r="B285" s="34"/>
      <c r="D285" s="147" t="s">
        <v>338</v>
      </c>
      <c r="F285" s="148" t="s">
        <v>8090</v>
      </c>
      <c r="I285" s="149"/>
      <c r="L285" s="34"/>
      <c r="M285" s="150"/>
      <c r="T285" s="55"/>
      <c r="AT285" s="19" t="s">
        <v>338</v>
      </c>
      <c r="AU285" s="19" t="s">
        <v>79</v>
      </c>
    </row>
    <row r="286" spans="2:65" s="14" customFormat="1">
      <c r="B286" s="170"/>
      <c r="D286" s="151" t="s">
        <v>442</v>
      </c>
      <c r="E286" s="171" t="s">
        <v>3</v>
      </c>
      <c r="F286" s="172" t="s">
        <v>9394</v>
      </c>
      <c r="H286" s="171" t="s">
        <v>3</v>
      </c>
      <c r="I286" s="173"/>
      <c r="L286" s="170"/>
      <c r="M286" s="174"/>
      <c r="T286" s="175"/>
      <c r="AT286" s="171" t="s">
        <v>442</v>
      </c>
      <c r="AU286" s="171" t="s">
        <v>79</v>
      </c>
      <c r="AV286" s="14" t="s">
        <v>76</v>
      </c>
      <c r="AW286" s="14" t="s">
        <v>31</v>
      </c>
      <c r="AX286" s="14" t="s">
        <v>69</v>
      </c>
      <c r="AY286" s="171" t="s">
        <v>328</v>
      </c>
    </row>
    <row r="287" spans="2:65" s="12" customFormat="1">
      <c r="B287" s="156"/>
      <c r="D287" s="151" t="s">
        <v>442</v>
      </c>
      <c r="E287" s="157" t="s">
        <v>3</v>
      </c>
      <c r="F287" s="158" t="s">
        <v>168</v>
      </c>
      <c r="H287" s="159">
        <v>7</v>
      </c>
      <c r="I287" s="160"/>
      <c r="L287" s="156"/>
      <c r="M287" s="161"/>
      <c r="T287" s="162"/>
      <c r="AT287" s="157" t="s">
        <v>442</v>
      </c>
      <c r="AU287" s="157" t="s">
        <v>79</v>
      </c>
      <c r="AV287" s="12" t="s">
        <v>79</v>
      </c>
      <c r="AW287" s="12" t="s">
        <v>31</v>
      </c>
      <c r="AX287" s="12" t="s">
        <v>69</v>
      </c>
      <c r="AY287" s="157" t="s">
        <v>328</v>
      </c>
    </row>
    <row r="288" spans="2:65" s="13" customFormat="1">
      <c r="B288" s="163"/>
      <c r="D288" s="151" t="s">
        <v>442</v>
      </c>
      <c r="E288" s="164" t="s">
        <v>3</v>
      </c>
      <c r="F288" s="165" t="s">
        <v>452</v>
      </c>
      <c r="H288" s="166">
        <v>7</v>
      </c>
      <c r="I288" s="167"/>
      <c r="L288" s="163"/>
      <c r="M288" s="168"/>
      <c r="T288" s="169"/>
      <c r="AT288" s="164" t="s">
        <v>442</v>
      </c>
      <c r="AU288" s="164" t="s">
        <v>79</v>
      </c>
      <c r="AV288" s="13" t="s">
        <v>113</v>
      </c>
      <c r="AW288" s="13" t="s">
        <v>31</v>
      </c>
      <c r="AX288" s="13" t="s">
        <v>76</v>
      </c>
      <c r="AY288" s="164" t="s">
        <v>328</v>
      </c>
    </row>
    <row r="289" spans="2:65" s="1" customFormat="1" ht="16.5" customHeight="1">
      <c r="B289" s="133"/>
      <c r="C289" s="176" t="s">
        <v>747</v>
      </c>
      <c r="D289" s="176" t="s">
        <v>539</v>
      </c>
      <c r="E289" s="177" t="s">
        <v>8095</v>
      </c>
      <c r="F289" s="178" t="s">
        <v>8096</v>
      </c>
      <c r="G289" s="179" t="s">
        <v>3576</v>
      </c>
      <c r="H289" s="180">
        <v>4.2</v>
      </c>
      <c r="I289" s="181"/>
      <c r="J289" s="182">
        <f>ROUND(I289*H289,2)</f>
        <v>0</v>
      </c>
      <c r="K289" s="178" t="s">
        <v>3</v>
      </c>
      <c r="L289" s="183"/>
      <c r="M289" s="184" t="s">
        <v>3</v>
      </c>
      <c r="N289" s="185" t="s">
        <v>40</v>
      </c>
      <c r="P289" s="143">
        <f>O289*H289</f>
        <v>0</v>
      </c>
      <c r="Q289" s="143">
        <v>0</v>
      </c>
      <c r="R289" s="143">
        <f>Q289*H289</f>
        <v>0</v>
      </c>
      <c r="S289" s="143">
        <v>0</v>
      </c>
      <c r="T289" s="144">
        <f>S289*H289</f>
        <v>0</v>
      </c>
      <c r="AR289" s="145" t="s">
        <v>171</v>
      </c>
      <c r="AT289" s="145" t="s">
        <v>539</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1350</v>
      </c>
    </row>
    <row r="290" spans="2:65" s="12" customFormat="1">
      <c r="B290" s="156"/>
      <c r="D290" s="151" t="s">
        <v>442</v>
      </c>
      <c r="E290" s="157" t="s">
        <v>3</v>
      </c>
      <c r="F290" s="158" t="s">
        <v>9395</v>
      </c>
      <c r="H290" s="159">
        <v>4.2</v>
      </c>
      <c r="I290" s="160"/>
      <c r="L290" s="156"/>
      <c r="M290" s="161"/>
      <c r="T290" s="162"/>
      <c r="AT290" s="157" t="s">
        <v>442</v>
      </c>
      <c r="AU290" s="157" t="s">
        <v>79</v>
      </c>
      <c r="AV290" s="12" t="s">
        <v>79</v>
      </c>
      <c r="AW290" s="12" t="s">
        <v>31</v>
      </c>
      <c r="AX290" s="12" t="s">
        <v>69</v>
      </c>
      <c r="AY290" s="157" t="s">
        <v>328</v>
      </c>
    </row>
    <row r="291" spans="2:65" s="13" customFormat="1">
      <c r="B291" s="163"/>
      <c r="D291" s="151" t="s">
        <v>442</v>
      </c>
      <c r="E291" s="164" t="s">
        <v>3</v>
      </c>
      <c r="F291" s="165" t="s">
        <v>452</v>
      </c>
      <c r="H291" s="166">
        <v>4.2</v>
      </c>
      <c r="I291" s="167"/>
      <c r="L291" s="163"/>
      <c r="M291" s="168"/>
      <c r="T291" s="169"/>
      <c r="AT291" s="164" t="s">
        <v>442</v>
      </c>
      <c r="AU291" s="164" t="s">
        <v>79</v>
      </c>
      <c r="AV291" s="13" t="s">
        <v>113</v>
      </c>
      <c r="AW291" s="13" t="s">
        <v>31</v>
      </c>
      <c r="AX291" s="13" t="s">
        <v>76</v>
      </c>
      <c r="AY291" s="164" t="s">
        <v>328</v>
      </c>
    </row>
    <row r="292" spans="2:65" s="1" customFormat="1" ht="21.75" customHeight="1">
      <c r="B292" s="133"/>
      <c r="C292" s="134" t="s">
        <v>751</v>
      </c>
      <c r="D292" s="134" t="s">
        <v>331</v>
      </c>
      <c r="E292" s="135" t="s">
        <v>8616</v>
      </c>
      <c r="F292" s="136" t="s">
        <v>8617</v>
      </c>
      <c r="G292" s="137" t="s">
        <v>367</v>
      </c>
      <c r="H292" s="138">
        <v>13</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113</v>
      </c>
      <c r="AT292" s="145" t="s">
        <v>331</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1353</v>
      </c>
    </row>
    <row r="293" spans="2:65" s="1" customFormat="1">
      <c r="B293" s="34"/>
      <c r="D293" s="147" t="s">
        <v>338</v>
      </c>
      <c r="F293" s="148" t="s">
        <v>8618</v>
      </c>
      <c r="I293" s="149"/>
      <c r="L293" s="34"/>
      <c r="M293" s="150"/>
      <c r="T293" s="55"/>
      <c r="AT293" s="19" t="s">
        <v>338</v>
      </c>
      <c r="AU293" s="19" t="s">
        <v>79</v>
      </c>
    </row>
    <row r="294" spans="2:65" s="1" customFormat="1" ht="44.25" customHeight="1">
      <c r="B294" s="133"/>
      <c r="C294" s="134" t="s">
        <v>756</v>
      </c>
      <c r="D294" s="134" t="s">
        <v>331</v>
      </c>
      <c r="E294" s="135" t="s">
        <v>8648</v>
      </c>
      <c r="F294" s="136" t="s">
        <v>8649</v>
      </c>
      <c r="G294" s="137" t="s">
        <v>585</v>
      </c>
      <c r="H294" s="138">
        <v>0.1</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1356</v>
      </c>
    </row>
    <row r="295" spans="2:65" s="1" customFormat="1">
      <c r="B295" s="34"/>
      <c r="D295" s="147" t="s">
        <v>338</v>
      </c>
      <c r="F295" s="148" t="s">
        <v>8650</v>
      </c>
      <c r="I295" s="149"/>
      <c r="L295" s="34"/>
      <c r="M295" s="150"/>
      <c r="T295" s="55"/>
      <c r="AT295" s="19" t="s">
        <v>338</v>
      </c>
      <c r="AU295" s="19" t="s">
        <v>79</v>
      </c>
    </row>
    <row r="296" spans="2:65" s="12" customFormat="1">
      <c r="B296" s="156"/>
      <c r="D296" s="151" t="s">
        <v>442</v>
      </c>
      <c r="E296" s="157" t="s">
        <v>3</v>
      </c>
      <c r="F296" s="158" t="s">
        <v>9396</v>
      </c>
      <c r="H296" s="159">
        <v>0.1</v>
      </c>
      <c r="I296" s="160"/>
      <c r="L296" s="156"/>
      <c r="M296" s="161"/>
      <c r="T296" s="162"/>
      <c r="AT296" s="157" t="s">
        <v>442</v>
      </c>
      <c r="AU296" s="157" t="s">
        <v>79</v>
      </c>
      <c r="AV296" s="12" t="s">
        <v>79</v>
      </c>
      <c r="AW296" s="12" t="s">
        <v>31</v>
      </c>
      <c r="AX296" s="12" t="s">
        <v>69</v>
      </c>
      <c r="AY296" s="157" t="s">
        <v>328</v>
      </c>
    </row>
    <row r="297" spans="2:65" s="13" customFormat="1">
      <c r="B297" s="163"/>
      <c r="D297" s="151" t="s">
        <v>442</v>
      </c>
      <c r="E297" s="164" t="s">
        <v>3</v>
      </c>
      <c r="F297" s="165" t="s">
        <v>452</v>
      </c>
      <c r="H297" s="166">
        <v>0.1</v>
      </c>
      <c r="I297" s="167"/>
      <c r="L297" s="163"/>
      <c r="M297" s="168"/>
      <c r="T297" s="169"/>
      <c r="AT297" s="164" t="s">
        <v>442</v>
      </c>
      <c r="AU297" s="164" t="s">
        <v>79</v>
      </c>
      <c r="AV297" s="13" t="s">
        <v>113</v>
      </c>
      <c r="AW297" s="13" t="s">
        <v>31</v>
      </c>
      <c r="AX297" s="13" t="s">
        <v>76</v>
      </c>
      <c r="AY297" s="164" t="s">
        <v>328</v>
      </c>
    </row>
    <row r="298" spans="2:65" s="1" customFormat="1" ht="37.9" customHeight="1">
      <c r="B298" s="133"/>
      <c r="C298" s="134" t="s">
        <v>760</v>
      </c>
      <c r="D298" s="134" t="s">
        <v>331</v>
      </c>
      <c r="E298" s="135" t="s">
        <v>8133</v>
      </c>
      <c r="F298" s="136" t="s">
        <v>8606</v>
      </c>
      <c r="G298" s="137" t="s">
        <v>585</v>
      </c>
      <c r="H298" s="138">
        <v>6.0000000000000001E-3</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1359</v>
      </c>
    </row>
    <row r="299" spans="2:65" s="1" customFormat="1">
      <c r="B299" s="34"/>
      <c r="D299" s="147" t="s">
        <v>338</v>
      </c>
      <c r="F299" s="148" t="s">
        <v>8135</v>
      </c>
      <c r="I299" s="149"/>
      <c r="L299" s="34"/>
      <c r="M299" s="153"/>
      <c r="N299" s="154"/>
      <c r="O299" s="154"/>
      <c r="P299" s="154"/>
      <c r="Q299" s="154"/>
      <c r="R299" s="154"/>
      <c r="S299" s="154"/>
      <c r="T299" s="155"/>
      <c r="AT299" s="19" t="s">
        <v>338</v>
      </c>
      <c r="AU299" s="19" t="s">
        <v>79</v>
      </c>
    </row>
    <row r="300" spans="2:65" s="1" customFormat="1" ht="6.95" customHeight="1">
      <c r="B300" s="43"/>
      <c r="C300" s="44"/>
      <c r="D300" s="44"/>
      <c r="E300" s="44"/>
      <c r="F300" s="44"/>
      <c r="G300" s="44"/>
      <c r="H300" s="44"/>
      <c r="I300" s="44"/>
      <c r="J300" s="44"/>
      <c r="K300" s="44"/>
      <c r="L300" s="34"/>
    </row>
  </sheetData>
  <autoFilter ref="C96:K299" xr:uid="{00000000-0009-0000-0000-00003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3000-000000000000}"/>
    <hyperlink ref="F108" r:id="rId2" xr:uid="{00000000-0004-0000-3000-000001000000}"/>
    <hyperlink ref="F111" r:id="rId3" xr:uid="{00000000-0004-0000-3000-000002000000}"/>
    <hyperlink ref="F113" r:id="rId4" xr:uid="{00000000-0004-0000-3000-000003000000}"/>
    <hyperlink ref="F118" r:id="rId5" xr:uid="{00000000-0004-0000-3000-000004000000}"/>
    <hyperlink ref="F123" r:id="rId6" xr:uid="{00000000-0004-0000-3000-000005000000}"/>
    <hyperlink ref="F133" r:id="rId7" xr:uid="{00000000-0004-0000-3000-000006000000}"/>
    <hyperlink ref="F136" r:id="rId8" xr:uid="{00000000-0004-0000-3000-000007000000}"/>
    <hyperlink ref="F143" r:id="rId9" xr:uid="{00000000-0004-0000-3000-000008000000}"/>
    <hyperlink ref="F146" r:id="rId10" xr:uid="{00000000-0004-0000-3000-000009000000}"/>
    <hyperlink ref="F148" r:id="rId11" xr:uid="{00000000-0004-0000-3000-00000A000000}"/>
    <hyperlink ref="F150" r:id="rId12" xr:uid="{00000000-0004-0000-3000-00000B000000}"/>
    <hyperlink ref="F155" r:id="rId13" xr:uid="{00000000-0004-0000-3000-00000C000000}"/>
    <hyperlink ref="F161" r:id="rId14" xr:uid="{00000000-0004-0000-3000-00000D000000}"/>
    <hyperlink ref="F163" r:id="rId15" xr:uid="{00000000-0004-0000-3000-00000E000000}"/>
    <hyperlink ref="F165" r:id="rId16" xr:uid="{00000000-0004-0000-3000-00000F000000}"/>
    <hyperlink ref="F171" r:id="rId17" xr:uid="{00000000-0004-0000-3000-000010000000}"/>
    <hyperlink ref="F180" r:id="rId18" xr:uid="{00000000-0004-0000-3000-000011000000}"/>
    <hyperlink ref="F183" r:id="rId19" xr:uid="{00000000-0004-0000-3000-000012000000}"/>
    <hyperlink ref="F190" r:id="rId20" xr:uid="{00000000-0004-0000-3000-000013000000}"/>
    <hyperlink ref="F193" r:id="rId21" xr:uid="{00000000-0004-0000-3000-000014000000}"/>
    <hyperlink ref="F195" r:id="rId22" xr:uid="{00000000-0004-0000-3000-000015000000}"/>
    <hyperlink ref="F200" r:id="rId23" xr:uid="{00000000-0004-0000-3000-000016000000}"/>
    <hyperlink ref="F208" r:id="rId24" xr:uid="{00000000-0004-0000-3000-000017000000}"/>
    <hyperlink ref="F211" r:id="rId25" xr:uid="{00000000-0004-0000-3000-000018000000}"/>
    <hyperlink ref="F218" r:id="rId26" xr:uid="{00000000-0004-0000-3000-000019000000}"/>
    <hyperlink ref="F221" r:id="rId27" xr:uid="{00000000-0004-0000-3000-00001A000000}"/>
    <hyperlink ref="F223" r:id="rId28" xr:uid="{00000000-0004-0000-3000-00001B000000}"/>
    <hyperlink ref="F225" r:id="rId29" xr:uid="{00000000-0004-0000-3000-00001C000000}"/>
    <hyperlink ref="F230" r:id="rId30" xr:uid="{00000000-0004-0000-3000-00001D000000}"/>
    <hyperlink ref="F238" r:id="rId31" xr:uid="{00000000-0004-0000-3000-00001E000000}"/>
    <hyperlink ref="F244" r:id="rId32" xr:uid="{00000000-0004-0000-3000-00001F000000}"/>
    <hyperlink ref="F253" r:id="rId33" xr:uid="{00000000-0004-0000-3000-000020000000}"/>
    <hyperlink ref="F256" r:id="rId34" xr:uid="{00000000-0004-0000-3000-000021000000}"/>
    <hyperlink ref="F263" r:id="rId35" xr:uid="{00000000-0004-0000-3000-000022000000}"/>
    <hyperlink ref="F266" r:id="rId36" xr:uid="{00000000-0004-0000-3000-000023000000}"/>
    <hyperlink ref="F268" r:id="rId37" xr:uid="{00000000-0004-0000-3000-000024000000}"/>
    <hyperlink ref="F273" r:id="rId38" xr:uid="{00000000-0004-0000-3000-000025000000}"/>
    <hyperlink ref="F281" r:id="rId39" xr:uid="{00000000-0004-0000-3000-000026000000}"/>
    <hyperlink ref="F283" r:id="rId40" xr:uid="{00000000-0004-0000-3000-000027000000}"/>
    <hyperlink ref="F285" r:id="rId41" xr:uid="{00000000-0004-0000-3000-000028000000}"/>
    <hyperlink ref="F293" r:id="rId42" xr:uid="{00000000-0004-0000-3000-000029000000}"/>
    <hyperlink ref="F295" r:id="rId43" xr:uid="{00000000-0004-0000-3000-00002A000000}"/>
    <hyperlink ref="F299" r:id="rId44" xr:uid="{00000000-0004-0000-30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268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 customHeight="1">
      <c r="B8" s="22"/>
      <c r="D8" s="29" t="s">
        <v>301</v>
      </c>
      <c r="L8" s="22"/>
    </row>
    <row r="9" spans="2:46" s="1" customFormat="1" ht="23.25" customHeight="1">
      <c r="B9" s="34"/>
      <c r="E9" s="372" t="s">
        <v>9397</v>
      </c>
      <c r="F9" s="374"/>
      <c r="G9" s="374"/>
      <c r="H9" s="374"/>
      <c r="L9" s="34"/>
    </row>
    <row r="10" spans="2:46" s="1" customFormat="1" ht="12" customHeight="1">
      <c r="B10" s="34"/>
      <c r="D10" s="29" t="s">
        <v>303</v>
      </c>
      <c r="L10" s="34"/>
    </row>
    <row r="11" spans="2:46" s="1" customFormat="1" ht="16.5" customHeight="1">
      <c r="B11" s="34"/>
      <c r="E11" s="353" t="s">
        <v>304</v>
      </c>
      <c r="F11" s="374"/>
      <c r="G11" s="374"/>
      <c r="H11" s="374"/>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75" t="str">
        <f>'Rekapitulace stavby'!E14</f>
        <v>Vyplň údaj</v>
      </c>
      <c r="F20" s="342"/>
      <c r="G20" s="342"/>
      <c r="H20" s="342"/>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46" t="s">
        <v>3</v>
      </c>
      <c r="F29" s="346"/>
      <c r="G29" s="346"/>
      <c r="H29" s="346"/>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72" t="str">
        <f>E7</f>
        <v>Revitalizace multimodálního uzlu ve Dvoře Králové nad Labem - etapa I-VI.</v>
      </c>
      <c r="F50" s="373"/>
      <c r="G50" s="373"/>
      <c r="H50" s="373"/>
      <c r="L50" s="34"/>
    </row>
    <row r="51" spans="2:47" ht="12" customHeight="1">
      <c r="B51" s="22"/>
      <c r="C51" s="29" t="s">
        <v>301</v>
      </c>
      <c r="L51" s="22"/>
    </row>
    <row r="52" spans="2:47" s="1" customFormat="1" ht="23.25" customHeight="1">
      <c r="B52" s="34"/>
      <c r="E52" s="372" t="s">
        <v>9397</v>
      </c>
      <c r="F52" s="374"/>
      <c r="G52" s="374"/>
      <c r="H52" s="374"/>
      <c r="L52" s="34"/>
    </row>
    <row r="53" spans="2:47" s="1" customFormat="1" ht="12" customHeight="1">
      <c r="B53" s="34"/>
      <c r="C53" s="29" t="s">
        <v>303</v>
      </c>
      <c r="L53" s="34"/>
    </row>
    <row r="54" spans="2:47" s="1" customFormat="1" ht="16.5" customHeight="1">
      <c r="B54" s="34"/>
      <c r="E54" s="353" t="str">
        <f>E11</f>
        <v>SO00 - Objekty přípravy staveniště</v>
      </c>
      <c r="F54" s="374"/>
      <c r="G54" s="374"/>
      <c r="H54" s="374"/>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s="1" customFormat="1" ht="23.25" customHeight="1">
      <c r="B82" s="34"/>
      <c r="E82" s="372" t="s">
        <v>9397</v>
      </c>
      <c r="F82" s="374"/>
      <c r="G82" s="374"/>
      <c r="H82" s="374"/>
      <c r="L82" s="34"/>
    </row>
    <row r="83" spans="2:65" s="1" customFormat="1" ht="12" customHeight="1">
      <c r="B83" s="34"/>
      <c r="C83" s="29" t="s">
        <v>303</v>
      </c>
      <c r="L83" s="34"/>
    </row>
    <row r="84" spans="2:65" s="1" customFormat="1" ht="16.5" customHeight="1">
      <c r="B84" s="34"/>
      <c r="E84" s="353" t="str">
        <f>E11</f>
        <v>SO00 - Objekty přípravy staveniště</v>
      </c>
      <c r="F84" s="374"/>
      <c r="G84" s="374"/>
      <c r="H84" s="374"/>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8653</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8654</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8655</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8656</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8657</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8658</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8659</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8660</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31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100-000000000000}"/>
    <hyperlink ref="F98" r:id="rId2" xr:uid="{00000000-0004-0000-3100-000001000000}"/>
    <hyperlink ref="F100" r:id="rId3" xr:uid="{00000000-0004-0000-3100-000002000000}"/>
    <hyperlink ref="F102" r:id="rId4" xr:uid="{00000000-0004-0000-3100-000003000000}"/>
    <hyperlink ref="F104" r:id="rId5" xr:uid="{00000000-0004-0000-3100-000004000000}"/>
    <hyperlink ref="F107" r:id="rId6" xr:uid="{00000000-0004-0000-3100-000005000000}"/>
    <hyperlink ref="F110" r:id="rId7" xr:uid="{00000000-0004-0000-3100-000006000000}"/>
    <hyperlink ref="F112" r:id="rId8" xr:uid="{00000000-0004-0000-3100-000007000000}"/>
    <hyperlink ref="F114" r:id="rId9" xr:uid="{00000000-0004-0000-3100-000008000000}"/>
    <hyperlink ref="F116" r:id="rId10" xr:uid="{00000000-0004-0000-3100-000009000000}"/>
    <hyperlink ref="F118" r:id="rId11" xr:uid="{00000000-0004-0000-3100-00000A000000}"/>
    <hyperlink ref="F121" r:id="rId12" xr:uid="{00000000-0004-0000-3100-00000B000000}"/>
    <hyperlink ref="F123" r:id="rId13" xr:uid="{00000000-0004-0000-3100-00000C000000}"/>
    <hyperlink ref="F126" r:id="rId14" xr:uid="{00000000-0004-0000-3100-00000D000000}"/>
    <hyperlink ref="F129" r:id="rId15" xr:uid="{00000000-0004-0000-3100-00000E000000}"/>
    <hyperlink ref="F132" r:id="rId16" xr:uid="{00000000-0004-0000-31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341"/>
  <sheetViews>
    <sheetView showGridLines="0" topLeftCell="A123" workbookViewId="0">
      <selection activeCell="F159" sqref="F15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272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9397</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305</v>
      </c>
      <c r="L12" s="34"/>
    </row>
    <row r="13" spans="2:46" s="1" customFormat="1" ht="16.5" customHeight="1">
      <c r="B13" s="34"/>
      <c r="E13" s="353" t="s">
        <v>9398</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ROUND((SUM(BE100:BE340)),  2)</f>
        <v>0</v>
      </c>
      <c r="I37" s="95">
        <v>0.21</v>
      </c>
      <c r="J37" s="84">
        <f>ROUND(((SUM(BE100:BE340))*I37),  2)</f>
        <v>0</v>
      </c>
      <c r="L37" s="34"/>
    </row>
    <row r="38" spans="2:12" s="1" customFormat="1" ht="14.45" customHeight="1">
      <c r="B38" s="34"/>
      <c r="E38" s="29" t="s">
        <v>41</v>
      </c>
      <c r="F38" s="84">
        <f>ROUND((SUM(BF100:BF340)),  2)</f>
        <v>0</v>
      </c>
      <c r="I38" s="95">
        <v>0.12</v>
      </c>
      <c r="J38" s="84">
        <f>ROUND(((SUM(BF100:BF340))*I38),  2)</f>
        <v>0</v>
      </c>
      <c r="L38" s="34"/>
    </row>
    <row r="39" spans="2:12" s="1" customFormat="1" ht="14.45" hidden="1" customHeight="1">
      <c r="B39" s="34"/>
      <c r="E39" s="29" t="s">
        <v>42</v>
      </c>
      <c r="F39" s="84">
        <f>ROUND((SUM(BG100:BG340)),  2)</f>
        <v>0</v>
      </c>
      <c r="I39" s="95">
        <v>0.21</v>
      </c>
      <c r="J39" s="84">
        <f>0</f>
        <v>0</v>
      </c>
      <c r="L39" s="34"/>
    </row>
    <row r="40" spans="2:12" s="1" customFormat="1" ht="14.45" hidden="1" customHeight="1">
      <c r="B40" s="34"/>
      <c r="E40" s="29" t="s">
        <v>43</v>
      </c>
      <c r="F40" s="84">
        <f>ROUND((SUM(BH100:BH340)),  2)</f>
        <v>0</v>
      </c>
      <c r="I40" s="95">
        <v>0.12</v>
      </c>
      <c r="J40" s="84">
        <f>0</f>
        <v>0</v>
      </c>
      <c r="L40" s="34"/>
    </row>
    <row r="41" spans="2:12" s="1" customFormat="1" ht="14.45" hidden="1" customHeight="1">
      <c r="B41" s="34"/>
      <c r="E41" s="29" t="s">
        <v>44</v>
      </c>
      <c r="F41" s="84">
        <f>ROUND((SUM(BI100:BI340)),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9397</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305</v>
      </c>
      <c r="L57" s="34"/>
    </row>
    <row r="58" spans="2:12" s="1" customFormat="1" ht="16.5" customHeight="1">
      <c r="B58" s="34"/>
      <c r="E58" s="353" t="str">
        <f>E13</f>
        <v>SO 101.4 - Etapa IV.</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425</v>
      </c>
      <c r="E68" s="107"/>
      <c r="F68" s="107"/>
      <c r="G68" s="107"/>
      <c r="H68" s="107"/>
      <c r="I68" s="107"/>
      <c r="J68" s="108">
        <f>J101</f>
        <v>0</v>
      </c>
      <c r="L68" s="105"/>
    </row>
    <row r="69" spans="2:47" s="9" customFormat="1" ht="19.899999999999999" customHeight="1">
      <c r="B69" s="109"/>
      <c r="D69" s="110" t="s">
        <v>426</v>
      </c>
      <c r="E69" s="111"/>
      <c r="F69" s="111"/>
      <c r="G69" s="111"/>
      <c r="H69" s="111"/>
      <c r="I69" s="111"/>
      <c r="J69" s="112">
        <f>J102</f>
        <v>0</v>
      </c>
      <c r="L69" s="109"/>
    </row>
    <row r="70" spans="2:47" s="9" customFormat="1" ht="19.899999999999999" customHeight="1">
      <c r="B70" s="109"/>
      <c r="D70" s="110" t="s">
        <v>427</v>
      </c>
      <c r="E70" s="111"/>
      <c r="F70" s="111"/>
      <c r="G70" s="111"/>
      <c r="H70" s="111"/>
      <c r="I70" s="111"/>
      <c r="J70" s="112">
        <f>J152</f>
        <v>0</v>
      </c>
      <c r="L70" s="109"/>
    </row>
    <row r="71" spans="2:47" s="9" customFormat="1" ht="19.899999999999999" customHeight="1">
      <c r="B71" s="109"/>
      <c r="D71" s="110" t="s">
        <v>429</v>
      </c>
      <c r="E71" s="111"/>
      <c r="F71" s="111"/>
      <c r="G71" s="111"/>
      <c r="H71" s="111"/>
      <c r="I71" s="111"/>
      <c r="J71" s="112">
        <f>J168</f>
        <v>0</v>
      </c>
      <c r="L71" s="109"/>
    </row>
    <row r="72" spans="2:47" s="9" customFormat="1" ht="19.899999999999999" customHeight="1">
      <c r="B72" s="109"/>
      <c r="D72" s="110" t="s">
        <v>431</v>
      </c>
      <c r="E72" s="111"/>
      <c r="F72" s="111"/>
      <c r="G72" s="111"/>
      <c r="H72" s="111"/>
      <c r="I72" s="111"/>
      <c r="J72" s="112">
        <f>J256</f>
        <v>0</v>
      </c>
      <c r="L72" s="109"/>
    </row>
    <row r="73" spans="2:47" s="9" customFormat="1" ht="19.899999999999999" customHeight="1">
      <c r="B73" s="109"/>
      <c r="D73" s="110" t="s">
        <v>432</v>
      </c>
      <c r="E73" s="111"/>
      <c r="F73" s="111"/>
      <c r="G73" s="111"/>
      <c r="H73" s="111"/>
      <c r="I73" s="111"/>
      <c r="J73" s="112">
        <f>J311</f>
        <v>0</v>
      </c>
      <c r="L73" s="109"/>
    </row>
    <row r="74" spans="2:47" s="9" customFormat="1" ht="19.899999999999999" customHeight="1">
      <c r="B74" s="109"/>
      <c r="D74" s="110" t="s">
        <v>433</v>
      </c>
      <c r="E74" s="111"/>
      <c r="F74" s="111"/>
      <c r="G74" s="111"/>
      <c r="H74" s="111"/>
      <c r="I74" s="111"/>
      <c r="J74" s="112">
        <f>J333</f>
        <v>0</v>
      </c>
      <c r="L74" s="109"/>
    </row>
    <row r="75" spans="2:47" s="8" customFormat="1" ht="24.95" customHeight="1">
      <c r="B75" s="105"/>
      <c r="D75" s="106" t="s">
        <v>311</v>
      </c>
      <c r="E75" s="107"/>
      <c r="F75" s="107"/>
      <c r="G75" s="107"/>
      <c r="H75" s="107"/>
      <c r="I75" s="107"/>
      <c r="J75" s="108">
        <f>J336</f>
        <v>0</v>
      </c>
      <c r="L75" s="105"/>
    </row>
    <row r="76" spans="2:47" s="9" customFormat="1" ht="19.899999999999999" customHeight="1">
      <c r="B76" s="109"/>
      <c r="D76" s="110" t="s">
        <v>313</v>
      </c>
      <c r="E76" s="111"/>
      <c r="F76" s="111"/>
      <c r="G76" s="111"/>
      <c r="H76" s="111"/>
      <c r="I76" s="111"/>
      <c r="J76" s="112">
        <f>J337</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72" t="str">
        <f>E7</f>
        <v>Revitalizace multimodálního uzlu ve Dvoře Králové nad Labem - etapa I-VI.</v>
      </c>
      <c r="F86" s="373"/>
      <c r="G86" s="373"/>
      <c r="H86" s="373"/>
      <c r="L86" s="34"/>
    </row>
    <row r="87" spans="2:12" ht="12" customHeight="1">
      <c r="B87" s="22"/>
      <c r="C87" s="29" t="s">
        <v>301</v>
      </c>
      <c r="L87" s="22"/>
    </row>
    <row r="88" spans="2:12" ht="23.25" customHeight="1">
      <c r="B88" s="22"/>
      <c r="E88" s="372" t="s">
        <v>9397</v>
      </c>
      <c r="F88" s="335"/>
      <c r="G88" s="335"/>
      <c r="H88" s="335"/>
      <c r="L88" s="22"/>
    </row>
    <row r="89" spans="2:12" ht="12" customHeight="1">
      <c r="B89" s="22"/>
      <c r="C89" s="29" t="s">
        <v>303</v>
      </c>
      <c r="L89" s="22"/>
    </row>
    <row r="90" spans="2:12" s="1" customFormat="1" ht="16.5" customHeight="1">
      <c r="B90" s="34"/>
      <c r="E90" s="365" t="s">
        <v>419</v>
      </c>
      <c r="F90" s="374"/>
      <c r="G90" s="374"/>
      <c r="H90" s="374"/>
      <c r="L90" s="34"/>
    </row>
    <row r="91" spans="2:12" s="1" customFormat="1" ht="12" customHeight="1">
      <c r="B91" s="34"/>
      <c r="C91" s="29" t="s">
        <v>305</v>
      </c>
      <c r="L91" s="34"/>
    </row>
    <row r="92" spans="2:12" s="1" customFormat="1" ht="16.5" customHeight="1">
      <c r="B92" s="34"/>
      <c r="E92" s="353" t="str">
        <f>E13</f>
        <v>SO 101.4 - Etapa IV.</v>
      </c>
      <c r="F92" s="374"/>
      <c r="G92" s="374"/>
      <c r="H92" s="374"/>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Město Dvůr Králové nad Labem</v>
      </c>
      <c r="I96" s="29" t="s">
        <v>30</v>
      </c>
      <c r="J96" s="32" t="str">
        <f>E25</f>
        <v xml:space="preserve"> </v>
      </c>
      <c r="L96" s="34"/>
    </row>
    <row r="97" spans="2:65" s="1" customFormat="1" ht="25.7" customHeight="1">
      <c r="B97" s="34"/>
      <c r="C97" s="29" t="s">
        <v>28</v>
      </c>
      <c r="F97" s="27" t="str">
        <f>IF(E22="","",E22)</f>
        <v>Vyplň údaj</v>
      </c>
      <c r="I97" s="29" t="s">
        <v>32</v>
      </c>
      <c r="J97" s="32" t="str">
        <f>E28</f>
        <v>VECTURA Pardubice s.r.o.</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P101+P336</f>
        <v>0</v>
      </c>
      <c r="Q100" s="52"/>
      <c r="R100" s="118">
        <f>R101+R336</f>
        <v>1787.3654746800003</v>
      </c>
      <c r="S100" s="52"/>
      <c r="T100" s="119">
        <f>T101+T336</f>
        <v>727.41249999999991</v>
      </c>
      <c r="AT100" s="19" t="s">
        <v>68</v>
      </c>
      <c r="AU100" s="19" t="s">
        <v>310</v>
      </c>
      <c r="BK100" s="120">
        <f>BK101+BK336</f>
        <v>0</v>
      </c>
    </row>
    <row r="101" spans="2:65" s="11" customFormat="1" ht="25.9" customHeight="1">
      <c r="B101" s="121"/>
      <c r="D101" s="122" t="s">
        <v>68</v>
      </c>
      <c r="E101" s="123" t="s">
        <v>434</v>
      </c>
      <c r="F101" s="123" t="s">
        <v>435</v>
      </c>
      <c r="I101" s="124"/>
      <c r="J101" s="125">
        <f>BK101</f>
        <v>0</v>
      </c>
      <c r="L101" s="121"/>
      <c r="M101" s="126"/>
      <c r="P101" s="127">
        <f>P102+P152+P168+P256+P311+P333</f>
        <v>0</v>
      </c>
      <c r="R101" s="127">
        <f>R102+R152+R168+R256+R311+R333</f>
        <v>1787.3654746800003</v>
      </c>
      <c r="T101" s="128">
        <f>T102+T152+T168+T256+T311+T333</f>
        <v>727.41249999999991</v>
      </c>
      <c r="AR101" s="122" t="s">
        <v>76</v>
      </c>
      <c r="AT101" s="129" t="s">
        <v>68</v>
      </c>
      <c r="AU101" s="129" t="s">
        <v>69</v>
      </c>
      <c r="AY101" s="122" t="s">
        <v>328</v>
      </c>
      <c r="BK101" s="130">
        <f>BK102+BK152+BK168+BK256+BK311+BK333</f>
        <v>0</v>
      </c>
    </row>
    <row r="102" spans="2:65" s="11" customFormat="1" ht="22.9" customHeight="1">
      <c r="B102" s="121"/>
      <c r="D102" s="122" t="s">
        <v>68</v>
      </c>
      <c r="E102" s="131" t="s">
        <v>76</v>
      </c>
      <c r="F102" s="131" t="s">
        <v>436</v>
      </c>
      <c r="I102" s="124"/>
      <c r="J102" s="132">
        <f>BK102</f>
        <v>0</v>
      </c>
      <c r="L102" s="121"/>
      <c r="M102" s="126"/>
      <c r="P102" s="127">
        <f>SUM(P103:P151)</f>
        <v>0</v>
      </c>
      <c r="R102" s="127">
        <f>SUM(R103:R151)</f>
        <v>4.1751000000000003E-2</v>
      </c>
      <c r="T102" s="128">
        <f>SUM(T103:T151)</f>
        <v>727.15249999999992</v>
      </c>
      <c r="AR102" s="122" t="s">
        <v>76</v>
      </c>
      <c r="AT102" s="129" t="s">
        <v>68</v>
      </c>
      <c r="AU102" s="129" t="s">
        <v>76</v>
      </c>
      <c r="AY102" s="122" t="s">
        <v>328</v>
      </c>
      <c r="BK102" s="130">
        <f>SUM(BK103:BK151)</f>
        <v>0</v>
      </c>
    </row>
    <row r="103" spans="2:65" s="1" customFormat="1" ht="24.2" customHeight="1">
      <c r="B103" s="133"/>
      <c r="C103" s="134" t="s">
        <v>76</v>
      </c>
      <c r="D103" s="134" t="s">
        <v>331</v>
      </c>
      <c r="E103" s="135" t="s">
        <v>437</v>
      </c>
      <c r="F103" s="136" t="s">
        <v>438</v>
      </c>
      <c r="G103" s="137" t="s">
        <v>439</v>
      </c>
      <c r="H103" s="138">
        <v>316.76</v>
      </c>
      <c r="I103" s="139"/>
      <c r="J103" s="140">
        <f>ROUND(I103*H103,2)</f>
        <v>0</v>
      </c>
      <c r="K103" s="136" t="s">
        <v>335</v>
      </c>
      <c r="L103" s="34"/>
      <c r="M103" s="141" t="s">
        <v>3</v>
      </c>
      <c r="N103" s="142" t="s">
        <v>40</v>
      </c>
      <c r="P103" s="143">
        <f>O103*H103</f>
        <v>0</v>
      </c>
      <c r="Q103" s="143">
        <v>0</v>
      </c>
      <c r="R103" s="143">
        <f>Q103*H103</f>
        <v>0</v>
      </c>
      <c r="S103" s="143">
        <v>0.26</v>
      </c>
      <c r="T103" s="144">
        <f>S103*H103</f>
        <v>82.357600000000005</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9399</v>
      </c>
    </row>
    <row r="104" spans="2:65" s="1" customFormat="1">
      <c r="B104" s="34"/>
      <c r="D104" s="147" t="s">
        <v>338</v>
      </c>
      <c r="F104" s="148" t="s">
        <v>441</v>
      </c>
      <c r="I104" s="149"/>
      <c r="L104" s="34"/>
      <c r="M104" s="150"/>
      <c r="T104" s="55"/>
      <c r="AT104" s="19" t="s">
        <v>338</v>
      </c>
      <c r="AU104" s="19" t="s">
        <v>79</v>
      </c>
    </row>
    <row r="105" spans="2:65" s="12" customFormat="1">
      <c r="B105" s="156"/>
      <c r="D105" s="151" t="s">
        <v>442</v>
      </c>
      <c r="E105" s="157" t="s">
        <v>3</v>
      </c>
      <c r="F105" s="158" t="s">
        <v>9400</v>
      </c>
      <c r="H105" s="159">
        <v>316.76</v>
      </c>
      <c r="I105" s="160"/>
      <c r="L105" s="156"/>
      <c r="M105" s="161"/>
      <c r="T105" s="162"/>
      <c r="AT105" s="157" t="s">
        <v>442</v>
      </c>
      <c r="AU105" s="157" t="s">
        <v>79</v>
      </c>
      <c r="AV105" s="12" t="s">
        <v>79</v>
      </c>
      <c r="AW105" s="12" t="s">
        <v>31</v>
      </c>
      <c r="AX105" s="12" t="s">
        <v>76</v>
      </c>
      <c r="AY105" s="157" t="s">
        <v>328</v>
      </c>
    </row>
    <row r="106" spans="2:65" s="1" customFormat="1" ht="33" customHeight="1">
      <c r="B106" s="133"/>
      <c r="C106" s="134" t="s">
        <v>79</v>
      </c>
      <c r="D106" s="134" t="s">
        <v>331</v>
      </c>
      <c r="E106" s="135" t="s">
        <v>8664</v>
      </c>
      <c r="F106" s="136" t="s">
        <v>8665</v>
      </c>
      <c r="G106" s="137" t="s">
        <v>439</v>
      </c>
      <c r="H106" s="138">
        <v>780.66</v>
      </c>
      <c r="I106" s="139"/>
      <c r="J106" s="140">
        <f>ROUND(I106*H106,2)</f>
        <v>0</v>
      </c>
      <c r="K106" s="136" t="s">
        <v>335</v>
      </c>
      <c r="L106" s="34"/>
      <c r="M106" s="141" t="s">
        <v>3</v>
      </c>
      <c r="N106" s="142" t="s">
        <v>40</v>
      </c>
      <c r="P106" s="143">
        <f>O106*H106</f>
        <v>0</v>
      </c>
      <c r="Q106" s="143">
        <v>0</v>
      </c>
      <c r="R106" s="143">
        <f>Q106*H106</f>
        <v>0</v>
      </c>
      <c r="S106" s="143">
        <v>0.57999999999999996</v>
      </c>
      <c r="T106" s="144">
        <f>S106*H106</f>
        <v>452.78279999999995</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9401</v>
      </c>
    </row>
    <row r="107" spans="2:65" s="1" customFormat="1">
      <c r="B107" s="34"/>
      <c r="D107" s="147" t="s">
        <v>338</v>
      </c>
      <c r="F107" s="148" t="s">
        <v>8667</v>
      </c>
      <c r="I107" s="149"/>
      <c r="L107" s="34"/>
      <c r="M107" s="150"/>
      <c r="T107" s="55"/>
      <c r="AT107" s="19" t="s">
        <v>338</v>
      </c>
      <c r="AU107" s="19" t="s">
        <v>79</v>
      </c>
    </row>
    <row r="108" spans="2:65" s="12" customFormat="1">
      <c r="B108" s="156"/>
      <c r="D108" s="151" t="s">
        <v>442</v>
      </c>
      <c r="E108" s="157" t="s">
        <v>3</v>
      </c>
      <c r="F108" s="158" t="s">
        <v>9402</v>
      </c>
      <c r="H108" s="159">
        <v>316.76</v>
      </c>
      <c r="I108" s="160"/>
      <c r="L108" s="156"/>
      <c r="M108" s="161"/>
      <c r="T108" s="162"/>
      <c r="AT108" s="157" t="s">
        <v>442</v>
      </c>
      <c r="AU108" s="157" t="s">
        <v>79</v>
      </c>
      <c r="AV108" s="12" t="s">
        <v>79</v>
      </c>
      <c r="AW108" s="12" t="s">
        <v>31</v>
      </c>
      <c r="AX108" s="12" t="s">
        <v>69</v>
      </c>
      <c r="AY108" s="157" t="s">
        <v>328</v>
      </c>
    </row>
    <row r="109" spans="2:65" s="12" customFormat="1">
      <c r="B109" s="156"/>
      <c r="D109" s="151" t="s">
        <v>442</v>
      </c>
      <c r="E109" s="157" t="s">
        <v>3</v>
      </c>
      <c r="F109" s="158" t="s">
        <v>9403</v>
      </c>
      <c r="H109" s="159">
        <v>463.9</v>
      </c>
      <c r="I109" s="160"/>
      <c r="L109" s="156"/>
      <c r="M109" s="161"/>
      <c r="T109" s="162"/>
      <c r="AT109" s="157" t="s">
        <v>442</v>
      </c>
      <c r="AU109" s="157" t="s">
        <v>79</v>
      </c>
      <c r="AV109" s="12" t="s">
        <v>79</v>
      </c>
      <c r="AW109" s="12" t="s">
        <v>31</v>
      </c>
      <c r="AX109" s="12" t="s">
        <v>69</v>
      </c>
      <c r="AY109" s="157" t="s">
        <v>328</v>
      </c>
    </row>
    <row r="110" spans="2:65" s="13" customFormat="1">
      <c r="B110" s="163"/>
      <c r="D110" s="151" t="s">
        <v>442</v>
      </c>
      <c r="E110" s="164" t="s">
        <v>3</v>
      </c>
      <c r="F110" s="165" t="s">
        <v>452</v>
      </c>
      <c r="H110" s="166">
        <v>780.66</v>
      </c>
      <c r="I110" s="167"/>
      <c r="L110" s="163"/>
      <c r="M110" s="168"/>
      <c r="T110" s="169"/>
      <c r="AT110" s="164" t="s">
        <v>442</v>
      </c>
      <c r="AU110" s="164" t="s">
        <v>79</v>
      </c>
      <c r="AV110" s="13" t="s">
        <v>113</v>
      </c>
      <c r="AW110" s="13" t="s">
        <v>31</v>
      </c>
      <c r="AX110" s="13" t="s">
        <v>76</v>
      </c>
      <c r="AY110" s="164" t="s">
        <v>328</v>
      </c>
    </row>
    <row r="111" spans="2:65" s="1" customFormat="1" ht="33" customHeight="1">
      <c r="B111" s="133"/>
      <c r="C111" s="134" t="s">
        <v>87</v>
      </c>
      <c r="D111" s="134" t="s">
        <v>331</v>
      </c>
      <c r="E111" s="135" t="s">
        <v>8675</v>
      </c>
      <c r="F111" s="136" t="s">
        <v>8676</v>
      </c>
      <c r="G111" s="137" t="s">
        <v>439</v>
      </c>
      <c r="H111" s="138">
        <v>463.9</v>
      </c>
      <c r="I111" s="139"/>
      <c r="J111" s="140">
        <f>ROUND(I111*H111,2)</f>
        <v>0</v>
      </c>
      <c r="K111" s="136" t="s">
        <v>335</v>
      </c>
      <c r="L111" s="34"/>
      <c r="M111" s="141" t="s">
        <v>3</v>
      </c>
      <c r="N111" s="142" t="s">
        <v>40</v>
      </c>
      <c r="P111" s="143">
        <f>O111*H111</f>
        <v>0</v>
      </c>
      <c r="Q111" s="143">
        <v>9.0000000000000006E-5</v>
      </c>
      <c r="R111" s="143">
        <f>Q111*H111</f>
        <v>4.1751000000000003E-2</v>
      </c>
      <c r="S111" s="143">
        <v>0.23</v>
      </c>
      <c r="T111" s="144">
        <f>S111*H111</f>
        <v>106.697</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9404</v>
      </c>
    </row>
    <row r="112" spans="2:65" s="1" customFormat="1">
      <c r="B112" s="34"/>
      <c r="D112" s="147" t="s">
        <v>338</v>
      </c>
      <c r="F112" s="148" t="s">
        <v>9405</v>
      </c>
      <c r="I112" s="149"/>
      <c r="L112" s="34"/>
      <c r="M112" s="150"/>
      <c r="T112" s="55"/>
      <c r="AT112" s="19" t="s">
        <v>338</v>
      </c>
      <c r="AU112" s="19" t="s">
        <v>79</v>
      </c>
    </row>
    <row r="113" spans="2:65" s="12" customFormat="1">
      <c r="B113" s="156"/>
      <c r="D113" s="151" t="s">
        <v>442</v>
      </c>
      <c r="E113" s="157" t="s">
        <v>3</v>
      </c>
      <c r="F113" s="158" t="s">
        <v>9406</v>
      </c>
      <c r="H113" s="159">
        <v>463.9</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463.9</v>
      </c>
      <c r="I114" s="167"/>
      <c r="L114" s="163"/>
      <c r="M114" s="168"/>
      <c r="T114" s="169"/>
      <c r="AT114" s="164" t="s">
        <v>442</v>
      </c>
      <c r="AU114" s="164" t="s">
        <v>79</v>
      </c>
      <c r="AV114" s="13" t="s">
        <v>113</v>
      </c>
      <c r="AW114" s="13" t="s">
        <v>31</v>
      </c>
      <c r="AX114" s="13" t="s">
        <v>76</v>
      </c>
      <c r="AY114" s="164" t="s">
        <v>328</v>
      </c>
    </row>
    <row r="115" spans="2:65" s="1" customFormat="1" ht="16.5" customHeight="1">
      <c r="B115" s="133"/>
      <c r="C115" s="134" t="s">
        <v>113</v>
      </c>
      <c r="D115" s="134" t="s">
        <v>331</v>
      </c>
      <c r="E115" s="135" t="s">
        <v>474</v>
      </c>
      <c r="F115" s="136" t="s">
        <v>475</v>
      </c>
      <c r="G115" s="137" t="s">
        <v>476</v>
      </c>
      <c r="H115" s="138">
        <v>391.02</v>
      </c>
      <c r="I115" s="139"/>
      <c r="J115" s="140">
        <f>ROUND(I115*H115,2)</f>
        <v>0</v>
      </c>
      <c r="K115" s="136" t="s">
        <v>335</v>
      </c>
      <c r="L115" s="34"/>
      <c r="M115" s="141" t="s">
        <v>3</v>
      </c>
      <c r="N115" s="142" t="s">
        <v>40</v>
      </c>
      <c r="P115" s="143">
        <f>O115*H115</f>
        <v>0</v>
      </c>
      <c r="Q115" s="143">
        <v>0</v>
      </c>
      <c r="R115" s="143">
        <f>Q115*H115</f>
        <v>0</v>
      </c>
      <c r="S115" s="143">
        <v>0.20499999999999999</v>
      </c>
      <c r="T115" s="144">
        <f>S115*H115</f>
        <v>80.159099999999995</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9407</v>
      </c>
    </row>
    <row r="116" spans="2:65" s="1" customFormat="1">
      <c r="B116" s="34"/>
      <c r="D116" s="147" t="s">
        <v>338</v>
      </c>
      <c r="F116" s="148" t="s">
        <v>478</v>
      </c>
      <c r="I116" s="149"/>
      <c r="L116" s="34"/>
      <c r="M116" s="150"/>
      <c r="T116" s="55"/>
      <c r="AT116" s="19" t="s">
        <v>338</v>
      </c>
      <c r="AU116" s="19" t="s">
        <v>79</v>
      </c>
    </row>
    <row r="117" spans="2:65" s="12" customFormat="1">
      <c r="B117" s="156"/>
      <c r="D117" s="151" t="s">
        <v>442</v>
      </c>
      <c r="E117" s="157" t="s">
        <v>3</v>
      </c>
      <c r="F117" s="158" t="s">
        <v>9408</v>
      </c>
      <c r="H117" s="159">
        <v>170.66</v>
      </c>
      <c r="I117" s="160"/>
      <c r="L117" s="156"/>
      <c r="M117" s="161"/>
      <c r="T117" s="162"/>
      <c r="AT117" s="157" t="s">
        <v>442</v>
      </c>
      <c r="AU117" s="157" t="s">
        <v>79</v>
      </c>
      <c r="AV117" s="12" t="s">
        <v>79</v>
      </c>
      <c r="AW117" s="12" t="s">
        <v>31</v>
      </c>
      <c r="AX117" s="12" t="s">
        <v>69</v>
      </c>
      <c r="AY117" s="157" t="s">
        <v>328</v>
      </c>
    </row>
    <row r="118" spans="2:65" s="12" customFormat="1">
      <c r="B118" s="156"/>
      <c r="D118" s="151" t="s">
        <v>442</v>
      </c>
      <c r="E118" s="157" t="s">
        <v>3</v>
      </c>
      <c r="F118" s="158" t="s">
        <v>9409</v>
      </c>
      <c r="H118" s="159">
        <v>220.36</v>
      </c>
      <c r="I118" s="160"/>
      <c r="L118" s="156"/>
      <c r="M118" s="161"/>
      <c r="T118" s="162"/>
      <c r="AT118" s="157" t="s">
        <v>442</v>
      </c>
      <c r="AU118" s="157" t="s">
        <v>79</v>
      </c>
      <c r="AV118" s="12" t="s">
        <v>79</v>
      </c>
      <c r="AW118" s="12" t="s">
        <v>31</v>
      </c>
      <c r="AX118" s="12" t="s">
        <v>69</v>
      </c>
      <c r="AY118" s="157" t="s">
        <v>328</v>
      </c>
    </row>
    <row r="119" spans="2:65" s="13" customFormat="1">
      <c r="B119" s="163"/>
      <c r="D119" s="151" t="s">
        <v>442</v>
      </c>
      <c r="E119" s="164" t="s">
        <v>3</v>
      </c>
      <c r="F119" s="165" t="s">
        <v>452</v>
      </c>
      <c r="H119" s="166">
        <v>391.02</v>
      </c>
      <c r="I119" s="167"/>
      <c r="L119" s="163"/>
      <c r="M119" s="168"/>
      <c r="T119" s="169"/>
      <c r="AT119" s="164" t="s">
        <v>442</v>
      </c>
      <c r="AU119" s="164" t="s">
        <v>79</v>
      </c>
      <c r="AV119" s="13" t="s">
        <v>113</v>
      </c>
      <c r="AW119" s="13" t="s">
        <v>31</v>
      </c>
      <c r="AX119" s="13" t="s">
        <v>76</v>
      </c>
      <c r="AY119" s="164" t="s">
        <v>328</v>
      </c>
    </row>
    <row r="120" spans="2:65" s="1" customFormat="1" ht="16.5" customHeight="1">
      <c r="B120" s="133"/>
      <c r="C120" s="134" t="s">
        <v>138</v>
      </c>
      <c r="D120" s="134" t="s">
        <v>331</v>
      </c>
      <c r="E120" s="135" t="s">
        <v>481</v>
      </c>
      <c r="F120" s="136" t="s">
        <v>482</v>
      </c>
      <c r="G120" s="137" t="s">
        <v>476</v>
      </c>
      <c r="H120" s="138">
        <v>128.9</v>
      </c>
      <c r="I120" s="139"/>
      <c r="J120" s="140">
        <f>ROUND(I120*H120,2)</f>
        <v>0</v>
      </c>
      <c r="K120" s="136" t="s">
        <v>335</v>
      </c>
      <c r="L120" s="34"/>
      <c r="M120" s="141" t="s">
        <v>3</v>
      </c>
      <c r="N120" s="142" t="s">
        <v>40</v>
      </c>
      <c r="P120" s="143">
        <f>O120*H120</f>
        <v>0</v>
      </c>
      <c r="Q120" s="143">
        <v>0</v>
      </c>
      <c r="R120" s="143">
        <f>Q120*H120</f>
        <v>0</v>
      </c>
      <c r="S120" s="143">
        <v>0.04</v>
      </c>
      <c r="T120" s="144">
        <f>S120*H120</f>
        <v>5.1560000000000006</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9410</v>
      </c>
    </row>
    <row r="121" spans="2:65" s="1" customFormat="1">
      <c r="B121" s="34"/>
      <c r="D121" s="147" t="s">
        <v>338</v>
      </c>
      <c r="F121" s="148" t="s">
        <v>484</v>
      </c>
      <c r="I121" s="149"/>
      <c r="L121" s="34"/>
      <c r="M121" s="150"/>
      <c r="T121" s="55"/>
      <c r="AT121" s="19" t="s">
        <v>338</v>
      </c>
      <c r="AU121" s="19" t="s">
        <v>79</v>
      </c>
    </row>
    <row r="122" spans="2:65" s="12" customFormat="1">
      <c r="B122" s="156"/>
      <c r="D122" s="151" t="s">
        <v>442</v>
      </c>
      <c r="E122" s="157" t="s">
        <v>3</v>
      </c>
      <c r="F122" s="158" t="s">
        <v>9411</v>
      </c>
      <c r="H122" s="159">
        <v>128.9</v>
      </c>
      <c r="I122" s="160"/>
      <c r="L122" s="156"/>
      <c r="M122" s="161"/>
      <c r="T122" s="162"/>
      <c r="AT122" s="157" t="s">
        <v>442</v>
      </c>
      <c r="AU122" s="157" t="s">
        <v>79</v>
      </c>
      <c r="AV122" s="12" t="s">
        <v>79</v>
      </c>
      <c r="AW122" s="12" t="s">
        <v>31</v>
      </c>
      <c r="AX122" s="12" t="s">
        <v>76</v>
      </c>
      <c r="AY122" s="157" t="s">
        <v>328</v>
      </c>
    </row>
    <row r="123" spans="2:65" s="1" customFormat="1" ht="24.2" customHeight="1">
      <c r="B123" s="133"/>
      <c r="C123" s="134" t="s">
        <v>150</v>
      </c>
      <c r="D123" s="134" t="s">
        <v>331</v>
      </c>
      <c r="E123" s="135" t="s">
        <v>485</v>
      </c>
      <c r="F123" s="136" t="s">
        <v>486</v>
      </c>
      <c r="G123" s="137" t="s">
        <v>439</v>
      </c>
      <c r="H123" s="138">
        <v>467</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9412</v>
      </c>
    </row>
    <row r="124" spans="2:65" s="1" customFormat="1">
      <c r="B124" s="34"/>
      <c r="D124" s="147" t="s">
        <v>338</v>
      </c>
      <c r="F124" s="148" t="s">
        <v>488</v>
      </c>
      <c r="I124" s="149"/>
      <c r="L124" s="34"/>
      <c r="M124" s="150"/>
      <c r="T124" s="55"/>
      <c r="AT124" s="19" t="s">
        <v>338</v>
      </c>
      <c r="AU124" s="19" t="s">
        <v>79</v>
      </c>
    </row>
    <row r="125" spans="2:65" s="12" customFormat="1">
      <c r="B125" s="156"/>
      <c r="D125" s="151" t="s">
        <v>442</v>
      </c>
      <c r="E125" s="157" t="s">
        <v>3</v>
      </c>
      <c r="F125" s="158" t="s">
        <v>9413</v>
      </c>
      <c r="H125" s="159">
        <v>467</v>
      </c>
      <c r="I125" s="160"/>
      <c r="L125" s="156"/>
      <c r="M125" s="161"/>
      <c r="T125" s="162"/>
      <c r="AT125" s="157" t="s">
        <v>442</v>
      </c>
      <c r="AU125" s="157" t="s">
        <v>79</v>
      </c>
      <c r="AV125" s="12" t="s">
        <v>79</v>
      </c>
      <c r="AW125" s="12" t="s">
        <v>31</v>
      </c>
      <c r="AX125" s="12" t="s">
        <v>76</v>
      </c>
      <c r="AY125" s="157" t="s">
        <v>328</v>
      </c>
    </row>
    <row r="126" spans="2:65" s="1" customFormat="1" ht="33" customHeight="1">
      <c r="B126" s="133"/>
      <c r="C126" s="134" t="s">
        <v>168</v>
      </c>
      <c r="D126" s="134" t="s">
        <v>331</v>
      </c>
      <c r="E126" s="135" t="s">
        <v>489</v>
      </c>
      <c r="F126" s="136" t="s">
        <v>490</v>
      </c>
      <c r="G126" s="137" t="s">
        <v>491</v>
      </c>
      <c r="H126" s="138">
        <v>457.55200000000002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9414</v>
      </c>
    </row>
    <row r="127" spans="2:65" s="1" customFormat="1">
      <c r="B127" s="34"/>
      <c r="D127" s="147" t="s">
        <v>338</v>
      </c>
      <c r="F127" s="148" t="s">
        <v>493</v>
      </c>
      <c r="I127" s="149"/>
      <c r="L127" s="34"/>
      <c r="M127" s="150"/>
      <c r="T127" s="55"/>
      <c r="AT127" s="19" t="s">
        <v>338</v>
      </c>
      <c r="AU127" s="19" t="s">
        <v>79</v>
      </c>
    </row>
    <row r="128" spans="2:65" s="12" customFormat="1">
      <c r="B128" s="156"/>
      <c r="D128" s="151" t="s">
        <v>442</v>
      </c>
      <c r="E128" s="157" t="s">
        <v>3</v>
      </c>
      <c r="F128" s="158" t="s">
        <v>9415</v>
      </c>
      <c r="H128" s="159">
        <v>457.55200000000002</v>
      </c>
      <c r="I128" s="160"/>
      <c r="L128" s="156"/>
      <c r="M128" s="161"/>
      <c r="T128" s="162"/>
      <c r="AT128" s="157" t="s">
        <v>442</v>
      </c>
      <c r="AU128" s="157" t="s">
        <v>79</v>
      </c>
      <c r="AV128" s="12" t="s">
        <v>79</v>
      </c>
      <c r="AW128" s="12" t="s">
        <v>31</v>
      </c>
      <c r="AX128" s="12" t="s">
        <v>76</v>
      </c>
      <c r="AY128" s="157" t="s">
        <v>328</v>
      </c>
    </row>
    <row r="129" spans="2:65" s="1" customFormat="1" ht="33" customHeight="1">
      <c r="B129" s="133"/>
      <c r="C129" s="134" t="s">
        <v>171</v>
      </c>
      <c r="D129" s="134" t="s">
        <v>331</v>
      </c>
      <c r="E129" s="135" t="s">
        <v>495</v>
      </c>
      <c r="F129" s="136" t="s">
        <v>496</v>
      </c>
      <c r="G129" s="137" t="s">
        <v>491</v>
      </c>
      <c r="H129" s="138">
        <v>7.7140000000000004</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9416</v>
      </c>
    </row>
    <row r="130" spans="2:65" s="1" customFormat="1">
      <c r="B130" s="34"/>
      <c r="D130" s="147" t="s">
        <v>338</v>
      </c>
      <c r="F130" s="148" t="s">
        <v>498</v>
      </c>
      <c r="I130" s="149"/>
      <c r="L130" s="34"/>
      <c r="M130" s="150"/>
      <c r="T130" s="55"/>
      <c r="AT130" s="19" t="s">
        <v>338</v>
      </c>
      <c r="AU130" s="19" t="s">
        <v>79</v>
      </c>
    </row>
    <row r="131" spans="2:65" s="12" customFormat="1">
      <c r="B131" s="156"/>
      <c r="D131" s="151" t="s">
        <v>442</v>
      </c>
      <c r="E131" s="157" t="s">
        <v>3</v>
      </c>
      <c r="F131" s="158" t="s">
        <v>9417</v>
      </c>
      <c r="H131" s="159">
        <v>7.7140000000000004</v>
      </c>
      <c r="I131" s="160"/>
      <c r="L131" s="156"/>
      <c r="M131" s="161"/>
      <c r="T131" s="162"/>
      <c r="AT131" s="157" t="s">
        <v>442</v>
      </c>
      <c r="AU131" s="157" t="s">
        <v>79</v>
      </c>
      <c r="AV131" s="12" t="s">
        <v>79</v>
      </c>
      <c r="AW131" s="12" t="s">
        <v>31</v>
      </c>
      <c r="AX131" s="12" t="s">
        <v>76</v>
      </c>
      <c r="AY131" s="157" t="s">
        <v>328</v>
      </c>
    </row>
    <row r="132" spans="2:65" s="1" customFormat="1" ht="37.9" customHeight="1">
      <c r="B132" s="133"/>
      <c r="C132" s="134" t="s">
        <v>183</v>
      </c>
      <c r="D132" s="134" t="s">
        <v>331</v>
      </c>
      <c r="E132" s="135" t="s">
        <v>8694</v>
      </c>
      <c r="F132" s="136" t="s">
        <v>8695</v>
      </c>
      <c r="G132" s="137" t="s">
        <v>491</v>
      </c>
      <c r="H132" s="138">
        <v>535.31600000000003</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9418</v>
      </c>
    </row>
    <row r="133" spans="2:65" s="1" customFormat="1">
      <c r="B133" s="34"/>
      <c r="D133" s="147" t="s">
        <v>338</v>
      </c>
      <c r="F133" s="148" t="s">
        <v>8697</v>
      </c>
      <c r="I133" s="149"/>
      <c r="L133" s="34"/>
      <c r="M133" s="150"/>
      <c r="T133" s="55"/>
      <c r="AT133" s="19" t="s">
        <v>338</v>
      </c>
      <c r="AU133" s="19" t="s">
        <v>79</v>
      </c>
    </row>
    <row r="134" spans="2:65" s="12" customFormat="1">
      <c r="B134" s="156"/>
      <c r="D134" s="151" t="s">
        <v>442</v>
      </c>
      <c r="E134" s="157" t="s">
        <v>3</v>
      </c>
      <c r="F134" s="158" t="s">
        <v>9419</v>
      </c>
      <c r="H134" s="159">
        <v>465.26600000000002</v>
      </c>
      <c r="I134" s="160"/>
      <c r="L134" s="156"/>
      <c r="M134" s="161"/>
      <c r="T134" s="162"/>
      <c r="AT134" s="157" t="s">
        <v>442</v>
      </c>
      <c r="AU134" s="157" t="s">
        <v>79</v>
      </c>
      <c r="AV134" s="12" t="s">
        <v>79</v>
      </c>
      <c r="AW134" s="12" t="s">
        <v>31</v>
      </c>
      <c r="AX134" s="12" t="s">
        <v>69</v>
      </c>
      <c r="AY134" s="157" t="s">
        <v>328</v>
      </c>
    </row>
    <row r="135" spans="2:65" s="12" customFormat="1" ht="22.5">
      <c r="B135" s="156"/>
      <c r="D135" s="151" t="s">
        <v>442</v>
      </c>
      <c r="E135" s="157" t="s">
        <v>3</v>
      </c>
      <c r="F135" s="158" t="s">
        <v>9420</v>
      </c>
      <c r="H135" s="159">
        <v>70.05</v>
      </c>
      <c r="I135" s="160"/>
      <c r="L135" s="156"/>
      <c r="M135" s="161"/>
      <c r="T135" s="162"/>
      <c r="AT135" s="157" t="s">
        <v>442</v>
      </c>
      <c r="AU135" s="157" t="s">
        <v>79</v>
      </c>
      <c r="AV135" s="12" t="s">
        <v>79</v>
      </c>
      <c r="AW135" s="12" t="s">
        <v>31</v>
      </c>
      <c r="AX135" s="12" t="s">
        <v>69</v>
      </c>
      <c r="AY135" s="157" t="s">
        <v>328</v>
      </c>
    </row>
    <row r="136" spans="2:65" s="13" customFormat="1">
      <c r="B136" s="163"/>
      <c r="D136" s="151" t="s">
        <v>442</v>
      </c>
      <c r="E136" s="164" t="s">
        <v>3</v>
      </c>
      <c r="F136" s="165" t="s">
        <v>452</v>
      </c>
      <c r="H136" s="166">
        <v>535.31600000000003</v>
      </c>
      <c r="I136" s="167"/>
      <c r="L136" s="163"/>
      <c r="M136" s="168"/>
      <c r="T136" s="169"/>
      <c r="AT136" s="164" t="s">
        <v>442</v>
      </c>
      <c r="AU136" s="164" t="s">
        <v>79</v>
      </c>
      <c r="AV136" s="13" t="s">
        <v>113</v>
      </c>
      <c r="AW136" s="13" t="s">
        <v>31</v>
      </c>
      <c r="AX136" s="13" t="s">
        <v>76</v>
      </c>
      <c r="AY136" s="164" t="s">
        <v>328</v>
      </c>
    </row>
    <row r="137" spans="2:65" s="1" customFormat="1" ht="37.9" customHeight="1">
      <c r="B137" s="133"/>
      <c r="C137" s="134" t="s">
        <v>235</v>
      </c>
      <c r="D137" s="134" t="s">
        <v>331</v>
      </c>
      <c r="E137" s="135" t="s">
        <v>8700</v>
      </c>
      <c r="F137" s="136" t="s">
        <v>8701</v>
      </c>
      <c r="G137" s="137" t="s">
        <v>491</v>
      </c>
      <c r="H137" s="138">
        <v>5353.16</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9421</v>
      </c>
    </row>
    <row r="138" spans="2:65" s="1" customFormat="1">
      <c r="B138" s="34"/>
      <c r="D138" s="147" t="s">
        <v>338</v>
      </c>
      <c r="F138" s="148" t="s">
        <v>8703</v>
      </c>
      <c r="I138" s="149"/>
      <c r="L138" s="34"/>
      <c r="M138" s="150"/>
      <c r="T138" s="55"/>
      <c r="AT138" s="19" t="s">
        <v>338</v>
      </c>
      <c r="AU138" s="19" t="s">
        <v>79</v>
      </c>
    </row>
    <row r="139" spans="2:65" s="12" customFormat="1">
      <c r="B139" s="156"/>
      <c r="D139" s="151" t="s">
        <v>442</v>
      </c>
      <c r="E139" s="157" t="s">
        <v>3</v>
      </c>
      <c r="F139" s="158" t="s">
        <v>9422</v>
      </c>
      <c r="H139" s="159">
        <v>5353.16</v>
      </c>
      <c r="I139" s="160"/>
      <c r="L139" s="156"/>
      <c r="M139" s="161"/>
      <c r="T139" s="162"/>
      <c r="AT139" s="157" t="s">
        <v>442</v>
      </c>
      <c r="AU139" s="157" t="s">
        <v>79</v>
      </c>
      <c r="AV139" s="12" t="s">
        <v>79</v>
      </c>
      <c r="AW139" s="12" t="s">
        <v>31</v>
      </c>
      <c r="AX139" s="12" t="s">
        <v>76</v>
      </c>
      <c r="AY139" s="157" t="s">
        <v>328</v>
      </c>
    </row>
    <row r="140" spans="2:65" s="1" customFormat="1" ht="16.5" customHeight="1">
      <c r="B140" s="133"/>
      <c r="C140" s="134" t="s">
        <v>239</v>
      </c>
      <c r="D140" s="134" t="s">
        <v>331</v>
      </c>
      <c r="E140" s="135" t="s">
        <v>506</v>
      </c>
      <c r="F140" s="136" t="s">
        <v>507</v>
      </c>
      <c r="G140" s="137" t="s">
        <v>491</v>
      </c>
      <c r="H140" s="138">
        <v>70.05</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9423</v>
      </c>
    </row>
    <row r="141" spans="2:65" s="1" customFormat="1">
      <c r="B141" s="34"/>
      <c r="D141" s="147" t="s">
        <v>338</v>
      </c>
      <c r="F141" s="148" t="s">
        <v>509</v>
      </c>
      <c r="I141" s="149"/>
      <c r="L141" s="34"/>
      <c r="M141" s="150"/>
      <c r="T141" s="55"/>
      <c r="AT141" s="19" t="s">
        <v>338</v>
      </c>
      <c r="AU141" s="19" t="s">
        <v>79</v>
      </c>
    </row>
    <row r="142" spans="2:65" s="12" customFormat="1" ht="22.5">
      <c r="B142" s="156"/>
      <c r="D142" s="151" t="s">
        <v>442</v>
      </c>
      <c r="E142" s="157" t="s">
        <v>3</v>
      </c>
      <c r="F142" s="158" t="s">
        <v>9420</v>
      </c>
      <c r="H142" s="159">
        <v>70.05</v>
      </c>
      <c r="I142" s="160"/>
      <c r="L142" s="156"/>
      <c r="M142" s="161"/>
      <c r="T142" s="162"/>
      <c r="AT142" s="157" t="s">
        <v>442</v>
      </c>
      <c r="AU142" s="157" t="s">
        <v>79</v>
      </c>
      <c r="AV142" s="12" t="s">
        <v>79</v>
      </c>
      <c r="AW142" s="12" t="s">
        <v>31</v>
      </c>
      <c r="AX142" s="12" t="s">
        <v>69</v>
      </c>
      <c r="AY142" s="157" t="s">
        <v>328</v>
      </c>
    </row>
    <row r="143" spans="2:65" s="13" customFormat="1">
      <c r="B143" s="163"/>
      <c r="D143" s="151" t="s">
        <v>442</v>
      </c>
      <c r="E143" s="164" t="s">
        <v>3</v>
      </c>
      <c r="F143" s="165" t="s">
        <v>452</v>
      </c>
      <c r="H143" s="166">
        <v>70.05</v>
      </c>
      <c r="I143" s="167"/>
      <c r="L143" s="163"/>
      <c r="M143" s="168"/>
      <c r="T143" s="169"/>
      <c r="AT143" s="164" t="s">
        <v>442</v>
      </c>
      <c r="AU143" s="164" t="s">
        <v>79</v>
      </c>
      <c r="AV143" s="13" t="s">
        <v>113</v>
      </c>
      <c r="AW143" s="13" t="s">
        <v>31</v>
      </c>
      <c r="AX143" s="13" t="s">
        <v>76</v>
      </c>
      <c r="AY143" s="164" t="s">
        <v>328</v>
      </c>
    </row>
    <row r="144" spans="2:65" s="1" customFormat="1" ht="24.2" customHeight="1">
      <c r="B144" s="133"/>
      <c r="C144" s="134" t="s">
        <v>9</v>
      </c>
      <c r="D144" s="134" t="s">
        <v>331</v>
      </c>
      <c r="E144" s="135" t="s">
        <v>513</v>
      </c>
      <c r="F144" s="136" t="s">
        <v>514</v>
      </c>
      <c r="G144" s="137" t="s">
        <v>439</v>
      </c>
      <c r="H144" s="138">
        <v>958.3</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9424</v>
      </c>
    </row>
    <row r="145" spans="2:65" s="1" customFormat="1">
      <c r="B145" s="34"/>
      <c r="D145" s="147" t="s">
        <v>338</v>
      </c>
      <c r="F145" s="148" t="s">
        <v>516</v>
      </c>
      <c r="I145" s="149"/>
      <c r="L145" s="34"/>
      <c r="M145" s="150"/>
      <c r="T145" s="55"/>
      <c r="AT145" s="19" t="s">
        <v>338</v>
      </c>
      <c r="AU145" s="19" t="s">
        <v>79</v>
      </c>
    </row>
    <row r="146" spans="2:65" s="12" customFormat="1">
      <c r="B146" s="156"/>
      <c r="D146" s="151" t="s">
        <v>442</v>
      </c>
      <c r="E146" s="157" t="s">
        <v>3</v>
      </c>
      <c r="F146" s="158" t="s">
        <v>9425</v>
      </c>
      <c r="H146" s="159">
        <v>17.239999999999998</v>
      </c>
      <c r="I146" s="160"/>
      <c r="L146" s="156"/>
      <c r="M146" s="161"/>
      <c r="T146" s="162"/>
      <c r="AT146" s="157" t="s">
        <v>442</v>
      </c>
      <c r="AU146" s="157" t="s">
        <v>79</v>
      </c>
      <c r="AV146" s="12" t="s">
        <v>79</v>
      </c>
      <c r="AW146" s="12" t="s">
        <v>31</v>
      </c>
      <c r="AX146" s="12" t="s">
        <v>69</v>
      </c>
      <c r="AY146" s="157" t="s">
        <v>328</v>
      </c>
    </row>
    <row r="147" spans="2:65" s="12" customFormat="1">
      <c r="B147" s="156"/>
      <c r="D147" s="151" t="s">
        <v>442</v>
      </c>
      <c r="E147" s="157" t="s">
        <v>3</v>
      </c>
      <c r="F147" s="158" t="s">
        <v>9426</v>
      </c>
      <c r="H147" s="159">
        <v>212.25</v>
      </c>
      <c r="I147" s="160"/>
      <c r="L147" s="156"/>
      <c r="M147" s="161"/>
      <c r="T147" s="162"/>
      <c r="AT147" s="157" t="s">
        <v>442</v>
      </c>
      <c r="AU147" s="157" t="s">
        <v>79</v>
      </c>
      <c r="AV147" s="12" t="s">
        <v>79</v>
      </c>
      <c r="AW147" s="12" t="s">
        <v>31</v>
      </c>
      <c r="AX147" s="12" t="s">
        <v>69</v>
      </c>
      <c r="AY147" s="157" t="s">
        <v>328</v>
      </c>
    </row>
    <row r="148" spans="2:65" s="12" customFormat="1">
      <c r="B148" s="156"/>
      <c r="D148" s="151" t="s">
        <v>442</v>
      </c>
      <c r="E148" s="157" t="s">
        <v>3</v>
      </c>
      <c r="F148" s="158" t="s">
        <v>9427</v>
      </c>
      <c r="H148" s="159">
        <v>117.9</v>
      </c>
      <c r="I148" s="160"/>
      <c r="L148" s="156"/>
      <c r="M148" s="161"/>
      <c r="T148" s="162"/>
      <c r="AT148" s="157" t="s">
        <v>442</v>
      </c>
      <c r="AU148" s="157" t="s">
        <v>79</v>
      </c>
      <c r="AV148" s="12" t="s">
        <v>79</v>
      </c>
      <c r="AW148" s="12" t="s">
        <v>31</v>
      </c>
      <c r="AX148" s="12" t="s">
        <v>69</v>
      </c>
      <c r="AY148" s="157" t="s">
        <v>328</v>
      </c>
    </row>
    <row r="149" spans="2:65" s="12" customFormat="1">
      <c r="B149" s="156"/>
      <c r="D149" s="151" t="s">
        <v>442</v>
      </c>
      <c r="E149" s="157" t="s">
        <v>3</v>
      </c>
      <c r="F149" s="158" t="s">
        <v>9428</v>
      </c>
      <c r="H149" s="159">
        <v>115.91</v>
      </c>
      <c r="I149" s="160"/>
      <c r="L149" s="156"/>
      <c r="M149" s="161"/>
      <c r="T149" s="162"/>
      <c r="AT149" s="157" t="s">
        <v>442</v>
      </c>
      <c r="AU149" s="157" t="s">
        <v>79</v>
      </c>
      <c r="AV149" s="12" t="s">
        <v>79</v>
      </c>
      <c r="AW149" s="12" t="s">
        <v>31</v>
      </c>
      <c r="AX149" s="12" t="s">
        <v>69</v>
      </c>
      <c r="AY149" s="157" t="s">
        <v>328</v>
      </c>
    </row>
    <row r="150" spans="2:65" s="12" customFormat="1">
      <c r="B150" s="156"/>
      <c r="D150" s="151" t="s">
        <v>442</v>
      </c>
      <c r="E150" s="157" t="s">
        <v>3</v>
      </c>
      <c r="F150" s="158" t="s">
        <v>9429</v>
      </c>
      <c r="H150" s="159">
        <v>495</v>
      </c>
      <c r="I150" s="160"/>
      <c r="L150" s="156"/>
      <c r="M150" s="161"/>
      <c r="T150" s="162"/>
      <c r="AT150" s="157" t="s">
        <v>442</v>
      </c>
      <c r="AU150" s="157" t="s">
        <v>79</v>
      </c>
      <c r="AV150" s="12" t="s">
        <v>79</v>
      </c>
      <c r="AW150" s="12" t="s">
        <v>31</v>
      </c>
      <c r="AX150" s="12" t="s">
        <v>69</v>
      </c>
      <c r="AY150" s="157" t="s">
        <v>328</v>
      </c>
    </row>
    <row r="151" spans="2:65" s="13" customFormat="1">
      <c r="B151" s="163"/>
      <c r="D151" s="151" t="s">
        <v>442</v>
      </c>
      <c r="E151" s="164" t="s">
        <v>3</v>
      </c>
      <c r="F151" s="165" t="s">
        <v>452</v>
      </c>
      <c r="H151" s="166">
        <v>958.3</v>
      </c>
      <c r="I151" s="167"/>
      <c r="L151" s="163"/>
      <c r="M151" s="168"/>
      <c r="T151" s="169"/>
      <c r="AT151" s="164" t="s">
        <v>442</v>
      </c>
      <c r="AU151" s="164" t="s">
        <v>79</v>
      </c>
      <c r="AV151" s="13" t="s">
        <v>113</v>
      </c>
      <c r="AW151" s="13" t="s">
        <v>31</v>
      </c>
      <c r="AX151" s="13" t="s">
        <v>76</v>
      </c>
      <c r="AY151" s="164" t="s">
        <v>328</v>
      </c>
    </row>
    <row r="152" spans="2:65" s="11" customFormat="1" ht="22.9" customHeight="1">
      <c r="B152" s="121"/>
      <c r="D152" s="122" t="s">
        <v>68</v>
      </c>
      <c r="E152" s="131" t="s">
        <v>79</v>
      </c>
      <c r="F152" s="131" t="s">
        <v>525</v>
      </c>
      <c r="I152" s="124"/>
      <c r="J152" s="132">
        <f>BK152</f>
        <v>0</v>
      </c>
      <c r="L152" s="121"/>
      <c r="M152" s="126"/>
      <c r="P152" s="127">
        <f>SUM(P153:P167)</f>
        <v>0</v>
      </c>
      <c r="R152" s="127">
        <f>SUM(R153:R167)</f>
        <v>16.434799600000002</v>
      </c>
      <c r="T152" s="128">
        <f>SUM(T153:T167)</f>
        <v>0</v>
      </c>
      <c r="AR152" s="122" t="s">
        <v>76</v>
      </c>
      <c r="AT152" s="129" t="s">
        <v>68</v>
      </c>
      <c r="AU152" s="129" t="s">
        <v>76</v>
      </c>
      <c r="AY152" s="122" t="s">
        <v>328</v>
      </c>
      <c r="BK152" s="130">
        <f>SUM(BK153:BK167)</f>
        <v>0</v>
      </c>
    </row>
    <row r="153" spans="2:65" s="1" customFormat="1" ht="33" customHeight="1">
      <c r="B153" s="133"/>
      <c r="C153" s="134" t="s">
        <v>505</v>
      </c>
      <c r="D153" s="134" t="s">
        <v>331</v>
      </c>
      <c r="E153" s="135" t="s">
        <v>527</v>
      </c>
      <c r="F153" s="136" t="s">
        <v>528</v>
      </c>
      <c r="G153" s="137" t="s">
        <v>491</v>
      </c>
      <c r="H153" s="138">
        <v>4.2560000000000002</v>
      </c>
      <c r="I153" s="139"/>
      <c r="J153" s="140">
        <f>ROUND(I153*H153,2)</f>
        <v>0</v>
      </c>
      <c r="K153" s="136" t="s">
        <v>335</v>
      </c>
      <c r="L153" s="34"/>
      <c r="M153" s="141" t="s">
        <v>3</v>
      </c>
      <c r="N153" s="142" t="s">
        <v>40</v>
      </c>
      <c r="P153" s="143">
        <f>O153*H153</f>
        <v>0</v>
      </c>
      <c r="Q153" s="143">
        <v>1.665</v>
      </c>
      <c r="R153" s="143">
        <f>Q153*H153</f>
        <v>7.0862400000000001</v>
      </c>
      <c r="S153" s="143">
        <v>0</v>
      </c>
      <c r="T153" s="144">
        <f>S153*H153</f>
        <v>0</v>
      </c>
      <c r="AR153" s="145" t="s">
        <v>113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9430</v>
      </c>
    </row>
    <row r="154" spans="2:65" s="1" customFormat="1">
      <c r="B154" s="34"/>
      <c r="D154" s="147" t="s">
        <v>338</v>
      </c>
      <c r="F154" s="148" t="s">
        <v>530</v>
      </c>
      <c r="I154" s="149"/>
      <c r="L154" s="34"/>
      <c r="M154" s="150"/>
      <c r="T154" s="55"/>
      <c r="AT154" s="19" t="s">
        <v>338</v>
      </c>
      <c r="AU154" s="19" t="s">
        <v>79</v>
      </c>
    </row>
    <row r="155" spans="2:65" s="12" customFormat="1">
      <c r="B155" s="156"/>
      <c r="D155" s="151" t="s">
        <v>442</v>
      </c>
      <c r="E155" s="157" t="s">
        <v>3</v>
      </c>
      <c r="F155" s="158" t="s">
        <v>9431</v>
      </c>
      <c r="H155" s="159">
        <v>4.2560000000000002</v>
      </c>
      <c r="I155" s="160"/>
      <c r="L155" s="156"/>
      <c r="M155" s="161"/>
      <c r="T155" s="162"/>
      <c r="AT155" s="157" t="s">
        <v>442</v>
      </c>
      <c r="AU155" s="157" t="s">
        <v>79</v>
      </c>
      <c r="AV155" s="12" t="s">
        <v>79</v>
      </c>
      <c r="AW155" s="12" t="s">
        <v>31</v>
      </c>
      <c r="AX155" s="12" t="s">
        <v>76</v>
      </c>
      <c r="AY155" s="157" t="s">
        <v>328</v>
      </c>
    </row>
    <row r="156" spans="2:65" s="1" customFormat="1" ht="33" customHeight="1">
      <c r="B156" s="133"/>
      <c r="C156" s="134" t="s">
        <v>512</v>
      </c>
      <c r="D156" s="134" t="s">
        <v>331</v>
      </c>
      <c r="E156" s="135" t="s">
        <v>533</v>
      </c>
      <c r="F156" s="136" t="s">
        <v>534</v>
      </c>
      <c r="G156" s="137" t="s">
        <v>439</v>
      </c>
      <c r="H156" s="138">
        <v>50.54</v>
      </c>
      <c r="I156" s="139"/>
      <c r="J156" s="140">
        <f>ROUND(I156*H156,2)</f>
        <v>0</v>
      </c>
      <c r="K156" s="136" t="s">
        <v>335</v>
      </c>
      <c r="L156" s="34"/>
      <c r="M156" s="141" t="s">
        <v>3</v>
      </c>
      <c r="N156" s="142" t="s">
        <v>40</v>
      </c>
      <c r="P156" s="143">
        <f>O156*H156</f>
        <v>0</v>
      </c>
      <c r="Q156" s="143">
        <v>3.1E-4</v>
      </c>
      <c r="R156" s="143">
        <f>Q156*H156</f>
        <v>1.5667400000000001E-2</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9432</v>
      </c>
    </row>
    <row r="157" spans="2:65" s="1" customFormat="1">
      <c r="B157" s="34"/>
      <c r="D157" s="147" t="s">
        <v>338</v>
      </c>
      <c r="F157" s="148" t="s">
        <v>536</v>
      </c>
      <c r="I157" s="149"/>
      <c r="L157" s="34"/>
      <c r="M157" s="150"/>
      <c r="T157" s="55"/>
      <c r="AT157" s="19" t="s">
        <v>338</v>
      </c>
      <c r="AU157" s="19" t="s">
        <v>79</v>
      </c>
    </row>
    <row r="158" spans="2:65" s="12" customFormat="1">
      <c r="B158" s="156"/>
      <c r="D158" s="151" t="s">
        <v>442</v>
      </c>
      <c r="E158" s="157" t="s">
        <v>3</v>
      </c>
      <c r="F158" s="158" t="s">
        <v>9433</v>
      </c>
      <c r="H158" s="159">
        <v>50.54</v>
      </c>
      <c r="I158" s="160"/>
      <c r="L158" s="156"/>
      <c r="M158" s="161"/>
      <c r="T158" s="162"/>
      <c r="AT158" s="157" t="s">
        <v>442</v>
      </c>
      <c r="AU158" s="157" t="s">
        <v>79</v>
      </c>
      <c r="AV158" s="12" t="s">
        <v>79</v>
      </c>
      <c r="AW158" s="12" t="s">
        <v>31</v>
      </c>
      <c r="AX158" s="12" t="s">
        <v>76</v>
      </c>
      <c r="AY158" s="157" t="s">
        <v>328</v>
      </c>
    </row>
    <row r="159" spans="2:65" s="1" customFormat="1" ht="24.2" customHeight="1">
      <c r="B159" s="133"/>
      <c r="C159" s="176" t="s">
        <v>526</v>
      </c>
      <c r="D159" s="176" t="s">
        <v>539</v>
      </c>
      <c r="E159" s="177" t="s">
        <v>540</v>
      </c>
      <c r="F159" s="178" t="s">
        <v>541</v>
      </c>
      <c r="G159" s="179" t="s">
        <v>439</v>
      </c>
      <c r="H159" s="180">
        <v>37.320999999999998</v>
      </c>
      <c r="I159" s="181"/>
      <c r="J159" s="182">
        <f>ROUND(I159*H159,2)</f>
        <v>0</v>
      </c>
      <c r="K159" s="178" t="s">
        <v>335</v>
      </c>
      <c r="L159" s="183"/>
      <c r="M159" s="184" t="s">
        <v>3</v>
      </c>
      <c r="N159" s="185" t="s">
        <v>40</v>
      </c>
      <c r="P159" s="143">
        <f>O159*H159</f>
        <v>0</v>
      </c>
      <c r="Q159" s="143">
        <v>2.0000000000000001E-4</v>
      </c>
      <c r="R159" s="143">
        <f>Q159*H159</f>
        <v>7.4641999999999998E-3</v>
      </c>
      <c r="S159" s="143">
        <v>0</v>
      </c>
      <c r="T159" s="144">
        <f>S159*H159</f>
        <v>0</v>
      </c>
      <c r="AR159" s="145" t="s">
        <v>171</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9434</v>
      </c>
    </row>
    <row r="160" spans="2:65" s="12" customFormat="1">
      <c r="B160" s="156"/>
      <c r="D160" s="151" t="s">
        <v>442</v>
      </c>
      <c r="E160" s="157" t="s">
        <v>3</v>
      </c>
      <c r="F160" s="158" t="s">
        <v>9435</v>
      </c>
      <c r="H160" s="159">
        <v>31.507999999999999</v>
      </c>
      <c r="I160" s="160"/>
      <c r="L160" s="156"/>
      <c r="M160" s="161"/>
      <c r="T160" s="162"/>
      <c r="AT160" s="157" t="s">
        <v>442</v>
      </c>
      <c r="AU160" s="157" t="s">
        <v>79</v>
      </c>
      <c r="AV160" s="12" t="s">
        <v>79</v>
      </c>
      <c r="AW160" s="12" t="s">
        <v>31</v>
      </c>
      <c r="AX160" s="12" t="s">
        <v>69</v>
      </c>
      <c r="AY160" s="157" t="s">
        <v>328</v>
      </c>
    </row>
    <row r="161" spans="2:65" s="12" customFormat="1">
      <c r="B161" s="156"/>
      <c r="D161" s="151" t="s">
        <v>442</v>
      </c>
      <c r="E161" s="157" t="s">
        <v>3</v>
      </c>
      <c r="F161" s="158" t="s">
        <v>9436</v>
      </c>
      <c r="H161" s="159">
        <v>37.320999999999998</v>
      </c>
      <c r="I161" s="160"/>
      <c r="L161" s="156"/>
      <c r="M161" s="161"/>
      <c r="T161" s="162"/>
      <c r="AT161" s="157" t="s">
        <v>442</v>
      </c>
      <c r="AU161" s="157" t="s">
        <v>79</v>
      </c>
      <c r="AV161" s="12" t="s">
        <v>79</v>
      </c>
      <c r="AW161" s="12" t="s">
        <v>31</v>
      </c>
      <c r="AX161" s="12" t="s">
        <v>76</v>
      </c>
      <c r="AY161" s="157" t="s">
        <v>328</v>
      </c>
    </row>
    <row r="162" spans="2:65" s="1" customFormat="1" ht="16.5" customHeight="1">
      <c r="B162" s="133"/>
      <c r="C162" s="134" t="s">
        <v>532</v>
      </c>
      <c r="D162" s="134" t="s">
        <v>331</v>
      </c>
      <c r="E162" s="135" t="s">
        <v>545</v>
      </c>
      <c r="F162" s="136" t="s">
        <v>546</v>
      </c>
      <c r="G162" s="137" t="s">
        <v>491</v>
      </c>
      <c r="H162" s="138">
        <v>1.0640000000000001</v>
      </c>
      <c r="I162" s="139"/>
      <c r="J162" s="140">
        <f>ROUND(I162*H162,2)</f>
        <v>0</v>
      </c>
      <c r="K162" s="136" t="s">
        <v>335</v>
      </c>
      <c r="L162" s="34"/>
      <c r="M162" s="141" t="s">
        <v>3</v>
      </c>
      <c r="N162" s="142" t="s">
        <v>40</v>
      </c>
      <c r="P162" s="143">
        <f>O162*H162</f>
        <v>0</v>
      </c>
      <c r="Q162" s="143">
        <v>1.92</v>
      </c>
      <c r="R162" s="143">
        <f>Q162*H162</f>
        <v>2.0428800000000003</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9437</v>
      </c>
    </row>
    <row r="163" spans="2:65" s="1" customFormat="1">
      <c r="B163" s="34"/>
      <c r="D163" s="147" t="s">
        <v>338</v>
      </c>
      <c r="F163" s="148" t="s">
        <v>548</v>
      </c>
      <c r="I163" s="149"/>
      <c r="L163" s="34"/>
      <c r="M163" s="150"/>
      <c r="T163" s="55"/>
      <c r="AT163" s="19" t="s">
        <v>338</v>
      </c>
      <c r="AU163" s="19" t="s">
        <v>79</v>
      </c>
    </row>
    <row r="164" spans="2:65" s="12" customFormat="1">
      <c r="B164" s="156"/>
      <c r="D164" s="151" t="s">
        <v>442</v>
      </c>
      <c r="E164" s="157" t="s">
        <v>3</v>
      </c>
      <c r="F164" s="158" t="s">
        <v>9438</v>
      </c>
      <c r="H164" s="159">
        <v>1.0640000000000001</v>
      </c>
      <c r="I164" s="160"/>
      <c r="L164" s="156"/>
      <c r="M164" s="161"/>
      <c r="T164" s="162"/>
      <c r="AT164" s="157" t="s">
        <v>442</v>
      </c>
      <c r="AU164" s="157" t="s">
        <v>79</v>
      </c>
      <c r="AV164" s="12" t="s">
        <v>79</v>
      </c>
      <c r="AW164" s="12" t="s">
        <v>31</v>
      </c>
      <c r="AX164" s="12" t="s">
        <v>76</v>
      </c>
      <c r="AY164" s="157" t="s">
        <v>328</v>
      </c>
    </row>
    <row r="165" spans="2:65" s="1" customFormat="1" ht="37.9" customHeight="1">
      <c r="B165" s="133"/>
      <c r="C165" s="134" t="s">
        <v>538</v>
      </c>
      <c r="D165" s="134" t="s">
        <v>331</v>
      </c>
      <c r="E165" s="135" t="s">
        <v>551</v>
      </c>
      <c r="F165" s="136" t="s">
        <v>552</v>
      </c>
      <c r="G165" s="137" t="s">
        <v>476</v>
      </c>
      <c r="H165" s="138">
        <v>26.6</v>
      </c>
      <c r="I165" s="139"/>
      <c r="J165" s="140">
        <f>ROUND(I165*H165,2)</f>
        <v>0</v>
      </c>
      <c r="K165" s="136" t="s">
        <v>335</v>
      </c>
      <c r="L165" s="34"/>
      <c r="M165" s="141" t="s">
        <v>3</v>
      </c>
      <c r="N165" s="142" t="s">
        <v>40</v>
      </c>
      <c r="P165" s="143">
        <f>O165*H165</f>
        <v>0</v>
      </c>
      <c r="Q165" s="143">
        <v>0.27378000000000002</v>
      </c>
      <c r="R165" s="143">
        <f>Q165*H165</f>
        <v>7.2825480000000011</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9439</v>
      </c>
    </row>
    <row r="166" spans="2:65" s="1" customFormat="1">
      <c r="B166" s="34"/>
      <c r="D166" s="147" t="s">
        <v>338</v>
      </c>
      <c r="F166" s="148" t="s">
        <v>554</v>
      </c>
      <c r="I166" s="149"/>
      <c r="L166" s="34"/>
      <c r="M166" s="150"/>
      <c r="T166" s="55"/>
      <c r="AT166" s="19" t="s">
        <v>338</v>
      </c>
      <c r="AU166" s="19" t="s">
        <v>79</v>
      </c>
    </row>
    <row r="167" spans="2:65" s="12" customFormat="1">
      <c r="B167" s="156"/>
      <c r="D167" s="151" t="s">
        <v>442</v>
      </c>
      <c r="E167" s="157" t="s">
        <v>3</v>
      </c>
      <c r="F167" s="158" t="s">
        <v>9440</v>
      </c>
      <c r="H167" s="159">
        <v>26.6</v>
      </c>
      <c r="I167" s="160"/>
      <c r="L167" s="156"/>
      <c r="M167" s="161"/>
      <c r="T167" s="162"/>
      <c r="AT167" s="157" t="s">
        <v>442</v>
      </c>
      <c r="AU167" s="157" t="s">
        <v>79</v>
      </c>
      <c r="AV167" s="12" t="s">
        <v>79</v>
      </c>
      <c r="AW167" s="12" t="s">
        <v>31</v>
      </c>
      <c r="AX167" s="12" t="s">
        <v>76</v>
      </c>
      <c r="AY167" s="157" t="s">
        <v>328</v>
      </c>
    </row>
    <row r="168" spans="2:65" s="11" customFormat="1" ht="22.9" customHeight="1">
      <c r="B168" s="121"/>
      <c r="D168" s="122" t="s">
        <v>68</v>
      </c>
      <c r="E168" s="131" t="s">
        <v>138</v>
      </c>
      <c r="F168" s="131" t="s">
        <v>578</v>
      </c>
      <c r="I168" s="124"/>
      <c r="J168" s="132">
        <f>BK168</f>
        <v>0</v>
      </c>
      <c r="L168" s="121"/>
      <c r="M168" s="126"/>
      <c r="P168" s="127">
        <f>SUM(P169:P255)</f>
        <v>0</v>
      </c>
      <c r="R168" s="127">
        <f>SUM(R169:R255)</f>
        <v>1674.3340655800002</v>
      </c>
      <c r="T168" s="128">
        <f>SUM(T169:T255)</f>
        <v>0</v>
      </c>
      <c r="AR168" s="122" t="s">
        <v>76</v>
      </c>
      <c r="AT168" s="129" t="s">
        <v>68</v>
      </c>
      <c r="AU168" s="129" t="s">
        <v>76</v>
      </c>
      <c r="AY168" s="122" t="s">
        <v>328</v>
      </c>
      <c r="BK168" s="130">
        <f>SUM(BK169:BK255)</f>
        <v>0</v>
      </c>
    </row>
    <row r="169" spans="2:65" s="1" customFormat="1" ht="37.9" customHeight="1">
      <c r="B169" s="133"/>
      <c r="C169" s="134" t="s">
        <v>544</v>
      </c>
      <c r="D169" s="134" t="s">
        <v>331</v>
      </c>
      <c r="E169" s="135" t="s">
        <v>579</v>
      </c>
      <c r="F169" s="136" t="s">
        <v>580</v>
      </c>
      <c r="G169" s="137" t="s">
        <v>439</v>
      </c>
      <c r="H169" s="138">
        <v>635.16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9441</v>
      </c>
    </row>
    <row r="170" spans="2:65" s="1" customFormat="1">
      <c r="B170" s="34"/>
      <c r="D170" s="147" t="s">
        <v>338</v>
      </c>
      <c r="F170" s="148" t="s">
        <v>582</v>
      </c>
      <c r="I170" s="149"/>
      <c r="L170" s="34"/>
      <c r="M170" s="150"/>
      <c r="T170" s="55"/>
      <c r="AT170" s="19" t="s">
        <v>338</v>
      </c>
      <c r="AU170" s="19" t="s">
        <v>79</v>
      </c>
    </row>
    <row r="171" spans="2:65" s="12" customFormat="1">
      <c r="B171" s="156"/>
      <c r="D171" s="151" t="s">
        <v>442</v>
      </c>
      <c r="E171" s="157" t="s">
        <v>3</v>
      </c>
      <c r="F171" s="158" t="s">
        <v>9442</v>
      </c>
      <c r="H171" s="159">
        <v>635.16</v>
      </c>
      <c r="I171" s="160"/>
      <c r="L171" s="156"/>
      <c r="M171" s="161"/>
      <c r="T171" s="162"/>
      <c r="AT171" s="157" t="s">
        <v>442</v>
      </c>
      <c r="AU171" s="157" t="s">
        <v>79</v>
      </c>
      <c r="AV171" s="12" t="s">
        <v>79</v>
      </c>
      <c r="AW171" s="12" t="s">
        <v>31</v>
      </c>
      <c r="AX171" s="12" t="s">
        <v>76</v>
      </c>
      <c r="AY171" s="157" t="s">
        <v>328</v>
      </c>
    </row>
    <row r="172" spans="2:65" s="1" customFormat="1" ht="21.75" customHeight="1">
      <c r="B172" s="133"/>
      <c r="C172" s="176" t="s">
        <v>550</v>
      </c>
      <c r="D172" s="176" t="s">
        <v>539</v>
      </c>
      <c r="E172" s="177" t="s">
        <v>583</v>
      </c>
      <c r="F172" s="178" t="s">
        <v>584</v>
      </c>
      <c r="G172" s="179" t="s">
        <v>585</v>
      </c>
      <c r="H172" s="180">
        <v>17.626000000000001</v>
      </c>
      <c r="I172" s="181"/>
      <c r="J172" s="182">
        <f>ROUND(I172*H172,2)</f>
        <v>0</v>
      </c>
      <c r="K172" s="178" t="s">
        <v>335</v>
      </c>
      <c r="L172" s="183"/>
      <c r="M172" s="184" t="s">
        <v>3</v>
      </c>
      <c r="N172" s="185" t="s">
        <v>40</v>
      </c>
      <c r="P172" s="143">
        <f>O172*H172</f>
        <v>0</v>
      </c>
      <c r="Q172" s="143">
        <v>1</v>
      </c>
      <c r="R172" s="143">
        <f>Q172*H172</f>
        <v>17.626000000000001</v>
      </c>
      <c r="S172" s="143">
        <v>0</v>
      </c>
      <c r="T172" s="144">
        <f>S172*H172</f>
        <v>0</v>
      </c>
      <c r="AR172" s="145" t="s">
        <v>171</v>
      </c>
      <c r="AT172" s="145" t="s">
        <v>539</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9443</v>
      </c>
    </row>
    <row r="173" spans="2:65" s="12" customFormat="1" ht="22.5">
      <c r="B173" s="156"/>
      <c r="D173" s="151" t="s">
        <v>442</v>
      </c>
      <c r="E173" s="157" t="s">
        <v>3</v>
      </c>
      <c r="F173" s="158" t="s">
        <v>9444</v>
      </c>
      <c r="H173" s="159">
        <v>17.626000000000001</v>
      </c>
      <c r="I173" s="160"/>
      <c r="L173" s="156"/>
      <c r="M173" s="161"/>
      <c r="T173" s="162"/>
      <c r="AT173" s="157" t="s">
        <v>442</v>
      </c>
      <c r="AU173" s="157" t="s">
        <v>79</v>
      </c>
      <c r="AV173" s="12" t="s">
        <v>79</v>
      </c>
      <c r="AW173" s="12" t="s">
        <v>31</v>
      </c>
      <c r="AX173" s="12" t="s">
        <v>76</v>
      </c>
      <c r="AY173" s="157" t="s">
        <v>328</v>
      </c>
    </row>
    <row r="174" spans="2:65" s="1" customFormat="1" ht="24.2" customHeight="1">
      <c r="B174" s="133"/>
      <c r="C174" s="134" t="s">
        <v>556</v>
      </c>
      <c r="D174" s="134" t="s">
        <v>331</v>
      </c>
      <c r="E174" s="135" t="s">
        <v>9118</v>
      </c>
      <c r="F174" s="136" t="s">
        <v>9119</v>
      </c>
      <c r="G174" s="137" t="s">
        <v>439</v>
      </c>
      <c r="H174" s="138">
        <v>424.5</v>
      </c>
      <c r="I174" s="139"/>
      <c r="J174" s="140">
        <f>ROUND(I174*H174,2)</f>
        <v>0</v>
      </c>
      <c r="K174" s="136" t="s">
        <v>335</v>
      </c>
      <c r="L174" s="34"/>
      <c r="M174" s="141" t="s">
        <v>3</v>
      </c>
      <c r="N174" s="142" t="s">
        <v>40</v>
      </c>
      <c r="P174" s="143">
        <f>O174*H174</f>
        <v>0</v>
      </c>
      <c r="Q174" s="143">
        <v>0.34499999999999997</v>
      </c>
      <c r="R174" s="143">
        <f>Q174*H174</f>
        <v>146.45249999999999</v>
      </c>
      <c r="S174" s="143">
        <v>0</v>
      </c>
      <c r="T174" s="144">
        <f>S174*H174</f>
        <v>0</v>
      </c>
      <c r="AR174" s="145" t="s">
        <v>113</v>
      </c>
      <c r="AT174" s="145" t="s">
        <v>331</v>
      </c>
      <c r="AU174" s="145" t="s">
        <v>79</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9445</v>
      </c>
    </row>
    <row r="175" spans="2:65" s="1" customFormat="1">
      <c r="B175" s="34"/>
      <c r="D175" s="147" t="s">
        <v>338</v>
      </c>
      <c r="F175" s="148" t="s">
        <v>9121</v>
      </c>
      <c r="I175" s="149"/>
      <c r="L175" s="34"/>
      <c r="M175" s="150"/>
      <c r="T175" s="55"/>
      <c r="AT175" s="19" t="s">
        <v>338</v>
      </c>
      <c r="AU175" s="19" t="s">
        <v>79</v>
      </c>
    </row>
    <row r="176" spans="2:65" s="12" customFormat="1">
      <c r="B176" s="156"/>
      <c r="D176" s="151" t="s">
        <v>442</v>
      </c>
      <c r="E176" s="157" t="s">
        <v>3</v>
      </c>
      <c r="F176" s="158" t="s">
        <v>9446</v>
      </c>
      <c r="H176" s="159">
        <v>424.5</v>
      </c>
      <c r="I176" s="160"/>
      <c r="L176" s="156"/>
      <c r="M176" s="161"/>
      <c r="T176" s="162"/>
      <c r="AT176" s="157" t="s">
        <v>442</v>
      </c>
      <c r="AU176" s="157" t="s">
        <v>79</v>
      </c>
      <c r="AV176" s="12" t="s">
        <v>79</v>
      </c>
      <c r="AW176" s="12" t="s">
        <v>31</v>
      </c>
      <c r="AX176" s="12" t="s">
        <v>76</v>
      </c>
      <c r="AY176" s="157" t="s">
        <v>328</v>
      </c>
    </row>
    <row r="177" spans="2:65" s="1" customFormat="1" ht="24.2" customHeight="1">
      <c r="B177" s="133"/>
      <c r="C177" s="134" t="s">
        <v>8</v>
      </c>
      <c r="D177" s="134" t="s">
        <v>331</v>
      </c>
      <c r="E177" s="135" t="s">
        <v>9447</v>
      </c>
      <c r="F177" s="136" t="s">
        <v>9448</v>
      </c>
      <c r="G177" s="137" t="s">
        <v>439</v>
      </c>
      <c r="H177" s="138">
        <v>990</v>
      </c>
      <c r="I177" s="139"/>
      <c r="J177" s="140">
        <f>ROUND(I177*H177,2)</f>
        <v>0</v>
      </c>
      <c r="K177" s="136" t="s">
        <v>3</v>
      </c>
      <c r="L177" s="34"/>
      <c r="M177" s="141" t="s">
        <v>3</v>
      </c>
      <c r="N177" s="142" t="s">
        <v>40</v>
      </c>
      <c r="P177" s="143">
        <f>O177*H177</f>
        <v>0</v>
      </c>
      <c r="Q177" s="143">
        <v>0.57499999999999996</v>
      </c>
      <c r="R177" s="143">
        <f>Q177*H177</f>
        <v>569.25</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9449</v>
      </c>
    </row>
    <row r="178" spans="2:65" s="12" customFormat="1">
      <c r="B178" s="156"/>
      <c r="D178" s="151" t="s">
        <v>442</v>
      </c>
      <c r="E178" s="157" t="s">
        <v>3</v>
      </c>
      <c r="F178" s="158" t="s">
        <v>9450</v>
      </c>
      <c r="H178" s="159">
        <v>990</v>
      </c>
      <c r="I178" s="160"/>
      <c r="L178" s="156"/>
      <c r="M178" s="161"/>
      <c r="T178" s="162"/>
      <c r="AT178" s="157" t="s">
        <v>442</v>
      </c>
      <c r="AU178" s="157" t="s">
        <v>79</v>
      </c>
      <c r="AV178" s="12" t="s">
        <v>79</v>
      </c>
      <c r="AW178" s="12" t="s">
        <v>31</v>
      </c>
      <c r="AX178" s="12" t="s">
        <v>76</v>
      </c>
      <c r="AY178" s="157" t="s">
        <v>328</v>
      </c>
    </row>
    <row r="179" spans="2:65" s="1" customFormat="1" ht="24.2" customHeight="1">
      <c r="B179" s="133"/>
      <c r="C179" s="134" t="s">
        <v>564</v>
      </c>
      <c r="D179" s="134" t="s">
        <v>331</v>
      </c>
      <c r="E179" s="135" t="s">
        <v>627</v>
      </c>
      <c r="F179" s="136" t="s">
        <v>628</v>
      </c>
      <c r="G179" s="137" t="s">
        <v>439</v>
      </c>
      <c r="H179" s="138">
        <v>229.49</v>
      </c>
      <c r="I179" s="139"/>
      <c r="J179" s="140">
        <f>ROUND(I179*H179,2)</f>
        <v>0</v>
      </c>
      <c r="K179" s="136" t="s">
        <v>335</v>
      </c>
      <c r="L179" s="34"/>
      <c r="M179" s="141" t="s">
        <v>3</v>
      </c>
      <c r="N179" s="142" t="s">
        <v>40</v>
      </c>
      <c r="P179" s="143">
        <f>O179*H179</f>
        <v>0</v>
      </c>
      <c r="Q179" s="143">
        <v>6.0099999999999997E-3</v>
      </c>
      <c r="R179" s="143">
        <f>Q179*H179</f>
        <v>1.3792348999999999</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9451</v>
      </c>
    </row>
    <row r="180" spans="2:65" s="1" customFormat="1">
      <c r="B180" s="34"/>
      <c r="D180" s="147" t="s">
        <v>338</v>
      </c>
      <c r="F180" s="148" t="s">
        <v>630</v>
      </c>
      <c r="I180" s="149"/>
      <c r="L180" s="34"/>
      <c r="M180" s="150"/>
      <c r="T180" s="55"/>
      <c r="AT180" s="19" t="s">
        <v>338</v>
      </c>
      <c r="AU180" s="19" t="s">
        <v>79</v>
      </c>
    </row>
    <row r="181" spans="2:65" s="12" customFormat="1">
      <c r="B181" s="156"/>
      <c r="D181" s="151" t="s">
        <v>442</v>
      </c>
      <c r="E181" s="157" t="s">
        <v>3</v>
      </c>
      <c r="F181" s="158" t="s">
        <v>9452</v>
      </c>
      <c r="H181" s="159">
        <v>17.239999999999998</v>
      </c>
      <c r="I181" s="160"/>
      <c r="L181" s="156"/>
      <c r="M181" s="161"/>
      <c r="T181" s="162"/>
      <c r="AT181" s="157" t="s">
        <v>442</v>
      </c>
      <c r="AU181" s="157" t="s">
        <v>79</v>
      </c>
      <c r="AV181" s="12" t="s">
        <v>79</v>
      </c>
      <c r="AW181" s="12" t="s">
        <v>31</v>
      </c>
      <c r="AX181" s="12" t="s">
        <v>69</v>
      </c>
      <c r="AY181" s="157" t="s">
        <v>328</v>
      </c>
    </row>
    <row r="182" spans="2:65" s="12" customFormat="1">
      <c r="B182" s="156"/>
      <c r="D182" s="151" t="s">
        <v>442</v>
      </c>
      <c r="E182" s="157" t="s">
        <v>3</v>
      </c>
      <c r="F182" s="158" t="s">
        <v>9426</v>
      </c>
      <c r="H182" s="159">
        <v>212.25</v>
      </c>
      <c r="I182" s="160"/>
      <c r="L182" s="156"/>
      <c r="M182" s="161"/>
      <c r="T182" s="162"/>
      <c r="AT182" s="157" t="s">
        <v>442</v>
      </c>
      <c r="AU182" s="157" t="s">
        <v>79</v>
      </c>
      <c r="AV182" s="12" t="s">
        <v>79</v>
      </c>
      <c r="AW182" s="12" t="s">
        <v>31</v>
      </c>
      <c r="AX182" s="12" t="s">
        <v>69</v>
      </c>
      <c r="AY182" s="157" t="s">
        <v>328</v>
      </c>
    </row>
    <row r="183" spans="2:65" s="13" customFormat="1">
      <c r="B183" s="163"/>
      <c r="D183" s="151" t="s">
        <v>442</v>
      </c>
      <c r="E183" s="164" t="s">
        <v>3</v>
      </c>
      <c r="F183" s="165" t="s">
        <v>452</v>
      </c>
      <c r="H183" s="166">
        <v>229.49</v>
      </c>
      <c r="I183" s="167"/>
      <c r="L183" s="163"/>
      <c r="M183" s="168"/>
      <c r="T183" s="169"/>
      <c r="AT183" s="164" t="s">
        <v>442</v>
      </c>
      <c r="AU183" s="164" t="s">
        <v>79</v>
      </c>
      <c r="AV183" s="13" t="s">
        <v>113</v>
      </c>
      <c r="AW183" s="13" t="s">
        <v>31</v>
      </c>
      <c r="AX183" s="13" t="s">
        <v>76</v>
      </c>
      <c r="AY183" s="164" t="s">
        <v>328</v>
      </c>
    </row>
    <row r="184" spans="2:65" s="1" customFormat="1" ht="21.75" customHeight="1">
      <c r="B184" s="133"/>
      <c r="C184" s="134" t="s">
        <v>571</v>
      </c>
      <c r="D184" s="134" t="s">
        <v>331</v>
      </c>
      <c r="E184" s="135" t="s">
        <v>632</v>
      </c>
      <c r="F184" s="136" t="s">
        <v>633</v>
      </c>
      <c r="G184" s="137" t="s">
        <v>439</v>
      </c>
      <c r="H184" s="138">
        <v>458.98</v>
      </c>
      <c r="I184" s="139"/>
      <c r="J184" s="140">
        <f>ROUND(I184*H184,2)</f>
        <v>0</v>
      </c>
      <c r="K184" s="136" t="s">
        <v>335</v>
      </c>
      <c r="L184" s="34"/>
      <c r="M184" s="141" t="s">
        <v>3</v>
      </c>
      <c r="N184" s="142" t="s">
        <v>40</v>
      </c>
      <c r="P184" s="143">
        <f>O184*H184</f>
        <v>0</v>
      </c>
      <c r="Q184" s="143">
        <v>5.1000000000000004E-4</v>
      </c>
      <c r="R184" s="143">
        <f>Q184*H184</f>
        <v>0.23407980000000003</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9453</v>
      </c>
    </row>
    <row r="185" spans="2:65" s="1" customFormat="1">
      <c r="B185" s="34"/>
      <c r="D185" s="147" t="s">
        <v>338</v>
      </c>
      <c r="F185" s="148" t="s">
        <v>635</v>
      </c>
      <c r="I185" s="149"/>
      <c r="L185" s="34"/>
      <c r="M185" s="150"/>
      <c r="T185" s="55"/>
      <c r="AT185" s="19" t="s">
        <v>338</v>
      </c>
      <c r="AU185" s="19" t="s">
        <v>79</v>
      </c>
    </row>
    <row r="186" spans="2:65" s="12" customFormat="1">
      <c r="B186" s="156"/>
      <c r="D186" s="151" t="s">
        <v>442</v>
      </c>
      <c r="E186" s="157" t="s">
        <v>3</v>
      </c>
      <c r="F186" s="158" t="s">
        <v>9454</v>
      </c>
      <c r="H186" s="159">
        <v>34.479999999999997</v>
      </c>
      <c r="I186" s="160"/>
      <c r="L186" s="156"/>
      <c r="M186" s="161"/>
      <c r="T186" s="162"/>
      <c r="AT186" s="157" t="s">
        <v>442</v>
      </c>
      <c r="AU186" s="157" t="s">
        <v>79</v>
      </c>
      <c r="AV186" s="12" t="s">
        <v>79</v>
      </c>
      <c r="AW186" s="12" t="s">
        <v>31</v>
      </c>
      <c r="AX186" s="12" t="s">
        <v>69</v>
      </c>
      <c r="AY186" s="157" t="s">
        <v>328</v>
      </c>
    </row>
    <row r="187" spans="2:65" s="12" customFormat="1">
      <c r="B187" s="156"/>
      <c r="D187" s="151" t="s">
        <v>442</v>
      </c>
      <c r="E187" s="157" t="s">
        <v>3</v>
      </c>
      <c r="F187" s="158" t="s">
        <v>9446</v>
      </c>
      <c r="H187" s="159">
        <v>424.5</v>
      </c>
      <c r="I187" s="160"/>
      <c r="L187" s="156"/>
      <c r="M187" s="161"/>
      <c r="T187" s="162"/>
      <c r="AT187" s="157" t="s">
        <v>442</v>
      </c>
      <c r="AU187" s="157" t="s">
        <v>79</v>
      </c>
      <c r="AV187" s="12" t="s">
        <v>79</v>
      </c>
      <c r="AW187" s="12" t="s">
        <v>31</v>
      </c>
      <c r="AX187" s="12" t="s">
        <v>69</v>
      </c>
      <c r="AY187" s="157" t="s">
        <v>328</v>
      </c>
    </row>
    <row r="188" spans="2:65" s="13" customFormat="1">
      <c r="B188" s="163"/>
      <c r="D188" s="151" t="s">
        <v>442</v>
      </c>
      <c r="E188" s="164" t="s">
        <v>3</v>
      </c>
      <c r="F188" s="165" t="s">
        <v>452</v>
      </c>
      <c r="H188" s="166">
        <v>458.98</v>
      </c>
      <c r="I188" s="167"/>
      <c r="L188" s="163"/>
      <c r="M188" s="168"/>
      <c r="T188" s="169"/>
      <c r="AT188" s="164" t="s">
        <v>442</v>
      </c>
      <c r="AU188" s="164" t="s">
        <v>79</v>
      </c>
      <c r="AV188" s="13" t="s">
        <v>113</v>
      </c>
      <c r="AW188" s="13" t="s">
        <v>31</v>
      </c>
      <c r="AX188" s="13" t="s">
        <v>76</v>
      </c>
      <c r="AY188" s="164" t="s">
        <v>328</v>
      </c>
    </row>
    <row r="189" spans="2:65" s="1" customFormat="1" ht="33" customHeight="1">
      <c r="B189" s="133"/>
      <c r="C189" s="134" t="s">
        <v>576</v>
      </c>
      <c r="D189" s="134" t="s">
        <v>331</v>
      </c>
      <c r="E189" s="135" t="s">
        <v>589</v>
      </c>
      <c r="F189" s="136" t="s">
        <v>9114</v>
      </c>
      <c r="G189" s="137" t="s">
        <v>439</v>
      </c>
      <c r="H189" s="138">
        <v>212.25</v>
      </c>
      <c r="I189" s="139"/>
      <c r="J189" s="140">
        <f>ROUND(I189*H189,2)</f>
        <v>0</v>
      </c>
      <c r="K189" s="136" t="s">
        <v>335</v>
      </c>
      <c r="L189" s="34"/>
      <c r="M189" s="141" t="s">
        <v>3</v>
      </c>
      <c r="N189" s="142" t="s">
        <v>40</v>
      </c>
      <c r="P189" s="143">
        <f>O189*H189</f>
        <v>0</v>
      </c>
      <c r="Q189" s="143">
        <v>0.10373</v>
      </c>
      <c r="R189" s="143">
        <f>Q189*H189</f>
        <v>22.016692500000001</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9455</v>
      </c>
    </row>
    <row r="190" spans="2:65" s="1" customFormat="1">
      <c r="B190" s="34"/>
      <c r="D190" s="147" t="s">
        <v>338</v>
      </c>
      <c r="F190" s="148" t="s">
        <v>592</v>
      </c>
      <c r="I190" s="149"/>
      <c r="L190" s="34"/>
      <c r="M190" s="150"/>
      <c r="T190" s="55"/>
      <c r="AT190" s="19" t="s">
        <v>338</v>
      </c>
      <c r="AU190" s="19" t="s">
        <v>79</v>
      </c>
    </row>
    <row r="191" spans="2:65" s="12" customFormat="1">
      <c r="B191" s="156"/>
      <c r="D191" s="151" t="s">
        <v>442</v>
      </c>
      <c r="E191" s="157" t="s">
        <v>3</v>
      </c>
      <c r="F191" s="158" t="s">
        <v>9426</v>
      </c>
      <c r="H191" s="159">
        <v>212.25</v>
      </c>
      <c r="I191" s="160"/>
      <c r="L191" s="156"/>
      <c r="M191" s="161"/>
      <c r="T191" s="162"/>
      <c r="AT191" s="157" t="s">
        <v>442</v>
      </c>
      <c r="AU191" s="157" t="s">
        <v>79</v>
      </c>
      <c r="AV191" s="12" t="s">
        <v>79</v>
      </c>
      <c r="AW191" s="12" t="s">
        <v>31</v>
      </c>
      <c r="AX191" s="12" t="s">
        <v>76</v>
      </c>
      <c r="AY191" s="157" t="s">
        <v>328</v>
      </c>
    </row>
    <row r="192" spans="2:65" s="1" customFormat="1" ht="24.2" customHeight="1">
      <c r="B192" s="133"/>
      <c r="C192" s="134" t="s">
        <v>473</v>
      </c>
      <c r="D192" s="134" t="s">
        <v>331</v>
      </c>
      <c r="E192" s="135" t="s">
        <v>606</v>
      </c>
      <c r="F192" s="136" t="s">
        <v>607</v>
      </c>
      <c r="G192" s="137" t="s">
        <v>439</v>
      </c>
      <c r="H192" s="138">
        <v>212.25</v>
      </c>
      <c r="I192" s="139"/>
      <c r="J192" s="140">
        <f>ROUND(I192*H192,2)</f>
        <v>0</v>
      </c>
      <c r="K192" s="136" t="s">
        <v>335</v>
      </c>
      <c r="L192" s="34"/>
      <c r="M192" s="141" t="s">
        <v>3</v>
      </c>
      <c r="N192" s="142" t="s">
        <v>40</v>
      </c>
      <c r="P192" s="143">
        <f>O192*H192</f>
        <v>0</v>
      </c>
      <c r="Q192" s="143">
        <v>0.15559000000000001</v>
      </c>
      <c r="R192" s="143">
        <f>Q192*H192</f>
        <v>33.023977500000001</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9456</v>
      </c>
    </row>
    <row r="193" spans="2:65" s="1" customFormat="1">
      <c r="B193" s="34"/>
      <c r="D193" s="147" t="s">
        <v>338</v>
      </c>
      <c r="F193" s="148" t="s">
        <v>609</v>
      </c>
      <c r="I193" s="149"/>
      <c r="L193" s="34"/>
      <c r="M193" s="150"/>
      <c r="T193" s="55"/>
      <c r="AT193" s="19" t="s">
        <v>338</v>
      </c>
      <c r="AU193" s="19" t="s">
        <v>79</v>
      </c>
    </row>
    <row r="194" spans="2:65" s="12" customFormat="1">
      <c r="B194" s="156"/>
      <c r="D194" s="151" t="s">
        <v>442</v>
      </c>
      <c r="E194" s="157" t="s">
        <v>3</v>
      </c>
      <c r="F194" s="158" t="s">
        <v>9426</v>
      </c>
      <c r="H194" s="159">
        <v>212.25</v>
      </c>
      <c r="I194" s="160"/>
      <c r="L194" s="156"/>
      <c r="M194" s="161"/>
      <c r="T194" s="162"/>
      <c r="AT194" s="157" t="s">
        <v>442</v>
      </c>
      <c r="AU194" s="157" t="s">
        <v>79</v>
      </c>
      <c r="AV194" s="12" t="s">
        <v>79</v>
      </c>
      <c r="AW194" s="12" t="s">
        <v>31</v>
      </c>
      <c r="AX194" s="12" t="s">
        <v>76</v>
      </c>
      <c r="AY194" s="157" t="s">
        <v>328</v>
      </c>
    </row>
    <row r="195" spans="2:65" s="1" customFormat="1" ht="33" customHeight="1">
      <c r="B195" s="133"/>
      <c r="C195" s="134" t="s">
        <v>588</v>
      </c>
      <c r="D195" s="134" t="s">
        <v>331</v>
      </c>
      <c r="E195" s="135" t="s">
        <v>594</v>
      </c>
      <c r="F195" s="136" t="s">
        <v>595</v>
      </c>
      <c r="G195" s="137" t="s">
        <v>439</v>
      </c>
      <c r="H195" s="138">
        <v>212.25</v>
      </c>
      <c r="I195" s="139"/>
      <c r="J195" s="140">
        <f>ROUND(I195*H195,2)</f>
        <v>0</v>
      </c>
      <c r="K195" s="136" t="s">
        <v>335</v>
      </c>
      <c r="L195" s="34"/>
      <c r="M195" s="141" t="s">
        <v>3</v>
      </c>
      <c r="N195" s="142" t="s">
        <v>40</v>
      </c>
      <c r="P195" s="143">
        <f>O195*H195</f>
        <v>0</v>
      </c>
      <c r="Q195" s="143">
        <v>0.13188</v>
      </c>
      <c r="R195" s="143">
        <f>Q195*H195</f>
        <v>27.991530000000001</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9457</v>
      </c>
    </row>
    <row r="196" spans="2:65" s="1" customFormat="1">
      <c r="B196" s="34"/>
      <c r="D196" s="147" t="s">
        <v>338</v>
      </c>
      <c r="F196" s="148" t="s">
        <v>597</v>
      </c>
      <c r="I196" s="149"/>
      <c r="L196" s="34"/>
      <c r="M196" s="150"/>
      <c r="T196" s="55"/>
      <c r="AT196" s="19" t="s">
        <v>338</v>
      </c>
      <c r="AU196" s="19" t="s">
        <v>79</v>
      </c>
    </row>
    <row r="197" spans="2:65" s="12" customFormat="1">
      <c r="B197" s="156"/>
      <c r="D197" s="151" t="s">
        <v>442</v>
      </c>
      <c r="E197" s="157" t="s">
        <v>3</v>
      </c>
      <c r="F197" s="158" t="s">
        <v>9426</v>
      </c>
      <c r="H197" s="159">
        <v>212.25</v>
      </c>
      <c r="I197" s="160"/>
      <c r="L197" s="156"/>
      <c r="M197" s="161"/>
      <c r="T197" s="162"/>
      <c r="AT197" s="157" t="s">
        <v>442</v>
      </c>
      <c r="AU197" s="157" t="s">
        <v>79</v>
      </c>
      <c r="AV197" s="12" t="s">
        <v>79</v>
      </c>
      <c r="AW197" s="12" t="s">
        <v>31</v>
      </c>
      <c r="AX197" s="12" t="s">
        <v>76</v>
      </c>
      <c r="AY197" s="157" t="s">
        <v>328</v>
      </c>
    </row>
    <row r="198" spans="2:65" s="1" customFormat="1" ht="24.2" customHeight="1">
      <c r="B198" s="133"/>
      <c r="C198" s="134" t="s">
        <v>593</v>
      </c>
      <c r="D198" s="134" t="s">
        <v>331</v>
      </c>
      <c r="E198" s="135" t="s">
        <v>599</v>
      </c>
      <c r="F198" s="136" t="s">
        <v>600</v>
      </c>
      <c r="G198" s="137" t="s">
        <v>439</v>
      </c>
      <c r="H198" s="138">
        <v>474.33</v>
      </c>
      <c r="I198" s="139"/>
      <c r="J198" s="140">
        <f>ROUND(I198*H198,2)</f>
        <v>0</v>
      </c>
      <c r="K198" s="136" t="s">
        <v>335</v>
      </c>
      <c r="L198" s="34"/>
      <c r="M198" s="141" t="s">
        <v>3</v>
      </c>
      <c r="N198" s="142" t="s">
        <v>40</v>
      </c>
      <c r="P198" s="143">
        <f>O198*H198</f>
        <v>0</v>
      </c>
      <c r="Q198" s="143">
        <v>9.6680000000000002E-2</v>
      </c>
      <c r="R198" s="143">
        <f>Q198*H198</f>
        <v>45.858224399999997</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9458</v>
      </c>
    </row>
    <row r="199" spans="2:65" s="1" customFormat="1">
      <c r="B199" s="34"/>
      <c r="D199" s="147" t="s">
        <v>338</v>
      </c>
      <c r="F199" s="148" t="s">
        <v>602</v>
      </c>
      <c r="I199" s="149"/>
      <c r="L199" s="34"/>
      <c r="M199" s="150"/>
      <c r="T199" s="55"/>
      <c r="AT199" s="19" t="s">
        <v>338</v>
      </c>
      <c r="AU199" s="19" t="s">
        <v>79</v>
      </c>
    </row>
    <row r="200" spans="2:65" s="12" customFormat="1">
      <c r="B200" s="156"/>
      <c r="D200" s="151" t="s">
        <v>442</v>
      </c>
      <c r="E200" s="157" t="s">
        <v>3</v>
      </c>
      <c r="F200" s="158" t="s">
        <v>9459</v>
      </c>
      <c r="H200" s="159">
        <v>303.79000000000002</v>
      </c>
      <c r="I200" s="160"/>
      <c r="L200" s="156"/>
      <c r="M200" s="161"/>
      <c r="T200" s="162"/>
      <c r="AT200" s="157" t="s">
        <v>442</v>
      </c>
      <c r="AU200" s="157" t="s">
        <v>79</v>
      </c>
      <c r="AV200" s="12" t="s">
        <v>79</v>
      </c>
      <c r="AW200" s="12" t="s">
        <v>31</v>
      </c>
      <c r="AX200" s="12" t="s">
        <v>69</v>
      </c>
      <c r="AY200" s="157" t="s">
        <v>328</v>
      </c>
    </row>
    <row r="201" spans="2:65" s="12" customFormat="1">
      <c r="B201" s="156"/>
      <c r="D201" s="151" t="s">
        <v>442</v>
      </c>
      <c r="E201" s="157" t="s">
        <v>3</v>
      </c>
      <c r="F201" s="158" t="s">
        <v>9460</v>
      </c>
      <c r="H201" s="159">
        <v>170.54</v>
      </c>
      <c r="I201" s="160"/>
      <c r="L201" s="156"/>
      <c r="M201" s="161"/>
      <c r="T201" s="162"/>
      <c r="AT201" s="157" t="s">
        <v>442</v>
      </c>
      <c r="AU201" s="157" t="s">
        <v>79</v>
      </c>
      <c r="AV201" s="12" t="s">
        <v>79</v>
      </c>
      <c r="AW201" s="12" t="s">
        <v>31</v>
      </c>
      <c r="AX201" s="12" t="s">
        <v>69</v>
      </c>
      <c r="AY201" s="157" t="s">
        <v>328</v>
      </c>
    </row>
    <row r="202" spans="2:65" s="13" customFormat="1">
      <c r="B202" s="163"/>
      <c r="D202" s="151" t="s">
        <v>442</v>
      </c>
      <c r="E202" s="164" t="s">
        <v>3</v>
      </c>
      <c r="F202" s="165" t="s">
        <v>452</v>
      </c>
      <c r="H202" s="166">
        <v>474.33000000000004</v>
      </c>
      <c r="I202" s="167"/>
      <c r="L202" s="163"/>
      <c r="M202" s="168"/>
      <c r="T202" s="169"/>
      <c r="AT202" s="164" t="s">
        <v>442</v>
      </c>
      <c r="AU202" s="164" t="s">
        <v>79</v>
      </c>
      <c r="AV202" s="13" t="s">
        <v>113</v>
      </c>
      <c r="AW202" s="13" t="s">
        <v>31</v>
      </c>
      <c r="AX202" s="13" t="s">
        <v>76</v>
      </c>
      <c r="AY202" s="164" t="s">
        <v>328</v>
      </c>
    </row>
    <row r="203" spans="2:65" s="1" customFormat="1" ht="24.2" customHeight="1">
      <c r="B203" s="133"/>
      <c r="C203" s="134" t="s">
        <v>598</v>
      </c>
      <c r="D203" s="134" t="s">
        <v>331</v>
      </c>
      <c r="E203" s="135" t="s">
        <v>611</v>
      </c>
      <c r="F203" s="136" t="s">
        <v>612</v>
      </c>
      <c r="G203" s="137" t="s">
        <v>439</v>
      </c>
      <c r="H203" s="138">
        <v>436.35599999999999</v>
      </c>
      <c r="I203" s="139"/>
      <c r="J203" s="140">
        <f>ROUND(I203*H203,2)</f>
        <v>0</v>
      </c>
      <c r="K203" s="136" t="s">
        <v>335</v>
      </c>
      <c r="L203" s="34"/>
      <c r="M203" s="141" t="s">
        <v>3</v>
      </c>
      <c r="N203" s="142" t="s">
        <v>40</v>
      </c>
      <c r="P203" s="143">
        <f>O203*H203</f>
        <v>0</v>
      </c>
      <c r="Q203" s="143">
        <v>0.18151999999999999</v>
      </c>
      <c r="R203" s="143">
        <f>Q203*H203</f>
        <v>79.207341119999995</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9461</v>
      </c>
    </row>
    <row r="204" spans="2:65" s="1" customFormat="1">
      <c r="B204" s="34"/>
      <c r="D204" s="147" t="s">
        <v>338</v>
      </c>
      <c r="F204" s="148" t="s">
        <v>614</v>
      </c>
      <c r="I204" s="149"/>
      <c r="L204" s="34"/>
      <c r="M204" s="150"/>
      <c r="T204" s="55"/>
      <c r="AT204" s="19" t="s">
        <v>338</v>
      </c>
      <c r="AU204" s="19" t="s">
        <v>79</v>
      </c>
    </row>
    <row r="205" spans="2:65" s="12" customFormat="1">
      <c r="B205" s="156"/>
      <c r="D205" s="151" t="s">
        <v>442</v>
      </c>
      <c r="E205" s="157" t="s">
        <v>3</v>
      </c>
      <c r="F205" s="158" t="s">
        <v>9462</v>
      </c>
      <c r="H205" s="159">
        <v>265.81599999999997</v>
      </c>
      <c r="I205" s="160"/>
      <c r="L205" s="156"/>
      <c r="M205" s="161"/>
      <c r="T205" s="162"/>
      <c r="AT205" s="157" t="s">
        <v>442</v>
      </c>
      <c r="AU205" s="157" t="s">
        <v>79</v>
      </c>
      <c r="AV205" s="12" t="s">
        <v>79</v>
      </c>
      <c r="AW205" s="12" t="s">
        <v>31</v>
      </c>
      <c r="AX205" s="12" t="s">
        <v>69</v>
      </c>
      <c r="AY205" s="157" t="s">
        <v>328</v>
      </c>
    </row>
    <row r="206" spans="2:65" s="12" customFormat="1">
      <c r="B206" s="156"/>
      <c r="D206" s="151" t="s">
        <v>442</v>
      </c>
      <c r="E206" s="157" t="s">
        <v>3</v>
      </c>
      <c r="F206" s="158" t="s">
        <v>9460</v>
      </c>
      <c r="H206" s="159">
        <v>170.54</v>
      </c>
      <c r="I206" s="160"/>
      <c r="L206" s="156"/>
      <c r="M206" s="161"/>
      <c r="T206" s="162"/>
      <c r="AT206" s="157" t="s">
        <v>442</v>
      </c>
      <c r="AU206" s="157" t="s">
        <v>79</v>
      </c>
      <c r="AV206" s="12" t="s">
        <v>79</v>
      </c>
      <c r="AW206" s="12" t="s">
        <v>31</v>
      </c>
      <c r="AX206" s="12" t="s">
        <v>69</v>
      </c>
      <c r="AY206" s="157" t="s">
        <v>328</v>
      </c>
    </row>
    <row r="207" spans="2:65" s="13" customFormat="1">
      <c r="B207" s="163"/>
      <c r="D207" s="151" t="s">
        <v>442</v>
      </c>
      <c r="E207" s="164" t="s">
        <v>3</v>
      </c>
      <c r="F207" s="165" t="s">
        <v>452</v>
      </c>
      <c r="H207" s="166">
        <v>436.35599999999999</v>
      </c>
      <c r="I207" s="167"/>
      <c r="L207" s="163"/>
      <c r="M207" s="168"/>
      <c r="T207" s="169"/>
      <c r="AT207" s="164" t="s">
        <v>442</v>
      </c>
      <c r="AU207" s="164" t="s">
        <v>79</v>
      </c>
      <c r="AV207" s="13" t="s">
        <v>113</v>
      </c>
      <c r="AW207" s="13" t="s">
        <v>31</v>
      </c>
      <c r="AX207" s="13" t="s">
        <v>76</v>
      </c>
      <c r="AY207" s="164" t="s">
        <v>328</v>
      </c>
    </row>
    <row r="208" spans="2:65" s="1" customFormat="1" ht="33" customHeight="1">
      <c r="B208" s="133"/>
      <c r="C208" s="134" t="s">
        <v>605</v>
      </c>
      <c r="D208" s="134" t="s">
        <v>331</v>
      </c>
      <c r="E208" s="135" t="s">
        <v>617</v>
      </c>
      <c r="F208" s="136" t="s">
        <v>618</v>
      </c>
      <c r="G208" s="137" t="s">
        <v>439</v>
      </c>
      <c r="H208" s="138">
        <v>383.19299999999998</v>
      </c>
      <c r="I208" s="139"/>
      <c r="J208" s="140">
        <f>ROUND(I208*H208,2)</f>
        <v>0</v>
      </c>
      <c r="K208" s="136" t="s">
        <v>335</v>
      </c>
      <c r="L208" s="34"/>
      <c r="M208" s="141" t="s">
        <v>3</v>
      </c>
      <c r="N208" s="142" t="s">
        <v>40</v>
      </c>
      <c r="P208" s="143">
        <f>O208*H208</f>
        <v>0</v>
      </c>
      <c r="Q208" s="143">
        <v>0.23737</v>
      </c>
      <c r="R208" s="143">
        <f>Q208*H208</f>
        <v>90.95852241</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9463</v>
      </c>
    </row>
    <row r="209" spans="2:65" s="1" customFormat="1">
      <c r="B209" s="34"/>
      <c r="D209" s="147" t="s">
        <v>338</v>
      </c>
      <c r="F209" s="148" t="s">
        <v>620</v>
      </c>
      <c r="I209" s="149"/>
      <c r="L209" s="34"/>
      <c r="M209" s="150"/>
      <c r="T209" s="55"/>
      <c r="AT209" s="19" t="s">
        <v>338</v>
      </c>
      <c r="AU209" s="19" t="s">
        <v>79</v>
      </c>
    </row>
    <row r="210" spans="2:65" s="12" customFormat="1">
      <c r="B210" s="156"/>
      <c r="D210" s="151" t="s">
        <v>442</v>
      </c>
      <c r="E210" s="157" t="s">
        <v>3</v>
      </c>
      <c r="F210" s="158" t="s">
        <v>9464</v>
      </c>
      <c r="H210" s="159">
        <v>212.65299999999999</v>
      </c>
      <c r="I210" s="160"/>
      <c r="L210" s="156"/>
      <c r="M210" s="161"/>
      <c r="T210" s="162"/>
      <c r="AT210" s="157" t="s">
        <v>442</v>
      </c>
      <c r="AU210" s="157" t="s">
        <v>79</v>
      </c>
      <c r="AV210" s="12" t="s">
        <v>79</v>
      </c>
      <c r="AW210" s="12" t="s">
        <v>31</v>
      </c>
      <c r="AX210" s="12" t="s">
        <v>69</v>
      </c>
      <c r="AY210" s="157" t="s">
        <v>328</v>
      </c>
    </row>
    <row r="211" spans="2:65" s="12" customFormat="1">
      <c r="B211" s="156"/>
      <c r="D211" s="151" t="s">
        <v>442</v>
      </c>
      <c r="E211" s="157" t="s">
        <v>3</v>
      </c>
      <c r="F211" s="158" t="s">
        <v>9465</v>
      </c>
      <c r="H211" s="159">
        <v>170.54</v>
      </c>
      <c r="I211" s="160"/>
      <c r="L211" s="156"/>
      <c r="M211" s="161"/>
      <c r="T211" s="162"/>
      <c r="AT211" s="157" t="s">
        <v>442</v>
      </c>
      <c r="AU211" s="157" t="s">
        <v>79</v>
      </c>
      <c r="AV211" s="12" t="s">
        <v>79</v>
      </c>
      <c r="AW211" s="12" t="s">
        <v>31</v>
      </c>
      <c r="AX211" s="12" t="s">
        <v>69</v>
      </c>
      <c r="AY211" s="157" t="s">
        <v>328</v>
      </c>
    </row>
    <row r="212" spans="2:65" s="13" customFormat="1">
      <c r="B212" s="163"/>
      <c r="D212" s="151" t="s">
        <v>442</v>
      </c>
      <c r="E212" s="164" t="s">
        <v>3</v>
      </c>
      <c r="F212" s="165" t="s">
        <v>452</v>
      </c>
      <c r="H212" s="166">
        <v>383.19299999999998</v>
      </c>
      <c r="I212" s="167"/>
      <c r="L212" s="163"/>
      <c r="M212" s="168"/>
      <c r="T212" s="169"/>
      <c r="AT212" s="164" t="s">
        <v>442</v>
      </c>
      <c r="AU212" s="164" t="s">
        <v>79</v>
      </c>
      <c r="AV212" s="13" t="s">
        <v>113</v>
      </c>
      <c r="AW212" s="13" t="s">
        <v>31</v>
      </c>
      <c r="AX212" s="13" t="s">
        <v>76</v>
      </c>
      <c r="AY212" s="164" t="s">
        <v>328</v>
      </c>
    </row>
    <row r="213" spans="2:65" s="1" customFormat="1" ht="24.2" customHeight="1">
      <c r="B213" s="133"/>
      <c r="C213" s="134" t="s">
        <v>610</v>
      </c>
      <c r="D213" s="134" t="s">
        <v>331</v>
      </c>
      <c r="E213" s="135" t="s">
        <v>622</v>
      </c>
      <c r="F213" s="136" t="s">
        <v>623</v>
      </c>
      <c r="G213" s="137" t="s">
        <v>439</v>
      </c>
      <c r="H213" s="138">
        <v>322.435</v>
      </c>
      <c r="I213" s="139"/>
      <c r="J213" s="140">
        <f>ROUND(I213*H213,2)</f>
        <v>0</v>
      </c>
      <c r="K213" s="136" t="s">
        <v>335</v>
      </c>
      <c r="L213" s="34"/>
      <c r="M213" s="141" t="s">
        <v>3</v>
      </c>
      <c r="N213" s="142" t="s">
        <v>40</v>
      </c>
      <c r="P213" s="143">
        <f>O213*H213</f>
        <v>0</v>
      </c>
      <c r="Q213" s="143">
        <v>0.49586999999999998</v>
      </c>
      <c r="R213" s="143">
        <f>Q213*H213</f>
        <v>159.88584344999998</v>
      </c>
      <c r="S213" s="143">
        <v>0</v>
      </c>
      <c r="T213" s="144">
        <f>S213*H213</f>
        <v>0</v>
      </c>
      <c r="AR213" s="145" t="s">
        <v>113</v>
      </c>
      <c r="AT213" s="145" t="s">
        <v>331</v>
      </c>
      <c r="AU213" s="145" t="s">
        <v>79</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9466</v>
      </c>
    </row>
    <row r="214" spans="2:65" s="1" customFormat="1">
      <c r="B214" s="34"/>
      <c r="D214" s="147" t="s">
        <v>338</v>
      </c>
      <c r="F214" s="148" t="s">
        <v>625</v>
      </c>
      <c r="I214" s="149"/>
      <c r="L214" s="34"/>
      <c r="M214" s="150"/>
      <c r="T214" s="55"/>
      <c r="AT214" s="19" t="s">
        <v>338</v>
      </c>
      <c r="AU214" s="19" t="s">
        <v>79</v>
      </c>
    </row>
    <row r="215" spans="2:65" s="12" customFormat="1">
      <c r="B215" s="156"/>
      <c r="D215" s="151" t="s">
        <v>442</v>
      </c>
      <c r="E215" s="157" t="s">
        <v>3</v>
      </c>
      <c r="F215" s="158" t="s">
        <v>9467</v>
      </c>
      <c r="H215" s="159">
        <v>151.89500000000001</v>
      </c>
      <c r="I215" s="160"/>
      <c r="L215" s="156"/>
      <c r="M215" s="161"/>
      <c r="T215" s="162"/>
      <c r="AT215" s="157" t="s">
        <v>442</v>
      </c>
      <c r="AU215" s="157" t="s">
        <v>79</v>
      </c>
      <c r="AV215" s="12" t="s">
        <v>79</v>
      </c>
      <c r="AW215" s="12" t="s">
        <v>31</v>
      </c>
      <c r="AX215" s="12" t="s">
        <v>69</v>
      </c>
      <c r="AY215" s="157" t="s">
        <v>328</v>
      </c>
    </row>
    <row r="216" spans="2:65" s="12" customFormat="1">
      <c r="B216" s="156"/>
      <c r="D216" s="151" t="s">
        <v>442</v>
      </c>
      <c r="E216" s="157" t="s">
        <v>3</v>
      </c>
      <c r="F216" s="158" t="s">
        <v>9460</v>
      </c>
      <c r="H216" s="159">
        <v>170.54</v>
      </c>
      <c r="I216" s="160"/>
      <c r="L216" s="156"/>
      <c r="M216" s="161"/>
      <c r="T216" s="162"/>
      <c r="AT216" s="157" t="s">
        <v>442</v>
      </c>
      <c r="AU216" s="157" t="s">
        <v>79</v>
      </c>
      <c r="AV216" s="12" t="s">
        <v>79</v>
      </c>
      <c r="AW216" s="12" t="s">
        <v>31</v>
      </c>
      <c r="AX216" s="12" t="s">
        <v>69</v>
      </c>
      <c r="AY216" s="157" t="s">
        <v>328</v>
      </c>
    </row>
    <row r="217" spans="2:65" s="13" customFormat="1">
      <c r="B217" s="163"/>
      <c r="D217" s="151" t="s">
        <v>442</v>
      </c>
      <c r="E217" s="164" t="s">
        <v>3</v>
      </c>
      <c r="F217" s="165" t="s">
        <v>452</v>
      </c>
      <c r="H217" s="166">
        <v>322.435</v>
      </c>
      <c r="I217" s="167"/>
      <c r="L217" s="163"/>
      <c r="M217" s="168"/>
      <c r="T217" s="169"/>
      <c r="AT217" s="164" t="s">
        <v>442</v>
      </c>
      <c r="AU217" s="164" t="s">
        <v>79</v>
      </c>
      <c r="AV217" s="13" t="s">
        <v>113</v>
      </c>
      <c r="AW217" s="13" t="s">
        <v>31</v>
      </c>
      <c r="AX217" s="13" t="s">
        <v>76</v>
      </c>
      <c r="AY217" s="164" t="s">
        <v>328</v>
      </c>
    </row>
    <row r="218" spans="2:65" s="1" customFormat="1" ht="24.2" customHeight="1">
      <c r="B218" s="133"/>
      <c r="C218" s="134" t="s">
        <v>616</v>
      </c>
      <c r="D218" s="134" t="s">
        <v>331</v>
      </c>
      <c r="E218" s="135" t="s">
        <v>704</v>
      </c>
      <c r="F218" s="136" t="s">
        <v>705</v>
      </c>
      <c r="G218" s="137" t="s">
        <v>439</v>
      </c>
      <c r="H218" s="138">
        <v>223.703</v>
      </c>
      <c r="I218" s="139"/>
      <c r="J218" s="140">
        <f>ROUND(I218*H218,2)</f>
        <v>0</v>
      </c>
      <c r="K218" s="136" t="s">
        <v>8677</v>
      </c>
      <c r="L218" s="34"/>
      <c r="M218" s="141" t="s">
        <v>3</v>
      </c>
      <c r="N218" s="142" t="s">
        <v>40</v>
      </c>
      <c r="P218" s="143">
        <f>O218*H218</f>
        <v>0</v>
      </c>
      <c r="Q218" s="143">
        <v>0.57499999999999996</v>
      </c>
      <c r="R218" s="143">
        <f>Q218*H218</f>
        <v>128.62922499999999</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9468</v>
      </c>
    </row>
    <row r="219" spans="2:65" s="1" customFormat="1">
      <c r="B219" s="34"/>
      <c r="D219" s="147" t="s">
        <v>338</v>
      </c>
      <c r="F219" s="148" t="s">
        <v>9112</v>
      </c>
      <c r="I219" s="149"/>
      <c r="L219" s="34"/>
      <c r="M219" s="150"/>
      <c r="T219" s="55"/>
      <c r="AT219" s="19" t="s">
        <v>338</v>
      </c>
      <c r="AU219" s="19" t="s">
        <v>79</v>
      </c>
    </row>
    <row r="220" spans="2:65" s="12" customFormat="1">
      <c r="B220" s="156"/>
      <c r="D220" s="151" t="s">
        <v>442</v>
      </c>
      <c r="E220" s="157" t="s">
        <v>3</v>
      </c>
      <c r="F220" s="158" t="s">
        <v>9469</v>
      </c>
      <c r="H220" s="159">
        <v>53.162999999999997</v>
      </c>
      <c r="I220" s="160"/>
      <c r="L220" s="156"/>
      <c r="M220" s="161"/>
      <c r="T220" s="162"/>
      <c r="AT220" s="157" t="s">
        <v>442</v>
      </c>
      <c r="AU220" s="157" t="s">
        <v>79</v>
      </c>
      <c r="AV220" s="12" t="s">
        <v>79</v>
      </c>
      <c r="AW220" s="12" t="s">
        <v>31</v>
      </c>
      <c r="AX220" s="12" t="s">
        <v>69</v>
      </c>
      <c r="AY220" s="157" t="s">
        <v>328</v>
      </c>
    </row>
    <row r="221" spans="2:65" s="12" customFormat="1">
      <c r="B221" s="156"/>
      <c r="D221" s="151" t="s">
        <v>442</v>
      </c>
      <c r="E221" s="157" t="s">
        <v>3</v>
      </c>
      <c r="F221" s="158" t="s">
        <v>9460</v>
      </c>
      <c r="H221" s="159">
        <v>170.54</v>
      </c>
      <c r="I221" s="160"/>
      <c r="L221" s="156"/>
      <c r="M221" s="161"/>
      <c r="T221" s="162"/>
      <c r="AT221" s="157" t="s">
        <v>442</v>
      </c>
      <c r="AU221" s="157" t="s">
        <v>79</v>
      </c>
      <c r="AV221" s="12" t="s">
        <v>79</v>
      </c>
      <c r="AW221" s="12" t="s">
        <v>31</v>
      </c>
      <c r="AX221" s="12" t="s">
        <v>69</v>
      </c>
      <c r="AY221" s="157" t="s">
        <v>328</v>
      </c>
    </row>
    <row r="222" spans="2:65" s="13" customFormat="1">
      <c r="B222" s="163"/>
      <c r="D222" s="151" t="s">
        <v>442</v>
      </c>
      <c r="E222" s="164" t="s">
        <v>3</v>
      </c>
      <c r="F222" s="165" t="s">
        <v>452</v>
      </c>
      <c r="H222" s="166">
        <v>223.70299999999997</v>
      </c>
      <c r="I222" s="167"/>
      <c r="L222" s="163"/>
      <c r="M222" s="168"/>
      <c r="T222" s="169"/>
      <c r="AT222" s="164" t="s">
        <v>442</v>
      </c>
      <c r="AU222" s="164" t="s">
        <v>79</v>
      </c>
      <c r="AV222" s="13" t="s">
        <v>113</v>
      </c>
      <c r="AW222" s="13" t="s">
        <v>31</v>
      </c>
      <c r="AX222" s="13" t="s">
        <v>76</v>
      </c>
      <c r="AY222" s="164" t="s">
        <v>328</v>
      </c>
    </row>
    <row r="223" spans="2:65" s="1" customFormat="1" ht="24.2" customHeight="1">
      <c r="B223" s="133"/>
      <c r="C223" s="134" t="s">
        <v>621</v>
      </c>
      <c r="D223" s="134" t="s">
        <v>331</v>
      </c>
      <c r="E223" s="135" t="s">
        <v>627</v>
      </c>
      <c r="F223" s="136" t="s">
        <v>628</v>
      </c>
      <c r="G223" s="137" t="s">
        <v>439</v>
      </c>
      <c r="H223" s="138">
        <v>474.33</v>
      </c>
      <c r="I223" s="139"/>
      <c r="J223" s="140">
        <f>ROUND(I223*H223,2)</f>
        <v>0</v>
      </c>
      <c r="K223" s="136" t="s">
        <v>335</v>
      </c>
      <c r="L223" s="34"/>
      <c r="M223" s="141" t="s">
        <v>3</v>
      </c>
      <c r="N223" s="142" t="s">
        <v>40</v>
      </c>
      <c r="P223" s="143">
        <f>O223*H223</f>
        <v>0</v>
      </c>
      <c r="Q223" s="143">
        <v>6.0099999999999997E-3</v>
      </c>
      <c r="R223" s="143">
        <f>Q223*H223</f>
        <v>2.8507232999999998</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9470</v>
      </c>
    </row>
    <row r="224" spans="2:65" s="1" customFormat="1">
      <c r="B224" s="34"/>
      <c r="D224" s="147" t="s">
        <v>338</v>
      </c>
      <c r="F224" s="148" t="s">
        <v>630</v>
      </c>
      <c r="I224" s="149"/>
      <c r="L224" s="34"/>
      <c r="M224" s="150"/>
      <c r="T224" s="55"/>
      <c r="AT224" s="19" t="s">
        <v>338</v>
      </c>
      <c r="AU224" s="19" t="s">
        <v>79</v>
      </c>
    </row>
    <row r="225" spans="2:65" s="12" customFormat="1">
      <c r="B225" s="156"/>
      <c r="D225" s="151" t="s">
        <v>442</v>
      </c>
      <c r="E225" s="157" t="s">
        <v>3</v>
      </c>
      <c r="F225" s="158" t="s">
        <v>9471</v>
      </c>
      <c r="H225" s="159">
        <v>303.79000000000002</v>
      </c>
      <c r="I225" s="160"/>
      <c r="L225" s="156"/>
      <c r="M225" s="161"/>
      <c r="T225" s="162"/>
      <c r="AT225" s="157" t="s">
        <v>442</v>
      </c>
      <c r="AU225" s="157" t="s">
        <v>79</v>
      </c>
      <c r="AV225" s="12" t="s">
        <v>79</v>
      </c>
      <c r="AW225" s="12" t="s">
        <v>31</v>
      </c>
      <c r="AX225" s="12" t="s">
        <v>69</v>
      </c>
      <c r="AY225" s="157" t="s">
        <v>328</v>
      </c>
    </row>
    <row r="226" spans="2:65" s="12" customFormat="1">
      <c r="B226" s="156"/>
      <c r="D226" s="151" t="s">
        <v>442</v>
      </c>
      <c r="E226" s="157" t="s">
        <v>3</v>
      </c>
      <c r="F226" s="158" t="s">
        <v>9460</v>
      </c>
      <c r="H226" s="159">
        <v>170.54</v>
      </c>
      <c r="I226" s="160"/>
      <c r="L226" s="156"/>
      <c r="M226" s="161"/>
      <c r="T226" s="162"/>
      <c r="AT226" s="157" t="s">
        <v>442</v>
      </c>
      <c r="AU226" s="157" t="s">
        <v>79</v>
      </c>
      <c r="AV226" s="12" t="s">
        <v>79</v>
      </c>
      <c r="AW226" s="12" t="s">
        <v>31</v>
      </c>
      <c r="AX226" s="12" t="s">
        <v>69</v>
      </c>
      <c r="AY226" s="157" t="s">
        <v>328</v>
      </c>
    </row>
    <row r="227" spans="2:65" s="13" customFormat="1">
      <c r="B227" s="163"/>
      <c r="D227" s="151" t="s">
        <v>442</v>
      </c>
      <c r="E227" s="164" t="s">
        <v>3</v>
      </c>
      <c r="F227" s="165" t="s">
        <v>452</v>
      </c>
      <c r="H227" s="166">
        <v>474.33000000000004</v>
      </c>
      <c r="I227" s="167"/>
      <c r="L227" s="163"/>
      <c r="M227" s="168"/>
      <c r="T227" s="169"/>
      <c r="AT227" s="164" t="s">
        <v>442</v>
      </c>
      <c r="AU227" s="164" t="s">
        <v>79</v>
      </c>
      <c r="AV227" s="13" t="s">
        <v>113</v>
      </c>
      <c r="AW227" s="13" t="s">
        <v>31</v>
      </c>
      <c r="AX227" s="13" t="s">
        <v>76</v>
      </c>
      <c r="AY227" s="164" t="s">
        <v>328</v>
      </c>
    </row>
    <row r="228" spans="2:65" s="1" customFormat="1" ht="21.75" customHeight="1">
      <c r="B228" s="133"/>
      <c r="C228" s="134" t="s">
        <v>626</v>
      </c>
      <c r="D228" s="134" t="s">
        <v>331</v>
      </c>
      <c r="E228" s="135" t="s">
        <v>632</v>
      </c>
      <c r="F228" s="136" t="s">
        <v>633</v>
      </c>
      <c r="G228" s="137" t="s">
        <v>439</v>
      </c>
      <c r="H228" s="138">
        <v>778.12</v>
      </c>
      <c r="I228" s="139"/>
      <c r="J228" s="140">
        <f>ROUND(I228*H228,2)</f>
        <v>0</v>
      </c>
      <c r="K228" s="136" t="s">
        <v>335</v>
      </c>
      <c r="L228" s="34"/>
      <c r="M228" s="141" t="s">
        <v>3</v>
      </c>
      <c r="N228" s="142" t="s">
        <v>40</v>
      </c>
      <c r="P228" s="143">
        <f>O228*H228</f>
        <v>0</v>
      </c>
      <c r="Q228" s="143">
        <v>5.1000000000000004E-4</v>
      </c>
      <c r="R228" s="143">
        <f>Q228*H228</f>
        <v>0.39684120000000001</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9472</v>
      </c>
    </row>
    <row r="229" spans="2:65" s="1" customFormat="1">
      <c r="B229" s="34"/>
      <c r="D229" s="147" t="s">
        <v>338</v>
      </c>
      <c r="F229" s="148" t="s">
        <v>635</v>
      </c>
      <c r="I229" s="149"/>
      <c r="L229" s="34"/>
      <c r="M229" s="150"/>
      <c r="T229" s="55"/>
      <c r="AT229" s="19" t="s">
        <v>338</v>
      </c>
      <c r="AU229" s="19" t="s">
        <v>79</v>
      </c>
    </row>
    <row r="230" spans="2:65" s="12" customFormat="1">
      <c r="B230" s="156"/>
      <c r="D230" s="151" t="s">
        <v>442</v>
      </c>
      <c r="E230" s="157" t="s">
        <v>3</v>
      </c>
      <c r="F230" s="158" t="s">
        <v>9473</v>
      </c>
      <c r="H230" s="159">
        <v>607.58000000000004</v>
      </c>
      <c r="I230" s="160"/>
      <c r="L230" s="156"/>
      <c r="M230" s="161"/>
      <c r="T230" s="162"/>
      <c r="AT230" s="157" t="s">
        <v>442</v>
      </c>
      <c r="AU230" s="157" t="s">
        <v>79</v>
      </c>
      <c r="AV230" s="12" t="s">
        <v>79</v>
      </c>
      <c r="AW230" s="12" t="s">
        <v>31</v>
      </c>
      <c r="AX230" s="12" t="s">
        <v>69</v>
      </c>
      <c r="AY230" s="157" t="s">
        <v>328</v>
      </c>
    </row>
    <row r="231" spans="2:65" s="12" customFormat="1">
      <c r="B231" s="156"/>
      <c r="D231" s="151" t="s">
        <v>442</v>
      </c>
      <c r="E231" s="157" t="s">
        <v>3</v>
      </c>
      <c r="F231" s="158" t="s">
        <v>9460</v>
      </c>
      <c r="H231" s="159">
        <v>170.54</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778.12</v>
      </c>
      <c r="I232" s="167"/>
      <c r="L232" s="163"/>
      <c r="M232" s="168"/>
      <c r="T232" s="169"/>
      <c r="AT232" s="164" t="s">
        <v>442</v>
      </c>
      <c r="AU232" s="164" t="s">
        <v>79</v>
      </c>
      <c r="AV232" s="13" t="s">
        <v>113</v>
      </c>
      <c r="AW232" s="13" t="s">
        <v>31</v>
      </c>
      <c r="AX232" s="13" t="s">
        <v>76</v>
      </c>
      <c r="AY232" s="164" t="s">
        <v>328</v>
      </c>
    </row>
    <row r="233" spans="2:65" s="1" customFormat="1" ht="33" customHeight="1">
      <c r="B233" s="133"/>
      <c r="C233" s="134" t="s">
        <v>631</v>
      </c>
      <c r="D233" s="134" t="s">
        <v>331</v>
      </c>
      <c r="E233" s="135" t="s">
        <v>727</v>
      </c>
      <c r="F233" s="136" t="s">
        <v>728</v>
      </c>
      <c r="G233" s="137" t="s">
        <v>439</v>
      </c>
      <c r="H233" s="138">
        <v>371.64</v>
      </c>
      <c r="I233" s="139"/>
      <c r="J233" s="140">
        <f>ROUND(I233*H233,2)</f>
        <v>0</v>
      </c>
      <c r="K233" s="136" t="s">
        <v>335</v>
      </c>
      <c r="L233" s="34"/>
      <c r="M233" s="141" t="s">
        <v>3</v>
      </c>
      <c r="N233" s="142" t="s">
        <v>40</v>
      </c>
      <c r="P233" s="143">
        <f>O233*H233</f>
        <v>0</v>
      </c>
      <c r="Q233" s="143">
        <v>8.9219999999999994E-2</v>
      </c>
      <c r="R233" s="143">
        <f>Q233*H233</f>
        <v>33.1577208</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9474</v>
      </c>
    </row>
    <row r="234" spans="2:65" s="1" customFormat="1">
      <c r="B234" s="34"/>
      <c r="D234" s="147" t="s">
        <v>338</v>
      </c>
      <c r="F234" s="148" t="s">
        <v>730</v>
      </c>
      <c r="I234" s="149"/>
      <c r="L234" s="34"/>
      <c r="M234" s="150"/>
      <c r="T234" s="55"/>
      <c r="AT234" s="19" t="s">
        <v>338</v>
      </c>
      <c r="AU234" s="19" t="s">
        <v>79</v>
      </c>
    </row>
    <row r="235" spans="2:65" s="12" customFormat="1">
      <c r="B235" s="156"/>
      <c r="D235" s="151" t="s">
        <v>442</v>
      </c>
      <c r="E235" s="157" t="s">
        <v>3</v>
      </c>
      <c r="F235" s="158" t="s">
        <v>9475</v>
      </c>
      <c r="H235" s="159">
        <v>371.64</v>
      </c>
      <c r="I235" s="160"/>
      <c r="L235" s="156"/>
      <c r="M235" s="161"/>
      <c r="T235" s="162"/>
      <c r="AT235" s="157" t="s">
        <v>442</v>
      </c>
      <c r="AU235" s="157" t="s">
        <v>79</v>
      </c>
      <c r="AV235" s="12" t="s">
        <v>79</v>
      </c>
      <c r="AW235" s="12" t="s">
        <v>31</v>
      </c>
      <c r="AX235" s="12" t="s">
        <v>76</v>
      </c>
      <c r="AY235" s="157" t="s">
        <v>328</v>
      </c>
    </row>
    <row r="236" spans="2:65" s="1" customFormat="1" ht="21.75" customHeight="1">
      <c r="B236" s="133"/>
      <c r="C236" s="176" t="s">
        <v>638</v>
      </c>
      <c r="D236" s="176" t="s">
        <v>539</v>
      </c>
      <c r="E236" s="177" t="s">
        <v>735</v>
      </c>
      <c r="F236" s="178" t="s">
        <v>736</v>
      </c>
      <c r="G236" s="179" t="s">
        <v>439</v>
      </c>
      <c r="H236" s="180">
        <v>339.517</v>
      </c>
      <c r="I236" s="181"/>
      <c r="J236" s="182">
        <f>ROUND(I236*H236,2)</f>
        <v>0</v>
      </c>
      <c r="K236" s="178" t="s">
        <v>335</v>
      </c>
      <c r="L236" s="183"/>
      <c r="M236" s="184" t="s">
        <v>3</v>
      </c>
      <c r="N236" s="185" t="s">
        <v>40</v>
      </c>
      <c r="P236" s="143">
        <f>O236*H236</f>
        <v>0</v>
      </c>
      <c r="Q236" s="143">
        <v>0.13200000000000001</v>
      </c>
      <c r="R236" s="143">
        <f>Q236*H236</f>
        <v>44.816244000000005</v>
      </c>
      <c r="S236" s="143">
        <v>0</v>
      </c>
      <c r="T236" s="144">
        <f>S236*H236</f>
        <v>0</v>
      </c>
      <c r="AR236" s="145" t="s">
        <v>171</v>
      </c>
      <c r="AT236" s="145" t="s">
        <v>539</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9476</v>
      </c>
    </row>
    <row r="237" spans="2:65" s="12" customFormat="1">
      <c r="B237" s="156"/>
      <c r="D237" s="151" t="s">
        <v>442</v>
      </c>
      <c r="E237" s="157" t="s">
        <v>3</v>
      </c>
      <c r="F237" s="158" t="s">
        <v>9477</v>
      </c>
      <c r="H237" s="159">
        <v>332.86</v>
      </c>
      <c r="I237" s="160"/>
      <c r="L237" s="156"/>
      <c r="M237" s="161"/>
      <c r="T237" s="162"/>
      <c r="AT237" s="157" t="s">
        <v>442</v>
      </c>
      <c r="AU237" s="157" t="s">
        <v>79</v>
      </c>
      <c r="AV237" s="12" t="s">
        <v>79</v>
      </c>
      <c r="AW237" s="12" t="s">
        <v>31</v>
      </c>
      <c r="AX237" s="12" t="s">
        <v>69</v>
      </c>
      <c r="AY237" s="157" t="s">
        <v>328</v>
      </c>
    </row>
    <row r="238" spans="2:65" s="12" customFormat="1">
      <c r="B238" s="156"/>
      <c r="D238" s="151" t="s">
        <v>442</v>
      </c>
      <c r="E238" s="157" t="s">
        <v>3</v>
      </c>
      <c r="F238" s="158" t="s">
        <v>9478</v>
      </c>
      <c r="H238" s="159">
        <v>339.517</v>
      </c>
      <c r="I238" s="160"/>
      <c r="L238" s="156"/>
      <c r="M238" s="161"/>
      <c r="T238" s="162"/>
      <c r="AT238" s="157" t="s">
        <v>442</v>
      </c>
      <c r="AU238" s="157" t="s">
        <v>79</v>
      </c>
      <c r="AV238" s="12" t="s">
        <v>79</v>
      </c>
      <c r="AW238" s="12" t="s">
        <v>31</v>
      </c>
      <c r="AX238" s="12" t="s">
        <v>76</v>
      </c>
      <c r="AY238" s="157" t="s">
        <v>328</v>
      </c>
    </row>
    <row r="239" spans="2:65" s="1" customFormat="1" ht="24.2" customHeight="1">
      <c r="B239" s="133"/>
      <c r="C239" s="176" t="s">
        <v>643</v>
      </c>
      <c r="D239" s="176" t="s">
        <v>539</v>
      </c>
      <c r="E239" s="177" t="s">
        <v>9131</v>
      </c>
      <c r="F239" s="178" t="s">
        <v>9132</v>
      </c>
      <c r="G239" s="179" t="s">
        <v>439</v>
      </c>
      <c r="H239" s="180">
        <v>39.555999999999997</v>
      </c>
      <c r="I239" s="181"/>
      <c r="J239" s="182">
        <f>ROUND(I239*H239,2)</f>
        <v>0</v>
      </c>
      <c r="K239" s="178" t="s">
        <v>335</v>
      </c>
      <c r="L239" s="183"/>
      <c r="M239" s="184" t="s">
        <v>3</v>
      </c>
      <c r="N239" s="185" t="s">
        <v>40</v>
      </c>
      <c r="P239" s="143">
        <f>O239*H239</f>
        <v>0</v>
      </c>
      <c r="Q239" s="143">
        <v>0.13100000000000001</v>
      </c>
      <c r="R239" s="143">
        <f>Q239*H239</f>
        <v>5.1818359999999997</v>
      </c>
      <c r="S239" s="143">
        <v>0</v>
      </c>
      <c r="T239" s="144">
        <f>S239*H239</f>
        <v>0</v>
      </c>
      <c r="AR239" s="145" t="s">
        <v>171</v>
      </c>
      <c r="AT239" s="145" t="s">
        <v>539</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9479</v>
      </c>
    </row>
    <row r="240" spans="2:65" s="12" customFormat="1">
      <c r="B240" s="156"/>
      <c r="D240" s="151" t="s">
        <v>442</v>
      </c>
      <c r="E240" s="157" t="s">
        <v>3</v>
      </c>
      <c r="F240" s="158" t="s">
        <v>9480</v>
      </c>
      <c r="H240" s="159">
        <v>38.78</v>
      </c>
      <c r="I240" s="160"/>
      <c r="L240" s="156"/>
      <c r="M240" s="161"/>
      <c r="T240" s="162"/>
      <c r="AT240" s="157" t="s">
        <v>442</v>
      </c>
      <c r="AU240" s="157" t="s">
        <v>79</v>
      </c>
      <c r="AV240" s="12" t="s">
        <v>79</v>
      </c>
      <c r="AW240" s="12" t="s">
        <v>31</v>
      </c>
      <c r="AX240" s="12" t="s">
        <v>69</v>
      </c>
      <c r="AY240" s="157" t="s">
        <v>328</v>
      </c>
    </row>
    <row r="241" spans="2:65" s="12" customFormat="1">
      <c r="B241" s="156"/>
      <c r="D241" s="151" t="s">
        <v>442</v>
      </c>
      <c r="E241" s="157" t="s">
        <v>3</v>
      </c>
      <c r="F241" s="158" t="s">
        <v>9481</v>
      </c>
      <c r="H241" s="159">
        <v>39.555999999999997</v>
      </c>
      <c r="I241" s="160"/>
      <c r="L241" s="156"/>
      <c r="M241" s="161"/>
      <c r="T241" s="162"/>
      <c r="AT241" s="157" t="s">
        <v>442</v>
      </c>
      <c r="AU241" s="157" t="s">
        <v>79</v>
      </c>
      <c r="AV241" s="12" t="s">
        <v>79</v>
      </c>
      <c r="AW241" s="12" t="s">
        <v>31</v>
      </c>
      <c r="AX241" s="12" t="s">
        <v>76</v>
      </c>
      <c r="AY241" s="157" t="s">
        <v>328</v>
      </c>
    </row>
    <row r="242" spans="2:65" s="1" customFormat="1" ht="24.2" customHeight="1">
      <c r="B242" s="133"/>
      <c r="C242" s="134" t="s">
        <v>649</v>
      </c>
      <c r="D242" s="134" t="s">
        <v>331</v>
      </c>
      <c r="E242" s="135" t="s">
        <v>719</v>
      </c>
      <c r="F242" s="136" t="s">
        <v>720</v>
      </c>
      <c r="G242" s="137" t="s">
        <v>439</v>
      </c>
      <c r="H242" s="138">
        <v>371.64</v>
      </c>
      <c r="I242" s="139"/>
      <c r="J242" s="140">
        <f>ROUND(I242*H242,2)</f>
        <v>0</v>
      </c>
      <c r="K242" s="136" t="s">
        <v>335</v>
      </c>
      <c r="L242" s="34"/>
      <c r="M242" s="141" t="s">
        <v>3</v>
      </c>
      <c r="N242" s="142" t="s">
        <v>40</v>
      </c>
      <c r="P242" s="143">
        <f>O242*H242</f>
        <v>0</v>
      </c>
      <c r="Q242" s="143">
        <v>0.46</v>
      </c>
      <c r="R242" s="143">
        <f>Q242*H242</f>
        <v>170.95439999999999</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9482</v>
      </c>
    </row>
    <row r="243" spans="2:65" s="1" customFormat="1">
      <c r="B243" s="34"/>
      <c r="D243" s="147" t="s">
        <v>338</v>
      </c>
      <c r="F243" s="148" t="s">
        <v>722</v>
      </c>
      <c r="I243" s="149"/>
      <c r="L243" s="34"/>
      <c r="M243" s="150"/>
      <c r="T243" s="55"/>
      <c r="AT243" s="19" t="s">
        <v>338</v>
      </c>
      <c r="AU243" s="19" t="s">
        <v>79</v>
      </c>
    </row>
    <row r="244" spans="2:65" s="12" customFormat="1">
      <c r="B244" s="156"/>
      <c r="D244" s="151" t="s">
        <v>442</v>
      </c>
      <c r="E244" s="157" t="s">
        <v>3</v>
      </c>
      <c r="F244" s="158" t="s">
        <v>9475</v>
      </c>
      <c r="H244" s="159">
        <v>371.64</v>
      </c>
      <c r="I244" s="160"/>
      <c r="L244" s="156"/>
      <c r="M244" s="161"/>
      <c r="T244" s="162"/>
      <c r="AT244" s="157" t="s">
        <v>442</v>
      </c>
      <c r="AU244" s="157" t="s">
        <v>79</v>
      </c>
      <c r="AV244" s="12" t="s">
        <v>79</v>
      </c>
      <c r="AW244" s="12" t="s">
        <v>31</v>
      </c>
      <c r="AX244" s="12" t="s">
        <v>69</v>
      </c>
      <c r="AY244" s="157" t="s">
        <v>328</v>
      </c>
    </row>
    <row r="245" spans="2:65" s="13" customFormat="1">
      <c r="B245" s="163"/>
      <c r="D245" s="151" t="s">
        <v>442</v>
      </c>
      <c r="E245" s="164" t="s">
        <v>3</v>
      </c>
      <c r="F245" s="165" t="s">
        <v>452</v>
      </c>
      <c r="H245" s="166">
        <v>371.64</v>
      </c>
      <c r="I245" s="167"/>
      <c r="L245" s="163"/>
      <c r="M245" s="168"/>
      <c r="T245" s="169"/>
      <c r="AT245" s="164" t="s">
        <v>442</v>
      </c>
      <c r="AU245" s="164" t="s">
        <v>79</v>
      </c>
      <c r="AV245" s="13" t="s">
        <v>113</v>
      </c>
      <c r="AW245" s="13" t="s">
        <v>31</v>
      </c>
      <c r="AX245" s="13" t="s">
        <v>76</v>
      </c>
      <c r="AY245" s="164" t="s">
        <v>328</v>
      </c>
    </row>
    <row r="246" spans="2:65" s="1" customFormat="1" ht="33" customHeight="1">
      <c r="B246" s="133"/>
      <c r="C246" s="134" t="s">
        <v>654</v>
      </c>
      <c r="D246" s="134" t="s">
        <v>331</v>
      </c>
      <c r="E246" s="135" t="s">
        <v>8735</v>
      </c>
      <c r="F246" s="136" t="s">
        <v>8736</v>
      </c>
      <c r="G246" s="137" t="s">
        <v>439</v>
      </c>
      <c r="H246" s="138">
        <v>115.91</v>
      </c>
      <c r="I246" s="139"/>
      <c r="J246" s="140">
        <f>ROUND(I246*H246,2)</f>
        <v>0</v>
      </c>
      <c r="K246" s="136" t="s">
        <v>335</v>
      </c>
      <c r="L246" s="34"/>
      <c r="M246" s="141" t="s">
        <v>3</v>
      </c>
      <c r="N246" s="142" t="s">
        <v>40</v>
      </c>
      <c r="P246" s="143">
        <f>O246*H246</f>
        <v>0</v>
      </c>
      <c r="Q246" s="143">
        <v>9.0620000000000006E-2</v>
      </c>
      <c r="R246" s="143">
        <f>Q246*H246</f>
        <v>10.503764200000001</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9483</v>
      </c>
    </row>
    <row r="247" spans="2:65" s="1" customFormat="1">
      <c r="B247" s="34"/>
      <c r="D247" s="147" t="s">
        <v>338</v>
      </c>
      <c r="F247" s="148" t="s">
        <v>8738</v>
      </c>
      <c r="I247" s="149"/>
      <c r="L247" s="34"/>
      <c r="M247" s="150"/>
      <c r="T247" s="55"/>
      <c r="AT247" s="19" t="s">
        <v>338</v>
      </c>
      <c r="AU247" s="19" t="s">
        <v>79</v>
      </c>
    </row>
    <row r="248" spans="2:65" s="12" customFormat="1">
      <c r="B248" s="156"/>
      <c r="D248" s="151" t="s">
        <v>442</v>
      </c>
      <c r="E248" s="157" t="s">
        <v>3</v>
      </c>
      <c r="F248" s="158" t="s">
        <v>9428</v>
      </c>
      <c r="H248" s="159">
        <v>115.91</v>
      </c>
      <c r="I248" s="160"/>
      <c r="L248" s="156"/>
      <c r="M248" s="161"/>
      <c r="T248" s="162"/>
      <c r="AT248" s="157" t="s">
        <v>442</v>
      </c>
      <c r="AU248" s="157" t="s">
        <v>79</v>
      </c>
      <c r="AV248" s="12" t="s">
        <v>79</v>
      </c>
      <c r="AW248" s="12" t="s">
        <v>31</v>
      </c>
      <c r="AX248" s="12" t="s">
        <v>69</v>
      </c>
      <c r="AY248" s="157" t="s">
        <v>328</v>
      </c>
    </row>
    <row r="249" spans="2:65" s="13" customFormat="1">
      <c r="B249" s="163"/>
      <c r="D249" s="151" t="s">
        <v>442</v>
      </c>
      <c r="E249" s="164" t="s">
        <v>3</v>
      </c>
      <c r="F249" s="165" t="s">
        <v>452</v>
      </c>
      <c r="H249" s="166">
        <v>115.91</v>
      </c>
      <c r="I249" s="167"/>
      <c r="L249" s="163"/>
      <c r="M249" s="168"/>
      <c r="T249" s="169"/>
      <c r="AT249" s="164" t="s">
        <v>442</v>
      </c>
      <c r="AU249" s="164" t="s">
        <v>79</v>
      </c>
      <c r="AV249" s="13" t="s">
        <v>113</v>
      </c>
      <c r="AW249" s="13" t="s">
        <v>31</v>
      </c>
      <c r="AX249" s="13" t="s">
        <v>76</v>
      </c>
      <c r="AY249" s="164" t="s">
        <v>328</v>
      </c>
    </row>
    <row r="250" spans="2:65" s="1" customFormat="1" ht="24.2" customHeight="1">
      <c r="B250" s="133"/>
      <c r="C250" s="176" t="s">
        <v>661</v>
      </c>
      <c r="D250" s="176" t="s">
        <v>539</v>
      </c>
      <c r="E250" s="177" t="s">
        <v>9141</v>
      </c>
      <c r="F250" s="178" t="s">
        <v>9142</v>
      </c>
      <c r="G250" s="179" t="s">
        <v>439</v>
      </c>
      <c r="H250" s="180">
        <v>119.387</v>
      </c>
      <c r="I250" s="181"/>
      <c r="J250" s="182">
        <f>ROUND(I250*H250,2)</f>
        <v>0</v>
      </c>
      <c r="K250" s="178" t="s">
        <v>335</v>
      </c>
      <c r="L250" s="183"/>
      <c r="M250" s="184" t="s">
        <v>3</v>
      </c>
      <c r="N250" s="185" t="s">
        <v>40</v>
      </c>
      <c r="P250" s="143">
        <f>O250*H250</f>
        <v>0</v>
      </c>
      <c r="Q250" s="143">
        <v>0.14499999999999999</v>
      </c>
      <c r="R250" s="143">
        <f>Q250*H250</f>
        <v>17.311114999999997</v>
      </c>
      <c r="S250" s="143">
        <v>0</v>
      </c>
      <c r="T250" s="144">
        <f>S250*H250</f>
        <v>0</v>
      </c>
      <c r="AR250" s="145" t="s">
        <v>171</v>
      </c>
      <c r="AT250" s="145" t="s">
        <v>539</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9484</v>
      </c>
    </row>
    <row r="251" spans="2:65" s="12" customFormat="1">
      <c r="B251" s="156"/>
      <c r="D251" s="151" t="s">
        <v>442</v>
      </c>
      <c r="E251" s="157" t="s">
        <v>3</v>
      </c>
      <c r="F251" s="158" t="s">
        <v>9485</v>
      </c>
      <c r="H251" s="159">
        <v>115.91</v>
      </c>
      <c r="I251" s="160"/>
      <c r="L251" s="156"/>
      <c r="M251" s="161"/>
      <c r="T251" s="162"/>
      <c r="AT251" s="157" t="s">
        <v>442</v>
      </c>
      <c r="AU251" s="157" t="s">
        <v>79</v>
      </c>
      <c r="AV251" s="12" t="s">
        <v>79</v>
      </c>
      <c r="AW251" s="12" t="s">
        <v>31</v>
      </c>
      <c r="AX251" s="12" t="s">
        <v>69</v>
      </c>
      <c r="AY251" s="157" t="s">
        <v>328</v>
      </c>
    </row>
    <row r="252" spans="2:65" s="12" customFormat="1">
      <c r="B252" s="156"/>
      <c r="D252" s="151" t="s">
        <v>442</v>
      </c>
      <c r="E252" s="157" t="s">
        <v>3</v>
      </c>
      <c r="F252" s="158" t="s">
        <v>9486</v>
      </c>
      <c r="H252" s="159">
        <v>119.387</v>
      </c>
      <c r="I252" s="160"/>
      <c r="L252" s="156"/>
      <c r="M252" s="161"/>
      <c r="T252" s="162"/>
      <c r="AT252" s="157" t="s">
        <v>442</v>
      </c>
      <c r="AU252" s="157" t="s">
        <v>79</v>
      </c>
      <c r="AV252" s="12" t="s">
        <v>79</v>
      </c>
      <c r="AW252" s="12" t="s">
        <v>31</v>
      </c>
      <c r="AX252" s="12" t="s">
        <v>76</v>
      </c>
      <c r="AY252" s="157" t="s">
        <v>328</v>
      </c>
    </row>
    <row r="253" spans="2:65" s="1" customFormat="1" ht="24.2" customHeight="1">
      <c r="B253" s="133"/>
      <c r="C253" s="134" t="s">
        <v>666</v>
      </c>
      <c r="D253" s="134" t="s">
        <v>331</v>
      </c>
      <c r="E253" s="135" t="s">
        <v>704</v>
      </c>
      <c r="F253" s="136" t="s">
        <v>705</v>
      </c>
      <c r="G253" s="137" t="s">
        <v>439</v>
      </c>
      <c r="H253" s="138">
        <v>115.91</v>
      </c>
      <c r="I253" s="139"/>
      <c r="J253" s="140">
        <f>ROUND(I253*H253,2)</f>
        <v>0</v>
      </c>
      <c r="K253" s="136" t="s">
        <v>8677</v>
      </c>
      <c r="L253" s="34"/>
      <c r="M253" s="141" t="s">
        <v>3</v>
      </c>
      <c r="N253" s="142" t="s">
        <v>40</v>
      </c>
      <c r="P253" s="143">
        <f>O253*H253</f>
        <v>0</v>
      </c>
      <c r="Q253" s="143">
        <v>0.57499999999999996</v>
      </c>
      <c r="R253" s="143">
        <f>Q253*H253</f>
        <v>66.64824999999999</v>
      </c>
      <c r="S253" s="143">
        <v>0</v>
      </c>
      <c r="T253" s="144">
        <f>S253*H253</f>
        <v>0</v>
      </c>
      <c r="AR253" s="145" t="s">
        <v>113</v>
      </c>
      <c r="AT253" s="145" t="s">
        <v>331</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9487</v>
      </c>
    </row>
    <row r="254" spans="2:65" s="1" customFormat="1">
      <c r="B254" s="34"/>
      <c r="D254" s="147" t="s">
        <v>338</v>
      </c>
      <c r="F254" s="148" t="s">
        <v>9112</v>
      </c>
      <c r="I254" s="149"/>
      <c r="L254" s="34"/>
      <c r="M254" s="150"/>
      <c r="T254" s="55"/>
      <c r="AT254" s="19" t="s">
        <v>338</v>
      </c>
      <c r="AU254" s="19" t="s">
        <v>79</v>
      </c>
    </row>
    <row r="255" spans="2:65" s="12" customFormat="1">
      <c r="B255" s="156"/>
      <c r="D255" s="151" t="s">
        <v>442</v>
      </c>
      <c r="E255" s="157" t="s">
        <v>3</v>
      </c>
      <c r="F255" s="158" t="s">
        <v>9428</v>
      </c>
      <c r="H255" s="159">
        <v>115.91</v>
      </c>
      <c r="I255" s="160"/>
      <c r="L255" s="156"/>
      <c r="M255" s="161"/>
      <c r="T255" s="162"/>
      <c r="AT255" s="157" t="s">
        <v>442</v>
      </c>
      <c r="AU255" s="157" t="s">
        <v>79</v>
      </c>
      <c r="AV255" s="12" t="s">
        <v>79</v>
      </c>
      <c r="AW255" s="12" t="s">
        <v>31</v>
      </c>
      <c r="AX255" s="12" t="s">
        <v>76</v>
      </c>
      <c r="AY255" s="157" t="s">
        <v>328</v>
      </c>
    </row>
    <row r="256" spans="2:65" s="11" customFormat="1" ht="22.9" customHeight="1">
      <c r="B256" s="121"/>
      <c r="D256" s="122" t="s">
        <v>68</v>
      </c>
      <c r="E256" s="131" t="s">
        <v>183</v>
      </c>
      <c r="F256" s="131" t="s">
        <v>777</v>
      </c>
      <c r="I256" s="124"/>
      <c r="J256" s="132">
        <f>BK256</f>
        <v>0</v>
      </c>
      <c r="L256" s="121"/>
      <c r="M256" s="126"/>
      <c r="P256" s="127">
        <f>SUM(P257:P310)</f>
        <v>0</v>
      </c>
      <c r="R256" s="127">
        <f>SUM(R257:R310)</f>
        <v>96.554858500000009</v>
      </c>
      <c r="T256" s="128">
        <f>SUM(T257:T310)</f>
        <v>0.26</v>
      </c>
      <c r="AR256" s="122" t="s">
        <v>76</v>
      </c>
      <c r="AT256" s="129" t="s">
        <v>68</v>
      </c>
      <c r="AU256" s="129" t="s">
        <v>76</v>
      </c>
      <c r="AY256" s="122" t="s">
        <v>328</v>
      </c>
      <c r="BK256" s="130">
        <f>SUM(BK257:BK310)</f>
        <v>0</v>
      </c>
    </row>
    <row r="257" spans="2:65" s="1" customFormat="1" ht="24.2" customHeight="1">
      <c r="B257" s="133"/>
      <c r="C257" s="134" t="s">
        <v>671</v>
      </c>
      <c r="D257" s="134" t="s">
        <v>331</v>
      </c>
      <c r="E257" s="135" t="s">
        <v>779</v>
      </c>
      <c r="F257" s="136" t="s">
        <v>780</v>
      </c>
      <c r="G257" s="137" t="s">
        <v>574</v>
      </c>
      <c r="H257" s="138">
        <v>9</v>
      </c>
      <c r="I257" s="139"/>
      <c r="J257" s="140">
        <f>ROUND(I257*H257,2)</f>
        <v>0</v>
      </c>
      <c r="K257" s="136" t="s">
        <v>335</v>
      </c>
      <c r="L257" s="34"/>
      <c r="M257" s="141" t="s">
        <v>3</v>
      </c>
      <c r="N257" s="142" t="s">
        <v>40</v>
      </c>
      <c r="P257" s="143">
        <f>O257*H257</f>
        <v>0</v>
      </c>
      <c r="Q257" s="143">
        <v>6.9999999999999999E-4</v>
      </c>
      <c r="R257" s="143">
        <f>Q257*H257</f>
        <v>6.3E-3</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9488</v>
      </c>
    </row>
    <row r="258" spans="2:65" s="1" customFormat="1">
      <c r="B258" s="34"/>
      <c r="D258" s="147" t="s">
        <v>338</v>
      </c>
      <c r="F258" s="148" t="s">
        <v>782</v>
      </c>
      <c r="I258" s="149"/>
      <c r="L258" s="34"/>
      <c r="M258" s="150"/>
      <c r="T258" s="55"/>
      <c r="AT258" s="19" t="s">
        <v>338</v>
      </c>
      <c r="AU258" s="19" t="s">
        <v>79</v>
      </c>
    </row>
    <row r="259" spans="2:65" s="1" customFormat="1" ht="24.2" customHeight="1">
      <c r="B259" s="133"/>
      <c r="C259" s="134" t="s">
        <v>676</v>
      </c>
      <c r="D259" s="134" t="s">
        <v>331</v>
      </c>
      <c r="E259" s="135" t="s">
        <v>784</v>
      </c>
      <c r="F259" s="136" t="s">
        <v>785</v>
      </c>
      <c r="G259" s="137" t="s">
        <v>574</v>
      </c>
      <c r="H259" s="138">
        <v>1</v>
      </c>
      <c r="I259" s="139"/>
      <c r="J259" s="140">
        <f>ROUND(I259*H259,2)</f>
        <v>0</v>
      </c>
      <c r="K259" s="136" t="s">
        <v>335</v>
      </c>
      <c r="L259" s="34"/>
      <c r="M259" s="141" t="s">
        <v>3</v>
      </c>
      <c r="N259" s="142" t="s">
        <v>40</v>
      </c>
      <c r="P259" s="143">
        <f>O259*H259</f>
        <v>0</v>
      </c>
      <c r="Q259" s="143">
        <v>0.11241</v>
      </c>
      <c r="R259" s="143">
        <f>Q259*H259</f>
        <v>0.11241</v>
      </c>
      <c r="S259" s="143">
        <v>0</v>
      </c>
      <c r="T259" s="144">
        <f>S259*H259</f>
        <v>0</v>
      </c>
      <c r="AR259" s="145" t="s">
        <v>113</v>
      </c>
      <c r="AT259" s="145" t="s">
        <v>331</v>
      </c>
      <c r="AU259" s="145" t="s">
        <v>79</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9489</v>
      </c>
    </row>
    <row r="260" spans="2:65" s="1" customFormat="1">
      <c r="B260" s="34"/>
      <c r="D260" s="147" t="s">
        <v>338</v>
      </c>
      <c r="F260" s="148" t="s">
        <v>787</v>
      </c>
      <c r="I260" s="149"/>
      <c r="L260" s="34"/>
      <c r="M260" s="150"/>
      <c r="T260" s="55"/>
      <c r="AT260" s="19" t="s">
        <v>338</v>
      </c>
      <c r="AU260" s="19" t="s">
        <v>79</v>
      </c>
    </row>
    <row r="261" spans="2:65" s="1" customFormat="1" ht="16.5" customHeight="1">
      <c r="B261" s="133"/>
      <c r="C261" s="176" t="s">
        <v>682</v>
      </c>
      <c r="D261" s="176" t="s">
        <v>539</v>
      </c>
      <c r="E261" s="177" t="s">
        <v>789</v>
      </c>
      <c r="F261" s="178" t="s">
        <v>790</v>
      </c>
      <c r="G261" s="179" t="s">
        <v>574</v>
      </c>
      <c r="H261" s="180">
        <v>3</v>
      </c>
      <c r="I261" s="181"/>
      <c r="J261" s="182">
        <f>ROUND(I261*H261,2)</f>
        <v>0</v>
      </c>
      <c r="K261" s="178" t="s">
        <v>335</v>
      </c>
      <c r="L261" s="183"/>
      <c r="M261" s="184" t="s">
        <v>3</v>
      </c>
      <c r="N261" s="185" t="s">
        <v>40</v>
      </c>
      <c r="P261" s="143">
        <f>O261*H261</f>
        <v>0</v>
      </c>
      <c r="Q261" s="143">
        <v>1.6999999999999999E-3</v>
      </c>
      <c r="R261" s="143">
        <f>Q261*H261</f>
        <v>5.0999999999999995E-3</v>
      </c>
      <c r="S261" s="143">
        <v>0</v>
      </c>
      <c r="T261" s="144">
        <f>S261*H261</f>
        <v>0</v>
      </c>
      <c r="AR261" s="145" t="s">
        <v>171</v>
      </c>
      <c r="AT261" s="145" t="s">
        <v>539</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9490</v>
      </c>
    </row>
    <row r="262" spans="2:65" s="1" customFormat="1" ht="24.2" customHeight="1">
      <c r="B262" s="133"/>
      <c r="C262" s="176" t="s">
        <v>110</v>
      </c>
      <c r="D262" s="176" t="s">
        <v>539</v>
      </c>
      <c r="E262" s="177" t="s">
        <v>793</v>
      </c>
      <c r="F262" s="178" t="s">
        <v>794</v>
      </c>
      <c r="G262" s="179" t="s">
        <v>574</v>
      </c>
      <c r="H262" s="180">
        <v>1</v>
      </c>
      <c r="I262" s="181"/>
      <c r="J262" s="182">
        <f>ROUND(I262*H262,2)</f>
        <v>0</v>
      </c>
      <c r="K262" s="178" t="s">
        <v>335</v>
      </c>
      <c r="L262" s="183"/>
      <c r="M262" s="184" t="s">
        <v>3</v>
      </c>
      <c r="N262" s="185" t="s">
        <v>40</v>
      </c>
      <c r="P262" s="143">
        <f>O262*H262</f>
        <v>0</v>
      </c>
      <c r="Q262" s="143">
        <v>7.7000000000000002E-3</v>
      </c>
      <c r="R262" s="143">
        <f>Q262*H262</f>
        <v>7.7000000000000002E-3</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9491</v>
      </c>
    </row>
    <row r="263" spans="2:65" s="1" customFormat="1" ht="24.2" customHeight="1">
      <c r="B263" s="133"/>
      <c r="C263" s="176" t="s">
        <v>125</v>
      </c>
      <c r="D263" s="176" t="s">
        <v>539</v>
      </c>
      <c r="E263" s="177" t="s">
        <v>797</v>
      </c>
      <c r="F263" s="178" t="s">
        <v>798</v>
      </c>
      <c r="G263" s="179" t="s">
        <v>574</v>
      </c>
      <c r="H263" s="180">
        <v>5</v>
      </c>
      <c r="I263" s="181"/>
      <c r="J263" s="182">
        <f>ROUND(I263*H263,2)</f>
        <v>0</v>
      </c>
      <c r="K263" s="178" t="s">
        <v>335</v>
      </c>
      <c r="L263" s="183"/>
      <c r="M263" s="184" t="s">
        <v>3</v>
      </c>
      <c r="N263" s="185" t="s">
        <v>40</v>
      </c>
      <c r="P263" s="143">
        <f>O263*H263</f>
        <v>0</v>
      </c>
      <c r="Q263" s="143">
        <v>2.5000000000000001E-3</v>
      </c>
      <c r="R263" s="143">
        <f>Q263*H263</f>
        <v>1.2500000000000001E-2</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9492</v>
      </c>
    </row>
    <row r="264" spans="2:65" s="1" customFormat="1" ht="24.2" customHeight="1">
      <c r="B264" s="133"/>
      <c r="C264" s="176" t="s">
        <v>696</v>
      </c>
      <c r="D264" s="176" t="s">
        <v>539</v>
      </c>
      <c r="E264" s="177" t="s">
        <v>801</v>
      </c>
      <c r="F264" s="178" t="s">
        <v>802</v>
      </c>
      <c r="G264" s="179" t="s">
        <v>574</v>
      </c>
      <c r="H264" s="180">
        <v>2</v>
      </c>
      <c r="I264" s="181"/>
      <c r="J264" s="182">
        <f>ROUND(I264*H264,2)</f>
        <v>0</v>
      </c>
      <c r="K264" s="178" t="s">
        <v>335</v>
      </c>
      <c r="L264" s="183"/>
      <c r="M264" s="184" t="s">
        <v>3</v>
      </c>
      <c r="N264" s="185" t="s">
        <v>40</v>
      </c>
      <c r="P264" s="143">
        <f>O264*H264</f>
        <v>0</v>
      </c>
      <c r="Q264" s="143">
        <v>5.0000000000000001E-3</v>
      </c>
      <c r="R264" s="143">
        <f>Q264*H264</f>
        <v>0.01</v>
      </c>
      <c r="S264" s="143">
        <v>0</v>
      </c>
      <c r="T264" s="144">
        <f>S264*H264</f>
        <v>0</v>
      </c>
      <c r="AR264" s="145" t="s">
        <v>171</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9493</v>
      </c>
    </row>
    <row r="265" spans="2:65" s="1" customFormat="1" ht="24.2" customHeight="1">
      <c r="B265" s="133"/>
      <c r="C265" s="134" t="s">
        <v>703</v>
      </c>
      <c r="D265" s="134" t="s">
        <v>331</v>
      </c>
      <c r="E265" s="135" t="s">
        <v>784</v>
      </c>
      <c r="F265" s="136" t="s">
        <v>785</v>
      </c>
      <c r="G265" s="137" t="s">
        <v>574</v>
      </c>
      <c r="H265" s="138">
        <v>1</v>
      </c>
      <c r="I265" s="139"/>
      <c r="J265" s="140">
        <f>ROUND(I265*H265,2)</f>
        <v>0</v>
      </c>
      <c r="K265" s="136" t="s">
        <v>335</v>
      </c>
      <c r="L265" s="34"/>
      <c r="M265" s="141" t="s">
        <v>3</v>
      </c>
      <c r="N265" s="142" t="s">
        <v>40</v>
      </c>
      <c r="P265" s="143">
        <f>O265*H265</f>
        <v>0</v>
      </c>
      <c r="Q265" s="143">
        <v>0.11241</v>
      </c>
      <c r="R265" s="143">
        <f>Q265*H265</f>
        <v>0.11241</v>
      </c>
      <c r="S265" s="143">
        <v>0</v>
      </c>
      <c r="T265" s="144">
        <f>S265*H265</f>
        <v>0</v>
      </c>
      <c r="AR265" s="145" t="s">
        <v>113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113</v>
      </c>
      <c r="BM265" s="145" t="s">
        <v>9494</v>
      </c>
    </row>
    <row r="266" spans="2:65" s="1" customFormat="1">
      <c r="B266" s="34"/>
      <c r="D266" s="147" t="s">
        <v>338</v>
      </c>
      <c r="F266" s="148" t="s">
        <v>787</v>
      </c>
      <c r="I266" s="149"/>
      <c r="L266" s="34"/>
      <c r="M266" s="150"/>
      <c r="T266" s="55"/>
      <c r="AT266" s="19" t="s">
        <v>338</v>
      </c>
      <c r="AU266" s="19" t="s">
        <v>79</v>
      </c>
    </row>
    <row r="267" spans="2:65" s="1" customFormat="1" ht="24.2" customHeight="1">
      <c r="B267" s="133"/>
      <c r="C267" s="176" t="s">
        <v>710</v>
      </c>
      <c r="D267" s="176" t="s">
        <v>539</v>
      </c>
      <c r="E267" s="177" t="s">
        <v>809</v>
      </c>
      <c r="F267" s="178" t="s">
        <v>810</v>
      </c>
      <c r="G267" s="179" t="s">
        <v>574</v>
      </c>
      <c r="H267" s="180">
        <v>2</v>
      </c>
      <c r="I267" s="181"/>
      <c r="J267" s="182">
        <f>ROUND(I267*H267,2)</f>
        <v>0</v>
      </c>
      <c r="K267" s="178" t="s">
        <v>335</v>
      </c>
      <c r="L267" s="183"/>
      <c r="M267" s="184" t="s">
        <v>3</v>
      </c>
      <c r="N267" s="185" t="s">
        <v>40</v>
      </c>
      <c r="P267" s="143">
        <f>O267*H267</f>
        <v>0</v>
      </c>
      <c r="Q267" s="143">
        <v>3.5000000000000001E-3</v>
      </c>
      <c r="R267" s="143">
        <f>Q267*H267</f>
        <v>7.0000000000000001E-3</v>
      </c>
      <c r="S267" s="143">
        <v>0</v>
      </c>
      <c r="T267" s="144">
        <f>S267*H267</f>
        <v>0</v>
      </c>
      <c r="AR267" s="145" t="s">
        <v>171</v>
      </c>
      <c r="AT267" s="145" t="s">
        <v>539</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9495</v>
      </c>
    </row>
    <row r="268" spans="2:65" s="1" customFormat="1" ht="24.2" customHeight="1">
      <c r="B268" s="133"/>
      <c r="C268" s="134" t="s">
        <v>713</v>
      </c>
      <c r="D268" s="134" t="s">
        <v>331</v>
      </c>
      <c r="E268" s="135" t="s">
        <v>821</v>
      </c>
      <c r="F268" s="136" t="s">
        <v>822</v>
      </c>
      <c r="G268" s="137" t="s">
        <v>476</v>
      </c>
      <c r="H268" s="138">
        <v>217.09</v>
      </c>
      <c r="I268" s="139"/>
      <c r="J268" s="140">
        <f>ROUND(I268*H268,2)</f>
        <v>0</v>
      </c>
      <c r="K268" s="136" t="s">
        <v>335</v>
      </c>
      <c r="L268" s="34"/>
      <c r="M268" s="141" t="s">
        <v>3</v>
      </c>
      <c r="N268" s="142" t="s">
        <v>40</v>
      </c>
      <c r="P268" s="143">
        <f>O268*H268</f>
        <v>0</v>
      </c>
      <c r="Q268" s="143">
        <v>2.0000000000000001E-4</v>
      </c>
      <c r="R268" s="143">
        <f>Q268*H268</f>
        <v>4.3418000000000005E-2</v>
      </c>
      <c r="S268" s="143">
        <v>0</v>
      </c>
      <c r="T268" s="144">
        <f>S268*H268</f>
        <v>0</v>
      </c>
      <c r="AR268" s="145" t="s">
        <v>113</v>
      </c>
      <c r="AT268" s="145" t="s">
        <v>331</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9496</v>
      </c>
    </row>
    <row r="269" spans="2:65" s="1" customFormat="1">
      <c r="B269" s="34"/>
      <c r="D269" s="147" t="s">
        <v>338</v>
      </c>
      <c r="F269" s="148" t="s">
        <v>824</v>
      </c>
      <c r="I269" s="149"/>
      <c r="L269" s="34"/>
      <c r="M269" s="150"/>
      <c r="T269" s="55"/>
      <c r="AT269" s="19" t="s">
        <v>338</v>
      </c>
      <c r="AU269" s="19" t="s">
        <v>79</v>
      </c>
    </row>
    <row r="270" spans="2:65" s="12" customFormat="1">
      <c r="B270" s="156"/>
      <c r="D270" s="151" t="s">
        <v>442</v>
      </c>
      <c r="E270" s="157" t="s">
        <v>3</v>
      </c>
      <c r="F270" s="158" t="s">
        <v>9497</v>
      </c>
      <c r="H270" s="159">
        <v>217.09</v>
      </c>
      <c r="I270" s="160"/>
      <c r="L270" s="156"/>
      <c r="M270" s="161"/>
      <c r="T270" s="162"/>
      <c r="AT270" s="157" t="s">
        <v>442</v>
      </c>
      <c r="AU270" s="157" t="s">
        <v>79</v>
      </c>
      <c r="AV270" s="12" t="s">
        <v>79</v>
      </c>
      <c r="AW270" s="12" t="s">
        <v>31</v>
      </c>
      <c r="AX270" s="12" t="s">
        <v>76</v>
      </c>
      <c r="AY270" s="157" t="s">
        <v>328</v>
      </c>
    </row>
    <row r="271" spans="2:65" s="1" customFormat="1" ht="24.2" customHeight="1">
      <c r="B271" s="133"/>
      <c r="C271" s="134" t="s">
        <v>718</v>
      </c>
      <c r="D271" s="134" t="s">
        <v>331</v>
      </c>
      <c r="E271" s="135" t="s">
        <v>8759</v>
      </c>
      <c r="F271" s="136" t="s">
        <v>8760</v>
      </c>
      <c r="G271" s="137" t="s">
        <v>476</v>
      </c>
      <c r="H271" s="138">
        <v>115.57</v>
      </c>
      <c r="I271" s="139"/>
      <c r="J271" s="140">
        <f>ROUND(I271*H271,2)</f>
        <v>0</v>
      </c>
      <c r="K271" s="136" t="s">
        <v>335</v>
      </c>
      <c r="L271" s="34"/>
      <c r="M271" s="141" t="s">
        <v>3</v>
      </c>
      <c r="N271" s="142" t="s">
        <v>40</v>
      </c>
      <c r="P271" s="143">
        <f>O271*H271</f>
        <v>0</v>
      </c>
      <c r="Q271" s="143">
        <v>6.9999999999999994E-5</v>
      </c>
      <c r="R271" s="143">
        <f>Q271*H271</f>
        <v>8.0898999999999988E-3</v>
      </c>
      <c r="S271" s="143">
        <v>0</v>
      </c>
      <c r="T271" s="144">
        <f>S271*H271</f>
        <v>0</v>
      </c>
      <c r="AR271" s="145" t="s">
        <v>113</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9498</v>
      </c>
    </row>
    <row r="272" spans="2:65" s="1" customFormat="1">
      <c r="B272" s="34"/>
      <c r="D272" s="147" t="s">
        <v>338</v>
      </c>
      <c r="F272" s="148" t="s">
        <v>8762</v>
      </c>
      <c r="I272" s="149"/>
      <c r="L272" s="34"/>
      <c r="M272" s="150"/>
      <c r="T272" s="55"/>
      <c r="AT272" s="19" t="s">
        <v>338</v>
      </c>
      <c r="AU272" s="19" t="s">
        <v>79</v>
      </c>
    </row>
    <row r="273" spans="2:65" s="1" customFormat="1" ht="24.2" customHeight="1">
      <c r="B273" s="133"/>
      <c r="C273" s="134" t="s">
        <v>148</v>
      </c>
      <c r="D273" s="134" t="s">
        <v>331</v>
      </c>
      <c r="E273" s="135" t="s">
        <v>9499</v>
      </c>
      <c r="F273" s="136" t="s">
        <v>9500</v>
      </c>
      <c r="G273" s="137" t="s">
        <v>476</v>
      </c>
      <c r="H273" s="138">
        <v>16.07</v>
      </c>
      <c r="I273" s="139"/>
      <c r="J273" s="140">
        <f>ROUND(I273*H273,2)</f>
        <v>0</v>
      </c>
      <c r="K273" s="136" t="s">
        <v>335</v>
      </c>
      <c r="L273" s="34"/>
      <c r="M273" s="141" t="s">
        <v>3</v>
      </c>
      <c r="N273" s="142" t="s">
        <v>40</v>
      </c>
      <c r="P273" s="143">
        <f>O273*H273</f>
        <v>0</v>
      </c>
      <c r="Q273" s="143">
        <v>4.0000000000000002E-4</v>
      </c>
      <c r="R273" s="143">
        <f>Q273*H273</f>
        <v>6.4280000000000006E-3</v>
      </c>
      <c r="S273" s="143">
        <v>0</v>
      </c>
      <c r="T273" s="144">
        <f>S273*H273</f>
        <v>0</v>
      </c>
      <c r="AR273" s="145" t="s">
        <v>113</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9501</v>
      </c>
    </row>
    <row r="274" spans="2:65" s="1" customFormat="1">
      <c r="B274" s="34"/>
      <c r="D274" s="147" t="s">
        <v>338</v>
      </c>
      <c r="F274" s="148" t="s">
        <v>9502</v>
      </c>
      <c r="I274" s="149"/>
      <c r="L274" s="34"/>
      <c r="M274" s="150"/>
      <c r="T274" s="55"/>
      <c r="AT274" s="19" t="s">
        <v>338</v>
      </c>
      <c r="AU274" s="19" t="s">
        <v>79</v>
      </c>
    </row>
    <row r="275" spans="2:65" s="1" customFormat="1" ht="24.2" customHeight="1">
      <c r="B275" s="133"/>
      <c r="C275" s="134" t="s">
        <v>152</v>
      </c>
      <c r="D275" s="134" t="s">
        <v>331</v>
      </c>
      <c r="E275" s="135" t="s">
        <v>831</v>
      </c>
      <c r="F275" s="136" t="s">
        <v>832</v>
      </c>
      <c r="G275" s="137" t="s">
        <v>476</v>
      </c>
      <c r="H275" s="138">
        <v>15.5</v>
      </c>
      <c r="I275" s="139"/>
      <c r="J275" s="140">
        <f>ROUND(I275*H275,2)</f>
        <v>0</v>
      </c>
      <c r="K275" s="136" t="s">
        <v>335</v>
      </c>
      <c r="L275" s="34"/>
      <c r="M275" s="141" t="s">
        <v>3</v>
      </c>
      <c r="N275" s="142" t="s">
        <v>40</v>
      </c>
      <c r="P275" s="143">
        <f>O275*H275</f>
        <v>0</v>
      </c>
      <c r="Q275" s="143">
        <v>2.1900000000000001E-3</v>
      </c>
      <c r="R275" s="143">
        <f>Q275*H275</f>
        <v>3.3945000000000003E-2</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9503</v>
      </c>
    </row>
    <row r="276" spans="2:65" s="1" customFormat="1">
      <c r="B276" s="34"/>
      <c r="D276" s="147" t="s">
        <v>338</v>
      </c>
      <c r="F276" s="148" t="s">
        <v>834</v>
      </c>
      <c r="I276" s="149"/>
      <c r="L276" s="34"/>
      <c r="M276" s="150"/>
      <c r="T276" s="55"/>
      <c r="AT276" s="19" t="s">
        <v>338</v>
      </c>
      <c r="AU276" s="19" t="s">
        <v>79</v>
      </c>
    </row>
    <row r="277" spans="2:65" s="12" customFormat="1">
      <c r="B277" s="156"/>
      <c r="D277" s="151" t="s">
        <v>442</v>
      </c>
      <c r="E277" s="157" t="s">
        <v>3</v>
      </c>
      <c r="F277" s="158" t="s">
        <v>9504</v>
      </c>
      <c r="H277" s="159">
        <v>15.5</v>
      </c>
      <c r="I277" s="160"/>
      <c r="L277" s="156"/>
      <c r="M277" s="161"/>
      <c r="T277" s="162"/>
      <c r="AT277" s="157" t="s">
        <v>442</v>
      </c>
      <c r="AU277" s="157" t="s">
        <v>79</v>
      </c>
      <c r="AV277" s="12" t="s">
        <v>79</v>
      </c>
      <c r="AW277" s="12" t="s">
        <v>31</v>
      </c>
      <c r="AX277" s="12" t="s">
        <v>76</v>
      </c>
      <c r="AY277" s="157" t="s">
        <v>328</v>
      </c>
    </row>
    <row r="278" spans="2:65" s="1" customFormat="1" ht="24.2" customHeight="1">
      <c r="B278" s="133"/>
      <c r="C278" s="176" t="s">
        <v>155</v>
      </c>
      <c r="D278" s="176" t="s">
        <v>539</v>
      </c>
      <c r="E278" s="177" t="s">
        <v>741</v>
      </c>
      <c r="F278" s="178" t="s">
        <v>742</v>
      </c>
      <c r="G278" s="179" t="s">
        <v>476</v>
      </c>
      <c r="H278" s="180">
        <v>15.5</v>
      </c>
      <c r="I278" s="181"/>
      <c r="J278" s="182">
        <f>ROUND(I278*H278,2)</f>
        <v>0</v>
      </c>
      <c r="K278" s="178" t="s">
        <v>335</v>
      </c>
      <c r="L278" s="183"/>
      <c r="M278" s="184" t="s">
        <v>3</v>
      </c>
      <c r="N278" s="185" t="s">
        <v>40</v>
      </c>
      <c r="P278" s="143">
        <f>O278*H278</f>
        <v>0</v>
      </c>
      <c r="Q278" s="143">
        <v>1.42E-3</v>
      </c>
      <c r="R278" s="143">
        <f>Q278*H278</f>
        <v>2.2010000000000002E-2</v>
      </c>
      <c r="S278" s="143">
        <v>0</v>
      </c>
      <c r="T278" s="144">
        <f>S278*H278</f>
        <v>0</v>
      </c>
      <c r="AR278" s="145" t="s">
        <v>171</v>
      </c>
      <c r="AT278" s="145" t="s">
        <v>539</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9505</v>
      </c>
    </row>
    <row r="279" spans="2:65" s="12" customFormat="1">
      <c r="B279" s="156"/>
      <c r="D279" s="151" t="s">
        <v>442</v>
      </c>
      <c r="E279" s="157" t="s">
        <v>3</v>
      </c>
      <c r="F279" s="158" t="s">
        <v>9504</v>
      </c>
      <c r="H279" s="159">
        <v>15.5</v>
      </c>
      <c r="I279" s="160"/>
      <c r="L279" s="156"/>
      <c r="M279" s="161"/>
      <c r="T279" s="162"/>
      <c r="AT279" s="157" t="s">
        <v>442</v>
      </c>
      <c r="AU279" s="157" t="s">
        <v>79</v>
      </c>
      <c r="AV279" s="12" t="s">
        <v>79</v>
      </c>
      <c r="AW279" s="12" t="s">
        <v>31</v>
      </c>
      <c r="AX279" s="12" t="s">
        <v>76</v>
      </c>
      <c r="AY279" s="157" t="s">
        <v>328</v>
      </c>
    </row>
    <row r="280" spans="2:65" s="1" customFormat="1" ht="24.2" customHeight="1">
      <c r="B280" s="133"/>
      <c r="C280" s="134" t="s">
        <v>158</v>
      </c>
      <c r="D280" s="134" t="s">
        <v>331</v>
      </c>
      <c r="E280" s="135" t="s">
        <v>836</v>
      </c>
      <c r="F280" s="136" t="s">
        <v>837</v>
      </c>
      <c r="G280" s="137" t="s">
        <v>439</v>
      </c>
      <c r="H280" s="138">
        <v>99.284999999999997</v>
      </c>
      <c r="I280" s="139"/>
      <c r="J280" s="140">
        <f>ROUND(I280*H280,2)</f>
        <v>0</v>
      </c>
      <c r="K280" s="136" t="s">
        <v>335</v>
      </c>
      <c r="L280" s="34"/>
      <c r="M280" s="141" t="s">
        <v>3</v>
      </c>
      <c r="N280" s="142" t="s">
        <v>40</v>
      </c>
      <c r="P280" s="143">
        <f>O280*H280</f>
        <v>0</v>
      </c>
      <c r="Q280" s="143">
        <v>1.6000000000000001E-3</v>
      </c>
      <c r="R280" s="143">
        <f>Q280*H280</f>
        <v>0.158856</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9506</v>
      </c>
    </row>
    <row r="281" spans="2:65" s="1" customFormat="1">
      <c r="B281" s="34"/>
      <c r="D281" s="147" t="s">
        <v>338</v>
      </c>
      <c r="F281" s="148" t="s">
        <v>839</v>
      </c>
      <c r="I281" s="149"/>
      <c r="L281" s="34"/>
      <c r="M281" s="150"/>
      <c r="T281" s="55"/>
      <c r="AT281" s="19" t="s">
        <v>338</v>
      </c>
      <c r="AU281" s="19" t="s">
        <v>79</v>
      </c>
    </row>
    <row r="282" spans="2:65" s="12" customFormat="1">
      <c r="B282" s="156"/>
      <c r="D282" s="151" t="s">
        <v>442</v>
      </c>
      <c r="E282" s="157" t="s">
        <v>3</v>
      </c>
      <c r="F282" s="158" t="s">
        <v>9507</v>
      </c>
      <c r="H282" s="159">
        <v>99.284999999999997</v>
      </c>
      <c r="I282" s="160"/>
      <c r="L282" s="156"/>
      <c r="M282" s="161"/>
      <c r="T282" s="162"/>
      <c r="AT282" s="157" t="s">
        <v>442</v>
      </c>
      <c r="AU282" s="157" t="s">
        <v>79</v>
      </c>
      <c r="AV282" s="12" t="s">
        <v>79</v>
      </c>
      <c r="AW282" s="12" t="s">
        <v>31</v>
      </c>
      <c r="AX282" s="12" t="s">
        <v>76</v>
      </c>
      <c r="AY282" s="157" t="s">
        <v>328</v>
      </c>
    </row>
    <row r="283" spans="2:65" s="1" customFormat="1" ht="33" customHeight="1">
      <c r="B283" s="133"/>
      <c r="C283" s="134" t="s">
        <v>161</v>
      </c>
      <c r="D283" s="134" t="s">
        <v>331</v>
      </c>
      <c r="E283" s="135" t="s">
        <v>841</v>
      </c>
      <c r="F283" s="136" t="s">
        <v>842</v>
      </c>
      <c r="G283" s="137" t="s">
        <v>476</v>
      </c>
      <c r="H283" s="138">
        <v>246.24</v>
      </c>
      <c r="I283" s="139"/>
      <c r="J283" s="140">
        <f>ROUND(I283*H283,2)</f>
        <v>0</v>
      </c>
      <c r="K283" s="136" t="s">
        <v>335</v>
      </c>
      <c r="L283" s="34"/>
      <c r="M283" s="141" t="s">
        <v>3</v>
      </c>
      <c r="N283" s="142" t="s">
        <v>40</v>
      </c>
      <c r="P283" s="143">
        <f>O283*H283</f>
        <v>0</v>
      </c>
      <c r="Q283" s="143">
        <v>0.16850000000000001</v>
      </c>
      <c r="R283" s="143">
        <f>Q283*H283</f>
        <v>41.491440000000004</v>
      </c>
      <c r="S283" s="143">
        <v>0</v>
      </c>
      <c r="T283" s="144">
        <f>S283*H283</f>
        <v>0</v>
      </c>
      <c r="AR283" s="145" t="s">
        <v>113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9508</v>
      </c>
    </row>
    <row r="284" spans="2:65" s="1" customFormat="1">
      <c r="B284" s="34"/>
      <c r="D284" s="147" t="s">
        <v>338</v>
      </c>
      <c r="F284" s="148" t="s">
        <v>844</v>
      </c>
      <c r="I284" s="149"/>
      <c r="L284" s="34"/>
      <c r="M284" s="150"/>
      <c r="T284" s="55"/>
      <c r="AT284" s="19" t="s">
        <v>338</v>
      </c>
      <c r="AU284" s="19" t="s">
        <v>79</v>
      </c>
    </row>
    <row r="285" spans="2:65" s="12" customFormat="1">
      <c r="B285" s="156"/>
      <c r="D285" s="151" t="s">
        <v>442</v>
      </c>
      <c r="E285" s="157" t="s">
        <v>3</v>
      </c>
      <c r="F285" s="158" t="s">
        <v>9509</v>
      </c>
      <c r="H285" s="159">
        <v>246.24</v>
      </c>
      <c r="I285" s="160"/>
      <c r="L285" s="156"/>
      <c r="M285" s="161"/>
      <c r="T285" s="162"/>
      <c r="AT285" s="157" t="s">
        <v>442</v>
      </c>
      <c r="AU285" s="157" t="s">
        <v>79</v>
      </c>
      <c r="AV285" s="12" t="s">
        <v>79</v>
      </c>
      <c r="AW285" s="12" t="s">
        <v>31</v>
      </c>
      <c r="AX285" s="12" t="s">
        <v>76</v>
      </c>
      <c r="AY285" s="157" t="s">
        <v>328</v>
      </c>
    </row>
    <row r="286" spans="2:65" s="1" customFormat="1" ht="16.5" customHeight="1">
      <c r="B286" s="133"/>
      <c r="C286" s="176" t="s">
        <v>747</v>
      </c>
      <c r="D286" s="176" t="s">
        <v>539</v>
      </c>
      <c r="E286" s="177" t="s">
        <v>846</v>
      </c>
      <c r="F286" s="178" t="s">
        <v>847</v>
      </c>
      <c r="G286" s="179" t="s">
        <v>476</v>
      </c>
      <c r="H286" s="180">
        <v>194.93199999999999</v>
      </c>
      <c r="I286" s="181"/>
      <c r="J286" s="182">
        <f>ROUND(I286*H286,2)</f>
        <v>0</v>
      </c>
      <c r="K286" s="178" t="s">
        <v>335</v>
      </c>
      <c r="L286" s="183"/>
      <c r="M286" s="184" t="s">
        <v>3</v>
      </c>
      <c r="N286" s="185" t="s">
        <v>40</v>
      </c>
      <c r="P286" s="143">
        <f>O286*H286</f>
        <v>0</v>
      </c>
      <c r="Q286" s="143">
        <v>0.08</v>
      </c>
      <c r="R286" s="143">
        <f>Q286*H286</f>
        <v>15.59456</v>
      </c>
      <c r="S286" s="143">
        <v>0</v>
      </c>
      <c r="T286" s="144">
        <f>S286*H286</f>
        <v>0</v>
      </c>
      <c r="AR286" s="145" t="s">
        <v>171</v>
      </c>
      <c r="AT286" s="145" t="s">
        <v>539</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9510</v>
      </c>
    </row>
    <row r="287" spans="2:65" s="12" customFormat="1">
      <c r="B287" s="156"/>
      <c r="D287" s="151" t="s">
        <v>442</v>
      </c>
      <c r="E287" s="157" t="s">
        <v>3</v>
      </c>
      <c r="F287" s="158" t="s">
        <v>9511</v>
      </c>
      <c r="H287" s="159">
        <v>191.11</v>
      </c>
      <c r="I287" s="160"/>
      <c r="L287" s="156"/>
      <c r="M287" s="161"/>
      <c r="T287" s="162"/>
      <c r="AT287" s="157" t="s">
        <v>442</v>
      </c>
      <c r="AU287" s="157" t="s">
        <v>79</v>
      </c>
      <c r="AV287" s="12" t="s">
        <v>79</v>
      </c>
      <c r="AW287" s="12" t="s">
        <v>31</v>
      </c>
      <c r="AX287" s="12" t="s">
        <v>69</v>
      </c>
      <c r="AY287" s="157" t="s">
        <v>328</v>
      </c>
    </row>
    <row r="288" spans="2:65" s="12" customFormat="1">
      <c r="B288" s="156"/>
      <c r="D288" s="151" t="s">
        <v>442</v>
      </c>
      <c r="E288" s="157" t="s">
        <v>3</v>
      </c>
      <c r="F288" s="158" t="s">
        <v>9512</v>
      </c>
      <c r="H288" s="159">
        <v>194.93199999999999</v>
      </c>
      <c r="I288" s="160"/>
      <c r="L288" s="156"/>
      <c r="M288" s="161"/>
      <c r="T288" s="162"/>
      <c r="AT288" s="157" t="s">
        <v>442</v>
      </c>
      <c r="AU288" s="157" t="s">
        <v>79</v>
      </c>
      <c r="AV288" s="12" t="s">
        <v>79</v>
      </c>
      <c r="AW288" s="12" t="s">
        <v>31</v>
      </c>
      <c r="AX288" s="12" t="s">
        <v>76</v>
      </c>
      <c r="AY288" s="157" t="s">
        <v>328</v>
      </c>
    </row>
    <row r="289" spans="2:65" s="1" customFormat="1" ht="24.2" customHeight="1">
      <c r="B289" s="133"/>
      <c r="C289" s="176" t="s">
        <v>751</v>
      </c>
      <c r="D289" s="176" t="s">
        <v>539</v>
      </c>
      <c r="E289" s="177" t="s">
        <v>8769</v>
      </c>
      <c r="F289" s="178" t="s">
        <v>8770</v>
      </c>
      <c r="G289" s="179" t="s">
        <v>476</v>
      </c>
      <c r="H289" s="180">
        <v>43.13</v>
      </c>
      <c r="I289" s="181"/>
      <c r="J289" s="182">
        <f>ROUND(I289*H289,2)</f>
        <v>0</v>
      </c>
      <c r="K289" s="178" t="s">
        <v>335</v>
      </c>
      <c r="L289" s="183"/>
      <c r="M289" s="184" t="s">
        <v>3</v>
      </c>
      <c r="N289" s="185" t="s">
        <v>40</v>
      </c>
      <c r="P289" s="143">
        <f>O289*H289</f>
        <v>0</v>
      </c>
      <c r="Q289" s="143">
        <v>4.8300000000000003E-2</v>
      </c>
      <c r="R289" s="143">
        <f>Q289*H289</f>
        <v>2.0831790000000003</v>
      </c>
      <c r="S289" s="143">
        <v>0</v>
      </c>
      <c r="T289" s="144">
        <f>S289*H289</f>
        <v>0</v>
      </c>
      <c r="AR289" s="145" t="s">
        <v>171</v>
      </c>
      <c r="AT289" s="145" t="s">
        <v>539</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9513</v>
      </c>
    </row>
    <row r="290" spans="2:65" s="12" customFormat="1">
      <c r="B290" s="156"/>
      <c r="D290" s="151" t="s">
        <v>442</v>
      </c>
      <c r="E290" s="157" t="s">
        <v>3</v>
      </c>
      <c r="F290" s="158" t="s">
        <v>9514</v>
      </c>
      <c r="H290" s="159">
        <v>43.13</v>
      </c>
      <c r="I290" s="160"/>
      <c r="L290" s="156"/>
      <c r="M290" s="161"/>
      <c r="T290" s="162"/>
      <c r="AT290" s="157" t="s">
        <v>442</v>
      </c>
      <c r="AU290" s="157" t="s">
        <v>79</v>
      </c>
      <c r="AV290" s="12" t="s">
        <v>79</v>
      </c>
      <c r="AW290" s="12" t="s">
        <v>31</v>
      </c>
      <c r="AX290" s="12" t="s">
        <v>76</v>
      </c>
      <c r="AY290" s="157" t="s">
        <v>328</v>
      </c>
    </row>
    <row r="291" spans="2:65" s="1" customFormat="1" ht="24.2" customHeight="1">
      <c r="B291" s="133"/>
      <c r="C291" s="176" t="s">
        <v>756</v>
      </c>
      <c r="D291" s="176" t="s">
        <v>539</v>
      </c>
      <c r="E291" s="177" t="s">
        <v>8773</v>
      </c>
      <c r="F291" s="178" t="s">
        <v>8774</v>
      </c>
      <c r="G291" s="179" t="s">
        <v>476</v>
      </c>
      <c r="H291" s="180">
        <v>12</v>
      </c>
      <c r="I291" s="181"/>
      <c r="J291" s="182">
        <f>ROUND(I291*H291,2)</f>
        <v>0</v>
      </c>
      <c r="K291" s="178" t="s">
        <v>335</v>
      </c>
      <c r="L291" s="183"/>
      <c r="M291" s="184" t="s">
        <v>3</v>
      </c>
      <c r="N291" s="185" t="s">
        <v>40</v>
      </c>
      <c r="P291" s="143">
        <f>O291*H291</f>
        <v>0</v>
      </c>
      <c r="Q291" s="143">
        <v>8.5999999999999993E-2</v>
      </c>
      <c r="R291" s="143">
        <f>Q291*H291</f>
        <v>1.032</v>
      </c>
      <c r="S291" s="143">
        <v>0</v>
      </c>
      <c r="T291" s="144">
        <f>S291*H291</f>
        <v>0</v>
      </c>
      <c r="AR291" s="145" t="s">
        <v>171</v>
      </c>
      <c r="AT291" s="145" t="s">
        <v>539</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9515</v>
      </c>
    </row>
    <row r="292" spans="2:65" s="12" customFormat="1">
      <c r="B292" s="156"/>
      <c r="D292" s="151" t="s">
        <v>442</v>
      </c>
      <c r="E292" s="157" t="s">
        <v>3</v>
      </c>
      <c r="F292" s="158" t="s">
        <v>9516</v>
      </c>
      <c r="H292" s="159">
        <v>12</v>
      </c>
      <c r="I292" s="160"/>
      <c r="L292" s="156"/>
      <c r="M292" s="161"/>
      <c r="T292" s="162"/>
      <c r="AT292" s="157" t="s">
        <v>442</v>
      </c>
      <c r="AU292" s="157" t="s">
        <v>79</v>
      </c>
      <c r="AV292" s="12" t="s">
        <v>79</v>
      </c>
      <c r="AW292" s="12" t="s">
        <v>31</v>
      </c>
      <c r="AX292" s="12" t="s">
        <v>76</v>
      </c>
      <c r="AY292" s="157" t="s">
        <v>328</v>
      </c>
    </row>
    <row r="293" spans="2:65" s="1" customFormat="1" ht="24.2" customHeight="1">
      <c r="B293" s="133"/>
      <c r="C293" s="134" t="s">
        <v>760</v>
      </c>
      <c r="D293" s="134" t="s">
        <v>331</v>
      </c>
      <c r="E293" s="135" t="s">
        <v>8777</v>
      </c>
      <c r="F293" s="136" t="s">
        <v>8778</v>
      </c>
      <c r="G293" s="137" t="s">
        <v>476</v>
      </c>
      <c r="H293" s="138">
        <v>139.81</v>
      </c>
      <c r="I293" s="139"/>
      <c r="J293" s="140">
        <f>ROUND(I293*H293,2)</f>
        <v>0</v>
      </c>
      <c r="K293" s="136" t="s">
        <v>335</v>
      </c>
      <c r="L293" s="34"/>
      <c r="M293" s="141" t="s">
        <v>3</v>
      </c>
      <c r="N293" s="142" t="s">
        <v>40</v>
      </c>
      <c r="P293" s="143">
        <f>O293*H293</f>
        <v>0</v>
      </c>
      <c r="Q293" s="143">
        <v>7.7160000000000006E-2</v>
      </c>
      <c r="R293" s="143">
        <f>Q293*H293</f>
        <v>10.787739600000002</v>
      </c>
      <c r="S293" s="143">
        <v>0</v>
      </c>
      <c r="T293" s="144">
        <f>S293*H293</f>
        <v>0</v>
      </c>
      <c r="AR293" s="145" t="s">
        <v>113</v>
      </c>
      <c r="AT293" s="145" t="s">
        <v>331</v>
      </c>
      <c r="AU293" s="145" t="s">
        <v>79</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113</v>
      </c>
      <c r="BM293" s="145" t="s">
        <v>9517</v>
      </c>
    </row>
    <row r="294" spans="2:65" s="1" customFormat="1">
      <c r="B294" s="34"/>
      <c r="D294" s="147" t="s">
        <v>338</v>
      </c>
      <c r="F294" s="148" t="s">
        <v>8780</v>
      </c>
      <c r="I294" s="149"/>
      <c r="L294" s="34"/>
      <c r="M294" s="150"/>
      <c r="T294" s="55"/>
      <c r="AT294" s="19" t="s">
        <v>338</v>
      </c>
      <c r="AU294" s="19" t="s">
        <v>79</v>
      </c>
    </row>
    <row r="295" spans="2:65" s="1" customFormat="1" ht="16.5" customHeight="1">
      <c r="B295" s="133"/>
      <c r="C295" s="176" t="s">
        <v>764</v>
      </c>
      <c r="D295" s="176" t="s">
        <v>539</v>
      </c>
      <c r="E295" s="177" t="s">
        <v>8781</v>
      </c>
      <c r="F295" s="178" t="s">
        <v>8782</v>
      </c>
      <c r="G295" s="179" t="s">
        <v>439</v>
      </c>
      <c r="H295" s="180">
        <v>34.953000000000003</v>
      </c>
      <c r="I295" s="181"/>
      <c r="J295" s="182">
        <f>ROUND(I295*H295,2)</f>
        <v>0</v>
      </c>
      <c r="K295" s="178" t="s">
        <v>335</v>
      </c>
      <c r="L295" s="183"/>
      <c r="M295" s="184" t="s">
        <v>3</v>
      </c>
      <c r="N295" s="185" t="s">
        <v>40</v>
      </c>
      <c r="P295" s="143">
        <f>O295*H295</f>
        <v>0</v>
      </c>
      <c r="Q295" s="143">
        <v>0.41699999999999998</v>
      </c>
      <c r="R295" s="143">
        <f>Q295*H295</f>
        <v>14.575401000000001</v>
      </c>
      <c r="S295" s="143">
        <v>0</v>
      </c>
      <c r="T295" s="144">
        <f>S295*H295</f>
        <v>0</v>
      </c>
      <c r="AR295" s="145" t="s">
        <v>171</v>
      </c>
      <c r="AT295" s="145" t="s">
        <v>539</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9518</v>
      </c>
    </row>
    <row r="296" spans="2:65" s="12" customFormat="1">
      <c r="B296" s="156"/>
      <c r="D296" s="151" t="s">
        <v>442</v>
      </c>
      <c r="E296" s="157" t="s">
        <v>3</v>
      </c>
      <c r="F296" s="158" t="s">
        <v>9519</v>
      </c>
      <c r="H296" s="159">
        <v>34.953000000000003</v>
      </c>
      <c r="I296" s="160"/>
      <c r="L296" s="156"/>
      <c r="M296" s="161"/>
      <c r="T296" s="162"/>
      <c r="AT296" s="157" t="s">
        <v>442</v>
      </c>
      <c r="AU296" s="157" t="s">
        <v>79</v>
      </c>
      <c r="AV296" s="12" t="s">
        <v>79</v>
      </c>
      <c r="AW296" s="12" t="s">
        <v>31</v>
      </c>
      <c r="AX296" s="12" t="s">
        <v>76</v>
      </c>
      <c r="AY296" s="157" t="s">
        <v>328</v>
      </c>
    </row>
    <row r="297" spans="2:65" s="1" customFormat="1" ht="24.2" customHeight="1">
      <c r="B297" s="133"/>
      <c r="C297" s="134" t="s">
        <v>165</v>
      </c>
      <c r="D297" s="134" t="s">
        <v>331</v>
      </c>
      <c r="E297" s="135" t="s">
        <v>9164</v>
      </c>
      <c r="F297" s="136" t="s">
        <v>9165</v>
      </c>
      <c r="G297" s="137" t="s">
        <v>476</v>
      </c>
      <c r="H297" s="138">
        <v>78.5</v>
      </c>
      <c r="I297" s="139"/>
      <c r="J297" s="140">
        <f>ROUND(I297*H297,2)</f>
        <v>0</v>
      </c>
      <c r="K297" s="136" t="s">
        <v>335</v>
      </c>
      <c r="L297" s="34"/>
      <c r="M297" s="141" t="s">
        <v>3</v>
      </c>
      <c r="N297" s="142" t="s">
        <v>40</v>
      </c>
      <c r="P297" s="143">
        <f>O297*H297</f>
        <v>0</v>
      </c>
      <c r="Q297" s="143">
        <v>8.5760000000000003E-2</v>
      </c>
      <c r="R297" s="143">
        <f>Q297*H297</f>
        <v>6.7321600000000004</v>
      </c>
      <c r="S297" s="143">
        <v>0</v>
      </c>
      <c r="T297" s="144">
        <f>S297*H297</f>
        <v>0</v>
      </c>
      <c r="AR297" s="145" t="s">
        <v>113</v>
      </c>
      <c r="AT297" s="145" t="s">
        <v>331</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9520</v>
      </c>
    </row>
    <row r="298" spans="2:65" s="1" customFormat="1">
      <c r="B298" s="34"/>
      <c r="D298" s="147" t="s">
        <v>338</v>
      </c>
      <c r="F298" s="148" t="s">
        <v>9167</v>
      </c>
      <c r="I298" s="149"/>
      <c r="L298" s="34"/>
      <c r="M298" s="150"/>
      <c r="T298" s="55"/>
      <c r="AT298" s="19" t="s">
        <v>338</v>
      </c>
      <c r="AU298" s="19" t="s">
        <v>79</v>
      </c>
    </row>
    <row r="299" spans="2:65" s="12" customFormat="1">
      <c r="B299" s="156"/>
      <c r="D299" s="151" t="s">
        <v>442</v>
      </c>
      <c r="E299" s="157" t="s">
        <v>3</v>
      </c>
      <c r="F299" s="158" t="s">
        <v>9521</v>
      </c>
      <c r="H299" s="159">
        <v>78.5</v>
      </c>
      <c r="I299" s="160"/>
      <c r="L299" s="156"/>
      <c r="M299" s="161"/>
      <c r="T299" s="162"/>
      <c r="AT299" s="157" t="s">
        <v>442</v>
      </c>
      <c r="AU299" s="157" t="s">
        <v>79</v>
      </c>
      <c r="AV299" s="12" t="s">
        <v>79</v>
      </c>
      <c r="AW299" s="12" t="s">
        <v>31</v>
      </c>
      <c r="AX299" s="12" t="s">
        <v>76</v>
      </c>
      <c r="AY299" s="157" t="s">
        <v>328</v>
      </c>
    </row>
    <row r="300" spans="2:65" s="1" customFormat="1" ht="16.5" customHeight="1">
      <c r="B300" s="133"/>
      <c r="C300" s="176" t="s">
        <v>773</v>
      </c>
      <c r="D300" s="176" t="s">
        <v>539</v>
      </c>
      <c r="E300" s="177" t="s">
        <v>9169</v>
      </c>
      <c r="F300" s="178" t="s">
        <v>9170</v>
      </c>
      <c r="G300" s="179" t="s">
        <v>476</v>
      </c>
      <c r="H300" s="180">
        <v>80.069999999999993</v>
      </c>
      <c r="I300" s="181"/>
      <c r="J300" s="182">
        <f>ROUND(I300*H300,2)</f>
        <v>0</v>
      </c>
      <c r="K300" s="178" t="s">
        <v>335</v>
      </c>
      <c r="L300" s="183"/>
      <c r="M300" s="184" t="s">
        <v>3</v>
      </c>
      <c r="N300" s="185" t="s">
        <v>40</v>
      </c>
      <c r="P300" s="143">
        <f>O300*H300</f>
        <v>0</v>
      </c>
      <c r="Q300" s="143">
        <v>4.5999999999999999E-2</v>
      </c>
      <c r="R300" s="143">
        <f>Q300*H300</f>
        <v>3.6832199999999995</v>
      </c>
      <c r="S300" s="143">
        <v>0</v>
      </c>
      <c r="T300" s="144">
        <f>S300*H300</f>
        <v>0</v>
      </c>
      <c r="AR300" s="145" t="s">
        <v>171</v>
      </c>
      <c r="AT300" s="145" t="s">
        <v>539</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9522</v>
      </c>
    </row>
    <row r="301" spans="2:65" s="12" customFormat="1">
      <c r="B301" s="156"/>
      <c r="D301" s="151" t="s">
        <v>442</v>
      </c>
      <c r="E301" s="157" t="s">
        <v>3</v>
      </c>
      <c r="F301" s="158" t="s">
        <v>9521</v>
      </c>
      <c r="H301" s="159">
        <v>78.5</v>
      </c>
      <c r="I301" s="160"/>
      <c r="L301" s="156"/>
      <c r="M301" s="161"/>
      <c r="T301" s="162"/>
      <c r="AT301" s="157" t="s">
        <v>442</v>
      </c>
      <c r="AU301" s="157" t="s">
        <v>79</v>
      </c>
      <c r="AV301" s="12" t="s">
        <v>79</v>
      </c>
      <c r="AW301" s="12" t="s">
        <v>31</v>
      </c>
      <c r="AX301" s="12" t="s">
        <v>69</v>
      </c>
      <c r="AY301" s="157" t="s">
        <v>328</v>
      </c>
    </row>
    <row r="302" spans="2:65" s="12" customFormat="1">
      <c r="B302" s="156"/>
      <c r="D302" s="151" t="s">
        <v>442</v>
      </c>
      <c r="E302" s="157" t="s">
        <v>3</v>
      </c>
      <c r="F302" s="158" t="s">
        <v>9523</v>
      </c>
      <c r="H302" s="159">
        <v>80.069999999999993</v>
      </c>
      <c r="I302" s="160"/>
      <c r="L302" s="156"/>
      <c r="M302" s="161"/>
      <c r="T302" s="162"/>
      <c r="AT302" s="157" t="s">
        <v>442</v>
      </c>
      <c r="AU302" s="157" t="s">
        <v>79</v>
      </c>
      <c r="AV302" s="12" t="s">
        <v>79</v>
      </c>
      <c r="AW302" s="12" t="s">
        <v>31</v>
      </c>
      <c r="AX302" s="12" t="s">
        <v>76</v>
      </c>
      <c r="AY302" s="157" t="s">
        <v>328</v>
      </c>
    </row>
    <row r="303" spans="2:65" s="1" customFormat="1" ht="24.2" customHeight="1">
      <c r="B303" s="133"/>
      <c r="C303" s="134" t="s">
        <v>778</v>
      </c>
      <c r="D303" s="134" t="s">
        <v>331</v>
      </c>
      <c r="E303" s="135" t="s">
        <v>8791</v>
      </c>
      <c r="F303" s="136" t="s">
        <v>8792</v>
      </c>
      <c r="G303" s="137" t="s">
        <v>476</v>
      </c>
      <c r="H303" s="138">
        <v>193.28</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113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9524</v>
      </c>
    </row>
    <row r="304" spans="2:65" s="1" customFormat="1">
      <c r="B304" s="34"/>
      <c r="D304" s="147" t="s">
        <v>338</v>
      </c>
      <c r="F304" s="148" t="s">
        <v>8794</v>
      </c>
      <c r="I304" s="149"/>
      <c r="L304" s="34"/>
      <c r="M304" s="150"/>
      <c r="T304" s="55"/>
      <c r="AT304" s="19" t="s">
        <v>338</v>
      </c>
      <c r="AU304" s="19" t="s">
        <v>79</v>
      </c>
    </row>
    <row r="305" spans="2:65" s="1" customFormat="1" ht="24.2" customHeight="1">
      <c r="B305" s="133"/>
      <c r="C305" s="134" t="s">
        <v>783</v>
      </c>
      <c r="D305" s="134" t="s">
        <v>331</v>
      </c>
      <c r="E305" s="135" t="s">
        <v>8795</v>
      </c>
      <c r="F305" s="136" t="s">
        <v>8796</v>
      </c>
      <c r="G305" s="137" t="s">
        <v>476</v>
      </c>
      <c r="H305" s="138">
        <v>193.28</v>
      </c>
      <c r="I305" s="139"/>
      <c r="J305" s="140">
        <f>ROUND(I305*H305,2)</f>
        <v>0</v>
      </c>
      <c r="K305" s="136" t="s">
        <v>335</v>
      </c>
      <c r="L305" s="34"/>
      <c r="M305" s="141" t="s">
        <v>3</v>
      </c>
      <c r="N305" s="142" t="s">
        <v>40</v>
      </c>
      <c r="P305" s="143">
        <f>O305*H305</f>
        <v>0</v>
      </c>
      <c r="Q305" s="143">
        <v>1.4999999999999999E-4</v>
      </c>
      <c r="R305" s="143">
        <f>Q305*H305</f>
        <v>2.8991999999999997E-2</v>
      </c>
      <c r="S305" s="143">
        <v>0</v>
      </c>
      <c r="T305" s="144">
        <f>S305*H305</f>
        <v>0</v>
      </c>
      <c r="AR305" s="145" t="s">
        <v>113</v>
      </c>
      <c r="AT305" s="145" t="s">
        <v>331</v>
      </c>
      <c r="AU305" s="145" t="s">
        <v>79</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113</v>
      </c>
      <c r="BM305" s="145" t="s">
        <v>9525</v>
      </c>
    </row>
    <row r="306" spans="2:65" s="1" customFormat="1">
      <c r="B306" s="34"/>
      <c r="D306" s="147" t="s">
        <v>338</v>
      </c>
      <c r="F306" s="148" t="s">
        <v>8798</v>
      </c>
      <c r="I306" s="149"/>
      <c r="L306" s="34"/>
      <c r="M306" s="150"/>
      <c r="T306" s="55"/>
      <c r="AT306" s="19" t="s">
        <v>338</v>
      </c>
      <c r="AU306" s="19" t="s">
        <v>79</v>
      </c>
    </row>
    <row r="307" spans="2:65" s="1" customFormat="1" ht="24.2" customHeight="1">
      <c r="B307" s="133"/>
      <c r="C307" s="134" t="s">
        <v>788</v>
      </c>
      <c r="D307" s="134" t="s">
        <v>331</v>
      </c>
      <c r="E307" s="135" t="s">
        <v>866</v>
      </c>
      <c r="F307" s="136" t="s">
        <v>867</v>
      </c>
      <c r="G307" s="137" t="s">
        <v>476</v>
      </c>
      <c r="H307" s="138">
        <v>193.28</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79</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9526</v>
      </c>
    </row>
    <row r="308" spans="2:65" s="1" customFormat="1">
      <c r="B308" s="34"/>
      <c r="D308" s="147" t="s">
        <v>338</v>
      </c>
      <c r="F308" s="148" t="s">
        <v>869</v>
      </c>
      <c r="I308" s="149"/>
      <c r="L308" s="34"/>
      <c r="M308" s="150"/>
      <c r="T308" s="55"/>
      <c r="AT308" s="19" t="s">
        <v>338</v>
      </c>
      <c r="AU308" s="19" t="s">
        <v>79</v>
      </c>
    </row>
    <row r="309" spans="2:65" s="1" customFormat="1" ht="24.2" customHeight="1">
      <c r="B309" s="133"/>
      <c r="C309" s="134" t="s">
        <v>792</v>
      </c>
      <c r="D309" s="134" t="s">
        <v>331</v>
      </c>
      <c r="E309" s="135" t="s">
        <v>9527</v>
      </c>
      <c r="F309" s="136" t="s">
        <v>9528</v>
      </c>
      <c r="G309" s="137" t="s">
        <v>574</v>
      </c>
      <c r="H309" s="138">
        <v>5</v>
      </c>
      <c r="I309" s="139"/>
      <c r="J309" s="140">
        <f>ROUND(I309*H309,2)</f>
        <v>0</v>
      </c>
      <c r="K309" s="136" t="s">
        <v>335</v>
      </c>
      <c r="L309" s="34"/>
      <c r="M309" s="141" t="s">
        <v>3</v>
      </c>
      <c r="N309" s="142" t="s">
        <v>40</v>
      </c>
      <c r="P309" s="143">
        <f>O309*H309</f>
        <v>0</v>
      </c>
      <c r="Q309" s="143">
        <v>0</v>
      </c>
      <c r="R309" s="143">
        <f>Q309*H309</f>
        <v>0</v>
      </c>
      <c r="S309" s="143">
        <v>5.1999999999999998E-2</v>
      </c>
      <c r="T309" s="144">
        <f>S309*H309</f>
        <v>0.26</v>
      </c>
      <c r="AR309" s="145" t="s">
        <v>113</v>
      </c>
      <c r="AT309" s="145" t="s">
        <v>331</v>
      </c>
      <c r="AU309" s="145" t="s">
        <v>79</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9529</v>
      </c>
    </row>
    <row r="310" spans="2:65" s="1" customFormat="1">
      <c r="B310" s="34"/>
      <c r="D310" s="147" t="s">
        <v>338</v>
      </c>
      <c r="F310" s="148" t="s">
        <v>9530</v>
      </c>
      <c r="I310" s="149"/>
      <c r="L310" s="34"/>
      <c r="M310" s="150"/>
      <c r="T310" s="55"/>
      <c r="AT310" s="19" t="s">
        <v>338</v>
      </c>
      <c r="AU310" s="19" t="s">
        <v>79</v>
      </c>
    </row>
    <row r="311" spans="2:65" s="11" customFormat="1" ht="22.9" customHeight="1">
      <c r="B311" s="121"/>
      <c r="D311" s="122" t="s">
        <v>68</v>
      </c>
      <c r="E311" s="131" t="s">
        <v>896</v>
      </c>
      <c r="F311" s="131" t="s">
        <v>897</v>
      </c>
      <c r="I311" s="124"/>
      <c r="J311" s="132">
        <f>BK311</f>
        <v>0</v>
      </c>
      <c r="L311" s="121"/>
      <c r="M311" s="126"/>
      <c r="P311" s="127">
        <f>SUM(P312:P332)</f>
        <v>0</v>
      </c>
      <c r="R311" s="127">
        <f>SUM(R312:R332)</f>
        <v>0</v>
      </c>
      <c r="T311" s="128">
        <f>SUM(T312:T332)</f>
        <v>0</v>
      </c>
      <c r="AR311" s="122" t="s">
        <v>76</v>
      </c>
      <c r="AT311" s="129" t="s">
        <v>68</v>
      </c>
      <c r="AU311" s="129" t="s">
        <v>76</v>
      </c>
      <c r="AY311" s="122" t="s">
        <v>328</v>
      </c>
      <c r="BK311" s="130">
        <f>SUM(BK312:BK332)</f>
        <v>0</v>
      </c>
    </row>
    <row r="312" spans="2:65" s="1" customFormat="1" ht="21.75" customHeight="1">
      <c r="B312" s="133"/>
      <c r="C312" s="134" t="s">
        <v>796</v>
      </c>
      <c r="D312" s="134" t="s">
        <v>331</v>
      </c>
      <c r="E312" s="135" t="s">
        <v>8801</v>
      </c>
      <c r="F312" s="136" t="s">
        <v>8802</v>
      </c>
      <c r="G312" s="137" t="s">
        <v>585</v>
      </c>
      <c r="H312" s="138">
        <v>727.41300000000001</v>
      </c>
      <c r="I312" s="139"/>
      <c r="J312" s="140">
        <f>ROUND(I312*H312,2)</f>
        <v>0</v>
      </c>
      <c r="K312" s="136" t="s">
        <v>335</v>
      </c>
      <c r="L312" s="34"/>
      <c r="M312" s="141" t="s">
        <v>3</v>
      </c>
      <c r="N312" s="142" t="s">
        <v>40</v>
      </c>
      <c r="P312" s="143">
        <f>O312*H312</f>
        <v>0</v>
      </c>
      <c r="Q312" s="143">
        <v>0</v>
      </c>
      <c r="R312" s="143">
        <f>Q312*H312</f>
        <v>0</v>
      </c>
      <c r="S312" s="143">
        <v>0</v>
      </c>
      <c r="T312" s="144">
        <f>S312*H312</f>
        <v>0</v>
      </c>
      <c r="AR312" s="145" t="s">
        <v>113</v>
      </c>
      <c r="AT312" s="145" t="s">
        <v>331</v>
      </c>
      <c r="AU312" s="145" t="s">
        <v>79</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9531</v>
      </c>
    </row>
    <row r="313" spans="2:65" s="1" customFormat="1">
      <c r="B313" s="34"/>
      <c r="D313" s="147" t="s">
        <v>338</v>
      </c>
      <c r="F313" s="148" t="s">
        <v>8804</v>
      </c>
      <c r="I313" s="149"/>
      <c r="L313" s="34"/>
      <c r="M313" s="150"/>
      <c r="T313" s="55"/>
      <c r="AT313" s="19" t="s">
        <v>338</v>
      </c>
      <c r="AU313" s="19" t="s">
        <v>79</v>
      </c>
    </row>
    <row r="314" spans="2:65" s="1" customFormat="1" ht="24.2" customHeight="1">
      <c r="B314" s="133"/>
      <c r="C314" s="134" t="s">
        <v>800</v>
      </c>
      <c r="D314" s="134" t="s">
        <v>331</v>
      </c>
      <c r="E314" s="135" t="s">
        <v>9182</v>
      </c>
      <c r="F314" s="136" t="s">
        <v>9183</v>
      </c>
      <c r="G314" s="137" t="s">
        <v>585</v>
      </c>
      <c r="H314" s="138">
        <v>7274.13</v>
      </c>
      <c r="I314" s="139"/>
      <c r="J314" s="140">
        <f>ROUND(I314*H314,2)</f>
        <v>0</v>
      </c>
      <c r="K314" s="136" t="s">
        <v>335</v>
      </c>
      <c r="L314" s="34"/>
      <c r="M314" s="141" t="s">
        <v>3</v>
      </c>
      <c r="N314" s="142" t="s">
        <v>40</v>
      </c>
      <c r="P314" s="143">
        <f>O314*H314</f>
        <v>0</v>
      </c>
      <c r="Q314" s="143">
        <v>0</v>
      </c>
      <c r="R314" s="143">
        <f>Q314*H314</f>
        <v>0</v>
      </c>
      <c r="S314" s="143">
        <v>0</v>
      </c>
      <c r="T314" s="144">
        <f>S314*H314</f>
        <v>0</v>
      </c>
      <c r="AR314" s="145" t="s">
        <v>113</v>
      </c>
      <c r="AT314" s="145" t="s">
        <v>331</v>
      </c>
      <c r="AU314" s="145" t="s">
        <v>79</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9532</v>
      </c>
    </row>
    <row r="315" spans="2:65" s="1" customFormat="1">
      <c r="B315" s="34"/>
      <c r="D315" s="147" t="s">
        <v>338</v>
      </c>
      <c r="F315" s="148" t="s">
        <v>9185</v>
      </c>
      <c r="I315" s="149"/>
      <c r="L315" s="34"/>
      <c r="M315" s="150"/>
      <c r="T315" s="55"/>
      <c r="AT315" s="19" t="s">
        <v>338</v>
      </c>
      <c r="AU315" s="19" t="s">
        <v>79</v>
      </c>
    </row>
    <row r="316" spans="2:65" s="12" customFormat="1">
      <c r="B316" s="156"/>
      <c r="D316" s="151" t="s">
        <v>442</v>
      </c>
      <c r="E316" s="157" t="s">
        <v>3</v>
      </c>
      <c r="F316" s="158" t="s">
        <v>9533</v>
      </c>
      <c r="H316" s="159">
        <v>727.41300000000001</v>
      </c>
      <c r="I316" s="160"/>
      <c r="L316" s="156"/>
      <c r="M316" s="161"/>
      <c r="T316" s="162"/>
      <c r="AT316" s="157" t="s">
        <v>442</v>
      </c>
      <c r="AU316" s="157" t="s">
        <v>79</v>
      </c>
      <c r="AV316" s="12" t="s">
        <v>79</v>
      </c>
      <c r="AW316" s="12" t="s">
        <v>31</v>
      </c>
      <c r="AX316" s="12" t="s">
        <v>69</v>
      </c>
      <c r="AY316" s="157" t="s">
        <v>328</v>
      </c>
    </row>
    <row r="317" spans="2:65" s="12" customFormat="1">
      <c r="B317" s="156"/>
      <c r="D317" s="151" t="s">
        <v>442</v>
      </c>
      <c r="E317" s="157" t="s">
        <v>3</v>
      </c>
      <c r="F317" s="158" t="s">
        <v>9534</v>
      </c>
      <c r="H317" s="159">
        <v>7274.13</v>
      </c>
      <c r="I317" s="160"/>
      <c r="L317" s="156"/>
      <c r="M317" s="161"/>
      <c r="T317" s="162"/>
      <c r="AT317" s="157" t="s">
        <v>442</v>
      </c>
      <c r="AU317" s="157" t="s">
        <v>79</v>
      </c>
      <c r="AV317" s="12" t="s">
        <v>79</v>
      </c>
      <c r="AW317" s="12" t="s">
        <v>31</v>
      </c>
      <c r="AX317" s="12" t="s">
        <v>76</v>
      </c>
      <c r="AY317" s="157" t="s">
        <v>328</v>
      </c>
    </row>
    <row r="318" spans="2:65" s="1" customFormat="1" ht="24.2" customHeight="1">
      <c r="B318" s="133"/>
      <c r="C318" s="134" t="s">
        <v>804</v>
      </c>
      <c r="D318" s="134" t="s">
        <v>331</v>
      </c>
      <c r="E318" s="135" t="s">
        <v>8810</v>
      </c>
      <c r="F318" s="136" t="s">
        <v>8811</v>
      </c>
      <c r="G318" s="137" t="s">
        <v>585</v>
      </c>
      <c r="H318" s="138">
        <v>727.41300000000001</v>
      </c>
      <c r="I318" s="139"/>
      <c r="J318" s="140">
        <f>ROUND(I318*H318,2)</f>
        <v>0</v>
      </c>
      <c r="K318" s="136" t="s">
        <v>335</v>
      </c>
      <c r="L318" s="34"/>
      <c r="M318" s="141" t="s">
        <v>3</v>
      </c>
      <c r="N318" s="142" t="s">
        <v>40</v>
      </c>
      <c r="P318" s="143">
        <f>O318*H318</f>
        <v>0</v>
      </c>
      <c r="Q318" s="143">
        <v>0</v>
      </c>
      <c r="R318" s="143">
        <f>Q318*H318</f>
        <v>0</v>
      </c>
      <c r="S318" s="143">
        <v>0</v>
      </c>
      <c r="T318" s="144">
        <f>S318*H318</f>
        <v>0</v>
      </c>
      <c r="AR318" s="145" t="s">
        <v>113</v>
      </c>
      <c r="AT318" s="145" t="s">
        <v>331</v>
      </c>
      <c r="AU318" s="145" t="s">
        <v>79</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9535</v>
      </c>
    </row>
    <row r="319" spans="2:65" s="1" customFormat="1">
      <c r="B319" s="34"/>
      <c r="D319" s="147" t="s">
        <v>338</v>
      </c>
      <c r="F319" s="148" t="s">
        <v>8813</v>
      </c>
      <c r="I319" s="149"/>
      <c r="L319" s="34"/>
      <c r="M319" s="150"/>
      <c r="T319" s="55"/>
      <c r="AT319" s="19" t="s">
        <v>338</v>
      </c>
      <c r="AU319" s="19" t="s">
        <v>79</v>
      </c>
    </row>
    <row r="320" spans="2:65" s="1" customFormat="1" ht="33" customHeight="1">
      <c r="B320" s="133"/>
      <c r="C320" s="134" t="s">
        <v>808</v>
      </c>
      <c r="D320" s="134" t="s">
        <v>331</v>
      </c>
      <c r="E320" s="135" t="s">
        <v>8814</v>
      </c>
      <c r="F320" s="136" t="s">
        <v>8815</v>
      </c>
      <c r="G320" s="137" t="s">
        <v>585</v>
      </c>
      <c r="H320" s="138">
        <v>167.673</v>
      </c>
      <c r="I320" s="139"/>
      <c r="J320" s="140">
        <f>ROUND(I320*H320,2)</f>
        <v>0</v>
      </c>
      <c r="K320" s="136" t="s">
        <v>335</v>
      </c>
      <c r="L320" s="34"/>
      <c r="M320" s="141" t="s">
        <v>3</v>
      </c>
      <c r="N320" s="142" t="s">
        <v>40</v>
      </c>
      <c r="P320" s="143">
        <f>O320*H320</f>
        <v>0</v>
      </c>
      <c r="Q320" s="143">
        <v>0</v>
      </c>
      <c r="R320" s="143">
        <f>Q320*H320</f>
        <v>0</v>
      </c>
      <c r="S320" s="143">
        <v>0</v>
      </c>
      <c r="T320" s="144">
        <f>S320*H320</f>
        <v>0</v>
      </c>
      <c r="AR320" s="145" t="s">
        <v>113</v>
      </c>
      <c r="AT320" s="145" t="s">
        <v>331</v>
      </c>
      <c r="AU320" s="145" t="s">
        <v>79</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113</v>
      </c>
      <c r="BM320" s="145" t="s">
        <v>9536</v>
      </c>
    </row>
    <row r="321" spans="2:65" s="1" customFormat="1">
      <c r="B321" s="34"/>
      <c r="D321" s="147" t="s">
        <v>338</v>
      </c>
      <c r="F321" s="148" t="s">
        <v>8817</v>
      </c>
      <c r="I321" s="149"/>
      <c r="L321" s="34"/>
      <c r="M321" s="150"/>
      <c r="T321" s="55"/>
      <c r="AT321" s="19" t="s">
        <v>338</v>
      </c>
      <c r="AU321" s="19" t="s">
        <v>79</v>
      </c>
    </row>
    <row r="322" spans="2:65" s="12" customFormat="1">
      <c r="B322" s="156"/>
      <c r="D322" s="151" t="s">
        <v>442</v>
      </c>
      <c r="E322" s="157" t="s">
        <v>3</v>
      </c>
      <c r="F322" s="158" t="s">
        <v>9537</v>
      </c>
      <c r="H322" s="159">
        <v>82.358000000000004</v>
      </c>
      <c r="I322" s="160"/>
      <c r="L322" s="156"/>
      <c r="M322" s="161"/>
      <c r="T322" s="162"/>
      <c r="AT322" s="157" t="s">
        <v>442</v>
      </c>
      <c r="AU322" s="157" t="s">
        <v>79</v>
      </c>
      <c r="AV322" s="12" t="s">
        <v>79</v>
      </c>
      <c r="AW322" s="12" t="s">
        <v>31</v>
      </c>
      <c r="AX322" s="12" t="s">
        <v>69</v>
      </c>
      <c r="AY322" s="157" t="s">
        <v>328</v>
      </c>
    </row>
    <row r="323" spans="2:65" s="12" customFormat="1">
      <c r="B323" s="156"/>
      <c r="D323" s="151" t="s">
        <v>442</v>
      </c>
      <c r="E323" s="157" t="s">
        <v>3</v>
      </c>
      <c r="F323" s="158" t="s">
        <v>9538</v>
      </c>
      <c r="H323" s="159">
        <v>85.314999999999998</v>
      </c>
      <c r="I323" s="160"/>
      <c r="L323" s="156"/>
      <c r="M323" s="161"/>
      <c r="T323" s="162"/>
      <c r="AT323" s="157" t="s">
        <v>442</v>
      </c>
      <c r="AU323" s="157" t="s">
        <v>79</v>
      </c>
      <c r="AV323" s="12" t="s">
        <v>79</v>
      </c>
      <c r="AW323" s="12" t="s">
        <v>31</v>
      </c>
      <c r="AX323" s="12" t="s">
        <v>69</v>
      </c>
      <c r="AY323" s="157" t="s">
        <v>328</v>
      </c>
    </row>
    <row r="324" spans="2:65" s="13" customFormat="1">
      <c r="B324" s="163"/>
      <c r="D324" s="151" t="s">
        <v>442</v>
      </c>
      <c r="E324" s="164" t="s">
        <v>3</v>
      </c>
      <c r="F324" s="165" t="s">
        <v>452</v>
      </c>
      <c r="H324" s="166">
        <v>167.673</v>
      </c>
      <c r="I324" s="167"/>
      <c r="L324" s="163"/>
      <c r="M324" s="168"/>
      <c r="T324" s="169"/>
      <c r="AT324" s="164" t="s">
        <v>442</v>
      </c>
      <c r="AU324" s="164" t="s">
        <v>79</v>
      </c>
      <c r="AV324" s="13" t="s">
        <v>113</v>
      </c>
      <c r="AW324" s="13" t="s">
        <v>31</v>
      </c>
      <c r="AX324" s="13" t="s">
        <v>76</v>
      </c>
      <c r="AY324" s="164" t="s">
        <v>328</v>
      </c>
    </row>
    <row r="325" spans="2:65" s="1" customFormat="1" ht="33" customHeight="1">
      <c r="B325" s="133"/>
      <c r="C325" s="134" t="s">
        <v>812</v>
      </c>
      <c r="D325" s="134" t="s">
        <v>331</v>
      </c>
      <c r="E325" s="135" t="s">
        <v>8820</v>
      </c>
      <c r="F325" s="136" t="s">
        <v>8821</v>
      </c>
      <c r="G325" s="137" t="s">
        <v>585</v>
      </c>
      <c r="H325" s="138">
        <v>106.697</v>
      </c>
      <c r="I325" s="139"/>
      <c r="J325" s="140">
        <f>ROUND(I325*H325,2)</f>
        <v>0</v>
      </c>
      <c r="K325" s="136" t="s">
        <v>335</v>
      </c>
      <c r="L325" s="34"/>
      <c r="M325" s="141" t="s">
        <v>3</v>
      </c>
      <c r="N325" s="142" t="s">
        <v>40</v>
      </c>
      <c r="P325" s="143">
        <f>O325*H325</f>
        <v>0</v>
      </c>
      <c r="Q325" s="143">
        <v>0</v>
      </c>
      <c r="R325" s="143">
        <f>Q325*H325</f>
        <v>0</v>
      </c>
      <c r="S325" s="143">
        <v>0</v>
      </c>
      <c r="T325" s="144">
        <f>S325*H325</f>
        <v>0</v>
      </c>
      <c r="AR325" s="145" t="s">
        <v>113</v>
      </c>
      <c r="AT325" s="145" t="s">
        <v>331</v>
      </c>
      <c r="AU325" s="145" t="s">
        <v>79</v>
      </c>
      <c r="AY325" s="19" t="s">
        <v>328</v>
      </c>
      <c r="BE325" s="146">
        <f>IF(N325="základní",J325,0)</f>
        <v>0</v>
      </c>
      <c r="BF325" s="146">
        <f>IF(N325="snížená",J325,0)</f>
        <v>0</v>
      </c>
      <c r="BG325" s="146">
        <f>IF(N325="zákl. přenesená",J325,0)</f>
        <v>0</v>
      </c>
      <c r="BH325" s="146">
        <f>IF(N325="sníž. přenesená",J325,0)</f>
        <v>0</v>
      </c>
      <c r="BI325" s="146">
        <f>IF(N325="nulová",J325,0)</f>
        <v>0</v>
      </c>
      <c r="BJ325" s="19" t="s">
        <v>76</v>
      </c>
      <c r="BK325" s="146">
        <f>ROUND(I325*H325,2)</f>
        <v>0</v>
      </c>
      <c r="BL325" s="19" t="s">
        <v>113</v>
      </c>
      <c r="BM325" s="145" t="s">
        <v>9539</v>
      </c>
    </row>
    <row r="326" spans="2:65" s="1" customFormat="1">
      <c r="B326" s="34"/>
      <c r="D326" s="147" t="s">
        <v>338</v>
      </c>
      <c r="F326" s="148" t="s">
        <v>8823</v>
      </c>
      <c r="I326" s="149"/>
      <c r="L326" s="34"/>
      <c r="M326" s="150"/>
      <c r="T326" s="55"/>
      <c r="AT326" s="19" t="s">
        <v>338</v>
      </c>
      <c r="AU326" s="19" t="s">
        <v>79</v>
      </c>
    </row>
    <row r="327" spans="2:65" s="12" customFormat="1">
      <c r="B327" s="156"/>
      <c r="D327" s="151" t="s">
        <v>442</v>
      </c>
      <c r="E327" s="157" t="s">
        <v>3</v>
      </c>
      <c r="F327" s="158" t="s">
        <v>9540</v>
      </c>
      <c r="H327" s="159">
        <v>106.697</v>
      </c>
      <c r="I327" s="160"/>
      <c r="L327" s="156"/>
      <c r="M327" s="161"/>
      <c r="T327" s="162"/>
      <c r="AT327" s="157" t="s">
        <v>442</v>
      </c>
      <c r="AU327" s="157" t="s">
        <v>79</v>
      </c>
      <c r="AV327" s="12" t="s">
        <v>79</v>
      </c>
      <c r="AW327" s="12" t="s">
        <v>31</v>
      </c>
      <c r="AX327" s="12" t="s">
        <v>76</v>
      </c>
      <c r="AY327" s="157" t="s">
        <v>328</v>
      </c>
    </row>
    <row r="328" spans="2:65" s="1" customFormat="1" ht="44.25" customHeight="1">
      <c r="B328" s="133"/>
      <c r="C328" s="134" t="s">
        <v>816</v>
      </c>
      <c r="D328" s="134" t="s">
        <v>331</v>
      </c>
      <c r="E328" s="135" t="s">
        <v>918</v>
      </c>
      <c r="F328" s="136" t="s">
        <v>919</v>
      </c>
      <c r="G328" s="137" t="s">
        <v>585</v>
      </c>
      <c r="H328" s="138">
        <v>1336.788</v>
      </c>
      <c r="I328" s="139"/>
      <c r="J328" s="140">
        <f>ROUND(I328*H328,2)</f>
        <v>0</v>
      </c>
      <c r="K328" s="136" t="s">
        <v>335</v>
      </c>
      <c r="L328" s="34"/>
      <c r="M328" s="141" t="s">
        <v>3</v>
      </c>
      <c r="N328" s="142" t="s">
        <v>40</v>
      </c>
      <c r="P328" s="143">
        <f>O328*H328</f>
        <v>0</v>
      </c>
      <c r="Q328" s="143">
        <v>0</v>
      </c>
      <c r="R328" s="143">
        <f>Q328*H328</f>
        <v>0</v>
      </c>
      <c r="S328" s="143">
        <v>0</v>
      </c>
      <c r="T328" s="144">
        <f>S328*H328</f>
        <v>0</v>
      </c>
      <c r="AR328" s="145" t="s">
        <v>113</v>
      </c>
      <c r="AT328" s="145" t="s">
        <v>331</v>
      </c>
      <c r="AU328" s="145" t="s">
        <v>79</v>
      </c>
      <c r="AY328" s="19" t="s">
        <v>328</v>
      </c>
      <c r="BE328" s="146">
        <f>IF(N328="základní",J328,0)</f>
        <v>0</v>
      </c>
      <c r="BF328" s="146">
        <f>IF(N328="snížená",J328,0)</f>
        <v>0</v>
      </c>
      <c r="BG328" s="146">
        <f>IF(N328="zákl. přenesená",J328,0)</f>
        <v>0</v>
      </c>
      <c r="BH328" s="146">
        <f>IF(N328="sníž. přenesená",J328,0)</f>
        <v>0</v>
      </c>
      <c r="BI328" s="146">
        <f>IF(N328="nulová",J328,0)</f>
        <v>0</v>
      </c>
      <c r="BJ328" s="19" t="s">
        <v>76</v>
      </c>
      <c r="BK328" s="146">
        <f>ROUND(I328*H328,2)</f>
        <v>0</v>
      </c>
      <c r="BL328" s="19" t="s">
        <v>113</v>
      </c>
      <c r="BM328" s="145" t="s">
        <v>9541</v>
      </c>
    </row>
    <row r="329" spans="2:65" s="1" customFormat="1">
      <c r="B329" s="34"/>
      <c r="D329" s="147" t="s">
        <v>338</v>
      </c>
      <c r="F329" s="148" t="s">
        <v>8826</v>
      </c>
      <c r="I329" s="149"/>
      <c r="L329" s="34"/>
      <c r="M329" s="150"/>
      <c r="T329" s="55"/>
      <c r="AT329" s="19" t="s">
        <v>338</v>
      </c>
      <c r="AU329" s="19" t="s">
        <v>79</v>
      </c>
    </row>
    <row r="330" spans="2:65" s="12" customFormat="1">
      <c r="B330" s="156"/>
      <c r="D330" s="151" t="s">
        <v>442</v>
      </c>
      <c r="E330" s="157" t="s">
        <v>3</v>
      </c>
      <c r="F330" s="158" t="s">
        <v>9542</v>
      </c>
      <c r="H330" s="159">
        <v>452.78300000000002</v>
      </c>
      <c r="I330" s="160"/>
      <c r="L330" s="156"/>
      <c r="M330" s="161"/>
      <c r="T330" s="162"/>
      <c r="AT330" s="157" t="s">
        <v>442</v>
      </c>
      <c r="AU330" s="157" t="s">
        <v>79</v>
      </c>
      <c r="AV330" s="12" t="s">
        <v>79</v>
      </c>
      <c r="AW330" s="12" t="s">
        <v>31</v>
      </c>
      <c r="AX330" s="12" t="s">
        <v>69</v>
      </c>
      <c r="AY330" s="157" t="s">
        <v>328</v>
      </c>
    </row>
    <row r="331" spans="2:65" s="12" customFormat="1">
      <c r="B331" s="156"/>
      <c r="D331" s="151" t="s">
        <v>442</v>
      </c>
      <c r="E331" s="157" t="s">
        <v>3</v>
      </c>
      <c r="F331" s="158" t="s">
        <v>9543</v>
      </c>
      <c r="H331" s="159">
        <v>884.005</v>
      </c>
      <c r="I331" s="160"/>
      <c r="L331" s="156"/>
      <c r="M331" s="161"/>
      <c r="T331" s="162"/>
      <c r="AT331" s="157" t="s">
        <v>442</v>
      </c>
      <c r="AU331" s="157" t="s">
        <v>79</v>
      </c>
      <c r="AV331" s="12" t="s">
        <v>79</v>
      </c>
      <c r="AW331" s="12" t="s">
        <v>31</v>
      </c>
      <c r="AX331" s="12" t="s">
        <v>69</v>
      </c>
      <c r="AY331" s="157" t="s">
        <v>328</v>
      </c>
    </row>
    <row r="332" spans="2:65" s="13" customFormat="1">
      <c r="B332" s="163"/>
      <c r="D332" s="151" t="s">
        <v>442</v>
      </c>
      <c r="E332" s="164" t="s">
        <v>3</v>
      </c>
      <c r="F332" s="165" t="s">
        <v>452</v>
      </c>
      <c r="H332" s="166">
        <v>1336.788</v>
      </c>
      <c r="I332" s="167"/>
      <c r="L332" s="163"/>
      <c r="M332" s="168"/>
      <c r="T332" s="169"/>
      <c r="AT332" s="164" t="s">
        <v>442</v>
      </c>
      <c r="AU332" s="164" t="s">
        <v>79</v>
      </c>
      <c r="AV332" s="13" t="s">
        <v>113</v>
      </c>
      <c r="AW332" s="13" t="s">
        <v>31</v>
      </c>
      <c r="AX332" s="13" t="s">
        <v>76</v>
      </c>
      <c r="AY332" s="164" t="s">
        <v>328</v>
      </c>
    </row>
    <row r="333" spans="2:65" s="11" customFormat="1" ht="22.9" customHeight="1">
      <c r="B333" s="121"/>
      <c r="D333" s="122" t="s">
        <v>68</v>
      </c>
      <c r="E333" s="131" t="s">
        <v>927</v>
      </c>
      <c r="F333" s="131" t="s">
        <v>928</v>
      </c>
      <c r="I333" s="124"/>
      <c r="J333" s="132">
        <f>BK333</f>
        <v>0</v>
      </c>
      <c r="L333" s="121"/>
      <c r="M333" s="126"/>
      <c r="P333" s="127">
        <f>SUM(P334:P335)</f>
        <v>0</v>
      </c>
      <c r="R333" s="127">
        <f>SUM(R334:R335)</f>
        <v>0</v>
      </c>
      <c r="T333" s="128">
        <f>SUM(T334:T335)</f>
        <v>0</v>
      </c>
      <c r="AR333" s="122" t="s">
        <v>76</v>
      </c>
      <c r="AT333" s="129" t="s">
        <v>68</v>
      </c>
      <c r="AU333" s="129" t="s">
        <v>76</v>
      </c>
      <c r="AY333" s="122" t="s">
        <v>328</v>
      </c>
      <c r="BK333" s="130">
        <f>SUM(BK334:BK335)</f>
        <v>0</v>
      </c>
    </row>
    <row r="334" spans="2:65" s="1" customFormat="1" ht="33" customHeight="1">
      <c r="B334" s="133"/>
      <c r="C334" s="134" t="s">
        <v>820</v>
      </c>
      <c r="D334" s="134" t="s">
        <v>331</v>
      </c>
      <c r="E334" s="135" t="s">
        <v>930</v>
      </c>
      <c r="F334" s="136" t="s">
        <v>931</v>
      </c>
      <c r="G334" s="137" t="s">
        <v>585</v>
      </c>
      <c r="H334" s="138">
        <v>1787.365</v>
      </c>
      <c r="I334" s="139"/>
      <c r="J334" s="140">
        <f>ROUND(I334*H334,2)</f>
        <v>0</v>
      </c>
      <c r="K334" s="136" t="s">
        <v>335</v>
      </c>
      <c r="L334" s="34"/>
      <c r="M334" s="141" t="s">
        <v>3</v>
      </c>
      <c r="N334" s="142" t="s">
        <v>40</v>
      </c>
      <c r="P334" s="143">
        <f>O334*H334</f>
        <v>0</v>
      </c>
      <c r="Q334" s="143">
        <v>0</v>
      </c>
      <c r="R334" s="143">
        <f>Q334*H334</f>
        <v>0</v>
      </c>
      <c r="S334" s="143">
        <v>0</v>
      </c>
      <c r="T334" s="144">
        <f>S334*H334</f>
        <v>0</v>
      </c>
      <c r="AR334" s="145" t="s">
        <v>113</v>
      </c>
      <c r="AT334" s="145" t="s">
        <v>331</v>
      </c>
      <c r="AU334" s="145" t="s">
        <v>79</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9544</v>
      </c>
    </row>
    <row r="335" spans="2:65" s="1" customFormat="1">
      <c r="B335" s="34"/>
      <c r="D335" s="147" t="s">
        <v>338</v>
      </c>
      <c r="F335" s="148" t="s">
        <v>933</v>
      </c>
      <c r="I335" s="149"/>
      <c r="L335" s="34"/>
      <c r="M335" s="150"/>
      <c r="T335" s="55"/>
      <c r="AT335" s="19" t="s">
        <v>338</v>
      </c>
      <c r="AU335" s="19" t="s">
        <v>79</v>
      </c>
    </row>
    <row r="336" spans="2:65" s="11" customFormat="1" ht="25.9" customHeight="1">
      <c r="B336" s="121"/>
      <c r="D336" s="122" t="s">
        <v>68</v>
      </c>
      <c r="E336" s="123" t="s">
        <v>120</v>
      </c>
      <c r="F336" s="123" t="s">
        <v>327</v>
      </c>
      <c r="I336" s="124"/>
      <c r="J336" s="125">
        <f>BK336</f>
        <v>0</v>
      </c>
      <c r="L336" s="121"/>
      <c r="M336" s="126"/>
      <c r="P336" s="127">
        <f>P337</f>
        <v>0</v>
      </c>
      <c r="R336" s="127">
        <f>R337</f>
        <v>0</v>
      </c>
      <c r="T336" s="128">
        <f>T337</f>
        <v>0</v>
      </c>
      <c r="AR336" s="122" t="s">
        <v>138</v>
      </c>
      <c r="AT336" s="129" t="s">
        <v>68</v>
      </c>
      <c r="AU336" s="129" t="s">
        <v>69</v>
      </c>
      <c r="AY336" s="122" t="s">
        <v>328</v>
      </c>
      <c r="BK336" s="130">
        <f>BK337</f>
        <v>0</v>
      </c>
    </row>
    <row r="337" spans="2:65" s="11" customFormat="1" ht="22.9" customHeight="1">
      <c r="B337" s="121"/>
      <c r="D337" s="122" t="s">
        <v>68</v>
      </c>
      <c r="E337" s="131" t="s">
        <v>363</v>
      </c>
      <c r="F337" s="131" t="s">
        <v>364</v>
      </c>
      <c r="I337" s="124"/>
      <c r="J337" s="132">
        <f>BK337</f>
        <v>0</v>
      </c>
      <c r="L337" s="121"/>
      <c r="M337" s="126"/>
      <c r="P337" s="127">
        <f>SUM(P338:P340)</f>
        <v>0</v>
      </c>
      <c r="R337" s="127">
        <f>SUM(R338:R340)</f>
        <v>0</v>
      </c>
      <c r="T337" s="128">
        <f>SUM(T338:T340)</f>
        <v>0</v>
      </c>
      <c r="AR337" s="122" t="s">
        <v>138</v>
      </c>
      <c r="AT337" s="129" t="s">
        <v>68</v>
      </c>
      <c r="AU337" s="129" t="s">
        <v>76</v>
      </c>
      <c r="AY337" s="122" t="s">
        <v>328</v>
      </c>
      <c r="BK337" s="130">
        <f>SUM(BK338:BK340)</f>
        <v>0</v>
      </c>
    </row>
    <row r="338" spans="2:65" s="1" customFormat="1" ht="16.5" customHeight="1">
      <c r="B338" s="133"/>
      <c r="C338" s="134" t="s">
        <v>825</v>
      </c>
      <c r="D338" s="134" t="s">
        <v>331</v>
      </c>
      <c r="E338" s="135" t="s">
        <v>8830</v>
      </c>
      <c r="F338" s="136" t="s">
        <v>8831</v>
      </c>
      <c r="G338" s="137" t="s">
        <v>8832</v>
      </c>
      <c r="H338" s="138">
        <v>10</v>
      </c>
      <c r="I338" s="139"/>
      <c r="J338" s="140">
        <f>ROUND(I338*H338,2)</f>
        <v>0</v>
      </c>
      <c r="K338" s="136" t="s">
        <v>335</v>
      </c>
      <c r="L338" s="34"/>
      <c r="M338" s="141" t="s">
        <v>3</v>
      </c>
      <c r="N338" s="142" t="s">
        <v>40</v>
      </c>
      <c r="P338" s="143">
        <f>O338*H338</f>
        <v>0</v>
      </c>
      <c r="Q338" s="143">
        <v>0</v>
      </c>
      <c r="R338" s="143">
        <f>Q338*H338</f>
        <v>0</v>
      </c>
      <c r="S338" s="143">
        <v>0</v>
      </c>
      <c r="T338" s="144">
        <f>S338*H338</f>
        <v>0</v>
      </c>
      <c r="AR338" s="145" t="s">
        <v>336</v>
      </c>
      <c r="AT338" s="145" t="s">
        <v>331</v>
      </c>
      <c r="AU338" s="145" t="s">
        <v>79</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336</v>
      </c>
      <c r="BM338" s="145" t="s">
        <v>9545</v>
      </c>
    </row>
    <row r="339" spans="2:65" s="1" customFormat="1">
      <c r="B339" s="34"/>
      <c r="D339" s="147" t="s">
        <v>338</v>
      </c>
      <c r="F339" s="148" t="s">
        <v>8834</v>
      </c>
      <c r="I339" s="149"/>
      <c r="L339" s="34"/>
      <c r="M339" s="150"/>
      <c r="T339" s="55"/>
      <c r="AT339" s="19" t="s">
        <v>338</v>
      </c>
      <c r="AU339" s="19" t="s">
        <v>79</v>
      </c>
    </row>
    <row r="340" spans="2:65" s="12" customFormat="1">
      <c r="B340" s="156"/>
      <c r="D340" s="151" t="s">
        <v>442</v>
      </c>
      <c r="E340" s="157" t="s">
        <v>3</v>
      </c>
      <c r="F340" s="158" t="s">
        <v>9199</v>
      </c>
      <c r="H340" s="159">
        <v>10</v>
      </c>
      <c r="I340" s="160"/>
      <c r="L340" s="156"/>
      <c r="M340" s="186"/>
      <c r="N340" s="187"/>
      <c r="O340" s="187"/>
      <c r="P340" s="187"/>
      <c r="Q340" s="187"/>
      <c r="R340" s="187"/>
      <c r="S340" s="187"/>
      <c r="T340" s="188"/>
      <c r="AT340" s="157" t="s">
        <v>442</v>
      </c>
      <c r="AU340" s="157" t="s">
        <v>79</v>
      </c>
      <c r="AV340" s="12" t="s">
        <v>79</v>
      </c>
      <c r="AW340" s="12" t="s">
        <v>31</v>
      </c>
      <c r="AX340" s="12" t="s">
        <v>76</v>
      </c>
      <c r="AY340" s="157" t="s">
        <v>328</v>
      </c>
    </row>
    <row r="341" spans="2:65" s="1" customFormat="1" ht="6.95" customHeight="1">
      <c r="B341" s="43"/>
      <c r="C341" s="44"/>
      <c r="D341" s="44"/>
      <c r="E341" s="44"/>
      <c r="F341" s="44"/>
      <c r="G341" s="44"/>
      <c r="H341" s="44"/>
      <c r="I341" s="44"/>
      <c r="J341" s="44"/>
      <c r="K341" s="44"/>
      <c r="L341" s="34"/>
    </row>
  </sheetData>
  <autoFilter ref="C99:K340" xr:uid="{00000000-0009-0000-0000-000032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3200-000000000000}"/>
    <hyperlink ref="F107" r:id="rId2" xr:uid="{00000000-0004-0000-3200-000001000000}"/>
    <hyperlink ref="F112" r:id="rId3" xr:uid="{00000000-0004-0000-3200-000002000000}"/>
    <hyperlink ref="F116" r:id="rId4" xr:uid="{00000000-0004-0000-3200-000003000000}"/>
    <hyperlink ref="F121" r:id="rId5" xr:uid="{00000000-0004-0000-3200-000004000000}"/>
    <hyperlink ref="F124" r:id="rId6" xr:uid="{00000000-0004-0000-3200-000005000000}"/>
    <hyperlink ref="F127" r:id="rId7" xr:uid="{00000000-0004-0000-3200-000006000000}"/>
    <hyperlink ref="F130" r:id="rId8" xr:uid="{00000000-0004-0000-3200-000007000000}"/>
    <hyperlink ref="F133" r:id="rId9" xr:uid="{00000000-0004-0000-3200-000008000000}"/>
    <hyperlink ref="F138" r:id="rId10" xr:uid="{00000000-0004-0000-3200-000009000000}"/>
    <hyperlink ref="F141" r:id="rId11" xr:uid="{00000000-0004-0000-3200-00000A000000}"/>
    <hyperlink ref="F145" r:id="rId12" xr:uid="{00000000-0004-0000-3200-00000B000000}"/>
    <hyperlink ref="F154" r:id="rId13" xr:uid="{00000000-0004-0000-3200-00000C000000}"/>
    <hyperlink ref="F157" r:id="rId14" xr:uid="{00000000-0004-0000-3200-00000D000000}"/>
    <hyperlink ref="F163" r:id="rId15" xr:uid="{00000000-0004-0000-3200-00000E000000}"/>
    <hyperlink ref="F166" r:id="rId16" xr:uid="{00000000-0004-0000-3200-00000F000000}"/>
    <hyperlink ref="F170" r:id="rId17" xr:uid="{00000000-0004-0000-3200-000010000000}"/>
    <hyperlink ref="F175" r:id="rId18" xr:uid="{00000000-0004-0000-3200-000011000000}"/>
    <hyperlink ref="F180" r:id="rId19" xr:uid="{00000000-0004-0000-3200-000012000000}"/>
    <hyperlink ref="F185" r:id="rId20" xr:uid="{00000000-0004-0000-3200-000013000000}"/>
    <hyperlink ref="F190" r:id="rId21" xr:uid="{00000000-0004-0000-3200-000014000000}"/>
    <hyperlink ref="F193" r:id="rId22" xr:uid="{00000000-0004-0000-3200-000015000000}"/>
    <hyperlink ref="F196" r:id="rId23" xr:uid="{00000000-0004-0000-3200-000016000000}"/>
    <hyperlink ref="F199" r:id="rId24" xr:uid="{00000000-0004-0000-3200-000017000000}"/>
    <hyperlink ref="F204" r:id="rId25" xr:uid="{00000000-0004-0000-3200-000018000000}"/>
    <hyperlink ref="F209" r:id="rId26" xr:uid="{00000000-0004-0000-3200-000019000000}"/>
    <hyperlink ref="F214" r:id="rId27" xr:uid="{00000000-0004-0000-3200-00001A000000}"/>
    <hyperlink ref="F219" r:id="rId28" xr:uid="{00000000-0004-0000-3200-00001B000000}"/>
    <hyperlink ref="F224" r:id="rId29" xr:uid="{00000000-0004-0000-3200-00001C000000}"/>
    <hyperlink ref="F229" r:id="rId30" xr:uid="{00000000-0004-0000-3200-00001D000000}"/>
    <hyperlink ref="F234" r:id="rId31" xr:uid="{00000000-0004-0000-3200-00001E000000}"/>
    <hyperlink ref="F243" r:id="rId32" xr:uid="{00000000-0004-0000-3200-00001F000000}"/>
    <hyperlink ref="F247" r:id="rId33" xr:uid="{00000000-0004-0000-3200-000020000000}"/>
    <hyperlink ref="F254" r:id="rId34" xr:uid="{00000000-0004-0000-3200-000021000000}"/>
    <hyperlink ref="F258" r:id="rId35" xr:uid="{00000000-0004-0000-3200-000022000000}"/>
    <hyperlink ref="F260" r:id="rId36" xr:uid="{00000000-0004-0000-3200-000023000000}"/>
    <hyperlink ref="F266" r:id="rId37" xr:uid="{00000000-0004-0000-3200-000024000000}"/>
    <hyperlink ref="F269" r:id="rId38" xr:uid="{00000000-0004-0000-3200-000025000000}"/>
    <hyperlink ref="F272" r:id="rId39" xr:uid="{00000000-0004-0000-3200-000026000000}"/>
    <hyperlink ref="F274" r:id="rId40" xr:uid="{00000000-0004-0000-3200-000027000000}"/>
    <hyperlink ref="F276" r:id="rId41" xr:uid="{00000000-0004-0000-3200-000028000000}"/>
    <hyperlink ref="F281" r:id="rId42" xr:uid="{00000000-0004-0000-3200-000029000000}"/>
    <hyperlink ref="F284" r:id="rId43" xr:uid="{00000000-0004-0000-3200-00002A000000}"/>
    <hyperlink ref="F294" r:id="rId44" xr:uid="{00000000-0004-0000-3200-00002B000000}"/>
    <hyperlink ref="F298" r:id="rId45" xr:uid="{00000000-0004-0000-3200-00002C000000}"/>
    <hyperlink ref="F304" r:id="rId46" xr:uid="{00000000-0004-0000-3200-00002D000000}"/>
    <hyperlink ref="F306" r:id="rId47" xr:uid="{00000000-0004-0000-3200-00002E000000}"/>
    <hyperlink ref="F308" r:id="rId48" xr:uid="{00000000-0004-0000-3200-00002F000000}"/>
    <hyperlink ref="F310" r:id="rId49" xr:uid="{00000000-0004-0000-3200-000030000000}"/>
    <hyperlink ref="F313" r:id="rId50" xr:uid="{00000000-0004-0000-3200-000031000000}"/>
    <hyperlink ref="F315" r:id="rId51" xr:uid="{00000000-0004-0000-3200-000032000000}"/>
    <hyperlink ref="F319" r:id="rId52" xr:uid="{00000000-0004-0000-3200-000033000000}"/>
    <hyperlink ref="F321" r:id="rId53" xr:uid="{00000000-0004-0000-3200-000034000000}"/>
    <hyperlink ref="F326" r:id="rId54" xr:uid="{00000000-0004-0000-3200-000035000000}"/>
    <hyperlink ref="F329" r:id="rId55" xr:uid="{00000000-0004-0000-3200-000036000000}"/>
    <hyperlink ref="F335" r:id="rId56" xr:uid="{00000000-0004-0000-3200-000037000000}"/>
    <hyperlink ref="F339" r:id="rId57" xr:uid="{00000000-0004-0000-32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8"/>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276</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9397</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1829</v>
      </c>
      <c r="L12" s="34"/>
    </row>
    <row r="13" spans="2:46" s="1" customFormat="1" ht="16.5" customHeight="1">
      <c r="B13" s="34"/>
      <c r="E13" s="353" t="s">
        <v>9546</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ROUND((SUM(BE96:BE136)),  2)</f>
        <v>0</v>
      </c>
      <c r="I37" s="95">
        <v>0.21</v>
      </c>
      <c r="J37" s="84">
        <f>ROUND(((SUM(BE96:BE136))*I37),  2)</f>
        <v>0</v>
      </c>
      <c r="L37" s="34"/>
    </row>
    <row r="38" spans="2:12" s="1" customFormat="1" ht="14.45" customHeight="1">
      <c r="B38" s="34"/>
      <c r="E38" s="29" t="s">
        <v>41</v>
      </c>
      <c r="F38" s="84">
        <f>ROUND((SUM(BF96:BF136)),  2)</f>
        <v>0</v>
      </c>
      <c r="I38" s="95">
        <v>0.12</v>
      </c>
      <c r="J38" s="84">
        <f>ROUND(((SUM(BF96:BF136))*I38),  2)</f>
        <v>0</v>
      </c>
      <c r="L38" s="34"/>
    </row>
    <row r="39" spans="2:12" s="1" customFormat="1" ht="14.45" hidden="1" customHeight="1">
      <c r="B39" s="34"/>
      <c r="E39" s="29" t="s">
        <v>42</v>
      </c>
      <c r="F39" s="84">
        <f>ROUND((SUM(BG96:BG136)),  2)</f>
        <v>0</v>
      </c>
      <c r="I39" s="95">
        <v>0.21</v>
      </c>
      <c r="J39" s="84">
        <f>0</f>
        <v>0</v>
      </c>
      <c r="L39" s="34"/>
    </row>
    <row r="40" spans="2:12" s="1" customFormat="1" ht="14.45" hidden="1" customHeight="1">
      <c r="B40" s="34"/>
      <c r="E40" s="29" t="s">
        <v>43</v>
      </c>
      <c r="F40" s="84">
        <f>ROUND((SUM(BH96:BH136)),  2)</f>
        <v>0</v>
      </c>
      <c r="I40" s="95">
        <v>0.12</v>
      </c>
      <c r="J40" s="84">
        <f>0</f>
        <v>0</v>
      </c>
      <c r="L40" s="34"/>
    </row>
    <row r="41" spans="2:12" s="1" customFormat="1" ht="14.45" hidden="1" customHeight="1">
      <c r="B41" s="34"/>
      <c r="E41" s="29" t="s">
        <v>44</v>
      </c>
      <c r="F41" s="84">
        <f>ROUND((SUM(BI96:BI136)),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9397</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1829</v>
      </c>
      <c r="L57" s="34"/>
    </row>
    <row r="58" spans="2:12" s="1" customFormat="1" ht="16.5" customHeight="1">
      <c r="B58" s="34"/>
      <c r="E58" s="353" t="str">
        <f>E13</f>
        <v>22109P-IV - 300 Vodohospodářské objekty - etapa IV</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425</v>
      </c>
      <c r="E68" s="107"/>
      <c r="F68" s="107"/>
      <c r="G68" s="107"/>
      <c r="H68" s="107"/>
      <c r="I68" s="107"/>
      <c r="J68" s="108">
        <f>J97</f>
        <v>0</v>
      </c>
      <c r="L68" s="105"/>
    </row>
    <row r="69" spans="2:47" s="9" customFormat="1" ht="19.899999999999999" customHeight="1">
      <c r="B69" s="109"/>
      <c r="D69" s="110" t="s">
        <v>426</v>
      </c>
      <c r="E69" s="111"/>
      <c r="F69" s="111"/>
      <c r="G69" s="111"/>
      <c r="H69" s="111"/>
      <c r="I69" s="111"/>
      <c r="J69" s="112">
        <f>J98</f>
        <v>0</v>
      </c>
      <c r="L69" s="109"/>
    </row>
    <row r="70" spans="2:47" s="9" customFormat="1" ht="19.899999999999999" customHeight="1">
      <c r="B70" s="109"/>
      <c r="D70" s="110" t="s">
        <v>427</v>
      </c>
      <c r="E70" s="111"/>
      <c r="F70" s="111"/>
      <c r="G70" s="111"/>
      <c r="H70" s="111"/>
      <c r="I70" s="111"/>
      <c r="J70" s="112">
        <f>J109</f>
        <v>0</v>
      </c>
      <c r="L70" s="109"/>
    </row>
    <row r="71" spans="2:47" s="9" customFormat="1" ht="19.899999999999999" customHeight="1">
      <c r="B71" s="109"/>
      <c r="D71" s="110" t="s">
        <v>955</v>
      </c>
      <c r="E71" s="111"/>
      <c r="F71" s="111"/>
      <c r="G71" s="111"/>
      <c r="H71" s="111"/>
      <c r="I71" s="111"/>
      <c r="J71" s="112">
        <f>J128</f>
        <v>0</v>
      </c>
      <c r="L71" s="109"/>
    </row>
    <row r="72" spans="2:47" s="9" customFormat="1" ht="19.899999999999999" customHeight="1">
      <c r="B72" s="109"/>
      <c r="D72" s="110" t="s">
        <v>433</v>
      </c>
      <c r="E72" s="111"/>
      <c r="F72" s="111"/>
      <c r="G72" s="111"/>
      <c r="H72" s="111"/>
      <c r="I72" s="111"/>
      <c r="J72" s="112">
        <f>J134</f>
        <v>0</v>
      </c>
      <c r="L72" s="109"/>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72" t="str">
        <f>E7</f>
        <v>Revitalizace multimodálního uzlu ve Dvoře Králové nad Labem - etapa I-VI.</v>
      </c>
      <c r="F82" s="373"/>
      <c r="G82" s="373"/>
      <c r="H82" s="373"/>
      <c r="L82" s="34"/>
    </row>
    <row r="83" spans="2:63" ht="12" customHeight="1">
      <c r="B83" s="22"/>
      <c r="C83" s="29" t="s">
        <v>301</v>
      </c>
      <c r="L83" s="22"/>
    </row>
    <row r="84" spans="2:63" ht="23.25" customHeight="1">
      <c r="B84" s="22"/>
      <c r="E84" s="372" t="s">
        <v>9397</v>
      </c>
      <c r="F84" s="335"/>
      <c r="G84" s="335"/>
      <c r="H84" s="335"/>
      <c r="L84" s="22"/>
    </row>
    <row r="85" spans="2:63" ht="12" customHeight="1">
      <c r="B85" s="22"/>
      <c r="C85" s="29" t="s">
        <v>303</v>
      </c>
      <c r="L85" s="22"/>
    </row>
    <row r="86" spans="2:63" s="1" customFormat="1" ht="16.5" customHeight="1">
      <c r="B86" s="34"/>
      <c r="E86" s="365" t="s">
        <v>419</v>
      </c>
      <c r="F86" s="374"/>
      <c r="G86" s="374"/>
      <c r="H86" s="374"/>
      <c r="L86" s="34"/>
    </row>
    <row r="87" spans="2:63" s="1" customFormat="1" ht="12" customHeight="1">
      <c r="B87" s="34"/>
      <c r="C87" s="29" t="s">
        <v>1829</v>
      </c>
      <c r="L87" s="34"/>
    </row>
    <row r="88" spans="2:63" s="1" customFormat="1" ht="16.5" customHeight="1">
      <c r="B88" s="34"/>
      <c r="E88" s="353" t="str">
        <f>E13</f>
        <v>22109P-IV - 300 Vodohospodářské objekty - etapa IV</v>
      </c>
      <c r="F88" s="374"/>
      <c r="G88" s="374"/>
      <c r="H88" s="374"/>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Grania s.r.o.</v>
      </c>
      <c r="L92" s="34"/>
    </row>
    <row r="93" spans="2:63" s="1" customFormat="1" ht="15.2" customHeight="1">
      <c r="B93" s="34"/>
      <c r="C93" s="29" t="s">
        <v>28</v>
      </c>
      <c r="F93" s="27" t="str">
        <f>IF(E22="","",E22)</f>
        <v>Vyplň údaj</v>
      </c>
      <c r="I93" s="29" t="s">
        <v>32</v>
      </c>
      <c r="J93" s="32" t="str">
        <f>E28</f>
        <v>Ing. Vít Rous</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f>
        <v>0</v>
      </c>
      <c r="Q96" s="52"/>
      <c r="R96" s="118">
        <f>R97</f>
        <v>9.5849140000000013</v>
      </c>
      <c r="S96" s="52"/>
      <c r="T96" s="119">
        <f>T97</f>
        <v>0</v>
      </c>
      <c r="AT96" s="19" t="s">
        <v>68</v>
      </c>
      <c r="AU96" s="19" t="s">
        <v>310</v>
      </c>
      <c r="BK96" s="120">
        <f>BK97</f>
        <v>0</v>
      </c>
    </row>
    <row r="97" spans="2:65" s="11" customFormat="1" ht="25.9" customHeight="1">
      <c r="B97" s="121"/>
      <c r="D97" s="122" t="s">
        <v>68</v>
      </c>
      <c r="E97" s="123" t="s">
        <v>434</v>
      </c>
      <c r="F97" s="123" t="s">
        <v>435</v>
      </c>
      <c r="I97" s="124"/>
      <c r="J97" s="125">
        <f>BK97</f>
        <v>0</v>
      </c>
      <c r="L97" s="121"/>
      <c r="M97" s="126"/>
      <c r="P97" s="127">
        <f>P98+P109+P128+P134</f>
        <v>0</v>
      </c>
      <c r="R97" s="127">
        <f>R98+R109+R128+R134</f>
        <v>9.5849140000000013</v>
      </c>
      <c r="T97" s="128">
        <f>T98+T109+T128+T134</f>
        <v>0</v>
      </c>
      <c r="AR97" s="122" t="s">
        <v>76</v>
      </c>
      <c r="AT97" s="129" t="s">
        <v>68</v>
      </c>
      <c r="AU97" s="129" t="s">
        <v>69</v>
      </c>
      <c r="AY97" s="122" t="s">
        <v>328</v>
      </c>
      <c r="BK97" s="130">
        <f>BK98+BK109+BK128+BK134</f>
        <v>0</v>
      </c>
    </row>
    <row r="98" spans="2:65" s="11" customFormat="1" ht="22.9" customHeight="1">
      <c r="B98" s="121"/>
      <c r="D98" s="122" t="s">
        <v>68</v>
      </c>
      <c r="E98" s="131" t="s">
        <v>76</v>
      </c>
      <c r="F98" s="131" t="s">
        <v>436</v>
      </c>
      <c r="I98" s="124"/>
      <c r="J98" s="132">
        <f>BK98</f>
        <v>0</v>
      </c>
      <c r="L98" s="121"/>
      <c r="M98" s="126"/>
      <c r="P98" s="127">
        <f>SUM(P99:P108)</f>
        <v>0</v>
      </c>
      <c r="R98" s="127">
        <f>SUM(R99:R108)</f>
        <v>0</v>
      </c>
      <c r="T98" s="128">
        <f>SUM(T99:T108)</f>
        <v>0</v>
      </c>
      <c r="AR98" s="122" t="s">
        <v>76</v>
      </c>
      <c r="AT98" s="129" t="s">
        <v>68</v>
      </c>
      <c r="AU98" s="129" t="s">
        <v>76</v>
      </c>
      <c r="AY98" s="122" t="s">
        <v>328</v>
      </c>
      <c r="BK98" s="130">
        <f>SUM(BK99:BK108)</f>
        <v>0</v>
      </c>
    </row>
    <row r="99" spans="2:65" s="1" customFormat="1" ht="49.15" customHeight="1">
      <c r="B99" s="133"/>
      <c r="C99" s="134" t="s">
        <v>76</v>
      </c>
      <c r="D99" s="134" t="s">
        <v>331</v>
      </c>
      <c r="E99" s="135" t="s">
        <v>958</v>
      </c>
      <c r="F99" s="136" t="s">
        <v>959</v>
      </c>
      <c r="G99" s="137" t="s">
        <v>491</v>
      </c>
      <c r="H99" s="138">
        <v>27.15</v>
      </c>
      <c r="I99" s="139"/>
      <c r="J99" s="140">
        <f>ROUND(I99*H99,2)</f>
        <v>0</v>
      </c>
      <c r="K99" s="136" t="s">
        <v>335</v>
      </c>
      <c r="L99" s="34"/>
      <c r="M99" s="141" t="s">
        <v>3</v>
      </c>
      <c r="N99" s="142" t="s">
        <v>40</v>
      </c>
      <c r="P99" s="143">
        <f>O99*H99</f>
        <v>0</v>
      </c>
      <c r="Q99" s="143">
        <v>0</v>
      </c>
      <c r="R99" s="143">
        <f>Q99*H99</f>
        <v>0</v>
      </c>
      <c r="S99" s="143">
        <v>0</v>
      </c>
      <c r="T99" s="144">
        <f>S99*H99</f>
        <v>0</v>
      </c>
      <c r="AR99" s="145" t="s">
        <v>113</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113</v>
      </c>
      <c r="BM99" s="145" t="s">
        <v>9547</v>
      </c>
    </row>
    <row r="100" spans="2:65" s="1" customFormat="1">
      <c r="B100" s="34"/>
      <c r="D100" s="147" t="s">
        <v>338</v>
      </c>
      <c r="F100" s="148" t="s">
        <v>961</v>
      </c>
      <c r="I100" s="149"/>
      <c r="L100" s="34"/>
      <c r="M100" s="150"/>
      <c r="T100" s="55"/>
      <c r="AT100" s="19" t="s">
        <v>338</v>
      </c>
      <c r="AU100" s="19" t="s">
        <v>79</v>
      </c>
    </row>
    <row r="101" spans="2:65" s="1" customFormat="1" ht="62.65" customHeight="1">
      <c r="B101" s="133"/>
      <c r="C101" s="134" t="s">
        <v>79</v>
      </c>
      <c r="D101" s="134" t="s">
        <v>331</v>
      </c>
      <c r="E101" s="135" t="s">
        <v>967</v>
      </c>
      <c r="F101" s="136" t="s">
        <v>968</v>
      </c>
      <c r="G101" s="137" t="s">
        <v>491</v>
      </c>
      <c r="H101" s="138">
        <v>27.15</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9548</v>
      </c>
    </row>
    <row r="102" spans="2:65" s="1" customFormat="1">
      <c r="B102" s="34"/>
      <c r="D102" s="147" t="s">
        <v>338</v>
      </c>
      <c r="F102" s="148" t="s">
        <v>970</v>
      </c>
      <c r="I102" s="149"/>
      <c r="L102" s="34"/>
      <c r="M102" s="150"/>
      <c r="T102" s="55"/>
      <c r="AT102" s="19" t="s">
        <v>338</v>
      </c>
      <c r="AU102" s="19" t="s">
        <v>79</v>
      </c>
    </row>
    <row r="103" spans="2:65" s="1" customFormat="1" ht="24.2" customHeight="1">
      <c r="B103" s="133"/>
      <c r="C103" s="134" t="s">
        <v>87</v>
      </c>
      <c r="D103" s="134" t="s">
        <v>331</v>
      </c>
      <c r="E103" s="135" t="s">
        <v>973</v>
      </c>
      <c r="F103" s="136" t="s">
        <v>974</v>
      </c>
      <c r="G103" s="137" t="s">
        <v>491</v>
      </c>
      <c r="H103" s="138">
        <v>9.0500000000000007</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9549</v>
      </c>
    </row>
    <row r="104" spans="2:65" s="1" customFormat="1">
      <c r="B104" s="34"/>
      <c r="D104" s="147" t="s">
        <v>338</v>
      </c>
      <c r="F104" s="148" t="s">
        <v>976</v>
      </c>
      <c r="I104" s="149"/>
      <c r="L104" s="34"/>
      <c r="M104" s="150"/>
      <c r="T104" s="55"/>
      <c r="AT104" s="19" t="s">
        <v>338</v>
      </c>
      <c r="AU104" s="19" t="s">
        <v>79</v>
      </c>
    </row>
    <row r="105" spans="2:65" s="12" customFormat="1">
      <c r="B105" s="156"/>
      <c r="D105" s="151" t="s">
        <v>442</v>
      </c>
      <c r="E105" s="157" t="s">
        <v>3</v>
      </c>
      <c r="F105" s="158" t="s">
        <v>9550</v>
      </c>
      <c r="H105" s="159">
        <v>9.0500000000000007</v>
      </c>
      <c r="I105" s="160"/>
      <c r="L105" s="156"/>
      <c r="M105" s="161"/>
      <c r="T105" s="162"/>
      <c r="AT105" s="157" t="s">
        <v>442</v>
      </c>
      <c r="AU105" s="157" t="s">
        <v>79</v>
      </c>
      <c r="AV105" s="12" t="s">
        <v>79</v>
      </c>
      <c r="AW105" s="12" t="s">
        <v>31</v>
      </c>
      <c r="AX105" s="12" t="s">
        <v>76</v>
      </c>
      <c r="AY105" s="157" t="s">
        <v>328</v>
      </c>
    </row>
    <row r="106" spans="2:65" s="1" customFormat="1" ht="44.25" customHeight="1">
      <c r="B106" s="133"/>
      <c r="C106" s="134" t="s">
        <v>113</v>
      </c>
      <c r="D106" s="134" t="s">
        <v>331</v>
      </c>
      <c r="E106" s="135" t="s">
        <v>978</v>
      </c>
      <c r="F106" s="136" t="s">
        <v>979</v>
      </c>
      <c r="G106" s="137" t="s">
        <v>491</v>
      </c>
      <c r="H106" s="138">
        <v>27.15</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9551</v>
      </c>
    </row>
    <row r="107" spans="2:65" s="1" customFormat="1">
      <c r="B107" s="34"/>
      <c r="D107" s="147" t="s">
        <v>338</v>
      </c>
      <c r="F107" s="148" t="s">
        <v>981</v>
      </c>
      <c r="I107" s="149"/>
      <c r="L107" s="34"/>
      <c r="M107" s="150"/>
      <c r="T107" s="55"/>
      <c r="AT107" s="19" t="s">
        <v>338</v>
      </c>
      <c r="AU107" s="19" t="s">
        <v>79</v>
      </c>
    </row>
    <row r="108" spans="2:65" s="12" customFormat="1">
      <c r="B108" s="156"/>
      <c r="D108" s="151" t="s">
        <v>442</v>
      </c>
      <c r="E108" s="157" t="s">
        <v>3</v>
      </c>
      <c r="F108" s="158" t="s">
        <v>9552</v>
      </c>
      <c r="H108" s="159">
        <v>27.15</v>
      </c>
      <c r="I108" s="160"/>
      <c r="L108" s="156"/>
      <c r="M108" s="161"/>
      <c r="T108" s="162"/>
      <c r="AT108" s="157" t="s">
        <v>442</v>
      </c>
      <c r="AU108" s="157" t="s">
        <v>79</v>
      </c>
      <c r="AV108" s="12" t="s">
        <v>79</v>
      </c>
      <c r="AW108" s="12" t="s">
        <v>31</v>
      </c>
      <c r="AX108" s="12" t="s">
        <v>76</v>
      </c>
      <c r="AY108" s="157" t="s">
        <v>328</v>
      </c>
    </row>
    <row r="109" spans="2:65" s="11" customFormat="1" ht="22.9" customHeight="1">
      <c r="B109" s="121"/>
      <c r="D109" s="122" t="s">
        <v>68</v>
      </c>
      <c r="E109" s="131" t="s">
        <v>79</v>
      </c>
      <c r="F109" s="131" t="s">
        <v>525</v>
      </c>
      <c r="I109" s="124"/>
      <c r="J109" s="132">
        <f>BK109</f>
        <v>0</v>
      </c>
      <c r="L109" s="121"/>
      <c r="M109" s="126"/>
      <c r="P109" s="127">
        <f>SUM(P110:P127)</f>
        <v>0</v>
      </c>
      <c r="R109" s="127">
        <f>SUM(R110:R127)</f>
        <v>9.2983800000000016</v>
      </c>
      <c r="T109" s="128">
        <f>SUM(T110:T127)</f>
        <v>0</v>
      </c>
      <c r="AR109" s="122" t="s">
        <v>76</v>
      </c>
      <c r="AT109" s="129" t="s">
        <v>68</v>
      </c>
      <c r="AU109" s="129" t="s">
        <v>76</v>
      </c>
      <c r="AY109" s="122" t="s">
        <v>328</v>
      </c>
      <c r="BK109" s="130">
        <f>SUM(BK110:BK127)</f>
        <v>0</v>
      </c>
    </row>
    <row r="110" spans="2:65" s="1" customFormat="1" ht="24.2" customHeight="1">
      <c r="B110" s="133"/>
      <c r="C110" s="134" t="s">
        <v>138</v>
      </c>
      <c r="D110" s="134" t="s">
        <v>331</v>
      </c>
      <c r="E110" s="135" t="s">
        <v>995</v>
      </c>
      <c r="F110" s="136" t="s">
        <v>996</v>
      </c>
      <c r="G110" s="137" t="s">
        <v>439</v>
      </c>
      <c r="H110" s="138">
        <v>41.8</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9553</v>
      </c>
    </row>
    <row r="111" spans="2:65" s="1" customFormat="1">
      <c r="B111" s="34"/>
      <c r="D111" s="147" t="s">
        <v>338</v>
      </c>
      <c r="F111" s="148" t="s">
        <v>998</v>
      </c>
      <c r="I111" s="149"/>
      <c r="L111" s="34"/>
      <c r="M111" s="150"/>
      <c r="T111" s="55"/>
      <c r="AT111" s="19" t="s">
        <v>338</v>
      </c>
      <c r="AU111" s="19" t="s">
        <v>79</v>
      </c>
    </row>
    <row r="112" spans="2:65" s="1" customFormat="1" ht="16.5" customHeight="1">
      <c r="B112" s="133"/>
      <c r="C112" s="176" t="s">
        <v>150</v>
      </c>
      <c r="D112" s="176" t="s">
        <v>539</v>
      </c>
      <c r="E112" s="177" t="s">
        <v>999</v>
      </c>
      <c r="F112" s="178" t="s">
        <v>1000</v>
      </c>
      <c r="G112" s="179" t="s">
        <v>439</v>
      </c>
      <c r="H112" s="180">
        <v>41.8</v>
      </c>
      <c r="I112" s="181"/>
      <c r="J112" s="182">
        <f>ROUND(I112*H112,2)</f>
        <v>0</v>
      </c>
      <c r="K112" s="178" t="s">
        <v>335</v>
      </c>
      <c r="L112" s="183"/>
      <c r="M112" s="184" t="s">
        <v>3</v>
      </c>
      <c r="N112" s="185" t="s">
        <v>40</v>
      </c>
      <c r="P112" s="143">
        <f>O112*H112</f>
        <v>0</v>
      </c>
      <c r="Q112" s="143">
        <v>6.9999999999999999E-4</v>
      </c>
      <c r="R112" s="143">
        <f>Q112*H112</f>
        <v>2.9259999999999998E-2</v>
      </c>
      <c r="S112" s="143">
        <v>0</v>
      </c>
      <c r="T112" s="144">
        <f>S112*H112</f>
        <v>0</v>
      </c>
      <c r="AR112" s="145" t="s">
        <v>171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9554</v>
      </c>
    </row>
    <row r="113" spans="2:65" s="1" customFormat="1" ht="90" customHeight="1">
      <c r="B113" s="133"/>
      <c r="C113" s="134" t="s">
        <v>168</v>
      </c>
      <c r="D113" s="134" t="s">
        <v>331</v>
      </c>
      <c r="E113" s="135" t="s">
        <v>1002</v>
      </c>
      <c r="F113" s="136" t="s">
        <v>1003</v>
      </c>
      <c r="G113" s="137" t="s">
        <v>491</v>
      </c>
      <c r="H113" s="138">
        <v>16.8</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9555</v>
      </c>
    </row>
    <row r="114" spans="2:65" s="12" customFormat="1">
      <c r="B114" s="156"/>
      <c r="D114" s="151" t="s">
        <v>442</v>
      </c>
      <c r="E114" s="157" t="s">
        <v>3</v>
      </c>
      <c r="F114" s="158" t="s">
        <v>9556</v>
      </c>
      <c r="H114" s="159">
        <v>16.8</v>
      </c>
      <c r="I114" s="160"/>
      <c r="L114" s="156"/>
      <c r="M114" s="161"/>
      <c r="T114" s="162"/>
      <c r="AT114" s="157" t="s">
        <v>442</v>
      </c>
      <c r="AU114" s="157" t="s">
        <v>79</v>
      </c>
      <c r="AV114" s="12" t="s">
        <v>79</v>
      </c>
      <c r="AW114" s="12" t="s">
        <v>31</v>
      </c>
      <c r="AX114" s="12" t="s">
        <v>76</v>
      </c>
      <c r="AY114" s="157" t="s">
        <v>328</v>
      </c>
    </row>
    <row r="115" spans="2:65" s="1" customFormat="1" ht="44.25" customHeight="1">
      <c r="B115" s="133"/>
      <c r="C115" s="134" t="s">
        <v>171</v>
      </c>
      <c r="D115" s="134" t="s">
        <v>331</v>
      </c>
      <c r="E115" s="135" t="s">
        <v>1006</v>
      </c>
      <c r="F115" s="136" t="s">
        <v>1007</v>
      </c>
      <c r="G115" s="137" t="s">
        <v>491</v>
      </c>
      <c r="H115" s="138">
        <v>25</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9557</v>
      </c>
    </row>
    <row r="116" spans="2:65" s="1" customFormat="1">
      <c r="B116" s="34"/>
      <c r="D116" s="147" t="s">
        <v>338</v>
      </c>
      <c r="F116" s="148" t="s">
        <v>1009</v>
      </c>
      <c r="I116" s="149"/>
      <c r="L116" s="34"/>
      <c r="M116" s="150"/>
      <c r="T116" s="55"/>
      <c r="AT116" s="19" t="s">
        <v>338</v>
      </c>
      <c r="AU116" s="19" t="s">
        <v>79</v>
      </c>
    </row>
    <row r="117" spans="2:65" s="12" customFormat="1">
      <c r="B117" s="156"/>
      <c r="D117" s="151" t="s">
        <v>442</v>
      </c>
      <c r="E117" s="157" t="s">
        <v>3</v>
      </c>
      <c r="F117" s="158" t="s">
        <v>473</v>
      </c>
      <c r="H117" s="159">
        <v>25</v>
      </c>
      <c r="I117" s="160"/>
      <c r="L117" s="156"/>
      <c r="M117" s="161"/>
      <c r="T117" s="162"/>
      <c r="AT117" s="157" t="s">
        <v>442</v>
      </c>
      <c r="AU117" s="157" t="s">
        <v>79</v>
      </c>
      <c r="AV117" s="12" t="s">
        <v>79</v>
      </c>
      <c r="AW117" s="12" t="s">
        <v>31</v>
      </c>
      <c r="AX117" s="12" t="s">
        <v>76</v>
      </c>
      <c r="AY117" s="157" t="s">
        <v>328</v>
      </c>
    </row>
    <row r="118" spans="2:65" s="1" customFormat="1" ht="24.2" customHeight="1">
      <c r="B118" s="133"/>
      <c r="C118" s="134" t="s">
        <v>183</v>
      </c>
      <c r="D118" s="134" t="s">
        <v>331</v>
      </c>
      <c r="E118" s="135" t="s">
        <v>1011</v>
      </c>
      <c r="F118" s="136" t="s">
        <v>1012</v>
      </c>
      <c r="G118" s="137" t="s">
        <v>476</v>
      </c>
      <c r="H118" s="138">
        <v>7</v>
      </c>
      <c r="I118" s="139"/>
      <c r="J118" s="140">
        <f>ROUND(I118*H118,2)</f>
        <v>0</v>
      </c>
      <c r="K118" s="136" t="s">
        <v>335</v>
      </c>
      <c r="L118" s="34"/>
      <c r="M118" s="141" t="s">
        <v>3</v>
      </c>
      <c r="N118" s="142" t="s">
        <v>40</v>
      </c>
      <c r="P118" s="143">
        <f>O118*H118</f>
        <v>0</v>
      </c>
      <c r="Q118" s="143">
        <v>1.16E-3</v>
      </c>
      <c r="R118" s="143">
        <f>Q118*H118</f>
        <v>8.1200000000000005E-3</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9558</v>
      </c>
    </row>
    <row r="119" spans="2:65" s="1" customFormat="1">
      <c r="B119" s="34"/>
      <c r="D119" s="147" t="s">
        <v>338</v>
      </c>
      <c r="F119" s="148" t="s">
        <v>1014</v>
      </c>
      <c r="I119" s="149"/>
      <c r="L119" s="34"/>
      <c r="M119" s="150"/>
      <c r="T119" s="55"/>
      <c r="AT119" s="19" t="s">
        <v>338</v>
      </c>
      <c r="AU119" s="19" t="s">
        <v>79</v>
      </c>
    </row>
    <row r="120" spans="2:65" s="12" customFormat="1">
      <c r="B120" s="156"/>
      <c r="D120" s="151" t="s">
        <v>442</v>
      </c>
      <c r="E120" s="157" t="s">
        <v>3</v>
      </c>
      <c r="F120" s="158" t="s">
        <v>168</v>
      </c>
      <c r="H120" s="159">
        <v>7</v>
      </c>
      <c r="I120" s="160"/>
      <c r="L120" s="156"/>
      <c r="M120" s="161"/>
      <c r="T120" s="162"/>
      <c r="AT120" s="157" t="s">
        <v>442</v>
      </c>
      <c r="AU120" s="157" t="s">
        <v>79</v>
      </c>
      <c r="AV120" s="12" t="s">
        <v>79</v>
      </c>
      <c r="AW120" s="12" t="s">
        <v>31</v>
      </c>
      <c r="AX120" s="12" t="s">
        <v>76</v>
      </c>
      <c r="AY120" s="157" t="s">
        <v>328</v>
      </c>
    </row>
    <row r="121" spans="2:65" s="1" customFormat="1" ht="37.9" customHeight="1">
      <c r="B121" s="133"/>
      <c r="C121" s="134" t="s">
        <v>235</v>
      </c>
      <c r="D121" s="134" t="s">
        <v>331</v>
      </c>
      <c r="E121" s="135" t="s">
        <v>1024</v>
      </c>
      <c r="F121" s="136" t="s">
        <v>1025</v>
      </c>
      <c r="G121" s="137" t="s">
        <v>491</v>
      </c>
      <c r="H121" s="138">
        <v>4.2</v>
      </c>
      <c r="I121" s="139"/>
      <c r="J121" s="140">
        <f>ROUND(I121*H121,2)</f>
        <v>0</v>
      </c>
      <c r="K121" s="136" t="s">
        <v>335</v>
      </c>
      <c r="L121" s="34"/>
      <c r="M121" s="141" t="s">
        <v>3</v>
      </c>
      <c r="N121" s="142" t="s">
        <v>40</v>
      </c>
      <c r="P121" s="143">
        <f>O121*H121</f>
        <v>0</v>
      </c>
      <c r="Q121" s="143">
        <v>2.2050000000000001</v>
      </c>
      <c r="R121" s="143">
        <f>Q121*H121</f>
        <v>9.261000000000001</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9559</v>
      </c>
    </row>
    <row r="122" spans="2:65" s="1" customFormat="1">
      <c r="B122" s="34"/>
      <c r="D122" s="147" t="s">
        <v>338</v>
      </c>
      <c r="F122" s="148" t="s">
        <v>1027</v>
      </c>
      <c r="I122" s="149"/>
      <c r="L122" s="34"/>
      <c r="M122" s="150"/>
      <c r="T122" s="55"/>
      <c r="AT122" s="19" t="s">
        <v>338</v>
      </c>
      <c r="AU122" s="19" t="s">
        <v>79</v>
      </c>
    </row>
    <row r="123" spans="2:65" s="14" customFormat="1">
      <c r="B123" s="170"/>
      <c r="D123" s="151" t="s">
        <v>442</v>
      </c>
      <c r="E123" s="171" t="s">
        <v>3</v>
      </c>
      <c r="F123" s="172" t="s">
        <v>9214</v>
      </c>
      <c r="H123" s="171" t="s">
        <v>3</v>
      </c>
      <c r="I123" s="173"/>
      <c r="L123" s="170"/>
      <c r="M123" s="174"/>
      <c r="T123" s="175"/>
      <c r="AT123" s="171" t="s">
        <v>442</v>
      </c>
      <c r="AU123" s="171" t="s">
        <v>79</v>
      </c>
      <c r="AV123" s="14" t="s">
        <v>76</v>
      </c>
      <c r="AW123" s="14" t="s">
        <v>31</v>
      </c>
      <c r="AX123" s="14" t="s">
        <v>69</v>
      </c>
      <c r="AY123" s="171" t="s">
        <v>328</v>
      </c>
    </row>
    <row r="124" spans="2:65" s="12" customFormat="1">
      <c r="B124" s="156"/>
      <c r="D124" s="151" t="s">
        <v>442</v>
      </c>
      <c r="E124" s="157" t="s">
        <v>3</v>
      </c>
      <c r="F124" s="158" t="s">
        <v>9560</v>
      </c>
      <c r="H124" s="159">
        <v>2.1</v>
      </c>
      <c r="I124" s="160"/>
      <c r="L124" s="156"/>
      <c r="M124" s="161"/>
      <c r="T124" s="162"/>
      <c r="AT124" s="157" t="s">
        <v>442</v>
      </c>
      <c r="AU124" s="157" t="s">
        <v>79</v>
      </c>
      <c r="AV124" s="12" t="s">
        <v>79</v>
      </c>
      <c r="AW124" s="12" t="s">
        <v>31</v>
      </c>
      <c r="AX124" s="12" t="s">
        <v>69</v>
      </c>
      <c r="AY124" s="157" t="s">
        <v>328</v>
      </c>
    </row>
    <row r="125" spans="2:65" s="14" customFormat="1">
      <c r="B125" s="170"/>
      <c r="D125" s="151" t="s">
        <v>442</v>
      </c>
      <c r="E125" s="171" t="s">
        <v>3</v>
      </c>
      <c r="F125" s="172" t="s">
        <v>9216</v>
      </c>
      <c r="H125" s="171" t="s">
        <v>3</v>
      </c>
      <c r="I125" s="173"/>
      <c r="L125" s="170"/>
      <c r="M125" s="174"/>
      <c r="T125" s="175"/>
      <c r="AT125" s="171" t="s">
        <v>442</v>
      </c>
      <c r="AU125" s="171" t="s">
        <v>79</v>
      </c>
      <c r="AV125" s="14" t="s">
        <v>76</v>
      </c>
      <c r="AW125" s="14" t="s">
        <v>31</v>
      </c>
      <c r="AX125" s="14" t="s">
        <v>69</v>
      </c>
      <c r="AY125" s="171" t="s">
        <v>328</v>
      </c>
    </row>
    <row r="126" spans="2:65" s="12" customFormat="1">
      <c r="B126" s="156"/>
      <c r="D126" s="151" t="s">
        <v>442</v>
      </c>
      <c r="E126" s="157" t="s">
        <v>3</v>
      </c>
      <c r="F126" s="158" t="s">
        <v>9560</v>
      </c>
      <c r="H126" s="159">
        <v>2.1</v>
      </c>
      <c r="I126" s="160"/>
      <c r="L126" s="156"/>
      <c r="M126" s="161"/>
      <c r="T126" s="162"/>
      <c r="AT126" s="157" t="s">
        <v>442</v>
      </c>
      <c r="AU126" s="157" t="s">
        <v>79</v>
      </c>
      <c r="AV126" s="12" t="s">
        <v>79</v>
      </c>
      <c r="AW126" s="12" t="s">
        <v>31</v>
      </c>
      <c r="AX126" s="12" t="s">
        <v>69</v>
      </c>
      <c r="AY126" s="157" t="s">
        <v>328</v>
      </c>
    </row>
    <row r="127" spans="2:65" s="13" customFormat="1">
      <c r="B127" s="163"/>
      <c r="D127" s="151" t="s">
        <v>442</v>
      </c>
      <c r="E127" s="164" t="s">
        <v>3</v>
      </c>
      <c r="F127" s="165" t="s">
        <v>452</v>
      </c>
      <c r="H127" s="166">
        <v>4.2</v>
      </c>
      <c r="I127" s="167"/>
      <c r="L127" s="163"/>
      <c r="M127" s="168"/>
      <c r="T127" s="169"/>
      <c r="AT127" s="164" t="s">
        <v>442</v>
      </c>
      <c r="AU127" s="164" t="s">
        <v>79</v>
      </c>
      <c r="AV127" s="13" t="s">
        <v>113</v>
      </c>
      <c r="AW127" s="13" t="s">
        <v>31</v>
      </c>
      <c r="AX127" s="13" t="s">
        <v>76</v>
      </c>
      <c r="AY127" s="164" t="s">
        <v>328</v>
      </c>
    </row>
    <row r="128" spans="2:65" s="11" customFormat="1" ht="22.9" customHeight="1">
      <c r="B128" s="121"/>
      <c r="D128" s="122" t="s">
        <v>68</v>
      </c>
      <c r="E128" s="131" t="s">
        <v>171</v>
      </c>
      <c r="F128" s="131" t="s">
        <v>1077</v>
      </c>
      <c r="I128" s="124"/>
      <c r="J128" s="132">
        <f>BK128</f>
        <v>0</v>
      </c>
      <c r="L128" s="121"/>
      <c r="M128" s="126"/>
      <c r="P128" s="127">
        <f>SUM(P129:P133)</f>
        <v>0</v>
      </c>
      <c r="R128" s="127">
        <f>SUM(R129:R133)</f>
        <v>0.28653400000000001</v>
      </c>
      <c r="T128" s="128">
        <f>SUM(T129:T133)</f>
        <v>0</v>
      </c>
      <c r="AR128" s="122" t="s">
        <v>76</v>
      </c>
      <c r="AT128" s="129" t="s">
        <v>68</v>
      </c>
      <c r="AU128" s="129" t="s">
        <v>76</v>
      </c>
      <c r="AY128" s="122" t="s">
        <v>328</v>
      </c>
      <c r="BK128" s="130">
        <f>SUM(BK129:BK133)</f>
        <v>0</v>
      </c>
    </row>
    <row r="129" spans="2:65" s="1" customFormat="1" ht="44.25" customHeight="1">
      <c r="B129" s="133"/>
      <c r="C129" s="134" t="s">
        <v>239</v>
      </c>
      <c r="D129" s="134" t="s">
        <v>331</v>
      </c>
      <c r="E129" s="135" t="s">
        <v>1087</v>
      </c>
      <c r="F129" s="136" t="s">
        <v>1088</v>
      </c>
      <c r="G129" s="137" t="s">
        <v>476</v>
      </c>
      <c r="H129" s="138">
        <v>6.4</v>
      </c>
      <c r="I129" s="139"/>
      <c r="J129" s="140">
        <f>ROUND(I129*H129,2)</f>
        <v>0</v>
      </c>
      <c r="K129" s="136" t="s">
        <v>3</v>
      </c>
      <c r="L129" s="34"/>
      <c r="M129" s="141" t="s">
        <v>3</v>
      </c>
      <c r="N129" s="142" t="s">
        <v>40</v>
      </c>
      <c r="P129" s="143">
        <f>O129*H129</f>
        <v>0</v>
      </c>
      <c r="Q129" s="143">
        <v>2.7599999999999999E-3</v>
      </c>
      <c r="R129" s="143">
        <f>Q129*H129</f>
        <v>1.7663999999999999E-2</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9561</v>
      </c>
    </row>
    <row r="130" spans="2:65" s="12" customFormat="1">
      <c r="B130" s="156"/>
      <c r="D130" s="151" t="s">
        <v>442</v>
      </c>
      <c r="E130" s="157" t="s">
        <v>3</v>
      </c>
      <c r="F130" s="158" t="s">
        <v>9562</v>
      </c>
      <c r="H130" s="159">
        <v>6.4</v>
      </c>
      <c r="I130" s="160"/>
      <c r="L130" s="156"/>
      <c r="M130" s="161"/>
      <c r="T130" s="162"/>
      <c r="AT130" s="157" t="s">
        <v>442</v>
      </c>
      <c r="AU130" s="157" t="s">
        <v>79</v>
      </c>
      <c r="AV130" s="12" t="s">
        <v>79</v>
      </c>
      <c r="AW130" s="12" t="s">
        <v>31</v>
      </c>
      <c r="AX130" s="12" t="s">
        <v>76</v>
      </c>
      <c r="AY130" s="157" t="s">
        <v>328</v>
      </c>
    </row>
    <row r="131" spans="2:65" s="1" customFormat="1" ht="33" customHeight="1">
      <c r="B131" s="133"/>
      <c r="C131" s="134" t="s">
        <v>9</v>
      </c>
      <c r="D131" s="134" t="s">
        <v>331</v>
      </c>
      <c r="E131" s="135" t="s">
        <v>1120</v>
      </c>
      <c r="F131" s="136" t="s">
        <v>1121</v>
      </c>
      <c r="G131" s="137" t="s">
        <v>574</v>
      </c>
      <c r="H131" s="138">
        <v>7</v>
      </c>
      <c r="I131" s="139"/>
      <c r="J131" s="140">
        <f>ROUND(I131*H131,2)</f>
        <v>0</v>
      </c>
      <c r="K131" s="136" t="s">
        <v>3</v>
      </c>
      <c r="L131" s="34"/>
      <c r="M131" s="141" t="s">
        <v>3</v>
      </c>
      <c r="N131" s="142" t="s">
        <v>40</v>
      </c>
      <c r="P131" s="143">
        <f>O131*H131</f>
        <v>0</v>
      </c>
      <c r="Q131" s="143">
        <v>3.841E-2</v>
      </c>
      <c r="R131" s="143">
        <f>Q131*H131</f>
        <v>0.26887</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9563</v>
      </c>
    </row>
    <row r="132" spans="2:65" s="12" customFormat="1">
      <c r="B132" s="156"/>
      <c r="D132" s="151" t="s">
        <v>442</v>
      </c>
      <c r="E132" s="157" t="s">
        <v>3</v>
      </c>
      <c r="F132" s="158" t="s">
        <v>9564</v>
      </c>
      <c r="H132" s="159">
        <v>7</v>
      </c>
      <c r="I132" s="160"/>
      <c r="L132" s="156"/>
      <c r="M132" s="161"/>
      <c r="T132" s="162"/>
      <c r="AT132" s="157" t="s">
        <v>442</v>
      </c>
      <c r="AU132" s="157" t="s">
        <v>79</v>
      </c>
      <c r="AV132" s="12" t="s">
        <v>79</v>
      </c>
      <c r="AW132" s="12" t="s">
        <v>31</v>
      </c>
      <c r="AX132" s="12" t="s">
        <v>76</v>
      </c>
      <c r="AY132" s="157" t="s">
        <v>328</v>
      </c>
    </row>
    <row r="133" spans="2:65" s="1" customFormat="1" ht="24.2" customHeight="1">
      <c r="B133" s="133"/>
      <c r="C133" s="134" t="s">
        <v>505</v>
      </c>
      <c r="D133" s="134" t="s">
        <v>331</v>
      </c>
      <c r="E133" s="135" t="s">
        <v>1156</v>
      </c>
      <c r="F133" s="136" t="s">
        <v>1157</v>
      </c>
      <c r="G133" s="137" t="s">
        <v>367</v>
      </c>
      <c r="H133" s="138">
        <v>5</v>
      </c>
      <c r="I133" s="139"/>
      <c r="J133" s="140">
        <f>ROUND(I133*H133,2)</f>
        <v>0</v>
      </c>
      <c r="K133" s="136" t="s">
        <v>3</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9565</v>
      </c>
    </row>
    <row r="134" spans="2:65" s="11" customFormat="1" ht="22.9" customHeight="1">
      <c r="B134" s="121"/>
      <c r="D134" s="122" t="s">
        <v>68</v>
      </c>
      <c r="E134" s="131" t="s">
        <v>927</v>
      </c>
      <c r="F134" s="131" t="s">
        <v>928</v>
      </c>
      <c r="I134" s="124"/>
      <c r="J134" s="132">
        <f>BK134</f>
        <v>0</v>
      </c>
      <c r="L134" s="121"/>
      <c r="M134" s="126"/>
      <c r="P134" s="127">
        <f>SUM(P135:P136)</f>
        <v>0</v>
      </c>
      <c r="R134" s="127">
        <f>SUM(R135:R136)</f>
        <v>0</v>
      </c>
      <c r="T134" s="128">
        <f>SUM(T135:T136)</f>
        <v>0</v>
      </c>
      <c r="AR134" s="122" t="s">
        <v>76</v>
      </c>
      <c r="AT134" s="129" t="s">
        <v>68</v>
      </c>
      <c r="AU134" s="129" t="s">
        <v>76</v>
      </c>
      <c r="AY134" s="122" t="s">
        <v>328</v>
      </c>
      <c r="BK134" s="130">
        <f>SUM(BK135:BK136)</f>
        <v>0</v>
      </c>
    </row>
    <row r="135" spans="2:65" s="1" customFormat="1" ht="24.2" customHeight="1">
      <c r="B135" s="133"/>
      <c r="C135" s="134" t="s">
        <v>512</v>
      </c>
      <c r="D135" s="134" t="s">
        <v>331</v>
      </c>
      <c r="E135" s="135" t="s">
        <v>9566</v>
      </c>
      <c r="F135" s="136" t="s">
        <v>9567</v>
      </c>
      <c r="G135" s="137" t="s">
        <v>585</v>
      </c>
      <c r="H135" s="138">
        <v>9.5850000000000009</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9568</v>
      </c>
    </row>
    <row r="136" spans="2:65" s="1" customFormat="1">
      <c r="B136" s="34"/>
      <c r="D136" s="147" t="s">
        <v>338</v>
      </c>
      <c r="F136" s="148" t="s">
        <v>9569</v>
      </c>
      <c r="I136" s="149"/>
      <c r="L136" s="34"/>
      <c r="M136" s="153"/>
      <c r="N136" s="154"/>
      <c r="O136" s="154"/>
      <c r="P136" s="154"/>
      <c r="Q136" s="154"/>
      <c r="R136" s="154"/>
      <c r="S136" s="154"/>
      <c r="T136" s="155"/>
      <c r="AT136" s="19" t="s">
        <v>338</v>
      </c>
      <c r="AU136" s="19" t="s">
        <v>79</v>
      </c>
    </row>
    <row r="137" spans="2:65" s="1" customFormat="1" ht="6.95" customHeight="1">
      <c r="B137" s="43"/>
      <c r="C137" s="44"/>
      <c r="D137" s="44"/>
      <c r="E137" s="44"/>
      <c r="F137" s="44"/>
      <c r="G137" s="44"/>
      <c r="H137" s="44"/>
      <c r="I137" s="44"/>
      <c r="J137" s="44"/>
      <c r="K137" s="44"/>
      <c r="L137" s="34"/>
    </row>
  </sheetData>
  <autoFilter ref="C95:K136" xr:uid="{00000000-0009-0000-0000-00003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3300-000000000000}"/>
    <hyperlink ref="F102" r:id="rId2" xr:uid="{00000000-0004-0000-3300-000001000000}"/>
    <hyperlink ref="F104" r:id="rId3" xr:uid="{00000000-0004-0000-3300-000002000000}"/>
    <hyperlink ref="F107" r:id="rId4" xr:uid="{00000000-0004-0000-3300-000003000000}"/>
    <hyperlink ref="F111" r:id="rId5" xr:uid="{00000000-0004-0000-3300-000004000000}"/>
    <hyperlink ref="F116" r:id="rId6" xr:uid="{00000000-0004-0000-3300-000005000000}"/>
    <hyperlink ref="F119" r:id="rId7" xr:uid="{00000000-0004-0000-3300-000006000000}"/>
    <hyperlink ref="F122" r:id="rId8" xr:uid="{00000000-0004-0000-3300-000007000000}"/>
    <hyperlink ref="F136" r:id="rId9" xr:uid="{00000000-0004-0000-33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36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280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9397</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8862</v>
      </c>
      <c r="L12" s="34"/>
    </row>
    <row r="13" spans="2:46" s="1" customFormat="1" ht="16.5" customHeight="1">
      <c r="B13" s="34"/>
      <c r="E13" s="353" t="s">
        <v>9570</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ROUND((SUM(BE98:BE362)),  2)</f>
        <v>0</v>
      </c>
      <c r="I37" s="95">
        <v>0.21</v>
      </c>
      <c r="J37" s="84">
        <f>ROUND(((SUM(BE98:BE362))*I37),  2)</f>
        <v>0</v>
      </c>
      <c r="L37" s="34"/>
    </row>
    <row r="38" spans="2:12" s="1" customFormat="1" ht="14.45" customHeight="1">
      <c r="B38" s="34"/>
      <c r="E38" s="29" t="s">
        <v>41</v>
      </c>
      <c r="F38" s="84">
        <f>ROUND((SUM(BF98:BF362)),  2)</f>
        <v>0</v>
      </c>
      <c r="I38" s="95">
        <v>0.12</v>
      </c>
      <c r="J38" s="84">
        <f>ROUND(((SUM(BF98:BF362))*I38),  2)</f>
        <v>0</v>
      </c>
      <c r="L38" s="34"/>
    </row>
    <row r="39" spans="2:12" s="1" customFormat="1" ht="14.45" hidden="1" customHeight="1">
      <c r="B39" s="34"/>
      <c r="E39" s="29" t="s">
        <v>42</v>
      </c>
      <c r="F39" s="84">
        <f>ROUND((SUM(BG98:BG362)),  2)</f>
        <v>0</v>
      </c>
      <c r="I39" s="95">
        <v>0.21</v>
      </c>
      <c r="J39" s="84">
        <f>0</f>
        <v>0</v>
      </c>
      <c r="L39" s="34"/>
    </row>
    <row r="40" spans="2:12" s="1" customFormat="1" ht="14.45" hidden="1" customHeight="1">
      <c r="B40" s="34"/>
      <c r="E40" s="29" t="s">
        <v>43</v>
      </c>
      <c r="F40" s="84">
        <f>ROUND((SUM(BH98:BH362)),  2)</f>
        <v>0</v>
      </c>
      <c r="I40" s="95">
        <v>0.12</v>
      </c>
      <c r="J40" s="84">
        <f>0</f>
        <v>0</v>
      </c>
      <c r="L40" s="34"/>
    </row>
    <row r="41" spans="2:12" s="1" customFormat="1" ht="14.45" hidden="1" customHeight="1">
      <c r="B41" s="34"/>
      <c r="E41" s="29" t="s">
        <v>44</v>
      </c>
      <c r="F41" s="84">
        <f>ROUND((SUM(BI98:BI362)),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9397</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8862</v>
      </c>
      <c r="L57" s="34"/>
    </row>
    <row r="58" spans="2:12" s="1" customFormat="1" ht="16.5" customHeight="1">
      <c r="B58" s="34"/>
      <c r="E58" s="353" t="str">
        <f>E13</f>
        <v>Objekt3 - Vegetační úpravy Etapa 4</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7796</v>
      </c>
      <c r="E68" s="107"/>
      <c r="F68" s="107"/>
      <c r="G68" s="107"/>
      <c r="H68" s="107"/>
      <c r="I68" s="107"/>
      <c r="J68" s="108">
        <f>J99</f>
        <v>0</v>
      </c>
      <c r="L68" s="105"/>
    </row>
    <row r="69" spans="2:47" s="8" customFormat="1" ht="24.95" customHeight="1">
      <c r="B69" s="105"/>
      <c r="D69" s="106" t="s">
        <v>7797</v>
      </c>
      <c r="E69" s="107"/>
      <c r="F69" s="107"/>
      <c r="G69" s="107"/>
      <c r="H69" s="107"/>
      <c r="I69" s="107"/>
      <c r="J69" s="108">
        <f>J155</f>
        <v>0</v>
      </c>
      <c r="L69" s="105"/>
    </row>
    <row r="70" spans="2:47" s="8" customFormat="1" ht="24.95" customHeight="1">
      <c r="B70" s="105"/>
      <c r="D70" s="106" t="s">
        <v>7798</v>
      </c>
      <c r="E70" s="107"/>
      <c r="F70" s="107"/>
      <c r="G70" s="107"/>
      <c r="H70" s="107"/>
      <c r="I70" s="107"/>
      <c r="J70" s="108">
        <f>J185</f>
        <v>0</v>
      </c>
      <c r="L70" s="105"/>
    </row>
    <row r="71" spans="2:47" s="8" customFormat="1" ht="24.95" customHeight="1">
      <c r="B71" s="105"/>
      <c r="D71" s="106" t="s">
        <v>7799</v>
      </c>
      <c r="E71" s="107"/>
      <c r="F71" s="107"/>
      <c r="G71" s="107"/>
      <c r="H71" s="107"/>
      <c r="I71" s="107"/>
      <c r="J71" s="108">
        <f>J210</f>
        <v>0</v>
      </c>
      <c r="L71" s="105"/>
    </row>
    <row r="72" spans="2:47" s="8" customFormat="1" ht="24.95" customHeight="1">
      <c r="B72" s="105"/>
      <c r="D72" s="106" t="s">
        <v>7800</v>
      </c>
      <c r="E72" s="107"/>
      <c r="F72" s="107"/>
      <c r="G72" s="107"/>
      <c r="H72" s="107"/>
      <c r="I72" s="107"/>
      <c r="J72" s="108">
        <f>J220</f>
        <v>0</v>
      </c>
      <c r="L72" s="105"/>
    </row>
    <row r="73" spans="2:47" s="8" customFormat="1" ht="24.95" customHeight="1">
      <c r="B73" s="105"/>
      <c r="D73" s="106" t="s">
        <v>7802</v>
      </c>
      <c r="E73" s="107"/>
      <c r="F73" s="107"/>
      <c r="G73" s="107"/>
      <c r="H73" s="107"/>
      <c r="I73" s="107"/>
      <c r="J73" s="108">
        <f>J274</f>
        <v>0</v>
      </c>
      <c r="L73" s="105"/>
    </row>
    <row r="74" spans="2:47" s="8" customFormat="1" ht="24.95" customHeight="1">
      <c r="B74" s="105"/>
      <c r="D74" s="106" t="s">
        <v>9571</v>
      </c>
      <c r="E74" s="107"/>
      <c r="F74" s="107"/>
      <c r="G74" s="107"/>
      <c r="H74" s="107"/>
      <c r="I74" s="107"/>
      <c r="J74" s="108">
        <f>J302</f>
        <v>0</v>
      </c>
      <c r="L74" s="105"/>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9397</v>
      </c>
      <c r="F86" s="335"/>
      <c r="G86" s="335"/>
      <c r="H86" s="335"/>
      <c r="L86" s="22"/>
    </row>
    <row r="87" spans="2:12" ht="12" customHeight="1">
      <c r="B87" s="22"/>
      <c r="C87" s="29" t="s">
        <v>303</v>
      </c>
      <c r="L87" s="22"/>
    </row>
    <row r="88" spans="2:12" s="1" customFormat="1" ht="16.5" customHeight="1">
      <c r="B88" s="34"/>
      <c r="E88" s="365" t="s">
        <v>419</v>
      </c>
      <c r="F88" s="374"/>
      <c r="G88" s="374"/>
      <c r="H88" s="374"/>
      <c r="L88" s="34"/>
    </row>
    <row r="89" spans="2:12" s="1" customFormat="1" ht="12" customHeight="1">
      <c r="B89" s="34"/>
      <c r="C89" s="29" t="s">
        <v>8862</v>
      </c>
      <c r="L89" s="34"/>
    </row>
    <row r="90" spans="2:12" s="1" customFormat="1" ht="16.5" customHeight="1">
      <c r="B90" s="34"/>
      <c r="E90" s="353" t="str">
        <f>E13</f>
        <v>Objekt3 - Vegetační úpravy Etapa 4</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P99+P155+P185+P210+P220+P274+P302</f>
        <v>0</v>
      </c>
      <c r="Q98" s="52"/>
      <c r="R98" s="118">
        <f>R99+R155+R185+R210+R220+R274+R302</f>
        <v>0</v>
      </c>
      <c r="S98" s="52"/>
      <c r="T98" s="119">
        <f>T99+T155+T185+T210+T220+T274+T302</f>
        <v>0</v>
      </c>
      <c r="AT98" s="19" t="s">
        <v>68</v>
      </c>
      <c r="AU98" s="19" t="s">
        <v>310</v>
      </c>
      <c r="BK98" s="120">
        <f>BK99+BK155+BK185+BK210+BK220+BK274+BK302</f>
        <v>0</v>
      </c>
    </row>
    <row r="99" spans="2:65" s="11" customFormat="1" ht="25.9" customHeight="1">
      <c r="B99" s="121"/>
      <c r="D99" s="122" t="s">
        <v>68</v>
      </c>
      <c r="E99" s="123" t="s">
        <v>7808</v>
      </c>
      <c r="F99" s="123" t="s">
        <v>7809</v>
      </c>
      <c r="I99" s="124"/>
      <c r="J99" s="125">
        <f>BK99</f>
        <v>0</v>
      </c>
      <c r="L99" s="121"/>
      <c r="M99" s="126"/>
      <c r="P99" s="127">
        <f>SUM(P100:P154)</f>
        <v>0</v>
      </c>
      <c r="R99" s="127">
        <f>SUM(R100:R154)</f>
        <v>0</v>
      </c>
      <c r="T99" s="128">
        <f>SUM(T100:T154)</f>
        <v>0</v>
      </c>
      <c r="AR99" s="122" t="s">
        <v>76</v>
      </c>
      <c r="AT99" s="129" t="s">
        <v>68</v>
      </c>
      <c r="AU99" s="129" t="s">
        <v>69</v>
      </c>
      <c r="AY99" s="122" t="s">
        <v>328</v>
      </c>
      <c r="BK99" s="130">
        <f>SUM(BK100:BK154)</f>
        <v>0</v>
      </c>
    </row>
    <row r="100" spans="2:65" s="1" customFormat="1" ht="24.2" customHeight="1">
      <c r="B100" s="133"/>
      <c r="C100" s="134" t="s">
        <v>76</v>
      </c>
      <c r="D100" s="134" t="s">
        <v>331</v>
      </c>
      <c r="E100" s="135" t="s">
        <v>9572</v>
      </c>
      <c r="F100" s="136" t="s">
        <v>7811</v>
      </c>
      <c r="G100" s="137" t="s">
        <v>476</v>
      </c>
      <c r="H100" s="138">
        <v>160</v>
      </c>
      <c r="I100" s="139"/>
      <c r="J100" s="140">
        <f>ROUND(I100*H100,2)</f>
        <v>0</v>
      </c>
      <c r="K100" s="136" t="s">
        <v>3</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ht="19.5">
      <c r="B101" s="34"/>
      <c r="D101" s="151" t="s">
        <v>340</v>
      </c>
      <c r="F101" s="152" t="s">
        <v>9573</v>
      </c>
      <c r="I101" s="149"/>
      <c r="L101" s="34"/>
      <c r="M101" s="150"/>
      <c r="T101" s="55"/>
      <c r="AT101" s="19" t="s">
        <v>340</v>
      </c>
      <c r="AU101" s="19" t="s">
        <v>76</v>
      </c>
    </row>
    <row r="102" spans="2:65" s="14" customFormat="1">
      <c r="B102" s="170"/>
      <c r="D102" s="151" t="s">
        <v>442</v>
      </c>
      <c r="E102" s="171" t="s">
        <v>3</v>
      </c>
      <c r="F102" s="172" t="s">
        <v>9574</v>
      </c>
      <c r="H102" s="171" t="s">
        <v>3</v>
      </c>
      <c r="I102" s="173"/>
      <c r="L102" s="170"/>
      <c r="M102" s="174"/>
      <c r="T102" s="175"/>
      <c r="AT102" s="171" t="s">
        <v>442</v>
      </c>
      <c r="AU102" s="171" t="s">
        <v>76</v>
      </c>
      <c r="AV102" s="14" t="s">
        <v>76</v>
      </c>
      <c r="AW102" s="14" t="s">
        <v>31</v>
      </c>
      <c r="AX102" s="14" t="s">
        <v>69</v>
      </c>
      <c r="AY102" s="171" t="s">
        <v>328</v>
      </c>
    </row>
    <row r="103" spans="2:65" s="12" customFormat="1">
      <c r="B103" s="156"/>
      <c r="D103" s="151" t="s">
        <v>442</v>
      </c>
      <c r="E103" s="157" t="s">
        <v>3</v>
      </c>
      <c r="F103" s="158" t="s">
        <v>9575</v>
      </c>
      <c r="H103" s="159">
        <v>160</v>
      </c>
      <c r="I103" s="160"/>
      <c r="L103" s="156"/>
      <c r="M103" s="161"/>
      <c r="T103" s="162"/>
      <c r="AT103" s="157" t="s">
        <v>442</v>
      </c>
      <c r="AU103" s="157" t="s">
        <v>76</v>
      </c>
      <c r="AV103" s="12" t="s">
        <v>79</v>
      </c>
      <c r="AW103" s="12" t="s">
        <v>31</v>
      </c>
      <c r="AX103" s="12" t="s">
        <v>69</v>
      </c>
      <c r="AY103" s="157" t="s">
        <v>328</v>
      </c>
    </row>
    <row r="104" spans="2:65" s="13" customFormat="1">
      <c r="B104" s="163"/>
      <c r="D104" s="151" t="s">
        <v>442</v>
      </c>
      <c r="E104" s="164" t="s">
        <v>3</v>
      </c>
      <c r="F104" s="165" t="s">
        <v>452</v>
      </c>
      <c r="H104" s="166">
        <v>160</v>
      </c>
      <c r="I104" s="167"/>
      <c r="L104" s="163"/>
      <c r="M104" s="168"/>
      <c r="T104" s="169"/>
      <c r="AT104" s="164" t="s">
        <v>442</v>
      </c>
      <c r="AU104" s="164" t="s">
        <v>76</v>
      </c>
      <c r="AV104" s="13" t="s">
        <v>113</v>
      </c>
      <c r="AW104" s="13" t="s">
        <v>31</v>
      </c>
      <c r="AX104" s="13" t="s">
        <v>76</v>
      </c>
      <c r="AY104" s="164" t="s">
        <v>328</v>
      </c>
    </row>
    <row r="105" spans="2:65" s="1" customFormat="1" ht="33" customHeight="1">
      <c r="B105" s="133"/>
      <c r="C105" s="134" t="s">
        <v>79</v>
      </c>
      <c r="D105" s="134" t="s">
        <v>331</v>
      </c>
      <c r="E105" s="135" t="s">
        <v>9576</v>
      </c>
      <c r="F105" s="136" t="s">
        <v>7817</v>
      </c>
      <c r="G105" s="137" t="s">
        <v>476</v>
      </c>
      <c r="H105" s="138">
        <v>160</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113</v>
      </c>
    </row>
    <row r="106" spans="2:65" s="1" customFormat="1" ht="44.25" customHeight="1">
      <c r="B106" s="133"/>
      <c r="C106" s="134" t="s">
        <v>87</v>
      </c>
      <c r="D106" s="134" t="s">
        <v>331</v>
      </c>
      <c r="E106" s="135" t="s">
        <v>7823</v>
      </c>
      <c r="F106" s="136" t="s">
        <v>7824</v>
      </c>
      <c r="G106" s="137" t="s">
        <v>574</v>
      </c>
      <c r="H106" s="138">
        <v>4</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150</v>
      </c>
    </row>
    <row r="107" spans="2:65" s="1" customFormat="1">
      <c r="B107" s="34"/>
      <c r="D107" s="147" t="s">
        <v>338</v>
      </c>
      <c r="F107" s="148" t="s">
        <v>7825</v>
      </c>
      <c r="I107" s="149"/>
      <c r="L107" s="34"/>
      <c r="M107" s="150"/>
      <c r="T107" s="55"/>
      <c r="AT107" s="19" t="s">
        <v>338</v>
      </c>
      <c r="AU107" s="19" t="s">
        <v>76</v>
      </c>
    </row>
    <row r="108" spans="2:65" s="1" customFormat="1" ht="19.5">
      <c r="B108" s="34"/>
      <c r="D108" s="151" t="s">
        <v>340</v>
      </c>
      <c r="F108" s="152" t="s">
        <v>9577</v>
      </c>
      <c r="I108" s="149"/>
      <c r="L108" s="34"/>
      <c r="M108" s="150"/>
      <c r="T108" s="55"/>
      <c r="AT108" s="19" t="s">
        <v>340</v>
      </c>
      <c r="AU108" s="19" t="s">
        <v>76</v>
      </c>
    </row>
    <row r="109" spans="2:65" s="1" customFormat="1" ht="44.25" customHeight="1">
      <c r="B109" s="133"/>
      <c r="C109" s="134" t="s">
        <v>113</v>
      </c>
      <c r="D109" s="134" t="s">
        <v>331</v>
      </c>
      <c r="E109" s="135" t="s">
        <v>7827</v>
      </c>
      <c r="F109" s="136" t="s">
        <v>7828</v>
      </c>
      <c r="G109" s="137" t="s">
        <v>574</v>
      </c>
      <c r="H109" s="138">
        <v>6</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76</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171</v>
      </c>
    </row>
    <row r="110" spans="2:65" s="1" customFormat="1">
      <c r="B110" s="34"/>
      <c r="D110" s="147" t="s">
        <v>338</v>
      </c>
      <c r="F110" s="148" t="s">
        <v>7829</v>
      </c>
      <c r="I110" s="149"/>
      <c r="L110" s="34"/>
      <c r="M110" s="150"/>
      <c r="T110" s="55"/>
      <c r="AT110" s="19" t="s">
        <v>338</v>
      </c>
      <c r="AU110" s="19" t="s">
        <v>76</v>
      </c>
    </row>
    <row r="111" spans="2:65" s="1" customFormat="1" ht="19.5">
      <c r="B111" s="34"/>
      <c r="D111" s="151" t="s">
        <v>340</v>
      </c>
      <c r="F111" s="152" t="s">
        <v>9578</v>
      </c>
      <c r="I111" s="149"/>
      <c r="L111" s="34"/>
      <c r="M111" s="150"/>
      <c r="T111" s="55"/>
      <c r="AT111" s="19" t="s">
        <v>340</v>
      </c>
      <c r="AU111" s="19" t="s">
        <v>76</v>
      </c>
    </row>
    <row r="112" spans="2:65" s="14" customFormat="1">
      <c r="B112" s="170"/>
      <c r="D112" s="151" t="s">
        <v>442</v>
      </c>
      <c r="E112" s="171" t="s">
        <v>3</v>
      </c>
      <c r="F112" s="172" t="s">
        <v>9579</v>
      </c>
      <c r="H112" s="171" t="s">
        <v>3</v>
      </c>
      <c r="I112" s="173"/>
      <c r="L112" s="170"/>
      <c r="M112" s="174"/>
      <c r="T112" s="175"/>
      <c r="AT112" s="171" t="s">
        <v>442</v>
      </c>
      <c r="AU112" s="171" t="s">
        <v>76</v>
      </c>
      <c r="AV112" s="14" t="s">
        <v>76</v>
      </c>
      <c r="AW112" s="14" t="s">
        <v>31</v>
      </c>
      <c r="AX112" s="14" t="s">
        <v>69</v>
      </c>
      <c r="AY112" s="171" t="s">
        <v>328</v>
      </c>
    </row>
    <row r="113" spans="2:65" s="12" customFormat="1">
      <c r="B113" s="156"/>
      <c r="D113" s="151" t="s">
        <v>442</v>
      </c>
      <c r="E113" s="157" t="s">
        <v>3</v>
      </c>
      <c r="F113" s="158" t="s">
        <v>150</v>
      </c>
      <c r="H113" s="159">
        <v>6</v>
      </c>
      <c r="I113" s="160"/>
      <c r="L113" s="156"/>
      <c r="M113" s="161"/>
      <c r="T113" s="162"/>
      <c r="AT113" s="157" t="s">
        <v>442</v>
      </c>
      <c r="AU113" s="157" t="s">
        <v>76</v>
      </c>
      <c r="AV113" s="12" t="s">
        <v>79</v>
      </c>
      <c r="AW113" s="12" t="s">
        <v>31</v>
      </c>
      <c r="AX113" s="12" t="s">
        <v>69</v>
      </c>
      <c r="AY113" s="157" t="s">
        <v>328</v>
      </c>
    </row>
    <row r="114" spans="2:65" s="13" customFormat="1">
      <c r="B114" s="163"/>
      <c r="D114" s="151" t="s">
        <v>442</v>
      </c>
      <c r="E114" s="164" t="s">
        <v>3</v>
      </c>
      <c r="F114" s="165" t="s">
        <v>452</v>
      </c>
      <c r="H114" s="166">
        <v>6</v>
      </c>
      <c r="I114" s="167"/>
      <c r="L114" s="163"/>
      <c r="M114" s="168"/>
      <c r="T114" s="169"/>
      <c r="AT114" s="164" t="s">
        <v>442</v>
      </c>
      <c r="AU114" s="164" t="s">
        <v>76</v>
      </c>
      <c r="AV114" s="13" t="s">
        <v>113</v>
      </c>
      <c r="AW114" s="13" t="s">
        <v>31</v>
      </c>
      <c r="AX114" s="13" t="s">
        <v>76</v>
      </c>
      <c r="AY114" s="164" t="s">
        <v>328</v>
      </c>
    </row>
    <row r="115" spans="2:65" s="1" customFormat="1" ht="44.25" customHeight="1">
      <c r="B115" s="133"/>
      <c r="C115" s="134" t="s">
        <v>138</v>
      </c>
      <c r="D115" s="134" t="s">
        <v>331</v>
      </c>
      <c r="E115" s="135" t="s">
        <v>9580</v>
      </c>
      <c r="F115" s="136" t="s">
        <v>9581</v>
      </c>
      <c r="G115" s="137" t="s">
        <v>439</v>
      </c>
      <c r="H115" s="138">
        <v>44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76</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c r="B116" s="34"/>
      <c r="D116" s="147" t="s">
        <v>338</v>
      </c>
      <c r="F116" s="148" t="s">
        <v>9582</v>
      </c>
      <c r="I116" s="149"/>
      <c r="L116" s="34"/>
      <c r="M116" s="150"/>
      <c r="T116" s="55"/>
      <c r="AT116" s="19" t="s">
        <v>338</v>
      </c>
      <c r="AU116" s="19" t="s">
        <v>76</v>
      </c>
    </row>
    <row r="117" spans="2:65" s="1" customFormat="1" ht="21.75" customHeight="1">
      <c r="B117" s="133"/>
      <c r="C117" s="134" t="s">
        <v>150</v>
      </c>
      <c r="D117" s="134" t="s">
        <v>331</v>
      </c>
      <c r="E117" s="135" t="s">
        <v>9583</v>
      </c>
      <c r="F117" s="136" t="s">
        <v>9584</v>
      </c>
      <c r="G117" s="137" t="s">
        <v>491</v>
      </c>
      <c r="H117" s="138">
        <v>26.4</v>
      </c>
      <c r="I117" s="139"/>
      <c r="J117" s="140">
        <f>ROUND(I117*H117,2)</f>
        <v>0</v>
      </c>
      <c r="K117" s="136" t="s">
        <v>3</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4" customFormat="1" ht="22.5">
      <c r="B118" s="170"/>
      <c r="D118" s="151" t="s">
        <v>442</v>
      </c>
      <c r="E118" s="171" t="s">
        <v>3</v>
      </c>
      <c r="F118" s="172" t="s">
        <v>9585</v>
      </c>
      <c r="H118" s="171" t="s">
        <v>3</v>
      </c>
      <c r="I118" s="173"/>
      <c r="L118" s="170"/>
      <c r="M118" s="174"/>
      <c r="T118" s="175"/>
      <c r="AT118" s="171" t="s">
        <v>442</v>
      </c>
      <c r="AU118" s="171" t="s">
        <v>76</v>
      </c>
      <c r="AV118" s="14" t="s">
        <v>76</v>
      </c>
      <c r="AW118" s="14" t="s">
        <v>31</v>
      </c>
      <c r="AX118" s="14" t="s">
        <v>69</v>
      </c>
      <c r="AY118" s="171" t="s">
        <v>328</v>
      </c>
    </row>
    <row r="119" spans="2:65" s="12" customFormat="1">
      <c r="B119" s="156"/>
      <c r="D119" s="151" t="s">
        <v>442</v>
      </c>
      <c r="E119" s="157" t="s">
        <v>3</v>
      </c>
      <c r="F119" s="158" t="s">
        <v>9586</v>
      </c>
      <c r="H119" s="159">
        <v>26.4</v>
      </c>
      <c r="I119" s="160"/>
      <c r="L119" s="156"/>
      <c r="M119" s="161"/>
      <c r="T119" s="162"/>
      <c r="AT119" s="157" t="s">
        <v>442</v>
      </c>
      <c r="AU119" s="157" t="s">
        <v>76</v>
      </c>
      <c r="AV119" s="12" t="s">
        <v>79</v>
      </c>
      <c r="AW119" s="12" t="s">
        <v>31</v>
      </c>
      <c r="AX119" s="12" t="s">
        <v>69</v>
      </c>
      <c r="AY119" s="157" t="s">
        <v>328</v>
      </c>
    </row>
    <row r="120" spans="2:65" s="13" customFormat="1">
      <c r="B120" s="163"/>
      <c r="D120" s="151" t="s">
        <v>442</v>
      </c>
      <c r="E120" s="164" t="s">
        <v>3</v>
      </c>
      <c r="F120" s="165" t="s">
        <v>452</v>
      </c>
      <c r="H120" s="166">
        <v>26.4</v>
      </c>
      <c r="I120" s="167"/>
      <c r="L120" s="163"/>
      <c r="M120" s="168"/>
      <c r="T120" s="169"/>
      <c r="AT120" s="164" t="s">
        <v>442</v>
      </c>
      <c r="AU120" s="164" t="s">
        <v>76</v>
      </c>
      <c r="AV120" s="13" t="s">
        <v>113</v>
      </c>
      <c r="AW120" s="13" t="s">
        <v>31</v>
      </c>
      <c r="AX120" s="13" t="s">
        <v>76</v>
      </c>
      <c r="AY120" s="164" t="s">
        <v>328</v>
      </c>
    </row>
    <row r="121" spans="2:65" s="1" customFormat="1" ht="21.75" customHeight="1">
      <c r="B121" s="133"/>
      <c r="C121" s="134" t="s">
        <v>168</v>
      </c>
      <c r="D121" s="134" t="s">
        <v>331</v>
      </c>
      <c r="E121" s="135" t="s">
        <v>8968</v>
      </c>
      <c r="F121" s="136" t="s">
        <v>7903</v>
      </c>
      <c r="G121" s="137" t="s">
        <v>491</v>
      </c>
      <c r="H121" s="138">
        <v>10</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512</v>
      </c>
    </row>
    <row r="122" spans="2:65" s="1" customFormat="1">
      <c r="B122" s="34"/>
      <c r="D122" s="147" t="s">
        <v>338</v>
      </c>
      <c r="F122" s="148" t="s">
        <v>8969</v>
      </c>
      <c r="I122" s="149"/>
      <c r="L122" s="34"/>
      <c r="M122" s="150"/>
      <c r="T122" s="55"/>
      <c r="AT122" s="19" t="s">
        <v>338</v>
      </c>
      <c r="AU122" s="19" t="s">
        <v>76</v>
      </c>
    </row>
    <row r="123" spans="2:65" s="14" customFormat="1">
      <c r="B123" s="170"/>
      <c r="D123" s="151" t="s">
        <v>442</v>
      </c>
      <c r="E123" s="171" t="s">
        <v>3</v>
      </c>
      <c r="F123" s="172" t="s">
        <v>9587</v>
      </c>
      <c r="H123" s="171" t="s">
        <v>3</v>
      </c>
      <c r="I123" s="173"/>
      <c r="L123" s="170"/>
      <c r="M123" s="174"/>
      <c r="T123" s="175"/>
      <c r="AT123" s="171" t="s">
        <v>442</v>
      </c>
      <c r="AU123" s="171" t="s">
        <v>76</v>
      </c>
      <c r="AV123" s="14" t="s">
        <v>76</v>
      </c>
      <c r="AW123" s="14" t="s">
        <v>31</v>
      </c>
      <c r="AX123" s="14" t="s">
        <v>69</v>
      </c>
      <c r="AY123" s="171" t="s">
        <v>328</v>
      </c>
    </row>
    <row r="124" spans="2:65" s="14" customFormat="1">
      <c r="B124" s="170"/>
      <c r="D124" s="151" t="s">
        <v>442</v>
      </c>
      <c r="E124" s="171" t="s">
        <v>3</v>
      </c>
      <c r="F124" s="172" t="s">
        <v>9588</v>
      </c>
      <c r="H124" s="171" t="s">
        <v>3</v>
      </c>
      <c r="I124" s="173"/>
      <c r="L124" s="170"/>
      <c r="M124" s="174"/>
      <c r="T124" s="175"/>
      <c r="AT124" s="171" t="s">
        <v>442</v>
      </c>
      <c r="AU124" s="171" t="s">
        <v>76</v>
      </c>
      <c r="AV124" s="14" t="s">
        <v>76</v>
      </c>
      <c r="AW124" s="14" t="s">
        <v>31</v>
      </c>
      <c r="AX124" s="14" t="s">
        <v>69</v>
      </c>
      <c r="AY124" s="171" t="s">
        <v>328</v>
      </c>
    </row>
    <row r="125" spans="2:65" s="12" customFormat="1">
      <c r="B125" s="156"/>
      <c r="D125" s="151" t="s">
        <v>442</v>
      </c>
      <c r="E125" s="157" t="s">
        <v>3</v>
      </c>
      <c r="F125" s="158" t="s">
        <v>9589</v>
      </c>
      <c r="H125" s="159">
        <v>10</v>
      </c>
      <c r="I125" s="160"/>
      <c r="L125" s="156"/>
      <c r="M125" s="161"/>
      <c r="T125" s="162"/>
      <c r="AT125" s="157" t="s">
        <v>442</v>
      </c>
      <c r="AU125" s="157" t="s">
        <v>76</v>
      </c>
      <c r="AV125" s="12" t="s">
        <v>79</v>
      </c>
      <c r="AW125" s="12" t="s">
        <v>31</v>
      </c>
      <c r="AX125" s="12" t="s">
        <v>69</v>
      </c>
      <c r="AY125" s="157" t="s">
        <v>328</v>
      </c>
    </row>
    <row r="126" spans="2:65" s="13" customFormat="1">
      <c r="B126" s="163"/>
      <c r="D126" s="151" t="s">
        <v>442</v>
      </c>
      <c r="E126" s="164" t="s">
        <v>3</v>
      </c>
      <c r="F126" s="165" t="s">
        <v>452</v>
      </c>
      <c r="H126" s="166">
        <v>10</v>
      </c>
      <c r="I126" s="167"/>
      <c r="L126" s="163"/>
      <c r="M126" s="168"/>
      <c r="T126" s="169"/>
      <c r="AT126" s="164" t="s">
        <v>442</v>
      </c>
      <c r="AU126" s="164" t="s">
        <v>76</v>
      </c>
      <c r="AV126" s="13" t="s">
        <v>113</v>
      </c>
      <c r="AW126" s="13" t="s">
        <v>31</v>
      </c>
      <c r="AX126" s="13" t="s">
        <v>76</v>
      </c>
      <c r="AY126" s="164" t="s">
        <v>328</v>
      </c>
    </row>
    <row r="127" spans="2:65" s="1" customFormat="1" ht="37.9" customHeight="1">
      <c r="B127" s="133"/>
      <c r="C127" s="134" t="s">
        <v>171</v>
      </c>
      <c r="D127" s="134" t="s">
        <v>331</v>
      </c>
      <c r="E127" s="135" t="s">
        <v>8244</v>
      </c>
      <c r="F127" s="136" t="s">
        <v>7910</v>
      </c>
      <c r="G127" s="137" t="s">
        <v>491</v>
      </c>
      <c r="H127" s="138">
        <v>10</v>
      </c>
      <c r="I127" s="139"/>
      <c r="J127" s="140">
        <f>ROUND(I127*H127,2)</f>
        <v>0</v>
      </c>
      <c r="K127" s="136" t="s">
        <v>3</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532</v>
      </c>
    </row>
    <row r="128" spans="2:65" s="1" customFormat="1" ht="49.15" customHeight="1">
      <c r="B128" s="133"/>
      <c r="C128" s="134" t="s">
        <v>183</v>
      </c>
      <c r="D128" s="134" t="s">
        <v>331</v>
      </c>
      <c r="E128" s="135" t="s">
        <v>8963</v>
      </c>
      <c r="F128" s="136" t="s">
        <v>8099</v>
      </c>
      <c r="G128" s="137" t="s">
        <v>585</v>
      </c>
      <c r="H128" s="138">
        <v>0.126</v>
      </c>
      <c r="I128" s="139"/>
      <c r="J128" s="140">
        <f>ROUND(I128*H128,2)</f>
        <v>0</v>
      </c>
      <c r="K128" s="136" t="s">
        <v>3</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544</v>
      </c>
    </row>
    <row r="129" spans="2:65" s="12" customFormat="1">
      <c r="B129" s="156"/>
      <c r="D129" s="151" t="s">
        <v>442</v>
      </c>
      <c r="E129" s="157" t="s">
        <v>3</v>
      </c>
      <c r="F129" s="158" t="s">
        <v>9590</v>
      </c>
      <c r="H129" s="159">
        <v>0.126</v>
      </c>
      <c r="I129" s="160"/>
      <c r="L129" s="156"/>
      <c r="M129" s="161"/>
      <c r="T129" s="162"/>
      <c r="AT129" s="157" t="s">
        <v>442</v>
      </c>
      <c r="AU129" s="157" t="s">
        <v>76</v>
      </c>
      <c r="AV129" s="12" t="s">
        <v>79</v>
      </c>
      <c r="AW129" s="12" t="s">
        <v>31</v>
      </c>
      <c r="AX129" s="12" t="s">
        <v>69</v>
      </c>
      <c r="AY129" s="157" t="s">
        <v>328</v>
      </c>
    </row>
    <row r="130" spans="2:65" s="13" customFormat="1">
      <c r="B130" s="163"/>
      <c r="D130" s="151" t="s">
        <v>442</v>
      </c>
      <c r="E130" s="164" t="s">
        <v>3</v>
      </c>
      <c r="F130" s="165" t="s">
        <v>452</v>
      </c>
      <c r="H130" s="166">
        <v>0.126</v>
      </c>
      <c r="I130" s="167"/>
      <c r="L130" s="163"/>
      <c r="M130" s="168"/>
      <c r="T130" s="169"/>
      <c r="AT130" s="164" t="s">
        <v>442</v>
      </c>
      <c r="AU130" s="164" t="s">
        <v>76</v>
      </c>
      <c r="AV130" s="13" t="s">
        <v>113</v>
      </c>
      <c r="AW130" s="13" t="s">
        <v>31</v>
      </c>
      <c r="AX130" s="13" t="s">
        <v>76</v>
      </c>
      <c r="AY130" s="164" t="s">
        <v>328</v>
      </c>
    </row>
    <row r="131" spans="2:65" s="1" customFormat="1" ht="33" customHeight="1">
      <c r="B131" s="133"/>
      <c r="C131" s="176" t="s">
        <v>235</v>
      </c>
      <c r="D131" s="176" t="s">
        <v>539</v>
      </c>
      <c r="E131" s="177" t="s">
        <v>9591</v>
      </c>
      <c r="F131" s="178" t="s">
        <v>9592</v>
      </c>
      <c r="G131" s="179" t="s">
        <v>1383</v>
      </c>
      <c r="H131" s="180">
        <v>126</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171</v>
      </c>
      <c r="AT131" s="145" t="s">
        <v>539</v>
      </c>
      <c r="AU131" s="145" t="s">
        <v>76</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556</v>
      </c>
    </row>
    <row r="132" spans="2:65" s="14" customFormat="1">
      <c r="B132" s="170"/>
      <c r="D132" s="151" t="s">
        <v>442</v>
      </c>
      <c r="E132" s="171" t="s">
        <v>3</v>
      </c>
      <c r="F132" s="172" t="s">
        <v>9593</v>
      </c>
      <c r="H132" s="171" t="s">
        <v>3</v>
      </c>
      <c r="I132" s="173"/>
      <c r="L132" s="170"/>
      <c r="M132" s="174"/>
      <c r="T132" s="175"/>
      <c r="AT132" s="171" t="s">
        <v>442</v>
      </c>
      <c r="AU132" s="171" t="s">
        <v>76</v>
      </c>
      <c r="AV132" s="14" t="s">
        <v>76</v>
      </c>
      <c r="AW132" s="14" t="s">
        <v>31</v>
      </c>
      <c r="AX132" s="14" t="s">
        <v>69</v>
      </c>
      <c r="AY132" s="171" t="s">
        <v>328</v>
      </c>
    </row>
    <row r="133" spans="2:65" s="12" customFormat="1">
      <c r="B133" s="156"/>
      <c r="D133" s="151" t="s">
        <v>442</v>
      </c>
      <c r="E133" s="157" t="s">
        <v>3</v>
      </c>
      <c r="F133" s="158" t="s">
        <v>9594</v>
      </c>
      <c r="H133" s="159">
        <v>126</v>
      </c>
      <c r="I133" s="160"/>
      <c r="L133" s="156"/>
      <c r="M133" s="161"/>
      <c r="T133" s="162"/>
      <c r="AT133" s="157" t="s">
        <v>442</v>
      </c>
      <c r="AU133" s="157" t="s">
        <v>76</v>
      </c>
      <c r="AV133" s="12" t="s">
        <v>79</v>
      </c>
      <c r="AW133" s="12" t="s">
        <v>31</v>
      </c>
      <c r="AX133" s="12" t="s">
        <v>69</v>
      </c>
      <c r="AY133" s="157" t="s">
        <v>328</v>
      </c>
    </row>
    <row r="134" spans="2:65" s="13" customFormat="1">
      <c r="B134" s="163"/>
      <c r="D134" s="151" t="s">
        <v>442</v>
      </c>
      <c r="E134" s="164" t="s">
        <v>3</v>
      </c>
      <c r="F134" s="165" t="s">
        <v>452</v>
      </c>
      <c r="H134" s="166">
        <v>126</v>
      </c>
      <c r="I134" s="167"/>
      <c r="L134" s="163"/>
      <c r="M134" s="168"/>
      <c r="T134" s="169"/>
      <c r="AT134" s="164" t="s">
        <v>442</v>
      </c>
      <c r="AU134" s="164" t="s">
        <v>76</v>
      </c>
      <c r="AV134" s="13" t="s">
        <v>113</v>
      </c>
      <c r="AW134" s="13" t="s">
        <v>31</v>
      </c>
      <c r="AX134" s="13" t="s">
        <v>76</v>
      </c>
      <c r="AY134" s="164" t="s">
        <v>328</v>
      </c>
    </row>
    <row r="135" spans="2:65" s="1" customFormat="1" ht="55.5" customHeight="1">
      <c r="B135" s="133"/>
      <c r="C135" s="134" t="s">
        <v>239</v>
      </c>
      <c r="D135" s="134" t="s">
        <v>331</v>
      </c>
      <c r="E135" s="135" t="s">
        <v>8152</v>
      </c>
      <c r="F135" s="136" t="s">
        <v>8153</v>
      </c>
      <c r="G135" s="137" t="s">
        <v>439</v>
      </c>
      <c r="H135" s="138">
        <v>44</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76</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564</v>
      </c>
    </row>
    <row r="136" spans="2:65" s="1" customFormat="1">
      <c r="B136" s="34"/>
      <c r="D136" s="147" t="s">
        <v>338</v>
      </c>
      <c r="F136" s="148" t="s">
        <v>8154</v>
      </c>
      <c r="I136" s="149"/>
      <c r="L136" s="34"/>
      <c r="M136" s="150"/>
      <c r="T136" s="55"/>
      <c r="AT136" s="19" t="s">
        <v>338</v>
      </c>
      <c r="AU136" s="19" t="s">
        <v>76</v>
      </c>
    </row>
    <row r="137" spans="2:65" s="1" customFormat="1" ht="37.9" customHeight="1">
      <c r="B137" s="133"/>
      <c r="C137" s="134" t="s">
        <v>9</v>
      </c>
      <c r="D137" s="134" t="s">
        <v>331</v>
      </c>
      <c r="E137" s="135" t="s">
        <v>8155</v>
      </c>
      <c r="F137" s="136" t="s">
        <v>8156</v>
      </c>
      <c r="G137" s="137" t="s">
        <v>439</v>
      </c>
      <c r="H137" s="138">
        <v>44</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576</v>
      </c>
    </row>
    <row r="138" spans="2:65" s="1" customFormat="1">
      <c r="B138" s="34"/>
      <c r="D138" s="147" t="s">
        <v>338</v>
      </c>
      <c r="F138" s="148" t="s">
        <v>8157</v>
      </c>
      <c r="I138" s="149"/>
      <c r="L138" s="34"/>
      <c r="M138" s="150"/>
      <c r="T138" s="55"/>
      <c r="AT138" s="19" t="s">
        <v>338</v>
      </c>
      <c r="AU138" s="19" t="s">
        <v>76</v>
      </c>
    </row>
    <row r="139" spans="2:65" s="1" customFormat="1" ht="16.5" customHeight="1">
      <c r="B139" s="133"/>
      <c r="C139" s="176" t="s">
        <v>505</v>
      </c>
      <c r="D139" s="176" t="s">
        <v>539</v>
      </c>
      <c r="E139" s="177" t="s">
        <v>8158</v>
      </c>
      <c r="F139" s="178" t="s">
        <v>8159</v>
      </c>
      <c r="G139" s="179" t="s">
        <v>585</v>
      </c>
      <c r="H139" s="180">
        <v>0.748</v>
      </c>
      <c r="I139" s="181"/>
      <c r="J139" s="182">
        <f>ROUND(I139*H139,2)</f>
        <v>0</v>
      </c>
      <c r="K139" s="178" t="s">
        <v>335</v>
      </c>
      <c r="L139" s="183"/>
      <c r="M139" s="184" t="s">
        <v>3</v>
      </c>
      <c r="N139" s="185" t="s">
        <v>40</v>
      </c>
      <c r="P139" s="143">
        <f>O139*H139</f>
        <v>0</v>
      </c>
      <c r="Q139" s="143">
        <v>0</v>
      </c>
      <c r="R139" s="143">
        <f>Q139*H139</f>
        <v>0</v>
      </c>
      <c r="S139" s="143">
        <v>0</v>
      </c>
      <c r="T139" s="144">
        <f>S139*H139</f>
        <v>0</v>
      </c>
      <c r="AR139" s="145" t="s">
        <v>171</v>
      </c>
      <c r="AT139" s="145" t="s">
        <v>539</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588</v>
      </c>
    </row>
    <row r="140" spans="2:65" s="1" customFormat="1" ht="19.5">
      <c r="B140" s="34"/>
      <c r="D140" s="151" t="s">
        <v>340</v>
      </c>
      <c r="F140" s="152" t="s">
        <v>8160</v>
      </c>
      <c r="I140" s="149"/>
      <c r="L140" s="34"/>
      <c r="M140" s="150"/>
      <c r="T140" s="55"/>
      <c r="AT140" s="19" t="s">
        <v>340</v>
      </c>
      <c r="AU140" s="19" t="s">
        <v>76</v>
      </c>
    </row>
    <row r="141" spans="2:65" s="14" customFormat="1">
      <c r="B141" s="170"/>
      <c r="D141" s="151" t="s">
        <v>442</v>
      </c>
      <c r="E141" s="171" t="s">
        <v>3</v>
      </c>
      <c r="F141" s="172" t="s">
        <v>9595</v>
      </c>
      <c r="H141" s="171" t="s">
        <v>3</v>
      </c>
      <c r="I141" s="173"/>
      <c r="L141" s="170"/>
      <c r="M141" s="174"/>
      <c r="T141" s="175"/>
      <c r="AT141" s="171" t="s">
        <v>442</v>
      </c>
      <c r="AU141" s="171" t="s">
        <v>76</v>
      </c>
      <c r="AV141" s="14" t="s">
        <v>76</v>
      </c>
      <c r="AW141" s="14" t="s">
        <v>31</v>
      </c>
      <c r="AX141" s="14" t="s">
        <v>69</v>
      </c>
      <c r="AY141" s="171" t="s">
        <v>328</v>
      </c>
    </row>
    <row r="142" spans="2:65" s="12" customFormat="1">
      <c r="B142" s="156"/>
      <c r="D142" s="151" t="s">
        <v>442</v>
      </c>
      <c r="E142" s="157" t="s">
        <v>3</v>
      </c>
      <c r="F142" s="158" t="s">
        <v>9596</v>
      </c>
      <c r="H142" s="159">
        <v>0.748</v>
      </c>
      <c r="I142" s="160"/>
      <c r="L142" s="156"/>
      <c r="M142" s="161"/>
      <c r="T142" s="162"/>
      <c r="AT142" s="157" t="s">
        <v>442</v>
      </c>
      <c r="AU142" s="157" t="s">
        <v>76</v>
      </c>
      <c r="AV142" s="12" t="s">
        <v>79</v>
      </c>
      <c r="AW142" s="12" t="s">
        <v>31</v>
      </c>
      <c r="AX142" s="12" t="s">
        <v>69</v>
      </c>
      <c r="AY142" s="157" t="s">
        <v>328</v>
      </c>
    </row>
    <row r="143" spans="2:65" s="13" customFormat="1">
      <c r="B143" s="163"/>
      <c r="D143" s="151" t="s">
        <v>442</v>
      </c>
      <c r="E143" s="164" t="s">
        <v>3</v>
      </c>
      <c r="F143" s="165" t="s">
        <v>452</v>
      </c>
      <c r="H143" s="166">
        <v>0.748</v>
      </c>
      <c r="I143" s="167"/>
      <c r="L143" s="163"/>
      <c r="M143" s="168"/>
      <c r="T143" s="169"/>
      <c r="AT143" s="164" t="s">
        <v>442</v>
      </c>
      <c r="AU143" s="164" t="s">
        <v>76</v>
      </c>
      <c r="AV143" s="13" t="s">
        <v>113</v>
      </c>
      <c r="AW143" s="13" t="s">
        <v>31</v>
      </c>
      <c r="AX143" s="13" t="s">
        <v>76</v>
      </c>
      <c r="AY143" s="164" t="s">
        <v>328</v>
      </c>
    </row>
    <row r="144" spans="2:65" s="1" customFormat="1" ht="37.9" customHeight="1">
      <c r="B144" s="133"/>
      <c r="C144" s="134" t="s">
        <v>512</v>
      </c>
      <c r="D144" s="134" t="s">
        <v>331</v>
      </c>
      <c r="E144" s="135" t="s">
        <v>8544</v>
      </c>
      <c r="F144" s="136" t="s">
        <v>8545</v>
      </c>
      <c r="G144" s="137" t="s">
        <v>439</v>
      </c>
      <c r="H144" s="138">
        <v>44</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76</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598</v>
      </c>
    </row>
    <row r="145" spans="2:65" s="1" customFormat="1">
      <c r="B145" s="34"/>
      <c r="D145" s="147" t="s">
        <v>338</v>
      </c>
      <c r="F145" s="148" t="s">
        <v>8547</v>
      </c>
      <c r="I145" s="149"/>
      <c r="L145" s="34"/>
      <c r="M145" s="150"/>
      <c r="T145" s="55"/>
      <c r="AT145" s="19" t="s">
        <v>338</v>
      </c>
      <c r="AU145" s="19" t="s">
        <v>76</v>
      </c>
    </row>
    <row r="146" spans="2:65" s="1" customFormat="1" ht="19.5">
      <c r="B146" s="34"/>
      <c r="D146" s="151" t="s">
        <v>340</v>
      </c>
      <c r="F146" s="152" t="s">
        <v>9597</v>
      </c>
      <c r="I146" s="149"/>
      <c r="L146" s="34"/>
      <c r="M146" s="150"/>
      <c r="T146" s="55"/>
      <c r="AT146" s="19" t="s">
        <v>340</v>
      </c>
      <c r="AU146" s="19" t="s">
        <v>76</v>
      </c>
    </row>
    <row r="147" spans="2:65" s="1" customFormat="1" ht="16.5" customHeight="1">
      <c r="B147" s="133"/>
      <c r="C147" s="176" t="s">
        <v>526</v>
      </c>
      <c r="D147" s="176" t="s">
        <v>539</v>
      </c>
      <c r="E147" s="177" t="s">
        <v>8164</v>
      </c>
      <c r="F147" s="178" t="s">
        <v>8165</v>
      </c>
      <c r="G147" s="179" t="s">
        <v>1383</v>
      </c>
      <c r="H147" s="180">
        <v>1.32</v>
      </c>
      <c r="I147" s="181"/>
      <c r="J147" s="182">
        <f>ROUND(I147*H147,2)</f>
        <v>0</v>
      </c>
      <c r="K147" s="178" t="s">
        <v>335</v>
      </c>
      <c r="L147" s="183"/>
      <c r="M147" s="184" t="s">
        <v>3</v>
      </c>
      <c r="N147" s="185" t="s">
        <v>40</v>
      </c>
      <c r="P147" s="143">
        <f>O147*H147</f>
        <v>0</v>
      </c>
      <c r="Q147" s="143">
        <v>0</v>
      </c>
      <c r="R147" s="143">
        <f>Q147*H147</f>
        <v>0</v>
      </c>
      <c r="S147" s="143">
        <v>0</v>
      </c>
      <c r="T147" s="144">
        <f>S147*H147</f>
        <v>0</v>
      </c>
      <c r="AR147" s="145" t="s">
        <v>171</v>
      </c>
      <c r="AT147" s="145" t="s">
        <v>539</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610</v>
      </c>
    </row>
    <row r="148" spans="2:65" s="1" customFormat="1" ht="19.5">
      <c r="B148" s="34"/>
      <c r="D148" s="151" t="s">
        <v>340</v>
      </c>
      <c r="F148" s="152" t="s">
        <v>8166</v>
      </c>
      <c r="I148" s="149"/>
      <c r="L148" s="34"/>
      <c r="M148" s="150"/>
      <c r="T148" s="55"/>
      <c r="AT148" s="19" t="s">
        <v>340</v>
      </c>
      <c r="AU148" s="19" t="s">
        <v>76</v>
      </c>
    </row>
    <row r="149" spans="2:65" s="12" customFormat="1">
      <c r="B149" s="156"/>
      <c r="D149" s="151" t="s">
        <v>442</v>
      </c>
      <c r="E149" s="157" t="s">
        <v>3</v>
      </c>
      <c r="F149" s="158" t="s">
        <v>9598</v>
      </c>
      <c r="H149" s="159">
        <v>1.32</v>
      </c>
      <c r="I149" s="160"/>
      <c r="L149" s="156"/>
      <c r="M149" s="161"/>
      <c r="T149" s="162"/>
      <c r="AT149" s="157" t="s">
        <v>442</v>
      </c>
      <c r="AU149" s="157" t="s">
        <v>76</v>
      </c>
      <c r="AV149" s="12" t="s">
        <v>79</v>
      </c>
      <c r="AW149" s="12" t="s">
        <v>31</v>
      </c>
      <c r="AX149" s="12" t="s">
        <v>69</v>
      </c>
      <c r="AY149" s="157" t="s">
        <v>328</v>
      </c>
    </row>
    <row r="150" spans="2:65" s="13" customFormat="1">
      <c r="B150" s="163"/>
      <c r="D150" s="151" t="s">
        <v>442</v>
      </c>
      <c r="E150" s="164" t="s">
        <v>3</v>
      </c>
      <c r="F150" s="165" t="s">
        <v>452</v>
      </c>
      <c r="H150" s="166">
        <v>1.32</v>
      </c>
      <c r="I150" s="167"/>
      <c r="L150" s="163"/>
      <c r="M150" s="168"/>
      <c r="T150" s="169"/>
      <c r="AT150" s="164" t="s">
        <v>442</v>
      </c>
      <c r="AU150" s="164" t="s">
        <v>76</v>
      </c>
      <c r="AV150" s="13" t="s">
        <v>113</v>
      </c>
      <c r="AW150" s="13" t="s">
        <v>31</v>
      </c>
      <c r="AX150" s="13" t="s">
        <v>76</v>
      </c>
      <c r="AY150" s="164" t="s">
        <v>328</v>
      </c>
    </row>
    <row r="151" spans="2:65" s="1" customFormat="1" ht="21.75" customHeight="1">
      <c r="B151" s="133"/>
      <c r="C151" s="134" t="s">
        <v>532</v>
      </c>
      <c r="D151" s="134" t="s">
        <v>331</v>
      </c>
      <c r="E151" s="135" t="s">
        <v>8168</v>
      </c>
      <c r="F151" s="136" t="s">
        <v>8169</v>
      </c>
      <c r="G151" s="137" t="s">
        <v>439</v>
      </c>
      <c r="H151" s="138">
        <v>44</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621</v>
      </c>
    </row>
    <row r="152" spans="2:65" s="1" customFormat="1">
      <c r="B152" s="34"/>
      <c r="D152" s="147" t="s">
        <v>338</v>
      </c>
      <c r="F152" s="148" t="s">
        <v>8170</v>
      </c>
      <c r="I152" s="149"/>
      <c r="L152" s="34"/>
      <c r="M152" s="150"/>
      <c r="T152" s="55"/>
      <c r="AT152" s="19" t="s">
        <v>338</v>
      </c>
      <c r="AU152" s="19" t="s">
        <v>76</v>
      </c>
    </row>
    <row r="153" spans="2:65" s="1" customFormat="1" ht="21.75" customHeight="1">
      <c r="B153" s="133"/>
      <c r="C153" s="134" t="s">
        <v>538</v>
      </c>
      <c r="D153" s="134" t="s">
        <v>331</v>
      </c>
      <c r="E153" s="135" t="s">
        <v>9599</v>
      </c>
      <c r="F153" s="136" t="s">
        <v>8172</v>
      </c>
      <c r="G153" s="137" t="s">
        <v>439</v>
      </c>
      <c r="H153" s="138">
        <v>44</v>
      </c>
      <c r="I153" s="139"/>
      <c r="J153" s="140">
        <f>ROUND(I153*H153,2)</f>
        <v>0</v>
      </c>
      <c r="K153" s="136" t="s">
        <v>335</v>
      </c>
      <c r="L153" s="34"/>
      <c r="M153" s="141" t="s">
        <v>3</v>
      </c>
      <c r="N153" s="142" t="s">
        <v>40</v>
      </c>
      <c r="P153" s="143">
        <f>O153*H153</f>
        <v>0</v>
      </c>
      <c r="Q153" s="143">
        <v>0</v>
      </c>
      <c r="R153" s="143">
        <f>Q153*H153</f>
        <v>0</v>
      </c>
      <c r="S153" s="143">
        <v>0</v>
      </c>
      <c r="T153" s="144">
        <f>S153*H153</f>
        <v>0</v>
      </c>
      <c r="AR153" s="145" t="s">
        <v>113</v>
      </c>
      <c r="AT153" s="145" t="s">
        <v>331</v>
      </c>
      <c r="AU153" s="145" t="s">
        <v>76</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631</v>
      </c>
    </row>
    <row r="154" spans="2:65" s="1" customFormat="1">
      <c r="B154" s="34"/>
      <c r="D154" s="147" t="s">
        <v>338</v>
      </c>
      <c r="F154" s="148" t="s">
        <v>9600</v>
      </c>
      <c r="I154" s="149"/>
      <c r="L154" s="34"/>
      <c r="M154" s="150"/>
      <c r="T154" s="55"/>
      <c r="AT154" s="19" t="s">
        <v>338</v>
      </c>
      <c r="AU154" s="19" t="s">
        <v>76</v>
      </c>
    </row>
    <row r="155" spans="2:65" s="11" customFormat="1" ht="25.9" customHeight="1">
      <c r="B155" s="121"/>
      <c r="D155" s="122" t="s">
        <v>68</v>
      </c>
      <c r="E155" s="123" t="s">
        <v>7835</v>
      </c>
      <c r="F155" s="123" t="s">
        <v>7836</v>
      </c>
      <c r="I155" s="124"/>
      <c r="J155" s="125">
        <f>BK155</f>
        <v>0</v>
      </c>
      <c r="L155" s="121"/>
      <c r="M155" s="126"/>
      <c r="P155" s="127">
        <f>SUM(P156:P184)</f>
        <v>0</v>
      </c>
      <c r="R155" s="127">
        <f>SUM(R156:R184)</f>
        <v>0</v>
      </c>
      <c r="T155" s="128">
        <f>SUM(T156:T184)</f>
        <v>0</v>
      </c>
      <c r="AR155" s="122" t="s">
        <v>76</v>
      </c>
      <c r="AT155" s="129" t="s">
        <v>68</v>
      </c>
      <c r="AU155" s="129" t="s">
        <v>69</v>
      </c>
      <c r="AY155" s="122" t="s">
        <v>328</v>
      </c>
      <c r="BK155" s="130">
        <f>SUM(BK156:BK184)</f>
        <v>0</v>
      </c>
    </row>
    <row r="156" spans="2:65" s="1" customFormat="1" ht="33" customHeight="1">
      <c r="B156" s="133"/>
      <c r="C156" s="134" t="s">
        <v>544</v>
      </c>
      <c r="D156" s="134" t="s">
        <v>331</v>
      </c>
      <c r="E156" s="135" t="s">
        <v>8901</v>
      </c>
      <c r="F156" s="136" t="s">
        <v>8902</v>
      </c>
      <c r="G156" s="137" t="s">
        <v>574</v>
      </c>
      <c r="H156" s="138">
        <v>1</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643</v>
      </c>
    </row>
    <row r="157" spans="2:65" s="1" customFormat="1">
      <c r="B157" s="34"/>
      <c r="D157" s="147" t="s">
        <v>338</v>
      </c>
      <c r="F157" s="148" t="s">
        <v>8903</v>
      </c>
      <c r="I157" s="149"/>
      <c r="L157" s="34"/>
      <c r="M157" s="150"/>
      <c r="T157" s="55"/>
      <c r="AT157" s="19" t="s">
        <v>338</v>
      </c>
      <c r="AU157" s="19" t="s">
        <v>76</v>
      </c>
    </row>
    <row r="158" spans="2:65" s="1" customFormat="1" ht="19.5">
      <c r="B158" s="34"/>
      <c r="D158" s="151" t="s">
        <v>340</v>
      </c>
      <c r="F158" s="152" t="s">
        <v>9601</v>
      </c>
      <c r="I158" s="149"/>
      <c r="L158" s="34"/>
      <c r="M158" s="150"/>
      <c r="T158" s="55"/>
      <c r="AT158" s="19" t="s">
        <v>340</v>
      </c>
      <c r="AU158" s="19" t="s">
        <v>76</v>
      </c>
    </row>
    <row r="159" spans="2:65" s="1" customFormat="1" ht="24.2" customHeight="1">
      <c r="B159" s="133"/>
      <c r="C159" s="134" t="s">
        <v>550</v>
      </c>
      <c r="D159" s="134" t="s">
        <v>331</v>
      </c>
      <c r="E159" s="135" t="s">
        <v>7853</v>
      </c>
      <c r="F159" s="136" t="s">
        <v>7854</v>
      </c>
      <c r="G159" s="137" t="s">
        <v>574</v>
      </c>
      <c r="H159" s="138">
        <v>1</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654</v>
      </c>
    </row>
    <row r="160" spans="2:65" s="1" customFormat="1">
      <c r="B160" s="34"/>
      <c r="D160" s="147" t="s">
        <v>338</v>
      </c>
      <c r="F160" s="148" t="s">
        <v>7855</v>
      </c>
      <c r="I160" s="149"/>
      <c r="L160" s="34"/>
      <c r="M160" s="150"/>
      <c r="T160" s="55"/>
      <c r="AT160" s="19" t="s">
        <v>338</v>
      </c>
      <c r="AU160" s="19" t="s">
        <v>76</v>
      </c>
    </row>
    <row r="161" spans="2:65" s="1" customFormat="1" ht="19.5">
      <c r="B161" s="34"/>
      <c r="D161" s="151" t="s">
        <v>340</v>
      </c>
      <c r="F161" s="152" t="s">
        <v>9602</v>
      </c>
      <c r="I161" s="149"/>
      <c r="L161" s="34"/>
      <c r="M161" s="150"/>
      <c r="T161" s="55"/>
      <c r="AT161" s="19" t="s">
        <v>340</v>
      </c>
      <c r="AU161" s="19" t="s">
        <v>76</v>
      </c>
    </row>
    <row r="162" spans="2:65" s="1" customFormat="1" ht="16.5" customHeight="1">
      <c r="B162" s="133"/>
      <c r="C162" s="134" t="s">
        <v>556</v>
      </c>
      <c r="D162" s="134" t="s">
        <v>331</v>
      </c>
      <c r="E162" s="135" t="s">
        <v>7918</v>
      </c>
      <c r="F162" s="136" t="s">
        <v>7919</v>
      </c>
      <c r="G162" s="137" t="s">
        <v>491</v>
      </c>
      <c r="H162" s="138">
        <v>0.2</v>
      </c>
      <c r="I162" s="139"/>
      <c r="J162" s="140">
        <f>ROUND(I162*H162,2)</f>
        <v>0</v>
      </c>
      <c r="K162" s="136" t="s">
        <v>3</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666</v>
      </c>
    </row>
    <row r="163" spans="2:65" s="14" customFormat="1">
      <c r="B163" s="170"/>
      <c r="D163" s="151" t="s">
        <v>442</v>
      </c>
      <c r="E163" s="171" t="s">
        <v>3</v>
      </c>
      <c r="F163" s="172" t="s">
        <v>9291</v>
      </c>
      <c r="H163" s="171" t="s">
        <v>3</v>
      </c>
      <c r="I163" s="173"/>
      <c r="L163" s="170"/>
      <c r="M163" s="174"/>
      <c r="T163" s="175"/>
      <c r="AT163" s="171" t="s">
        <v>442</v>
      </c>
      <c r="AU163" s="171" t="s">
        <v>76</v>
      </c>
      <c r="AV163" s="14" t="s">
        <v>76</v>
      </c>
      <c r="AW163" s="14" t="s">
        <v>31</v>
      </c>
      <c r="AX163" s="14" t="s">
        <v>69</v>
      </c>
      <c r="AY163" s="171" t="s">
        <v>328</v>
      </c>
    </row>
    <row r="164" spans="2:65" s="12" customFormat="1">
      <c r="B164" s="156"/>
      <c r="D164" s="151" t="s">
        <v>442</v>
      </c>
      <c r="E164" s="157" t="s">
        <v>3</v>
      </c>
      <c r="F164" s="158" t="s">
        <v>9603</v>
      </c>
      <c r="H164" s="159">
        <v>0.2</v>
      </c>
      <c r="I164" s="160"/>
      <c r="L164" s="156"/>
      <c r="M164" s="161"/>
      <c r="T164" s="162"/>
      <c r="AT164" s="157" t="s">
        <v>442</v>
      </c>
      <c r="AU164" s="157" t="s">
        <v>76</v>
      </c>
      <c r="AV164" s="12" t="s">
        <v>79</v>
      </c>
      <c r="AW164" s="12" t="s">
        <v>31</v>
      </c>
      <c r="AX164" s="12" t="s">
        <v>69</v>
      </c>
      <c r="AY164" s="157" t="s">
        <v>328</v>
      </c>
    </row>
    <row r="165" spans="2:65" s="13" customFormat="1">
      <c r="B165" s="163"/>
      <c r="D165" s="151" t="s">
        <v>442</v>
      </c>
      <c r="E165" s="164" t="s">
        <v>3</v>
      </c>
      <c r="F165" s="165" t="s">
        <v>452</v>
      </c>
      <c r="H165" s="166">
        <v>0.2</v>
      </c>
      <c r="I165" s="167"/>
      <c r="L165" s="163"/>
      <c r="M165" s="168"/>
      <c r="T165" s="169"/>
      <c r="AT165" s="164" t="s">
        <v>442</v>
      </c>
      <c r="AU165" s="164" t="s">
        <v>76</v>
      </c>
      <c r="AV165" s="13" t="s">
        <v>113</v>
      </c>
      <c r="AW165" s="13" t="s">
        <v>31</v>
      </c>
      <c r="AX165" s="13" t="s">
        <v>76</v>
      </c>
      <c r="AY165" s="164" t="s">
        <v>328</v>
      </c>
    </row>
    <row r="166" spans="2:65" s="1" customFormat="1" ht="33" customHeight="1">
      <c r="B166" s="133"/>
      <c r="C166" s="134" t="s">
        <v>8</v>
      </c>
      <c r="D166" s="134" t="s">
        <v>331</v>
      </c>
      <c r="E166" s="135" t="s">
        <v>9604</v>
      </c>
      <c r="F166" s="136" t="s">
        <v>9605</v>
      </c>
      <c r="G166" s="137" t="s">
        <v>574</v>
      </c>
      <c r="H166" s="138">
        <v>6</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 customFormat="1">
      <c r="B167" s="34"/>
      <c r="D167" s="147" t="s">
        <v>338</v>
      </c>
      <c r="F167" s="148" t="s">
        <v>9606</v>
      </c>
      <c r="I167" s="149"/>
      <c r="L167" s="34"/>
      <c r="M167" s="150"/>
      <c r="T167" s="55"/>
      <c r="AT167" s="19" t="s">
        <v>338</v>
      </c>
      <c r="AU167" s="19" t="s">
        <v>76</v>
      </c>
    </row>
    <row r="168" spans="2:65" s="1" customFormat="1" ht="19.5">
      <c r="B168" s="34"/>
      <c r="D168" s="151" t="s">
        <v>340</v>
      </c>
      <c r="F168" s="152" t="s">
        <v>9607</v>
      </c>
      <c r="I168" s="149"/>
      <c r="L168" s="34"/>
      <c r="M168" s="150"/>
      <c r="T168" s="55"/>
      <c r="AT168" s="19" t="s">
        <v>340</v>
      </c>
      <c r="AU168" s="19" t="s">
        <v>76</v>
      </c>
    </row>
    <row r="169" spans="2:65" s="1" customFormat="1" ht="37.9" customHeight="1">
      <c r="B169" s="133"/>
      <c r="C169" s="134" t="s">
        <v>564</v>
      </c>
      <c r="D169" s="134" t="s">
        <v>331</v>
      </c>
      <c r="E169" s="135" t="s">
        <v>9608</v>
      </c>
      <c r="F169" s="136" t="s">
        <v>9609</v>
      </c>
      <c r="G169" s="137" t="s">
        <v>574</v>
      </c>
      <c r="H169" s="138">
        <v>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110</v>
      </c>
    </row>
    <row r="170" spans="2:65" s="1" customFormat="1">
      <c r="B170" s="34"/>
      <c r="D170" s="147" t="s">
        <v>338</v>
      </c>
      <c r="F170" s="148" t="s">
        <v>9610</v>
      </c>
      <c r="I170" s="149"/>
      <c r="L170" s="34"/>
      <c r="M170" s="150"/>
      <c r="T170" s="55"/>
      <c r="AT170" s="19" t="s">
        <v>338</v>
      </c>
      <c r="AU170" s="19" t="s">
        <v>76</v>
      </c>
    </row>
    <row r="171" spans="2:65" s="1" customFormat="1" ht="21.75" customHeight="1">
      <c r="B171" s="133"/>
      <c r="C171" s="134" t="s">
        <v>571</v>
      </c>
      <c r="D171" s="134" t="s">
        <v>331</v>
      </c>
      <c r="E171" s="135" t="s">
        <v>9017</v>
      </c>
      <c r="F171" s="136" t="s">
        <v>7903</v>
      </c>
      <c r="G171" s="137" t="s">
        <v>491</v>
      </c>
      <c r="H171" s="138">
        <v>0.9</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76</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696</v>
      </c>
    </row>
    <row r="172" spans="2:65" s="1" customFormat="1">
      <c r="B172" s="34"/>
      <c r="D172" s="147" t="s">
        <v>338</v>
      </c>
      <c r="F172" s="148" t="s">
        <v>9018</v>
      </c>
      <c r="I172" s="149"/>
      <c r="L172" s="34"/>
      <c r="M172" s="150"/>
      <c r="T172" s="55"/>
      <c r="AT172" s="19" t="s">
        <v>338</v>
      </c>
      <c r="AU172" s="19" t="s">
        <v>76</v>
      </c>
    </row>
    <row r="173" spans="2:65" s="14" customFormat="1">
      <c r="B173" s="170"/>
      <c r="D173" s="151" t="s">
        <v>442</v>
      </c>
      <c r="E173" s="171" t="s">
        <v>3</v>
      </c>
      <c r="F173" s="172" t="s">
        <v>9611</v>
      </c>
      <c r="H173" s="171" t="s">
        <v>3</v>
      </c>
      <c r="I173" s="173"/>
      <c r="L173" s="170"/>
      <c r="M173" s="174"/>
      <c r="T173" s="175"/>
      <c r="AT173" s="171" t="s">
        <v>442</v>
      </c>
      <c r="AU173" s="171" t="s">
        <v>76</v>
      </c>
      <c r="AV173" s="14" t="s">
        <v>76</v>
      </c>
      <c r="AW173" s="14" t="s">
        <v>31</v>
      </c>
      <c r="AX173" s="14" t="s">
        <v>69</v>
      </c>
      <c r="AY173" s="171" t="s">
        <v>328</v>
      </c>
    </row>
    <row r="174" spans="2:65" s="12" customFormat="1">
      <c r="B174" s="156"/>
      <c r="D174" s="151" t="s">
        <v>442</v>
      </c>
      <c r="E174" s="157" t="s">
        <v>3</v>
      </c>
      <c r="F174" s="158" t="s">
        <v>9612</v>
      </c>
      <c r="H174" s="159">
        <v>0.9</v>
      </c>
      <c r="I174" s="160"/>
      <c r="L174" s="156"/>
      <c r="M174" s="161"/>
      <c r="T174" s="162"/>
      <c r="AT174" s="157" t="s">
        <v>442</v>
      </c>
      <c r="AU174" s="157" t="s">
        <v>76</v>
      </c>
      <c r="AV174" s="12" t="s">
        <v>79</v>
      </c>
      <c r="AW174" s="12" t="s">
        <v>31</v>
      </c>
      <c r="AX174" s="12" t="s">
        <v>69</v>
      </c>
      <c r="AY174" s="157" t="s">
        <v>328</v>
      </c>
    </row>
    <row r="175" spans="2:65" s="13" customFormat="1">
      <c r="B175" s="163"/>
      <c r="D175" s="151" t="s">
        <v>442</v>
      </c>
      <c r="E175" s="164" t="s">
        <v>3</v>
      </c>
      <c r="F175" s="165" t="s">
        <v>452</v>
      </c>
      <c r="H175" s="166">
        <v>0.9</v>
      </c>
      <c r="I175" s="167"/>
      <c r="L175" s="163"/>
      <c r="M175" s="168"/>
      <c r="T175" s="169"/>
      <c r="AT175" s="164" t="s">
        <v>442</v>
      </c>
      <c r="AU175" s="164" t="s">
        <v>76</v>
      </c>
      <c r="AV175" s="13" t="s">
        <v>113</v>
      </c>
      <c r="AW175" s="13" t="s">
        <v>31</v>
      </c>
      <c r="AX175" s="13" t="s">
        <v>76</v>
      </c>
      <c r="AY175" s="164" t="s">
        <v>328</v>
      </c>
    </row>
    <row r="176" spans="2:65" s="1" customFormat="1" ht="37.9" customHeight="1">
      <c r="B176" s="133"/>
      <c r="C176" s="134" t="s">
        <v>576</v>
      </c>
      <c r="D176" s="134" t="s">
        <v>331</v>
      </c>
      <c r="E176" s="135" t="s">
        <v>9613</v>
      </c>
      <c r="F176" s="136" t="s">
        <v>7910</v>
      </c>
      <c r="G176" s="137" t="s">
        <v>491</v>
      </c>
      <c r="H176" s="138">
        <v>0.9</v>
      </c>
      <c r="I176" s="139"/>
      <c r="J176" s="140">
        <f>ROUND(I176*H176,2)</f>
        <v>0</v>
      </c>
      <c r="K176" s="136" t="s">
        <v>3</v>
      </c>
      <c r="L176" s="34"/>
      <c r="M176" s="141" t="s">
        <v>3</v>
      </c>
      <c r="N176" s="142" t="s">
        <v>40</v>
      </c>
      <c r="P176" s="143">
        <f>O176*H176</f>
        <v>0</v>
      </c>
      <c r="Q176" s="143">
        <v>0</v>
      </c>
      <c r="R176" s="143">
        <f>Q176*H176</f>
        <v>0</v>
      </c>
      <c r="S176" s="143">
        <v>0</v>
      </c>
      <c r="T176" s="144">
        <f>S176*H176</f>
        <v>0</v>
      </c>
      <c r="AR176" s="145" t="s">
        <v>113</v>
      </c>
      <c r="AT176" s="145" t="s">
        <v>331</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710</v>
      </c>
    </row>
    <row r="177" spans="2:65" s="1" customFormat="1" ht="33" customHeight="1">
      <c r="B177" s="133"/>
      <c r="C177" s="134" t="s">
        <v>473</v>
      </c>
      <c r="D177" s="134" t="s">
        <v>331</v>
      </c>
      <c r="E177" s="135" t="s">
        <v>9284</v>
      </c>
      <c r="F177" s="136" t="s">
        <v>9285</v>
      </c>
      <c r="G177" s="137" t="s">
        <v>439</v>
      </c>
      <c r="H177" s="138">
        <v>6</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718</v>
      </c>
    </row>
    <row r="178" spans="2:65" s="1" customFormat="1">
      <c r="B178" s="34"/>
      <c r="D178" s="147" t="s">
        <v>338</v>
      </c>
      <c r="F178" s="148" t="s">
        <v>9286</v>
      </c>
      <c r="I178" s="149"/>
      <c r="L178" s="34"/>
      <c r="M178" s="150"/>
      <c r="T178" s="55"/>
      <c r="AT178" s="19" t="s">
        <v>338</v>
      </c>
      <c r="AU178" s="19" t="s">
        <v>76</v>
      </c>
    </row>
    <row r="179" spans="2:65" s="1" customFormat="1" ht="44.25" customHeight="1">
      <c r="B179" s="133"/>
      <c r="C179" s="134" t="s">
        <v>588</v>
      </c>
      <c r="D179" s="134" t="s">
        <v>331</v>
      </c>
      <c r="E179" s="135" t="s">
        <v>8556</v>
      </c>
      <c r="F179" s="136" t="s">
        <v>8557</v>
      </c>
      <c r="G179" s="137" t="s">
        <v>585</v>
      </c>
      <c r="H179" s="138">
        <v>0.17599999999999999</v>
      </c>
      <c r="I179" s="139"/>
      <c r="J179" s="140">
        <f>ROUND(I179*H179,2)</f>
        <v>0</v>
      </c>
      <c r="K179" s="136" t="s">
        <v>3</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152</v>
      </c>
    </row>
    <row r="180" spans="2:65" s="14" customFormat="1">
      <c r="B180" s="170"/>
      <c r="D180" s="151" t="s">
        <v>442</v>
      </c>
      <c r="E180" s="171" t="s">
        <v>3</v>
      </c>
      <c r="F180" s="172" t="s">
        <v>9614</v>
      </c>
      <c r="H180" s="171" t="s">
        <v>3</v>
      </c>
      <c r="I180" s="173"/>
      <c r="L180" s="170"/>
      <c r="M180" s="174"/>
      <c r="T180" s="175"/>
      <c r="AT180" s="171" t="s">
        <v>442</v>
      </c>
      <c r="AU180" s="171" t="s">
        <v>76</v>
      </c>
      <c r="AV180" s="14" t="s">
        <v>76</v>
      </c>
      <c r="AW180" s="14" t="s">
        <v>31</v>
      </c>
      <c r="AX180" s="14" t="s">
        <v>69</v>
      </c>
      <c r="AY180" s="171" t="s">
        <v>328</v>
      </c>
    </row>
    <row r="181" spans="2:65" s="12" customFormat="1">
      <c r="B181" s="156"/>
      <c r="D181" s="151" t="s">
        <v>442</v>
      </c>
      <c r="E181" s="157" t="s">
        <v>3</v>
      </c>
      <c r="F181" s="158" t="s">
        <v>9615</v>
      </c>
      <c r="H181" s="159">
        <v>0.14399999999999999</v>
      </c>
      <c r="I181" s="160"/>
      <c r="L181" s="156"/>
      <c r="M181" s="161"/>
      <c r="T181" s="162"/>
      <c r="AT181" s="157" t="s">
        <v>442</v>
      </c>
      <c r="AU181" s="157" t="s">
        <v>76</v>
      </c>
      <c r="AV181" s="12" t="s">
        <v>79</v>
      </c>
      <c r="AW181" s="12" t="s">
        <v>31</v>
      </c>
      <c r="AX181" s="12" t="s">
        <v>69</v>
      </c>
      <c r="AY181" s="157" t="s">
        <v>328</v>
      </c>
    </row>
    <row r="182" spans="2:65" s="14" customFormat="1">
      <c r="B182" s="170"/>
      <c r="D182" s="151" t="s">
        <v>442</v>
      </c>
      <c r="E182" s="171" t="s">
        <v>3</v>
      </c>
      <c r="F182" s="172" t="s">
        <v>9616</v>
      </c>
      <c r="H182" s="171" t="s">
        <v>3</v>
      </c>
      <c r="I182" s="173"/>
      <c r="L182" s="170"/>
      <c r="M182" s="174"/>
      <c r="T182" s="175"/>
      <c r="AT182" s="171" t="s">
        <v>442</v>
      </c>
      <c r="AU182" s="171" t="s">
        <v>76</v>
      </c>
      <c r="AV182" s="14" t="s">
        <v>76</v>
      </c>
      <c r="AW182" s="14" t="s">
        <v>31</v>
      </c>
      <c r="AX182" s="14" t="s">
        <v>69</v>
      </c>
      <c r="AY182" s="171" t="s">
        <v>328</v>
      </c>
    </row>
    <row r="183" spans="2:65" s="12" customFormat="1">
      <c r="B183" s="156"/>
      <c r="D183" s="151" t="s">
        <v>442</v>
      </c>
      <c r="E183" s="157" t="s">
        <v>3</v>
      </c>
      <c r="F183" s="158" t="s">
        <v>9617</v>
      </c>
      <c r="H183" s="159">
        <v>3.2000000000000001E-2</v>
      </c>
      <c r="I183" s="160"/>
      <c r="L183" s="156"/>
      <c r="M183" s="161"/>
      <c r="T183" s="162"/>
      <c r="AT183" s="157" t="s">
        <v>442</v>
      </c>
      <c r="AU183" s="157" t="s">
        <v>76</v>
      </c>
      <c r="AV183" s="12" t="s">
        <v>79</v>
      </c>
      <c r="AW183" s="12" t="s">
        <v>31</v>
      </c>
      <c r="AX183" s="12" t="s">
        <v>69</v>
      </c>
      <c r="AY183" s="157" t="s">
        <v>328</v>
      </c>
    </row>
    <row r="184" spans="2:65" s="13" customFormat="1">
      <c r="B184" s="163"/>
      <c r="D184" s="151" t="s">
        <v>442</v>
      </c>
      <c r="E184" s="164" t="s">
        <v>3</v>
      </c>
      <c r="F184" s="165" t="s">
        <v>452</v>
      </c>
      <c r="H184" s="166">
        <v>0.17599999999999999</v>
      </c>
      <c r="I184" s="167"/>
      <c r="L184" s="163"/>
      <c r="M184" s="168"/>
      <c r="T184" s="169"/>
      <c r="AT184" s="164" t="s">
        <v>442</v>
      </c>
      <c r="AU184" s="164" t="s">
        <v>76</v>
      </c>
      <c r="AV184" s="13" t="s">
        <v>113</v>
      </c>
      <c r="AW184" s="13" t="s">
        <v>31</v>
      </c>
      <c r="AX184" s="13" t="s">
        <v>76</v>
      </c>
      <c r="AY184" s="164" t="s">
        <v>328</v>
      </c>
    </row>
    <row r="185" spans="2:65" s="11" customFormat="1" ht="25.9" customHeight="1">
      <c r="B185" s="121"/>
      <c r="D185" s="122" t="s">
        <v>68</v>
      </c>
      <c r="E185" s="123" t="s">
        <v>7922</v>
      </c>
      <c r="F185" s="123" t="s">
        <v>7923</v>
      </c>
      <c r="I185" s="124"/>
      <c r="J185" s="125">
        <f>BK185</f>
        <v>0</v>
      </c>
      <c r="L185" s="121"/>
      <c r="M185" s="126"/>
      <c r="P185" s="127">
        <f>SUM(P186:P209)</f>
        <v>0</v>
      </c>
      <c r="R185" s="127">
        <f>SUM(R186:R209)</f>
        <v>0</v>
      </c>
      <c r="T185" s="128">
        <f>SUM(T186:T209)</f>
        <v>0</v>
      </c>
      <c r="AR185" s="122" t="s">
        <v>76</v>
      </c>
      <c r="AT185" s="129" t="s">
        <v>68</v>
      </c>
      <c r="AU185" s="129" t="s">
        <v>69</v>
      </c>
      <c r="AY185" s="122" t="s">
        <v>328</v>
      </c>
      <c r="BK185" s="130">
        <f>SUM(BK186:BK209)</f>
        <v>0</v>
      </c>
    </row>
    <row r="186" spans="2:65" s="1" customFormat="1" ht="24.2" customHeight="1">
      <c r="B186" s="133"/>
      <c r="C186" s="134" t="s">
        <v>593</v>
      </c>
      <c r="D186" s="134" t="s">
        <v>331</v>
      </c>
      <c r="E186" s="135" t="s">
        <v>7932</v>
      </c>
      <c r="F186" s="136" t="s">
        <v>7933</v>
      </c>
      <c r="G186" s="137" t="s">
        <v>574</v>
      </c>
      <c r="H186" s="138">
        <v>2</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76</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158</v>
      </c>
    </row>
    <row r="187" spans="2:65" s="1" customFormat="1">
      <c r="B187" s="34"/>
      <c r="D187" s="147" t="s">
        <v>338</v>
      </c>
      <c r="F187" s="148" t="s">
        <v>7934</v>
      </c>
      <c r="I187" s="149"/>
      <c r="L187" s="34"/>
      <c r="M187" s="150"/>
      <c r="T187" s="55"/>
      <c r="AT187" s="19" t="s">
        <v>338</v>
      </c>
      <c r="AU187" s="19" t="s">
        <v>76</v>
      </c>
    </row>
    <row r="188" spans="2:65" s="1" customFormat="1" ht="19.5">
      <c r="B188" s="34"/>
      <c r="D188" s="151" t="s">
        <v>340</v>
      </c>
      <c r="F188" s="152" t="s">
        <v>9618</v>
      </c>
      <c r="I188" s="149"/>
      <c r="L188" s="34"/>
      <c r="M188" s="150"/>
      <c r="T188" s="55"/>
      <c r="AT188" s="19" t="s">
        <v>340</v>
      </c>
      <c r="AU188" s="19" t="s">
        <v>76</v>
      </c>
    </row>
    <row r="189" spans="2:65" s="1" customFormat="1" ht="24.2" customHeight="1">
      <c r="B189" s="133"/>
      <c r="C189" s="134" t="s">
        <v>598</v>
      </c>
      <c r="D189" s="134" t="s">
        <v>331</v>
      </c>
      <c r="E189" s="135" t="s">
        <v>7936</v>
      </c>
      <c r="F189" s="136" t="s">
        <v>7937</v>
      </c>
      <c r="G189" s="137" t="s">
        <v>574</v>
      </c>
      <c r="H189" s="138">
        <v>3</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76</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747</v>
      </c>
    </row>
    <row r="190" spans="2:65" s="1" customFormat="1">
      <c r="B190" s="34"/>
      <c r="D190" s="147" t="s">
        <v>338</v>
      </c>
      <c r="F190" s="148" t="s">
        <v>7938</v>
      </c>
      <c r="I190" s="149"/>
      <c r="L190" s="34"/>
      <c r="M190" s="150"/>
      <c r="T190" s="55"/>
      <c r="AT190" s="19" t="s">
        <v>338</v>
      </c>
      <c r="AU190" s="19" t="s">
        <v>76</v>
      </c>
    </row>
    <row r="191" spans="2:65" s="1" customFormat="1" ht="29.25">
      <c r="B191" s="34"/>
      <c r="D191" s="151" t="s">
        <v>340</v>
      </c>
      <c r="F191" s="152" t="s">
        <v>9619</v>
      </c>
      <c r="I191" s="149"/>
      <c r="L191" s="34"/>
      <c r="M191" s="150"/>
      <c r="T191" s="55"/>
      <c r="AT191" s="19" t="s">
        <v>340</v>
      </c>
      <c r="AU191" s="19" t="s">
        <v>76</v>
      </c>
    </row>
    <row r="192" spans="2:65" s="1" customFormat="1" ht="21.75" customHeight="1">
      <c r="B192" s="133"/>
      <c r="C192" s="134" t="s">
        <v>605</v>
      </c>
      <c r="D192" s="134" t="s">
        <v>331</v>
      </c>
      <c r="E192" s="135" t="s">
        <v>7951</v>
      </c>
      <c r="F192" s="136" t="s">
        <v>7952</v>
      </c>
      <c r="G192" s="137" t="s">
        <v>574</v>
      </c>
      <c r="H192" s="138">
        <v>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756</v>
      </c>
    </row>
    <row r="193" spans="2:65" s="1" customFormat="1">
      <c r="B193" s="34"/>
      <c r="D193" s="147" t="s">
        <v>338</v>
      </c>
      <c r="F193" s="148" t="s">
        <v>7953</v>
      </c>
      <c r="I193" s="149"/>
      <c r="L193" s="34"/>
      <c r="M193" s="150"/>
      <c r="T193" s="55"/>
      <c r="AT193" s="19" t="s">
        <v>338</v>
      </c>
      <c r="AU193" s="19" t="s">
        <v>76</v>
      </c>
    </row>
    <row r="194" spans="2:65" s="1" customFormat="1" ht="19.5">
      <c r="B194" s="34"/>
      <c r="D194" s="151" t="s">
        <v>340</v>
      </c>
      <c r="F194" s="152" t="s">
        <v>9620</v>
      </c>
      <c r="I194" s="149"/>
      <c r="L194" s="34"/>
      <c r="M194" s="150"/>
      <c r="T194" s="55"/>
      <c r="AT194" s="19" t="s">
        <v>340</v>
      </c>
      <c r="AU194" s="19" t="s">
        <v>76</v>
      </c>
    </row>
    <row r="195" spans="2:65" s="1" customFormat="1" ht="24.2" customHeight="1">
      <c r="B195" s="133"/>
      <c r="C195" s="134" t="s">
        <v>610</v>
      </c>
      <c r="D195" s="134" t="s">
        <v>331</v>
      </c>
      <c r="E195" s="135" t="s">
        <v>7957</v>
      </c>
      <c r="F195" s="136" t="s">
        <v>7958</v>
      </c>
      <c r="G195" s="137" t="s">
        <v>574</v>
      </c>
      <c r="H195" s="138">
        <v>5</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76</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764</v>
      </c>
    </row>
    <row r="196" spans="2:65" s="1" customFormat="1">
      <c r="B196" s="34"/>
      <c r="D196" s="147" t="s">
        <v>338</v>
      </c>
      <c r="F196" s="148" t="s">
        <v>7959</v>
      </c>
      <c r="I196" s="149"/>
      <c r="L196" s="34"/>
      <c r="M196" s="150"/>
      <c r="T196" s="55"/>
      <c r="AT196" s="19" t="s">
        <v>338</v>
      </c>
      <c r="AU196" s="19" t="s">
        <v>76</v>
      </c>
    </row>
    <row r="197" spans="2:65" s="1" customFormat="1" ht="49.15" customHeight="1">
      <c r="B197" s="133"/>
      <c r="C197" s="134" t="s">
        <v>616</v>
      </c>
      <c r="D197" s="134" t="s">
        <v>331</v>
      </c>
      <c r="E197" s="135" t="s">
        <v>9621</v>
      </c>
      <c r="F197" s="136" t="s">
        <v>9622</v>
      </c>
      <c r="G197" s="137" t="s">
        <v>574</v>
      </c>
      <c r="H197" s="138">
        <v>5</v>
      </c>
      <c r="I197" s="139"/>
      <c r="J197" s="140">
        <f>ROUND(I197*H197,2)</f>
        <v>0</v>
      </c>
      <c r="K197" s="136" t="s">
        <v>335</v>
      </c>
      <c r="L197" s="34"/>
      <c r="M197" s="141" t="s">
        <v>3</v>
      </c>
      <c r="N197" s="142" t="s">
        <v>40</v>
      </c>
      <c r="P197" s="143">
        <f>O197*H197</f>
        <v>0</v>
      </c>
      <c r="Q197" s="143">
        <v>0</v>
      </c>
      <c r="R197" s="143">
        <f>Q197*H197</f>
        <v>0</v>
      </c>
      <c r="S197" s="143">
        <v>0</v>
      </c>
      <c r="T197" s="144">
        <f>S197*H197</f>
        <v>0</v>
      </c>
      <c r="AR197" s="145" t="s">
        <v>113</v>
      </c>
      <c r="AT197" s="145" t="s">
        <v>331</v>
      </c>
      <c r="AU197" s="145" t="s">
        <v>76</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773</v>
      </c>
    </row>
    <row r="198" spans="2:65" s="1" customFormat="1">
      <c r="B198" s="34"/>
      <c r="D198" s="147" t="s">
        <v>338</v>
      </c>
      <c r="F198" s="148" t="s">
        <v>9623</v>
      </c>
      <c r="I198" s="149"/>
      <c r="L198" s="34"/>
      <c r="M198" s="150"/>
      <c r="T198" s="55"/>
      <c r="AT198" s="19" t="s">
        <v>338</v>
      </c>
      <c r="AU198" s="19" t="s">
        <v>76</v>
      </c>
    </row>
    <row r="199" spans="2:65" s="1" customFormat="1" ht="16.5" customHeight="1">
      <c r="B199" s="133"/>
      <c r="C199" s="176" t="s">
        <v>621</v>
      </c>
      <c r="D199" s="176" t="s">
        <v>539</v>
      </c>
      <c r="E199" s="177" t="s">
        <v>9303</v>
      </c>
      <c r="F199" s="178" t="s">
        <v>9304</v>
      </c>
      <c r="G199" s="179" t="s">
        <v>585</v>
      </c>
      <c r="H199" s="180">
        <v>1</v>
      </c>
      <c r="I199" s="181"/>
      <c r="J199" s="182">
        <f>ROUND(I199*H199,2)</f>
        <v>0</v>
      </c>
      <c r="K199" s="178" t="s">
        <v>335</v>
      </c>
      <c r="L199" s="183"/>
      <c r="M199" s="184" t="s">
        <v>3</v>
      </c>
      <c r="N199" s="185" t="s">
        <v>40</v>
      </c>
      <c r="P199" s="143">
        <f>O199*H199</f>
        <v>0</v>
      </c>
      <c r="Q199" s="143">
        <v>0</v>
      </c>
      <c r="R199" s="143">
        <f>Q199*H199</f>
        <v>0</v>
      </c>
      <c r="S199" s="143">
        <v>0</v>
      </c>
      <c r="T199" s="144">
        <f>S199*H199</f>
        <v>0</v>
      </c>
      <c r="AR199" s="145" t="s">
        <v>171</v>
      </c>
      <c r="AT199" s="145" t="s">
        <v>539</v>
      </c>
      <c r="AU199" s="145" t="s">
        <v>76</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783</v>
      </c>
    </row>
    <row r="200" spans="2:65" s="12" customFormat="1">
      <c r="B200" s="156"/>
      <c r="D200" s="151" t="s">
        <v>442</v>
      </c>
      <c r="E200" s="157" t="s">
        <v>3</v>
      </c>
      <c r="F200" s="158" t="s">
        <v>9624</v>
      </c>
      <c r="H200" s="159">
        <v>1</v>
      </c>
      <c r="I200" s="160"/>
      <c r="L200" s="156"/>
      <c r="M200" s="161"/>
      <c r="T200" s="162"/>
      <c r="AT200" s="157" t="s">
        <v>442</v>
      </c>
      <c r="AU200" s="157" t="s">
        <v>76</v>
      </c>
      <c r="AV200" s="12" t="s">
        <v>79</v>
      </c>
      <c r="AW200" s="12" t="s">
        <v>31</v>
      </c>
      <c r="AX200" s="12" t="s">
        <v>69</v>
      </c>
      <c r="AY200" s="157" t="s">
        <v>328</v>
      </c>
    </row>
    <row r="201" spans="2:65" s="13" customFormat="1">
      <c r="B201" s="163"/>
      <c r="D201" s="151" t="s">
        <v>442</v>
      </c>
      <c r="E201" s="164" t="s">
        <v>3</v>
      </c>
      <c r="F201" s="165" t="s">
        <v>452</v>
      </c>
      <c r="H201" s="166">
        <v>1</v>
      </c>
      <c r="I201" s="167"/>
      <c r="L201" s="163"/>
      <c r="M201" s="168"/>
      <c r="T201" s="169"/>
      <c r="AT201" s="164" t="s">
        <v>442</v>
      </c>
      <c r="AU201" s="164" t="s">
        <v>76</v>
      </c>
      <c r="AV201" s="13" t="s">
        <v>113</v>
      </c>
      <c r="AW201" s="13" t="s">
        <v>31</v>
      </c>
      <c r="AX201" s="13" t="s">
        <v>76</v>
      </c>
      <c r="AY201" s="164" t="s">
        <v>328</v>
      </c>
    </row>
    <row r="202" spans="2:65" s="1" customFormat="1" ht="37.9" customHeight="1">
      <c r="B202" s="133"/>
      <c r="C202" s="134" t="s">
        <v>626</v>
      </c>
      <c r="D202" s="134" t="s">
        <v>331</v>
      </c>
      <c r="E202" s="135" t="s">
        <v>7974</v>
      </c>
      <c r="F202" s="136" t="s">
        <v>7975</v>
      </c>
      <c r="G202" s="137" t="s">
        <v>574</v>
      </c>
      <c r="H202" s="138">
        <v>5</v>
      </c>
      <c r="I202" s="139"/>
      <c r="J202" s="140">
        <f>ROUND(I202*H202,2)</f>
        <v>0</v>
      </c>
      <c r="K202" s="136" t="s">
        <v>335</v>
      </c>
      <c r="L202" s="34"/>
      <c r="M202" s="141" t="s">
        <v>3</v>
      </c>
      <c r="N202" s="142" t="s">
        <v>40</v>
      </c>
      <c r="P202" s="143">
        <f>O202*H202</f>
        <v>0</v>
      </c>
      <c r="Q202" s="143">
        <v>0</v>
      </c>
      <c r="R202" s="143">
        <f>Q202*H202</f>
        <v>0</v>
      </c>
      <c r="S202" s="143">
        <v>0</v>
      </c>
      <c r="T202" s="144">
        <f>S202*H202</f>
        <v>0</v>
      </c>
      <c r="AR202" s="145" t="s">
        <v>113</v>
      </c>
      <c r="AT202" s="145" t="s">
        <v>331</v>
      </c>
      <c r="AU202" s="145" t="s">
        <v>76</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792</v>
      </c>
    </row>
    <row r="203" spans="2:65" s="1" customFormat="1">
      <c r="B203" s="34"/>
      <c r="D203" s="147" t="s">
        <v>338</v>
      </c>
      <c r="F203" s="148" t="s">
        <v>7976</v>
      </c>
      <c r="I203" s="149"/>
      <c r="L203" s="34"/>
      <c r="M203" s="150"/>
      <c r="T203" s="55"/>
      <c r="AT203" s="19" t="s">
        <v>338</v>
      </c>
      <c r="AU203" s="19" t="s">
        <v>76</v>
      </c>
    </row>
    <row r="204" spans="2:65" s="1" customFormat="1" ht="44.25" customHeight="1">
      <c r="B204" s="133"/>
      <c r="C204" s="134" t="s">
        <v>631</v>
      </c>
      <c r="D204" s="134" t="s">
        <v>331</v>
      </c>
      <c r="E204" s="135" t="s">
        <v>8562</v>
      </c>
      <c r="F204" s="136" t="s">
        <v>8557</v>
      </c>
      <c r="G204" s="137" t="s">
        <v>585</v>
      </c>
      <c r="H204" s="138">
        <v>0.307</v>
      </c>
      <c r="I204" s="139"/>
      <c r="J204" s="140">
        <f>ROUND(I204*H204,2)</f>
        <v>0</v>
      </c>
      <c r="K204" s="136" t="s">
        <v>3</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800</v>
      </c>
    </row>
    <row r="205" spans="2:65" s="14" customFormat="1">
      <c r="B205" s="170"/>
      <c r="D205" s="151" t="s">
        <v>442</v>
      </c>
      <c r="E205" s="171" t="s">
        <v>3</v>
      </c>
      <c r="F205" s="172" t="s">
        <v>9306</v>
      </c>
      <c r="H205" s="171" t="s">
        <v>3</v>
      </c>
      <c r="I205" s="173"/>
      <c r="L205" s="170"/>
      <c r="M205" s="174"/>
      <c r="T205" s="175"/>
      <c r="AT205" s="171" t="s">
        <v>442</v>
      </c>
      <c r="AU205" s="171" t="s">
        <v>76</v>
      </c>
      <c r="AV205" s="14" t="s">
        <v>76</v>
      </c>
      <c r="AW205" s="14" t="s">
        <v>31</v>
      </c>
      <c r="AX205" s="14" t="s">
        <v>69</v>
      </c>
      <c r="AY205" s="171" t="s">
        <v>328</v>
      </c>
    </row>
    <row r="206" spans="2:65" s="12" customFormat="1">
      <c r="B206" s="156"/>
      <c r="D206" s="151" t="s">
        <v>442</v>
      </c>
      <c r="E206" s="157" t="s">
        <v>3</v>
      </c>
      <c r="F206" s="158" t="s">
        <v>9625</v>
      </c>
      <c r="H206" s="159">
        <v>1.9E-2</v>
      </c>
      <c r="I206" s="160"/>
      <c r="L206" s="156"/>
      <c r="M206" s="161"/>
      <c r="T206" s="162"/>
      <c r="AT206" s="157" t="s">
        <v>442</v>
      </c>
      <c r="AU206" s="157" t="s">
        <v>76</v>
      </c>
      <c r="AV206" s="12" t="s">
        <v>79</v>
      </c>
      <c r="AW206" s="12" t="s">
        <v>31</v>
      </c>
      <c r="AX206" s="12" t="s">
        <v>69</v>
      </c>
      <c r="AY206" s="157" t="s">
        <v>328</v>
      </c>
    </row>
    <row r="207" spans="2:65" s="14" customFormat="1">
      <c r="B207" s="170"/>
      <c r="D207" s="151" t="s">
        <v>442</v>
      </c>
      <c r="E207" s="171" t="s">
        <v>3</v>
      </c>
      <c r="F207" s="172" t="s">
        <v>9626</v>
      </c>
      <c r="H207" s="171" t="s">
        <v>3</v>
      </c>
      <c r="I207" s="173"/>
      <c r="L207" s="170"/>
      <c r="M207" s="174"/>
      <c r="T207" s="175"/>
      <c r="AT207" s="171" t="s">
        <v>442</v>
      </c>
      <c r="AU207" s="171" t="s">
        <v>76</v>
      </c>
      <c r="AV207" s="14" t="s">
        <v>76</v>
      </c>
      <c r="AW207" s="14" t="s">
        <v>31</v>
      </c>
      <c r="AX207" s="14" t="s">
        <v>69</v>
      </c>
      <c r="AY207" s="171" t="s">
        <v>328</v>
      </c>
    </row>
    <row r="208" spans="2:65" s="12" customFormat="1">
      <c r="B208" s="156"/>
      <c r="D208" s="151" t="s">
        <v>442</v>
      </c>
      <c r="E208" s="157" t="s">
        <v>3</v>
      </c>
      <c r="F208" s="158" t="s">
        <v>9627</v>
      </c>
      <c r="H208" s="159">
        <v>0.28799999999999998</v>
      </c>
      <c r="I208" s="160"/>
      <c r="L208" s="156"/>
      <c r="M208" s="161"/>
      <c r="T208" s="162"/>
      <c r="AT208" s="157" t="s">
        <v>442</v>
      </c>
      <c r="AU208" s="157" t="s">
        <v>76</v>
      </c>
      <c r="AV208" s="12" t="s">
        <v>79</v>
      </c>
      <c r="AW208" s="12" t="s">
        <v>31</v>
      </c>
      <c r="AX208" s="12" t="s">
        <v>69</v>
      </c>
      <c r="AY208" s="157" t="s">
        <v>328</v>
      </c>
    </row>
    <row r="209" spans="2:65" s="13" customFormat="1">
      <c r="B209" s="163"/>
      <c r="D209" s="151" t="s">
        <v>442</v>
      </c>
      <c r="E209" s="164" t="s">
        <v>3</v>
      </c>
      <c r="F209" s="165" t="s">
        <v>452</v>
      </c>
      <c r="H209" s="166">
        <v>0.307</v>
      </c>
      <c r="I209" s="167"/>
      <c r="L209" s="163"/>
      <c r="M209" s="168"/>
      <c r="T209" s="169"/>
      <c r="AT209" s="164" t="s">
        <v>442</v>
      </c>
      <c r="AU209" s="164" t="s">
        <v>76</v>
      </c>
      <c r="AV209" s="13" t="s">
        <v>113</v>
      </c>
      <c r="AW209" s="13" t="s">
        <v>31</v>
      </c>
      <c r="AX209" s="13" t="s">
        <v>76</v>
      </c>
      <c r="AY209" s="164" t="s">
        <v>328</v>
      </c>
    </row>
    <row r="210" spans="2:65" s="11" customFormat="1" ht="25.9" customHeight="1">
      <c r="B210" s="121"/>
      <c r="D210" s="122" t="s">
        <v>68</v>
      </c>
      <c r="E210" s="123" t="s">
        <v>7977</v>
      </c>
      <c r="F210" s="123" t="s">
        <v>7978</v>
      </c>
      <c r="I210" s="124"/>
      <c r="J210" s="125">
        <f>BK210</f>
        <v>0</v>
      </c>
      <c r="L210" s="121"/>
      <c r="M210" s="126"/>
      <c r="P210" s="127">
        <f>SUM(P211:P219)</f>
        <v>0</v>
      </c>
      <c r="R210" s="127">
        <f>SUM(R211:R219)</f>
        <v>0</v>
      </c>
      <c r="T210" s="128">
        <f>SUM(T211:T219)</f>
        <v>0</v>
      </c>
      <c r="AR210" s="122" t="s">
        <v>76</v>
      </c>
      <c r="AT210" s="129" t="s">
        <v>68</v>
      </c>
      <c r="AU210" s="129" t="s">
        <v>69</v>
      </c>
      <c r="AY210" s="122" t="s">
        <v>328</v>
      </c>
      <c r="BK210" s="130">
        <f>SUM(BK211:BK219)</f>
        <v>0</v>
      </c>
    </row>
    <row r="211" spans="2:65" s="1" customFormat="1" ht="33" customHeight="1">
      <c r="B211" s="133"/>
      <c r="C211" s="134" t="s">
        <v>638</v>
      </c>
      <c r="D211" s="134" t="s">
        <v>331</v>
      </c>
      <c r="E211" s="135" t="s">
        <v>7979</v>
      </c>
      <c r="F211" s="136" t="s">
        <v>7980</v>
      </c>
      <c r="G211" s="137" t="s">
        <v>439</v>
      </c>
      <c r="H211" s="138">
        <v>10</v>
      </c>
      <c r="I211" s="139"/>
      <c r="J211" s="140">
        <f>ROUND(I211*H211,2)</f>
        <v>0</v>
      </c>
      <c r="K211" s="136" t="s">
        <v>335</v>
      </c>
      <c r="L211" s="34"/>
      <c r="M211" s="141" t="s">
        <v>3</v>
      </c>
      <c r="N211" s="142" t="s">
        <v>40</v>
      </c>
      <c r="P211" s="143">
        <f>O211*H211</f>
        <v>0</v>
      </c>
      <c r="Q211" s="143">
        <v>0</v>
      </c>
      <c r="R211" s="143">
        <f>Q211*H211</f>
        <v>0</v>
      </c>
      <c r="S211" s="143">
        <v>0</v>
      </c>
      <c r="T211" s="144">
        <f>S211*H211</f>
        <v>0</v>
      </c>
      <c r="AR211" s="145" t="s">
        <v>113</v>
      </c>
      <c r="AT211" s="145" t="s">
        <v>331</v>
      </c>
      <c r="AU211" s="145" t="s">
        <v>76</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808</v>
      </c>
    </row>
    <row r="212" spans="2:65" s="1" customFormat="1">
      <c r="B212" s="34"/>
      <c r="D212" s="147" t="s">
        <v>338</v>
      </c>
      <c r="F212" s="148" t="s">
        <v>7981</v>
      </c>
      <c r="I212" s="149"/>
      <c r="L212" s="34"/>
      <c r="M212" s="150"/>
      <c r="T212" s="55"/>
      <c r="AT212" s="19" t="s">
        <v>338</v>
      </c>
      <c r="AU212" s="19" t="s">
        <v>76</v>
      </c>
    </row>
    <row r="213" spans="2:65" s="1" customFormat="1" ht="19.5">
      <c r="B213" s="34"/>
      <c r="D213" s="151" t="s">
        <v>340</v>
      </c>
      <c r="F213" s="152" t="s">
        <v>9628</v>
      </c>
      <c r="I213" s="149"/>
      <c r="L213" s="34"/>
      <c r="M213" s="150"/>
      <c r="T213" s="55"/>
      <c r="AT213" s="19" t="s">
        <v>340</v>
      </c>
      <c r="AU213" s="19" t="s">
        <v>76</v>
      </c>
    </row>
    <row r="214" spans="2:65" s="1" customFormat="1" ht="33" customHeight="1">
      <c r="B214" s="133"/>
      <c r="C214" s="134" t="s">
        <v>643</v>
      </c>
      <c r="D214" s="134" t="s">
        <v>331</v>
      </c>
      <c r="E214" s="135" t="s">
        <v>7983</v>
      </c>
      <c r="F214" s="136" t="s">
        <v>7984</v>
      </c>
      <c r="G214" s="137" t="s">
        <v>439</v>
      </c>
      <c r="H214" s="138">
        <v>10</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76</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816</v>
      </c>
    </row>
    <row r="215" spans="2:65" s="1" customFormat="1">
      <c r="B215" s="34"/>
      <c r="D215" s="147" t="s">
        <v>338</v>
      </c>
      <c r="F215" s="148" t="s">
        <v>7985</v>
      </c>
      <c r="I215" s="149"/>
      <c r="L215" s="34"/>
      <c r="M215" s="150"/>
      <c r="T215" s="55"/>
      <c r="AT215" s="19" t="s">
        <v>338</v>
      </c>
      <c r="AU215" s="19" t="s">
        <v>76</v>
      </c>
    </row>
    <row r="216" spans="2:65" s="1" customFormat="1" ht="44.25" customHeight="1">
      <c r="B216" s="133"/>
      <c r="C216" s="134" t="s">
        <v>649</v>
      </c>
      <c r="D216" s="134" t="s">
        <v>331</v>
      </c>
      <c r="E216" s="135" t="s">
        <v>8566</v>
      </c>
      <c r="F216" s="136" t="s">
        <v>8557</v>
      </c>
      <c r="G216" s="137" t="s">
        <v>585</v>
      </c>
      <c r="H216" s="138">
        <v>0.24</v>
      </c>
      <c r="I216" s="139"/>
      <c r="J216" s="140">
        <f>ROUND(I216*H216,2)</f>
        <v>0</v>
      </c>
      <c r="K216" s="136" t="s">
        <v>3</v>
      </c>
      <c r="L216" s="34"/>
      <c r="M216" s="141" t="s">
        <v>3</v>
      </c>
      <c r="N216" s="142" t="s">
        <v>40</v>
      </c>
      <c r="P216" s="143">
        <f>O216*H216</f>
        <v>0</v>
      </c>
      <c r="Q216" s="143">
        <v>0</v>
      </c>
      <c r="R216" s="143">
        <f>Q216*H216</f>
        <v>0</v>
      </c>
      <c r="S216" s="143">
        <v>0</v>
      </c>
      <c r="T216" s="144">
        <f>S216*H216</f>
        <v>0</v>
      </c>
      <c r="AR216" s="145" t="s">
        <v>113</v>
      </c>
      <c r="AT216" s="145" t="s">
        <v>331</v>
      </c>
      <c r="AU216" s="145" t="s">
        <v>76</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825</v>
      </c>
    </row>
    <row r="217" spans="2:65" s="14" customFormat="1">
      <c r="B217" s="170"/>
      <c r="D217" s="151" t="s">
        <v>442</v>
      </c>
      <c r="E217" s="171" t="s">
        <v>3</v>
      </c>
      <c r="F217" s="172" t="s">
        <v>9311</v>
      </c>
      <c r="H217" s="171" t="s">
        <v>3</v>
      </c>
      <c r="I217" s="173"/>
      <c r="L217" s="170"/>
      <c r="M217" s="174"/>
      <c r="T217" s="175"/>
      <c r="AT217" s="171" t="s">
        <v>442</v>
      </c>
      <c r="AU217" s="171" t="s">
        <v>76</v>
      </c>
      <c r="AV217" s="14" t="s">
        <v>76</v>
      </c>
      <c r="AW217" s="14" t="s">
        <v>31</v>
      </c>
      <c r="AX217" s="14" t="s">
        <v>69</v>
      </c>
      <c r="AY217" s="171" t="s">
        <v>328</v>
      </c>
    </row>
    <row r="218" spans="2:65" s="12" customFormat="1">
      <c r="B218" s="156"/>
      <c r="D218" s="151" t="s">
        <v>442</v>
      </c>
      <c r="E218" s="157" t="s">
        <v>3</v>
      </c>
      <c r="F218" s="158" t="s">
        <v>9629</v>
      </c>
      <c r="H218" s="159">
        <v>0.24</v>
      </c>
      <c r="I218" s="160"/>
      <c r="L218" s="156"/>
      <c r="M218" s="161"/>
      <c r="T218" s="162"/>
      <c r="AT218" s="157" t="s">
        <v>442</v>
      </c>
      <c r="AU218" s="157" t="s">
        <v>76</v>
      </c>
      <c r="AV218" s="12" t="s">
        <v>79</v>
      </c>
      <c r="AW218" s="12" t="s">
        <v>31</v>
      </c>
      <c r="AX218" s="12" t="s">
        <v>69</v>
      </c>
      <c r="AY218" s="157" t="s">
        <v>328</v>
      </c>
    </row>
    <row r="219" spans="2:65" s="13" customFormat="1">
      <c r="B219" s="163"/>
      <c r="D219" s="151" t="s">
        <v>442</v>
      </c>
      <c r="E219" s="164" t="s">
        <v>3</v>
      </c>
      <c r="F219" s="165" t="s">
        <v>452</v>
      </c>
      <c r="H219" s="166">
        <v>0.24</v>
      </c>
      <c r="I219" s="167"/>
      <c r="L219" s="163"/>
      <c r="M219" s="168"/>
      <c r="T219" s="169"/>
      <c r="AT219" s="164" t="s">
        <v>442</v>
      </c>
      <c r="AU219" s="164" t="s">
        <v>76</v>
      </c>
      <c r="AV219" s="13" t="s">
        <v>113</v>
      </c>
      <c r="AW219" s="13" t="s">
        <v>31</v>
      </c>
      <c r="AX219" s="13" t="s">
        <v>76</v>
      </c>
      <c r="AY219" s="164" t="s">
        <v>328</v>
      </c>
    </row>
    <row r="220" spans="2:65" s="11" customFormat="1" ht="25.9" customHeight="1">
      <c r="B220" s="121"/>
      <c r="D220" s="122" t="s">
        <v>68</v>
      </c>
      <c r="E220" s="123" t="s">
        <v>7986</v>
      </c>
      <c r="F220" s="123" t="s">
        <v>7987</v>
      </c>
      <c r="I220" s="124"/>
      <c r="J220" s="125">
        <f>BK220</f>
        <v>0</v>
      </c>
      <c r="L220" s="121"/>
      <c r="M220" s="126"/>
      <c r="P220" s="127">
        <f>SUM(P221:P273)</f>
        <v>0</v>
      </c>
      <c r="R220" s="127">
        <f>SUM(R221:R273)</f>
        <v>0</v>
      </c>
      <c r="T220" s="128">
        <f>SUM(T221:T273)</f>
        <v>0</v>
      </c>
      <c r="AR220" s="122" t="s">
        <v>76</v>
      </c>
      <c r="AT220" s="129" t="s">
        <v>68</v>
      </c>
      <c r="AU220" s="129" t="s">
        <v>69</v>
      </c>
      <c r="AY220" s="122" t="s">
        <v>328</v>
      </c>
      <c r="BK220" s="130">
        <f>SUM(BK221:BK273)</f>
        <v>0</v>
      </c>
    </row>
    <row r="221" spans="2:65" s="1" customFormat="1" ht="44.25" customHeight="1">
      <c r="B221" s="133"/>
      <c r="C221" s="134" t="s">
        <v>654</v>
      </c>
      <c r="D221" s="134" t="s">
        <v>331</v>
      </c>
      <c r="E221" s="135" t="s">
        <v>7988</v>
      </c>
      <c r="F221" s="136" t="s">
        <v>7989</v>
      </c>
      <c r="G221" s="137" t="s">
        <v>574</v>
      </c>
      <c r="H221" s="138">
        <v>7</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76</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835</v>
      </c>
    </row>
    <row r="222" spans="2:65" s="1" customFormat="1">
      <c r="B222" s="34"/>
      <c r="D222" s="147" t="s">
        <v>338</v>
      </c>
      <c r="F222" s="148" t="s">
        <v>7990</v>
      </c>
      <c r="I222" s="149"/>
      <c r="L222" s="34"/>
      <c r="M222" s="150"/>
      <c r="T222" s="55"/>
      <c r="AT222" s="19" t="s">
        <v>338</v>
      </c>
      <c r="AU222" s="19" t="s">
        <v>76</v>
      </c>
    </row>
    <row r="223" spans="2:65" s="1" customFormat="1" ht="24.2" customHeight="1">
      <c r="B223" s="133"/>
      <c r="C223" s="176" t="s">
        <v>661</v>
      </c>
      <c r="D223" s="176" t="s">
        <v>539</v>
      </c>
      <c r="E223" s="177" t="s">
        <v>9317</v>
      </c>
      <c r="F223" s="178" t="s">
        <v>9318</v>
      </c>
      <c r="G223" s="179" t="s">
        <v>367</v>
      </c>
      <c r="H223" s="180">
        <v>1</v>
      </c>
      <c r="I223" s="181"/>
      <c r="J223" s="182">
        <f>ROUND(I223*H223,2)</f>
        <v>0</v>
      </c>
      <c r="K223" s="178" t="s">
        <v>3</v>
      </c>
      <c r="L223" s="183"/>
      <c r="M223" s="184" t="s">
        <v>3</v>
      </c>
      <c r="N223" s="185" t="s">
        <v>40</v>
      </c>
      <c r="P223" s="143">
        <f>O223*H223</f>
        <v>0</v>
      </c>
      <c r="Q223" s="143">
        <v>0</v>
      </c>
      <c r="R223" s="143">
        <f>Q223*H223</f>
        <v>0</v>
      </c>
      <c r="S223" s="143">
        <v>0</v>
      </c>
      <c r="T223" s="144">
        <f>S223*H223</f>
        <v>0</v>
      </c>
      <c r="AR223" s="145" t="s">
        <v>171</v>
      </c>
      <c r="AT223" s="145" t="s">
        <v>539</v>
      </c>
      <c r="AU223" s="145" t="s">
        <v>76</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845</v>
      </c>
    </row>
    <row r="224" spans="2:65" s="1" customFormat="1" ht="24.2" customHeight="1">
      <c r="B224" s="133"/>
      <c r="C224" s="176" t="s">
        <v>666</v>
      </c>
      <c r="D224" s="176" t="s">
        <v>539</v>
      </c>
      <c r="E224" s="177" t="s">
        <v>9630</v>
      </c>
      <c r="F224" s="178" t="s">
        <v>9631</v>
      </c>
      <c r="G224" s="179" t="s">
        <v>367</v>
      </c>
      <c r="H224" s="180">
        <v>6</v>
      </c>
      <c r="I224" s="181"/>
      <c r="J224" s="182">
        <f>ROUND(I224*H224,2)</f>
        <v>0</v>
      </c>
      <c r="K224" s="178" t="s">
        <v>3</v>
      </c>
      <c r="L224" s="183"/>
      <c r="M224" s="184" t="s">
        <v>3</v>
      </c>
      <c r="N224" s="185" t="s">
        <v>40</v>
      </c>
      <c r="P224" s="143">
        <f>O224*H224</f>
        <v>0</v>
      </c>
      <c r="Q224" s="143">
        <v>0</v>
      </c>
      <c r="R224" s="143">
        <f>Q224*H224</f>
        <v>0</v>
      </c>
      <c r="S224" s="143">
        <v>0</v>
      </c>
      <c r="T224" s="144">
        <f>S224*H224</f>
        <v>0</v>
      </c>
      <c r="AR224" s="145" t="s">
        <v>171</v>
      </c>
      <c r="AT224" s="145" t="s">
        <v>539</v>
      </c>
      <c r="AU224" s="145" t="s">
        <v>76</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857</v>
      </c>
    </row>
    <row r="225" spans="2:65" s="1" customFormat="1" ht="19.5">
      <c r="B225" s="34"/>
      <c r="D225" s="151" t="s">
        <v>340</v>
      </c>
      <c r="F225" s="152" t="s">
        <v>9632</v>
      </c>
      <c r="I225" s="149"/>
      <c r="L225" s="34"/>
      <c r="M225" s="150"/>
      <c r="T225" s="55"/>
      <c r="AT225" s="19" t="s">
        <v>340</v>
      </c>
      <c r="AU225" s="19" t="s">
        <v>76</v>
      </c>
    </row>
    <row r="226" spans="2:65" s="1" customFormat="1" ht="44.25" customHeight="1">
      <c r="B226" s="133"/>
      <c r="C226" s="134" t="s">
        <v>671</v>
      </c>
      <c r="D226" s="134" t="s">
        <v>331</v>
      </c>
      <c r="E226" s="135" t="s">
        <v>8026</v>
      </c>
      <c r="F226" s="136" t="s">
        <v>8027</v>
      </c>
      <c r="G226" s="137" t="s">
        <v>574</v>
      </c>
      <c r="H226" s="138">
        <v>6</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76</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177</v>
      </c>
    </row>
    <row r="227" spans="2:65" s="1" customFormat="1">
      <c r="B227" s="34"/>
      <c r="D227" s="147" t="s">
        <v>338</v>
      </c>
      <c r="F227" s="148" t="s">
        <v>8028</v>
      </c>
      <c r="I227" s="149"/>
      <c r="L227" s="34"/>
      <c r="M227" s="150"/>
      <c r="T227" s="55"/>
      <c r="AT227" s="19" t="s">
        <v>338</v>
      </c>
      <c r="AU227" s="19" t="s">
        <v>76</v>
      </c>
    </row>
    <row r="228" spans="2:65" s="1" customFormat="1" ht="37.9" customHeight="1">
      <c r="B228" s="133"/>
      <c r="C228" s="134" t="s">
        <v>676</v>
      </c>
      <c r="D228" s="134" t="s">
        <v>331</v>
      </c>
      <c r="E228" s="135" t="s">
        <v>8029</v>
      </c>
      <c r="F228" s="136" t="s">
        <v>8030</v>
      </c>
      <c r="G228" s="137" t="s">
        <v>574</v>
      </c>
      <c r="H228" s="138">
        <v>7</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113</v>
      </c>
      <c r="AT228" s="145" t="s">
        <v>331</v>
      </c>
      <c r="AU228" s="145" t="s">
        <v>76</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874</v>
      </c>
    </row>
    <row r="229" spans="2:65" s="1" customFormat="1">
      <c r="B229" s="34"/>
      <c r="D229" s="147" t="s">
        <v>338</v>
      </c>
      <c r="F229" s="148" t="s">
        <v>8031</v>
      </c>
      <c r="I229" s="149"/>
      <c r="L229" s="34"/>
      <c r="M229" s="150"/>
      <c r="T229" s="55"/>
      <c r="AT229" s="19" t="s">
        <v>338</v>
      </c>
      <c r="AU229" s="19" t="s">
        <v>76</v>
      </c>
    </row>
    <row r="230" spans="2:65" s="1" customFormat="1" ht="16.5" customHeight="1">
      <c r="B230" s="133"/>
      <c r="C230" s="176" t="s">
        <v>682</v>
      </c>
      <c r="D230" s="176" t="s">
        <v>539</v>
      </c>
      <c r="E230" s="177" t="s">
        <v>8032</v>
      </c>
      <c r="F230" s="178" t="s">
        <v>8033</v>
      </c>
      <c r="G230" s="179" t="s">
        <v>491</v>
      </c>
      <c r="H230" s="180">
        <v>2.1</v>
      </c>
      <c r="I230" s="181"/>
      <c r="J230" s="182">
        <f>ROUND(I230*H230,2)</f>
        <v>0</v>
      </c>
      <c r="K230" s="178" t="s">
        <v>335</v>
      </c>
      <c r="L230" s="183"/>
      <c r="M230" s="184" t="s">
        <v>3</v>
      </c>
      <c r="N230" s="185" t="s">
        <v>40</v>
      </c>
      <c r="P230" s="143">
        <f>O230*H230</f>
        <v>0</v>
      </c>
      <c r="Q230" s="143">
        <v>0</v>
      </c>
      <c r="R230" s="143">
        <f>Q230*H230</f>
        <v>0</v>
      </c>
      <c r="S230" s="143">
        <v>0</v>
      </c>
      <c r="T230" s="144">
        <f>S230*H230</f>
        <v>0</v>
      </c>
      <c r="AR230" s="145" t="s">
        <v>171</v>
      </c>
      <c r="AT230" s="145" t="s">
        <v>539</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891</v>
      </c>
    </row>
    <row r="231" spans="2:65" s="14" customFormat="1">
      <c r="B231" s="170"/>
      <c r="D231" s="151" t="s">
        <v>442</v>
      </c>
      <c r="E231" s="171" t="s">
        <v>3</v>
      </c>
      <c r="F231" s="172" t="s">
        <v>8034</v>
      </c>
      <c r="H231" s="171" t="s">
        <v>3</v>
      </c>
      <c r="I231" s="173"/>
      <c r="L231" s="170"/>
      <c r="M231" s="174"/>
      <c r="T231" s="175"/>
      <c r="AT231" s="171" t="s">
        <v>442</v>
      </c>
      <c r="AU231" s="171" t="s">
        <v>76</v>
      </c>
      <c r="AV231" s="14" t="s">
        <v>76</v>
      </c>
      <c r="AW231" s="14" t="s">
        <v>31</v>
      </c>
      <c r="AX231" s="14" t="s">
        <v>69</v>
      </c>
      <c r="AY231" s="171" t="s">
        <v>328</v>
      </c>
    </row>
    <row r="232" spans="2:65" s="12" customFormat="1">
      <c r="B232" s="156"/>
      <c r="D232" s="151" t="s">
        <v>442</v>
      </c>
      <c r="E232" s="157" t="s">
        <v>3</v>
      </c>
      <c r="F232" s="158" t="s">
        <v>9633</v>
      </c>
      <c r="H232" s="159">
        <v>2.1</v>
      </c>
      <c r="I232" s="160"/>
      <c r="L232" s="156"/>
      <c r="M232" s="161"/>
      <c r="T232" s="162"/>
      <c r="AT232" s="157" t="s">
        <v>442</v>
      </c>
      <c r="AU232" s="157" t="s">
        <v>76</v>
      </c>
      <c r="AV232" s="12" t="s">
        <v>79</v>
      </c>
      <c r="AW232" s="12" t="s">
        <v>31</v>
      </c>
      <c r="AX232" s="12" t="s">
        <v>69</v>
      </c>
      <c r="AY232" s="157" t="s">
        <v>328</v>
      </c>
    </row>
    <row r="233" spans="2:65" s="13" customFormat="1">
      <c r="B233" s="163"/>
      <c r="D233" s="151" t="s">
        <v>442</v>
      </c>
      <c r="E233" s="164" t="s">
        <v>3</v>
      </c>
      <c r="F233" s="165" t="s">
        <v>452</v>
      </c>
      <c r="H233" s="166">
        <v>2.1</v>
      </c>
      <c r="I233" s="167"/>
      <c r="L233" s="163"/>
      <c r="M233" s="168"/>
      <c r="T233" s="169"/>
      <c r="AT233" s="164" t="s">
        <v>442</v>
      </c>
      <c r="AU233" s="164" t="s">
        <v>76</v>
      </c>
      <c r="AV233" s="13" t="s">
        <v>113</v>
      </c>
      <c r="AW233" s="13" t="s">
        <v>31</v>
      </c>
      <c r="AX233" s="13" t="s">
        <v>76</v>
      </c>
      <c r="AY233" s="164" t="s">
        <v>328</v>
      </c>
    </row>
    <row r="234" spans="2:65" s="1" customFormat="1" ht="16.5" customHeight="1">
      <c r="B234" s="133"/>
      <c r="C234" s="176" t="s">
        <v>110</v>
      </c>
      <c r="D234" s="176" t="s">
        <v>539</v>
      </c>
      <c r="E234" s="177" t="s">
        <v>8036</v>
      </c>
      <c r="F234" s="178" t="s">
        <v>8037</v>
      </c>
      <c r="G234" s="179" t="s">
        <v>491</v>
      </c>
      <c r="H234" s="180">
        <v>0.25</v>
      </c>
      <c r="I234" s="181"/>
      <c r="J234" s="182">
        <f>ROUND(I234*H234,2)</f>
        <v>0</v>
      </c>
      <c r="K234" s="178" t="s">
        <v>335</v>
      </c>
      <c r="L234" s="183"/>
      <c r="M234" s="184" t="s">
        <v>3</v>
      </c>
      <c r="N234" s="185" t="s">
        <v>40</v>
      </c>
      <c r="P234" s="143">
        <f>O234*H234</f>
        <v>0</v>
      </c>
      <c r="Q234" s="143">
        <v>0</v>
      </c>
      <c r="R234" s="143">
        <f>Q234*H234</f>
        <v>0</v>
      </c>
      <c r="S234" s="143">
        <v>0</v>
      </c>
      <c r="T234" s="144">
        <f>S234*H234</f>
        <v>0</v>
      </c>
      <c r="AR234" s="145" t="s">
        <v>171</v>
      </c>
      <c r="AT234" s="145" t="s">
        <v>539</v>
      </c>
      <c r="AU234" s="145" t="s">
        <v>76</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903</v>
      </c>
    </row>
    <row r="235" spans="2:65" s="12" customFormat="1">
      <c r="B235" s="156"/>
      <c r="D235" s="151" t="s">
        <v>442</v>
      </c>
      <c r="E235" s="157" t="s">
        <v>3</v>
      </c>
      <c r="F235" s="158" t="s">
        <v>9634</v>
      </c>
      <c r="H235" s="159">
        <v>0.25</v>
      </c>
      <c r="I235" s="160"/>
      <c r="L235" s="156"/>
      <c r="M235" s="161"/>
      <c r="T235" s="162"/>
      <c r="AT235" s="157" t="s">
        <v>442</v>
      </c>
      <c r="AU235" s="157" t="s">
        <v>76</v>
      </c>
      <c r="AV235" s="12" t="s">
        <v>79</v>
      </c>
      <c r="AW235" s="12" t="s">
        <v>31</v>
      </c>
      <c r="AX235" s="12" t="s">
        <v>69</v>
      </c>
      <c r="AY235" s="157" t="s">
        <v>328</v>
      </c>
    </row>
    <row r="236" spans="2:65" s="13" customFormat="1">
      <c r="B236" s="163"/>
      <c r="D236" s="151" t="s">
        <v>442</v>
      </c>
      <c r="E236" s="164" t="s">
        <v>3</v>
      </c>
      <c r="F236" s="165" t="s">
        <v>452</v>
      </c>
      <c r="H236" s="166">
        <v>0.25</v>
      </c>
      <c r="I236" s="167"/>
      <c r="L236" s="163"/>
      <c r="M236" s="168"/>
      <c r="T236" s="169"/>
      <c r="AT236" s="164" t="s">
        <v>442</v>
      </c>
      <c r="AU236" s="164" t="s">
        <v>76</v>
      </c>
      <c r="AV236" s="13" t="s">
        <v>113</v>
      </c>
      <c r="AW236" s="13" t="s">
        <v>31</v>
      </c>
      <c r="AX236" s="13" t="s">
        <v>76</v>
      </c>
      <c r="AY236" s="164" t="s">
        <v>328</v>
      </c>
    </row>
    <row r="237" spans="2:65" s="1" customFormat="1" ht="33" customHeight="1">
      <c r="B237" s="133"/>
      <c r="C237" s="134" t="s">
        <v>125</v>
      </c>
      <c r="D237" s="134" t="s">
        <v>331</v>
      </c>
      <c r="E237" s="135" t="s">
        <v>8040</v>
      </c>
      <c r="F237" s="136" t="s">
        <v>8041</v>
      </c>
      <c r="G237" s="137" t="s">
        <v>574</v>
      </c>
      <c r="H237" s="138">
        <v>7</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76</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917</v>
      </c>
    </row>
    <row r="238" spans="2:65" s="1" customFormat="1">
      <c r="B238" s="34"/>
      <c r="D238" s="147" t="s">
        <v>338</v>
      </c>
      <c r="F238" s="148" t="s">
        <v>8042</v>
      </c>
      <c r="I238" s="149"/>
      <c r="L238" s="34"/>
      <c r="M238" s="150"/>
      <c r="T238" s="55"/>
      <c r="AT238" s="19" t="s">
        <v>338</v>
      </c>
      <c r="AU238" s="19" t="s">
        <v>76</v>
      </c>
    </row>
    <row r="239" spans="2:65" s="1" customFormat="1" ht="37.9" customHeight="1">
      <c r="B239" s="133"/>
      <c r="C239" s="134" t="s">
        <v>696</v>
      </c>
      <c r="D239" s="134" t="s">
        <v>331</v>
      </c>
      <c r="E239" s="135" t="s">
        <v>8065</v>
      </c>
      <c r="F239" s="136" t="s">
        <v>8066</v>
      </c>
      <c r="G239" s="137" t="s">
        <v>367</v>
      </c>
      <c r="H239" s="138">
        <v>1</v>
      </c>
      <c r="I239" s="139"/>
      <c r="J239" s="140">
        <f>ROUND(I239*H239,2)</f>
        <v>0</v>
      </c>
      <c r="K239" s="136" t="s">
        <v>3</v>
      </c>
      <c r="L239" s="34"/>
      <c r="M239" s="141" t="s">
        <v>3</v>
      </c>
      <c r="N239" s="142" t="s">
        <v>40</v>
      </c>
      <c r="P239" s="143">
        <f>O239*H239</f>
        <v>0</v>
      </c>
      <c r="Q239" s="143">
        <v>0</v>
      </c>
      <c r="R239" s="143">
        <f>Q239*H239</f>
        <v>0</v>
      </c>
      <c r="S239" s="143">
        <v>0</v>
      </c>
      <c r="T239" s="144">
        <f>S239*H239</f>
        <v>0</v>
      </c>
      <c r="AR239" s="145" t="s">
        <v>113</v>
      </c>
      <c r="AT239" s="145" t="s">
        <v>331</v>
      </c>
      <c r="AU239" s="145" t="s">
        <v>76</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934</v>
      </c>
    </row>
    <row r="240" spans="2:65" s="1" customFormat="1" ht="19.5">
      <c r="B240" s="34"/>
      <c r="D240" s="151" t="s">
        <v>340</v>
      </c>
      <c r="F240" s="152" t="s">
        <v>8067</v>
      </c>
      <c r="I240" s="149"/>
      <c r="L240" s="34"/>
      <c r="M240" s="150"/>
      <c r="T240" s="55"/>
      <c r="AT240" s="19" t="s">
        <v>340</v>
      </c>
      <c r="AU240" s="19" t="s">
        <v>76</v>
      </c>
    </row>
    <row r="241" spans="2:65" s="1" customFormat="1" ht="16.5" customHeight="1">
      <c r="B241" s="133"/>
      <c r="C241" s="134" t="s">
        <v>703</v>
      </c>
      <c r="D241" s="134" t="s">
        <v>331</v>
      </c>
      <c r="E241" s="135" t="s">
        <v>8070</v>
      </c>
      <c r="F241" s="136" t="s">
        <v>9635</v>
      </c>
      <c r="G241" s="137" t="s">
        <v>367</v>
      </c>
      <c r="H241" s="138">
        <v>1</v>
      </c>
      <c r="I241" s="139"/>
      <c r="J241" s="140">
        <f>ROUND(I241*H241,2)</f>
        <v>0</v>
      </c>
      <c r="K241" s="136" t="s">
        <v>3</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1534</v>
      </c>
    </row>
    <row r="242" spans="2:65" s="1" customFormat="1" ht="37.9" customHeight="1">
      <c r="B242" s="133"/>
      <c r="C242" s="134" t="s">
        <v>710</v>
      </c>
      <c r="D242" s="134" t="s">
        <v>331</v>
      </c>
      <c r="E242" s="135" t="s">
        <v>2697</v>
      </c>
      <c r="F242" s="136" t="s">
        <v>8072</v>
      </c>
      <c r="G242" s="137" t="s">
        <v>439</v>
      </c>
      <c r="H242" s="138">
        <v>17</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113</v>
      </c>
      <c r="AT242" s="145" t="s">
        <v>331</v>
      </c>
      <c r="AU242" s="145" t="s">
        <v>76</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1327</v>
      </c>
    </row>
    <row r="243" spans="2:65" s="1" customFormat="1">
      <c r="B243" s="34"/>
      <c r="D243" s="147" t="s">
        <v>338</v>
      </c>
      <c r="F243" s="148" t="s">
        <v>2700</v>
      </c>
      <c r="I243" s="149"/>
      <c r="L243" s="34"/>
      <c r="M243" s="150"/>
      <c r="T243" s="55"/>
      <c r="AT243" s="19" t="s">
        <v>338</v>
      </c>
      <c r="AU243" s="19" t="s">
        <v>76</v>
      </c>
    </row>
    <row r="244" spans="2:65" s="1" customFormat="1" ht="19.5">
      <c r="B244" s="34"/>
      <c r="D244" s="151" t="s">
        <v>340</v>
      </c>
      <c r="F244" s="152" t="s">
        <v>9333</v>
      </c>
      <c r="I244" s="149"/>
      <c r="L244" s="34"/>
      <c r="M244" s="150"/>
      <c r="T244" s="55"/>
      <c r="AT244" s="19" t="s">
        <v>340</v>
      </c>
      <c r="AU244" s="19" t="s">
        <v>76</v>
      </c>
    </row>
    <row r="245" spans="2:65" s="14" customFormat="1">
      <c r="B245" s="170"/>
      <c r="D245" s="151" t="s">
        <v>442</v>
      </c>
      <c r="E245" s="171" t="s">
        <v>3</v>
      </c>
      <c r="F245" s="172" t="s">
        <v>9334</v>
      </c>
      <c r="H245" s="171" t="s">
        <v>3</v>
      </c>
      <c r="I245" s="173"/>
      <c r="L245" s="170"/>
      <c r="M245" s="174"/>
      <c r="T245" s="175"/>
      <c r="AT245" s="171" t="s">
        <v>442</v>
      </c>
      <c r="AU245" s="171" t="s">
        <v>76</v>
      </c>
      <c r="AV245" s="14" t="s">
        <v>76</v>
      </c>
      <c r="AW245" s="14" t="s">
        <v>31</v>
      </c>
      <c r="AX245" s="14" t="s">
        <v>69</v>
      </c>
      <c r="AY245" s="171" t="s">
        <v>328</v>
      </c>
    </row>
    <row r="246" spans="2:65" s="12" customFormat="1">
      <c r="B246" s="156"/>
      <c r="D246" s="151" t="s">
        <v>442</v>
      </c>
      <c r="E246" s="157" t="s">
        <v>3</v>
      </c>
      <c r="F246" s="158" t="s">
        <v>538</v>
      </c>
      <c r="H246" s="159">
        <v>17</v>
      </c>
      <c r="I246" s="160"/>
      <c r="L246" s="156"/>
      <c r="M246" s="161"/>
      <c r="T246" s="162"/>
      <c r="AT246" s="157" t="s">
        <v>442</v>
      </c>
      <c r="AU246" s="157" t="s">
        <v>76</v>
      </c>
      <c r="AV246" s="12" t="s">
        <v>79</v>
      </c>
      <c r="AW246" s="12" t="s">
        <v>31</v>
      </c>
      <c r="AX246" s="12" t="s">
        <v>69</v>
      </c>
      <c r="AY246" s="157" t="s">
        <v>328</v>
      </c>
    </row>
    <row r="247" spans="2:65" s="13" customFormat="1">
      <c r="B247" s="163"/>
      <c r="D247" s="151" t="s">
        <v>442</v>
      </c>
      <c r="E247" s="164" t="s">
        <v>3</v>
      </c>
      <c r="F247" s="165" t="s">
        <v>452</v>
      </c>
      <c r="H247" s="166">
        <v>17</v>
      </c>
      <c r="I247" s="167"/>
      <c r="L247" s="163"/>
      <c r="M247" s="168"/>
      <c r="T247" s="169"/>
      <c r="AT247" s="164" t="s">
        <v>442</v>
      </c>
      <c r="AU247" s="164" t="s">
        <v>76</v>
      </c>
      <c r="AV247" s="13" t="s">
        <v>113</v>
      </c>
      <c r="AW247" s="13" t="s">
        <v>31</v>
      </c>
      <c r="AX247" s="13" t="s">
        <v>76</v>
      </c>
      <c r="AY247" s="164" t="s">
        <v>328</v>
      </c>
    </row>
    <row r="248" spans="2:65" s="1" customFormat="1" ht="37.9" customHeight="1">
      <c r="B248" s="133"/>
      <c r="C248" s="134" t="s">
        <v>713</v>
      </c>
      <c r="D248" s="134" t="s">
        <v>331</v>
      </c>
      <c r="E248" s="135" t="s">
        <v>8074</v>
      </c>
      <c r="F248" s="136" t="s">
        <v>9636</v>
      </c>
      <c r="G248" s="137" t="s">
        <v>439</v>
      </c>
      <c r="H248" s="138">
        <v>17</v>
      </c>
      <c r="I248" s="139"/>
      <c r="J248" s="140">
        <f>ROUND(I248*H248,2)</f>
        <v>0</v>
      </c>
      <c r="K248" s="136" t="s">
        <v>3</v>
      </c>
      <c r="L248" s="34"/>
      <c r="M248" s="141" t="s">
        <v>3</v>
      </c>
      <c r="N248" s="142" t="s">
        <v>40</v>
      </c>
      <c r="P248" s="143">
        <f>O248*H248</f>
        <v>0</v>
      </c>
      <c r="Q248" s="143">
        <v>0</v>
      </c>
      <c r="R248" s="143">
        <f>Q248*H248</f>
        <v>0</v>
      </c>
      <c r="S248" s="143">
        <v>0</v>
      </c>
      <c r="T248" s="144">
        <f>S248*H248</f>
        <v>0</v>
      </c>
      <c r="AR248" s="145" t="s">
        <v>113</v>
      </c>
      <c r="AT248" s="145" t="s">
        <v>331</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1330</v>
      </c>
    </row>
    <row r="249" spans="2:65" s="1" customFormat="1" ht="49.15" customHeight="1">
      <c r="B249" s="133"/>
      <c r="C249" s="134" t="s">
        <v>718</v>
      </c>
      <c r="D249" s="134" t="s">
        <v>331</v>
      </c>
      <c r="E249" s="135" t="s">
        <v>8076</v>
      </c>
      <c r="F249" s="136" t="s">
        <v>8077</v>
      </c>
      <c r="G249" s="137" t="s">
        <v>491</v>
      </c>
      <c r="H249" s="138">
        <v>0.85</v>
      </c>
      <c r="I249" s="139"/>
      <c r="J249" s="140">
        <f>ROUND(I249*H249,2)</f>
        <v>0</v>
      </c>
      <c r="K249" s="136" t="s">
        <v>3</v>
      </c>
      <c r="L249" s="34"/>
      <c r="M249" s="141" t="s">
        <v>3</v>
      </c>
      <c r="N249" s="142" t="s">
        <v>40</v>
      </c>
      <c r="P249" s="143">
        <f>O249*H249</f>
        <v>0</v>
      </c>
      <c r="Q249" s="143">
        <v>0</v>
      </c>
      <c r="R249" s="143">
        <f>Q249*H249</f>
        <v>0</v>
      </c>
      <c r="S249" s="143">
        <v>0</v>
      </c>
      <c r="T249" s="144">
        <f>S249*H249</f>
        <v>0</v>
      </c>
      <c r="AR249" s="145" t="s">
        <v>113</v>
      </c>
      <c r="AT249" s="145" t="s">
        <v>331</v>
      </c>
      <c r="AU249" s="145" t="s">
        <v>76</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1333</v>
      </c>
    </row>
    <row r="250" spans="2:65" s="14" customFormat="1">
      <c r="B250" s="170"/>
      <c r="D250" s="151" t="s">
        <v>442</v>
      </c>
      <c r="E250" s="171" t="s">
        <v>3</v>
      </c>
      <c r="F250" s="172" t="s">
        <v>9335</v>
      </c>
      <c r="H250" s="171" t="s">
        <v>3</v>
      </c>
      <c r="I250" s="173"/>
      <c r="L250" s="170"/>
      <c r="M250" s="174"/>
      <c r="T250" s="175"/>
      <c r="AT250" s="171" t="s">
        <v>442</v>
      </c>
      <c r="AU250" s="171" t="s">
        <v>76</v>
      </c>
      <c r="AV250" s="14" t="s">
        <v>76</v>
      </c>
      <c r="AW250" s="14" t="s">
        <v>31</v>
      </c>
      <c r="AX250" s="14" t="s">
        <v>69</v>
      </c>
      <c r="AY250" s="171" t="s">
        <v>328</v>
      </c>
    </row>
    <row r="251" spans="2:65" s="12" customFormat="1">
      <c r="B251" s="156"/>
      <c r="D251" s="151" t="s">
        <v>442</v>
      </c>
      <c r="E251" s="157" t="s">
        <v>3</v>
      </c>
      <c r="F251" s="158" t="s">
        <v>9637</v>
      </c>
      <c r="H251" s="159">
        <v>0.85</v>
      </c>
      <c r="I251" s="160"/>
      <c r="L251" s="156"/>
      <c r="M251" s="161"/>
      <c r="T251" s="162"/>
      <c r="AT251" s="157" t="s">
        <v>442</v>
      </c>
      <c r="AU251" s="157" t="s">
        <v>76</v>
      </c>
      <c r="AV251" s="12" t="s">
        <v>79</v>
      </c>
      <c r="AW251" s="12" t="s">
        <v>31</v>
      </c>
      <c r="AX251" s="12" t="s">
        <v>69</v>
      </c>
      <c r="AY251" s="157" t="s">
        <v>328</v>
      </c>
    </row>
    <row r="252" spans="2:65" s="13" customFormat="1">
      <c r="B252" s="163"/>
      <c r="D252" s="151" t="s">
        <v>442</v>
      </c>
      <c r="E252" s="164" t="s">
        <v>3</v>
      </c>
      <c r="F252" s="165" t="s">
        <v>452</v>
      </c>
      <c r="H252" s="166">
        <v>0.85</v>
      </c>
      <c r="I252" s="167"/>
      <c r="L252" s="163"/>
      <c r="M252" s="168"/>
      <c r="T252" s="169"/>
      <c r="AT252" s="164" t="s">
        <v>442</v>
      </c>
      <c r="AU252" s="164" t="s">
        <v>76</v>
      </c>
      <c r="AV252" s="13" t="s">
        <v>113</v>
      </c>
      <c r="AW252" s="13" t="s">
        <v>31</v>
      </c>
      <c r="AX252" s="13" t="s">
        <v>76</v>
      </c>
      <c r="AY252" s="164" t="s">
        <v>328</v>
      </c>
    </row>
    <row r="253" spans="2:65" s="1" customFormat="1" ht="16.5" customHeight="1">
      <c r="B253" s="133"/>
      <c r="C253" s="134" t="s">
        <v>148</v>
      </c>
      <c r="D253" s="134" t="s">
        <v>331</v>
      </c>
      <c r="E253" s="135" t="s">
        <v>8081</v>
      </c>
      <c r="F253" s="136" t="s">
        <v>8082</v>
      </c>
      <c r="G253" s="137" t="s">
        <v>491</v>
      </c>
      <c r="H253" s="138">
        <v>0.85</v>
      </c>
      <c r="I253" s="139"/>
      <c r="J253" s="140">
        <f>ROUND(I253*H253,2)</f>
        <v>0</v>
      </c>
      <c r="K253" s="136" t="s">
        <v>3</v>
      </c>
      <c r="L253" s="34"/>
      <c r="M253" s="141" t="s">
        <v>3</v>
      </c>
      <c r="N253" s="142" t="s">
        <v>40</v>
      </c>
      <c r="P253" s="143">
        <f>O253*H253</f>
        <v>0</v>
      </c>
      <c r="Q253" s="143">
        <v>0</v>
      </c>
      <c r="R253" s="143">
        <f>Q253*H253</f>
        <v>0</v>
      </c>
      <c r="S253" s="143">
        <v>0</v>
      </c>
      <c r="T253" s="144">
        <f>S253*H253</f>
        <v>0</v>
      </c>
      <c r="AR253" s="145" t="s">
        <v>113</v>
      </c>
      <c r="AT253" s="145" t="s">
        <v>331</v>
      </c>
      <c r="AU253" s="145" t="s">
        <v>76</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1336</v>
      </c>
    </row>
    <row r="254" spans="2:65" s="1" customFormat="1" ht="49.15" customHeight="1">
      <c r="B254" s="133"/>
      <c r="C254" s="134" t="s">
        <v>152</v>
      </c>
      <c r="D254" s="134" t="s">
        <v>331</v>
      </c>
      <c r="E254" s="135" t="s">
        <v>8098</v>
      </c>
      <c r="F254" s="136" t="s">
        <v>8099</v>
      </c>
      <c r="G254" s="137" t="s">
        <v>585</v>
      </c>
      <c r="H254" s="138">
        <v>5.0000000000000001E-3</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1339</v>
      </c>
    </row>
    <row r="255" spans="2:65" s="1" customFormat="1">
      <c r="B255" s="34"/>
      <c r="D255" s="147" t="s">
        <v>338</v>
      </c>
      <c r="F255" s="148" t="s">
        <v>8100</v>
      </c>
      <c r="I255" s="149"/>
      <c r="L255" s="34"/>
      <c r="M255" s="150"/>
      <c r="T255" s="55"/>
      <c r="AT255" s="19" t="s">
        <v>338</v>
      </c>
      <c r="AU255" s="19" t="s">
        <v>76</v>
      </c>
    </row>
    <row r="256" spans="2:65" s="12" customFormat="1">
      <c r="B256" s="156"/>
      <c r="D256" s="151" t="s">
        <v>442</v>
      </c>
      <c r="E256" s="157" t="s">
        <v>3</v>
      </c>
      <c r="F256" s="158" t="s">
        <v>9638</v>
      </c>
      <c r="H256" s="159">
        <v>5.0000000000000001E-3</v>
      </c>
      <c r="I256" s="160"/>
      <c r="L256" s="156"/>
      <c r="M256" s="161"/>
      <c r="T256" s="162"/>
      <c r="AT256" s="157" t="s">
        <v>442</v>
      </c>
      <c r="AU256" s="157" t="s">
        <v>76</v>
      </c>
      <c r="AV256" s="12" t="s">
        <v>79</v>
      </c>
      <c r="AW256" s="12" t="s">
        <v>31</v>
      </c>
      <c r="AX256" s="12" t="s">
        <v>69</v>
      </c>
      <c r="AY256" s="157" t="s">
        <v>328</v>
      </c>
    </row>
    <row r="257" spans="2:65" s="13" customFormat="1">
      <c r="B257" s="163"/>
      <c r="D257" s="151" t="s">
        <v>442</v>
      </c>
      <c r="E257" s="164" t="s">
        <v>3</v>
      </c>
      <c r="F257" s="165" t="s">
        <v>452</v>
      </c>
      <c r="H257" s="166">
        <v>5.0000000000000001E-3</v>
      </c>
      <c r="I257" s="167"/>
      <c r="L257" s="163"/>
      <c r="M257" s="168"/>
      <c r="T257" s="169"/>
      <c r="AT257" s="164" t="s">
        <v>442</v>
      </c>
      <c r="AU257" s="164" t="s">
        <v>76</v>
      </c>
      <c r="AV257" s="13" t="s">
        <v>113</v>
      </c>
      <c r="AW257" s="13" t="s">
        <v>31</v>
      </c>
      <c r="AX257" s="13" t="s">
        <v>76</v>
      </c>
      <c r="AY257" s="164" t="s">
        <v>328</v>
      </c>
    </row>
    <row r="258" spans="2:65" s="1" customFormat="1" ht="37.9" customHeight="1">
      <c r="B258" s="133"/>
      <c r="C258" s="176" t="s">
        <v>155</v>
      </c>
      <c r="D258" s="176" t="s">
        <v>539</v>
      </c>
      <c r="E258" s="177" t="s">
        <v>8102</v>
      </c>
      <c r="F258" s="178" t="s">
        <v>8103</v>
      </c>
      <c r="G258" s="179" t="s">
        <v>1383</v>
      </c>
      <c r="H258" s="180">
        <v>1.4</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76</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1342</v>
      </c>
    </row>
    <row r="259" spans="2:65" s="12" customFormat="1">
      <c r="B259" s="156"/>
      <c r="D259" s="151" t="s">
        <v>442</v>
      </c>
      <c r="E259" s="157" t="s">
        <v>3</v>
      </c>
      <c r="F259" s="158" t="s">
        <v>9639</v>
      </c>
      <c r="H259" s="159">
        <v>1.4</v>
      </c>
      <c r="I259" s="160"/>
      <c r="L259" s="156"/>
      <c r="M259" s="161"/>
      <c r="T259" s="162"/>
      <c r="AT259" s="157" t="s">
        <v>442</v>
      </c>
      <c r="AU259" s="157" t="s">
        <v>76</v>
      </c>
      <c r="AV259" s="12" t="s">
        <v>79</v>
      </c>
      <c r="AW259" s="12" t="s">
        <v>31</v>
      </c>
      <c r="AX259" s="12" t="s">
        <v>69</v>
      </c>
      <c r="AY259" s="157" t="s">
        <v>328</v>
      </c>
    </row>
    <row r="260" spans="2:65" s="13" customFormat="1">
      <c r="B260" s="163"/>
      <c r="D260" s="151" t="s">
        <v>442</v>
      </c>
      <c r="E260" s="164" t="s">
        <v>3</v>
      </c>
      <c r="F260" s="165" t="s">
        <v>452</v>
      </c>
      <c r="H260" s="166">
        <v>1.4</v>
      </c>
      <c r="I260" s="167"/>
      <c r="L260" s="163"/>
      <c r="M260" s="168"/>
      <c r="T260" s="169"/>
      <c r="AT260" s="164" t="s">
        <v>442</v>
      </c>
      <c r="AU260" s="164" t="s">
        <v>76</v>
      </c>
      <c r="AV260" s="13" t="s">
        <v>113</v>
      </c>
      <c r="AW260" s="13" t="s">
        <v>31</v>
      </c>
      <c r="AX260" s="13" t="s">
        <v>76</v>
      </c>
      <c r="AY260" s="164" t="s">
        <v>328</v>
      </c>
    </row>
    <row r="261" spans="2:65" s="1" customFormat="1" ht="16.5" customHeight="1">
      <c r="B261" s="133"/>
      <c r="C261" s="176" t="s">
        <v>158</v>
      </c>
      <c r="D261" s="176" t="s">
        <v>539</v>
      </c>
      <c r="E261" s="177" t="s">
        <v>8105</v>
      </c>
      <c r="F261" s="178" t="s">
        <v>8106</v>
      </c>
      <c r="G261" s="179" t="s">
        <v>1383</v>
      </c>
      <c r="H261" s="180">
        <v>0.35</v>
      </c>
      <c r="I261" s="181"/>
      <c r="J261" s="182">
        <f>ROUND(I261*H261,2)</f>
        <v>0</v>
      </c>
      <c r="K261" s="178" t="s">
        <v>335</v>
      </c>
      <c r="L261" s="183"/>
      <c r="M261" s="184" t="s">
        <v>3</v>
      </c>
      <c r="N261" s="185" t="s">
        <v>40</v>
      </c>
      <c r="P261" s="143">
        <f>O261*H261</f>
        <v>0</v>
      </c>
      <c r="Q261" s="143">
        <v>0</v>
      </c>
      <c r="R261" s="143">
        <f>Q261*H261</f>
        <v>0</v>
      </c>
      <c r="S261" s="143">
        <v>0</v>
      </c>
      <c r="T261" s="144">
        <f>S261*H261</f>
        <v>0</v>
      </c>
      <c r="AR261" s="145" t="s">
        <v>171</v>
      </c>
      <c r="AT261" s="145" t="s">
        <v>539</v>
      </c>
      <c r="AU261" s="145" t="s">
        <v>76</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570</v>
      </c>
    </row>
    <row r="262" spans="2:65" s="1" customFormat="1" ht="19.5">
      <c r="B262" s="34"/>
      <c r="D262" s="151" t="s">
        <v>340</v>
      </c>
      <c r="F262" s="152" t="s">
        <v>8943</v>
      </c>
      <c r="I262" s="149"/>
      <c r="L262" s="34"/>
      <c r="M262" s="150"/>
      <c r="T262" s="55"/>
      <c r="AT262" s="19" t="s">
        <v>340</v>
      </c>
      <c r="AU262" s="19" t="s">
        <v>76</v>
      </c>
    </row>
    <row r="263" spans="2:65" s="14" customFormat="1" ht="22.5">
      <c r="B263" s="170"/>
      <c r="D263" s="151" t="s">
        <v>442</v>
      </c>
      <c r="E263" s="171" t="s">
        <v>3</v>
      </c>
      <c r="F263" s="172" t="s">
        <v>9342</v>
      </c>
      <c r="H263" s="171" t="s">
        <v>3</v>
      </c>
      <c r="I263" s="173"/>
      <c r="L263" s="170"/>
      <c r="M263" s="174"/>
      <c r="T263" s="175"/>
      <c r="AT263" s="171" t="s">
        <v>442</v>
      </c>
      <c r="AU263" s="171" t="s">
        <v>76</v>
      </c>
      <c r="AV263" s="14" t="s">
        <v>76</v>
      </c>
      <c r="AW263" s="14" t="s">
        <v>31</v>
      </c>
      <c r="AX263" s="14" t="s">
        <v>69</v>
      </c>
      <c r="AY263" s="171" t="s">
        <v>328</v>
      </c>
    </row>
    <row r="264" spans="2:65" s="12" customFormat="1">
      <c r="B264" s="156"/>
      <c r="D264" s="151" t="s">
        <v>442</v>
      </c>
      <c r="E264" s="157" t="s">
        <v>3</v>
      </c>
      <c r="F264" s="158" t="s">
        <v>9640</v>
      </c>
      <c r="H264" s="159">
        <v>0.35</v>
      </c>
      <c r="I264" s="160"/>
      <c r="L264" s="156"/>
      <c r="M264" s="161"/>
      <c r="T264" s="162"/>
      <c r="AT264" s="157" t="s">
        <v>442</v>
      </c>
      <c r="AU264" s="157" t="s">
        <v>76</v>
      </c>
      <c r="AV264" s="12" t="s">
        <v>79</v>
      </c>
      <c r="AW264" s="12" t="s">
        <v>31</v>
      </c>
      <c r="AX264" s="12" t="s">
        <v>69</v>
      </c>
      <c r="AY264" s="157" t="s">
        <v>328</v>
      </c>
    </row>
    <row r="265" spans="2:65" s="13" customFormat="1">
      <c r="B265" s="163"/>
      <c r="D265" s="151" t="s">
        <v>442</v>
      </c>
      <c r="E265" s="164" t="s">
        <v>3</v>
      </c>
      <c r="F265" s="165" t="s">
        <v>452</v>
      </c>
      <c r="H265" s="166">
        <v>0.35</v>
      </c>
      <c r="I265" s="167"/>
      <c r="L265" s="163"/>
      <c r="M265" s="168"/>
      <c r="T265" s="169"/>
      <c r="AT265" s="164" t="s">
        <v>442</v>
      </c>
      <c r="AU265" s="164" t="s">
        <v>76</v>
      </c>
      <c r="AV265" s="13" t="s">
        <v>113</v>
      </c>
      <c r="AW265" s="13" t="s">
        <v>31</v>
      </c>
      <c r="AX265" s="13" t="s">
        <v>76</v>
      </c>
      <c r="AY265" s="164" t="s">
        <v>328</v>
      </c>
    </row>
    <row r="266" spans="2:65" s="1" customFormat="1" ht="16.5" customHeight="1">
      <c r="B266" s="133"/>
      <c r="C266" s="134" t="s">
        <v>161</v>
      </c>
      <c r="D266" s="134" t="s">
        <v>331</v>
      </c>
      <c r="E266" s="135" t="s">
        <v>8113</v>
      </c>
      <c r="F266" s="136" t="s">
        <v>8114</v>
      </c>
      <c r="G266" s="137" t="s">
        <v>574</v>
      </c>
      <c r="H266" s="138">
        <v>7</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76</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1347</v>
      </c>
    </row>
    <row r="267" spans="2:65" s="1" customFormat="1">
      <c r="B267" s="34"/>
      <c r="D267" s="147" t="s">
        <v>338</v>
      </c>
      <c r="F267" s="148" t="s">
        <v>8115</v>
      </c>
      <c r="I267" s="149"/>
      <c r="L267" s="34"/>
      <c r="M267" s="150"/>
      <c r="T267" s="55"/>
      <c r="AT267" s="19" t="s">
        <v>338</v>
      </c>
      <c r="AU267" s="19" t="s">
        <v>76</v>
      </c>
    </row>
    <row r="268" spans="2:65" s="1" customFormat="1" ht="16.5" customHeight="1">
      <c r="B268" s="133"/>
      <c r="C268" s="176" t="s">
        <v>747</v>
      </c>
      <c r="D268" s="176" t="s">
        <v>539</v>
      </c>
      <c r="E268" s="177" t="s">
        <v>8116</v>
      </c>
      <c r="F268" s="178" t="s">
        <v>8117</v>
      </c>
      <c r="G268" s="179" t="s">
        <v>574</v>
      </c>
      <c r="H268" s="180">
        <v>7</v>
      </c>
      <c r="I268" s="181"/>
      <c r="J268" s="182">
        <f>ROUND(I268*H268,2)</f>
        <v>0</v>
      </c>
      <c r="K268" s="178" t="s">
        <v>3</v>
      </c>
      <c r="L268" s="183"/>
      <c r="M268" s="184" t="s">
        <v>3</v>
      </c>
      <c r="N268" s="185" t="s">
        <v>40</v>
      </c>
      <c r="P268" s="143">
        <f>O268*H268</f>
        <v>0</v>
      </c>
      <c r="Q268" s="143">
        <v>0</v>
      </c>
      <c r="R268" s="143">
        <f>Q268*H268</f>
        <v>0</v>
      </c>
      <c r="S268" s="143">
        <v>0</v>
      </c>
      <c r="T268" s="144">
        <f>S268*H268</f>
        <v>0</v>
      </c>
      <c r="AR268" s="145" t="s">
        <v>171</v>
      </c>
      <c r="AT268" s="145" t="s">
        <v>539</v>
      </c>
      <c r="AU268" s="145" t="s">
        <v>76</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1350</v>
      </c>
    </row>
    <row r="269" spans="2:65" s="1" customFormat="1" ht="24.2" customHeight="1">
      <c r="B269" s="133"/>
      <c r="C269" s="134" t="s">
        <v>751</v>
      </c>
      <c r="D269" s="134" t="s">
        <v>331</v>
      </c>
      <c r="E269" s="135" t="s">
        <v>8118</v>
      </c>
      <c r="F269" s="136" t="s">
        <v>8119</v>
      </c>
      <c r="G269" s="137" t="s">
        <v>8120</v>
      </c>
      <c r="H269" s="138">
        <v>1</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76</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1353</v>
      </c>
    </row>
    <row r="270" spans="2:65" s="1" customFormat="1">
      <c r="B270" s="34"/>
      <c r="D270" s="147" t="s">
        <v>338</v>
      </c>
      <c r="F270" s="148" t="s">
        <v>8121</v>
      </c>
      <c r="I270" s="149"/>
      <c r="L270" s="34"/>
      <c r="M270" s="150"/>
      <c r="T270" s="55"/>
      <c r="AT270" s="19" t="s">
        <v>338</v>
      </c>
      <c r="AU270" s="19" t="s">
        <v>76</v>
      </c>
    </row>
    <row r="271" spans="2:65" s="1" customFormat="1" ht="37.9" customHeight="1">
      <c r="B271" s="133"/>
      <c r="C271" s="134" t="s">
        <v>756</v>
      </c>
      <c r="D271" s="134" t="s">
        <v>331</v>
      </c>
      <c r="E271" s="135" t="s">
        <v>8133</v>
      </c>
      <c r="F271" s="136" t="s">
        <v>8134</v>
      </c>
      <c r="G271" s="137" t="s">
        <v>585</v>
      </c>
      <c r="H271" s="138">
        <v>0.61699999999999999</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1356</v>
      </c>
    </row>
    <row r="272" spans="2:65" s="1" customFormat="1">
      <c r="B272" s="34"/>
      <c r="D272" s="147" t="s">
        <v>338</v>
      </c>
      <c r="F272" s="148" t="s">
        <v>8135</v>
      </c>
      <c r="I272" s="149"/>
      <c r="L272" s="34"/>
      <c r="M272" s="150"/>
      <c r="T272" s="55"/>
      <c r="AT272" s="19" t="s">
        <v>338</v>
      </c>
      <c r="AU272" s="19" t="s">
        <v>76</v>
      </c>
    </row>
    <row r="273" spans="2:65" s="1" customFormat="1" ht="24.2" customHeight="1">
      <c r="B273" s="133"/>
      <c r="C273" s="134" t="s">
        <v>760</v>
      </c>
      <c r="D273" s="134" t="s">
        <v>331</v>
      </c>
      <c r="E273" s="135" t="s">
        <v>8136</v>
      </c>
      <c r="F273" s="136" t="s">
        <v>8137</v>
      </c>
      <c r="G273" s="137" t="s">
        <v>585</v>
      </c>
      <c r="H273" s="138">
        <v>0.61699999999999999</v>
      </c>
      <c r="I273" s="139"/>
      <c r="J273" s="140">
        <f>ROUND(I273*H273,2)</f>
        <v>0</v>
      </c>
      <c r="K273" s="136" t="s">
        <v>3</v>
      </c>
      <c r="L273" s="34"/>
      <c r="M273" s="141" t="s">
        <v>3</v>
      </c>
      <c r="N273" s="142" t="s">
        <v>40</v>
      </c>
      <c r="P273" s="143">
        <f>O273*H273</f>
        <v>0</v>
      </c>
      <c r="Q273" s="143">
        <v>0</v>
      </c>
      <c r="R273" s="143">
        <f>Q273*H273</f>
        <v>0</v>
      </c>
      <c r="S273" s="143">
        <v>0</v>
      </c>
      <c r="T273" s="144">
        <f>S273*H273</f>
        <v>0</v>
      </c>
      <c r="AR273" s="145" t="s">
        <v>113</v>
      </c>
      <c r="AT273" s="145" t="s">
        <v>331</v>
      </c>
      <c r="AU273" s="145" t="s">
        <v>76</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1359</v>
      </c>
    </row>
    <row r="274" spans="2:65" s="11" customFormat="1" ht="25.9" customHeight="1">
      <c r="B274" s="121"/>
      <c r="D274" s="122" t="s">
        <v>68</v>
      </c>
      <c r="E274" s="123" t="s">
        <v>8187</v>
      </c>
      <c r="F274" s="123" t="s">
        <v>8188</v>
      </c>
      <c r="I274" s="124"/>
      <c r="J274" s="125">
        <f>BK274</f>
        <v>0</v>
      </c>
      <c r="L274" s="121"/>
      <c r="M274" s="126"/>
      <c r="P274" s="127">
        <f>SUM(P275:P301)</f>
        <v>0</v>
      </c>
      <c r="R274" s="127">
        <f>SUM(R275:R301)</f>
        <v>0</v>
      </c>
      <c r="T274" s="128">
        <f>SUM(T275:T301)</f>
        <v>0</v>
      </c>
      <c r="AR274" s="122" t="s">
        <v>76</v>
      </c>
      <c r="AT274" s="129" t="s">
        <v>68</v>
      </c>
      <c r="AU274" s="129" t="s">
        <v>69</v>
      </c>
      <c r="AY274" s="122" t="s">
        <v>328</v>
      </c>
      <c r="BK274" s="130">
        <f>SUM(BK275:BK301)</f>
        <v>0</v>
      </c>
    </row>
    <row r="275" spans="2:65" s="1" customFormat="1" ht="49.15" customHeight="1">
      <c r="B275" s="133"/>
      <c r="C275" s="134" t="s">
        <v>764</v>
      </c>
      <c r="D275" s="134" t="s">
        <v>331</v>
      </c>
      <c r="E275" s="135" t="s">
        <v>8189</v>
      </c>
      <c r="F275" s="136" t="s">
        <v>8190</v>
      </c>
      <c r="G275" s="137" t="s">
        <v>439</v>
      </c>
      <c r="H275" s="138">
        <v>59</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76</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1362</v>
      </c>
    </row>
    <row r="276" spans="2:65" s="1" customFormat="1">
      <c r="B276" s="34"/>
      <c r="D276" s="147" t="s">
        <v>338</v>
      </c>
      <c r="F276" s="148" t="s">
        <v>8191</v>
      </c>
      <c r="I276" s="149"/>
      <c r="L276" s="34"/>
      <c r="M276" s="150"/>
      <c r="T276" s="55"/>
      <c r="AT276" s="19" t="s">
        <v>338</v>
      </c>
      <c r="AU276" s="19" t="s">
        <v>76</v>
      </c>
    </row>
    <row r="277" spans="2:65" s="1" customFormat="1" ht="21.75" customHeight="1">
      <c r="B277" s="133"/>
      <c r="C277" s="134" t="s">
        <v>165</v>
      </c>
      <c r="D277" s="134" t="s">
        <v>331</v>
      </c>
      <c r="E277" s="135" t="s">
        <v>8171</v>
      </c>
      <c r="F277" s="136" t="s">
        <v>8172</v>
      </c>
      <c r="G277" s="137" t="s">
        <v>439</v>
      </c>
      <c r="H277" s="138">
        <v>59</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1568</v>
      </c>
    </row>
    <row r="278" spans="2:65" s="1" customFormat="1">
      <c r="B278" s="34"/>
      <c r="D278" s="147" t="s">
        <v>338</v>
      </c>
      <c r="F278" s="148" t="s">
        <v>8173</v>
      </c>
      <c r="I278" s="149"/>
      <c r="L278" s="34"/>
      <c r="M278" s="150"/>
      <c r="T278" s="55"/>
      <c r="AT278" s="19" t="s">
        <v>338</v>
      </c>
      <c r="AU278" s="19" t="s">
        <v>76</v>
      </c>
    </row>
    <row r="279" spans="2:65" s="1" customFormat="1" ht="37.9" customHeight="1">
      <c r="B279" s="133"/>
      <c r="C279" s="134" t="s">
        <v>773</v>
      </c>
      <c r="D279" s="134" t="s">
        <v>331</v>
      </c>
      <c r="E279" s="135" t="s">
        <v>8192</v>
      </c>
      <c r="F279" s="136" t="s">
        <v>8193</v>
      </c>
      <c r="G279" s="137" t="s">
        <v>439</v>
      </c>
      <c r="H279" s="138">
        <v>59</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1367</v>
      </c>
    </row>
    <row r="280" spans="2:65" s="1" customFormat="1">
      <c r="B280" s="34"/>
      <c r="D280" s="147" t="s">
        <v>338</v>
      </c>
      <c r="F280" s="148" t="s">
        <v>8194</v>
      </c>
      <c r="I280" s="149"/>
      <c r="L280" s="34"/>
      <c r="M280" s="150"/>
      <c r="T280" s="55"/>
      <c r="AT280" s="19" t="s">
        <v>338</v>
      </c>
      <c r="AU280" s="19" t="s">
        <v>76</v>
      </c>
    </row>
    <row r="281" spans="2:65" s="1" customFormat="1" ht="16.5" customHeight="1">
      <c r="B281" s="133"/>
      <c r="C281" s="176" t="s">
        <v>778</v>
      </c>
      <c r="D281" s="176" t="s">
        <v>539</v>
      </c>
      <c r="E281" s="177" t="s">
        <v>8164</v>
      </c>
      <c r="F281" s="178" t="s">
        <v>8165</v>
      </c>
      <c r="G281" s="179" t="s">
        <v>1383</v>
      </c>
      <c r="H281" s="180">
        <v>1.77</v>
      </c>
      <c r="I281" s="181"/>
      <c r="J281" s="182">
        <f>ROUND(I281*H281,2)</f>
        <v>0</v>
      </c>
      <c r="K281" s="178" t="s">
        <v>335</v>
      </c>
      <c r="L281" s="183"/>
      <c r="M281" s="184" t="s">
        <v>3</v>
      </c>
      <c r="N281" s="185" t="s">
        <v>40</v>
      </c>
      <c r="P281" s="143">
        <f>O281*H281</f>
        <v>0</v>
      </c>
      <c r="Q281" s="143">
        <v>0</v>
      </c>
      <c r="R281" s="143">
        <f>Q281*H281</f>
        <v>0</v>
      </c>
      <c r="S281" s="143">
        <v>0</v>
      </c>
      <c r="T281" s="144">
        <f>S281*H281</f>
        <v>0</v>
      </c>
      <c r="AR281" s="145" t="s">
        <v>171</v>
      </c>
      <c r="AT281" s="145" t="s">
        <v>539</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1370</v>
      </c>
    </row>
    <row r="282" spans="2:65" s="14" customFormat="1">
      <c r="B282" s="170"/>
      <c r="D282" s="151" t="s">
        <v>442</v>
      </c>
      <c r="E282" s="171" t="s">
        <v>3</v>
      </c>
      <c r="F282" s="172" t="s">
        <v>8195</v>
      </c>
      <c r="H282" s="171" t="s">
        <v>3</v>
      </c>
      <c r="I282" s="173"/>
      <c r="L282" s="170"/>
      <c r="M282" s="174"/>
      <c r="T282" s="175"/>
      <c r="AT282" s="171" t="s">
        <v>442</v>
      </c>
      <c r="AU282" s="171" t="s">
        <v>76</v>
      </c>
      <c r="AV282" s="14" t="s">
        <v>76</v>
      </c>
      <c r="AW282" s="14" t="s">
        <v>31</v>
      </c>
      <c r="AX282" s="14" t="s">
        <v>69</v>
      </c>
      <c r="AY282" s="171" t="s">
        <v>328</v>
      </c>
    </row>
    <row r="283" spans="2:65" s="12" customFormat="1">
      <c r="B283" s="156"/>
      <c r="D283" s="151" t="s">
        <v>442</v>
      </c>
      <c r="E283" s="157" t="s">
        <v>3</v>
      </c>
      <c r="F283" s="158" t="s">
        <v>9641</v>
      </c>
      <c r="H283" s="159">
        <v>1.77</v>
      </c>
      <c r="I283" s="160"/>
      <c r="L283" s="156"/>
      <c r="M283" s="161"/>
      <c r="T283" s="162"/>
      <c r="AT283" s="157" t="s">
        <v>442</v>
      </c>
      <c r="AU283" s="157" t="s">
        <v>76</v>
      </c>
      <c r="AV283" s="12" t="s">
        <v>79</v>
      </c>
      <c r="AW283" s="12" t="s">
        <v>31</v>
      </c>
      <c r="AX283" s="12" t="s">
        <v>69</v>
      </c>
      <c r="AY283" s="157" t="s">
        <v>328</v>
      </c>
    </row>
    <row r="284" spans="2:65" s="13" customFormat="1">
      <c r="B284" s="163"/>
      <c r="D284" s="151" t="s">
        <v>442</v>
      </c>
      <c r="E284" s="164" t="s">
        <v>3</v>
      </c>
      <c r="F284" s="165" t="s">
        <v>452</v>
      </c>
      <c r="H284" s="166">
        <v>1.77</v>
      </c>
      <c r="I284" s="167"/>
      <c r="L284" s="163"/>
      <c r="M284" s="168"/>
      <c r="T284" s="169"/>
      <c r="AT284" s="164" t="s">
        <v>442</v>
      </c>
      <c r="AU284" s="164" t="s">
        <v>76</v>
      </c>
      <c r="AV284" s="13" t="s">
        <v>113</v>
      </c>
      <c r="AW284" s="13" t="s">
        <v>31</v>
      </c>
      <c r="AX284" s="13" t="s">
        <v>76</v>
      </c>
      <c r="AY284" s="164" t="s">
        <v>328</v>
      </c>
    </row>
    <row r="285" spans="2:65" s="1" customFormat="1" ht="44.25" customHeight="1">
      <c r="B285" s="133"/>
      <c r="C285" s="134" t="s">
        <v>783</v>
      </c>
      <c r="D285" s="134" t="s">
        <v>331</v>
      </c>
      <c r="E285" s="135" t="s">
        <v>8197</v>
      </c>
      <c r="F285" s="136" t="s">
        <v>8177</v>
      </c>
      <c r="G285" s="137" t="s">
        <v>585</v>
      </c>
      <c r="H285" s="138">
        <v>1E-3</v>
      </c>
      <c r="I285" s="139"/>
      <c r="J285" s="140">
        <f>ROUND(I285*H285,2)</f>
        <v>0</v>
      </c>
      <c r="K285" s="136" t="s">
        <v>3</v>
      </c>
      <c r="L285" s="34"/>
      <c r="M285" s="141" t="s">
        <v>3</v>
      </c>
      <c r="N285" s="142" t="s">
        <v>40</v>
      </c>
      <c r="P285" s="143">
        <f>O285*H285</f>
        <v>0</v>
      </c>
      <c r="Q285" s="143">
        <v>0</v>
      </c>
      <c r="R285" s="143">
        <f>Q285*H285</f>
        <v>0</v>
      </c>
      <c r="S285" s="143">
        <v>0</v>
      </c>
      <c r="T285" s="144">
        <f>S285*H285</f>
        <v>0</v>
      </c>
      <c r="AR285" s="145" t="s">
        <v>113</v>
      </c>
      <c r="AT285" s="145" t="s">
        <v>331</v>
      </c>
      <c r="AU285" s="145" t="s">
        <v>76</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113</v>
      </c>
      <c r="BM285" s="145" t="s">
        <v>1575</v>
      </c>
    </row>
    <row r="286" spans="2:65" s="1" customFormat="1" ht="19.5">
      <c r="B286" s="34"/>
      <c r="D286" s="151" t="s">
        <v>340</v>
      </c>
      <c r="F286" s="152" t="s">
        <v>8198</v>
      </c>
      <c r="I286" s="149"/>
      <c r="L286" s="34"/>
      <c r="M286" s="150"/>
      <c r="T286" s="55"/>
      <c r="AT286" s="19" t="s">
        <v>340</v>
      </c>
      <c r="AU286" s="19" t="s">
        <v>76</v>
      </c>
    </row>
    <row r="287" spans="2:65" s="12" customFormat="1">
      <c r="B287" s="156"/>
      <c r="D287" s="151" t="s">
        <v>442</v>
      </c>
      <c r="E287" s="157" t="s">
        <v>3</v>
      </c>
      <c r="F287" s="158" t="s">
        <v>9642</v>
      </c>
      <c r="H287" s="159">
        <v>1E-3</v>
      </c>
      <c r="I287" s="160"/>
      <c r="L287" s="156"/>
      <c r="M287" s="161"/>
      <c r="T287" s="162"/>
      <c r="AT287" s="157" t="s">
        <v>442</v>
      </c>
      <c r="AU287" s="157" t="s">
        <v>76</v>
      </c>
      <c r="AV287" s="12" t="s">
        <v>79</v>
      </c>
      <c r="AW287" s="12" t="s">
        <v>31</v>
      </c>
      <c r="AX287" s="12" t="s">
        <v>69</v>
      </c>
      <c r="AY287" s="157" t="s">
        <v>328</v>
      </c>
    </row>
    <row r="288" spans="2:65" s="13" customFormat="1">
      <c r="B288" s="163"/>
      <c r="D288" s="151" t="s">
        <v>442</v>
      </c>
      <c r="E288" s="164" t="s">
        <v>3</v>
      </c>
      <c r="F288" s="165" t="s">
        <v>452</v>
      </c>
      <c r="H288" s="166">
        <v>1E-3</v>
      </c>
      <c r="I288" s="167"/>
      <c r="L288" s="163"/>
      <c r="M288" s="168"/>
      <c r="T288" s="169"/>
      <c r="AT288" s="164" t="s">
        <v>442</v>
      </c>
      <c r="AU288" s="164" t="s">
        <v>76</v>
      </c>
      <c r="AV288" s="13" t="s">
        <v>113</v>
      </c>
      <c r="AW288" s="13" t="s">
        <v>31</v>
      </c>
      <c r="AX288" s="13" t="s">
        <v>76</v>
      </c>
      <c r="AY288" s="164" t="s">
        <v>328</v>
      </c>
    </row>
    <row r="289" spans="2:65" s="1" customFormat="1" ht="16.5" customHeight="1">
      <c r="B289" s="133"/>
      <c r="C289" s="176" t="s">
        <v>788</v>
      </c>
      <c r="D289" s="176" t="s">
        <v>539</v>
      </c>
      <c r="E289" s="177" t="s">
        <v>8180</v>
      </c>
      <c r="F289" s="178" t="s">
        <v>8106</v>
      </c>
      <c r="G289" s="179" t="s">
        <v>1383</v>
      </c>
      <c r="H289" s="180">
        <v>1.18</v>
      </c>
      <c r="I289" s="181"/>
      <c r="J289" s="182">
        <f>ROUND(I289*H289,2)</f>
        <v>0</v>
      </c>
      <c r="K289" s="178" t="s">
        <v>335</v>
      </c>
      <c r="L289" s="183"/>
      <c r="M289" s="184" t="s">
        <v>3</v>
      </c>
      <c r="N289" s="185" t="s">
        <v>40</v>
      </c>
      <c r="P289" s="143">
        <f>O289*H289</f>
        <v>0</v>
      </c>
      <c r="Q289" s="143">
        <v>0</v>
      </c>
      <c r="R289" s="143">
        <f>Q289*H289</f>
        <v>0</v>
      </c>
      <c r="S289" s="143">
        <v>0</v>
      </c>
      <c r="T289" s="144">
        <f>S289*H289</f>
        <v>0</v>
      </c>
      <c r="AR289" s="145" t="s">
        <v>171</v>
      </c>
      <c r="AT289" s="145" t="s">
        <v>539</v>
      </c>
      <c r="AU289" s="145" t="s">
        <v>76</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1374</v>
      </c>
    </row>
    <row r="290" spans="2:65" s="1" customFormat="1" ht="19.5">
      <c r="B290" s="34"/>
      <c r="D290" s="151" t="s">
        <v>340</v>
      </c>
      <c r="F290" s="152" t="s">
        <v>8198</v>
      </c>
      <c r="I290" s="149"/>
      <c r="L290" s="34"/>
      <c r="M290" s="150"/>
      <c r="T290" s="55"/>
      <c r="AT290" s="19" t="s">
        <v>340</v>
      </c>
      <c r="AU290" s="19" t="s">
        <v>76</v>
      </c>
    </row>
    <row r="291" spans="2:65" s="14" customFormat="1">
      <c r="B291" s="170"/>
      <c r="D291" s="151" t="s">
        <v>442</v>
      </c>
      <c r="E291" s="171" t="s">
        <v>3</v>
      </c>
      <c r="F291" s="172" t="s">
        <v>8200</v>
      </c>
      <c r="H291" s="171" t="s">
        <v>3</v>
      </c>
      <c r="I291" s="173"/>
      <c r="L291" s="170"/>
      <c r="M291" s="174"/>
      <c r="T291" s="175"/>
      <c r="AT291" s="171" t="s">
        <v>442</v>
      </c>
      <c r="AU291" s="171" t="s">
        <v>76</v>
      </c>
      <c r="AV291" s="14" t="s">
        <v>76</v>
      </c>
      <c r="AW291" s="14" t="s">
        <v>31</v>
      </c>
      <c r="AX291" s="14" t="s">
        <v>69</v>
      </c>
      <c r="AY291" s="171" t="s">
        <v>328</v>
      </c>
    </row>
    <row r="292" spans="2:65" s="12" customFormat="1">
      <c r="B292" s="156"/>
      <c r="D292" s="151" t="s">
        <v>442</v>
      </c>
      <c r="E292" s="157" t="s">
        <v>3</v>
      </c>
      <c r="F292" s="158" t="s">
        <v>9643</v>
      </c>
      <c r="H292" s="159">
        <v>1.18</v>
      </c>
      <c r="I292" s="160"/>
      <c r="L292" s="156"/>
      <c r="M292" s="161"/>
      <c r="T292" s="162"/>
      <c r="AT292" s="157" t="s">
        <v>442</v>
      </c>
      <c r="AU292" s="157" t="s">
        <v>76</v>
      </c>
      <c r="AV292" s="12" t="s">
        <v>79</v>
      </c>
      <c r="AW292" s="12" t="s">
        <v>31</v>
      </c>
      <c r="AX292" s="12" t="s">
        <v>69</v>
      </c>
      <c r="AY292" s="157" t="s">
        <v>328</v>
      </c>
    </row>
    <row r="293" spans="2:65" s="13" customFormat="1">
      <c r="B293" s="163"/>
      <c r="D293" s="151" t="s">
        <v>442</v>
      </c>
      <c r="E293" s="164" t="s">
        <v>3</v>
      </c>
      <c r="F293" s="165" t="s">
        <v>452</v>
      </c>
      <c r="H293" s="166">
        <v>1.18</v>
      </c>
      <c r="I293" s="167"/>
      <c r="L293" s="163"/>
      <c r="M293" s="168"/>
      <c r="T293" s="169"/>
      <c r="AT293" s="164" t="s">
        <v>442</v>
      </c>
      <c r="AU293" s="164" t="s">
        <v>76</v>
      </c>
      <c r="AV293" s="13" t="s">
        <v>113</v>
      </c>
      <c r="AW293" s="13" t="s">
        <v>31</v>
      </c>
      <c r="AX293" s="13" t="s">
        <v>76</v>
      </c>
      <c r="AY293" s="164" t="s">
        <v>328</v>
      </c>
    </row>
    <row r="294" spans="2:65" s="1" customFormat="1" ht="33" customHeight="1">
      <c r="B294" s="133"/>
      <c r="C294" s="134" t="s">
        <v>792</v>
      </c>
      <c r="D294" s="134" t="s">
        <v>331</v>
      </c>
      <c r="E294" s="135" t="s">
        <v>8202</v>
      </c>
      <c r="F294" s="136" t="s">
        <v>8203</v>
      </c>
      <c r="G294" s="137" t="s">
        <v>439</v>
      </c>
      <c r="H294" s="138">
        <v>206</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1377</v>
      </c>
    </row>
    <row r="295" spans="2:65" s="1" customFormat="1">
      <c r="B295" s="34"/>
      <c r="D295" s="147" t="s">
        <v>338</v>
      </c>
      <c r="F295" s="148" t="s">
        <v>8204</v>
      </c>
      <c r="I295" s="149"/>
      <c r="L295" s="34"/>
      <c r="M295" s="150"/>
      <c r="T295" s="55"/>
      <c r="AT295" s="19" t="s">
        <v>338</v>
      </c>
      <c r="AU295" s="19" t="s">
        <v>76</v>
      </c>
    </row>
    <row r="296" spans="2:65" s="14" customFormat="1">
      <c r="B296" s="170"/>
      <c r="D296" s="151" t="s">
        <v>442</v>
      </c>
      <c r="E296" s="171" t="s">
        <v>3</v>
      </c>
      <c r="F296" s="172" t="s">
        <v>8175</v>
      </c>
      <c r="H296" s="171" t="s">
        <v>3</v>
      </c>
      <c r="I296" s="173"/>
      <c r="L296" s="170"/>
      <c r="M296" s="174"/>
      <c r="T296" s="175"/>
      <c r="AT296" s="171" t="s">
        <v>442</v>
      </c>
      <c r="AU296" s="171" t="s">
        <v>76</v>
      </c>
      <c r="AV296" s="14" t="s">
        <v>76</v>
      </c>
      <c r="AW296" s="14" t="s">
        <v>31</v>
      </c>
      <c r="AX296" s="14" t="s">
        <v>69</v>
      </c>
      <c r="AY296" s="171" t="s">
        <v>328</v>
      </c>
    </row>
    <row r="297" spans="2:65" s="14" customFormat="1">
      <c r="B297" s="170"/>
      <c r="D297" s="151" t="s">
        <v>442</v>
      </c>
      <c r="E297" s="171" t="s">
        <v>3</v>
      </c>
      <c r="F297" s="172" t="s">
        <v>9644</v>
      </c>
      <c r="H297" s="171" t="s">
        <v>3</v>
      </c>
      <c r="I297" s="173"/>
      <c r="L297" s="170"/>
      <c r="M297" s="174"/>
      <c r="T297" s="175"/>
      <c r="AT297" s="171" t="s">
        <v>442</v>
      </c>
      <c r="AU297" s="171" t="s">
        <v>76</v>
      </c>
      <c r="AV297" s="14" t="s">
        <v>76</v>
      </c>
      <c r="AW297" s="14" t="s">
        <v>31</v>
      </c>
      <c r="AX297" s="14" t="s">
        <v>69</v>
      </c>
      <c r="AY297" s="171" t="s">
        <v>328</v>
      </c>
    </row>
    <row r="298" spans="2:65" s="12" customFormat="1">
      <c r="B298" s="156"/>
      <c r="D298" s="151" t="s">
        <v>442</v>
      </c>
      <c r="E298" s="157" t="s">
        <v>3</v>
      </c>
      <c r="F298" s="158" t="s">
        <v>9645</v>
      </c>
      <c r="H298" s="159">
        <v>88</v>
      </c>
      <c r="I298" s="160"/>
      <c r="L298" s="156"/>
      <c r="M298" s="161"/>
      <c r="T298" s="162"/>
      <c r="AT298" s="157" t="s">
        <v>442</v>
      </c>
      <c r="AU298" s="157" t="s">
        <v>76</v>
      </c>
      <c r="AV298" s="12" t="s">
        <v>79</v>
      </c>
      <c r="AW298" s="12" t="s">
        <v>31</v>
      </c>
      <c r="AX298" s="12" t="s">
        <v>69</v>
      </c>
      <c r="AY298" s="157" t="s">
        <v>328</v>
      </c>
    </row>
    <row r="299" spans="2:65" s="14" customFormat="1">
      <c r="B299" s="170"/>
      <c r="D299" s="151" t="s">
        <v>442</v>
      </c>
      <c r="E299" s="171" t="s">
        <v>3</v>
      </c>
      <c r="F299" s="172" t="s">
        <v>9646</v>
      </c>
      <c r="H299" s="171" t="s">
        <v>3</v>
      </c>
      <c r="I299" s="173"/>
      <c r="L299" s="170"/>
      <c r="M299" s="174"/>
      <c r="T299" s="175"/>
      <c r="AT299" s="171" t="s">
        <v>442</v>
      </c>
      <c r="AU299" s="171" t="s">
        <v>76</v>
      </c>
      <c r="AV299" s="14" t="s">
        <v>76</v>
      </c>
      <c r="AW299" s="14" t="s">
        <v>31</v>
      </c>
      <c r="AX299" s="14" t="s">
        <v>69</v>
      </c>
      <c r="AY299" s="171" t="s">
        <v>328</v>
      </c>
    </row>
    <row r="300" spans="2:65" s="12" customFormat="1">
      <c r="B300" s="156"/>
      <c r="D300" s="151" t="s">
        <v>442</v>
      </c>
      <c r="E300" s="157" t="s">
        <v>3</v>
      </c>
      <c r="F300" s="158" t="s">
        <v>9647</v>
      </c>
      <c r="H300" s="159">
        <v>118</v>
      </c>
      <c r="I300" s="160"/>
      <c r="L300" s="156"/>
      <c r="M300" s="161"/>
      <c r="T300" s="162"/>
      <c r="AT300" s="157" t="s">
        <v>442</v>
      </c>
      <c r="AU300" s="157" t="s">
        <v>76</v>
      </c>
      <c r="AV300" s="12" t="s">
        <v>79</v>
      </c>
      <c r="AW300" s="12" t="s">
        <v>31</v>
      </c>
      <c r="AX300" s="12" t="s">
        <v>69</v>
      </c>
      <c r="AY300" s="157" t="s">
        <v>328</v>
      </c>
    </row>
    <row r="301" spans="2:65" s="13" customFormat="1">
      <c r="B301" s="163"/>
      <c r="D301" s="151" t="s">
        <v>442</v>
      </c>
      <c r="E301" s="164" t="s">
        <v>3</v>
      </c>
      <c r="F301" s="165" t="s">
        <v>452</v>
      </c>
      <c r="H301" s="166">
        <v>206</v>
      </c>
      <c r="I301" s="167"/>
      <c r="L301" s="163"/>
      <c r="M301" s="168"/>
      <c r="T301" s="169"/>
      <c r="AT301" s="164" t="s">
        <v>442</v>
      </c>
      <c r="AU301" s="164" t="s">
        <v>76</v>
      </c>
      <c r="AV301" s="13" t="s">
        <v>113</v>
      </c>
      <c r="AW301" s="13" t="s">
        <v>31</v>
      </c>
      <c r="AX301" s="13" t="s">
        <v>76</v>
      </c>
      <c r="AY301" s="164" t="s">
        <v>328</v>
      </c>
    </row>
    <row r="302" spans="2:65" s="11" customFormat="1" ht="25.9" customHeight="1">
      <c r="B302" s="121"/>
      <c r="D302" s="122" t="s">
        <v>68</v>
      </c>
      <c r="E302" s="123" t="s">
        <v>8417</v>
      </c>
      <c r="F302" s="123" t="s">
        <v>9648</v>
      </c>
      <c r="I302" s="124"/>
      <c r="J302" s="125">
        <f>BK302</f>
        <v>0</v>
      </c>
      <c r="L302" s="121"/>
      <c r="M302" s="126"/>
      <c r="P302" s="127">
        <f>SUM(P303:P362)</f>
        <v>0</v>
      </c>
      <c r="R302" s="127">
        <f>SUM(R303:R362)</f>
        <v>0</v>
      </c>
      <c r="T302" s="128">
        <f>SUM(T303:T362)</f>
        <v>0</v>
      </c>
      <c r="AR302" s="122" t="s">
        <v>76</v>
      </c>
      <c r="AT302" s="129" t="s">
        <v>68</v>
      </c>
      <c r="AU302" s="129" t="s">
        <v>69</v>
      </c>
      <c r="AY302" s="122" t="s">
        <v>328</v>
      </c>
      <c r="BK302" s="130">
        <f>SUM(BK303:BK362)</f>
        <v>0</v>
      </c>
    </row>
    <row r="303" spans="2:65" s="1" customFormat="1" ht="49.15" customHeight="1">
      <c r="B303" s="133"/>
      <c r="C303" s="134" t="s">
        <v>796</v>
      </c>
      <c r="D303" s="134" t="s">
        <v>331</v>
      </c>
      <c r="E303" s="135" t="s">
        <v>8420</v>
      </c>
      <c r="F303" s="136" t="s">
        <v>9350</v>
      </c>
      <c r="G303" s="137" t="s">
        <v>439</v>
      </c>
      <c r="H303" s="138">
        <v>17</v>
      </c>
      <c r="I303" s="139"/>
      <c r="J303" s="140">
        <f>ROUND(I303*H303,2)</f>
        <v>0</v>
      </c>
      <c r="K303" s="136" t="s">
        <v>3</v>
      </c>
      <c r="L303" s="34"/>
      <c r="M303" s="141" t="s">
        <v>3</v>
      </c>
      <c r="N303" s="142" t="s">
        <v>40</v>
      </c>
      <c r="P303" s="143">
        <f>O303*H303</f>
        <v>0</v>
      </c>
      <c r="Q303" s="143">
        <v>0</v>
      </c>
      <c r="R303" s="143">
        <f>Q303*H303</f>
        <v>0</v>
      </c>
      <c r="S303" s="143">
        <v>0</v>
      </c>
      <c r="T303" s="144">
        <f>S303*H303</f>
        <v>0</v>
      </c>
      <c r="AR303" s="145" t="s">
        <v>113</v>
      </c>
      <c r="AT303" s="145" t="s">
        <v>331</v>
      </c>
      <c r="AU303" s="145" t="s">
        <v>76</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1584</v>
      </c>
    </row>
    <row r="304" spans="2:65" s="1" customFormat="1" ht="16.5" customHeight="1">
      <c r="B304" s="133"/>
      <c r="C304" s="176" t="s">
        <v>800</v>
      </c>
      <c r="D304" s="176" t="s">
        <v>539</v>
      </c>
      <c r="E304" s="177" t="s">
        <v>8143</v>
      </c>
      <c r="F304" s="178" t="s">
        <v>8144</v>
      </c>
      <c r="G304" s="179" t="s">
        <v>3576</v>
      </c>
      <c r="H304" s="180">
        <v>8.9999999999999993E-3</v>
      </c>
      <c r="I304" s="181"/>
      <c r="J304" s="182">
        <f>ROUND(I304*H304,2)</f>
        <v>0</v>
      </c>
      <c r="K304" s="178" t="s">
        <v>335</v>
      </c>
      <c r="L304" s="183"/>
      <c r="M304" s="184" t="s">
        <v>3</v>
      </c>
      <c r="N304" s="185" t="s">
        <v>40</v>
      </c>
      <c r="P304" s="143">
        <f>O304*H304</f>
        <v>0</v>
      </c>
      <c r="Q304" s="143">
        <v>0</v>
      </c>
      <c r="R304" s="143">
        <f>Q304*H304</f>
        <v>0</v>
      </c>
      <c r="S304" s="143">
        <v>0</v>
      </c>
      <c r="T304" s="144">
        <f>S304*H304</f>
        <v>0</v>
      </c>
      <c r="AR304" s="145" t="s">
        <v>171</v>
      </c>
      <c r="AT304" s="145" t="s">
        <v>539</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1380</v>
      </c>
    </row>
    <row r="305" spans="2:65" s="12" customFormat="1">
      <c r="B305" s="156"/>
      <c r="D305" s="151" t="s">
        <v>442</v>
      </c>
      <c r="E305" s="157" t="s">
        <v>3</v>
      </c>
      <c r="F305" s="158" t="s">
        <v>9649</v>
      </c>
      <c r="H305" s="159">
        <v>8.9999999999999993E-3</v>
      </c>
      <c r="I305" s="160"/>
      <c r="L305" s="156"/>
      <c r="M305" s="161"/>
      <c r="T305" s="162"/>
      <c r="AT305" s="157" t="s">
        <v>442</v>
      </c>
      <c r="AU305" s="157" t="s">
        <v>76</v>
      </c>
      <c r="AV305" s="12" t="s">
        <v>79</v>
      </c>
      <c r="AW305" s="12" t="s">
        <v>31</v>
      </c>
      <c r="AX305" s="12" t="s">
        <v>69</v>
      </c>
      <c r="AY305" s="157" t="s">
        <v>328</v>
      </c>
    </row>
    <row r="306" spans="2:65" s="13" customFormat="1">
      <c r="B306" s="163"/>
      <c r="D306" s="151" t="s">
        <v>442</v>
      </c>
      <c r="E306" s="164" t="s">
        <v>3</v>
      </c>
      <c r="F306" s="165" t="s">
        <v>452</v>
      </c>
      <c r="H306" s="166">
        <v>8.9999999999999993E-3</v>
      </c>
      <c r="I306" s="167"/>
      <c r="L306" s="163"/>
      <c r="M306" s="168"/>
      <c r="T306" s="169"/>
      <c r="AT306" s="164" t="s">
        <v>442</v>
      </c>
      <c r="AU306" s="164" t="s">
        <v>76</v>
      </c>
      <c r="AV306" s="13" t="s">
        <v>113</v>
      </c>
      <c r="AW306" s="13" t="s">
        <v>31</v>
      </c>
      <c r="AX306" s="13" t="s">
        <v>76</v>
      </c>
      <c r="AY306" s="164" t="s">
        <v>328</v>
      </c>
    </row>
    <row r="307" spans="2:65" s="1" customFormat="1" ht="37.9" customHeight="1">
      <c r="B307" s="133"/>
      <c r="C307" s="134" t="s">
        <v>804</v>
      </c>
      <c r="D307" s="134" t="s">
        <v>331</v>
      </c>
      <c r="E307" s="135" t="s">
        <v>8208</v>
      </c>
      <c r="F307" s="136" t="s">
        <v>8209</v>
      </c>
      <c r="G307" s="137" t="s">
        <v>439</v>
      </c>
      <c r="H307" s="138">
        <v>17</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1384</v>
      </c>
    </row>
    <row r="308" spans="2:65" s="1" customFormat="1">
      <c r="B308" s="34"/>
      <c r="D308" s="147" t="s">
        <v>338</v>
      </c>
      <c r="F308" s="148" t="s">
        <v>8210</v>
      </c>
      <c r="I308" s="149"/>
      <c r="L308" s="34"/>
      <c r="M308" s="150"/>
      <c r="T308" s="55"/>
      <c r="AT308" s="19" t="s">
        <v>338</v>
      </c>
      <c r="AU308" s="19" t="s">
        <v>76</v>
      </c>
    </row>
    <row r="309" spans="2:65" s="12" customFormat="1">
      <c r="B309" s="156"/>
      <c r="D309" s="151" t="s">
        <v>442</v>
      </c>
      <c r="E309" s="157" t="s">
        <v>3</v>
      </c>
      <c r="F309" s="158" t="s">
        <v>538</v>
      </c>
      <c r="H309" s="159">
        <v>17</v>
      </c>
      <c r="I309" s="160"/>
      <c r="L309" s="156"/>
      <c r="M309" s="161"/>
      <c r="T309" s="162"/>
      <c r="AT309" s="157" t="s">
        <v>442</v>
      </c>
      <c r="AU309" s="157" t="s">
        <v>76</v>
      </c>
      <c r="AV309" s="12" t="s">
        <v>79</v>
      </c>
      <c r="AW309" s="12" t="s">
        <v>31</v>
      </c>
      <c r="AX309" s="12" t="s">
        <v>69</v>
      </c>
      <c r="AY309" s="157" t="s">
        <v>328</v>
      </c>
    </row>
    <row r="310" spans="2:65" s="13" customFormat="1">
      <c r="B310" s="163"/>
      <c r="D310" s="151" t="s">
        <v>442</v>
      </c>
      <c r="E310" s="164" t="s">
        <v>3</v>
      </c>
      <c r="F310" s="165" t="s">
        <v>452</v>
      </c>
      <c r="H310" s="166">
        <v>17</v>
      </c>
      <c r="I310" s="167"/>
      <c r="L310" s="163"/>
      <c r="M310" s="168"/>
      <c r="T310" s="169"/>
      <c r="AT310" s="164" t="s">
        <v>442</v>
      </c>
      <c r="AU310" s="164" t="s">
        <v>76</v>
      </c>
      <c r="AV310" s="13" t="s">
        <v>113</v>
      </c>
      <c r="AW310" s="13" t="s">
        <v>31</v>
      </c>
      <c r="AX310" s="13" t="s">
        <v>76</v>
      </c>
      <c r="AY310" s="164" t="s">
        <v>328</v>
      </c>
    </row>
    <row r="311" spans="2:65" s="1" customFormat="1" ht="44.25" customHeight="1">
      <c r="B311" s="133"/>
      <c r="C311" s="134" t="s">
        <v>808</v>
      </c>
      <c r="D311" s="134" t="s">
        <v>331</v>
      </c>
      <c r="E311" s="135" t="s">
        <v>8422</v>
      </c>
      <c r="F311" s="136" t="s">
        <v>8423</v>
      </c>
      <c r="G311" s="137" t="s">
        <v>574</v>
      </c>
      <c r="H311" s="138">
        <v>79</v>
      </c>
      <c r="I311" s="139"/>
      <c r="J311" s="140">
        <f>ROUND(I311*H311,2)</f>
        <v>0</v>
      </c>
      <c r="K311" s="136" t="s">
        <v>335</v>
      </c>
      <c r="L311" s="34"/>
      <c r="M311" s="141" t="s">
        <v>3</v>
      </c>
      <c r="N311" s="142" t="s">
        <v>40</v>
      </c>
      <c r="P311" s="143">
        <f>O311*H311</f>
        <v>0</v>
      </c>
      <c r="Q311" s="143">
        <v>0</v>
      </c>
      <c r="R311" s="143">
        <f>Q311*H311</f>
        <v>0</v>
      </c>
      <c r="S311" s="143">
        <v>0</v>
      </c>
      <c r="T311" s="144">
        <f>S311*H311</f>
        <v>0</v>
      </c>
      <c r="AR311" s="145" t="s">
        <v>113</v>
      </c>
      <c r="AT311" s="145" t="s">
        <v>331</v>
      </c>
      <c r="AU311" s="145" t="s">
        <v>76</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113</v>
      </c>
      <c r="BM311" s="145" t="s">
        <v>1387</v>
      </c>
    </row>
    <row r="312" spans="2:65" s="1" customFormat="1">
      <c r="B312" s="34"/>
      <c r="D312" s="147" t="s">
        <v>338</v>
      </c>
      <c r="F312" s="148" t="s">
        <v>8424</v>
      </c>
      <c r="I312" s="149"/>
      <c r="L312" s="34"/>
      <c r="M312" s="150"/>
      <c r="T312" s="55"/>
      <c r="AT312" s="19" t="s">
        <v>338</v>
      </c>
      <c r="AU312" s="19" t="s">
        <v>76</v>
      </c>
    </row>
    <row r="313" spans="2:65" s="1" customFormat="1" ht="44.25" customHeight="1">
      <c r="B313" s="133"/>
      <c r="C313" s="134" t="s">
        <v>812</v>
      </c>
      <c r="D313" s="134" t="s">
        <v>331</v>
      </c>
      <c r="E313" s="135" t="s">
        <v>8425</v>
      </c>
      <c r="F313" s="136" t="s">
        <v>8426</v>
      </c>
      <c r="G313" s="137" t="s">
        <v>574</v>
      </c>
      <c r="H313" s="138">
        <v>79</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1390</v>
      </c>
    </row>
    <row r="314" spans="2:65" s="1" customFormat="1">
      <c r="B314" s="34"/>
      <c r="D314" s="147" t="s">
        <v>338</v>
      </c>
      <c r="F314" s="148" t="s">
        <v>8427</v>
      </c>
      <c r="I314" s="149"/>
      <c r="L314" s="34"/>
      <c r="M314" s="150"/>
      <c r="T314" s="55"/>
      <c r="AT314" s="19" t="s">
        <v>338</v>
      </c>
      <c r="AU314" s="19" t="s">
        <v>76</v>
      </c>
    </row>
    <row r="315" spans="2:65" s="1" customFormat="1" ht="21.75" customHeight="1">
      <c r="B315" s="133"/>
      <c r="C315" s="176" t="s">
        <v>816</v>
      </c>
      <c r="D315" s="176" t="s">
        <v>539</v>
      </c>
      <c r="E315" s="177" t="s">
        <v>8975</v>
      </c>
      <c r="F315" s="178" t="s">
        <v>9351</v>
      </c>
      <c r="G315" s="179" t="s">
        <v>574</v>
      </c>
      <c r="H315" s="180">
        <v>12</v>
      </c>
      <c r="I315" s="181"/>
      <c r="J315" s="182">
        <f t="shared" ref="J315:J322" si="0">ROUND(I315*H315,2)</f>
        <v>0</v>
      </c>
      <c r="K315" s="178" t="s">
        <v>3</v>
      </c>
      <c r="L315" s="183"/>
      <c r="M315" s="184" t="s">
        <v>3</v>
      </c>
      <c r="N315" s="185" t="s">
        <v>40</v>
      </c>
      <c r="P315" s="143">
        <f t="shared" ref="P315:P322" si="1">O315*H315</f>
        <v>0</v>
      </c>
      <c r="Q315" s="143">
        <v>0</v>
      </c>
      <c r="R315" s="143">
        <f t="shared" ref="R315:R322" si="2">Q315*H315</f>
        <v>0</v>
      </c>
      <c r="S315" s="143">
        <v>0</v>
      </c>
      <c r="T315" s="144">
        <f t="shared" ref="T315:T322" si="3">S315*H315</f>
        <v>0</v>
      </c>
      <c r="AR315" s="145" t="s">
        <v>171</v>
      </c>
      <c r="AT315" s="145" t="s">
        <v>539</v>
      </c>
      <c r="AU315" s="145" t="s">
        <v>76</v>
      </c>
      <c r="AY315" s="19" t="s">
        <v>328</v>
      </c>
      <c r="BE315" s="146">
        <f t="shared" ref="BE315:BE322" si="4">IF(N315="základní",J315,0)</f>
        <v>0</v>
      </c>
      <c r="BF315" s="146">
        <f t="shared" ref="BF315:BF322" si="5">IF(N315="snížená",J315,0)</f>
        <v>0</v>
      </c>
      <c r="BG315" s="146">
        <f t="shared" ref="BG315:BG322" si="6">IF(N315="zákl. přenesená",J315,0)</f>
        <v>0</v>
      </c>
      <c r="BH315" s="146">
        <f t="shared" ref="BH315:BH322" si="7">IF(N315="sníž. přenesená",J315,0)</f>
        <v>0</v>
      </c>
      <c r="BI315" s="146">
        <f t="shared" ref="BI315:BI322" si="8">IF(N315="nulová",J315,0)</f>
        <v>0</v>
      </c>
      <c r="BJ315" s="19" t="s">
        <v>76</v>
      </c>
      <c r="BK315" s="146">
        <f t="shared" ref="BK315:BK322" si="9">ROUND(I315*H315,2)</f>
        <v>0</v>
      </c>
      <c r="BL315" s="19" t="s">
        <v>113</v>
      </c>
      <c r="BM315" s="145" t="s">
        <v>1597</v>
      </c>
    </row>
    <row r="316" spans="2:65" s="1" customFormat="1" ht="24.2" customHeight="1">
      <c r="B316" s="133"/>
      <c r="C316" s="176" t="s">
        <v>820</v>
      </c>
      <c r="D316" s="176" t="s">
        <v>539</v>
      </c>
      <c r="E316" s="177" t="s">
        <v>9352</v>
      </c>
      <c r="F316" s="178" t="s">
        <v>9353</v>
      </c>
      <c r="G316" s="179" t="s">
        <v>574</v>
      </c>
      <c r="H316" s="180">
        <v>19</v>
      </c>
      <c r="I316" s="181"/>
      <c r="J316" s="182">
        <f t="shared" si="0"/>
        <v>0</v>
      </c>
      <c r="K316" s="178" t="s">
        <v>3</v>
      </c>
      <c r="L316" s="183"/>
      <c r="M316" s="184" t="s">
        <v>3</v>
      </c>
      <c r="N316" s="185" t="s">
        <v>40</v>
      </c>
      <c r="P316" s="143">
        <f t="shared" si="1"/>
        <v>0</v>
      </c>
      <c r="Q316" s="143">
        <v>0</v>
      </c>
      <c r="R316" s="143">
        <f t="shared" si="2"/>
        <v>0</v>
      </c>
      <c r="S316" s="143">
        <v>0</v>
      </c>
      <c r="T316" s="144">
        <f t="shared" si="3"/>
        <v>0</v>
      </c>
      <c r="AR316" s="145" t="s">
        <v>171</v>
      </c>
      <c r="AT316" s="145" t="s">
        <v>539</v>
      </c>
      <c r="AU316" s="145" t="s">
        <v>76</v>
      </c>
      <c r="AY316" s="19" t="s">
        <v>328</v>
      </c>
      <c r="BE316" s="146">
        <f t="shared" si="4"/>
        <v>0</v>
      </c>
      <c r="BF316" s="146">
        <f t="shared" si="5"/>
        <v>0</v>
      </c>
      <c r="BG316" s="146">
        <f t="shared" si="6"/>
        <v>0</v>
      </c>
      <c r="BH316" s="146">
        <f t="shared" si="7"/>
        <v>0</v>
      </c>
      <c r="BI316" s="146">
        <f t="shared" si="8"/>
        <v>0</v>
      </c>
      <c r="BJ316" s="19" t="s">
        <v>76</v>
      </c>
      <c r="BK316" s="146">
        <f t="shared" si="9"/>
        <v>0</v>
      </c>
      <c r="BL316" s="19" t="s">
        <v>113</v>
      </c>
      <c r="BM316" s="145" t="s">
        <v>1600</v>
      </c>
    </row>
    <row r="317" spans="2:65" s="1" customFormat="1" ht="16.5" customHeight="1">
      <c r="B317" s="133"/>
      <c r="C317" s="176" t="s">
        <v>825</v>
      </c>
      <c r="D317" s="176" t="s">
        <v>539</v>
      </c>
      <c r="E317" s="177" t="s">
        <v>8979</v>
      </c>
      <c r="F317" s="178" t="s">
        <v>9354</v>
      </c>
      <c r="G317" s="179" t="s">
        <v>574</v>
      </c>
      <c r="H317" s="180">
        <v>13</v>
      </c>
      <c r="I317" s="181"/>
      <c r="J317" s="182">
        <f t="shared" si="0"/>
        <v>0</v>
      </c>
      <c r="K317" s="178" t="s">
        <v>3</v>
      </c>
      <c r="L317" s="183"/>
      <c r="M317" s="184" t="s">
        <v>3</v>
      </c>
      <c r="N317" s="185" t="s">
        <v>40</v>
      </c>
      <c r="P317" s="143">
        <f t="shared" si="1"/>
        <v>0</v>
      </c>
      <c r="Q317" s="143">
        <v>0</v>
      </c>
      <c r="R317" s="143">
        <f t="shared" si="2"/>
        <v>0</v>
      </c>
      <c r="S317" s="143">
        <v>0</v>
      </c>
      <c r="T317" s="144">
        <f t="shared" si="3"/>
        <v>0</v>
      </c>
      <c r="AR317" s="145" t="s">
        <v>171</v>
      </c>
      <c r="AT317" s="145" t="s">
        <v>539</v>
      </c>
      <c r="AU317" s="145" t="s">
        <v>76</v>
      </c>
      <c r="AY317" s="19" t="s">
        <v>328</v>
      </c>
      <c r="BE317" s="146">
        <f t="shared" si="4"/>
        <v>0</v>
      </c>
      <c r="BF317" s="146">
        <f t="shared" si="5"/>
        <v>0</v>
      </c>
      <c r="BG317" s="146">
        <f t="shared" si="6"/>
        <v>0</v>
      </c>
      <c r="BH317" s="146">
        <f t="shared" si="7"/>
        <v>0</v>
      </c>
      <c r="BI317" s="146">
        <f t="shared" si="8"/>
        <v>0</v>
      </c>
      <c r="BJ317" s="19" t="s">
        <v>76</v>
      </c>
      <c r="BK317" s="146">
        <f t="shared" si="9"/>
        <v>0</v>
      </c>
      <c r="BL317" s="19" t="s">
        <v>113</v>
      </c>
      <c r="BM317" s="145" t="s">
        <v>1603</v>
      </c>
    </row>
    <row r="318" spans="2:65" s="1" customFormat="1" ht="16.5" customHeight="1">
      <c r="B318" s="133"/>
      <c r="C318" s="176" t="s">
        <v>830</v>
      </c>
      <c r="D318" s="176" t="s">
        <v>539</v>
      </c>
      <c r="E318" s="177" t="s">
        <v>8981</v>
      </c>
      <c r="F318" s="178" t="s">
        <v>9355</v>
      </c>
      <c r="G318" s="179" t="s">
        <v>574</v>
      </c>
      <c r="H318" s="180">
        <v>10</v>
      </c>
      <c r="I318" s="181"/>
      <c r="J318" s="182">
        <f t="shared" si="0"/>
        <v>0</v>
      </c>
      <c r="K318" s="178" t="s">
        <v>3</v>
      </c>
      <c r="L318" s="183"/>
      <c r="M318" s="184" t="s">
        <v>3</v>
      </c>
      <c r="N318" s="185" t="s">
        <v>40</v>
      </c>
      <c r="P318" s="143">
        <f t="shared" si="1"/>
        <v>0</v>
      </c>
      <c r="Q318" s="143">
        <v>0</v>
      </c>
      <c r="R318" s="143">
        <f t="shared" si="2"/>
        <v>0</v>
      </c>
      <c r="S318" s="143">
        <v>0</v>
      </c>
      <c r="T318" s="144">
        <f t="shared" si="3"/>
        <v>0</v>
      </c>
      <c r="AR318" s="145" t="s">
        <v>171</v>
      </c>
      <c r="AT318" s="145" t="s">
        <v>539</v>
      </c>
      <c r="AU318" s="145" t="s">
        <v>76</v>
      </c>
      <c r="AY318" s="19" t="s">
        <v>328</v>
      </c>
      <c r="BE318" s="146">
        <f t="shared" si="4"/>
        <v>0</v>
      </c>
      <c r="BF318" s="146">
        <f t="shared" si="5"/>
        <v>0</v>
      </c>
      <c r="BG318" s="146">
        <f t="shared" si="6"/>
        <v>0</v>
      </c>
      <c r="BH318" s="146">
        <f t="shared" si="7"/>
        <v>0</v>
      </c>
      <c r="BI318" s="146">
        <f t="shared" si="8"/>
        <v>0</v>
      </c>
      <c r="BJ318" s="19" t="s">
        <v>76</v>
      </c>
      <c r="BK318" s="146">
        <f t="shared" si="9"/>
        <v>0</v>
      </c>
      <c r="BL318" s="19" t="s">
        <v>113</v>
      </c>
      <c r="BM318" s="145" t="s">
        <v>1606</v>
      </c>
    </row>
    <row r="319" spans="2:65" s="1" customFormat="1" ht="21.75" customHeight="1">
      <c r="B319" s="133"/>
      <c r="C319" s="176" t="s">
        <v>835</v>
      </c>
      <c r="D319" s="176" t="s">
        <v>539</v>
      </c>
      <c r="E319" s="177" t="s">
        <v>9356</v>
      </c>
      <c r="F319" s="178" t="s">
        <v>9357</v>
      </c>
      <c r="G319" s="179" t="s">
        <v>574</v>
      </c>
      <c r="H319" s="180">
        <v>5</v>
      </c>
      <c r="I319" s="181"/>
      <c r="J319" s="182">
        <f t="shared" si="0"/>
        <v>0</v>
      </c>
      <c r="K319" s="178" t="s">
        <v>3</v>
      </c>
      <c r="L319" s="183"/>
      <c r="M319" s="184" t="s">
        <v>3</v>
      </c>
      <c r="N319" s="185" t="s">
        <v>40</v>
      </c>
      <c r="P319" s="143">
        <f t="shared" si="1"/>
        <v>0</v>
      </c>
      <c r="Q319" s="143">
        <v>0</v>
      </c>
      <c r="R319" s="143">
        <f t="shared" si="2"/>
        <v>0</v>
      </c>
      <c r="S319" s="143">
        <v>0</v>
      </c>
      <c r="T319" s="144">
        <f t="shared" si="3"/>
        <v>0</v>
      </c>
      <c r="AR319" s="145" t="s">
        <v>171</v>
      </c>
      <c r="AT319" s="145" t="s">
        <v>539</v>
      </c>
      <c r="AU319" s="145" t="s">
        <v>76</v>
      </c>
      <c r="AY319" s="19" t="s">
        <v>328</v>
      </c>
      <c r="BE319" s="146">
        <f t="shared" si="4"/>
        <v>0</v>
      </c>
      <c r="BF319" s="146">
        <f t="shared" si="5"/>
        <v>0</v>
      </c>
      <c r="BG319" s="146">
        <f t="shared" si="6"/>
        <v>0</v>
      </c>
      <c r="BH319" s="146">
        <f t="shared" si="7"/>
        <v>0</v>
      </c>
      <c r="BI319" s="146">
        <f t="shared" si="8"/>
        <v>0</v>
      </c>
      <c r="BJ319" s="19" t="s">
        <v>76</v>
      </c>
      <c r="BK319" s="146">
        <f t="shared" si="9"/>
        <v>0</v>
      </c>
      <c r="BL319" s="19" t="s">
        <v>113</v>
      </c>
      <c r="BM319" s="145" t="s">
        <v>1609</v>
      </c>
    </row>
    <row r="320" spans="2:65" s="1" customFormat="1" ht="21.75" customHeight="1">
      <c r="B320" s="133"/>
      <c r="C320" s="176" t="s">
        <v>840</v>
      </c>
      <c r="D320" s="176" t="s">
        <v>539</v>
      </c>
      <c r="E320" s="177" t="s">
        <v>8987</v>
      </c>
      <c r="F320" s="178" t="s">
        <v>9358</v>
      </c>
      <c r="G320" s="179" t="s">
        <v>574</v>
      </c>
      <c r="H320" s="180">
        <v>11</v>
      </c>
      <c r="I320" s="181"/>
      <c r="J320" s="182">
        <f t="shared" si="0"/>
        <v>0</v>
      </c>
      <c r="K320" s="178" t="s">
        <v>3</v>
      </c>
      <c r="L320" s="183"/>
      <c r="M320" s="184" t="s">
        <v>3</v>
      </c>
      <c r="N320" s="185" t="s">
        <v>40</v>
      </c>
      <c r="P320" s="143">
        <f t="shared" si="1"/>
        <v>0</v>
      </c>
      <c r="Q320" s="143">
        <v>0</v>
      </c>
      <c r="R320" s="143">
        <f t="shared" si="2"/>
        <v>0</v>
      </c>
      <c r="S320" s="143">
        <v>0</v>
      </c>
      <c r="T320" s="144">
        <f t="shared" si="3"/>
        <v>0</v>
      </c>
      <c r="AR320" s="145" t="s">
        <v>171</v>
      </c>
      <c r="AT320" s="145" t="s">
        <v>539</v>
      </c>
      <c r="AU320" s="145" t="s">
        <v>76</v>
      </c>
      <c r="AY320" s="19" t="s">
        <v>328</v>
      </c>
      <c r="BE320" s="146">
        <f t="shared" si="4"/>
        <v>0</v>
      </c>
      <c r="BF320" s="146">
        <f t="shared" si="5"/>
        <v>0</v>
      </c>
      <c r="BG320" s="146">
        <f t="shared" si="6"/>
        <v>0</v>
      </c>
      <c r="BH320" s="146">
        <f t="shared" si="7"/>
        <v>0</v>
      </c>
      <c r="BI320" s="146">
        <f t="shared" si="8"/>
        <v>0</v>
      </c>
      <c r="BJ320" s="19" t="s">
        <v>76</v>
      </c>
      <c r="BK320" s="146">
        <f t="shared" si="9"/>
        <v>0</v>
      </c>
      <c r="BL320" s="19" t="s">
        <v>113</v>
      </c>
      <c r="BM320" s="145" t="s">
        <v>1613</v>
      </c>
    </row>
    <row r="321" spans="2:65" s="1" customFormat="1" ht="24.2" customHeight="1">
      <c r="B321" s="133"/>
      <c r="C321" s="176" t="s">
        <v>845</v>
      </c>
      <c r="D321" s="176" t="s">
        <v>539</v>
      </c>
      <c r="E321" s="177" t="s">
        <v>8991</v>
      </c>
      <c r="F321" s="178" t="s">
        <v>9359</v>
      </c>
      <c r="G321" s="179" t="s">
        <v>574</v>
      </c>
      <c r="H321" s="180">
        <v>9</v>
      </c>
      <c r="I321" s="181"/>
      <c r="J321" s="182">
        <f t="shared" si="0"/>
        <v>0</v>
      </c>
      <c r="K321" s="178" t="s">
        <v>3</v>
      </c>
      <c r="L321" s="183"/>
      <c r="M321" s="184" t="s">
        <v>3</v>
      </c>
      <c r="N321" s="185" t="s">
        <v>40</v>
      </c>
      <c r="P321" s="143">
        <f t="shared" si="1"/>
        <v>0</v>
      </c>
      <c r="Q321" s="143">
        <v>0</v>
      </c>
      <c r="R321" s="143">
        <f t="shared" si="2"/>
        <v>0</v>
      </c>
      <c r="S321" s="143">
        <v>0</v>
      </c>
      <c r="T321" s="144">
        <f t="shared" si="3"/>
        <v>0</v>
      </c>
      <c r="AR321" s="145" t="s">
        <v>171</v>
      </c>
      <c r="AT321" s="145" t="s">
        <v>539</v>
      </c>
      <c r="AU321" s="145" t="s">
        <v>76</v>
      </c>
      <c r="AY321" s="19" t="s">
        <v>328</v>
      </c>
      <c r="BE321" s="146">
        <f t="shared" si="4"/>
        <v>0</v>
      </c>
      <c r="BF321" s="146">
        <f t="shared" si="5"/>
        <v>0</v>
      </c>
      <c r="BG321" s="146">
        <f t="shared" si="6"/>
        <v>0</v>
      </c>
      <c r="BH321" s="146">
        <f t="shared" si="7"/>
        <v>0</v>
      </c>
      <c r="BI321" s="146">
        <f t="shared" si="8"/>
        <v>0</v>
      </c>
      <c r="BJ321" s="19" t="s">
        <v>76</v>
      </c>
      <c r="BK321" s="146">
        <f t="shared" si="9"/>
        <v>0</v>
      </c>
      <c r="BL321" s="19" t="s">
        <v>113</v>
      </c>
      <c r="BM321" s="145" t="s">
        <v>1616</v>
      </c>
    </row>
    <row r="322" spans="2:65" s="1" customFormat="1" ht="44.25" customHeight="1">
      <c r="B322" s="133"/>
      <c r="C322" s="134" t="s">
        <v>850</v>
      </c>
      <c r="D322" s="134" t="s">
        <v>331</v>
      </c>
      <c r="E322" s="135" t="s">
        <v>9360</v>
      </c>
      <c r="F322" s="136" t="s">
        <v>9361</v>
      </c>
      <c r="G322" s="137" t="s">
        <v>439</v>
      </c>
      <c r="H322" s="138">
        <v>1</v>
      </c>
      <c r="I322" s="139"/>
      <c r="J322" s="140">
        <f t="shared" si="0"/>
        <v>0</v>
      </c>
      <c r="K322" s="136" t="s">
        <v>335</v>
      </c>
      <c r="L322" s="34"/>
      <c r="M322" s="141" t="s">
        <v>3</v>
      </c>
      <c r="N322" s="142" t="s">
        <v>40</v>
      </c>
      <c r="P322" s="143">
        <f t="shared" si="1"/>
        <v>0</v>
      </c>
      <c r="Q322" s="143">
        <v>0</v>
      </c>
      <c r="R322" s="143">
        <f t="shared" si="2"/>
        <v>0</v>
      </c>
      <c r="S322" s="143">
        <v>0</v>
      </c>
      <c r="T322" s="144">
        <f t="shared" si="3"/>
        <v>0</v>
      </c>
      <c r="AR322" s="145" t="s">
        <v>113</v>
      </c>
      <c r="AT322" s="145" t="s">
        <v>331</v>
      </c>
      <c r="AU322" s="145" t="s">
        <v>76</v>
      </c>
      <c r="AY322" s="19" t="s">
        <v>328</v>
      </c>
      <c r="BE322" s="146">
        <f t="shared" si="4"/>
        <v>0</v>
      </c>
      <c r="BF322" s="146">
        <f t="shared" si="5"/>
        <v>0</v>
      </c>
      <c r="BG322" s="146">
        <f t="shared" si="6"/>
        <v>0</v>
      </c>
      <c r="BH322" s="146">
        <f t="shared" si="7"/>
        <v>0</v>
      </c>
      <c r="BI322" s="146">
        <f t="shared" si="8"/>
        <v>0</v>
      </c>
      <c r="BJ322" s="19" t="s">
        <v>76</v>
      </c>
      <c r="BK322" s="146">
        <f t="shared" si="9"/>
        <v>0</v>
      </c>
      <c r="BL322" s="19" t="s">
        <v>113</v>
      </c>
      <c r="BM322" s="145" t="s">
        <v>1619</v>
      </c>
    </row>
    <row r="323" spans="2:65" s="1" customFormat="1">
      <c r="B323" s="34"/>
      <c r="D323" s="147" t="s">
        <v>338</v>
      </c>
      <c r="F323" s="148" t="s">
        <v>9362</v>
      </c>
      <c r="I323" s="149"/>
      <c r="L323" s="34"/>
      <c r="M323" s="150"/>
      <c r="T323" s="55"/>
      <c r="AT323" s="19" t="s">
        <v>338</v>
      </c>
      <c r="AU323" s="19" t="s">
        <v>76</v>
      </c>
    </row>
    <row r="324" spans="2:65" s="1" customFormat="1" ht="37.9" customHeight="1">
      <c r="B324" s="133"/>
      <c r="C324" s="134" t="s">
        <v>857</v>
      </c>
      <c r="D324" s="134" t="s">
        <v>331</v>
      </c>
      <c r="E324" s="135" t="s">
        <v>8216</v>
      </c>
      <c r="F324" s="136" t="s">
        <v>8217</v>
      </c>
      <c r="G324" s="137" t="s">
        <v>574</v>
      </c>
      <c r="H324" s="138">
        <v>7</v>
      </c>
      <c r="I324" s="139"/>
      <c r="J324" s="140">
        <f>ROUND(I324*H324,2)</f>
        <v>0</v>
      </c>
      <c r="K324" s="136" t="s">
        <v>335</v>
      </c>
      <c r="L324" s="34"/>
      <c r="M324" s="141" t="s">
        <v>3</v>
      </c>
      <c r="N324" s="142" t="s">
        <v>40</v>
      </c>
      <c r="P324" s="143">
        <f>O324*H324</f>
        <v>0</v>
      </c>
      <c r="Q324" s="143">
        <v>0</v>
      </c>
      <c r="R324" s="143">
        <f>Q324*H324</f>
        <v>0</v>
      </c>
      <c r="S324" s="143">
        <v>0</v>
      </c>
      <c r="T324" s="144">
        <f>S324*H324</f>
        <v>0</v>
      </c>
      <c r="AR324" s="145" t="s">
        <v>113</v>
      </c>
      <c r="AT324" s="145" t="s">
        <v>331</v>
      </c>
      <c r="AU324" s="145" t="s">
        <v>76</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1622</v>
      </c>
    </row>
    <row r="325" spans="2:65" s="1" customFormat="1">
      <c r="B325" s="34"/>
      <c r="D325" s="147" t="s">
        <v>338</v>
      </c>
      <c r="F325" s="148" t="s">
        <v>8218</v>
      </c>
      <c r="I325" s="149"/>
      <c r="L325" s="34"/>
      <c r="M325" s="150"/>
      <c r="T325" s="55"/>
      <c r="AT325" s="19" t="s">
        <v>338</v>
      </c>
      <c r="AU325" s="19" t="s">
        <v>76</v>
      </c>
    </row>
    <row r="326" spans="2:65" s="1" customFormat="1" ht="19.5">
      <c r="B326" s="34"/>
      <c r="D326" s="151" t="s">
        <v>340</v>
      </c>
      <c r="F326" s="152" t="s">
        <v>9363</v>
      </c>
      <c r="I326" s="149"/>
      <c r="L326" s="34"/>
      <c r="M326" s="150"/>
      <c r="T326" s="55"/>
      <c r="AT326" s="19" t="s">
        <v>340</v>
      </c>
      <c r="AU326" s="19" t="s">
        <v>76</v>
      </c>
    </row>
    <row r="327" spans="2:65" s="1" customFormat="1" ht="24.2" customHeight="1">
      <c r="B327" s="133"/>
      <c r="C327" s="134" t="s">
        <v>174</v>
      </c>
      <c r="D327" s="134" t="s">
        <v>331</v>
      </c>
      <c r="E327" s="135" t="s">
        <v>8452</v>
      </c>
      <c r="F327" s="136" t="s">
        <v>8453</v>
      </c>
      <c r="G327" s="137" t="s">
        <v>574</v>
      </c>
      <c r="H327" s="138">
        <v>39</v>
      </c>
      <c r="I327" s="139"/>
      <c r="J327" s="140">
        <f>ROUND(I327*H327,2)</f>
        <v>0</v>
      </c>
      <c r="K327" s="136" t="s">
        <v>335</v>
      </c>
      <c r="L327" s="34"/>
      <c r="M327" s="141" t="s">
        <v>3</v>
      </c>
      <c r="N327" s="142" t="s">
        <v>40</v>
      </c>
      <c r="P327" s="143">
        <f>O327*H327</f>
        <v>0</v>
      </c>
      <c r="Q327" s="143">
        <v>0</v>
      </c>
      <c r="R327" s="143">
        <f>Q327*H327</f>
        <v>0</v>
      </c>
      <c r="S327" s="143">
        <v>0</v>
      </c>
      <c r="T327" s="144">
        <f>S327*H327</f>
        <v>0</v>
      </c>
      <c r="AR327" s="145" t="s">
        <v>113</v>
      </c>
      <c r="AT327" s="145" t="s">
        <v>331</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1625</v>
      </c>
    </row>
    <row r="328" spans="2:65" s="1" customFormat="1">
      <c r="B328" s="34"/>
      <c r="D328" s="147" t="s">
        <v>338</v>
      </c>
      <c r="F328" s="148" t="s">
        <v>8454</v>
      </c>
      <c r="I328" s="149"/>
      <c r="L328" s="34"/>
      <c r="M328" s="150"/>
      <c r="T328" s="55"/>
      <c r="AT328" s="19" t="s">
        <v>338</v>
      </c>
      <c r="AU328" s="19" t="s">
        <v>76</v>
      </c>
    </row>
    <row r="329" spans="2:65" s="1" customFormat="1" ht="16.5" customHeight="1">
      <c r="B329" s="133"/>
      <c r="C329" s="176" t="s">
        <v>177</v>
      </c>
      <c r="D329" s="176" t="s">
        <v>539</v>
      </c>
      <c r="E329" s="177" t="s">
        <v>8997</v>
      </c>
      <c r="F329" s="178" t="s">
        <v>9364</v>
      </c>
      <c r="G329" s="179" t="s">
        <v>574</v>
      </c>
      <c r="H329" s="180">
        <v>9</v>
      </c>
      <c r="I329" s="181"/>
      <c r="J329" s="182">
        <f>ROUND(I329*H329,2)</f>
        <v>0</v>
      </c>
      <c r="K329" s="178" t="s">
        <v>3</v>
      </c>
      <c r="L329" s="183"/>
      <c r="M329" s="184" t="s">
        <v>3</v>
      </c>
      <c r="N329" s="185" t="s">
        <v>40</v>
      </c>
      <c r="P329" s="143">
        <f>O329*H329</f>
        <v>0</v>
      </c>
      <c r="Q329" s="143">
        <v>0</v>
      </c>
      <c r="R329" s="143">
        <f>Q329*H329</f>
        <v>0</v>
      </c>
      <c r="S329" s="143">
        <v>0</v>
      </c>
      <c r="T329" s="144">
        <f>S329*H329</f>
        <v>0</v>
      </c>
      <c r="AR329" s="145" t="s">
        <v>171</v>
      </c>
      <c r="AT329" s="145" t="s">
        <v>539</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1629</v>
      </c>
    </row>
    <row r="330" spans="2:65" s="1" customFormat="1" ht="16.5" customHeight="1">
      <c r="B330" s="133"/>
      <c r="C330" s="176" t="s">
        <v>180</v>
      </c>
      <c r="D330" s="176" t="s">
        <v>539</v>
      </c>
      <c r="E330" s="177" t="s">
        <v>9365</v>
      </c>
      <c r="F330" s="178" t="s">
        <v>9366</v>
      </c>
      <c r="G330" s="179" t="s">
        <v>574</v>
      </c>
      <c r="H330" s="180">
        <v>30</v>
      </c>
      <c r="I330" s="181"/>
      <c r="J330" s="182">
        <f>ROUND(I330*H330,2)</f>
        <v>0</v>
      </c>
      <c r="K330" s="178" t="s">
        <v>3</v>
      </c>
      <c r="L330" s="183"/>
      <c r="M330" s="184" t="s">
        <v>3</v>
      </c>
      <c r="N330" s="185" t="s">
        <v>40</v>
      </c>
      <c r="P330" s="143">
        <f>O330*H330</f>
        <v>0</v>
      </c>
      <c r="Q330" s="143">
        <v>0</v>
      </c>
      <c r="R330" s="143">
        <f>Q330*H330</f>
        <v>0</v>
      </c>
      <c r="S330" s="143">
        <v>0</v>
      </c>
      <c r="T330" s="144">
        <f>S330*H330</f>
        <v>0</v>
      </c>
      <c r="AR330" s="145" t="s">
        <v>171</v>
      </c>
      <c r="AT330" s="145" t="s">
        <v>539</v>
      </c>
      <c r="AU330" s="145" t="s">
        <v>76</v>
      </c>
      <c r="AY330" s="19" t="s">
        <v>328</v>
      </c>
      <c r="BE330" s="146">
        <f>IF(N330="základní",J330,0)</f>
        <v>0</v>
      </c>
      <c r="BF330" s="146">
        <f>IF(N330="snížená",J330,0)</f>
        <v>0</v>
      </c>
      <c r="BG330" s="146">
        <f>IF(N330="zákl. přenesená",J330,0)</f>
        <v>0</v>
      </c>
      <c r="BH330" s="146">
        <f>IF(N330="sníž. přenesená",J330,0)</f>
        <v>0</v>
      </c>
      <c r="BI330" s="146">
        <f>IF(N330="nulová",J330,0)</f>
        <v>0</v>
      </c>
      <c r="BJ330" s="19" t="s">
        <v>76</v>
      </c>
      <c r="BK330" s="146">
        <f>ROUND(I330*H330,2)</f>
        <v>0</v>
      </c>
      <c r="BL330" s="19" t="s">
        <v>113</v>
      </c>
      <c r="BM330" s="145" t="s">
        <v>1632</v>
      </c>
    </row>
    <row r="331" spans="2:65" s="1" customFormat="1" ht="44.25" customHeight="1">
      <c r="B331" s="133"/>
      <c r="C331" s="134" t="s">
        <v>874</v>
      </c>
      <c r="D331" s="134" t="s">
        <v>331</v>
      </c>
      <c r="E331" s="135" t="s">
        <v>8460</v>
      </c>
      <c r="F331" s="136" t="s">
        <v>8461</v>
      </c>
      <c r="G331" s="137" t="s">
        <v>574</v>
      </c>
      <c r="H331" s="138">
        <v>3</v>
      </c>
      <c r="I331" s="139"/>
      <c r="J331" s="140">
        <f>ROUND(I331*H331,2)</f>
        <v>0</v>
      </c>
      <c r="K331" s="136" t="s">
        <v>335</v>
      </c>
      <c r="L331" s="34"/>
      <c r="M331" s="141" t="s">
        <v>3</v>
      </c>
      <c r="N331" s="142" t="s">
        <v>40</v>
      </c>
      <c r="P331" s="143">
        <f>O331*H331</f>
        <v>0</v>
      </c>
      <c r="Q331" s="143">
        <v>0</v>
      </c>
      <c r="R331" s="143">
        <f>Q331*H331</f>
        <v>0</v>
      </c>
      <c r="S331" s="143">
        <v>0</v>
      </c>
      <c r="T331" s="144">
        <f>S331*H331</f>
        <v>0</v>
      </c>
      <c r="AR331" s="145" t="s">
        <v>113</v>
      </c>
      <c r="AT331" s="145" t="s">
        <v>331</v>
      </c>
      <c r="AU331" s="145" t="s">
        <v>76</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1635</v>
      </c>
    </row>
    <row r="332" spans="2:65" s="1" customFormat="1">
      <c r="B332" s="34"/>
      <c r="D332" s="147" t="s">
        <v>338</v>
      </c>
      <c r="F332" s="148" t="s">
        <v>8462</v>
      </c>
      <c r="I332" s="149"/>
      <c r="L332" s="34"/>
      <c r="M332" s="150"/>
      <c r="T332" s="55"/>
      <c r="AT332" s="19" t="s">
        <v>338</v>
      </c>
      <c r="AU332" s="19" t="s">
        <v>76</v>
      </c>
    </row>
    <row r="333" spans="2:65" s="1" customFormat="1" ht="37.9" customHeight="1">
      <c r="B333" s="133"/>
      <c r="C333" s="134" t="s">
        <v>882</v>
      </c>
      <c r="D333" s="134" t="s">
        <v>331</v>
      </c>
      <c r="E333" s="135" t="s">
        <v>8358</v>
      </c>
      <c r="F333" s="136" t="s">
        <v>8359</v>
      </c>
      <c r="G333" s="137" t="s">
        <v>574</v>
      </c>
      <c r="H333" s="138">
        <v>3</v>
      </c>
      <c r="I333" s="139"/>
      <c r="J333" s="140">
        <f>ROUND(I333*H333,2)</f>
        <v>0</v>
      </c>
      <c r="K333" s="136" t="s">
        <v>335</v>
      </c>
      <c r="L333" s="34"/>
      <c r="M333" s="141" t="s">
        <v>3</v>
      </c>
      <c r="N333" s="142" t="s">
        <v>40</v>
      </c>
      <c r="P333" s="143">
        <f>O333*H333</f>
        <v>0</v>
      </c>
      <c r="Q333" s="143">
        <v>0</v>
      </c>
      <c r="R333" s="143">
        <f>Q333*H333</f>
        <v>0</v>
      </c>
      <c r="S333" s="143">
        <v>0</v>
      </c>
      <c r="T333" s="144">
        <f>S333*H333</f>
        <v>0</v>
      </c>
      <c r="AR333" s="145" t="s">
        <v>113</v>
      </c>
      <c r="AT333" s="145" t="s">
        <v>331</v>
      </c>
      <c r="AU333" s="145" t="s">
        <v>76</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113</v>
      </c>
      <c r="BM333" s="145" t="s">
        <v>1638</v>
      </c>
    </row>
    <row r="334" spans="2:65" s="1" customFormat="1">
      <c r="B334" s="34"/>
      <c r="D334" s="147" t="s">
        <v>338</v>
      </c>
      <c r="F334" s="148" t="s">
        <v>8360</v>
      </c>
      <c r="I334" s="149"/>
      <c r="L334" s="34"/>
      <c r="M334" s="150"/>
      <c r="T334" s="55"/>
      <c r="AT334" s="19" t="s">
        <v>338</v>
      </c>
      <c r="AU334" s="19" t="s">
        <v>76</v>
      </c>
    </row>
    <row r="335" spans="2:65" s="1" customFormat="1" ht="21.75" customHeight="1">
      <c r="B335" s="133"/>
      <c r="C335" s="176" t="s">
        <v>891</v>
      </c>
      <c r="D335" s="176" t="s">
        <v>539</v>
      </c>
      <c r="E335" s="177" t="s">
        <v>9650</v>
      </c>
      <c r="F335" s="178" t="s">
        <v>9368</v>
      </c>
      <c r="G335" s="179" t="s">
        <v>574</v>
      </c>
      <c r="H335" s="180">
        <v>2</v>
      </c>
      <c r="I335" s="181"/>
      <c r="J335" s="182">
        <f>ROUND(I335*H335,2)</f>
        <v>0</v>
      </c>
      <c r="K335" s="178" t="s">
        <v>3</v>
      </c>
      <c r="L335" s="183"/>
      <c r="M335" s="184" t="s">
        <v>3</v>
      </c>
      <c r="N335" s="185" t="s">
        <v>40</v>
      </c>
      <c r="P335" s="143">
        <f>O335*H335</f>
        <v>0</v>
      </c>
      <c r="Q335" s="143">
        <v>0</v>
      </c>
      <c r="R335" s="143">
        <f>Q335*H335</f>
        <v>0</v>
      </c>
      <c r="S335" s="143">
        <v>0</v>
      </c>
      <c r="T335" s="144">
        <f>S335*H335</f>
        <v>0</v>
      </c>
      <c r="AR335" s="145" t="s">
        <v>171</v>
      </c>
      <c r="AT335" s="145" t="s">
        <v>539</v>
      </c>
      <c r="AU335" s="145" t="s">
        <v>76</v>
      </c>
      <c r="AY335" s="19" t="s">
        <v>328</v>
      </c>
      <c r="BE335" s="146">
        <f>IF(N335="základní",J335,0)</f>
        <v>0</v>
      </c>
      <c r="BF335" s="146">
        <f>IF(N335="snížená",J335,0)</f>
        <v>0</v>
      </c>
      <c r="BG335" s="146">
        <f>IF(N335="zákl. přenesená",J335,0)</f>
        <v>0</v>
      </c>
      <c r="BH335" s="146">
        <f>IF(N335="sníž. přenesená",J335,0)</f>
        <v>0</v>
      </c>
      <c r="BI335" s="146">
        <f>IF(N335="nulová",J335,0)</f>
        <v>0</v>
      </c>
      <c r="BJ335" s="19" t="s">
        <v>76</v>
      </c>
      <c r="BK335" s="146">
        <f>ROUND(I335*H335,2)</f>
        <v>0</v>
      </c>
      <c r="BL335" s="19" t="s">
        <v>113</v>
      </c>
      <c r="BM335" s="145" t="s">
        <v>1642</v>
      </c>
    </row>
    <row r="336" spans="2:65" s="1" customFormat="1" ht="21.75" customHeight="1">
      <c r="B336" s="133"/>
      <c r="C336" s="176" t="s">
        <v>898</v>
      </c>
      <c r="D336" s="176" t="s">
        <v>539</v>
      </c>
      <c r="E336" s="177" t="s">
        <v>9369</v>
      </c>
      <c r="F336" s="178" t="s">
        <v>9368</v>
      </c>
      <c r="G336" s="179" t="s">
        <v>574</v>
      </c>
      <c r="H336" s="180">
        <v>1</v>
      </c>
      <c r="I336" s="181"/>
      <c r="J336" s="182">
        <f>ROUND(I336*H336,2)</f>
        <v>0</v>
      </c>
      <c r="K336" s="178" t="s">
        <v>3</v>
      </c>
      <c r="L336" s="183"/>
      <c r="M336" s="184" t="s">
        <v>3</v>
      </c>
      <c r="N336" s="185" t="s">
        <v>40</v>
      </c>
      <c r="P336" s="143">
        <f>O336*H336</f>
        <v>0</v>
      </c>
      <c r="Q336" s="143">
        <v>0</v>
      </c>
      <c r="R336" s="143">
        <f>Q336*H336</f>
        <v>0</v>
      </c>
      <c r="S336" s="143">
        <v>0</v>
      </c>
      <c r="T336" s="144">
        <f>S336*H336</f>
        <v>0</v>
      </c>
      <c r="AR336" s="145" t="s">
        <v>171</v>
      </c>
      <c r="AT336" s="145" t="s">
        <v>539</v>
      </c>
      <c r="AU336" s="145" t="s">
        <v>76</v>
      </c>
      <c r="AY336" s="19" t="s">
        <v>328</v>
      </c>
      <c r="BE336" s="146">
        <f>IF(N336="základní",J336,0)</f>
        <v>0</v>
      </c>
      <c r="BF336" s="146">
        <f>IF(N336="snížená",J336,0)</f>
        <v>0</v>
      </c>
      <c r="BG336" s="146">
        <f>IF(N336="zákl. přenesená",J336,0)</f>
        <v>0</v>
      </c>
      <c r="BH336" s="146">
        <f>IF(N336="sníž. přenesená",J336,0)</f>
        <v>0</v>
      </c>
      <c r="BI336" s="146">
        <f>IF(N336="nulová",J336,0)</f>
        <v>0</v>
      </c>
      <c r="BJ336" s="19" t="s">
        <v>76</v>
      </c>
      <c r="BK336" s="146">
        <f>ROUND(I336*H336,2)</f>
        <v>0</v>
      </c>
      <c r="BL336" s="19" t="s">
        <v>113</v>
      </c>
      <c r="BM336" s="145" t="s">
        <v>1646</v>
      </c>
    </row>
    <row r="337" spans="2:65" s="1" customFormat="1" ht="16.5" customHeight="1">
      <c r="B337" s="133"/>
      <c r="C337" s="176" t="s">
        <v>903</v>
      </c>
      <c r="D337" s="176" t="s">
        <v>539</v>
      </c>
      <c r="E337" s="177" t="s">
        <v>8465</v>
      </c>
      <c r="F337" s="178" t="s">
        <v>9007</v>
      </c>
      <c r="G337" s="179" t="s">
        <v>491</v>
      </c>
      <c r="H337" s="180">
        <v>2.1</v>
      </c>
      <c r="I337" s="181"/>
      <c r="J337" s="182">
        <f>ROUND(I337*H337,2)</f>
        <v>0</v>
      </c>
      <c r="K337" s="178" t="s">
        <v>3</v>
      </c>
      <c r="L337" s="183"/>
      <c r="M337" s="184" t="s">
        <v>3</v>
      </c>
      <c r="N337" s="185" t="s">
        <v>40</v>
      </c>
      <c r="P337" s="143">
        <f>O337*H337</f>
        <v>0</v>
      </c>
      <c r="Q337" s="143">
        <v>0</v>
      </c>
      <c r="R337" s="143">
        <f>Q337*H337</f>
        <v>0</v>
      </c>
      <c r="S337" s="143">
        <v>0</v>
      </c>
      <c r="T337" s="144">
        <f>S337*H337</f>
        <v>0</v>
      </c>
      <c r="AR337" s="145" t="s">
        <v>171</v>
      </c>
      <c r="AT337" s="145" t="s">
        <v>539</v>
      </c>
      <c r="AU337" s="145" t="s">
        <v>76</v>
      </c>
      <c r="AY337" s="19" t="s">
        <v>328</v>
      </c>
      <c r="BE337" s="146">
        <f>IF(N337="základní",J337,0)</f>
        <v>0</v>
      </c>
      <c r="BF337" s="146">
        <f>IF(N337="snížená",J337,0)</f>
        <v>0</v>
      </c>
      <c r="BG337" s="146">
        <f>IF(N337="zákl. přenesená",J337,0)</f>
        <v>0</v>
      </c>
      <c r="BH337" s="146">
        <f>IF(N337="sníž. přenesená",J337,0)</f>
        <v>0</v>
      </c>
      <c r="BI337" s="146">
        <f>IF(N337="nulová",J337,0)</f>
        <v>0</v>
      </c>
      <c r="BJ337" s="19" t="s">
        <v>76</v>
      </c>
      <c r="BK337" s="146">
        <f>ROUND(I337*H337,2)</f>
        <v>0</v>
      </c>
      <c r="BL337" s="19" t="s">
        <v>113</v>
      </c>
      <c r="BM337" s="145" t="s">
        <v>1650</v>
      </c>
    </row>
    <row r="338" spans="2:65" s="12" customFormat="1">
      <c r="B338" s="156"/>
      <c r="D338" s="151" t="s">
        <v>442</v>
      </c>
      <c r="E338" s="157" t="s">
        <v>3</v>
      </c>
      <c r="F338" s="158" t="s">
        <v>9651</v>
      </c>
      <c r="H338" s="159">
        <v>2.1</v>
      </c>
      <c r="I338" s="160"/>
      <c r="L338" s="156"/>
      <c r="M338" s="161"/>
      <c r="T338" s="162"/>
      <c r="AT338" s="157" t="s">
        <v>442</v>
      </c>
      <c r="AU338" s="157" t="s">
        <v>76</v>
      </c>
      <c r="AV338" s="12" t="s">
        <v>79</v>
      </c>
      <c r="AW338" s="12" t="s">
        <v>31</v>
      </c>
      <c r="AX338" s="12" t="s">
        <v>69</v>
      </c>
      <c r="AY338" s="157" t="s">
        <v>328</v>
      </c>
    </row>
    <row r="339" spans="2:65" s="13" customFormat="1">
      <c r="B339" s="163"/>
      <c r="D339" s="151" t="s">
        <v>442</v>
      </c>
      <c r="E339" s="164" t="s">
        <v>3</v>
      </c>
      <c r="F339" s="165" t="s">
        <v>452</v>
      </c>
      <c r="H339" s="166">
        <v>2.1</v>
      </c>
      <c r="I339" s="167"/>
      <c r="L339" s="163"/>
      <c r="M339" s="168"/>
      <c r="T339" s="169"/>
      <c r="AT339" s="164" t="s">
        <v>442</v>
      </c>
      <c r="AU339" s="164" t="s">
        <v>76</v>
      </c>
      <c r="AV339" s="13" t="s">
        <v>113</v>
      </c>
      <c r="AW339" s="13" t="s">
        <v>31</v>
      </c>
      <c r="AX339" s="13" t="s">
        <v>76</v>
      </c>
      <c r="AY339" s="164" t="s">
        <v>328</v>
      </c>
    </row>
    <row r="340" spans="2:65" s="1" customFormat="1" ht="49.15" customHeight="1">
      <c r="B340" s="133"/>
      <c r="C340" s="134" t="s">
        <v>909</v>
      </c>
      <c r="D340" s="134" t="s">
        <v>331</v>
      </c>
      <c r="E340" s="135" t="s">
        <v>9012</v>
      </c>
      <c r="F340" s="136" t="s">
        <v>8099</v>
      </c>
      <c r="G340" s="137" t="s">
        <v>585</v>
      </c>
      <c r="H340" s="138">
        <v>0.01</v>
      </c>
      <c r="I340" s="139"/>
      <c r="J340" s="140">
        <f>ROUND(I340*H340,2)</f>
        <v>0</v>
      </c>
      <c r="K340" s="136" t="s">
        <v>3</v>
      </c>
      <c r="L340" s="34"/>
      <c r="M340" s="141" t="s">
        <v>3</v>
      </c>
      <c r="N340" s="142" t="s">
        <v>40</v>
      </c>
      <c r="P340" s="143">
        <f>O340*H340</f>
        <v>0</v>
      </c>
      <c r="Q340" s="143">
        <v>0</v>
      </c>
      <c r="R340" s="143">
        <f>Q340*H340</f>
        <v>0</v>
      </c>
      <c r="S340" s="143">
        <v>0</v>
      </c>
      <c r="T340" s="144">
        <f>S340*H340</f>
        <v>0</v>
      </c>
      <c r="AR340" s="145" t="s">
        <v>113</v>
      </c>
      <c r="AT340" s="145" t="s">
        <v>331</v>
      </c>
      <c r="AU340" s="145" t="s">
        <v>76</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113</v>
      </c>
      <c r="BM340" s="145" t="s">
        <v>1654</v>
      </c>
    </row>
    <row r="341" spans="2:65" s="12" customFormat="1">
      <c r="B341" s="156"/>
      <c r="D341" s="151" t="s">
        <v>442</v>
      </c>
      <c r="E341" s="157" t="s">
        <v>3</v>
      </c>
      <c r="F341" s="158" t="s">
        <v>9652</v>
      </c>
      <c r="H341" s="159">
        <v>0.01</v>
      </c>
      <c r="I341" s="160"/>
      <c r="L341" s="156"/>
      <c r="M341" s="161"/>
      <c r="T341" s="162"/>
      <c r="AT341" s="157" t="s">
        <v>442</v>
      </c>
      <c r="AU341" s="157" t="s">
        <v>76</v>
      </c>
      <c r="AV341" s="12" t="s">
        <v>79</v>
      </c>
      <c r="AW341" s="12" t="s">
        <v>31</v>
      </c>
      <c r="AX341" s="12" t="s">
        <v>69</v>
      </c>
      <c r="AY341" s="157" t="s">
        <v>328</v>
      </c>
    </row>
    <row r="342" spans="2:65" s="13" customFormat="1">
      <c r="B342" s="163"/>
      <c r="D342" s="151" t="s">
        <v>442</v>
      </c>
      <c r="E342" s="164" t="s">
        <v>3</v>
      </c>
      <c r="F342" s="165" t="s">
        <v>452</v>
      </c>
      <c r="H342" s="166">
        <v>0.01</v>
      </c>
      <c r="I342" s="167"/>
      <c r="L342" s="163"/>
      <c r="M342" s="168"/>
      <c r="T342" s="169"/>
      <c r="AT342" s="164" t="s">
        <v>442</v>
      </c>
      <c r="AU342" s="164" t="s">
        <v>76</v>
      </c>
      <c r="AV342" s="13" t="s">
        <v>113</v>
      </c>
      <c r="AW342" s="13" t="s">
        <v>31</v>
      </c>
      <c r="AX342" s="13" t="s">
        <v>76</v>
      </c>
      <c r="AY342" s="164" t="s">
        <v>328</v>
      </c>
    </row>
    <row r="343" spans="2:65" s="1" customFormat="1" ht="16.5" customHeight="1">
      <c r="B343" s="133"/>
      <c r="C343" s="176" t="s">
        <v>917</v>
      </c>
      <c r="D343" s="176" t="s">
        <v>539</v>
      </c>
      <c r="E343" s="177" t="s">
        <v>8180</v>
      </c>
      <c r="F343" s="178" t="s">
        <v>8106</v>
      </c>
      <c r="G343" s="179" t="s">
        <v>1383</v>
      </c>
      <c r="H343" s="180">
        <v>1.58</v>
      </c>
      <c r="I343" s="181"/>
      <c r="J343" s="182">
        <f>ROUND(I343*H343,2)</f>
        <v>0</v>
      </c>
      <c r="K343" s="178" t="s">
        <v>335</v>
      </c>
      <c r="L343" s="183"/>
      <c r="M343" s="184" t="s">
        <v>3</v>
      </c>
      <c r="N343" s="185" t="s">
        <v>40</v>
      </c>
      <c r="P343" s="143">
        <f>O343*H343</f>
        <v>0</v>
      </c>
      <c r="Q343" s="143">
        <v>0</v>
      </c>
      <c r="R343" s="143">
        <f>Q343*H343</f>
        <v>0</v>
      </c>
      <c r="S343" s="143">
        <v>0</v>
      </c>
      <c r="T343" s="144">
        <f>S343*H343</f>
        <v>0</v>
      </c>
      <c r="AR343" s="145" t="s">
        <v>171</v>
      </c>
      <c r="AT343" s="145" t="s">
        <v>539</v>
      </c>
      <c r="AU343" s="145" t="s">
        <v>76</v>
      </c>
      <c r="AY343" s="19" t="s">
        <v>328</v>
      </c>
      <c r="BE343" s="146">
        <f>IF(N343="základní",J343,0)</f>
        <v>0</v>
      </c>
      <c r="BF343" s="146">
        <f>IF(N343="snížená",J343,0)</f>
        <v>0</v>
      </c>
      <c r="BG343" s="146">
        <f>IF(N343="zákl. přenesená",J343,0)</f>
        <v>0</v>
      </c>
      <c r="BH343" s="146">
        <f>IF(N343="sníž. přenesená",J343,0)</f>
        <v>0</v>
      </c>
      <c r="BI343" s="146">
        <f>IF(N343="nulová",J343,0)</f>
        <v>0</v>
      </c>
      <c r="BJ343" s="19" t="s">
        <v>76</v>
      </c>
      <c r="BK343" s="146">
        <f>ROUND(I343*H343,2)</f>
        <v>0</v>
      </c>
      <c r="BL343" s="19" t="s">
        <v>113</v>
      </c>
      <c r="BM343" s="145" t="s">
        <v>1658</v>
      </c>
    </row>
    <row r="344" spans="2:65" s="14" customFormat="1" ht="22.5">
      <c r="B344" s="170"/>
      <c r="D344" s="151" t="s">
        <v>442</v>
      </c>
      <c r="E344" s="171" t="s">
        <v>3</v>
      </c>
      <c r="F344" s="172" t="s">
        <v>9372</v>
      </c>
      <c r="H344" s="171" t="s">
        <v>3</v>
      </c>
      <c r="I344" s="173"/>
      <c r="L344" s="170"/>
      <c r="M344" s="174"/>
      <c r="T344" s="175"/>
      <c r="AT344" s="171" t="s">
        <v>442</v>
      </c>
      <c r="AU344" s="171" t="s">
        <v>76</v>
      </c>
      <c r="AV344" s="14" t="s">
        <v>76</v>
      </c>
      <c r="AW344" s="14" t="s">
        <v>31</v>
      </c>
      <c r="AX344" s="14" t="s">
        <v>69</v>
      </c>
      <c r="AY344" s="171" t="s">
        <v>328</v>
      </c>
    </row>
    <row r="345" spans="2:65" s="12" customFormat="1">
      <c r="B345" s="156"/>
      <c r="D345" s="151" t="s">
        <v>442</v>
      </c>
      <c r="E345" s="157" t="s">
        <v>3</v>
      </c>
      <c r="F345" s="158" t="s">
        <v>9653</v>
      </c>
      <c r="H345" s="159">
        <v>0.18</v>
      </c>
      <c r="I345" s="160"/>
      <c r="L345" s="156"/>
      <c r="M345" s="161"/>
      <c r="T345" s="162"/>
      <c r="AT345" s="157" t="s">
        <v>442</v>
      </c>
      <c r="AU345" s="157" t="s">
        <v>76</v>
      </c>
      <c r="AV345" s="12" t="s">
        <v>79</v>
      </c>
      <c r="AW345" s="12" t="s">
        <v>31</v>
      </c>
      <c r="AX345" s="12" t="s">
        <v>69</v>
      </c>
      <c r="AY345" s="157" t="s">
        <v>328</v>
      </c>
    </row>
    <row r="346" spans="2:65" s="12" customFormat="1">
      <c r="B346" s="156"/>
      <c r="D346" s="151" t="s">
        <v>442</v>
      </c>
      <c r="E346" s="157" t="s">
        <v>3</v>
      </c>
      <c r="F346" s="158" t="s">
        <v>9654</v>
      </c>
      <c r="H346" s="159">
        <v>1.4</v>
      </c>
      <c r="I346" s="160"/>
      <c r="L346" s="156"/>
      <c r="M346" s="161"/>
      <c r="T346" s="162"/>
      <c r="AT346" s="157" t="s">
        <v>442</v>
      </c>
      <c r="AU346" s="157" t="s">
        <v>76</v>
      </c>
      <c r="AV346" s="12" t="s">
        <v>79</v>
      </c>
      <c r="AW346" s="12" t="s">
        <v>31</v>
      </c>
      <c r="AX346" s="12" t="s">
        <v>69</v>
      </c>
      <c r="AY346" s="157" t="s">
        <v>328</v>
      </c>
    </row>
    <row r="347" spans="2:65" s="13" customFormat="1">
      <c r="B347" s="163"/>
      <c r="D347" s="151" t="s">
        <v>442</v>
      </c>
      <c r="E347" s="164" t="s">
        <v>3</v>
      </c>
      <c r="F347" s="165" t="s">
        <v>452</v>
      </c>
      <c r="H347" s="166">
        <v>1.5799999999999998</v>
      </c>
      <c r="I347" s="167"/>
      <c r="L347" s="163"/>
      <c r="M347" s="168"/>
      <c r="T347" s="169"/>
      <c r="AT347" s="164" t="s">
        <v>442</v>
      </c>
      <c r="AU347" s="164" t="s">
        <v>76</v>
      </c>
      <c r="AV347" s="13" t="s">
        <v>113</v>
      </c>
      <c r="AW347" s="13" t="s">
        <v>31</v>
      </c>
      <c r="AX347" s="13" t="s">
        <v>76</v>
      </c>
      <c r="AY347" s="164" t="s">
        <v>328</v>
      </c>
    </row>
    <row r="348" spans="2:65" s="1" customFormat="1" ht="37.9" customHeight="1">
      <c r="B348" s="133"/>
      <c r="C348" s="134" t="s">
        <v>929</v>
      </c>
      <c r="D348" s="134" t="s">
        <v>331</v>
      </c>
      <c r="E348" s="135" t="s">
        <v>8404</v>
      </c>
      <c r="F348" s="136" t="s">
        <v>8405</v>
      </c>
      <c r="G348" s="137" t="s">
        <v>439</v>
      </c>
      <c r="H348" s="138">
        <v>17</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113</v>
      </c>
      <c r="AT348" s="145" t="s">
        <v>331</v>
      </c>
      <c r="AU348" s="145" t="s">
        <v>76</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113</v>
      </c>
      <c r="BM348" s="145" t="s">
        <v>1662</v>
      </c>
    </row>
    <row r="349" spans="2:65" s="1" customFormat="1">
      <c r="B349" s="34"/>
      <c r="D349" s="147" t="s">
        <v>338</v>
      </c>
      <c r="F349" s="148" t="s">
        <v>8406</v>
      </c>
      <c r="I349" s="149"/>
      <c r="L349" s="34"/>
      <c r="M349" s="150"/>
      <c r="T349" s="55"/>
      <c r="AT349" s="19" t="s">
        <v>338</v>
      </c>
      <c r="AU349" s="19" t="s">
        <v>76</v>
      </c>
    </row>
    <row r="350" spans="2:65" s="1" customFormat="1" ht="16.5" customHeight="1">
      <c r="B350" s="133"/>
      <c r="C350" s="176" t="s">
        <v>934</v>
      </c>
      <c r="D350" s="176" t="s">
        <v>539</v>
      </c>
      <c r="E350" s="177" t="s">
        <v>8407</v>
      </c>
      <c r="F350" s="178" t="s">
        <v>8408</v>
      </c>
      <c r="G350" s="179" t="s">
        <v>585</v>
      </c>
      <c r="H350" s="180">
        <v>0.68</v>
      </c>
      <c r="I350" s="181"/>
      <c r="J350" s="182">
        <f>ROUND(I350*H350,2)</f>
        <v>0</v>
      </c>
      <c r="K350" s="178" t="s">
        <v>335</v>
      </c>
      <c r="L350" s="183"/>
      <c r="M350" s="184" t="s">
        <v>3</v>
      </c>
      <c r="N350" s="185" t="s">
        <v>40</v>
      </c>
      <c r="P350" s="143">
        <f>O350*H350</f>
        <v>0</v>
      </c>
      <c r="Q350" s="143">
        <v>0</v>
      </c>
      <c r="R350" s="143">
        <f>Q350*H350</f>
        <v>0</v>
      </c>
      <c r="S350" s="143">
        <v>0</v>
      </c>
      <c r="T350" s="144">
        <f>S350*H350</f>
        <v>0</v>
      </c>
      <c r="AR350" s="145" t="s">
        <v>171</v>
      </c>
      <c r="AT350" s="145" t="s">
        <v>539</v>
      </c>
      <c r="AU350" s="145" t="s">
        <v>76</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1666</v>
      </c>
    </row>
    <row r="351" spans="2:65" s="12" customFormat="1">
      <c r="B351" s="156"/>
      <c r="D351" s="151" t="s">
        <v>442</v>
      </c>
      <c r="E351" s="157" t="s">
        <v>3</v>
      </c>
      <c r="F351" s="158" t="s">
        <v>9655</v>
      </c>
      <c r="H351" s="159">
        <v>0.68</v>
      </c>
      <c r="I351" s="160"/>
      <c r="L351" s="156"/>
      <c r="M351" s="161"/>
      <c r="T351" s="162"/>
      <c r="AT351" s="157" t="s">
        <v>442</v>
      </c>
      <c r="AU351" s="157" t="s">
        <v>76</v>
      </c>
      <c r="AV351" s="12" t="s">
        <v>79</v>
      </c>
      <c r="AW351" s="12" t="s">
        <v>31</v>
      </c>
      <c r="AX351" s="12" t="s">
        <v>69</v>
      </c>
      <c r="AY351" s="157" t="s">
        <v>328</v>
      </c>
    </row>
    <row r="352" spans="2:65" s="13" customFormat="1">
      <c r="B352" s="163"/>
      <c r="D352" s="151" t="s">
        <v>442</v>
      </c>
      <c r="E352" s="164" t="s">
        <v>3</v>
      </c>
      <c r="F352" s="165" t="s">
        <v>452</v>
      </c>
      <c r="H352" s="166">
        <v>0.68</v>
      </c>
      <c r="I352" s="167"/>
      <c r="L352" s="163"/>
      <c r="M352" s="168"/>
      <c r="T352" s="169"/>
      <c r="AT352" s="164" t="s">
        <v>442</v>
      </c>
      <c r="AU352" s="164" t="s">
        <v>76</v>
      </c>
      <c r="AV352" s="13" t="s">
        <v>113</v>
      </c>
      <c r="AW352" s="13" t="s">
        <v>31</v>
      </c>
      <c r="AX352" s="13" t="s">
        <v>76</v>
      </c>
      <c r="AY352" s="164" t="s">
        <v>328</v>
      </c>
    </row>
    <row r="353" spans="2:65" s="1" customFormat="1" ht="21.75" customHeight="1">
      <c r="B353" s="133"/>
      <c r="C353" s="134" t="s">
        <v>1668</v>
      </c>
      <c r="D353" s="134" t="s">
        <v>331</v>
      </c>
      <c r="E353" s="135" t="s">
        <v>9656</v>
      </c>
      <c r="F353" s="136" t="s">
        <v>7903</v>
      </c>
      <c r="G353" s="137" t="s">
        <v>491</v>
      </c>
      <c r="H353" s="138">
        <v>1.64</v>
      </c>
      <c r="I353" s="139"/>
      <c r="J353" s="140">
        <f>ROUND(I353*H353,2)</f>
        <v>0</v>
      </c>
      <c r="K353" s="136" t="s">
        <v>335</v>
      </c>
      <c r="L353" s="34"/>
      <c r="M353" s="141" t="s">
        <v>3</v>
      </c>
      <c r="N353" s="142" t="s">
        <v>40</v>
      </c>
      <c r="P353" s="143">
        <f>O353*H353</f>
        <v>0</v>
      </c>
      <c r="Q353" s="143">
        <v>0</v>
      </c>
      <c r="R353" s="143">
        <f>Q353*H353</f>
        <v>0</v>
      </c>
      <c r="S353" s="143">
        <v>0</v>
      </c>
      <c r="T353" s="144">
        <f>S353*H353</f>
        <v>0</v>
      </c>
      <c r="AR353" s="145" t="s">
        <v>113</v>
      </c>
      <c r="AT353" s="145" t="s">
        <v>331</v>
      </c>
      <c r="AU353" s="145" t="s">
        <v>76</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113</v>
      </c>
      <c r="BM353" s="145" t="s">
        <v>555</v>
      </c>
    </row>
    <row r="354" spans="2:65" s="1" customFormat="1">
      <c r="B354" s="34"/>
      <c r="D354" s="147" t="s">
        <v>338</v>
      </c>
      <c r="F354" s="148" t="s">
        <v>9657</v>
      </c>
      <c r="I354" s="149"/>
      <c r="L354" s="34"/>
      <c r="M354" s="150"/>
      <c r="T354" s="55"/>
      <c r="AT354" s="19" t="s">
        <v>338</v>
      </c>
      <c r="AU354" s="19" t="s">
        <v>76</v>
      </c>
    </row>
    <row r="355" spans="2:65" s="14" customFormat="1">
      <c r="B355" s="170"/>
      <c r="D355" s="151" t="s">
        <v>442</v>
      </c>
      <c r="E355" s="171" t="s">
        <v>3</v>
      </c>
      <c r="F355" s="172" t="s">
        <v>8479</v>
      </c>
      <c r="H355" s="171" t="s">
        <v>3</v>
      </c>
      <c r="I355" s="173"/>
      <c r="L355" s="170"/>
      <c r="M355" s="174"/>
      <c r="T355" s="175"/>
      <c r="AT355" s="171" t="s">
        <v>442</v>
      </c>
      <c r="AU355" s="171" t="s">
        <v>76</v>
      </c>
      <c r="AV355" s="14" t="s">
        <v>76</v>
      </c>
      <c r="AW355" s="14" t="s">
        <v>31</v>
      </c>
      <c r="AX355" s="14" t="s">
        <v>69</v>
      </c>
      <c r="AY355" s="171" t="s">
        <v>328</v>
      </c>
    </row>
    <row r="356" spans="2:65" s="12" customFormat="1">
      <c r="B356" s="156"/>
      <c r="D356" s="151" t="s">
        <v>442</v>
      </c>
      <c r="E356" s="157" t="s">
        <v>3</v>
      </c>
      <c r="F356" s="158" t="s">
        <v>9658</v>
      </c>
      <c r="H356" s="159">
        <v>1.58</v>
      </c>
      <c r="I356" s="160"/>
      <c r="L356" s="156"/>
      <c r="M356" s="161"/>
      <c r="T356" s="162"/>
      <c r="AT356" s="157" t="s">
        <v>442</v>
      </c>
      <c r="AU356" s="157" t="s">
        <v>76</v>
      </c>
      <c r="AV356" s="12" t="s">
        <v>79</v>
      </c>
      <c r="AW356" s="12" t="s">
        <v>31</v>
      </c>
      <c r="AX356" s="12" t="s">
        <v>69</v>
      </c>
      <c r="AY356" s="157" t="s">
        <v>328</v>
      </c>
    </row>
    <row r="357" spans="2:65" s="14" customFormat="1">
      <c r="B357" s="170"/>
      <c r="D357" s="151" t="s">
        <v>442</v>
      </c>
      <c r="E357" s="171" t="s">
        <v>3</v>
      </c>
      <c r="F357" s="172" t="s">
        <v>8481</v>
      </c>
      <c r="H357" s="171" t="s">
        <v>3</v>
      </c>
      <c r="I357" s="173"/>
      <c r="L357" s="170"/>
      <c r="M357" s="174"/>
      <c r="T357" s="175"/>
      <c r="AT357" s="171" t="s">
        <v>442</v>
      </c>
      <c r="AU357" s="171" t="s">
        <v>76</v>
      </c>
      <c r="AV357" s="14" t="s">
        <v>76</v>
      </c>
      <c r="AW357" s="14" t="s">
        <v>31</v>
      </c>
      <c r="AX357" s="14" t="s">
        <v>69</v>
      </c>
      <c r="AY357" s="171" t="s">
        <v>328</v>
      </c>
    </row>
    <row r="358" spans="2:65" s="12" customFormat="1">
      <c r="B358" s="156"/>
      <c r="D358" s="151" t="s">
        <v>442</v>
      </c>
      <c r="E358" s="157" t="s">
        <v>3</v>
      </c>
      <c r="F358" s="158" t="s">
        <v>9659</v>
      </c>
      <c r="H358" s="159">
        <v>0.06</v>
      </c>
      <c r="I358" s="160"/>
      <c r="L358" s="156"/>
      <c r="M358" s="161"/>
      <c r="T358" s="162"/>
      <c r="AT358" s="157" t="s">
        <v>442</v>
      </c>
      <c r="AU358" s="157" t="s">
        <v>76</v>
      </c>
      <c r="AV358" s="12" t="s">
        <v>79</v>
      </c>
      <c r="AW358" s="12" t="s">
        <v>31</v>
      </c>
      <c r="AX358" s="12" t="s">
        <v>69</v>
      </c>
      <c r="AY358" s="157" t="s">
        <v>328</v>
      </c>
    </row>
    <row r="359" spans="2:65" s="13" customFormat="1">
      <c r="B359" s="163"/>
      <c r="D359" s="151" t="s">
        <v>442</v>
      </c>
      <c r="E359" s="164" t="s">
        <v>3</v>
      </c>
      <c r="F359" s="165" t="s">
        <v>452</v>
      </c>
      <c r="H359" s="166">
        <v>1.6400000000000001</v>
      </c>
      <c r="I359" s="167"/>
      <c r="L359" s="163"/>
      <c r="M359" s="168"/>
      <c r="T359" s="169"/>
      <c r="AT359" s="164" t="s">
        <v>442</v>
      </c>
      <c r="AU359" s="164" t="s">
        <v>76</v>
      </c>
      <c r="AV359" s="13" t="s">
        <v>113</v>
      </c>
      <c r="AW359" s="13" t="s">
        <v>31</v>
      </c>
      <c r="AX359" s="13" t="s">
        <v>76</v>
      </c>
      <c r="AY359" s="164" t="s">
        <v>328</v>
      </c>
    </row>
    <row r="360" spans="2:65" s="1" customFormat="1" ht="16.5" customHeight="1">
      <c r="B360" s="133"/>
      <c r="C360" s="176" t="s">
        <v>1534</v>
      </c>
      <c r="D360" s="176" t="s">
        <v>539</v>
      </c>
      <c r="E360" s="177" t="s">
        <v>7912</v>
      </c>
      <c r="F360" s="178" t="s">
        <v>7913</v>
      </c>
      <c r="G360" s="179" t="s">
        <v>491</v>
      </c>
      <c r="H360" s="180">
        <v>1.64</v>
      </c>
      <c r="I360" s="181"/>
      <c r="J360" s="182">
        <f>ROUND(I360*H360,2)</f>
        <v>0</v>
      </c>
      <c r="K360" s="178" t="s">
        <v>335</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1674</v>
      </c>
    </row>
    <row r="361" spans="2:65" s="1" customFormat="1" ht="21.75" customHeight="1">
      <c r="B361" s="133"/>
      <c r="C361" s="134" t="s">
        <v>1676</v>
      </c>
      <c r="D361" s="134" t="s">
        <v>331</v>
      </c>
      <c r="E361" s="135" t="s">
        <v>8971</v>
      </c>
      <c r="F361" s="136" t="s">
        <v>8245</v>
      </c>
      <c r="G361" s="137" t="s">
        <v>491</v>
      </c>
      <c r="H361" s="138">
        <v>1.64</v>
      </c>
      <c r="I361" s="139"/>
      <c r="J361" s="140">
        <f>ROUND(I361*H361,2)</f>
        <v>0</v>
      </c>
      <c r="K361" s="136" t="s">
        <v>3</v>
      </c>
      <c r="L361" s="34"/>
      <c r="M361" s="141" t="s">
        <v>3</v>
      </c>
      <c r="N361" s="142" t="s">
        <v>40</v>
      </c>
      <c r="P361" s="143">
        <f>O361*H361</f>
        <v>0</v>
      </c>
      <c r="Q361" s="143">
        <v>0</v>
      </c>
      <c r="R361" s="143">
        <f>Q361*H361</f>
        <v>0</v>
      </c>
      <c r="S361" s="143">
        <v>0</v>
      </c>
      <c r="T361" s="144">
        <f>S361*H361</f>
        <v>0</v>
      </c>
      <c r="AR361" s="145" t="s">
        <v>113</v>
      </c>
      <c r="AT361" s="145" t="s">
        <v>331</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1679</v>
      </c>
    </row>
    <row r="362" spans="2:65" s="1" customFormat="1" ht="37.9" customHeight="1">
      <c r="B362" s="133"/>
      <c r="C362" s="134" t="s">
        <v>1327</v>
      </c>
      <c r="D362" s="134" t="s">
        <v>331</v>
      </c>
      <c r="E362" s="135" t="s">
        <v>8486</v>
      </c>
      <c r="F362" s="136" t="s">
        <v>8134</v>
      </c>
      <c r="G362" s="137" t="s">
        <v>585</v>
      </c>
      <c r="H362" s="138">
        <v>2.1520000000000001</v>
      </c>
      <c r="I362" s="139"/>
      <c r="J362" s="140">
        <f>ROUND(I362*H362,2)</f>
        <v>0</v>
      </c>
      <c r="K362" s="136" t="s">
        <v>3</v>
      </c>
      <c r="L362" s="34"/>
      <c r="M362" s="189" t="s">
        <v>3</v>
      </c>
      <c r="N362" s="190" t="s">
        <v>40</v>
      </c>
      <c r="O362" s="154"/>
      <c r="P362" s="191">
        <f>O362*H362</f>
        <v>0</v>
      </c>
      <c r="Q362" s="191">
        <v>0</v>
      </c>
      <c r="R362" s="191">
        <f>Q362*H362</f>
        <v>0</v>
      </c>
      <c r="S362" s="191">
        <v>0</v>
      </c>
      <c r="T362" s="192">
        <f>S362*H362</f>
        <v>0</v>
      </c>
      <c r="AR362" s="145" t="s">
        <v>113</v>
      </c>
      <c r="AT362" s="145" t="s">
        <v>331</v>
      </c>
      <c r="AU362" s="145" t="s">
        <v>76</v>
      </c>
      <c r="AY362" s="19" t="s">
        <v>328</v>
      </c>
      <c r="BE362" s="146">
        <f>IF(N362="základní",J362,0)</f>
        <v>0</v>
      </c>
      <c r="BF362" s="146">
        <f>IF(N362="snížená",J362,0)</f>
        <v>0</v>
      </c>
      <c r="BG362" s="146">
        <f>IF(N362="zákl. přenesená",J362,0)</f>
        <v>0</v>
      </c>
      <c r="BH362" s="146">
        <f>IF(N362="sníž. přenesená",J362,0)</f>
        <v>0</v>
      </c>
      <c r="BI362" s="146">
        <f>IF(N362="nulová",J362,0)</f>
        <v>0</v>
      </c>
      <c r="BJ362" s="19" t="s">
        <v>76</v>
      </c>
      <c r="BK362" s="146">
        <f>ROUND(I362*H362,2)</f>
        <v>0</v>
      </c>
      <c r="BL362" s="19" t="s">
        <v>113</v>
      </c>
      <c r="BM362" s="145" t="s">
        <v>1683</v>
      </c>
    </row>
    <row r="363" spans="2:65" s="1" customFormat="1" ht="6.95" customHeight="1">
      <c r="B363" s="43"/>
      <c r="C363" s="44"/>
      <c r="D363" s="44"/>
      <c r="E363" s="44"/>
      <c r="F363" s="44"/>
      <c r="G363" s="44"/>
      <c r="H363" s="44"/>
      <c r="I363" s="44"/>
      <c r="J363" s="44"/>
      <c r="K363" s="44"/>
      <c r="L363" s="34"/>
    </row>
  </sheetData>
  <autoFilter ref="C97:K362" xr:uid="{00000000-0009-0000-0000-00003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3400-000000000000}"/>
    <hyperlink ref="F110" r:id="rId2" xr:uid="{00000000-0004-0000-3400-000001000000}"/>
    <hyperlink ref="F116" r:id="rId3" xr:uid="{00000000-0004-0000-3400-000002000000}"/>
    <hyperlink ref="F122" r:id="rId4" xr:uid="{00000000-0004-0000-3400-000003000000}"/>
    <hyperlink ref="F136" r:id="rId5" xr:uid="{00000000-0004-0000-3400-000004000000}"/>
    <hyperlink ref="F138" r:id="rId6" xr:uid="{00000000-0004-0000-3400-000005000000}"/>
    <hyperlink ref="F145" r:id="rId7" xr:uid="{00000000-0004-0000-3400-000006000000}"/>
    <hyperlink ref="F152" r:id="rId8" xr:uid="{00000000-0004-0000-3400-000007000000}"/>
    <hyperlink ref="F154" r:id="rId9" xr:uid="{00000000-0004-0000-3400-000008000000}"/>
    <hyperlink ref="F157" r:id="rId10" xr:uid="{00000000-0004-0000-3400-000009000000}"/>
    <hyperlink ref="F160" r:id="rId11" xr:uid="{00000000-0004-0000-3400-00000A000000}"/>
    <hyperlink ref="F167" r:id="rId12" xr:uid="{00000000-0004-0000-3400-00000B000000}"/>
    <hyperlink ref="F170" r:id="rId13" xr:uid="{00000000-0004-0000-3400-00000C000000}"/>
    <hyperlink ref="F172" r:id="rId14" xr:uid="{00000000-0004-0000-3400-00000D000000}"/>
    <hyperlink ref="F178" r:id="rId15" xr:uid="{00000000-0004-0000-3400-00000E000000}"/>
    <hyperlink ref="F187" r:id="rId16" xr:uid="{00000000-0004-0000-3400-00000F000000}"/>
    <hyperlink ref="F190" r:id="rId17" xr:uid="{00000000-0004-0000-3400-000010000000}"/>
    <hyperlink ref="F193" r:id="rId18" xr:uid="{00000000-0004-0000-3400-000011000000}"/>
    <hyperlink ref="F196" r:id="rId19" xr:uid="{00000000-0004-0000-3400-000012000000}"/>
    <hyperlink ref="F198" r:id="rId20" xr:uid="{00000000-0004-0000-3400-000013000000}"/>
    <hyperlink ref="F203" r:id="rId21" xr:uid="{00000000-0004-0000-3400-000014000000}"/>
    <hyperlink ref="F212" r:id="rId22" xr:uid="{00000000-0004-0000-3400-000015000000}"/>
    <hyperlink ref="F215" r:id="rId23" xr:uid="{00000000-0004-0000-3400-000016000000}"/>
    <hyperlink ref="F222" r:id="rId24" xr:uid="{00000000-0004-0000-3400-000017000000}"/>
    <hyperlink ref="F227" r:id="rId25" xr:uid="{00000000-0004-0000-3400-000018000000}"/>
    <hyperlink ref="F229" r:id="rId26" xr:uid="{00000000-0004-0000-3400-000019000000}"/>
    <hyperlink ref="F238" r:id="rId27" xr:uid="{00000000-0004-0000-3400-00001A000000}"/>
    <hyperlink ref="F243" r:id="rId28" xr:uid="{00000000-0004-0000-3400-00001B000000}"/>
    <hyperlink ref="F255" r:id="rId29" xr:uid="{00000000-0004-0000-3400-00001C000000}"/>
    <hyperlink ref="F267" r:id="rId30" xr:uid="{00000000-0004-0000-3400-00001D000000}"/>
    <hyperlink ref="F270" r:id="rId31" xr:uid="{00000000-0004-0000-3400-00001E000000}"/>
    <hyperlink ref="F272" r:id="rId32" xr:uid="{00000000-0004-0000-3400-00001F000000}"/>
    <hyperlink ref="F276" r:id="rId33" xr:uid="{00000000-0004-0000-3400-000020000000}"/>
    <hyperlink ref="F278" r:id="rId34" xr:uid="{00000000-0004-0000-3400-000021000000}"/>
    <hyperlink ref="F280" r:id="rId35" xr:uid="{00000000-0004-0000-3400-000022000000}"/>
    <hyperlink ref="F295" r:id="rId36" xr:uid="{00000000-0004-0000-3400-000023000000}"/>
    <hyperlink ref="F308" r:id="rId37" xr:uid="{00000000-0004-0000-3400-000024000000}"/>
    <hyperlink ref="F312" r:id="rId38" xr:uid="{00000000-0004-0000-3400-000025000000}"/>
    <hyperlink ref="F314" r:id="rId39" xr:uid="{00000000-0004-0000-3400-000026000000}"/>
    <hyperlink ref="F323" r:id="rId40" xr:uid="{00000000-0004-0000-3400-000027000000}"/>
    <hyperlink ref="F325" r:id="rId41" xr:uid="{00000000-0004-0000-3400-000028000000}"/>
    <hyperlink ref="F328" r:id="rId42" xr:uid="{00000000-0004-0000-3400-000029000000}"/>
    <hyperlink ref="F332" r:id="rId43" xr:uid="{00000000-0004-0000-3400-00002A000000}"/>
    <hyperlink ref="F334" r:id="rId44" xr:uid="{00000000-0004-0000-3400-00002B000000}"/>
    <hyperlink ref="F349" r:id="rId45" xr:uid="{00000000-0004-0000-3400-00002C000000}"/>
    <hyperlink ref="F354" r:id="rId46" xr:uid="{00000000-0004-0000-3400-00002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7"/>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30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283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9397</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8862</v>
      </c>
      <c r="L12" s="34"/>
    </row>
    <row r="13" spans="2:46" s="1" customFormat="1" ht="16.5" customHeight="1">
      <c r="B13" s="34"/>
      <c r="E13" s="353" t="s">
        <v>9660</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ROUND((SUM(BE97:BE303)),  2)</f>
        <v>0</v>
      </c>
      <c r="I37" s="95">
        <v>0.21</v>
      </c>
      <c r="J37" s="84">
        <f>ROUND(((SUM(BE97:BE303))*I37),  2)</f>
        <v>0</v>
      </c>
      <c r="L37" s="34"/>
    </row>
    <row r="38" spans="2:12" s="1" customFormat="1" ht="14.45" customHeight="1">
      <c r="B38" s="34"/>
      <c r="E38" s="29" t="s">
        <v>41</v>
      </c>
      <c r="F38" s="84">
        <f>ROUND((SUM(BF97:BF303)),  2)</f>
        <v>0</v>
      </c>
      <c r="I38" s="95">
        <v>0.12</v>
      </c>
      <c r="J38" s="84">
        <f>ROUND(((SUM(BF97:BF303))*I38),  2)</f>
        <v>0</v>
      </c>
      <c r="L38" s="34"/>
    </row>
    <row r="39" spans="2:12" s="1" customFormat="1" ht="14.45" hidden="1" customHeight="1">
      <c r="B39" s="34"/>
      <c r="E39" s="29" t="s">
        <v>42</v>
      </c>
      <c r="F39" s="84">
        <f>ROUND((SUM(BG97:BG303)),  2)</f>
        <v>0</v>
      </c>
      <c r="I39" s="95">
        <v>0.21</v>
      </c>
      <c r="J39" s="84">
        <f>0</f>
        <v>0</v>
      </c>
      <c r="L39" s="34"/>
    </row>
    <row r="40" spans="2:12" s="1" customFormat="1" ht="14.45" hidden="1" customHeight="1">
      <c r="B40" s="34"/>
      <c r="E40" s="29" t="s">
        <v>43</v>
      </c>
      <c r="F40" s="84">
        <f>ROUND((SUM(BH97:BH303)),  2)</f>
        <v>0</v>
      </c>
      <c r="I40" s="95">
        <v>0.12</v>
      </c>
      <c r="J40" s="84">
        <f>0</f>
        <v>0</v>
      </c>
      <c r="L40" s="34"/>
    </row>
    <row r="41" spans="2:12" s="1" customFormat="1" ht="14.45" hidden="1" customHeight="1">
      <c r="B41" s="34"/>
      <c r="E41" s="29" t="s">
        <v>44</v>
      </c>
      <c r="F41" s="84">
        <f>ROUND((SUM(BI97:BI303)),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9397</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8862</v>
      </c>
      <c r="L57" s="34"/>
    </row>
    <row r="58" spans="2:12" s="1" customFormat="1" ht="16.5" customHeight="1">
      <c r="B58" s="34"/>
      <c r="E58" s="353" t="str">
        <f>E13</f>
        <v>Objekt8 -  Vegetační úpravy - Následná péče Etapa 4</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8570</v>
      </c>
      <c r="E68" s="107"/>
      <c r="F68" s="107"/>
      <c r="G68" s="107"/>
      <c r="H68" s="107"/>
      <c r="I68" s="107"/>
      <c r="J68" s="108">
        <f>J98</f>
        <v>0</v>
      </c>
      <c r="L68" s="105"/>
    </row>
    <row r="69" spans="2:47" s="9" customFormat="1" ht="19.899999999999999" customHeight="1">
      <c r="B69" s="109"/>
      <c r="D69" s="110" t="s">
        <v>8571</v>
      </c>
      <c r="E69" s="111"/>
      <c r="F69" s="111"/>
      <c r="G69" s="111"/>
      <c r="H69" s="111"/>
      <c r="I69" s="111"/>
      <c r="J69" s="112">
        <f>J99</f>
        <v>0</v>
      </c>
      <c r="L69" s="109"/>
    </row>
    <row r="70" spans="2:47" s="9" customFormat="1" ht="19.899999999999999" customHeight="1">
      <c r="B70" s="109"/>
      <c r="D70" s="110" t="s">
        <v>8572</v>
      </c>
      <c r="E70" s="111"/>
      <c r="F70" s="111"/>
      <c r="G70" s="111"/>
      <c r="H70" s="111"/>
      <c r="I70" s="111"/>
      <c r="J70" s="112">
        <f>J134</f>
        <v>0</v>
      </c>
      <c r="L70" s="109"/>
    </row>
    <row r="71" spans="2:47" s="9" customFormat="1" ht="19.899999999999999" customHeight="1">
      <c r="B71" s="109"/>
      <c r="D71" s="110" t="s">
        <v>8573</v>
      </c>
      <c r="E71" s="111"/>
      <c r="F71" s="111"/>
      <c r="G71" s="111"/>
      <c r="H71" s="111"/>
      <c r="I71" s="111"/>
      <c r="J71" s="112">
        <f>J190</f>
        <v>0</v>
      </c>
      <c r="L71" s="109"/>
    </row>
    <row r="72" spans="2:47" s="9" customFormat="1" ht="19.899999999999999" customHeight="1">
      <c r="B72" s="109"/>
      <c r="D72" s="110" t="s">
        <v>8574</v>
      </c>
      <c r="E72" s="111"/>
      <c r="F72" s="111"/>
      <c r="G72" s="111"/>
      <c r="H72" s="111"/>
      <c r="I72" s="111"/>
      <c r="J72" s="112">
        <f>J218</f>
        <v>0</v>
      </c>
      <c r="L72" s="109"/>
    </row>
    <row r="73" spans="2:47" s="9" customFormat="1" ht="19.899999999999999" customHeight="1">
      <c r="B73" s="109"/>
      <c r="D73" s="110" t="s">
        <v>8575</v>
      </c>
      <c r="E73" s="111"/>
      <c r="F73" s="111"/>
      <c r="G73" s="111"/>
      <c r="H73" s="111"/>
      <c r="I73" s="111"/>
      <c r="J73" s="112">
        <f>J268</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72" t="str">
        <f>E7</f>
        <v>Revitalizace multimodálního uzlu ve Dvoře Králové nad Labem - etapa I-VI.</v>
      </c>
      <c r="F83" s="373"/>
      <c r="G83" s="373"/>
      <c r="H83" s="373"/>
      <c r="L83" s="34"/>
    </row>
    <row r="84" spans="2:20" ht="12" customHeight="1">
      <c r="B84" s="22"/>
      <c r="C84" s="29" t="s">
        <v>301</v>
      </c>
      <c r="L84" s="22"/>
    </row>
    <row r="85" spans="2:20" ht="23.25" customHeight="1">
      <c r="B85" s="22"/>
      <c r="E85" s="372" t="s">
        <v>9397</v>
      </c>
      <c r="F85" s="335"/>
      <c r="G85" s="335"/>
      <c r="H85" s="335"/>
      <c r="L85" s="22"/>
    </row>
    <row r="86" spans="2:20" ht="12" customHeight="1">
      <c r="B86" s="22"/>
      <c r="C86" s="29" t="s">
        <v>303</v>
      </c>
      <c r="L86" s="22"/>
    </row>
    <row r="87" spans="2:20" s="1" customFormat="1" ht="16.5" customHeight="1">
      <c r="B87" s="34"/>
      <c r="E87" s="365" t="s">
        <v>419</v>
      </c>
      <c r="F87" s="374"/>
      <c r="G87" s="374"/>
      <c r="H87" s="374"/>
      <c r="L87" s="34"/>
    </row>
    <row r="88" spans="2:20" s="1" customFormat="1" ht="12" customHeight="1">
      <c r="B88" s="34"/>
      <c r="C88" s="29" t="s">
        <v>8862</v>
      </c>
      <c r="L88" s="34"/>
    </row>
    <row r="89" spans="2:20" s="1" customFormat="1" ht="16.5" customHeight="1">
      <c r="B89" s="34"/>
      <c r="E89" s="353" t="str">
        <f>E13</f>
        <v>Objekt8 -  Vegetační úpravy - Následná péče Etapa 4</v>
      </c>
      <c r="F89" s="374"/>
      <c r="G89" s="374"/>
      <c r="H89" s="374"/>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P99+P134+P190+P218+P268</f>
        <v>0</v>
      </c>
      <c r="R98" s="127">
        <f>R99+R134+R190+R218+R268</f>
        <v>0</v>
      </c>
      <c r="T98" s="128">
        <f>T99+T134+T190+T218+T268</f>
        <v>0</v>
      </c>
      <c r="AR98" s="122" t="s">
        <v>76</v>
      </c>
      <c r="AT98" s="129" t="s">
        <v>68</v>
      </c>
      <c r="AU98" s="129" t="s">
        <v>69</v>
      </c>
      <c r="AY98" s="122" t="s">
        <v>328</v>
      </c>
      <c r="BK98" s="130">
        <f>BK99+BK134+BK190+BK218+BK268</f>
        <v>0</v>
      </c>
    </row>
    <row r="99" spans="2:65" s="11" customFormat="1" ht="22.9" customHeight="1">
      <c r="B99" s="121"/>
      <c r="D99" s="122" t="s">
        <v>68</v>
      </c>
      <c r="E99" s="131" t="s">
        <v>8576</v>
      </c>
      <c r="F99" s="131" t="s">
        <v>8577</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33" customHeight="1">
      <c r="B100" s="133"/>
      <c r="C100" s="134" t="s">
        <v>76</v>
      </c>
      <c r="D100" s="134" t="s">
        <v>331</v>
      </c>
      <c r="E100" s="135" t="s">
        <v>8584</v>
      </c>
      <c r="F100" s="136" t="s">
        <v>9661</v>
      </c>
      <c r="G100" s="137" t="s">
        <v>439</v>
      </c>
      <c r="H100" s="138">
        <v>206</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8586</v>
      </c>
      <c r="I101" s="149"/>
      <c r="L101" s="34"/>
      <c r="M101" s="150"/>
      <c r="T101" s="55"/>
      <c r="AT101" s="19" t="s">
        <v>338</v>
      </c>
      <c r="AU101" s="19" t="s">
        <v>79</v>
      </c>
    </row>
    <row r="102" spans="2:65" s="14" customFormat="1">
      <c r="B102" s="170"/>
      <c r="D102" s="151" t="s">
        <v>442</v>
      </c>
      <c r="E102" s="171" t="s">
        <v>3</v>
      </c>
      <c r="F102" s="172" t="s">
        <v>8175</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9662</v>
      </c>
      <c r="H103" s="159">
        <v>206</v>
      </c>
      <c r="I103" s="160"/>
      <c r="L103" s="156"/>
      <c r="M103" s="161"/>
      <c r="T103" s="162"/>
      <c r="AT103" s="157" t="s">
        <v>442</v>
      </c>
      <c r="AU103" s="157" t="s">
        <v>79</v>
      </c>
      <c r="AV103" s="12" t="s">
        <v>79</v>
      </c>
      <c r="AW103" s="12" t="s">
        <v>31</v>
      </c>
      <c r="AX103" s="12" t="s">
        <v>69</v>
      </c>
      <c r="AY103" s="157" t="s">
        <v>328</v>
      </c>
    </row>
    <row r="104" spans="2:65" s="13" customFormat="1">
      <c r="B104" s="163"/>
      <c r="D104" s="151" t="s">
        <v>442</v>
      </c>
      <c r="E104" s="164" t="s">
        <v>3</v>
      </c>
      <c r="F104" s="165" t="s">
        <v>452</v>
      </c>
      <c r="H104" s="166">
        <v>206</v>
      </c>
      <c r="I104" s="167"/>
      <c r="L104" s="163"/>
      <c r="M104" s="168"/>
      <c r="T104" s="169"/>
      <c r="AT104" s="164" t="s">
        <v>442</v>
      </c>
      <c r="AU104" s="164" t="s">
        <v>79</v>
      </c>
      <c r="AV104" s="13" t="s">
        <v>113</v>
      </c>
      <c r="AW104" s="13" t="s">
        <v>31</v>
      </c>
      <c r="AX104" s="13" t="s">
        <v>76</v>
      </c>
      <c r="AY104" s="164" t="s">
        <v>328</v>
      </c>
    </row>
    <row r="105" spans="2:65" s="1" customFormat="1" ht="21.75" customHeight="1">
      <c r="B105" s="133"/>
      <c r="C105" s="134" t="s">
        <v>79</v>
      </c>
      <c r="D105" s="134" t="s">
        <v>331</v>
      </c>
      <c r="E105" s="135" t="s">
        <v>7902</v>
      </c>
      <c r="F105" s="136" t="s">
        <v>7903</v>
      </c>
      <c r="G105" s="137" t="s">
        <v>491</v>
      </c>
      <c r="H105" s="138">
        <v>7.64</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113</v>
      </c>
    </row>
    <row r="106" spans="2:65" s="1" customFormat="1">
      <c r="B106" s="34"/>
      <c r="D106" s="147" t="s">
        <v>338</v>
      </c>
      <c r="F106" s="148" t="s">
        <v>7904</v>
      </c>
      <c r="I106" s="149"/>
      <c r="L106" s="34"/>
      <c r="M106" s="150"/>
      <c r="T106" s="55"/>
      <c r="AT106" s="19" t="s">
        <v>338</v>
      </c>
      <c r="AU106" s="19" t="s">
        <v>79</v>
      </c>
    </row>
    <row r="107" spans="2:65" s="14" customFormat="1">
      <c r="B107" s="170"/>
      <c r="D107" s="151" t="s">
        <v>442</v>
      </c>
      <c r="E107" s="171" t="s">
        <v>3</v>
      </c>
      <c r="F107" s="172" t="s">
        <v>8578</v>
      </c>
      <c r="H107" s="171" t="s">
        <v>3</v>
      </c>
      <c r="I107" s="173"/>
      <c r="L107" s="170"/>
      <c r="M107" s="174"/>
      <c r="T107" s="175"/>
      <c r="AT107" s="171" t="s">
        <v>442</v>
      </c>
      <c r="AU107" s="171" t="s">
        <v>79</v>
      </c>
      <c r="AV107" s="14" t="s">
        <v>76</v>
      </c>
      <c r="AW107" s="14" t="s">
        <v>31</v>
      </c>
      <c r="AX107" s="14" t="s">
        <v>69</v>
      </c>
      <c r="AY107" s="171" t="s">
        <v>328</v>
      </c>
    </row>
    <row r="108" spans="2:65" s="12" customFormat="1">
      <c r="B108" s="156"/>
      <c r="D108" s="151" t="s">
        <v>442</v>
      </c>
      <c r="E108" s="157" t="s">
        <v>3</v>
      </c>
      <c r="F108" s="158" t="s">
        <v>9663</v>
      </c>
      <c r="H108" s="159">
        <v>5.6</v>
      </c>
      <c r="I108" s="160"/>
      <c r="L108" s="156"/>
      <c r="M108" s="161"/>
      <c r="T108" s="162"/>
      <c r="AT108" s="157" t="s">
        <v>442</v>
      </c>
      <c r="AU108" s="157" t="s">
        <v>79</v>
      </c>
      <c r="AV108" s="12" t="s">
        <v>79</v>
      </c>
      <c r="AW108" s="12" t="s">
        <v>31</v>
      </c>
      <c r="AX108" s="12" t="s">
        <v>69</v>
      </c>
      <c r="AY108" s="157" t="s">
        <v>328</v>
      </c>
    </row>
    <row r="109" spans="2:65" s="14" customFormat="1" ht="22.5">
      <c r="B109" s="170"/>
      <c r="D109" s="151" t="s">
        <v>442</v>
      </c>
      <c r="E109" s="171" t="s">
        <v>3</v>
      </c>
      <c r="F109" s="172" t="s">
        <v>8580</v>
      </c>
      <c r="H109" s="171" t="s">
        <v>3</v>
      </c>
      <c r="I109" s="173"/>
      <c r="L109" s="170"/>
      <c r="M109" s="174"/>
      <c r="T109" s="175"/>
      <c r="AT109" s="171" t="s">
        <v>442</v>
      </c>
      <c r="AU109" s="171" t="s">
        <v>79</v>
      </c>
      <c r="AV109" s="14" t="s">
        <v>76</v>
      </c>
      <c r="AW109" s="14" t="s">
        <v>31</v>
      </c>
      <c r="AX109" s="14" t="s">
        <v>69</v>
      </c>
      <c r="AY109" s="171" t="s">
        <v>328</v>
      </c>
    </row>
    <row r="110" spans="2:65" s="12" customFormat="1">
      <c r="B110" s="156"/>
      <c r="D110" s="151" t="s">
        <v>442</v>
      </c>
      <c r="E110" s="157" t="s">
        <v>3</v>
      </c>
      <c r="F110" s="158" t="s">
        <v>9664</v>
      </c>
      <c r="H110" s="159">
        <v>2.04</v>
      </c>
      <c r="I110" s="160"/>
      <c r="L110" s="156"/>
      <c r="M110" s="161"/>
      <c r="T110" s="162"/>
      <c r="AT110" s="157" t="s">
        <v>442</v>
      </c>
      <c r="AU110" s="157" t="s">
        <v>79</v>
      </c>
      <c r="AV110" s="12" t="s">
        <v>79</v>
      </c>
      <c r="AW110" s="12" t="s">
        <v>31</v>
      </c>
      <c r="AX110" s="12" t="s">
        <v>69</v>
      </c>
      <c r="AY110" s="157" t="s">
        <v>328</v>
      </c>
    </row>
    <row r="111" spans="2:65" s="13" customFormat="1">
      <c r="B111" s="163"/>
      <c r="D111" s="151" t="s">
        <v>442</v>
      </c>
      <c r="E111" s="164" t="s">
        <v>3</v>
      </c>
      <c r="F111" s="165" t="s">
        <v>452</v>
      </c>
      <c r="H111" s="166">
        <v>7.64</v>
      </c>
      <c r="I111" s="167"/>
      <c r="L111" s="163"/>
      <c r="M111" s="168"/>
      <c r="T111" s="169"/>
      <c r="AT111" s="164" t="s">
        <v>442</v>
      </c>
      <c r="AU111" s="164" t="s">
        <v>79</v>
      </c>
      <c r="AV111" s="13" t="s">
        <v>113</v>
      </c>
      <c r="AW111" s="13" t="s">
        <v>31</v>
      </c>
      <c r="AX111" s="13" t="s">
        <v>76</v>
      </c>
      <c r="AY111" s="164" t="s">
        <v>328</v>
      </c>
    </row>
    <row r="112" spans="2:65" s="1" customFormat="1" ht="37.9" customHeight="1">
      <c r="B112" s="133"/>
      <c r="C112" s="134" t="s">
        <v>87</v>
      </c>
      <c r="D112" s="134" t="s">
        <v>331</v>
      </c>
      <c r="E112" s="135" t="s">
        <v>7909</v>
      </c>
      <c r="F112" s="136" t="s">
        <v>7910</v>
      </c>
      <c r="G112" s="137" t="s">
        <v>491</v>
      </c>
      <c r="H112" s="138">
        <v>7.64</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150</v>
      </c>
    </row>
    <row r="113" spans="2:65" s="1" customFormat="1">
      <c r="B113" s="34"/>
      <c r="D113" s="147" t="s">
        <v>338</v>
      </c>
      <c r="F113" s="148" t="s">
        <v>7911</v>
      </c>
      <c r="I113" s="149"/>
      <c r="L113" s="34"/>
      <c r="M113" s="150"/>
      <c r="T113" s="55"/>
      <c r="AT113" s="19" t="s">
        <v>338</v>
      </c>
      <c r="AU113" s="19" t="s">
        <v>79</v>
      </c>
    </row>
    <row r="114" spans="2:65" s="1" customFormat="1" ht="16.5" customHeight="1">
      <c r="B114" s="133"/>
      <c r="C114" s="176" t="s">
        <v>113</v>
      </c>
      <c r="D114" s="176" t="s">
        <v>539</v>
      </c>
      <c r="E114" s="177" t="s">
        <v>7912</v>
      </c>
      <c r="F114" s="178" t="s">
        <v>7913</v>
      </c>
      <c r="G114" s="179" t="s">
        <v>491</v>
      </c>
      <c r="H114" s="180">
        <v>7.64</v>
      </c>
      <c r="I114" s="181"/>
      <c r="J114" s="182">
        <f>ROUND(I114*H114,2)</f>
        <v>0</v>
      </c>
      <c r="K114" s="178" t="s">
        <v>335</v>
      </c>
      <c r="L114" s="183"/>
      <c r="M114" s="184" t="s">
        <v>3</v>
      </c>
      <c r="N114" s="185" t="s">
        <v>40</v>
      </c>
      <c r="P114" s="143">
        <f>O114*H114</f>
        <v>0</v>
      </c>
      <c r="Q114" s="143">
        <v>0</v>
      </c>
      <c r="R114" s="143">
        <f>Q114*H114</f>
        <v>0</v>
      </c>
      <c r="S114" s="143">
        <v>0</v>
      </c>
      <c r="T114" s="144">
        <f>S114*H114</f>
        <v>0</v>
      </c>
      <c r="AR114" s="145" t="s">
        <v>171</v>
      </c>
      <c r="AT114" s="145" t="s">
        <v>539</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171</v>
      </c>
    </row>
    <row r="115" spans="2:65" s="1" customFormat="1" ht="24.2" customHeight="1">
      <c r="B115" s="133"/>
      <c r="C115" s="134" t="s">
        <v>138</v>
      </c>
      <c r="D115" s="134" t="s">
        <v>331</v>
      </c>
      <c r="E115" s="135" t="s">
        <v>8588</v>
      </c>
      <c r="F115" s="136" t="s">
        <v>8589</v>
      </c>
      <c r="G115" s="137" t="s">
        <v>439</v>
      </c>
      <c r="H115" s="138">
        <v>17</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c r="B116" s="34"/>
      <c r="D116" s="147" t="s">
        <v>338</v>
      </c>
      <c r="F116" s="148" t="s">
        <v>8590</v>
      </c>
      <c r="I116" s="149"/>
      <c r="L116" s="34"/>
      <c r="M116" s="150"/>
      <c r="T116" s="55"/>
      <c r="AT116" s="19" t="s">
        <v>338</v>
      </c>
      <c r="AU116" s="19" t="s">
        <v>79</v>
      </c>
    </row>
    <row r="117" spans="2:65" s="1" customFormat="1" ht="24.2" customHeight="1">
      <c r="B117" s="133"/>
      <c r="C117" s="134" t="s">
        <v>150</v>
      </c>
      <c r="D117" s="134" t="s">
        <v>331</v>
      </c>
      <c r="E117" s="135" t="s">
        <v>8592</v>
      </c>
      <c r="F117" s="136" t="s">
        <v>8593</v>
      </c>
      <c r="G117" s="137" t="s">
        <v>8594</v>
      </c>
      <c r="H117" s="138">
        <v>0.34</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 customFormat="1">
      <c r="B118" s="34"/>
      <c r="D118" s="147" t="s">
        <v>338</v>
      </c>
      <c r="F118" s="148" t="s">
        <v>8595</v>
      </c>
      <c r="I118" s="149"/>
      <c r="L118" s="34"/>
      <c r="M118" s="150"/>
      <c r="T118" s="55"/>
      <c r="AT118" s="19" t="s">
        <v>338</v>
      </c>
      <c r="AU118" s="19" t="s">
        <v>79</v>
      </c>
    </row>
    <row r="119" spans="2:65" s="14" customFormat="1">
      <c r="B119" s="170"/>
      <c r="D119" s="151" t="s">
        <v>442</v>
      </c>
      <c r="E119" s="171" t="s">
        <v>3</v>
      </c>
      <c r="F119" s="172" t="s">
        <v>8175</v>
      </c>
      <c r="H119" s="171" t="s">
        <v>3</v>
      </c>
      <c r="I119" s="173"/>
      <c r="L119" s="170"/>
      <c r="M119" s="174"/>
      <c r="T119" s="175"/>
      <c r="AT119" s="171" t="s">
        <v>442</v>
      </c>
      <c r="AU119" s="171" t="s">
        <v>79</v>
      </c>
      <c r="AV119" s="14" t="s">
        <v>76</v>
      </c>
      <c r="AW119" s="14" t="s">
        <v>31</v>
      </c>
      <c r="AX119" s="14" t="s">
        <v>69</v>
      </c>
      <c r="AY119" s="171" t="s">
        <v>328</v>
      </c>
    </row>
    <row r="120" spans="2:65" s="12" customFormat="1">
      <c r="B120" s="156"/>
      <c r="D120" s="151" t="s">
        <v>442</v>
      </c>
      <c r="E120" s="157" t="s">
        <v>3</v>
      </c>
      <c r="F120" s="158" t="s">
        <v>9665</v>
      </c>
      <c r="H120" s="159">
        <v>0.34</v>
      </c>
      <c r="I120" s="160"/>
      <c r="L120" s="156"/>
      <c r="M120" s="161"/>
      <c r="T120" s="162"/>
      <c r="AT120" s="157" t="s">
        <v>442</v>
      </c>
      <c r="AU120" s="157" t="s">
        <v>79</v>
      </c>
      <c r="AV120" s="12" t="s">
        <v>79</v>
      </c>
      <c r="AW120" s="12" t="s">
        <v>31</v>
      </c>
      <c r="AX120" s="12" t="s">
        <v>69</v>
      </c>
      <c r="AY120" s="157" t="s">
        <v>328</v>
      </c>
    </row>
    <row r="121" spans="2:65" s="13" customFormat="1">
      <c r="B121" s="163"/>
      <c r="D121" s="151" t="s">
        <v>442</v>
      </c>
      <c r="E121" s="164" t="s">
        <v>3</v>
      </c>
      <c r="F121" s="165" t="s">
        <v>452</v>
      </c>
      <c r="H121" s="166">
        <v>0.34</v>
      </c>
      <c r="I121" s="167"/>
      <c r="L121" s="163"/>
      <c r="M121" s="168"/>
      <c r="T121" s="169"/>
      <c r="AT121" s="164" t="s">
        <v>442</v>
      </c>
      <c r="AU121" s="164" t="s">
        <v>79</v>
      </c>
      <c r="AV121" s="13" t="s">
        <v>113</v>
      </c>
      <c r="AW121" s="13" t="s">
        <v>31</v>
      </c>
      <c r="AX121" s="13" t="s">
        <v>76</v>
      </c>
      <c r="AY121" s="164" t="s">
        <v>328</v>
      </c>
    </row>
    <row r="122" spans="2:65" s="1" customFormat="1" ht="24.2" customHeight="1">
      <c r="B122" s="133"/>
      <c r="C122" s="134" t="s">
        <v>168</v>
      </c>
      <c r="D122" s="134" t="s">
        <v>331</v>
      </c>
      <c r="E122" s="135" t="s">
        <v>8597</v>
      </c>
      <c r="F122" s="136" t="s">
        <v>8598</v>
      </c>
      <c r="G122" s="137" t="s">
        <v>585</v>
      </c>
      <c r="H122" s="138">
        <v>3.0000000000000001E-3</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512</v>
      </c>
    </row>
    <row r="123" spans="2:65" s="1" customFormat="1">
      <c r="B123" s="34"/>
      <c r="D123" s="147" t="s">
        <v>338</v>
      </c>
      <c r="F123" s="148" t="s">
        <v>8599</v>
      </c>
      <c r="I123" s="149"/>
      <c r="L123" s="34"/>
      <c r="M123" s="150"/>
      <c r="T123" s="55"/>
      <c r="AT123" s="19" t="s">
        <v>338</v>
      </c>
      <c r="AU123" s="19" t="s">
        <v>79</v>
      </c>
    </row>
    <row r="124" spans="2:65" s="12" customFormat="1">
      <c r="B124" s="156"/>
      <c r="D124" s="151" t="s">
        <v>442</v>
      </c>
      <c r="E124" s="157" t="s">
        <v>3</v>
      </c>
      <c r="F124" s="158" t="s">
        <v>9666</v>
      </c>
      <c r="H124" s="159">
        <v>3.0000000000000001E-3</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3.0000000000000001E-3</v>
      </c>
      <c r="I125" s="167"/>
      <c r="L125" s="163"/>
      <c r="M125" s="168"/>
      <c r="T125" s="169"/>
      <c r="AT125" s="164" t="s">
        <v>442</v>
      </c>
      <c r="AU125" s="164" t="s">
        <v>79</v>
      </c>
      <c r="AV125" s="13" t="s">
        <v>113</v>
      </c>
      <c r="AW125" s="13" t="s">
        <v>31</v>
      </c>
      <c r="AX125" s="13" t="s">
        <v>76</v>
      </c>
      <c r="AY125" s="164" t="s">
        <v>328</v>
      </c>
    </row>
    <row r="126" spans="2:65" s="1" customFormat="1" ht="16.5" customHeight="1">
      <c r="B126" s="133"/>
      <c r="C126" s="176" t="s">
        <v>171</v>
      </c>
      <c r="D126" s="176" t="s">
        <v>539</v>
      </c>
      <c r="E126" s="177" t="s">
        <v>8604</v>
      </c>
      <c r="F126" s="178" t="s">
        <v>8605</v>
      </c>
      <c r="G126" s="179" t="s">
        <v>1383</v>
      </c>
      <c r="H126" s="180">
        <v>2.57</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532</v>
      </c>
    </row>
    <row r="127" spans="2:65" s="14" customFormat="1">
      <c r="B127" s="170"/>
      <c r="D127" s="151" t="s">
        <v>442</v>
      </c>
      <c r="E127" s="171" t="s">
        <v>3</v>
      </c>
      <c r="F127" s="172" t="s">
        <v>9384</v>
      </c>
      <c r="H127" s="171" t="s">
        <v>3</v>
      </c>
      <c r="I127" s="173"/>
      <c r="L127" s="170"/>
      <c r="M127" s="174"/>
      <c r="T127" s="175"/>
      <c r="AT127" s="171" t="s">
        <v>442</v>
      </c>
      <c r="AU127" s="171" t="s">
        <v>79</v>
      </c>
      <c r="AV127" s="14" t="s">
        <v>76</v>
      </c>
      <c r="AW127" s="14" t="s">
        <v>31</v>
      </c>
      <c r="AX127" s="14" t="s">
        <v>69</v>
      </c>
      <c r="AY127" s="171" t="s">
        <v>328</v>
      </c>
    </row>
    <row r="128" spans="2:65" s="12" customFormat="1">
      <c r="B128" s="156"/>
      <c r="D128" s="151" t="s">
        <v>442</v>
      </c>
      <c r="E128" s="157" t="s">
        <v>3</v>
      </c>
      <c r="F128" s="158" t="s">
        <v>9667</v>
      </c>
      <c r="H128" s="159">
        <v>2.06</v>
      </c>
      <c r="I128" s="160"/>
      <c r="L128" s="156"/>
      <c r="M128" s="161"/>
      <c r="T128" s="162"/>
      <c r="AT128" s="157" t="s">
        <v>442</v>
      </c>
      <c r="AU128" s="157" t="s">
        <v>79</v>
      </c>
      <c r="AV128" s="12" t="s">
        <v>79</v>
      </c>
      <c r="AW128" s="12" t="s">
        <v>31</v>
      </c>
      <c r="AX128" s="12" t="s">
        <v>69</v>
      </c>
      <c r="AY128" s="157" t="s">
        <v>328</v>
      </c>
    </row>
    <row r="129" spans="2:65" s="14" customFormat="1">
      <c r="B129" s="170"/>
      <c r="D129" s="151" t="s">
        <v>442</v>
      </c>
      <c r="E129" s="171" t="s">
        <v>3</v>
      </c>
      <c r="F129" s="172" t="s">
        <v>9386</v>
      </c>
      <c r="H129" s="171" t="s">
        <v>3</v>
      </c>
      <c r="I129" s="173"/>
      <c r="L129" s="170"/>
      <c r="M129" s="174"/>
      <c r="T129" s="175"/>
      <c r="AT129" s="171" t="s">
        <v>442</v>
      </c>
      <c r="AU129" s="171" t="s">
        <v>79</v>
      </c>
      <c r="AV129" s="14" t="s">
        <v>76</v>
      </c>
      <c r="AW129" s="14" t="s">
        <v>31</v>
      </c>
      <c r="AX129" s="14" t="s">
        <v>69</v>
      </c>
      <c r="AY129" s="171" t="s">
        <v>328</v>
      </c>
    </row>
    <row r="130" spans="2:65" s="12" customFormat="1">
      <c r="B130" s="156"/>
      <c r="D130" s="151" t="s">
        <v>442</v>
      </c>
      <c r="E130" s="157" t="s">
        <v>3</v>
      </c>
      <c r="F130" s="158" t="s">
        <v>9668</v>
      </c>
      <c r="H130" s="159">
        <v>0.51</v>
      </c>
      <c r="I130" s="160"/>
      <c r="L130" s="156"/>
      <c r="M130" s="161"/>
      <c r="T130" s="162"/>
      <c r="AT130" s="157" t="s">
        <v>442</v>
      </c>
      <c r="AU130" s="157" t="s">
        <v>79</v>
      </c>
      <c r="AV130" s="12" t="s">
        <v>79</v>
      </c>
      <c r="AW130" s="12" t="s">
        <v>31</v>
      </c>
      <c r="AX130" s="12" t="s">
        <v>69</v>
      </c>
      <c r="AY130" s="157" t="s">
        <v>328</v>
      </c>
    </row>
    <row r="131" spans="2:65" s="13" customFormat="1">
      <c r="B131" s="163"/>
      <c r="D131" s="151" t="s">
        <v>442</v>
      </c>
      <c r="E131" s="164" t="s">
        <v>3</v>
      </c>
      <c r="F131" s="165" t="s">
        <v>452</v>
      </c>
      <c r="H131" s="166">
        <v>2.5700000000000003</v>
      </c>
      <c r="I131" s="167"/>
      <c r="L131" s="163"/>
      <c r="M131" s="168"/>
      <c r="T131" s="169"/>
      <c r="AT131" s="164" t="s">
        <v>442</v>
      </c>
      <c r="AU131" s="164" t="s">
        <v>79</v>
      </c>
      <c r="AV131" s="13" t="s">
        <v>113</v>
      </c>
      <c r="AW131" s="13" t="s">
        <v>31</v>
      </c>
      <c r="AX131" s="13" t="s">
        <v>76</v>
      </c>
      <c r="AY131" s="164" t="s">
        <v>328</v>
      </c>
    </row>
    <row r="132" spans="2:65" s="1" customFormat="1" ht="37.9" customHeight="1">
      <c r="B132" s="133"/>
      <c r="C132" s="134" t="s">
        <v>183</v>
      </c>
      <c r="D132" s="134" t="s">
        <v>331</v>
      </c>
      <c r="E132" s="135" t="s">
        <v>8133</v>
      </c>
      <c r="F132" s="136" t="s">
        <v>8606</v>
      </c>
      <c r="G132" s="137" t="s">
        <v>585</v>
      </c>
      <c r="H132" s="138">
        <v>3.0000000000000001E-3</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c r="B133" s="34"/>
      <c r="D133" s="147" t="s">
        <v>338</v>
      </c>
      <c r="F133" s="148" t="s">
        <v>8135</v>
      </c>
      <c r="I133" s="149"/>
      <c r="L133" s="34"/>
      <c r="M133" s="150"/>
      <c r="T133" s="55"/>
      <c r="AT133" s="19" t="s">
        <v>338</v>
      </c>
      <c r="AU133" s="19" t="s">
        <v>79</v>
      </c>
    </row>
    <row r="134" spans="2:65" s="11" customFormat="1" ht="22.9" customHeight="1">
      <c r="B134" s="121"/>
      <c r="D134" s="122" t="s">
        <v>68</v>
      </c>
      <c r="E134" s="131" t="s">
        <v>8607</v>
      </c>
      <c r="F134" s="131" t="s">
        <v>8608</v>
      </c>
      <c r="I134" s="124"/>
      <c r="J134" s="132">
        <f>BK134</f>
        <v>0</v>
      </c>
      <c r="L134" s="121"/>
      <c r="M134" s="126"/>
      <c r="P134" s="127">
        <f>SUM(P135:P189)</f>
        <v>0</v>
      </c>
      <c r="R134" s="127">
        <f>SUM(R135:R189)</f>
        <v>0</v>
      </c>
      <c r="T134" s="128">
        <f>SUM(T135:T189)</f>
        <v>0</v>
      </c>
      <c r="AR134" s="122" t="s">
        <v>76</v>
      </c>
      <c r="AT134" s="129" t="s">
        <v>68</v>
      </c>
      <c r="AU134" s="129" t="s">
        <v>76</v>
      </c>
      <c r="AY134" s="122" t="s">
        <v>328</v>
      </c>
      <c r="BK134" s="130">
        <f>SUM(BK135:BK189)</f>
        <v>0</v>
      </c>
    </row>
    <row r="135" spans="2:65" s="1" customFormat="1" ht="21.75" customHeight="1">
      <c r="B135" s="133"/>
      <c r="C135" s="134" t="s">
        <v>235</v>
      </c>
      <c r="D135" s="134" t="s">
        <v>331</v>
      </c>
      <c r="E135" s="135" t="s">
        <v>7902</v>
      </c>
      <c r="F135" s="136" t="s">
        <v>7903</v>
      </c>
      <c r="G135" s="137" t="s">
        <v>491</v>
      </c>
      <c r="H135" s="138">
        <v>7.64</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c r="B136" s="34"/>
      <c r="D136" s="147" t="s">
        <v>338</v>
      </c>
      <c r="F136" s="148" t="s">
        <v>7904</v>
      </c>
      <c r="I136" s="149"/>
      <c r="L136" s="34"/>
      <c r="M136" s="150"/>
      <c r="T136" s="55"/>
      <c r="AT136" s="19" t="s">
        <v>338</v>
      </c>
      <c r="AU136" s="19" t="s">
        <v>79</v>
      </c>
    </row>
    <row r="137" spans="2:65" s="14" customFormat="1">
      <c r="B137" s="170"/>
      <c r="D137" s="151" t="s">
        <v>442</v>
      </c>
      <c r="E137" s="171" t="s">
        <v>3</v>
      </c>
      <c r="F137" s="172" t="s">
        <v>8578</v>
      </c>
      <c r="H137" s="171" t="s">
        <v>3</v>
      </c>
      <c r="I137" s="173"/>
      <c r="L137" s="170"/>
      <c r="M137" s="174"/>
      <c r="T137" s="175"/>
      <c r="AT137" s="171" t="s">
        <v>442</v>
      </c>
      <c r="AU137" s="171" t="s">
        <v>79</v>
      </c>
      <c r="AV137" s="14" t="s">
        <v>76</v>
      </c>
      <c r="AW137" s="14" t="s">
        <v>31</v>
      </c>
      <c r="AX137" s="14" t="s">
        <v>69</v>
      </c>
      <c r="AY137" s="171" t="s">
        <v>328</v>
      </c>
    </row>
    <row r="138" spans="2:65" s="12" customFormat="1">
      <c r="B138" s="156"/>
      <c r="D138" s="151" t="s">
        <v>442</v>
      </c>
      <c r="E138" s="157" t="s">
        <v>3</v>
      </c>
      <c r="F138" s="158" t="s">
        <v>9663</v>
      </c>
      <c r="H138" s="159">
        <v>5.6</v>
      </c>
      <c r="I138" s="160"/>
      <c r="L138" s="156"/>
      <c r="M138" s="161"/>
      <c r="T138" s="162"/>
      <c r="AT138" s="157" t="s">
        <v>442</v>
      </c>
      <c r="AU138" s="157" t="s">
        <v>79</v>
      </c>
      <c r="AV138" s="12" t="s">
        <v>79</v>
      </c>
      <c r="AW138" s="12" t="s">
        <v>31</v>
      </c>
      <c r="AX138" s="12" t="s">
        <v>69</v>
      </c>
      <c r="AY138" s="157" t="s">
        <v>328</v>
      </c>
    </row>
    <row r="139" spans="2:65" s="14" customFormat="1" ht="22.5">
      <c r="B139" s="170"/>
      <c r="D139" s="151" t="s">
        <v>442</v>
      </c>
      <c r="E139" s="171" t="s">
        <v>3</v>
      </c>
      <c r="F139" s="172" t="s">
        <v>8580</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9664</v>
      </c>
      <c r="H140" s="159">
        <v>2.04</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7.64</v>
      </c>
      <c r="I141" s="167"/>
      <c r="L141" s="163"/>
      <c r="M141" s="168"/>
      <c r="T141" s="169"/>
      <c r="AT141" s="164" t="s">
        <v>442</v>
      </c>
      <c r="AU141" s="164" t="s">
        <v>79</v>
      </c>
      <c r="AV141" s="13" t="s">
        <v>113</v>
      </c>
      <c r="AW141" s="13" t="s">
        <v>31</v>
      </c>
      <c r="AX141" s="13" t="s">
        <v>76</v>
      </c>
      <c r="AY141" s="164" t="s">
        <v>328</v>
      </c>
    </row>
    <row r="142" spans="2:65" s="1" customFormat="1" ht="37.9" customHeight="1">
      <c r="B142" s="133"/>
      <c r="C142" s="134" t="s">
        <v>239</v>
      </c>
      <c r="D142" s="134" t="s">
        <v>331</v>
      </c>
      <c r="E142" s="135" t="s">
        <v>7909</v>
      </c>
      <c r="F142" s="136" t="s">
        <v>7910</v>
      </c>
      <c r="G142" s="137" t="s">
        <v>491</v>
      </c>
      <c r="H142" s="138">
        <v>7.64</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c r="B143" s="34"/>
      <c r="D143" s="147" t="s">
        <v>338</v>
      </c>
      <c r="F143" s="148" t="s">
        <v>7911</v>
      </c>
      <c r="I143" s="149"/>
      <c r="L143" s="34"/>
      <c r="M143" s="150"/>
      <c r="T143" s="55"/>
      <c r="AT143" s="19" t="s">
        <v>338</v>
      </c>
      <c r="AU143" s="19" t="s">
        <v>79</v>
      </c>
    </row>
    <row r="144" spans="2:65" s="1" customFormat="1" ht="16.5" customHeight="1">
      <c r="B144" s="133"/>
      <c r="C144" s="176" t="s">
        <v>9</v>
      </c>
      <c r="D144" s="176" t="s">
        <v>539</v>
      </c>
      <c r="E144" s="177" t="s">
        <v>7912</v>
      </c>
      <c r="F144" s="178" t="s">
        <v>7913</v>
      </c>
      <c r="G144" s="179" t="s">
        <v>491</v>
      </c>
      <c r="H144" s="180">
        <v>7.64</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2" customHeight="1">
      <c r="B145" s="133"/>
      <c r="C145" s="134" t="s">
        <v>505</v>
      </c>
      <c r="D145" s="134" t="s">
        <v>331</v>
      </c>
      <c r="E145" s="135" t="s">
        <v>8588</v>
      </c>
      <c r="F145" s="136" t="s">
        <v>8589</v>
      </c>
      <c r="G145" s="137" t="s">
        <v>439</v>
      </c>
      <c r="H145" s="138">
        <v>17</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c r="B146" s="34"/>
      <c r="D146" s="147" t="s">
        <v>338</v>
      </c>
      <c r="F146" s="148" t="s">
        <v>8590</v>
      </c>
      <c r="I146" s="149"/>
      <c r="L146" s="34"/>
      <c r="M146" s="150"/>
      <c r="T146" s="55"/>
      <c r="AT146" s="19" t="s">
        <v>338</v>
      </c>
      <c r="AU146" s="19" t="s">
        <v>79</v>
      </c>
    </row>
    <row r="147" spans="2:65" s="12" customFormat="1">
      <c r="B147" s="156"/>
      <c r="D147" s="151" t="s">
        <v>442</v>
      </c>
      <c r="E147" s="157" t="s">
        <v>3</v>
      </c>
      <c r="F147" s="158" t="s">
        <v>538</v>
      </c>
      <c r="H147" s="159">
        <v>17</v>
      </c>
      <c r="I147" s="160"/>
      <c r="L147" s="156"/>
      <c r="M147" s="161"/>
      <c r="T147" s="162"/>
      <c r="AT147" s="157" t="s">
        <v>442</v>
      </c>
      <c r="AU147" s="157" t="s">
        <v>79</v>
      </c>
      <c r="AV147" s="12" t="s">
        <v>79</v>
      </c>
      <c r="AW147" s="12" t="s">
        <v>31</v>
      </c>
      <c r="AX147" s="12" t="s">
        <v>69</v>
      </c>
      <c r="AY147" s="157" t="s">
        <v>328</v>
      </c>
    </row>
    <row r="148" spans="2:65" s="13" customFormat="1">
      <c r="B148" s="163"/>
      <c r="D148" s="151" t="s">
        <v>442</v>
      </c>
      <c r="E148" s="164" t="s">
        <v>3</v>
      </c>
      <c r="F148" s="165" t="s">
        <v>452</v>
      </c>
      <c r="H148" s="166">
        <v>17</v>
      </c>
      <c r="I148" s="167"/>
      <c r="L148" s="163"/>
      <c r="M148" s="168"/>
      <c r="T148" s="169"/>
      <c r="AT148" s="164" t="s">
        <v>442</v>
      </c>
      <c r="AU148" s="164" t="s">
        <v>79</v>
      </c>
      <c r="AV148" s="13" t="s">
        <v>113</v>
      </c>
      <c r="AW148" s="13" t="s">
        <v>31</v>
      </c>
      <c r="AX148" s="13" t="s">
        <v>76</v>
      </c>
      <c r="AY148" s="164" t="s">
        <v>328</v>
      </c>
    </row>
    <row r="149" spans="2:65" s="1" customFormat="1" ht="37.9" customHeight="1">
      <c r="B149" s="133"/>
      <c r="C149" s="134" t="s">
        <v>512</v>
      </c>
      <c r="D149" s="134" t="s">
        <v>331</v>
      </c>
      <c r="E149" s="135" t="s">
        <v>8609</v>
      </c>
      <c r="F149" s="136" t="s">
        <v>8610</v>
      </c>
      <c r="G149" s="137" t="s">
        <v>439</v>
      </c>
      <c r="H149" s="138">
        <v>17</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598</v>
      </c>
    </row>
    <row r="150" spans="2:65" s="1" customFormat="1">
      <c r="B150" s="34"/>
      <c r="D150" s="147" t="s">
        <v>338</v>
      </c>
      <c r="F150" s="148" t="s">
        <v>8611</v>
      </c>
      <c r="I150" s="149"/>
      <c r="L150" s="34"/>
      <c r="M150" s="150"/>
      <c r="T150" s="55"/>
      <c r="AT150" s="19" t="s">
        <v>338</v>
      </c>
      <c r="AU150" s="19" t="s">
        <v>79</v>
      </c>
    </row>
    <row r="151" spans="2:65" s="14" customFormat="1">
      <c r="B151" s="170"/>
      <c r="D151" s="151" t="s">
        <v>442</v>
      </c>
      <c r="E151" s="171" t="s">
        <v>3</v>
      </c>
      <c r="F151" s="172" t="s">
        <v>8612</v>
      </c>
      <c r="H151" s="171" t="s">
        <v>3</v>
      </c>
      <c r="I151" s="173"/>
      <c r="L151" s="170"/>
      <c r="M151" s="174"/>
      <c r="T151" s="175"/>
      <c r="AT151" s="171" t="s">
        <v>442</v>
      </c>
      <c r="AU151" s="171" t="s">
        <v>79</v>
      </c>
      <c r="AV151" s="14" t="s">
        <v>76</v>
      </c>
      <c r="AW151" s="14" t="s">
        <v>31</v>
      </c>
      <c r="AX151" s="14" t="s">
        <v>69</v>
      </c>
      <c r="AY151" s="171" t="s">
        <v>328</v>
      </c>
    </row>
    <row r="152" spans="2:65" s="12" customFormat="1">
      <c r="B152" s="156"/>
      <c r="D152" s="151" t="s">
        <v>442</v>
      </c>
      <c r="E152" s="157" t="s">
        <v>3</v>
      </c>
      <c r="F152" s="158" t="s">
        <v>538</v>
      </c>
      <c r="H152" s="159">
        <v>17</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17</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526</v>
      </c>
      <c r="D154" s="134" t="s">
        <v>331</v>
      </c>
      <c r="E154" s="135" t="s">
        <v>8592</v>
      </c>
      <c r="F154" s="136" t="s">
        <v>8593</v>
      </c>
      <c r="G154" s="137" t="s">
        <v>8594</v>
      </c>
      <c r="H154" s="138">
        <v>0.34</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610</v>
      </c>
    </row>
    <row r="155" spans="2:65" s="1" customFormat="1">
      <c r="B155" s="34"/>
      <c r="D155" s="147" t="s">
        <v>338</v>
      </c>
      <c r="F155" s="148" t="s">
        <v>8595</v>
      </c>
      <c r="I155" s="149"/>
      <c r="L155" s="34"/>
      <c r="M155" s="150"/>
      <c r="T155" s="55"/>
      <c r="AT155" s="19" t="s">
        <v>338</v>
      </c>
      <c r="AU155" s="19" t="s">
        <v>79</v>
      </c>
    </row>
    <row r="156" spans="2:65" s="14" customFormat="1">
      <c r="B156" s="170"/>
      <c r="D156" s="151" t="s">
        <v>442</v>
      </c>
      <c r="E156" s="171" t="s">
        <v>3</v>
      </c>
      <c r="F156" s="172" t="s">
        <v>8175</v>
      </c>
      <c r="H156" s="171" t="s">
        <v>3</v>
      </c>
      <c r="I156" s="173"/>
      <c r="L156" s="170"/>
      <c r="M156" s="174"/>
      <c r="T156" s="175"/>
      <c r="AT156" s="171" t="s">
        <v>442</v>
      </c>
      <c r="AU156" s="171" t="s">
        <v>79</v>
      </c>
      <c r="AV156" s="14" t="s">
        <v>76</v>
      </c>
      <c r="AW156" s="14" t="s">
        <v>31</v>
      </c>
      <c r="AX156" s="14" t="s">
        <v>69</v>
      </c>
      <c r="AY156" s="171" t="s">
        <v>328</v>
      </c>
    </row>
    <row r="157" spans="2:65" s="12" customFormat="1">
      <c r="B157" s="156"/>
      <c r="D157" s="151" t="s">
        <v>442</v>
      </c>
      <c r="E157" s="157" t="s">
        <v>3</v>
      </c>
      <c r="F157" s="158" t="s">
        <v>9665</v>
      </c>
      <c r="H157" s="159">
        <v>0.34</v>
      </c>
      <c r="I157" s="160"/>
      <c r="L157" s="156"/>
      <c r="M157" s="161"/>
      <c r="T157" s="162"/>
      <c r="AT157" s="157" t="s">
        <v>442</v>
      </c>
      <c r="AU157" s="157" t="s">
        <v>79</v>
      </c>
      <c r="AV157" s="12" t="s">
        <v>79</v>
      </c>
      <c r="AW157" s="12" t="s">
        <v>31</v>
      </c>
      <c r="AX157" s="12" t="s">
        <v>69</v>
      </c>
      <c r="AY157" s="157" t="s">
        <v>328</v>
      </c>
    </row>
    <row r="158" spans="2:65" s="13" customFormat="1">
      <c r="B158" s="163"/>
      <c r="D158" s="151" t="s">
        <v>442</v>
      </c>
      <c r="E158" s="164" t="s">
        <v>3</v>
      </c>
      <c r="F158" s="165" t="s">
        <v>452</v>
      </c>
      <c r="H158" s="166">
        <v>0.34</v>
      </c>
      <c r="I158" s="167"/>
      <c r="L158" s="163"/>
      <c r="M158" s="168"/>
      <c r="T158" s="169"/>
      <c r="AT158" s="164" t="s">
        <v>442</v>
      </c>
      <c r="AU158" s="164" t="s">
        <v>79</v>
      </c>
      <c r="AV158" s="13" t="s">
        <v>113</v>
      </c>
      <c r="AW158" s="13" t="s">
        <v>31</v>
      </c>
      <c r="AX158" s="13" t="s">
        <v>76</v>
      </c>
      <c r="AY158" s="164" t="s">
        <v>328</v>
      </c>
    </row>
    <row r="159" spans="2:65" s="1" customFormat="1" ht="24.2" customHeight="1">
      <c r="B159" s="133"/>
      <c r="C159" s="134" t="s">
        <v>532</v>
      </c>
      <c r="D159" s="134" t="s">
        <v>331</v>
      </c>
      <c r="E159" s="135" t="s">
        <v>8597</v>
      </c>
      <c r="F159" s="136" t="s">
        <v>8598</v>
      </c>
      <c r="G159" s="137" t="s">
        <v>585</v>
      </c>
      <c r="H159" s="138">
        <v>3.0000000000000001E-3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621</v>
      </c>
    </row>
    <row r="160" spans="2:65" s="1" customFormat="1">
      <c r="B160" s="34"/>
      <c r="D160" s="147" t="s">
        <v>338</v>
      </c>
      <c r="F160" s="148" t="s">
        <v>8599</v>
      </c>
      <c r="I160" s="149"/>
      <c r="L160" s="34"/>
      <c r="M160" s="150"/>
      <c r="T160" s="55"/>
      <c r="AT160" s="19" t="s">
        <v>338</v>
      </c>
      <c r="AU160" s="19" t="s">
        <v>79</v>
      </c>
    </row>
    <row r="161" spans="2:65" s="12" customFormat="1">
      <c r="B161" s="156"/>
      <c r="D161" s="151" t="s">
        <v>442</v>
      </c>
      <c r="E161" s="157" t="s">
        <v>3</v>
      </c>
      <c r="F161" s="158" t="s">
        <v>9666</v>
      </c>
      <c r="H161" s="159">
        <v>3.0000000000000001E-3</v>
      </c>
      <c r="I161" s="160"/>
      <c r="L161" s="156"/>
      <c r="M161" s="161"/>
      <c r="T161" s="162"/>
      <c r="AT161" s="157" t="s">
        <v>442</v>
      </c>
      <c r="AU161" s="157" t="s">
        <v>79</v>
      </c>
      <c r="AV161" s="12" t="s">
        <v>79</v>
      </c>
      <c r="AW161" s="12" t="s">
        <v>31</v>
      </c>
      <c r="AX161" s="12" t="s">
        <v>69</v>
      </c>
      <c r="AY161" s="157" t="s">
        <v>328</v>
      </c>
    </row>
    <row r="162" spans="2:65" s="13" customFormat="1">
      <c r="B162" s="163"/>
      <c r="D162" s="151" t="s">
        <v>442</v>
      </c>
      <c r="E162" s="164" t="s">
        <v>3</v>
      </c>
      <c r="F162" s="165" t="s">
        <v>452</v>
      </c>
      <c r="H162" s="166">
        <v>3.0000000000000001E-3</v>
      </c>
      <c r="I162" s="167"/>
      <c r="L162" s="163"/>
      <c r="M162" s="168"/>
      <c r="T162" s="169"/>
      <c r="AT162" s="164" t="s">
        <v>442</v>
      </c>
      <c r="AU162" s="164" t="s">
        <v>79</v>
      </c>
      <c r="AV162" s="13" t="s">
        <v>113</v>
      </c>
      <c r="AW162" s="13" t="s">
        <v>31</v>
      </c>
      <c r="AX162" s="13" t="s">
        <v>76</v>
      </c>
      <c r="AY162" s="164" t="s">
        <v>328</v>
      </c>
    </row>
    <row r="163" spans="2:65" s="1" customFormat="1" ht="16.5" customHeight="1">
      <c r="B163" s="133"/>
      <c r="C163" s="176" t="s">
        <v>538</v>
      </c>
      <c r="D163" s="176" t="s">
        <v>539</v>
      </c>
      <c r="E163" s="177" t="s">
        <v>8604</v>
      </c>
      <c r="F163" s="178" t="s">
        <v>8605</v>
      </c>
      <c r="G163" s="179" t="s">
        <v>1383</v>
      </c>
      <c r="H163" s="180">
        <v>2.57</v>
      </c>
      <c r="I163" s="181"/>
      <c r="J163" s="182">
        <f>ROUND(I163*H163,2)</f>
        <v>0</v>
      </c>
      <c r="K163" s="178" t="s">
        <v>335</v>
      </c>
      <c r="L163" s="183"/>
      <c r="M163" s="184" t="s">
        <v>3</v>
      </c>
      <c r="N163" s="185" t="s">
        <v>40</v>
      </c>
      <c r="P163" s="143">
        <f>O163*H163</f>
        <v>0</v>
      </c>
      <c r="Q163" s="143">
        <v>0</v>
      </c>
      <c r="R163" s="143">
        <f>Q163*H163</f>
        <v>0</v>
      </c>
      <c r="S163" s="143">
        <v>0</v>
      </c>
      <c r="T163" s="144">
        <f>S163*H163</f>
        <v>0</v>
      </c>
      <c r="AR163" s="145" t="s">
        <v>171</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631</v>
      </c>
    </row>
    <row r="164" spans="2:65" s="14" customFormat="1">
      <c r="B164" s="170"/>
      <c r="D164" s="151" t="s">
        <v>442</v>
      </c>
      <c r="E164" s="171" t="s">
        <v>3</v>
      </c>
      <c r="F164" s="172" t="s">
        <v>9384</v>
      </c>
      <c r="H164" s="171" t="s">
        <v>3</v>
      </c>
      <c r="I164" s="173"/>
      <c r="L164" s="170"/>
      <c r="M164" s="174"/>
      <c r="T164" s="175"/>
      <c r="AT164" s="171" t="s">
        <v>442</v>
      </c>
      <c r="AU164" s="171" t="s">
        <v>79</v>
      </c>
      <c r="AV164" s="14" t="s">
        <v>76</v>
      </c>
      <c r="AW164" s="14" t="s">
        <v>31</v>
      </c>
      <c r="AX164" s="14" t="s">
        <v>69</v>
      </c>
      <c r="AY164" s="171" t="s">
        <v>328</v>
      </c>
    </row>
    <row r="165" spans="2:65" s="12" customFormat="1">
      <c r="B165" s="156"/>
      <c r="D165" s="151" t="s">
        <v>442</v>
      </c>
      <c r="E165" s="157" t="s">
        <v>3</v>
      </c>
      <c r="F165" s="158" t="s">
        <v>9667</v>
      </c>
      <c r="H165" s="159">
        <v>2.06</v>
      </c>
      <c r="I165" s="160"/>
      <c r="L165" s="156"/>
      <c r="M165" s="161"/>
      <c r="T165" s="162"/>
      <c r="AT165" s="157" t="s">
        <v>442</v>
      </c>
      <c r="AU165" s="157" t="s">
        <v>79</v>
      </c>
      <c r="AV165" s="12" t="s">
        <v>79</v>
      </c>
      <c r="AW165" s="12" t="s">
        <v>31</v>
      </c>
      <c r="AX165" s="12" t="s">
        <v>69</v>
      </c>
      <c r="AY165" s="157" t="s">
        <v>328</v>
      </c>
    </row>
    <row r="166" spans="2:65" s="14" customFormat="1">
      <c r="B166" s="170"/>
      <c r="D166" s="151" t="s">
        <v>442</v>
      </c>
      <c r="E166" s="171" t="s">
        <v>3</v>
      </c>
      <c r="F166" s="172" t="s">
        <v>9386</v>
      </c>
      <c r="H166" s="171" t="s">
        <v>3</v>
      </c>
      <c r="I166" s="173"/>
      <c r="L166" s="170"/>
      <c r="M166" s="174"/>
      <c r="T166" s="175"/>
      <c r="AT166" s="171" t="s">
        <v>442</v>
      </c>
      <c r="AU166" s="171" t="s">
        <v>79</v>
      </c>
      <c r="AV166" s="14" t="s">
        <v>76</v>
      </c>
      <c r="AW166" s="14" t="s">
        <v>31</v>
      </c>
      <c r="AX166" s="14" t="s">
        <v>69</v>
      </c>
      <c r="AY166" s="171" t="s">
        <v>328</v>
      </c>
    </row>
    <row r="167" spans="2:65" s="12" customFormat="1">
      <c r="B167" s="156"/>
      <c r="D167" s="151" t="s">
        <v>442</v>
      </c>
      <c r="E167" s="157" t="s">
        <v>3</v>
      </c>
      <c r="F167" s="158" t="s">
        <v>9668</v>
      </c>
      <c r="H167" s="159">
        <v>0.51</v>
      </c>
      <c r="I167" s="160"/>
      <c r="L167" s="156"/>
      <c r="M167" s="161"/>
      <c r="T167" s="162"/>
      <c r="AT167" s="157" t="s">
        <v>442</v>
      </c>
      <c r="AU167" s="157" t="s">
        <v>79</v>
      </c>
      <c r="AV167" s="12" t="s">
        <v>79</v>
      </c>
      <c r="AW167" s="12" t="s">
        <v>31</v>
      </c>
      <c r="AX167" s="12" t="s">
        <v>69</v>
      </c>
      <c r="AY167" s="157" t="s">
        <v>328</v>
      </c>
    </row>
    <row r="168" spans="2:65" s="13" customFormat="1">
      <c r="B168" s="163"/>
      <c r="D168" s="151" t="s">
        <v>442</v>
      </c>
      <c r="E168" s="164" t="s">
        <v>3</v>
      </c>
      <c r="F168" s="165" t="s">
        <v>452</v>
      </c>
      <c r="H168" s="166">
        <v>2.5700000000000003</v>
      </c>
      <c r="I168" s="167"/>
      <c r="L168" s="163"/>
      <c r="M168" s="168"/>
      <c r="T168" s="169"/>
      <c r="AT168" s="164" t="s">
        <v>442</v>
      </c>
      <c r="AU168" s="164" t="s">
        <v>79</v>
      </c>
      <c r="AV168" s="13" t="s">
        <v>113</v>
      </c>
      <c r="AW168" s="13" t="s">
        <v>31</v>
      </c>
      <c r="AX168" s="13" t="s">
        <v>76</v>
      </c>
      <c r="AY168" s="164" t="s">
        <v>328</v>
      </c>
    </row>
    <row r="169" spans="2:65" s="1" customFormat="1" ht="24.2" customHeight="1">
      <c r="B169" s="133"/>
      <c r="C169" s="134" t="s">
        <v>544</v>
      </c>
      <c r="D169" s="134" t="s">
        <v>331</v>
      </c>
      <c r="E169" s="135" t="s">
        <v>9039</v>
      </c>
      <c r="F169" s="136" t="s">
        <v>8620</v>
      </c>
      <c r="G169" s="137" t="s">
        <v>574</v>
      </c>
      <c r="H169" s="138">
        <v>7</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643</v>
      </c>
    </row>
    <row r="170" spans="2:65" s="1" customFormat="1">
      <c r="B170" s="34"/>
      <c r="D170" s="147" t="s">
        <v>338</v>
      </c>
      <c r="F170" s="148" t="s">
        <v>9040</v>
      </c>
      <c r="I170" s="149"/>
      <c r="L170" s="34"/>
      <c r="M170" s="150"/>
      <c r="T170" s="55"/>
      <c r="AT170" s="19" t="s">
        <v>338</v>
      </c>
      <c r="AU170" s="19" t="s">
        <v>79</v>
      </c>
    </row>
    <row r="171" spans="2:65" s="1" customFormat="1" ht="21.75" customHeight="1">
      <c r="B171" s="133"/>
      <c r="C171" s="134" t="s">
        <v>550</v>
      </c>
      <c r="D171" s="134" t="s">
        <v>331</v>
      </c>
      <c r="E171" s="135" t="s">
        <v>8616</v>
      </c>
      <c r="F171" s="136" t="s">
        <v>8617</v>
      </c>
      <c r="G171" s="137" t="s">
        <v>367</v>
      </c>
      <c r="H171" s="138">
        <v>7</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654</v>
      </c>
    </row>
    <row r="172" spans="2:65" s="1" customFormat="1">
      <c r="B172" s="34"/>
      <c r="D172" s="147" t="s">
        <v>338</v>
      </c>
      <c r="F172" s="148" t="s">
        <v>8618</v>
      </c>
      <c r="I172" s="149"/>
      <c r="L172" s="34"/>
      <c r="M172" s="150"/>
      <c r="T172" s="55"/>
      <c r="AT172" s="19" t="s">
        <v>338</v>
      </c>
      <c r="AU172" s="19" t="s">
        <v>79</v>
      </c>
    </row>
    <row r="173" spans="2:65" s="1" customFormat="1" ht="37.9" customHeight="1">
      <c r="B173" s="133"/>
      <c r="C173" s="134" t="s">
        <v>556</v>
      </c>
      <c r="D173" s="134" t="s">
        <v>331</v>
      </c>
      <c r="E173" s="135" t="s">
        <v>8404</v>
      </c>
      <c r="F173" s="136" t="s">
        <v>8405</v>
      </c>
      <c r="G173" s="137" t="s">
        <v>439</v>
      </c>
      <c r="H173" s="138">
        <v>17</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666</v>
      </c>
    </row>
    <row r="174" spans="2:65" s="1" customFormat="1">
      <c r="B174" s="34"/>
      <c r="D174" s="147" t="s">
        <v>338</v>
      </c>
      <c r="F174" s="148" t="s">
        <v>8406</v>
      </c>
      <c r="I174" s="149"/>
      <c r="L174" s="34"/>
      <c r="M174" s="150"/>
      <c r="T174" s="55"/>
      <c r="AT174" s="19" t="s">
        <v>338</v>
      </c>
      <c r="AU174" s="19" t="s">
        <v>79</v>
      </c>
    </row>
    <row r="175" spans="2:65" s="1" customFormat="1" ht="16.5" customHeight="1">
      <c r="B175" s="133"/>
      <c r="C175" s="176" t="s">
        <v>8</v>
      </c>
      <c r="D175" s="176" t="s">
        <v>539</v>
      </c>
      <c r="E175" s="177" t="s">
        <v>8407</v>
      </c>
      <c r="F175" s="178" t="s">
        <v>8408</v>
      </c>
      <c r="G175" s="179" t="s">
        <v>585</v>
      </c>
      <c r="H175" s="180">
        <v>0.51</v>
      </c>
      <c r="I175" s="181"/>
      <c r="J175" s="182">
        <f>ROUND(I175*H175,2)</f>
        <v>0</v>
      </c>
      <c r="K175" s="178" t="s">
        <v>335</v>
      </c>
      <c r="L175" s="183"/>
      <c r="M175" s="184" t="s">
        <v>3</v>
      </c>
      <c r="N175" s="185" t="s">
        <v>40</v>
      </c>
      <c r="P175" s="143">
        <f>O175*H175</f>
        <v>0</v>
      </c>
      <c r="Q175" s="143">
        <v>0</v>
      </c>
      <c r="R175" s="143">
        <f>Q175*H175</f>
        <v>0</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676</v>
      </c>
    </row>
    <row r="176" spans="2:65" s="14" customFormat="1">
      <c r="B176" s="170"/>
      <c r="D176" s="151" t="s">
        <v>442</v>
      </c>
      <c r="E176" s="171" t="s">
        <v>3</v>
      </c>
      <c r="F176" s="172" t="s">
        <v>8629</v>
      </c>
      <c r="H176" s="171" t="s">
        <v>3</v>
      </c>
      <c r="I176" s="173"/>
      <c r="L176" s="170"/>
      <c r="M176" s="174"/>
      <c r="T176" s="175"/>
      <c r="AT176" s="171" t="s">
        <v>442</v>
      </c>
      <c r="AU176" s="171" t="s">
        <v>79</v>
      </c>
      <c r="AV176" s="14" t="s">
        <v>76</v>
      </c>
      <c r="AW176" s="14" t="s">
        <v>31</v>
      </c>
      <c r="AX176" s="14" t="s">
        <v>69</v>
      </c>
      <c r="AY176" s="171" t="s">
        <v>328</v>
      </c>
    </row>
    <row r="177" spans="2:65" s="12" customFormat="1">
      <c r="B177" s="156"/>
      <c r="D177" s="151" t="s">
        <v>442</v>
      </c>
      <c r="E177" s="157" t="s">
        <v>3</v>
      </c>
      <c r="F177" s="158" t="s">
        <v>9669</v>
      </c>
      <c r="H177" s="159">
        <v>0.51</v>
      </c>
      <c r="I177" s="160"/>
      <c r="L177" s="156"/>
      <c r="M177" s="161"/>
      <c r="T177" s="162"/>
      <c r="AT177" s="157" t="s">
        <v>442</v>
      </c>
      <c r="AU177" s="157" t="s">
        <v>79</v>
      </c>
      <c r="AV177" s="12" t="s">
        <v>79</v>
      </c>
      <c r="AW177" s="12" t="s">
        <v>31</v>
      </c>
      <c r="AX177" s="12" t="s">
        <v>69</v>
      </c>
      <c r="AY177" s="157" t="s">
        <v>328</v>
      </c>
    </row>
    <row r="178" spans="2:65" s="13" customFormat="1">
      <c r="B178" s="163"/>
      <c r="D178" s="151" t="s">
        <v>442</v>
      </c>
      <c r="E178" s="164" t="s">
        <v>3</v>
      </c>
      <c r="F178" s="165" t="s">
        <v>452</v>
      </c>
      <c r="H178" s="166">
        <v>0.51</v>
      </c>
      <c r="I178" s="167"/>
      <c r="L178" s="163"/>
      <c r="M178" s="168"/>
      <c r="T178" s="169"/>
      <c r="AT178" s="164" t="s">
        <v>442</v>
      </c>
      <c r="AU178" s="164" t="s">
        <v>79</v>
      </c>
      <c r="AV178" s="13" t="s">
        <v>113</v>
      </c>
      <c r="AW178" s="13" t="s">
        <v>31</v>
      </c>
      <c r="AX178" s="13" t="s">
        <v>76</v>
      </c>
      <c r="AY178" s="164" t="s">
        <v>328</v>
      </c>
    </row>
    <row r="179" spans="2:65" s="1" customFormat="1" ht="24.2" customHeight="1">
      <c r="B179" s="133"/>
      <c r="C179" s="134" t="s">
        <v>564</v>
      </c>
      <c r="D179" s="134" t="s">
        <v>331</v>
      </c>
      <c r="E179" s="135" t="s">
        <v>9041</v>
      </c>
      <c r="F179" s="136" t="s">
        <v>8622</v>
      </c>
      <c r="G179" s="137" t="s">
        <v>439</v>
      </c>
      <c r="H179" s="138">
        <v>4.8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110</v>
      </c>
    </row>
    <row r="180" spans="2:65" s="1" customFormat="1">
      <c r="B180" s="34"/>
      <c r="D180" s="147" t="s">
        <v>338</v>
      </c>
      <c r="F180" s="148" t="s">
        <v>9042</v>
      </c>
      <c r="I180" s="149"/>
      <c r="L180" s="34"/>
      <c r="M180" s="150"/>
      <c r="T180" s="55"/>
      <c r="AT180" s="19" t="s">
        <v>338</v>
      </c>
      <c r="AU180" s="19" t="s">
        <v>79</v>
      </c>
    </row>
    <row r="181" spans="2:65" s="14" customFormat="1">
      <c r="B181" s="170"/>
      <c r="D181" s="151" t="s">
        <v>442</v>
      </c>
      <c r="E181" s="171" t="s">
        <v>3</v>
      </c>
      <c r="F181" s="172" t="s">
        <v>8623</v>
      </c>
      <c r="H181" s="171" t="s">
        <v>3</v>
      </c>
      <c r="I181" s="173"/>
      <c r="L181" s="170"/>
      <c r="M181" s="174"/>
      <c r="T181" s="175"/>
      <c r="AT181" s="171" t="s">
        <v>442</v>
      </c>
      <c r="AU181" s="171" t="s">
        <v>79</v>
      </c>
      <c r="AV181" s="14" t="s">
        <v>76</v>
      </c>
      <c r="AW181" s="14" t="s">
        <v>31</v>
      </c>
      <c r="AX181" s="14" t="s">
        <v>69</v>
      </c>
      <c r="AY181" s="171" t="s">
        <v>328</v>
      </c>
    </row>
    <row r="182" spans="2:65" s="14" customFormat="1">
      <c r="B182" s="170"/>
      <c r="D182" s="151" t="s">
        <v>442</v>
      </c>
      <c r="E182" s="171" t="s">
        <v>3</v>
      </c>
      <c r="F182" s="172" t="s">
        <v>8624</v>
      </c>
      <c r="H182" s="171" t="s">
        <v>3</v>
      </c>
      <c r="I182" s="173"/>
      <c r="L182" s="170"/>
      <c r="M182" s="174"/>
      <c r="T182" s="175"/>
      <c r="AT182" s="171" t="s">
        <v>442</v>
      </c>
      <c r="AU182" s="171" t="s">
        <v>79</v>
      </c>
      <c r="AV182" s="14" t="s">
        <v>76</v>
      </c>
      <c r="AW182" s="14" t="s">
        <v>31</v>
      </c>
      <c r="AX182" s="14" t="s">
        <v>69</v>
      </c>
      <c r="AY182" s="171" t="s">
        <v>328</v>
      </c>
    </row>
    <row r="183" spans="2:65" s="12" customFormat="1">
      <c r="B183" s="156"/>
      <c r="D183" s="151" t="s">
        <v>442</v>
      </c>
      <c r="E183" s="157" t="s">
        <v>3</v>
      </c>
      <c r="F183" s="158" t="s">
        <v>9670</v>
      </c>
      <c r="H183" s="159">
        <v>4.8</v>
      </c>
      <c r="I183" s="160"/>
      <c r="L183" s="156"/>
      <c r="M183" s="161"/>
      <c r="T183" s="162"/>
      <c r="AT183" s="157" t="s">
        <v>442</v>
      </c>
      <c r="AU183" s="157" t="s">
        <v>79</v>
      </c>
      <c r="AV183" s="12" t="s">
        <v>79</v>
      </c>
      <c r="AW183" s="12" t="s">
        <v>31</v>
      </c>
      <c r="AX183" s="12" t="s">
        <v>69</v>
      </c>
      <c r="AY183" s="157" t="s">
        <v>328</v>
      </c>
    </row>
    <row r="184" spans="2:65" s="13" customFormat="1">
      <c r="B184" s="163"/>
      <c r="D184" s="151" t="s">
        <v>442</v>
      </c>
      <c r="E184" s="164" t="s">
        <v>3</v>
      </c>
      <c r="F184" s="165" t="s">
        <v>452</v>
      </c>
      <c r="H184" s="166">
        <v>4.8</v>
      </c>
      <c r="I184" s="167"/>
      <c r="L184" s="163"/>
      <c r="M184" s="168"/>
      <c r="T184" s="169"/>
      <c r="AT184" s="164" t="s">
        <v>442</v>
      </c>
      <c r="AU184" s="164" t="s">
        <v>79</v>
      </c>
      <c r="AV184" s="13" t="s">
        <v>113</v>
      </c>
      <c r="AW184" s="13" t="s">
        <v>31</v>
      </c>
      <c r="AX184" s="13" t="s">
        <v>76</v>
      </c>
      <c r="AY184" s="164" t="s">
        <v>328</v>
      </c>
    </row>
    <row r="185" spans="2:65" s="1" customFormat="1" ht="16.5" customHeight="1">
      <c r="B185" s="133"/>
      <c r="C185" s="176" t="s">
        <v>571</v>
      </c>
      <c r="D185" s="176" t="s">
        <v>539</v>
      </c>
      <c r="E185" s="177" t="s">
        <v>8086</v>
      </c>
      <c r="F185" s="178" t="s">
        <v>8087</v>
      </c>
      <c r="G185" s="179" t="s">
        <v>491</v>
      </c>
      <c r="H185" s="180">
        <v>0.48</v>
      </c>
      <c r="I185" s="181"/>
      <c r="J185" s="182">
        <f>ROUND(I185*H185,2)</f>
        <v>0</v>
      </c>
      <c r="K185" s="178" t="s">
        <v>335</v>
      </c>
      <c r="L185" s="183"/>
      <c r="M185" s="184" t="s">
        <v>3</v>
      </c>
      <c r="N185" s="185" t="s">
        <v>40</v>
      </c>
      <c r="P185" s="143">
        <f>O185*H185</f>
        <v>0</v>
      </c>
      <c r="Q185" s="143">
        <v>0</v>
      </c>
      <c r="R185" s="143">
        <f>Q185*H185</f>
        <v>0</v>
      </c>
      <c r="S185" s="143">
        <v>0</v>
      </c>
      <c r="T185" s="144">
        <f>S185*H185</f>
        <v>0</v>
      </c>
      <c r="AR185" s="145" t="s">
        <v>171</v>
      </c>
      <c r="AT185" s="145" t="s">
        <v>539</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696</v>
      </c>
    </row>
    <row r="186" spans="2:65" s="12" customFormat="1">
      <c r="B186" s="156"/>
      <c r="D186" s="151" t="s">
        <v>442</v>
      </c>
      <c r="E186" s="157" t="s">
        <v>3</v>
      </c>
      <c r="F186" s="158" t="s">
        <v>9671</v>
      </c>
      <c r="H186" s="159">
        <v>0.48</v>
      </c>
      <c r="I186" s="160"/>
      <c r="L186" s="156"/>
      <c r="M186" s="161"/>
      <c r="T186" s="162"/>
      <c r="AT186" s="157" t="s">
        <v>442</v>
      </c>
      <c r="AU186" s="157" t="s">
        <v>79</v>
      </c>
      <c r="AV186" s="12" t="s">
        <v>79</v>
      </c>
      <c r="AW186" s="12" t="s">
        <v>31</v>
      </c>
      <c r="AX186" s="12" t="s">
        <v>69</v>
      </c>
      <c r="AY186" s="157" t="s">
        <v>328</v>
      </c>
    </row>
    <row r="187" spans="2:65" s="13" customFormat="1">
      <c r="B187" s="163"/>
      <c r="D187" s="151" t="s">
        <v>442</v>
      </c>
      <c r="E187" s="164" t="s">
        <v>3</v>
      </c>
      <c r="F187" s="165" t="s">
        <v>452</v>
      </c>
      <c r="H187" s="166">
        <v>0.48</v>
      </c>
      <c r="I187" s="167"/>
      <c r="L187" s="163"/>
      <c r="M187" s="168"/>
      <c r="T187" s="169"/>
      <c r="AT187" s="164" t="s">
        <v>442</v>
      </c>
      <c r="AU187" s="164" t="s">
        <v>79</v>
      </c>
      <c r="AV187" s="13" t="s">
        <v>113</v>
      </c>
      <c r="AW187" s="13" t="s">
        <v>31</v>
      </c>
      <c r="AX187" s="13" t="s">
        <v>76</v>
      </c>
      <c r="AY187" s="164" t="s">
        <v>328</v>
      </c>
    </row>
    <row r="188" spans="2:65" s="1" customFormat="1" ht="37.9" customHeight="1">
      <c r="B188" s="133"/>
      <c r="C188" s="134" t="s">
        <v>576</v>
      </c>
      <c r="D188" s="134" t="s">
        <v>331</v>
      </c>
      <c r="E188" s="135" t="s">
        <v>8133</v>
      </c>
      <c r="F188" s="136" t="s">
        <v>8606</v>
      </c>
      <c r="G188" s="137" t="s">
        <v>585</v>
      </c>
      <c r="H188" s="138">
        <v>0.60899999999999999</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710</v>
      </c>
    </row>
    <row r="189" spans="2:65" s="1" customFormat="1">
      <c r="B189" s="34"/>
      <c r="D189" s="147" t="s">
        <v>338</v>
      </c>
      <c r="F189" s="148" t="s">
        <v>8135</v>
      </c>
      <c r="I189" s="149"/>
      <c r="L189" s="34"/>
      <c r="M189" s="150"/>
      <c r="T189" s="55"/>
      <c r="AT189" s="19" t="s">
        <v>338</v>
      </c>
      <c r="AU189" s="19" t="s">
        <v>79</v>
      </c>
    </row>
    <row r="190" spans="2:65" s="11" customFormat="1" ht="22.9" customHeight="1">
      <c r="B190" s="121"/>
      <c r="D190" s="122" t="s">
        <v>68</v>
      </c>
      <c r="E190" s="131" t="s">
        <v>8631</v>
      </c>
      <c r="F190" s="131" t="s">
        <v>8632</v>
      </c>
      <c r="I190" s="124"/>
      <c r="J190" s="132">
        <f>BK190</f>
        <v>0</v>
      </c>
      <c r="L190" s="121"/>
      <c r="M190" s="126"/>
      <c r="P190" s="127">
        <f>SUM(P191:P217)</f>
        <v>0</v>
      </c>
      <c r="R190" s="127">
        <f>SUM(R191:R217)</f>
        <v>0</v>
      </c>
      <c r="T190" s="128">
        <f>SUM(T191:T217)</f>
        <v>0</v>
      </c>
      <c r="AR190" s="122" t="s">
        <v>76</v>
      </c>
      <c r="AT190" s="129" t="s">
        <v>68</v>
      </c>
      <c r="AU190" s="129" t="s">
        <v>76</v>
      </c>
      <c r="AY190" s="122" t="s">
        <v>328</v>
      </c>
      <c r="BK190" s="130">
        <f>SUM(BK191:BK217)</f>
        <v>0</v>
      </c>
    </row>
    <row r="191" spans="2:65" s="1" customFormat="1" ht="21.75" customHeight="1">
      <c r="B191" s="133"/>
      <c r="C191" s="134" t="s">
        <v>473</v>
      </c>
      <c r="D191" s="134" t="s">
        <v>331</v>
      </c>
      <c r="E191" s="135" t="s">
        <v>7902</v>
      </c>
      <c r="F191" s="136" t="s">
        <v>7903</v>
      </c>
      <c r="G191" s="137" t="s">
        <v>491</v>
      </c>
      <c r="H191" s="138">
        <v>5.56</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718</v>
      </c>
    </row>
    <row r="192" spans="2:65" s="1" customFormat="1">
      <c r="B192" s="34"/>
      <c r="D192" s="147" t="s">
        <v>338</v>
      </c>
      <c r="F192" s="148" t="s">
        <v>7904</v>
      </c>
      <c r="I192" s="149"/>
      <c r="L192" s="34"/>
      <c r="M192" s="150"/>
      <c r="T192" s="55"/>
      <c r="AT192" s="19" t="s">
        <v>338</v>
      </c>
      <c r="AU192" s="19" t="s">
        <v>79</v>
      </c>
    </row>
    <row r="193" spans="2:65" s="14" customFormat="1">
      <c r="B193" s="170"/>
      <c r="D193" s="151" t="s">
        <v>442</v>
      </c>
      <c r="E193" s="171" t="s">
        <v>3</v>
      </c>
      <c r="F193" s="172" t="s">
        <v>8633</v>
      </c>
      <c r="H193" s="171" t="s">
        <v>3</v>
      </c>
      <c r="I193" s="173"/>
      <c r="L193" s="170"/>
      <c r="M193" s="174"/>
      <c r="T193" s="175"/>
      <c r="AT193" s="171" t="s">
        <v>442</v>
      </c>
      <c r="AU193" s="171" t="s">
        <v>79</v>
      </c>
      <c r="AV193" s="14" t="s">
        <v>76</v>
      </c>
      <c r="AW193" s="14" t="s">
        <v>31</v>
      </c>
      <c r="AX193" s="14" t="s">
        <v>69</v>
      </c>
      <c r="AY193" s="171" t="s">
        <v>328</v>
      </c>
    </row>
    <row r="194" spans="2:65" s="12" customFormat="1">
      <c r="B194" s="156"/>
      <c r="D194" s="151" t="s">
        <v>442</v>
      </c>
      <c r="E194" s="157" t="s">
        <v>3</v>
      </c>
      <c r="F194" s="158" t="s">
        <v>9672</v>
      </c>
      <c r="H194" s="159">
        <v>4.2</v>
      </c>
      <c r="I194" s="160"/>
      <c r="L194" s="156"/>
      <c r="M194" s="161"/>
      <c r="T194" s="162"/>
      <c r="AT194" s="157" t="s">
        <v>442</v>
      </c>
      <c r="AU194" s="157" t="s">
        <v>79</v>
      </c>
      <c r="AV194" s="12" t="s">
        <v>79</v>
      </c>
      <c r="AW194" s="12" t="s">
        <v>31</v>
      </c>
      <c r="AX194" s="12" t="s">
        <v>69</v>
      </c>
      <c r="AY194" s="157" t="s">
        <v>328</v>
      </c>
    </row>
    <row r="195" spans="2:65" s="14" customFormat="1" ht="22.5">
      <c r="B195" s="170"/>
      <c r="D195" s="151" t="s">
        <v>442</v>
      </c>
      <c r="E195" s="171" t="s">
        <v>3</v>
      </c>
      <c r="F195" s="172" t="s">
        <v>8635</v>
      </c>
      <c r="H195" s="171" t="s">
        <v>3</v>
      </c>
      <c r="I195" s="173"/>
      <c r="L195" s="170"/>
      <c r="M195" s="174"/>
      <c r="T195" s="175"/>
      <c r="AT195" s="171" t="s">
        <v>442</v>
      </c>
      <c r="AU195" s="171" t="s">
        <v>79</v>
      </c>
      <c r="AV195" s="14" t="s">
        <v>76</v>
      </c>
      <c r="AW195" s="14" t="s">
        <v>31</v>
      </c>
      <c r="AX195" s="14" t="s">
        <v>69</v>
      </c>
      <c r="AY195" s="171" t="s">
        <v>328</v>
      </c>
    </row>
    <row r="196" spans="2:65" s="12" customFormat="1">
      <c r="B196" s="156"/>
      <c r="D196" s="151" t="s">
        <v>442</v>
      </c>
      <c r="E196" s="157" t="s">
        <v>3</v>
      </c>
      <c r="F196" s="158" t="s">
        <v>9673</v>
      </c>
      <c r="H196" s="159">
        <v>1.36</v>
      </c>
      <c r="I196" s="160"/>
      <c r="L196" s="156"/>
      <c r="M196" s="161"/>
      <c r="T196" s="162"/>
      <c r="AT196" s="157" t="s">
        <v>442</v>
      </c>
      <c r="AU196" s="157" t="s">
        <v>79</v>
      </c>
      <c r="AV196" s="12" t="s">
        <v>79</v>
      </c>
      <c r="AW196" s="12" t="s">
        <v>31</v>
      </c>
      <c r="AX196" s="12" t="s">
        <v>69</v>
      </c>
      <c r="AY196" s="157" t="s">
        <v>328</v>
      </c>
    </row>
    <row r="197" spans="2:65" s="13" customFormat="1">
      <c r="B197" s="163"/>
      <c r="D197" s="151" t="s">
        <v>442</v>
      </c>
      <c r="E197" s="164" t="s">
        <v>3</v>
      </c>
      <c r="F197" s="165" t="s">
        <v>452</v>
      </c>
      <c r="H197" s="166">
        <v>5.5600000000000005</v>
      </c>
      <c r="I197" s="167"/>
      <c r="L197" s="163"/>
      <c r="M197" s="168"/>
      <c r="T197" s="169"/>
      <c r="AT197" s="164" t="s">
        <v>442</v>
      </c>
      <c r="AU197" s="164" t="s">
        <v>79</v>
      </c>
      <c r="AV197" s="13" t="s">
        <v>113</v>
      </c>
      <c r="AW197" s="13" t="s">
        <v>31</v>
      </c>
      <c r="AX197" s="13" t="s">
        <v>76</v>
      </c>
      <c r="AY197" s="164" t="s">
        <v>328</v>
      </c>
    </row>
    <row r="198" spans="2:65" s="1" customFormat="1" ht="37.9" customHeight="1">
      <c r="B198" s="133"/>
      <c r="C198" s="134" t="s">
        <v>588</v>
      </c>
      <c r="D198" s="134" t="s">
        <v>331</v>
      </c>
      <c r="E198" s="135" t="s">
        <v>7909</v>
      </c>
      <c r="F198" s="136" t="s">
        <v>7910</v>
      </c>
      <c r="G198" s="137" t="s">
        <v>491</v>
      </c>
      <c r="H198" s="138">
        <v>5.56</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152</v>
      </c>
    </row>
    <row r="199" spans="2:65" s="1" customFormat="1">
      <c r="B199" s="34"/>
      <c r="D199" s="147" t="s">
        <v>338</v>
      </c>
      <c r="F199" s="148" t="s">
        <v>7911</v>
      </c>
      <c r="I199" s="149"/>
      <c r="L199" s="34"/>
      <c r="M199" s="150"/>
      <c r="T199" s="55"/>
      <c r="AT199" s="19" t="s">
        <v>338</v>
      </c>
      <c r="AU199" s="19" t="s">
        <v>79</v>
      </c>
    </row>
    <row r="200" spans="2:65" s="1" customFormat="1" ht="16.5" customHeight="1">
      <c r="B200" s="133"/>
      <c r="C200" s="176" t="s">
        <v>593</v>
      </c>
      <c r="D200" s="176" t="s">
        <v>539</v>
      </c>
      <c r="E200" s="177" t="s">
        <v>7912</v>
      </c>
      <c r="F200" s="178" t="s">
        <v>7913</v>
      </c>
      <c r="G200" s="179" t="s">
        <v>491</v>
      </c>
      <c r="H200" s="180">
        <v>5.56</v>
      </c>
      <c r="I200" s="181"/>
      <c r="J200" s="182">
        <f>ROUND(I200*H200,2)</f>
        <v>0</v>
      </c>
      <c r="K200" s="178" t="s">
        <v>335</v>
      </c>
      <c r="L200" s="183"/>
      <c r="M200" s="184" t="s">
        <v>3</v>
      </c>
      <c r="N200" s="185" t="s">
        <v>40</v>
      </c>
      <c r="P200" s="143">
        <f>O200*H200</f>
        <v>0</v>
      </c>
      <c r="Q200" s="143">
        <v>0</v>
      </c>
      <c r="R200" s="143">
        <f>Q200*H200</f>
        <v>0</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158</v>
      </c>
    </row>
    <row r="201" spans="2:65" s="1" customFormat="1" ht="24.2" customHeight="1">
      <c r="B201" s="133"/>
      <c r="C201" s="134" t="s">
        <v>598</v>
      </c>
      <c r="D201" s="134" t="s">
        <v>331</v>
      </c>
      <c r="E201" s="135" t="s">
        <v>8588</v>
      </c>
      <c r="F201" s="136" t="s">
        <v>8589</v>
      </c>
      <c r="G201" s="137" t="s">
        <v>439</v>
      </c>
      <c r="H201" s="138">
        <v>17</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747</v>
      </c>
    </row>
    <row r="202" spans="2:65" s="1" customFormat="1">
      <c r="B202" s="34"/>
      <c r="D202" s="147" t="s">
        <v>338</v>
      </c>
      <c r="F202" s="148" t="s">
        <v>8590</v>
      </c>
      <c r="I202" s="149"/>
      <c r="L202" s="34"/>
      <c r="M202" s="150"/>
      <c r="T202" s="55"/>
      <c r="AT202" s="19" t="s">
        <v>338</v>
      </c>
      <c r="AU202" s="19" t="s">
        <v>79</v>
      </c>
    </row>
    <row r="203" spans="2:65" s="1" customFormat="1" ht="24.2" customHeight="1">
      <c r="B203" s="133"/>
      <c r="C203" s="134" t="s">
        <v>605</v>
      </c>
      <c r="D203" s="134" t="s">
        <v>331</v>
      </c>
      <c r="E203" s="135" t="s">
        <v>8592</v>
      </c>
      <c r="F203" s="136" t="s">
        <v>8593</v>
      </c>
      <c r="G203" s="137" t="s">
        <v>8594</v>
      </c>
      <c r="H203" s="138">
        <v>0.34</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756</v>
      </c>
    </row>
    <row r="204" spans="2:65" s="1" customFormat="1">
      <c r="B204" s="34"/>
      <c r="D204" s="147" t="s">
        <v>338</v>
      </c>
      <c r="F204" s="148" t="s">
        <v>8595</v>
      </c>
      <c r="I204" s="149"/>
      <c r="L204" s="34"/>
      <c r="M204" s="150"/>
      <c r="T204" s="55"/>
      <c r="AT204" s="19" t="s">
        <v>338</v>
      </c>
      <c r="AU204" s="19" t="s">
        <v>79</v>
      </c>
    </row>
    <row r="205" spans="2:65" s="14" customFormat="1">
      <c r="B205" s="170"/>
      <c r="D205" s="151" t="s">
        <v>442</v>
      </c>
      <c r="E205" s="171" t="s">
        <v>3</v>
      </c>
      <c r="F205" s="172" t="s">
        <v>8175</v>
      </c>
      <c r="H205" s="171" t="s">
        <v>3</v>
      </c>
      <c r="I205" s="173"/>
      <c r="L205" s="170"/>
      <c r="M205" s="174"/>
      <c r="T205" s="175"/>
      <c r="AT205" s="171" t="s">
        <v>442</v>
      </c>
      <c r="AU205" s="171" t="s">
        <v>79</v>
      </c>
      <c r="AV205" s="14" t="s">
        <v>76</v>
      </c>
      <c r="AW205" s="14" t="s">
        <v>31</v>
      </c>
      <c r="AX205" s="14" t="s">
        <v>69</v>
      </c>
      <c r="AY205" s="171" t="s">
        <v>328</v>
      </c>
    </row>
    <row r="206" spans="2:65" s="12" customFormat="1">
      <c r="B206" s="156"/>
      <c r="D206" s="151" t="s">
        <v>442</v>
      </c>
      <c r="E206" s="157" t="s">
        <v>3</v>
      </c>
      <c r="F206" s="158" t="s">
        <v>9665</v>
      </c>
      <c r="H206" s="159">
        <v>0.34</v>
      </c>
      <c r="I206" s="160"/>
      <c r="L206" s="156"/>
      <c r="M206" s="161"/>
      <c r="T206" s="162"/>
      <c r="AT206" s="157" t="s">
        <v>442</v>
      </c>
      <c r="AU206" s="157" t="s">
        <v>79</v>
      </c>
      <c r="AV206" s="12" t="s">
        <v>79</v>
      </c>
      <c r="AW206" s="12" t="s">
        <v>31</v>
      </c>
      <c r="AX206" s="12" t="s">
        <v>69</v>
      </c>
      <c r="AY206" s="157" t="s">
        <v>328</v>
      </c>
    </row>
    <row r="207" spans="2:65" s="13" customFormat="1">
      <c r="B207" s="163"/>
      <c r="D207" s="151" t="s">
        <v>442</v>
      </c>
      <c r="E207" s="164" t="s">
        <v>3</v>
      </c>
      <c r="F207" s="165" t="s">
        <v>452</v>
      </c>
      <c r="H207" s="166">
        <v>0.34</v>
      </c>
      <c r="I207" s="167"/>
      <c r="L207" s="163"/>
      <c r="M207" s="168"/>
      <c r="T207" s="169"/>
      <c r="AT207" s="164" t="s">
        <v>442</v>
      </c>
      <c r="AU207" s="164" t="s">
        <v>79</v>
      </c>
      <c r="AV207" s="13" t="s">
        <v>113</v>
      </c>
      <c r="AW207" s="13" t="s">
        <v>31</v>
      </c>
      <c r="AX207" s="13" t="s">
        <v>76</v>
      </c>
      <c r="AY207" s="164" t="s">
        <v>328</v>
      </c>
    </row>
    <row r="208" spans="2:65" s="1" customFormat="1" ht="24.2" customHeight="1">
      <c r="B208" s="133"/>
      <c r="C208" s="134" t="s">
        <v>610</v>
      </c>
      <c r="D208" s="134" t="s">
        <v>331</v>
      </c>
      <c r="E208" s="135" t="s">
        <v>8597</v>
      </c>
      <c r="F208" s="136" t="s">
        <v>8598</v>
      </c>
      <c r="G208" s="137" t="s">
        <v>585</v>
      </c>
      <c r="H208" s="138">
        <v>1E-3</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764</v>
      </c>
    </row>
    <row r="209" spans="2:65" s="1" customFormat="1">
      <c r="B209" s="34"/>
      <c r="D209" s="147" t="s">
        <v>338</v>
      </c>
      <c r="F209" s="148" t="s">
        <v>8599</v>
      </c>
      <c r="I209" s="149"/>
      <c r="L209" s="34"/>
      <c r="M209" s="150"/>
      <c r="T209" s="55"/>
      <c r="AT209" s="19" t="s">
        <v>338</v>
      </c>
      <c r="AU209" s="19" t="s">
        <v>79</v>
      </c>
    </row>
    <row r="210" spans="2:65" s="12" customFormat="1">
      <c r="B210" s="156"/>
      <c r="D210" s="151" t="s">
        <v>442</v>
      </c>
      <c r="E210" s="157" t="s">
        <v>3</v>
      </c>
      <c r="F210" s="158" t="s">
        <v>9674</v>
      </c>
      <c r="H210" s="159">
        <v>1E-3</v>
      </c>
      <c r="I210" s="160"/>
      <c r="L210" s="156"/>
      <c r="M210" s="161"/>
      <c r="T210" s="162"/>
      <c r="AT210" s="157" t="s">
        <v>442</v>
      </c>
      <c r="AU210" s="157" t="s">
        <v>79</v>
      </c>
      <c r="AV210" s="12" t="s">
        <v>79</v>
      </c>
      <c r="AW210" s="12" t="s">
        <v>31</v>
      </c>
      <c r="AX210" s="12" t="s">
        <v>69</v>
      </c>
      <c r="AY210" s="157" t="s">
        <v>328</v>
      </c>
    </row>
    <row r="211" spans="2:65" s="13" customFormat="1">
      <c r="B211" s="163"/>
      <c r="D211" s="151" t="s">
        <v>442</v>
      </c>
      <c r="E211" s="164" t="s">
        <v>3</v>
      </c>
      <c r="F211" s="165" t="s">
        <v>452</v>
      </c>
      <c r="H211" s="166">
        <v>1E-3</v>
      </c>
      <c r="I211" s="167"/>
      <c r="L211" s="163"/>
      <c r="M211" s="168"/>
      <c r="T211" s="169"/>
      <c r="AT211" s="164" t="s">
        <v>442</v>
      </c>
      <c r="AU211" s="164" t="s">
        <v>79</v>
      </c>
      <c r="AV211" s="13" t="s">
        <v>113</v>
      </c>
      <c r="AW211" s="13" t="s">
        <v>31</v>
      </c>
      <c r="AX211" s="13" t="s">
        <v>76</v>
      </c>
      <c r="AY211" s="164" t="s">
        <v>328</v>
      </c>
    </row>
    <row r="212" spans="2:65" s="1" customFormat="1" ht="16.5" customHeight="1">
      <c r="B212" s="133"/>
      <c r="C212" s="176" t="s">
        <v>616</v>
      </c>
      <c r="D212" s="176" t="s">
        <v>539</v>
      </c>
      <c r="E212" s="177" t="s">
        <v>8604</v>
      </c>
      <c r="F212" s="178" t="s">
        <v>8605</v>
      </c>
      <c r="G212" s="179" t="s">
        <v>1383</v>
      </c>
      <c r="H212" s="180">
        <v>0.51</v>
      </c>
      <c r="I212" s="181"/>
      <c r="J212" s="182">
        <f>ROUND(I212*H212,2)</f>
        <v>0</v>
      </c>
      <c r="K212" s="178" t="s">
        <v>335</v>
      </c>
      <c r="L212" s="183"/>
      <c r="M212" s="184" t="s">
        <v>3</v>
      </c>
      <c r="N212" s="185" t="s">
        <v>40</v>
      </c>
      <c r="P212" s="143">
        <f>O212*H212</f>
        <v>0</v>
      </c>
      <c r="Q212" s="143">
        <v>0</v>
      </c>
      <c r="R212" s="143">
        <f>Q212*H212</f>
        <v>0</v>
      </c>
      <c r="S212" s="143">
        <v>0</v>
      </c>
      <c r="T212" s="144">
        <f>S212*H212</f>
        <v>0</v>
      </c>
      <c r="AR212" s="145" t="s">
        <v>171</v>
      </c>
      <c r="AT212" s="145" t="s">
        <v>539</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773</v>
      </c>
    </row>
    <row r="213" spans="2:65" s="14" customFormat="1">
      <c r="B213" s="170"/>
      <c r="D213" s="151" t="s">
        <v>442</v>
      </c>
      <c r="E213" s="171" t="s">
        <v>3</v>
      </c>
      <c r="F213" s="172" t="s">
        <v>9386</v>
      </c>
      <c r="H213" s="171" t="s">
        <v>3</v>
      </c>
      <c r="I213" s="173"/>
      <c r="L213" s="170"/>
      <c r="M213" s="174"/>
      <c r="T213" s="175"/>
      <c r="AT213" s="171" t="s">
        <v>442</v>
      </c>
      <c r="AU213" s="171" t="s">
        <v>79</v>
      </c>
      <c r="AV213" s="14" t="s">
        <v>76</v>
      </c>
      <c r="AW213" s="14" t="s">
        <v>31</v>
      </c>
      <c r="AX213" s="14" t="s">
        <v>69</v>
      </c>
      <c r="AY213" s="171" t="s">
        <v>328</v>
      </c>
    </row>
    <row r="214" spans="2:65" s="12" customFormat="1">
      <c r="B214" s="156"/>
      <c r="D214" s="151" t="s">
        <v>442</v>
      </c>
      <c r="E214" s="157" t="s">
        <v>3</v>
      </c>
      <c r="F214" s="158" t="s">
        <v>9668</v>
      </c>
      <c r="H214" s="159">
        <v>0.51</v>
      </c>
      <c r="I214" s="160"/>
      <c r="L214" s="156"/>
      <c r="M214" s="161"/>
      <c r="T214" s="162"/>
      <c r="AT214" s="157" t="s">
        <v>442</v>
      </c>
      <c r="AU214" s="157" t="s">
        <v>79</v>
      </c>
      <c r="AV214" s="12" t="s">
        <v>79</v>
      </c>
      <c r="AW214" s="12" t="s">
        <v>31</v>
      </c>
      <c r="AX214" s="12" t="s">
        <v>69</v>
      </c>
      <c r="AY214" s="157" t="s">
        <v>328</v>
      </c>
    </row>
    <row r="215" spans="2:65" s="13" customFormat="1">
      <c r="B215" s="163"/>
      <c r="D215" s="151" t="s">
        <v>442</v>
      </c>
      <c r="E215" s="164" t="s">
        <v>3</v>
      </c>
      <c r="F215" s="165" t="s">
        <v>452</v>
      </c>
      <c r="H215" s="166">
        <v>0.51</v>
      </c>
      <c r="I215" s="167"/>
      <c r="L215" s="163"/>
      <c r="M215" s="168"/>
      <c r="T215" s="169"/>
      <c r="AT215" s="164" t="s">
        <v>442</v>
      </c>
      <c r="AU215" s="164" t="s">
        <v>79</v>
      </c>
      <c r="AV215" s="13" t="s">
        <v>113</v>
      </c>
      <c r="AW215" s="13" t="s">
        <v>31</v>
      </c>
      <c r="AX215" s="13" t="s">
        <v>76</v>
      </c>
      <c r="AY215" s="164" t="s">
        <v>328</v>
      </c>
    </row>
    <row r="216" spans="2:65" s="1" customFormat="1" ht="37.9" customHeight="1">
      <c r="B216" s="133"/>
      <c r="C216" s="134" t="s">
        <v>621</v>
      </c>
      <c r="D216" s="134" t="s">
        <v>331</v>
      </c>
      <c r="E216" s="135" t="s">
        <v>8133</v>
      </c>
      <c r="F216" s="136" t="s">
        <v>8606</v>
      </c>
      <c r="G216" s="137" t="s">
        <v>585</v>
      </c>
      <c r="H216" s="138">
        <v>2E-3</v>
      </c>
      <c r="I216" s="139"/>
      <c r="J216" s="140">
        <f>ROUND(I216*H216,2)</f>
        <v>0</v>
      </c>
      <c r="K216" s="136" t="s">
        <v>335</v>
      </c>
      <c r="L216" s="34"/>
      <c r="M216" s="141" t="s">
        <v>3</v>
      </c>
      <c r="N216" s="142" t="s">
        <v>40</v>
      </c>
      <c r="P216" s="143">
        <f>O216*H216</f>
        <v>0</v>
      </c>
      <c r="Q216" s="143">
        <v>0</v>
      </c>
      <c r="R216" s="143">
        <f>Q216*H216</f>
        <v>0</v>
      </c>
      <c r="S216" s="143">
        <v>0</v>
      </c>
      <c r="T216" s="144">
        <f>S216*H216</f>
        <v>0</v>
      </c>
      <c r="AR216" s="145" t="s">
        <v>113</v>
      </c>
      <c r="AT216" s="145" t="s">
        <v>331</v>
      </c>
      <c r="AU216" s="145" t="s">
        <v>79</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783</v>
      </c>
    </row>
    <row r="217" spans="2:65" s="1" customFormat="1">
      <c r="B217" s="34"/>
      <c r="D217" s="147" t="s">
        <v>338</v>
      </c>
      <c r="F217" s="148" t="s">
        <v>8135</v>
      </c>
      <c r="I217" s="149"/>
      <c r="L217" s="34"/>
      <c r="M217" s="150"/>
      <c r="T217" s="55"/>
      <c r="AT217" s="19" t="s">
        <v>338</v>
      </c>
      <c r="AU217" s="19" t="s">
        <v>79</v>
      </c>
    </row>
    <row r="218" spans="2:65" s="11" customFormat="1" ht="22.9" customHeight="1">
      <c r="B218" s="121"/>
      <c r="D218" s="122" t="s">
        <v>68</v>
      </c>
      <c r="E218" s="131" t="s">
        <v>8637</v>
      </c>
      <c r="F218" s="131" t="s">
        <v>8638</v>
      </c>
      <c r="I218" s="124"/>
      <c r="J218" s="132">
        <f>BK218</f>
        <v>0</v>
      </c>
      <c r="L218" s="121"/>
      <c r="M218" s="126"/>
      <c r="P218" s="127">
        <f>SUM(P219:P267)</f>
        <v>0</v>
      </c>
      <c r="R218" s="127">
        <f>SUM(R219:R267)</f>
        <v>0</v>
      </c>
      <c r="T218" s="128">
        <f>SUM(T219:T267)</f>
        <v>0</v>
      </c>
      <c r="AR218" s="122" t="s">
        <v>76</v>
      </c>
      <c r="AT218" s="129" t="s">
        <v>68</v>
      </c>
      <c r="AU218" s="129" t="s">
        <v>76</v>
      </c>
      <c r="AY218" s="122" t="s">
        <v>328</v>
      </c>
      <c r="BK218" s="130">
        <f>SUM(BK219:BK267)</f>
        <v>0</v>
      </c>
    </row>
    <row r="219" spans="2:65" s="1" customFormat="1" ht="21.75" customHeight="1">
      <c r="B219" s="133"/>
      <c r="C219" s="134" t="s">
        <v>626</v>
      </c>
      <c r="D219" s="134" t="s">
        <v>331</v>
      </c>
      <c r="E219" s="135" t="s">
        <v>7902</v>
      </c>
      <c r="F219" s="136" t="s">
        <v>7903</v>
      </c>
      <c r="G219" s="137" t="s">
        <v>491</v>
      </c>
      <c r="H219" s="138">
        <v>5.56</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792</v>
      </c>
    </row>
    <row r="220" spans="2:65" s="1" customFormat="1">
      <c r="B220" s="34"/>
      <c r="D220" s="147" t="s">
        <v>338</v>
      </c>
      <c r="F220" s="148" t="s">
        <v>7904</v>
      </c>
      <c r="I220" s="149"/>
      <c r="L220" s="34"/>
      <c r="M220" s="150"/>
      <c r="T220" s="55"/>
      <c r="AT220" s="19" t="s">
        <v>338</v>
      </c>
      <c r="AU220" s="19" t="s">
        <v>79</v>
      </c>
    </row>
    <row r="221" spans="2:65" s="14" customFormat="1">
      <c r="B221" s="170"/>
      <c r="D221" s="151" t="s">
        <v>442</v>
      </c>
      <c r="E221" s="171" t="s">
        <v>3</v>
      </c>
      <c r="F221" s="172" t="s">
        <v>8633</v>
      </c>
      <c r="H221" s="171" t="s">
        <v>3</v>
      </c>
      <c r="I221" s="173"/>
      <c r="L221" s="170"/>
      <c r="M221" s="174"/>
      <c r="T221" s="175"/>
      <c r="AT221" s="171" t="s">
        <v>442</v>
      </c>
      <c r="AU221" s="171" t="s">
        <v>79</v>
      </c>
      <c r="AV221" s="14" t="s">
        <v>76</v>
      </c>
      <c r="AW221" s="14" t="s">
        <v>31</v>
      </c>
      <c r="AX221" s="14" t="s">
        <v>69</v>
      </c>
      <c r="AY221" s="171" t="s">
        <v>328</v>
      </c>
    </row>
    <row r="222" spans="2:65" s="12" customFormat="1">
      <c r="B222" s="156"/>
      <c r="D222" s="151" t="s">
        <v>442</v>
      </c>
      <c r="E222" s="157" t="s">
        <v>3</v>
      </c>
      <c r="F222" s="158" t="s">
        <v>9672</v>
      </c>
      <c r="H222" s="159">
        <v>4.2</v>
      </c>
      <c r="I222" s="160"/>
      <c r="L222" s="156"/>
      <c r="M222" s="161"/>
      <c r="T222" s="162"/>
      <c r="AT222" s="157" t="s">
        <v>442</v>
      </c>
      <c r="AU222" s="157" t="s">
        <v>79</v>
      </c>
      <c r="AV222" s="12" t="s">
        <v>79</v>
      </c>
      <c r="AW222" s="12" t="s">
        <v>31</v>
      </c>
      <c r="AX222" s="12" t="s">
        <v>69</v>
      </c>
      <c r="AY222" s="157" t="s">
        <v>328</v>
      </c>
    </row>
    <row r="223" spans="2:65" s="14" customFormat="1" ht="22.5">
      <c r="B223" s="170"/>
      <c r="D223" s="151" t="s">
        <v>442</v>
      </c>
      <c r="E223" s="171" t="s">
        <v>3</v>
      </c>
      <c r="F223" s="172" t="s">
        <v>8635</v>
      </c>
      <c r="H223" s="171" t="s">
        <v>3</v>
      </c>
      <c r="I223" s="173"/>
      <c r="L223" s="170"/>
      <c r="M223" s="174"/>
      <c r="T223" s="175"/>
      <c r="AT223" s="171" t="s">
        <v>442</v>
      </c>
      <c r="AU223" s="171" t="s">
        <v>79</v>
      </c>
      <c r="AV223" s="14" t="s">
        <v>76</v>
      </c>
      <c r="AW223" s="14" t="s">
        <v>31</v>
      </c>
      <c r="AX223" s="14" t="s">
        <v>69</v>
      </c>
      <c r="AY223" s="171" t="s">
        <v>328</v>
      </c>
    </row>
    <row r="224" spans="2:65" s="12" customFormat="1">
      <c r="B224" s="156"/>
      <c r="D224" s="151" t="s">
        <v>442</v>
      </c>
      <c r="E224" s="157" t="s">
        <v>3</v>
      </c>
      <c r="F224" s="158" t="s">
        <v>9673</v>
      </c>
      <c r="H224" s="159">
        <v>1.36</v>
      </c>
      <c r="I224" s="160"/>
      <c r="L224" s="156"/>
      <c r="M224" s="161"/>
      <c r="T224" s="162"/>
      <c r="AT224" s="157" t="s">
        <v>442</v>
      </c>
      <c r="AU224" s="157" t="s">
        <v>79</v>
      </c>
      <c r="AV224" s="12" t="s">
        <v>79</v>
      </c>
      <c r="AW224" s="12" t="s">
        <v>31</v>
      </c>
      <c r="AX224" s="12" t="s">
        <v>69</v>
      </c>
      <c r="AY224" s="157" t="s">
        <v>328</v>
      </c>
    </row>
    <row r="225" spans="2:65" s="13" customFormat="1">
      <c r="B225" s="163"/>
      <c r="D225" s="151" t="s">
        <v>442</v>
      </c>
      <c r="E225" s="164" t="s">
        <v>3</v>
      </c>
      <c r="F225" s="165" t="s">
        <v>452</v>
      </c>
      <c r="H225" s="166">
        <v>5.5600000000000005</v>
      </c>
      <c r="I225" s="167"/>
      <c r="L225" s="163"/>
      <c r="M225" s="168"/>
      <c r="T225" s="169"/>
      <c r="AT225" s="164" t="s">
        <v>442</v>
      </c>
      <c r="AU225" s="164" t="s">
        <v>79</v>
      </c>
      <c r="AV225" s="13" t="s">
        <v>113</v>
      </c>
      <c r="AW225" s="13" t="s">
        <v>31</v>
      </c>
      <c r="AX225" s="13" t="s">
        <v>76</v>
      </c>
      <c r="AY225" s="164" t="s">
        <v>328</v>
      </c>
    </row>
    <row r="226" spans="2:65" s="1" customFormat="1" ht="37.9" customHeight="1">
      <c r="B226" s="133"/>
      <c r="C226" s="134" t="s">
        <v>631</v>
      </c>
      <c r="D226" s="134" t="s">
        <v>331</v>
      </c>
      <c r="E226" s="135" t="s">
        <v>7909</v>
      </c>
      <c r="F226" s="136" t="s">
        <v>7910</v>
      </c>
      <c r="G226" s="137" t="s">
        <v>491</v>
      </c>
      <c r="H226" s="138">
        <v>5.56</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800</v>
      </c>
    </row>
    <row r="227" spans="2:65" s="1" customFormat="1">
      <c r="B227" s="34"/>
      <c r="D227" s="147" t="s">
        <v>338</v>
      </c>
      <c r="F227" s="148" t="s">
        <v>7911</v>
      </c>
      <c r="I227" s="149"/>
      <c r="L227" s="34"/>
      <c r="M227" s="150"/>
      <c r="T227" s="55"/>
      <c r="AT227" s="19" t="s">
        <v>338</v>
      </c>
      <c r="AU227" s="19" t="s">
        <v>79</v>
      </c>
    </row>
    <row r="228" spans="2:65" s="1" customFormat="1" ht="16.5" customHeight="1">
      <c r="B228" s="133"/>
      <c r="C228" s="176" t="s">
        <v>638</v>
      </c>
      <c r="D228" s="176" t="s">
        <v>539</v>
      </c>
      <c r="E228" s="177" t="s">
        <v>7912</v>
      </c>
      <c r="F228" s="178" t="s">
        <v>7913</v>
      </c>
      <c r="G228" s="179" t="s">
        <v>491</v>
      </c>
      <c r="H228" s="180">
        <v>5.56</v>
      </c>
      <c r="I228" s="181"/>
      <c r="J228" s="182">
        <f>ROUND(I228*H228,2)</f>
        <v>0</v>
      </c>
      <c r="K228" s="178" t="s">
        <v>335</v>
      </c>
      <c r="L228" s="183"/>
      <c r="M228" s="184" t="s">
        <v>3</v>
      </c>
      <c r="N228" s="185" t="s">
        <v>40</v>
      </c>
      <c r="P228" s="143">
        <f>O228*H228</f>
        <v>0</v>
      </c>
      <c r="Q228" s="143">
        <v>0</v>
      </c>
      <c r="R228" s="143">
        <f>Q228*H228</f>
        <v>0</v>
      </c>
      <c r="S228" s="143">
        <v>0</v>
      </c>
      <c r="T228" s="144">
        <f>S228*H228</f>
        <v>0</v>
      </c>
      <c r="AR228" s="145" t="s">
        <v>171</v>
      </c>
      <c r="AT228" s="145" t="s">
        <v>539</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808</v>
      </c>
    </row>
    <row r="229" spans="2:65" s="1" customFormat="1" ht="24.2" customHeight="1">
      <c r="B229" s="133"/>
      <c r="C229" s="134" t="s">
        <v>643</v>
      </c>
      <c r="D229" s="134" t="s">
        <v>331</v>
      </c>
      <c r="E229" s="135" t="s">
        <v>8588</v>
      </c>
      <c r="F229" s="136" t="s">
        <v>8589</v>
      </c>
      <c r="G229" s="137" t="s">
        <v>439</v>
      </c>
      <c r="H229" s="138">
        <v>17</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816</v>
      </c>
    </row>
    <row r="230" spans="2:65" s="1" customFormat="1">
      <c r="B230" s="34"/>
      <c r="D230" s="147" t="s">
        <v>338</v>
      </c>
      <c r="F230" s="148" t="s">
        <v>8590</v>
      </c>
      <c r="I230" s="149"/>
      <c r="L230" s="34"/>
      <c r="M230" s="150"/>
      <c r="T230" s="55"/>
      <c r="AT230" s="19" t="s">
        <v>338</v>
      </c>
      <c r="AU230" s="19" t="s">
        <v>79</v>
      </c>
    </row>
    <row r="231" spans="2:65" s="12" customFormat="1">
      <c r="B231" s="156"/>
      <c r="D231" s="151" t="s">
        <v>442</v>
      </c>
      <c r="E231" s="157" t="s">
        <v>3</v>
      </c>
      <c r="F231" s="158" t="s">
        <v>538</v>
      </c>
      <c r="H231" s="159">
        <v>17</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17</v>
      </c>
      <c r="I232" s="167"/>
      <c r="L232" s="163"/>
      <c r="M232" s="168"/>
      <c r="T232" s="169"/>
      <c r="AT232" s="164" t="s">
        <v>442</v>
      </c>
      <c r="AU232" s="164" t="s">
        <v>79</v>
      </c>
      <c r="AV232" s="13" t="s">
        <v>113</v>
      </c>
      <c r="AW232" s="13" t="s">
        <v>31</v>
      </c>
      <c r="AX232" s="13" t="s">
        <v>76</v>
      </c>
      <c r="AY232" s="164" t="s">
        <v>328</v>
      </c>
    </row>
    <row r="233" spans="2:65" s="1" customFormat="1" ht="37.9" customHeight="1">
      <c r="B233" s="133"/>
      <c r="C233" s="134" t="s">
        <v>649</v>
      </c>
      <c r="D233" s="134" t="s">
        <v>331</v>
      </c>
      <c r="E233" s="135" t="s">
        <v>8609</v>
      </c>
      <c r="F233" s="136" t="s">
        <v>8610</v>
      </c>
      <c r="G233" s="137" t="s">
        <v>439</v>
      </c>
      <c r="H233" s="138">
        <v>17</v>
      </c>
      <c r="I233" s="139"/>
      <c r="J233" s="140">
        <f>ROUND(I233*H233,2)</f>
        <v>0</v>
      </c>
      <c r="K233" s="136" t="s">
        <v>335</v>
      </c>
      <c r="L233" s="34"/>
      <c r="M233" s="141" t="s">
        <v>3</v>
      </c>
      <c r="N233" s="142" t="s">
        <v>40</v>
      </c>
      <c r="P233" s="143">
        <f>O233*H233</f>
        <v>0</v>
      </c>
      <c r="Q233" s="143">
        <v>0</v>
      </c>
      <c r="R233" s="143">
        <f>Q233*H233</f>
        <v>0</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825</v>
      </c>
    </row>
    <row r="234" spans="2:65" s="1" customFormat="1">
      <c r="B234" s="34"/>
      <c r="D234" s="147" t="s">
        <v>338</v>
      </c>
      <c r="F234" s="148" t="s">
        <v>8611</v>
      </c>
      <c r="I234" s="149"/>
      <c r="L234" s="34"/>
      <c r="M234" s="150"/>
      <c r="T234" s="55"/>
      <c r="AT234" s="19" t="s">
        <v>338</v>
      </c>
      <c r="AU234" s="19" t="s">
        <v>79</v>
      </c>
    </row>
    <row r="235" spans="2:65" s="14" customFormat="1">
      <c r="B235" s="170"/>
      <c r="D235" s="151" t="s">
        <v>442</v>
      </c>
      <c r="E235" s="171" t="s">
        <v>3</v>
      </c>
      <c r="F235" s="172" t="s">
        <v>8612</v>
      </c>
      <c r="H235" s="171" t="s">
        <v>3</v>
      </c>
      <c r="I235" s="173"/>
      <c r="L235" s="170"/>
      <c r="M235" s="174"/>
      <c r="T235" s="175"/>
      <c r="AT235" s="171" t="s">
        <v>442</v>
      </c>
      <c r="AU235" s="171" t="s">
        <v>79</v>
      </c>
      <c r="AV235" s="14" t="s">
        <v>76</v>
      </c>
      <c r="AW235" s="14" t="s">
        <v>31</v>
      </c>
      <c r="AX235" s="14" t="s">
        <v>69</v>
      </c>
      <c r="AY235" s="171" t="s">
        <v>328</v>
      </c>
    </row>
    <row r="236" spans="2:65" s="12" customFormat="1">
      <c r="B236" s="156"/>
      <c r="D236" s="151" t="s">
        <v>442</v>
      </c>
      <c r="E236" s="157" t="s">
        <v>3</v>
      </c>
      <c r="F236" s="158" t="s">
        <v>538</v>
      </c>
      <c r="H236" s="159">
        <v>17</v>
      </c>
      <c r="I236" s="160"/>
      <c r="L236" s="156"/>
      <c r="M236" s="161"/>
      <c r="T236" s="162"/>
      <c r="AT236" s="157" t="s">
        <v>442</v>
      </c>
      <c r="AU236" s="157" t="s">
        <v>79</v>
      </c>
      <c r="AV236" s="12" t="s">
        <v>79</v>
      </c>
      <c r="AW236" s="12" t="s">
        <v>31</v>
      </c>
      <c r="AX236" s="12" t="s">
        <v>69</v>
      </c>
      <c r="AY236" s="157" t="s">
        <v>328</v>
      </c>
    </row>
    <row r="237" spans="2:65" s="13" customFormat="1">
      <c r="B237" s="163"/>
      <c r="D237" s="151" t="s">
        <v>442</v>
      </c>
      <c r="E237" s="164" t="s">
        <v>3</v>
      </c>
      <c r="F237" s="165" t="s">
        <v>452</v>
      </c>
      <c r="H237" s="166">
        <v>17</v>
      </c>
      <c r="I237" s="167"/>
      <c r="L237" s="163"/>
      <c r="M237" s="168"/>
      <c r="T237" s="169"/>
      <c r="AT237" s="164" t="s">
        <v>442</v>
      </c>
      <c r="AU237" s="164" t="s">
        <v>79</v>
      </c>
      <c r="AV237" s="13" t="s">
        <v>113</v>
      </c>
      <c r="AW237" s="13" t="s">
        <v>31</v>
      </c>
      <c r="AX237" s="13" t="s">
        <v>76</v>
      </c>
      <c r="AY237" s="164" t="s">
        <v>328</v>
      </c>
    </row>
    <row r="238" spans="2:65" s="1" customFormat="1" ht="24.2" customHeight="1">
      <c r="B238" s="133"/>
      <c r="C238" s="134" t="s">
        <v>654</v>
      </c>
      <c r="D238" s="134" t="s">
        <v>331</v>
      </c>
      <c r="E238" s="135" t="s">
        <v>8592</v>
      </c>
      <c r="F238" s="136" t="s">
        <v>8593</v>
      </c>
      <c r="G238" s="137" t="s">
        <v>8594</v>
      </c>
      <c r="H238" s="138">
        <v>0.34</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835</v>
      </c>
    </row>
    <row r="239" spans="2:65" s="1" customFormat="1">
      <c r="B239" s="34"/>
      <c r="D239" s="147" t="s">
        <v>338</v>
      </c>
      <c r="F239" s="148" t="s">
        <v>8595</v>
      </c>
      <c r="I239" s="149"/>
      <c r="L239" s="34"/>
      <c r="M239" s="150"/>
      <c r="T239" s="55"/>
      <c r="AT239" s="19" t="s">
        <v>338</v>
      </c>
      <c r="AU239" s="19" t="s">
        <v>79</v>
      </c>
    </row>
    <row r="240" spans="2:65" s="14" customFormat="1">
      <c r="B240" s="170"/>
      <c r="D240" s="151" t="s">
        <v>442</v>
      </c>
      <c r="E240" s="171" t="s">
        <v>3</v>
      </c>
      <c r="F240" s="172" t="s">
        <v>8175</v>
      </c>
      <c r="H240" s="171" t="s">
        <v>3</v>
      </c>
      <c r="I240" s="173"/>
      <c r="L240" s="170"/>
      <c r="M240" s="174"/>
      <c r="T240" s="175"/>
      <c r="AT240" s="171" t="s">
        <v>442</v>
      </c>
      <c r="AU240" s="171" t="s">
        <v>79</v>
      </c>
      <c r="AV240" s="14" t="s">
        <v>76</v>
      </c>
      <c r="AW240" s="14" t="s">
        <v>31</v>
      </c>
      <c r="AX240" s="14" t="s">
        <v>69</v>
      </c>
      <c r="AY240" s="171" t="s">
        <v>328</v>
      </c>
    </row>
    <row r="241" spans="2:65" s="12" customFormat="1">
      <c r="B241" s="156"/>
      <c r="D241" s="151" t="s">
        <v>442</v>
      </c>
      <c r="E241" s="157" t="s">
        <v>3</v>
      </c>
      <c r="F241" s="158" t="s">
        <v>9665</v>
      </c>
      <c r="H241" s="159">
        <v>0.34</v>
      </c>
      <c r="I241" s="160"/>
      <c r="L241" s="156"/>
      <c r="M241" s="161"/>
      <c r="T241" s="162"/>
      <c r="AT241" s="157" t="s">
        <v>442</v>
      </c>
      <c r="AU241" s="157" t="s">
        <v>79</v>
      </c>
      <c r="AV241" s="12" t="s">
        <v>79</v>
      </c>
      <c r="AW241" s="12" t="s">
        <v>31</v>
      </c>
      <c r="AX241" s="12" t="s">
        <v>69</v>
      </c>
      <c r="AY241" s="157" t="s">
        <v>328</v>
      </c>
    </row>
    <row r="242" spans="2:65" s="13" customFormat="1">
      <c r="B242" s="163"/>
      <c r="D242" s="151" t="s">
        <v>442</v>
      </c>
      <c r="E242" s="164" t="s">
        <v>3</v>
      </c>
      <c r="F242" s="165" t="s">
        <v>452</v>
      </c>
      <c r="H242" s="166">
        <v>0.34</v>
      </c>
      <c r="I242" s="167"/>
      <c r="L242" s="163"/>
      <c r="M242" s="168"/>
      <c r="T242" s="169"/>
      <c r="AT242" s="164" t="s">
        <v>442</v>
      </c>
      <c r="AU242" s="164" t="s">
        <v>79</v>
      </c>
      <c r="AV242" s="13" t="s">
        <v>113</v>
      </c>
      <c r="AW242" s="13" t="s">
        <v>31</v>
      </c>
      <c r="AX242" s="13" t="s">
        <v>76</v>
      </c>
      <c r="AY242" s="164" t="s">
        <v>328</v>
      </c>
    </row>
    <row r="243" spans="2:65" s="1" customFormat="1" ht="24.2" customHeight="1">
      <c r="B243" s="133"/>
      <c r="C243" s="134" t="s">
        <v>661</v>
      </c>
      <c r="D243" s="134" t="s">
        <v>331</v>
      </c>
      <c r="E243" s="135" t="s">
        <v>8597</v>
      </c>
      <c r="F243" s="136" t="s">
        <v>8598</v>
      </c>
      <c r="G243" s="137" t="s">
        <v>585</v>
      </c>
      <c r="H243" s="138">
        <v>1E-3</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845</v>
      </c>
    </row>
    <row r="244" spans="2:65" s="1" customFormat="1">
      <c r="B244" s="34"/>
      <c r="D244" s="147" t="s">
        <v>338</v>
      </c>
      <c r="F244" s="148" t="s">
        <v>8599</v>
      </c>
      <c r="I244" s="149"/>
      <c r="L244" s="34"/>
      <c r="M244" s="150"/>
      <c r="T244" s="55"/>
      <c r="AT244" s="19" t="s">
        <v>338</v>
      </c>
      <c r="AU244" s="19" t="s">
        <v>79</v>
      </c>
    </row>
    <row r="245" spans="2:65" s="12" customFormat="1">
      <c r="B245" s="156"/>
      <c r="D245" s="151" t="s">
        <v>442</v>
      </c>
      <c r="E245" s="157" t="s">
        <v>3</v>
      </c>
      <c r="F245" s="158" t="s">
        <v>9674</v>
      </c>
      <c r="H245" s="159">
        <v>1E-3</v>
      </c>
      <c r="I245" s="160"/>
      <c r="L245" s="156"/>
      <c r="M245" s="161"/>
      <c r="T245" s="162"/>
      <c r="AT245" s="157" t="s">
        <v>442</v>
      </c>
      <c r="AU245" s="157" t="s">
        <v>79</v>
      </c>
      <c r="AV245" s="12" t="s">
        <v>79</v>
      </c>
      <c r="AW245" s="12" t="s">
        <v>31</v>
      </c>
      <c r="AX245" s="12" t="s">
        <v>69</v>
      </c>
      <c r="AY245" s="157" t="s">
        <v>328</v>
      </c>
    </row>
    <row r="246" spans="2:65" s="13" customFormat="1">
      <c r="B246" s="163"/>
      <c r="D246" s="151" t="s">
        <v>442</v>
      </c>
      <c r="E246" s="164" t="s">
        <v>3</v>
      </c>
      <c r="F246" s="165" t="s">
        <v>452</v>
      </c>
      <c r="H246" s="166">
        <v>1E-3</v>
      </c>
      <c r="I246" s="167"/>
      <c r="L246" s="163"/>
      <c r="M246" s="168"/>
      <c r="T246" s="169"/>
      <c r="AT246" s="164" t="s">
        <v>442</v>
      </c>
      <c r="AU246" s="164" t="s">
        <v>79</v>
      </c>
      <c r="AV246" s="13" t="s">
        <v>113</v>
      </c>
      <c r="AW246" s="13" t="s">
        <v>31</v>
      </c>
      <c r="AX246" s="13" t="s">
        <v>76</v>
      </c>
      <c r="AY246" s="164" t="s">
        <v>328</v>
      </c>
    </row>
    <row r="247" spans="2:65" s="1" customFormat="1" ht="16.5" customHeight="1">
      <c r="B247" s="133"/>
      <c r="C247" s="176" t="s">
        <v>666</v>
      </c>
      <c r="D247" s="176" t="s">
        <v>539</v>
      </c>
      <c r="E247" s="177" t="s">
        <v>8604</v>
      </c>
      <c r="F247" s="178" t="s">
        <v>8605</v>
      </c>
      <c r="G247" s="179" t="s">
        <v>1383</v>
      </c>
      <c r="H247" s="180">
        <v>0.51</v>
      </c>
      <c r="I247" s="181"/>
      <c r="J247" s="182">
        <f>ROUND(I247*H247,2)</f>
        <v>0</v>
      </c>
      <c r="K247" s="178" t="s">
        <v>335</v>
      </c>
      <c r="L247" s="183"/>
      <c r="M247" s="184" t="s">
        <v>3</v>
      </c>
      <c r="N247" s="185" t="s">
        <v>40</v>
      </c>
      <c r="P247" s="143">
        <f>O247*H247</f>
        <v>0</v>
      </c>
      <c r="Q247" s="143">
        <v>0</v>
      </c>
      <c r="R247" s="143">
        <f>Q247*H247</f>
        <v>0</v>
      </c>
      <c r="S247" s="143">
        <v>0</v>
      </c>
      <c r="T247" s="144">
        <f>S247*H247</f>
        <v>0</v>
      </c>
      <c r="AR247" s="145" t="s">
        <v>171</v>
      </c>
      <c r="AT247" s="145" t="s">
        <v>539</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857</v>
      </c>
    </row>
    <row r="248" spans="2:65" s="14" customFormat="1">
      <c r="B248" s="170"/>
      <c r="D248" s="151" t="s">
        <v>442</v>
      </c>
      <c r="E248" s="171" t="s">
        <v>3</v>
      </c>
      <c r="F248" s="172" t="s">
        <v>9386</v>
      </c>
      <c r="H248" s="171" t="s">
        <v>3</v>
      </c>
      <c r="I248" s="173"/>
      <c r="L248" s="170"/>
      <c r="M248" s="174"/>
      <c r="T248" s="175"/>
      <c r="AT248" s="171" t="s">
        <v>442</v>
      </c>
      <c r="AU248" s="171" t="s">
        <v>79</v>
      </c>
      <c r="AV248" s="14" t="s">
        <v>76</v>
      </c>
      <c r="AW248" s="14" t="s">
        <v>31</v>
      </c>
      <c r="AX248" s="14" t="s">
        <v>69</v>
      </c>
      <c r="AY248" s="171" t="s">
        <v>328</v>
      </c>
    </row>
    <row r="249" spans="2:65" s="12" customFormat="1">
      <c r="B249" s="156"/>
      <c r="D249" s="151" t="s">
        <v>442</v>
      </c>
      <c r="E249" s="157" t="s">
        <v>3</v>
      </c>
      <c r="F249" s="158" t="s">
        <v>9668</v>
      </c>
      <c r="H249" s="159">
        <v>0.51</v>
      </c>
      <c r="I249" s="160"/>
      <c r="L249" s="156"/>
      <c r="M249" s="161"/>
      <c r="T249" s="162"/>
      <c r="AT249" s="157" t="s">
        <v>442</v>
      </c>
      <c r="AU249" s="157" t="s">
        <v>79</v>
      </c>
      <c r="AV249" s="12" t="s">
        <v>79</v>
      </c>
      <c r="AW249" s="12" t="s">
        <v>31</v>
      </c>
      <c r="AX249" s="12" t="s">
        <v>69</v>
      </c>
      <c r="AY249" s="157" t="s">
        <v>328</v>
      </c>
    </row>
    <row r="250" spans="2:65" s="13" customFormat="1">
      <c r="B250" s="163"/>
      <c r="D250" s="151" t="s">
        <v>442</v>
      </c>
      <c r="E250" s="164" t="s">
        <v>3</v>
      </c>
      <c r="F250" s="165" t="s">
        <v>452</v>
      </c>
      <c r="H250" s="166">
        <v>0.51</v>
      </c>
      <c r="I250" s="167"/>
      <c r="L250" s="163"/>
      <c r="M250" s="168"/>
      <c r="T250" s="169"/>
      <c r="AT250" s="164" t="s">
        <v>442</v>
      </c>
      <c r="AU250" s="164" t="s">
        <v>79</v>
      </c>
      <c r="AV250" s="13" t="s">
        <v>113</v>
      </c>
      <c r="AW250" s="13" t="s">
        <v>31</v>
      </c>
      <c r="AX250" s="13" t="s">
        <v>76</v>
      </c>
      <c r="AY250" s="164" t="s">
        <v>328</v>
      </c>
    </row>
    <row r="251" spans="2:65" s="1" customFormat="1" ht="37.9" customHeight="1">
      <c r="B251" s="133"/>
      <c r="C251" s="134" t="s">
        <v>671</v>
      </c>
      <c r="D251" s="134" t="s">
        <v>331</v>
      </c>
      <c r="E251" s="135" t="s">
        <v>8404</v>
      </c>
      <c r="F251" s="136" t="s">
        <v>8405</v>
      </c>
      <c r="G251" s="137" t="s">
        <v>439</v>
      </c>
      <c r="H251" s="138">
        <v>17</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113</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177</v>
      </c>
    </row>
    <row r="252" spans="2:65" s="1" customFormat="1">
      <c r="B252" s="34"/>
      <c r="D252" s="147" t="s">
        <v>338</v>
      </c>
      <c r="F252" s="148" t="s">
        <v>8406</v>
      </c>
      <c r="I252" s="149"/>
      <c r="L252" s="34"/>
      <c r="M252" s="150"/>
      <c r="T252" s="55"/>
      <c r="AT252" s="19" t="s">
        <v>338</v>
      </c>
      <c r="AU252" s="19" t="s">
        <v>79</v>
      </c>
    </row>
    <row r="253" spans="2:65" s="1" customFormat="1" ht="16.5" customHeight="1">
      <c r="B253" s="133"/>
      <c r="C253" s="176" t="s">
        <v>676</v>
      </c>
      <c r="D253" s="176" t="s">
        <v>539</v>
      </c>
      <c r="E253" s="177" t="s">
        <v>8407</v>
      </c>
      <c r="F253" s="178" t="s">
        <v>8408</v>
      </c>
      <c r="G253" s="179" t="s">
        <v>585</v>
      </c>
      <c r="H253" s="180">
        <v>0.51</v>
      </c>
      <c r="I253" s="181"/>
      <c r="J253" s="182">
        <f>ROUND(I253*H253,2)</f>
        <v>0</v>
      </c>
      <c r="K253" s="178" t="s">
        <v>335</v>
      </c>
      <c r="L253" s="183"/>
      <c r="M253" s="184" t="s">
        <v>3</v>
      </c>
      <c r="N253" s="185" t="s">
        <v>40</v>
      </c>
      <c r="P253" s="143">
        <f>O253*H253</f>
        <v>0</v>
      </c>
      <c r="Q253" s="143">
        <v>0</v>
      </c>
      <c r="R253" s="143">
        <f>Q253*H253</f>
        <v>0</v>
      </c>
      <c r="S253" s="143">
        <v>0</v>
      </c>
      <c r="T253" s="144">
        <f>S253*H253</f>
        <v>0</v>
      </c>
      <c r="AR253" s="145" t="s">
        <v>171</v>
      </c>
      <c r="AT253" s="145" t="s">
        <v>539</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874</v>
      </c>
    </row>
    <row r="254" spans="2:65" s="14" customFormat="1">
      <c r="B254" s="170"/>
      <c r="D254" s="151" t="s">
        <v>442</v>
      </c>
      <c r="E254" s="171" t="s">
        <v>3</v>
      </c>
      <c r="F254" s="172" t="s">
        <v>8629</v>
      </c>
      <c r="H254" s="171" t="s">
        <v>3</v>
      </c>
      <c r="I254" s="173"/>
      <c r="L254" s="170"/>
      <c r="M254" s="174"/>
      <c r="T254" s="175"/>
      <c r="AT254" s="171" t="s">
        <v>442</v>
      </c>
      <c r="AU254" s="171" t="s">
        <v>79</v>
      </c>
      <c r="AV254" s="14" t="s">
        <v>76</v>
      </c>
      <c r="AW254" s="14" t="s">
        <v>31</v>
      </c>
      <c r="AX254" s="14" t="s">
        <v>69</v>
      </c>
      <c r="AY254" s="171" t="s">
        <v>328</v>
      </c>
    </row>
    <row r="255" spans="2:65" s="12" customFormat="1">
      <c r="B255" s="156"/>
      <c r="D255" s="151" t="s">
        <v>442</v>
      </c>
      <c r="E255" s="157" t="s">
        <v>3</v>
      </c>
      <c r="F255" s="158" t="s">
        <v>9669</v>
      </c>
      <c r="H255" s="159">
        <v>0.51</v>
      </c>
      <c r="I255" s="160"/>
      <c r="L255" s="156"/>
      <c r="M255" s="161"/>
      <c r="T255" s="162"/>
      <c r="AT255" s="157" t="s">
        <v>442</v>
      </c>
      <c r="AU255" s="157" t="s">
        <v>79</v>
      </c>
      <c r="AV255" s="12" t="s">
        <v>79</v>
      </c>
      <c r="AW255" s="12" t="s">
        <v>31</v>
      </c>
      <c r="AX255" s="12" t="s">
        <v>69</v>
      </c>
      <c r="AY255" s="157" t="s">
        <v>328</v>
      </c>
    </row>
    <row r="256" spans="2:65" s="13" customFormat="1">
      <c r="B256" s="163"/>
      <c r="D256" s="151" t="s">
        <v>442</v>
      </c>
      <c r="E256" s="164" t="s">
        <v>3</v>
      </c>
      <c r="F256" s="165" t="s">
        <v>452</v>
      </c>
      <c r="H256" s="166">
        <v>0.51</v>
      </c>
      <c r="I256" s="167"/>
      <c r="L256" s="163"/>
      <c r="M256" s="168"/>
      <c r="T256" s="169"/>
      <c r="AT256" s="164" t="s">
        <v>442</v>
      </c>
      <c r="AU256" s="164" t="s">
        <v>79</v>
      </c>
      <c r="AV256" s="13" t="s">
        <v>113</v>
      </c>
      <c r="AW256" s="13" t="s">
        <v>31</v>
      </c>
      <c r="AX256" s="13" t="s">
        <v>76</v>
      </c>
      <c r="AY256" s="164" t="s">
        <v>328</v>
      </c>
    </row>
    <row r="257" spans="2:65" s="1" customFormat="1" ht="24.2" customHeight="1">
      <c r="B257" s="133"/>
      <c r="C257" s="134" t="s">
        <v>682</v>
      </c>
      <c r="D257" s="134" t="s">
        <v>331</v>
      </c>
      <c r="E257" s="135" t="s">
        <v>9041</v>
      </c>
      <c r="F257" s="136" t="s">
        <v>8622</v>
      </c>
      <c r="G257" s="137" t="s">
        <v>439</v>
      </c>
      <c r="H257" s="138">
        <v>4.8</v>
      </c>
      <c r="I257" s="139"/>
      <c r="J257" s="140">
        <f>ROUND(I257*H257,2)</f>
        <v>0</v>
      </c>
      <c r="K257" s="136" t="s">
        <v>335</v>
      </c>
      <c r="L257" s="34"/>
      <c r="M257" s="141" t="s">
        <v>3</v>
      </c>
      <c r="N257" s="142" t="s">
        <v>40</v>
      </c>
      <c r="P257" s="143">
        <f>O257*H257</f>
        <v>0</v>
      </c>
      <c r="Q257" s="143">
        <v>0</v>
      </c>
      <c r="R257" s="143">
        <f>Q257*H257</f>
        <v>0</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891</v>
      </c>
    </row>
    <row r="258" spans="2:65" s="1" customFormat="1">
      <c r="B258" s="34"/>
      <c r="D258" s="147" t="s">
        <v>338</v>
      </c>
      <c r="F258" s="148" t="s">
        <v>9042</v>
      </c>
      <c r="I258" s="149"/>
      <c r="L258" s="34"/>
      <c r="M258" s="150"/>
      <c r="T258" s="55"/>
      <c r="AT258" s="19" t="s">
        <v>338</v>
      </c>
      <c r="AU258" s="19" t="s">
        <v>79</v>
      </c>
    </row>
    <row r="259" spans="2:65" s="14" customFormat="1">
      <c r="B259" s="170"/>
      <c r="D259" s="151" t="s">
        <v>442</v>
      </c>
      <c r="E259" s="171" t="s">
        <v>3</v>
      </c>
      <c r="F259" s="172" t="s">
        <v>8623</v>
      </c>
      <c r="H259" s="171" t="s">
        <v>3</v>
      </c>
      <c r="I259" s="173"/>
      <c r="L259" s="170"/>
      <c r="M259" s="174"/>
      <c r="T259" s="175"/>
      <c r="AT259" s="171" t="s">
        <v>442</v>
      </c>
      <c r="AU259" s="171" t="s">
        <v>79</v>
      </c>
      <c r="AV259" s="14" t="s">
        <v>76</v>
      </c>
      <c r="AW259" s="14" t="s">
        <v>31</v>
      </c>
      <c r="AX259" s="14" t="s">
        <v>69</v>
      </c>
      <c r="AY259" s="171" t="s">
        <v>328</v>
      </c>
    </row>
    <row r="260" spans="2:65" s="14" customFormat="1">
      <c r="B260" s="170"/>
      <c r="D260" s="151" t="s">
        <v>442</v>
      </c>
      <c r="E260" s="171" t="s">
        <v>3</v>
      </c>
      <c r="F260" s="172" t="s">
        <v>8624</v>
      </c>
      <c r="H260" s="171" t="s">
        <v>3</v>
      </c>
      <c r="I260" s="173"/>
      <c r="L260" s="170"/>
      <c r="M260" s="174"/>
      <c r="T260" s="175"/>
      <c r="AT260" s="171" t="s">
        <v>442</v>
      </c>
      <c r="AU260" s="171" t="s">
        <v>79</v>
      </c>
      <c r="AV260" s="14" t="s">
        <v>76</v>
      </c>
      <c r="AW260" s="14" t="s">
        <v>31</v>
      </c>
      <c r="AX260" s="14" t="s">
        <v>69</v>
      </c>
      <c r="AY260" s="171" t="s">
        <v>328</v>
      </c>
    </row>
    <row r="261" spans="2:65" s="12" customFormat="1">
      <c r="B261" s="156"/>
      <c r="D261" s="151" t="s">
        <v>442</v>
      </c>
      <c r="E261" s="157" t="s">
        <v>3</v>
      </c>
      <c r="F261" s="158" t="s">
        <v>9670</v>
      </c>
      <c r="H261" s="159">
        <v>4.8</v>
      </c>
      <c r="I261" s="160"/>
      <c r="L261" s="156"/>
      <c r="M261" s="161"/>
      <c r="T261" s="162"/>
      <c r="AT261" s="157" t="s">
        <v>442</v>
      </c>
      <c r="AU261" s="157" t="s">
        <v>79</v>
      </c>
      <c r="AV261" s="12" t="s">
        <v>79</v>
      </c>
      <c r="AW261" s="12" t="s">
        <v>31</v>
      </c>
      <c r="AX261" s="12" t="s">
        <v>69</v>
      </c>
      <c r="AY261" s="157" t="s">
        <v>328</v>
      </c>
    </row>
    <row r="262" spans="2:65" s="13" customFormat="1">
      <c r="B262" s="163"/>
      <c r="D262" s="151" t="s">
        <v>442</v>
      </c>
      <c r="E262" s="164" t="s">
        <v>3</v>
      </c>
      <c r="F262" s="165" t="s">
        <v>452</v>
      </c>
      <c r="H262" s="166">
        <v>4.8</v>
      </c>
      <c r="I262" s="167"/>
      <c r="L262" s="163"/>
      <c r="M262" s="168"/>
      <c r="T262" s="169"/>
      <c r="AT262" s="164" t="s">
        <v>442</v>
      </c>
      <c r="AU262" s="164" t="s">
        <v>79</v>
      </c>
      <c r="AV262" s="13" t="s">
        <v>113</v>
      </c>
      <c r="AW262" s="13" t="s">
        <v>31</v>
      </c>
      <c r="AX262" s="13" t="s">
        <v>76</v>
      </c>
      <c r="AY262" s="164" t="s">
        <v>328</v>
      </c>
    </row>
    <row r="263" spans="2:65" s="1" customFormat="1" ht="16.5" customHeight="1">
      <c r="B263" s="133"/>
      <c r="C263" s="176" t="s">
        <v>110</v>
      </c>
      <c r="D263" s="176" t="s">
        <v>539</v>
      </c>
      <c r="E263" s="177" t="s">
        <v>8086</v>
      </c>
      <c r="F263" s="178" t="s">
        <v>8087</v>
      </c>
      <c r="G263" s="179" t="s">
        <v>491</v>
      </c>
      <c r="H263" s="180">
        <v>0.48</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903</v>
      </c>
    </row>
    <row r="264" spans="2:65" s="12" customFormat="1">
      <c r="B264" s="156"/>
      <c r="D264" s="151" t="s">
        <v>442</v>
      </c>
      <c r="E264" s="157" t="s">
        <v>3</v>
      </c>
      <c r="F264" s="158" t="s">
        <v>9671</v>
      </c>
      <c r="H264" s="159">
        <v>0.48</v>
      </c>
      <c r="I264" s="160"/>
      <c r="L264" s="156"/>
      <c r="M264" s="161"/>
      <c r="T264" s="162"/>
      <c r="AT264" s="157" t="s">
        <v>442</v>
      </c>
      <c r="AU264" s="157" t="s">
        <v>79</v>
      </c>
      <c r="AV264" s="12" t="s">
        <v>79</v>
      </c>
      <c r="AW264" s="12" t="s">
        <v>31</v>
      </c>
      <c r="AX264" s="12" t="s">
        <v>69</v>
      </c>
      <c r="AY264" s="157" t="s">
        <v>328</v>
      </c>
    </row>
    <row r="265" spans="2:65" s="13" customFormat="1">
      <c r="B265" s="163"/>
      <c r="D265" s="151" t="s">
        <v>442</v>
      </c>
      <c r="E265" s="164" t="s">
        <v>3</v>
      </c>
      <c r="F265" s="165" t="s">
        <v>452</v>
      </c>
      <c r="H265" s="166">
        <v>0.48</v>
      </c>
      <c r="I265" s="167"/>
      <c r="L265" s="163"/>
      <c r="M265" s="168"/>
      <c r="T265" s="169"/>
      <c r="AT265" s="164" t="s">
        <v>442</v>
      </c>
      <c r="AU265" s="164" t="s">
        <v>79</v>
      </c>
      <c r="AV265" s="13" t="s">
        <v>113</v>
      </c>
      <c r="AW265" s="13" t="s">
        <v>31</v>
      </c>
      <c r="AX265" s="13" t="s">
        <v>76</v>
      </c>
      <c r="AY265" s="164" t="s">
        <v>328</v>
      </c>
    </row>
    <row r="266" spans="2:65" s="1" customFormat="1" ht="37.9" customHeight="1">
      <c r="B266" s="133"/>
      <c r="C266" s="134" t="s">
        <v>125</v>
      </c>
      <c r="D266" s="134" t="s">
        <v>331</v>
      </c>
      <c r="E266" s="135" t="s">
        <v>8133</v>
      </c>
      <c r="F266" s="136" t="s">
        <v>8606</v>
      </c>
      <c r="G266" s="137" t="s">
        <v>585</v>
      </c>
      <c r="H266" s="138">
        <v>0.60699999999999998</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917</v>
      </c>
    </row>
    <row r="267" spans="2:65" s="1" customFormat="1">
      <c r="B267" s="34"/>
      <c r="D267" s="147" t="s">
        <v>338</v>
      </c>
      <c r="F267" s="148" t="s">
        <v>8135</v>
      </c>
      <c r="I267" s="149"/>
      <c r="L267" s="34"/>
      <c r="M267" s="150"/>
      <c r="T267" s="55"/>
      <c r="AT267" s="19" t="s">
        <v>338</v>
      </c>
      <c r="AU267" s="19" t="s">
        <v>79</v>
      </c>
    </row>
    <row r="268" spans="2:65" s="11" customFormat="1" ht="22.9" customHeight="1">
      <c r="B268" s="121"/>
      <c r="D268" s="122" t="s">
        <v>68</v>
      </c>
      <c r="E268" s="131" t="s">
        <v>8640</v>
      </c>
      <c r="F268" s="131" t="s">
        <v>8641</v>
      </c>
      <c r="I268" s="124"/>
      <c r="J268" s="132">
        <f>BK268</f>
        <v>0</v>
      </c>
      <c r="L268" s="121"/>
      <c r="M268" s="126"/>
      <c r="P268" s="127">
        <f>SUM(P269:P303)</f>
        <v>0</v>
      </c>
      <c r="R268" s="127">
        <f>SUM(R269:R303)</f>
        <v>0</v>
      </c>
      <c r="T268" s="128">
        <f>SUM(T269:T303)</f>
        <v>0</v>
      </c>
      <c r="AR268" s="122" t="s">
        <v>76</v>
      </c>
      <c r="AT268" s="129" t="s">
        <v>68</v>
      </c>
      <c r="AU268" s="129" t="s">
        <v>76</v>
      </c>
      <c r="AY268" s="122" t="s">
        <v>328</v>
      </c>
      <c r="BK268" s="130">
        <f>SUM(BK269:BK303)</f>
        <v>0</v>
      </c>
    </row>
    <row r="269" spans="2:65" s="1" customFormat="1" ht="21.75" customHeight="1">
      <c r="B269" s="133"/>
      <c r="C269" s="134" t="s">
        <v>696</v>
      </c>
      <c r="D269" s="134" t="s">
        <v>331</v>
      </c>
      <c r="E269" s="135" t="s">
        <v>7902</v>
      </c>
      <c r="F269" s="136" t="s">
        <v>7903</v>
      </c>
      <c r="G269" s="137" t="s">
        <v>491</v>
      </c>
      <c r="H269" s="138">
        <v>5.56</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934</v>
      </c>
    </row>
    <row r="270" spans="2:65" s="1" customFormat="1">
      <c r="B270" s="34"/>
      <c r="D270" s="147" t="s">
        <v>338</v>
      </c>
      <c r="F270" s="148" t="s">
        <v>7904</v>
      </c>
      <c r="I270" s="149"/>
      <c r="L270" s="34"/>
      <c r="M270" s="150"/>
      <c r="T270" s="55"/>
      <c r="AT270" s="19" t="s">
        <v>338</v>
      </c>
      <c r="AU270" s="19" t="s">
        <v>79</v>
      </c>
    </row>
    <row r="271" spans="2:65" s="14" customFormat="1">
      <c r="B271" s="170"/>
      <c r="D271" s="151" t="s">
        <v>442</v>
      </c>
      <c r="E271" s="171" t="s">
        <v>3</v>
      </c>
      <c r="F271" s="172" t="s">
        <v>8633</v>
      </c>
      <c r="H271" s="171" t="s">
        <v>3</v>
      </c>
      <c r="I271" s="173"/>
      <c r="L271" s="170"/>
      <c r="M271" s="174"/>
      <c r="T271" s="175"/>
      <c r="AT271" s="171" t="s">
        <v>442</v>
      </c>
      <c r="AU271" s="171" t="s">
        <v>79</v>
      </c>
      <c r="AV271" s="14" t="s">
        <v>76</v>
      </c>
      <c r="AW271" s="14" t="s">
        <v>31</v>
      </c>
      <c r="AX271" s="14" t="s">
        <v>69</v>
      </c>
      <c r="AY271" s="171" t="s">
        <v>328</v>
      </c>
    </row>
    <row r="272" spans="2:65" s="12" customFormat="1">
      <c r="B272" s="156"/>
      <c r="D272" s="151" t="s">
        <v>442</v>
      </c>
      <c r="E272" s="157" t="s">
        <v>3</v>
      </c>
      <c r="F272" s="158" t="s">
        <v>9672</v>
      </c>
      <c r="H272" s="159">
        <v>4.2</v>
      </c>
      <c r="I272" s="160"/>
      <c r="L272" s="156"/>
      <c r="M272" s="161"/>
      <c r="T272" s="162"/>
      <c r="AT272" s="157" t="s">
        <v>442</v>
      </c>
      <c r="AU272" s="157" t="s">
        <v>79</v>
      </c>
      <c r="AV272" s="12" t="s">
        <v>79</v>
      </c>
      <c r="AW272" s="12" t="s">
        <v>31</v>
      </c>
      <c r="AX272" s="12" t="s">
        <v>69</v>
      </c>
      <c r="AY272" s="157" t="s">
        <v>328</v>
      </c>
    </row>
    <row r="273" spans="2:65" s="14" customFormat="1" ht="22.5">
      <c r="B273" s="170"/>
      <c r="D273" s="151" t="s">
        <v>442</v>
      </c>
      <c r="E273" s="171" t="s">
        <v>3</v>
      </c>
      <c r="F273" s="172" t="s">
        <v>8635</v>
      </c>
      <c r="H273" s="171" t="s">
        <v>3</v>
      </c>
      <c r="I273" s="173"/>
      <c r="L273" s="170"/>
      <c r="M273" s="174"/>
      <c r="T273" s="175"/>
      <c r="AT273" s="171" t="s">
        <v>442</v>
      </c>
      <c r="AU273" s="171" t="s">
        <v>79</v>
      </c>
      <c r="AV273" s="14" t="s">
        <v>76</v>
      </c>
      <c r="AW273" s="14" t="s">
        <v>31</v>
      </c>
      <c r="AX273" s="14" t="s">
        <v>69</v>
      </c>
      <c r="AY273" s="171" t="s">
        <v>328</v>
      </c>
    </row>
    <row r="274" spans="2:65" s="12" customFormat="1">
      <c r="B274" s="156"/>
      <c r="D274" s="151" t="s">
        <v>442</v>
      </c>
      <c r="E274" s="157" t="s">
        <v>3</v>
      </c>
      <c r="F274" s="158" t="s">
        <v>9673</v>
      </c>
      <c r="H274" s="159">
        <v>1.36</v>
      </c>
      <c r="I274" s="160"/>
      <c r="L274" s="156"/>
      <c r="M274" s="161"/>
      <c r="T274" s="162"/>
      <c r="AT274" s="157" t="s">
        <v>442</v>
      </c>
      <c r="AU274" s="157" t="s">
        <v>79</v>
      </c>
      <c r="AV274" s="12" t="s">
        <v>79</v>
      </c>
      <c r="AW274" s="12" t="s">
        <v>31</v>
      </c>
      <c r="AX274" s="12" t="s">
        <v>69</v>
      </c>
      <c r="AY274" s="157" t="s">
        <v>328</v>
      </c>
    </row>
    <row r="275" spans="2:65" s="13" customFormat="1">
      <c r="B275" s="163"/>
      <c r="D275" s="151" t="s">
        <v>442</v>
      </c>
      <c r="E275" s="164" t="s">
        <v>3</v>
      </c>
      <c r="F275" s="165" t="s">
        <v>452</v>
      </c>
      <c r="H275" s="166">
        <v>5.5600000000000005</v>
      </c>
      <c r="I275" s="167"/>
      <c r="L275" s="163"/>
      <c r="M275" s="168"/>
      <c r="T275" s="169"/>
      <c r="AT275" s="164" t="s">
        <v>442</v>
      </c>
      <c r="AU275" s="164" t="s">
        <v>79</v>
      </c>
      <c r="AV275" s="13" t="s">
        <v>113</v>
      </c>
      <c r="AW275" s="13" t="s">
        <v>31</v>
      </c>
      <c r="AX275" s="13" t="s">
        <v>76</v>
      </c>
      <c r="AY275" s="164" t="s">
        <v>328</v>
      </c>
    </row>
    <row r="276" spans="2:65" s="1" customFormat="1" ht="37.9" customHeight="1">
      <c r="B276" s="133"/>
      <c r="C276" s="134" t="s">
        <v>703</v>
      </c>
      <c r="D276" s="134" t="s">
        <v>331</v>
      </c>
      <c r="E276" s="135" t="s">
        <v>7909</v>
      </c>
      <c r="F276" s="136" t="s">
        <v>7910</v>
      </c>
      <c r="G276" s="137" t="s">
        <v>491</v>
      </c>
      <c r="H276" s="138">
        <v>5.56</v>
      </c>
      <c r="I276" s="139"/>
      <c r="J276" s="140">
        <f>ROUND(I276*H276,2)</f>
        <v>0</v>
      </c>
      <c r="K276" s="136" t="s">
        <v>335</v>
      </c>
      <c r="L276" s="34"/>
      <c r="M276" s="141" t="s">
        <v>3</v>
      </c>
      <c r="N276" s="142" t="s">
        <v>40</v>
      </c>
      <c r="P276" s="143">
        <f>O276*H276</f>
        <v>0</v>
      </c>
      <c r="Q276" s="143">
        <v>0</v>
      </c>
      <c r="R276" s="143">
        <f>Q276*H276</f>
        <v>0</v>
      </c>
      <c r="S276" s="143">
        <v>0</v>
      </c>
      <c r="T276" s="144">
        <f>S276*H276</f>
        <v>0</v>
      </c>
      <c r="AR276" s="145" t="s">
        <v>113</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1534</v>
      </c>
    </row>
    <row r="277" spans="2:65" s="1" customFormat="1">
      <c r="B277" s="34"/>
      <c r="D277" s="147" t="s">
        <v>338</v>
      </c>
      <c r="F277" s="148" t="s">
        <v>7911</v>
      </c>
      <c r="I277" s="149"/>
      <c r="L277" s="34"/>
      <c r="M277" s="150"/>
      <c r="T277" s="55"/>
      <c r="AT277" s="19" t="s">
        <v>338</v>
      </c>
      <c r="AU277" s="19" t="s">
        <v>79</v>
      </c>
    </row>
    <row r="278" spans="2:65" s="1" customFormat="1" ht="16.5" customHeight="1">
      <c r="B278" s="133"/>
      <c r="C278" s="176" t="s">
        <v>710</v>
      </c>
      <c r="D278" s="176" t="s">
        <v>539</v>
      </c>
      <c r="E278" s="177" t="s">
        <v>7912</v>
      </c>
      <c r="F278" s="178" t="s">
        <v>7913</v>
      </c>
      <c r="G278" s="179" t="s">
        <v>491</v>
      </c>
      <c r="H278" s="180">
        <v>5.56</v>
      </c>
      <c r="I278" s="181"/>
      <c r="J278" s="182">
        <f>ROUND(I278*H278,2)</f>
        <v>0</v>
      </c>
      <c r="K278" s="178" t="s">
        <v>335</v>
      </c>
      <c r="L278" s="183"/>
      <c r="M278" s="184" t="s">
        <v>3</v>
      </c>
      <c r="N278" s="185" t="s">
        <v>40</v>
      </c>
      <c r="P278" s="143">
        <f>O278*H278</f>
        <v>0</v>
      </c>
      <c r="Q278" s="143">
        <v>0</v>
      </c>
      <c r="R278" s="143">
        <f>Q278*H278</f>
        <v>0</v>
      </c>
      <c r="S278" s="143">
        <v>0</v>
      </c>
      <c r="T278" s="144">
        <f>S278*H278</f>
        <v>0</v>
      </c>
      <c r="AR278" s="145" t="s">
        <v>171</v>
      </c>
      <c r="AT278" s="145" t="s">
        <v>539</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1327</v>
      </c>
    </row>
    <row r="279" spans="2:65" s="1" customFormat="1" ht="24.2" customHeight="1">
      <c r="B279" s="133"/>
      <c r="C279" s="134" t="s">
        <v>713</v>
      </c>
      <c r="D279" s="134" t="s">
        <v>331</v>
      </c>
      <c r="E279" s="135" t="s">
        <v>8588</v>
      </c>
      <c r="F279" s="136" t="s">
        <v>8589</v>
      </c>
      <c r="G279" s="137" t="s">
        <v>439</v>
      </c>
      <c r="H279" s="138">
        <v>17</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1330</v>
      </c>
    </row>
    <row r="280" spans="2:65" s="1" customFormat="1">
      <c r="B280" s="34"/>
      <c r="D280" s="147" t="s">
        <v>338</v>
      </c>
      <c r="F280" s="148" t="s">
        <v>8590</v>
      </c>
      <c r="I280" s="149"/>
      <c r="L280" s="34"/>
      <c r="M280" s="150"/>
      <c r="T280" s="55"/>
      <c r="AT280" s="19" t="s">
        <v>338</v>
      </c>
      <c r="AU280" s="19" t="s">
        <v>79</v>
      </c>
    </row>
    <row r="281" spans="2:65" s="1" customFormat="1" ht="24.2" customHeight="1">
      <c r="B281" s="133"/>
      <c r="C281" s="134" t="s">
        <v>718</v>
      </c>
      <c r="D281" s="134" t="s">
        <v>331</v>
      </c>
      <c r="E281" s="135" t="s">
        <v>8592</v>
      </c>
      <c r="F281" s="136" t="s">
        <v>8593</v>
      </c>
      <c r="G281" s="137" t="s">
        <v>8594</v>
      </c>
      <c r="H281" s="138">
        <v>0.34</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1333</v>
      </c>
    </row>
    <row r="282" spans="2:65" s="1" customFormat="1">
      <c r="B282" s="34"/>
      <c r="D282" s="147" t="s">
        <v>338</v>
      </c>
      <c r="F282" s="148" t="s">
        <v>8595</v>
      </c>
      <c r="I282" s="149"/>
      <c r="L282" s="34"/>
      <c r="M282" s="150"/>
      <c r="T282" s="55"/>
      <c r="AT282" s="19" t="s">
        <v>338</v>
      </c>
      <c r="AU282" s="19" t="s">
        <v>79</v>
      </c>
    </row>
    <row r="283" spans="2:65" s="14" customFormat="1">
      <c r="B283" s="170"/>
      <c r="D283" s="151" t="s">
        <v>442</v>
      </c>
      <c r="E283" s="171" t="s">
        <v>3</v>
      </c>
      <c r="F283" s="172" t="s">
        <v>8175</v>
      </c>
      <c r="H283" s="171" t="s">
        <v>3</v>
      </c>
      <c r="I283" s="173"/>
      <c r="L283" s="170"/>
      <c r="M283" s="174"/>
      <c r="T283" s="175"/>
      <c r="AT283" s="171" t="s">
        <v>442</v>
      </c>
      <c r="AU283" s="171" t="s">
        <v>79</v>
      </c>
      <c r="AV283" s="14" t="s">
        <v>76</v>
      </c>
      <c r="AW283" s="14" t="s">
        <v>31</v>
      </c>
      <c r="AX283" s="14" t="s">
        <v>69</v>
      </c>
      <c r="AY283" s="171" t="s">
        <v>328</v>
      </c>
    </row>
    <row r="284" spans="2:65" s="12" customFormat="1">
      <c r="B284" s="156"/>
      <c r="D284" s="151" t="s">
        <v>442</v>
      </c>
      <c r="E284" s="157" t="s">
        <v>3</v>
      </c>
      <c r="F284" s="158" t="s">
        <v>9665</v>
      </c>
      <c r="H284" s="159">
        <v>0.34</v>
      </c>
      <c r="I284" s="160"/>
      <c r="L284" s="156"/>
      <c r="M284" s="161"/>
      <c r="T284" s="162"/>
      <c r="AT284" s="157" t="s">
        <v>442</v>
      </c>
      <c r="AU284" s="157" t="s">
        <v>79</v>
      </c>
      <c r="AV284" s="12" t="s">
        <v>79</v>
      </c>
      <c r="AW284" s="12" t="s">
        <v>31</v>
      </c>
      <c r="AX284" s="12" t="s">
        <v>69</v>
      </c>
      <c r="AY284" s="157" t="s">
        <v>328</v>
      </c>
    </row>
    <row r="285" spans="2:65" s="13" customFormat="1">
      <c r="B285" s="163"/>
      <c r="D285" s="151" t="s">
        <v>442</v>
      </c>
      <c r="E285" s="164" t="s">
        <v>3</v>
      </c>
      <c r="F285" s="165" t="s">
        <v>452</v>
      </c>
      <c r="H285" s="166">
        <v>0.34</v>
      </c>
      <c r="I285" s="167"/>
      <c r="L285" s="163"/>
      <c r="M285" s="168"/>
      <c r="T285" s="169"/>
      <c r="AT285" s="164" t="s">
        <v>442</v>
      </c>
      <c r="AU285" s="164" t="s">
        <v>79</v>
      </c>
      <c r="AV285" s="13" t="s">
        <v>113</v>
      </c>
      <c r="AW285" s="13" t="s">
        <v>31</v>
      </c>
      <c r="AX285" s="13" t="s">
        <v>76</v>
      </c>
      <c r="AY285" s="164" t="s">
        <v>328</v>
      </c>
    </row>
    <row r="286" spans="2:65" s="1" customFormat="1" ht="24.2" customHeight="1">
      <c r="B286" s="133"/>
      <c r="C286" s="134" t="s">
        <v>148</v>
      </c>
      <c r="D286" s="134" t="s">
        <v>331</v>
      </c>
      <c r="E286" s="135" t="s">
        <v>8597</v>
      </c>
      <c r="F286" s="136" t="s">
        <v>8598</v>
      </c>
      <c r="G286" s="137" t="s">
        <v>585</v>
      </c>
      <c r="H286" s="138">
        <v>1E-3</v>
      </c>
      <c r="I286" s="139"/>
      <c r="J286" s="140">
        <f>ROUND(I286*H286,2)</f>
        <v>0</v>
      </c>
      <c r="K286" s="136" t="s">
        <v>335</v>
      </c>
      <c r="L286" s="34"/>
      <c r="M286" s="141" t="s">
        <v>3</v>
      </c>
      <c r="N286" s="142" t="s">
        <v>40</v>
      </c>
      <c r="P286" s="143">
        <f>O286*H286</f>
        <v>0</v>
      </c>
      <c r="Q286" s="143">
        <v>0</v>
      </c>
      <c r="R286" s="143">
        <f>Q286*H286</f>
        <v>0</v>
      </c>
      <c r="S286" s="143">
        <v>0</v>
      </c>
      <c r="T286" s="144">
        <f>S286*H286</f>
        <v>0</v>
      </c>
      <c r="AR286" s="145" t="s">
        <v>113</v>
      </c>
      <c r="AT286" s="145" t="s">
        <v>331</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1336</v>
      </c>
    </row>
    <row r="287" spans="2:65" s="1" customFormat="1">
      <c r="B287" s="34"/>
      <c r="D287" s="147" t="s">
        <v>338</v>
      </c>
      <c r="F287" s="148" t="s">
        <v>8599</v>
      </c>
      <c r="I287" s="149"/>
      <c r="L287" s="34"/>
      <c r="M287" s="150"/>
      <c r="T287" s="55"/>
      <c r="AT287" s="19" t="s">
        <v>338</v>
      </c>
      <c r="AU287" s="19" t="s">
        <v>79</v>
      </c>
    </row>
    <row r="288" spans="2:65" s="12" customFormat="1">
      <c r="B288" s="156"/>
      <c r="D288" s="151" t="s">
        <v>442</v>
      </c>
      <c r="E288" s="157" t="s">
        <v>3</v>
      </c>
      <c r="F288" s="158" t="s">
        <v>9674</v>
      </c>
      <c r="H288" s="159">
        <v>1E-3</v>
      </c>
      <c r="I288" s="160"/>
      <c r="L288" s="156"/>
      <c r="M288" s="161"/>
      <c r="T288" s="162"/>
      <c r="AT288" s="157" t="s">
        <v>442</v>
      </c>
      <c r="AU288" s="157" t="s">
        <v>79</v>
      </c>
      <c r="AV288" s="12" t="s">
        <v>79</v>
      </c>
      <c r="AW288" s="12" t="s">
        <v>31</v>
      </c>
      <c r="AX288" s="12" t="s">
        <v>69</v>
      </c>
      <c r="AY288" s="157" t="s">
        <v>328</v>
      </c>
    </row>
    <row r="289" spans="2:65" s="13" customFormat="1">
      <c r="B289" s="163"/>
      <c r="D289" s="151" t="s">
        <v>442</v>
      </c>
      <c r="E289" s="164" t="s">
        <v>3</v>
      </c>
      <c r="F289" s="165" t="s">
        <v>452</v>
      </c>
      <c r="H289" s="166">
        <v>1E-3</v>
      </c>
      <c r="I289" s="167"/>
      <c r="L289" s="163"/>
      <c r="M289" s="168"/>
      <c r="T289" s="169"/>
      <c r="AT289" s="164" t="s">
        <v>442</v>
      </c>
      <c r="AU289" s="164" t="s">
        <v>79</v>
      </c>
      <c r="AV289" s="13" t="s">
        <v>113</v>
      </c>
      <c r="AW289" s="13" t="s">
        <v>31</v>
      </c>
      <c r="AX289" s="13" t="s">
        <v>76</v>
      </c>
      <c r="AY289" s="164" t="s">
        <v>328</v>
      </c>
    </row>
    <row r="290" spans="2:65" s="1" customFormat="1" ht="16.5" customHeight="1">
      <c r="B290" s="133"/>
      <c r="C290" s="176" t="s">
        <v>152</v>
      </c>
      <c r="D290" s="176" t="s">
        <v>539</v>
      </c>
      <c r="E290" s="177" t="s">
        <v>8604</v>
      </c>
      <c r="F290" s="178" t="s">
        <v>8605</v>
      </c>
      <c r="G290" s="179" t="s">
        <v>1383</v>
      </c>
      <c r="H290" s="180">
        <v>0.51</v>
      </c>
      <c r="I290" s="181"/>
      <c r="J290" s="182">
        <f>ROUND(I290*H290,2)</f>
        <v>0</v>
      </c>
      <c r="K290" s="178" t="s">
        <v>335</v>
      </c>
      <c r="L290" s="183"/>
      <c r="M290" s="184" t="s">
        <v>3</v>
      </c>
      <c r="N290" s="185" t="s">
        <v>40</v>
      </c>
      <c r="P290" s="143">
        <f>O290*H290</f>
        <v>0</v>
      </c>
      <c r="Q290" s="143">
        <v>0</v>
      </c>
      <c r="R290" s="143">
        <f>Q290*H290</f>
        <v>0</v>
      </c>
      <c r="S290" s="143">
        <v>0</v>
      </c>
      <c r="T290" s="144">
        <f>S290*H290</f>
        <v>0</v>
      </c>
      <c r="AR290" s="145" t="s">
        <v>171</v>
      </c>
      <c r="AT290" s="145" t="s">
        <v>539</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1339</v>
      </c>
    </row>
    <row r="291" spans="2:65" s="14" customFormat="1">
      <c r="B291" s="170"/>
      <c r="D291" s="151" t="s">
        <v>442</v>
      </c>
      <c r="E291" s="171" t="s">
        <v>3</v>
      </c>
      <c r="F291" s="172" t="s">
        <v>9386</v>
      </c>
      <c r="H291" s="171" t="s">
        <v>3</v>
      </c>
      <c r="I291" s="173"/>
      <c r="L291" s="170"/>
      <c r="M291" s="174"/>
      <c r="T291" s="175"/>
      <c r="AT291" s="171" t="s">
        <v>442</v>
      </c>
      <c r="AU291" s="171" t="s">
        <v>79</v>
      </c>
      <c r="AV291" s="14" t="s">
        <v>76</v>
      </c>
      <c r="AW291" s="14" t="s">
        <v>31</v>
      </c>
      <c r="AX291" s="14" t="s">
        <v>69</v>
      </c>
      <c r="AY291" s="171" t="s">
        <v>328</v>
      </c>
    </row>
    <row r="292" spans="2:65" s="12" customFormat="1">
      <c r="B292" s="156"/>
      <c r="D292" s="151" t="s">
        <v>442</v>
      </c>
      <c r="E292" s="157" t="s">
        <v>3</v>
      </c>
      <c r="F292" s="158" t="s">
        <v>9668</v>
      </c>
      <c r="H292" s="159">
        <v>0.51</v>
      </c>
      <c r="I292" s="160"/>
      <c r="L292" s="156"/>
      <c r="M292" s="161"/>
      <c r="T292" s="162"/>
      <c r="AT292" s="157" t="s">
        <v>442</v>
      </c>
      <c r="AU292" s="157" t="s">
        <v>79</v>
      </c>
      <c r="AV292" s="12" t="s">
        <v>79</v>
      </c>
      <c r="AW292" s="12" t="s">
        <v>31</v>
      </c>
      <c r="AX292" s="12" t="s">
        <v>69</v>
      </c>
      <c r="AY292" s="157" t="s">
        <v>328</v>
      </c>
    </row>
    <row r="293" spans="2:65" s="13" customFormat="1">
      <c r="B293" s="163"/>
      <c r="D293" s="151" t="s">
        <v>442</v>
      </c>
      <c r="E293" s="164" t="s">
        <v>3</v>
      </c>
      <c r="F293" s="165" t="s">
        <v>452</v>
      </c>
      <c r="H293" s="166">
        <v>0.51</v>
      </c>
      <c r="I293" s="167"/>
      <c r="L293" s="163"/>
      <c r="M293" s="168"/>
      <c r="T293" s="169"/>
      <c r="AT293" s="164" t="s">
        <v>442</v>
      </c>
      <c r="AU293" s="164" t="s">
        <v>79</v>
      </c>
      <c r="AV293" s="13" t="s">
        <v>113</v>
      </c>
      <c r="AW293" s="13" t="s">
        <v>31</v>
      </c>
      <c r="AX293" s="13" t="s">
        <v>76</v>
      </c>
      <c r="AY293" s="164" t="s">
        <v>328</v>
      </c>
    </row>
    <row r="294" spans="2:65" s="1" customFormat="1" ht="24.2" customHeight="1">
      <c r="B294" s="133"/>
      <c r="C294" s="134" t="s">
        <v>155</v>
      </c>
      <c r="D294" s="134" t="s">
        <v>331</v>
      </c>
      <c r="E294" s="135" t="s">
        <v>8645</v>
      </c>
      <c r="F294" s="136" t="s">
        <v>8646</v>
      </c>
      <c r="G294" s="137" t="s">
        <v>574</v>
      </c>
      <c r="H294" s="138">
        <v>6</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1342</v>
      </c>
    </row>
    <row r="295" spans="2:65" s="1" customFormat="1">
      <c r="B295" s="34"/>
      <c r="D295" s="147" t="s">
        <v>338</v>
      </c>
      <c r="F295" s="148" t="s">
        <v>8647</v>
      </c>
      <c r="I295" s="149"/>
      <c r="L295" s="34"/>
      <c r="M295" s="150"/>
      <c r="T295" s="55"/>
      <c r="AT295" s="19" t="s">
        <v>338</v>
      </c>
      <c r="AU295" s="19" t="s">
        <v>79</v>
      </c>
    </row>
    <row r="296" spans="2:65" s="1" customFormat="1" ht="21.75" customHeight="1">
      <c r="B296" s="133"/>
      <c r="C296" s="134" t="s">
        <v>158</v>
      </c>
      <c r="D296" s="134" t="s">
        <v>331</v>
      </c>
      <c r="E296" s="135" t="s">
        <v>8616</v>
      </c>
      <c r="F296" s="136" t="s">
        <v>8617</v>
      </c>
      <c r="G296" s="137" t="s">
        <v>367</v>
      </c>
      <c r="H296" s="138">
        <v>6</v>
      </c>
      <c r="I296" s="139"/>
      <c r="J296" s="140">
        <f>ROUND(I296*H296,2)</f>
        <v>0</v>
      </c>
      <c r="K296" s="136" t="s">
        <v>335</v>
      </c>
      <c r="L296" s="34"/>
      <c r="M296" s="141" t="s">
        <v>3</v>
      </c>
      <c r="N296" s="142" t="s">
        <v>40</v>
      </c>
      <c r="P296" s="143">
        <f>O296*H296</f>
        <v>0</v>
      </c>
      <c r="Q296" s="143">
        <v>0</v>
      </c>
      <c r="R296" s="143">
        <f>Q296*H296</f>
        <v>0</v>
      </c>
      <c r="S296" s="143">
        <v>0</v>
      </c>
      <c r="T296" s="144">
        <f>S296*H296</f>
        <v>0</v>
      </c>
      <c r="AR296" s="145" t="s">
        <v>113</v>
      </c>
      <c r="AT296" s="145" t="s">
        <v>331</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113</v>
      </c>
      <c r="BM296" s="145" t="s">
        <v>570</v>
      </c>
    </row>
    <row r="297" spans="2:65" s="1" customFormat="1">
      <c r="B297" s="34"/>
      <c r="D297" s="147" t="s">
        <v>338</v>
      </c>
      <c r="F297" s="148" t="s">
        <v>8618</v>
      </c>
      <c r="I297" s="149"/>
      <c r="L297" s="34"/>
      <c r="M297" s="150"/>
      <c r="T297" s="55"/>
      <c r="AT297" s="19" t="s">
        <v>338</v>
      </c>
      <c r="AU297" s="19" t="s">
        <v>79</v>
      </c>
    </row>
    <row r="298" spans="2:65" s="1" customFormat="1" ht="44.25" customHeight="1">
      <c r="B298" s="133"/>
      <c r="C298" s="134" t="s">
        <v>161</v>
      </c>
      <c r="D298" s="134" t="s">
        <v>331</v>
      </c>
      <c r="E298" s="135" t="s">
        <v>8648</v>
      </c>
      <c r="F298" s="136" t="s">
        <v>8649</v>
      </c>
      <c r="G298" s="137" t="s">
        <v>585</v>
      </c>
      <c r="H298" s="138">
        <v>0.06</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1347</v>
      </c>
    </row>
    <row r="299" spans="2:65" s="1" customFormat="1">
      <c r="B299" s="34"/>
      <c r="D299" s="147" t="s">
        <v>338</v>
      </c>
      <c r="F299" s="148" t="s">
        <v>8650</v>
      </c>
      <c r="I299" s="149"/>
      <c r="L299" s="34"/>
      <c r="M299" s="150"/>
      <c r="T299" s="55"/>
      <c r="AT299" s="19" t="s">
        <v>338</v>
      </c>
      <c r="AU299" s="19" t="s">
        <v>79</v>
      </c>
    </row>
    <row r="300" spans="2:65" s="12" customFormat="1">
      <c r="B300" s="156"/>
      <c r="D300" s="151" t="s">
        <v>442</v>
      </c>
      <c r="E300" s="157" t="s">
        <v>3</v>
      </c>
      <c r="F300" s="158" t="s">
        <v>9675</v>
      </c>
      <c r="H300" s="159">
        <v>0.06</v>
      </c>
      <c r="I300" s="160"/>
      <c r="L300" s="156"/>
      <c r="M300" s="161"/>
      <c r="T300" s="162"/>
      <c r="AT300" s="157" t="s">
        <v>442</v>
      </c>
      <c r="AU300" s="157" t="s">
        <v>79</v>
      </c>
      <c r="AV300" s="12" t="s">
        <v>79</v>
      </c>
      <c r="AW300" s="12" t="s">
        <v>31</v>
      </c>
      <c r="AX300" s="12" t="s">
        <v>69</v>
      </c>
      <c r="AY300" s="157" t="s">
        <v>328</v>
      </c>
    </row>
    <row r="301" spans="2:65" s="13" customFormat="1">
      <c r="B301" s="163"/>
      <c r="D301" s="151" t="s">
        <v>442</v>
      </c>
      <c r="E301" s="164" t="s">
        <v>3</v>
      </c>
      <c r="F301" s="165" t="s">
        <v>452</v>
      </c>
      <c r="H301" s="166">
        <v>0.06</v>
      </c>
      <c r="I301" s="167"/>
      <c r="L301" s="163"/>
      <c r="M301" s="168"/>
      <c r="T301" s="169"/>
      <c r="AT301" s="164" t="s">
        <v>442</v>
      </c>
      <c r="AU301" s="164" t="s">
        <v>79</v>
      </c>
      <c r="AV301" s="13" t="s">
        <v>113</v>
      </c>
      <c r="AW301" s="13" t="s">
        <v>31</v>
      </c>
      <c r="AX301" s="13" t="s">
        <v>76</v>
      </c>
      <c r="AY301" s="164" t="s">
        <v>328</v>
      </c>
    </row>
    <row r="302" spans="2:65" s="1" customFormat="1" ht="37.9" customHeight="1">
      <c r="B302" s="133"/>
      <c r="C302" s="134" t="s">
        <v>747</v>
      </c>
      <c r="D302" s="134" t="s">
        <v>331</v>
      </c>
      <c r="E302" s="135" t="s">
        <v>8133</v>
      </c>
      <c r="F302" s="136" t="s">
        <v>8606</v>
      </c>
      <c r="G302" s="137" t="s">
        <v>585</v>
      </c>
      <c r="H302" s="138">
        <v>1E-3</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113</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1350</v>
      </c>
    </row>
    <row r="303" spans="2:65" s="1" customFormat="1">
      <c r="B303" s="34"/>
      <c r="D303" s="147" t="s">
        <v>338</v>
      </c>
      <c r="F303" s="148" t="s">
        <v>8135</v>
      </c>
      <c r="I303" s="149"/>
      <c r="L303" s="34"/>
      <c r="M303" s="153"/>
      <c r="N303" s="154"/>
      <c r="O303" s="154"/>
      <c r="P303" s="154"/>
      <c r="Q303" s="154"/>
      <c r="R303" s="154"/>
      <c r="S303" s="154"/>
      <c r="T303" s="155"/>
      <c r="AT303" s="19" t="s">
        <v>338</v>
      </c>
      <c r="AU303" s="19" t="s">
        <v>79</v>
      </c>
    </row>
    <row r="304" spans="2:65" s="1" customFormat="1" ht="6.95" customHeight="1">
      <c r="B304" s="43"/>
      <c r="C304" s="44"/>
      <c r="D304" s="44"/>
      <c r="E304" s="44"/>
      <c r="F304" s="44"/>
      <c r="G304" s="44"/>
      <c r="H304" s="44"/>
      <c r="I304" s="44"/>
      <c r="J304" s="44"/>
      <c r="K304" s="44"/>
      <c r="L304" s="34"/>
    </row>
  </sheetData>
  <autoFilter ref="C96:K303" xr:uid="{00000000-0009-0000-0000-00003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3500-000000000000}"/>
    <hyperlink ref="F106" r:id="rId2" xr:uid="{00000000-0004-0000-3500-000001000000}"/>
    <hyperlink ref="F113" r:id="rId3" xr:uid="{00000000-0004-0000-3500-000002000000}"/>
    <hyperlink ref="F116" r:id="rId4" xr:uid="{00000000-0004-0000-3500-000003000000}"/>
    <hyperlink ref="F118" r:id="rId5" xr:uid="{00000000-0004-0000-3500-000004000000}"/>
    <hyperlink ref="F123" r:id="rId6" xr:uid="{00000000-0004-0000-3500-000005000000}"/>
    <hyperlink ref="F133" r:id="rId7" xr:uid="{00000000-0004-0000-3500-000006000000}"/>
    <hyperlink ref="F136" r:id="rId8" xr:uid="{00000000-0004-0000-3500-000007000000}"/>
    <hyperlink ref="F143" r:id="rId9" xr:uid="{00000000-0004-0000-3500-000008000000}"/>
    <hyperlink ref="F146" r:id="rId10" xr:uid="{00000000-0004-0000-3500-000009000000}"/>
    <hyperlink ref="F150" r:id="rId11" xr:uid="{00000000-0004-0000-3500-00000A000000}"/>
    <hyperlink ref="F155" r:id="rId12" xr:uid="{00000000-0004-0000-3500-00000B000000}"/>
    <hyperlink ref="F160" r:id="rId13" xr:uid="{00000000-0004-0000-3500-00000C000000}"/>
    <hyperlink ref="F170" r:id="rId14" xr:uid="{00000000-0004-0000-3500-00000D000000}"/>
    <hyperlink ref="F172" r:id="rId15" xr:uid="{00000000-0004-0000-3500-00000E000000}"/>
    <hyperlink ref="F174" r:id="rId16" xr:uid="{00000000-0004-0000-3500-00000F000000}"/>
    <hyperlink ref="F180" r:id="rId17" xr:uid="{00000000-0004-0000-3500-000010000000}"/>
    <hyperlink ref="F189" r:id="rId18" xr:uid="{00000000-0004-0000-3500-000011000000}"/>
    <hyperlink ref="F192" r:id="rId19" xr:uid="{00000000-0004-0000-3500-000012000000}"/>
    <hyperlink ref="F199" r:id="rId20" xr:uid="{00000000-0004-0000-3500-000013000000}"/>
    <hyperlink ref="F202" r:id="rId21" xr:uid="{00000000-0004-0000-3500-000014000000}"/>
    <hyperlink ref="F204" r:id="rId22" xr:uid="{00000000-0004-0000-3500-000015000000}"/>
    <hyperlink ref="F209" r:id="rId23" xr:uid="{00000000-0004-0000-3500-000016000000}"/>
    <hyperlink ref="F217" r:id="rId24" xr:uid="{00000000-0004-0000-3500-000017000000}"/>
    <hyperlink ref="F220" r:id="rId25" xr:uid="{00000000-0004-0000-3500-000018000000}"/>
    <hyperlink ref="F227" r:id="rId26" xr:uid="{00000000-0004-0000-3500-000019000000}"/>
    <hyperlink ref="F230" r:id="rId27" xr:uid="{00000000-0004-0000-3500-00001A000000}"/>
    <hyperlink ref="F234" r:id="rId28" xr:uid="{00000000-0004-0000-3500-00001B000000}"/>
    <hyperlink ref="F239" r:id="rId29" xr:uid="{00000000-0004-0000-3500-00001C000000}"/>
    <hyperlink ref="F244" r:id="rId30" xr:uid="{00000000-0004-0000-3500-00001D000000}"/>
    <hyperlink ref="F252" r:id="rId31" xr:uid="{00000000-0004-0000-3500-00001E000000}"/>
    <hyperlink ref="F258" r:id="rId32" xr:uid="{00000000-0004-0000-3500-00001F000000}"/>
    <hyperlink ref="F267" r:id="rId33" xr:uid="{00000000-0004-0000-3500-000020000000}"/>
    <hyperlink ref="F270" r:id="rId34" xr:uid="{00000000-0004-0000-3500-000021000000}"/>
    <hyperlink ref="F277" r:id="rId35" xr:uid="{00000000-0004-0000-3500-000022000000}"/>
    <hyperlink ref="F280" r:id="rId36" xr:uid="{00000000-0004-0000-3500-000023000000}"/>
    <hyperlink ref="F282" r:id="rId37" xr:uid="{00000000-0004-0000-3500-000024000000}"/>
    <hyperlink ref="F287" r:id="rId38" xr:uid="{00000000-0004-0000-3500-000025000000}"/>
    <hyperlink ref="F295" r:id="rId39" xr:uid="{00000000-0004-0000-3500-000026000000}"/>
    <hyperlink ref="F297" r:id="rId40" xr:uid="{00000000-0004-0000-3500-000027000000}"/>
    <hyperlink ref="F299" r:id="rId41" xr:uid="{00000000-0004-0000-3500-000028000000}"/>
    <hyperlink ref="F303" r:id="rId42" xr:uid="{00000000-0004-0000-35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BM133"/>
  <sheetViews>
    <sheetView showGridLines="0" topLeftCell="A42" workbookViewId="0">
      <selection activeCell="F99" sqref="F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287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 customHeight="1">
      <c r="B8" s="22"/>
      <c r="D8" s="29" t="s">
        <v>301</v>
      </c>
      <c r="L8" s="22"/>
    </row>
    <row r="9" spans="2:46" s="1" customFormat="1" ht="23.25" customHeight="1">
      <c r="B9" s="34"/>
      <c r="E9" s="372" t="s">
        <v>9676</v>
      </c>
      <c r="F9" s="374"/>
      <c r="G9" s="374"/>
      <c r="H9" s="374"/>
      <c r="L9" s="34"/>
    </row>
    <row r="10" spans="2:46" s="1" customFormat="1" ht="12" customHeight="1">
      <c r="B10" s="34"/>
      <c r="D10" s="29" t="s">
        <v>303</v>
      </c>
      <c r="L10" s="34"/>
    </row>
    <row r="11" spans="2:46" s="1" customFormat="1" ht="16.5" customHeight="1">
      <c r="B11" s="34"/>
      <c r="E11" s="353" t="s">
        <v>304</v>
      </c>
      <c r="F11" s="374"/>
      <c r="G11" s="374"/>
      <c r="H11" s="374"/>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75" t="str">
        <f>'Rekapitulace stavby'!E14</f>
        <v>Vyplň údaj</v>
      </c>
      <c r="F20" s="342"/>
      <c r="G20" s="342"/>
      <c r="H20" s="342"/>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46" t="s">
        <v>3</v>
      </c>
      <c r="F29" s="346"/>
      <c r="G29" s="346"/>
      <c r="H29" s="346"/>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72" t="str">
        <f>E7</f>
        <v>Revitalizace multimodálního uzlu ve Dvoře Králové nad Labem - etapa I-VI.</v>
      </c>
      <c r="F50" s="373"/>
      <c r="G50" s="373"/>
      <c r="H50" s="373"/>
      <c r="L50" s="34"/>
    </row>
    <row r="51" spans="2:47" ht="12" customHeight="1">
      <c r="B51" s="22"/>
      <c r="C51" s="29" t="s">
        <v>301</v>
      </c>
      <c r="L51" s="22"/>
    </row>
    <row r="52" spans="2:47" s="1" customFormat="1" ht="23.25" customHeight="1">
      <c r="B52" s="34"/>
      <c r="E52" s="372" t="s">
        <v>9676</v>
      </c>
      <c r="F52" s="374"/>
      <c r="G52" s="374"/>
      <c r="H52" s="374"/>
      <c r="L52" s="34"/>
    </row>
    <row r="53" spans="2:47" s="1" customFormat="1" ht="12" customHeight="1">
      <c r="B53" s="34"/>
      <c r="C53" s="29" t="s">
        <v>303</v>
      </c>
      <c r="L53" s="34"/>
    </row>
    <row r="54" spans="2:47" s="1" customFormat="1" ht="16.5" customHeight="1">
      <c r="B54" s="34"/>
      <c r="E54" s="353" t="str">
        <f>E11</f>
        <v>SO00 - Objekty přípravy staveniště</v>
      </c>
      <c r="F54" s="374"/>
      <c r="G54" s="374"/>
      <c r="H54" s="374"/>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s="1" customFormat="1" ht="23.25" customHeight="1">
      <c r="B82" s="34"/>
      <c r="E82" s="372" t="s">
        <v>9676</v>
      </c>
      <c r="F82" s="374"/>
      <c r="G82" s="374"/>
      <c r="H82" s="374"/>
      <c r="L82" s="34"/>
    </row>
    <row r="83" spans="2:65" s="1" customFormat="1" ht="12" customHeight="1">
      <c r="B83" s="34"/>
      <c r="C83" s="29" t="s">
        <v>303</v>
      </c>
      <c r="L83" s="34"/>
    </row>
    <row r="84" spans="2:65" s="1" customFormat="1" ht="16.5" customHeight="1">
      <c r="B84" s="34"/>
      <c r="E84" s="353" t="str">
        <f>E11</f>
        <v>SO00 - Objekty přípravy staveniště</v>
      </c>
      <c r="F84" s="374"/>
      <c r="G84" s="374"/>
      <c r="H84" s="374"/>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8653</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8654</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8655</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8656</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8657</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8658</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8659</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8660</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3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600-000000000000}"/>
    <hyperlink ref="F98" r:id="rId2" xr:uid="{00000000-0004-0000-3600-000001000000}"/>
    <hyperlink ref="F100" r:id="rId3" xr:uid="{00000000-0004-0000-3600-000002000000}"/>
    <hyperlink ref="F102" r:id="rId4" xr:uid="{00000000-0004-0000-3600-000003000000}"/>
    <hyperlink ref="F104" r:id="rId5" xr:uid="{00000000-0004-0000-3600-000004000000}"/>
    <hyperlink ref="F107" r:id="rId6" xr:uid="{00000000-0004-0000-3600-000005000000}"/>
    <hyperlink ref="F110" r:id="rId7" xr:uid="{00000000-0004-0000-3600-000006000000}"/>
    <hyperlink ref="F112" r:id="rId8" xr:uid="{00000000-0004-0000-3600-000007000000}"/>
    <hyperlink ref="F114" r:id="rId9" xr:uid="{00000000-0004-0000-3600-000008000000}"/>
    <hyperlink ref="F116" r:id="rId10" xr:uid="{00000000-0004-0000-3600-000009000000}"/>
    <hyperlink ref="F118" r:id="rId11" xr:uid="{00000000-0004-0000-3600-00000A000000}"/>
    <hyperlink ref="F121" r:id="rId12" xr:uid="{00000000-0004-0000-3600-00000B000000}"/>
    <hyperlink ref="F123" r:id="rId13" xr:uid="{00000000-0004-0000-3600-00000C000000}"/>
    <hyperlink ref="F126" r:id="rId14" xr:uid="{00000000-0004-0000-3600-00000D000000}"/>
    <hyperlink ref="F129" r:id="rId15" xr:uid="{00000000-0004-0000-3600-00000E000000}"/>
    <hyperlink ref="F132" r:id="rId16" xr:uid="{00000000-0004-0000-36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BM231"/>
  <sheetViews>
    <sheetView showGridLines="0" topLeftCell="A158" workbookViewId="0">
      <selection activeCell="H193" sqref="H19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291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9676</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305</v>
      </c>
      <c r="L12" s="34"/>
    </row>
    <row r="13" spans="2:46" s="1" customFormat="1" ht="16.5" customHeight="1">
      <c r="B13" s="34"/>
      <c r="E13" s="353" t="s">
        <v>9677</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ROUND((SUM(BE98:BE230)),  2)</f>
        <v>0</v>
      </c>
      <c r="I37" s="95">
        <v>0.21</v>
      </c>
      <c r="J37" s="84">
        <f>ROUND(((SUM(BE98:BE230))*I37),  2)</f>
        <v>0</v>
      </c>
      <c r="L37" s="34"/>
    </row>
    <row r="38" spans="2:12" s="1" customFormat="1" ht="14.45" customHeight="1">
      <c r="B38" s="34"/>
      <c r="E38" s="29" t="s">
        <v>41</v>
      </c>
      <c r="F38" s="84">
        <f>ROUND((SUM(BF98:BF230)),  2)</f>
        <v>0</v>
      </c>
      <c r="I38" s="95">
        <v>0.12</v>
      </c>
      <c r="J38" s="84">
        <f>ROUND(((SUM(BF98:BF230))*I38),  2)</f>
        <v>0</v>
      </c>
      <c r="L38" s="34"/>
    </row>
    <row r="39" spans="2:12" s="1" customFormat="1" ht="14.45" hidden="1" customHeight="1">
      <c r="B39" s="34"/>
      <c r="E39" s="29" t="s">
        <v>42</v>
      </c>
      <c r="F39" s="84">
        <f>ROUND((SUM(BG98:BG230)),  2)</f>
        <v>0</v>
      </c>
      <c r="I39" s="95">
        <v>0.21</v>
      </c>
      <c r="J39" s="84">
        <f>0</f>
        <v>0</v>
      </c>
      <c r="L39" s="34"/>
    </row>
    <row r="40" spans="2:12" s="1" customFormat="1" ht="14.45" hidden="1" customHeight="1">
      <c r="B40" s="34"/>
      <c r="E40" s="29" t="s">
        <v>43</v>
      </c>
      <c r="F40" s="84">
        <f>ROUND((SUM(BH98:BH230)),  2)</f>
        <v>0</v>
      </c>
      <c r="I40" s="95">
        <v>0.12</v>
      </c>
      <c r="J40" s="84">
        <f>0</f>
        <v>0</v>
      </c>
      <c r="L40" s="34"/>
    </row>
    <row r="41" spans="2:12" s="1" customFormat="1" ht="14.45" hidden="1" customHeight="1">
      <c r="B41" s="34"/>
      <c r="E41" s="29" t="s">
        <v>44</v>
      </c>
      <c r="F41" s="84">
        <f>ROUND((SUM(BI98:BI230)),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9676</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305</v>
      </c>
      <c r="L57" s="34"/>
    </row>
    <row r="58" spans="2:12" s="1" customFormat="1" ht="16.5" customHeight="1">
      <c r="B58" s="34"/>
      <c r="E58" s="353" t="str">
        <f>E13</f>
        <v>SO 101.5 - Etapa V.</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9.899999999999999" customHeight="1">
      <c r="B70" s="109"/>
      <c r="D70" s="110" t="s">
        <v>429</v>
      </c>
      <c r="E70" s="111"/>
      <c r="F70" s="111"/>
      <c r="G70" s="111"/>
      <c r="H70" s="111"/>
      <c r="I70" s="111"/>
      <c r="J70" s="112">
        <f>J143</f>
        <v>0</v>
      </c>
      <c r="L70" s="109"/>
    </row>
    <row r="71" spans="2:47" s="9" customFormat="1" ht="19.899999999999999" customHeight="1">
      <c r="B71" s="109"/>
      <c r="D71" s="110" t="s">
        <v>431</v>
      </c>
      <c r="E71" s="111"/>
      <c r="F71" s="111"/>
      <c r="G71" s="111"/>
      <c r="H71" s="111"/>
      <c r="I71" s="111"/>
      <c r="J71" s="112">
        <f>J182</f>
        <v>0</v>
      </c>
      <c r="L71" s="109"/>
    </row>
    <row r="72" spans="2:47" s="9" customFormat="1" ht="19.899999999999999" customHeight="1">
      <c r="B72" s="109"/>
      <c r="D72" s="110" t="s">
        <v>432</v>
      </c>
      <c r="E72" s="111"/>
      <c r="F72" s="111"/>
      <c r="G72" s="111"/>
      <c r="H72" s="111"/>
      <c r="I72" s="111"/>
      <c r="J72" s="112">
        <f>J205</f>
        <v>0</v>
      </c>
      <c r="L72" s="109"/>
    </row>
    <row r="73" spans="2:47" s="8" customFormat="1" ht="24.95" customHeight="1">
      <c r="B73" s="105"/>
      <c r="D73" s="106" t="s">
        <v>311</v>
      </c>
      <c r="E73" s="107"/>
      <c r="F73" s="107"/>
      <c r="G73" s="107"/>
      <c r="H73" s="107"/>
      <c r="I73" s="107"/>
      <c r="J73" s="108">
        <f>J226</f>
        <v>0</v>
      </c>
      <c r="L73" s="105"/>
    </row>
    <row r="74" spans="2:47" s="9" customFormat="1" ht="19.899999999999999" customHeight="1">
      <c r="B74" s="109"/>
      <c r="D74" s="110" t="s">
        <v>313</v>
      </c>
      <c r="E74" s="111"/>
      <c r="F74" s="111"/>
      <c r="G74" s="111"/>
      <c r="H74" s="111"/>
      <c r="I74" s="111"/>
      <c r="J74" s="112">
        <f>J227</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72" t="str">
        <f>E7</f>
        <v>Revitalizace multimodálního uzlu ve Dvoře Králové nad Labem - etapa I-VI.</v>
      </c>
      <c r="F84" s="373"/>
      <c r="G84" s="373"/>
      <c r="H84" s="373"/>
      <c r="L84" s="34"/>
    </row>
    <row r="85" spans="2:12" ht="12" customHeight="1">
      <c r="B85" s="22"/>
      <c r="C85" s="29" t="s">
        <v>301</v>
      </c>
      <c r="L85" s="22"/>
    </row>
    <row r="86" spans="2:12" ht="23.25" customHeight="1">
      <c r="B86" s="22"/>
      <c r="E86" s="372" t="s">
        <v>9676</v>
      </c>
      <c r="F86" s="335"/>
      <c r="G86" s="335"/>
      <c r="H86" s="335"/>
      <c r="L86" s="22"/>
    </row>
    <row r="87" spans="2:12" ht="12" customHeight="1">
      <c r="B87" s="22"/>
      <c r="C87" s="29" t="s">
        <v>303</v>
      </c>
      <c r="L87" s="22"/>
    </row>
    <row r="88" spans="2:12" s="1" customFormat="1" ht="16.5" customHeight="1">
      <c r="B88" s="34"/>
      <c r="E88" s="365" t="s">
        <v>419</v>
      </c>
      <c r="F88" s="374"/>
      <c r="G88" s="374"/>
      <c r="H88" s="374"/>
      <c r="L88" s="34"/>
    </row>
    <row r="89" spans="2:12" s="1" customFormat="1" ht="12" customHeight="1">
      <c r="B89" s="34"/>
      <c r="C89" s="29" t="s">
        <v>305</v>
      </c>
      <c r="L89" s="34"/>
    </row>
    <row r="90" spans="2:12" s="1" customFormat="1" ht="16.5" customHeight="1">
      <c r="B90" s="34"/>
      <c r="E90" s="353" t="str">
        <f>E13</f>
        <v>SO 101.5 - Etapa V.</v>
      </c>
      <c r="F90" s="374"/>
      <c r="G90" s="374"/>
      <c r="H90" s="374"/>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Město Dvůr Králové nad Labem</v>
      </c>
      <c r="I94" s="29" t="s">
        <v>30</v>
      </c>
      <c r="J94" s="32" t="str">
        <f>E25</f>
        <v xml:space="preserve"> </v>
      </c>
      <c r="L94" s="34"/>
    </row>
    <row r="95" spans="2:12" s="1" customFormat="1" ht="25.7" customHeight="1">
      <c r="B95" s="34"/>
      <c r="C95" s="29" t="s">
        <v>28</v>
      </c>
      <c r="F95" s="27" t="str">
        <f>IF(E22="","",E22)</f>
        <v>Vyplň údaj</v>
      </c>
      <c r="I95" s="29" t="s">
        <v>32</v>
      </c>
      <c r="J95" s="32" t="str">
        <f>E28</f>
        <v>VECTURA Pardubice s.r.o.</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P99+P226</f>
        <v>0</v>
      </c>
      <c r="Q98" s="52"/>
      <c r="R98" s="118">
        <f>R99+R226</f>
        <v>426.05621770000005</v>
      </c>
      <c r="S98" s="52"/>
      <c r="T98" s="119">
        <f>T99+T226</f>
        <v>430.25504999999998</v>
      </c>
      <c r="AT98" s="19" t="s">
        <v>68</v>
      </c>
      <c r="AU98" s="19" t="s">
        <v>310</v>
      </c>
      <c r="BK98" s="120">
        <f>BK99+BK226</f>
        <v>0</v>
      </c>
    </row>
    <row r="99" spans="2:65" s="11" customFormat="1" ht="25.9" customHeight="1">
      <c r="B99" s="121"/>
      <c r="D99" s="122" t="s">
        <v>68</v>
      </c>
      <c r="E99" s="123" t="s">
        <v>434</v>
      </c>
      <c r="F99" s="123" t="s">
        <v>435</v>
      </c>
      <c r="I99" s="124"/>
      <c r="J99" s="125">
        <f>BK99</f>
        <v>0</v>
      </c>
      <c r="L99" s="121"/>
      <c r="M99" s="126"/>
      <c r="P99" s="127">
        <f>P100+P143+P182+P205</f>
        <v>0</v>
      </c>
      <c r="R99" s="127">
        <f>R100+R143+R182+R205</f>
        <v>426.05621770000005</v>
      </c>
      <c r="T99" s="128">
        <f>T100+T143+T182+T205</f>
        <v>430.25504999999998</v>
      </c>
      <c r="AR99" s="122" t="s">
        <v>76</v>
      </c>
      <c r="AT99" s="129" t="s">
        <v>68</v>
      </c>
      <c r="AU99" s="129" t="s">
        <v>69</v>
      </c>
      <c r="AY99" s="122" t="s">
        <v>328</v>
      </c>
      <c r="BK99" s="130">
        <f>BK100+BK143+BK182+BK205</f>
        <v>0</v>
      </c>
    </row>
    <row r="100" spans="2:65" s="11" customFormat="1" ht="22.9" customHeight="1">
      <c r="B100" s="121"/>
      <c r="D100" s="122" t="s">
        <v>68</v>
      </c>
      <c r="E100" s="131" t="s">
        <v>76</v>
      </c>
      <c r="F100" s="131" t="s">
        <v>436</v>
      </c>
      <c r="I100" s="124"/>
      <c r="J100" s="132">
        <f>BK100</f>
        <v>0</v>
      </c>
      <c r="L100" s="121"/>
      <c r="M100" s="126"/>
      <c r="P100" s="127">
        <f>SUM(P101:P142)</f>
        <v>0</v>
      </c>
      <c r="R100" s="127">
        <f>SUM(R101:R142)</f>
        <v>126.87664770000001</v>
      </c>
      <c r="T100" s="128">
        <f>SUM(T101:T142)</f>
        <v>430.25504999999998</v>
      </c>
      <c r="AR100" s="122" t="s">
        <v>76</v>
      </c>
      <c r="AT100" s="129" t="s">
        <v>68</v>
      </c>
      <c r="AU100" s="129" t="s">
        <v>76</v>
      </c>
      <c r="AY100" s="122" t="s">
        <v>328</v>
      </c>
      <c r="BK100" s="130">
        <f>SUM(BK101:BK142)</f>
        <v>0</v>
      </c>
    </row>
    <row r="101" spans="2:65" s="1" customFormat="1" ht="24.2" customHeight="1">
      <c r="B101" s="133"/>
      <c r="C101" s="134" t="s">
        <v>76</v>
      </c>
      <c r="D101" s="134" t="s">
        <v>331</v>
      </c>
      <c r="E101" s="135" t="s">
        <v>437</v>
      </c>
      <c r="F101" s="136" t="s">
        <v>438</v>
      </c>
      <c r="G101" s="137" t="s">
        <v>439</v>
      </c>
      <c r="H101" s="138">
        <v>14.05</v>
      </c>
      <c r="I101" s="139"/>
      <c r="J101" s="140">
        <f>ROUND(I101*H101,2)</f>
        <v>0</v>
      </c>
      <c r="K101" s="136" t="s">
        <v>335</v>
      </c>
      <c r="L101" s="34"/>
      <c r="M101" s="141" t="s">
        <v>3</v>
      </c>
      <c r="N101" s="142" t="s">
        <v>40</v>
      </c>
      <c r="P101" s="143">
        <f>O101*H101</f>
        <v>0</v>
      </c>
      <c r="Q101" s="143">
        <v>0</v>
      </c>
      <c r="R101" s="143">
        <f>Q101*H101</f>
        <v>0</v>
      </c>
      <c r="S101" s="143">
        <v>0.26</v>
      </c>
      <c r="T101" s="144">
        <f>S101*H101</f>
        <v>3.6530000000000005</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9678</v>
      </c>
    </row>
    <row r="102" spans="2:65" s="1" customFormat="1">
      <c r="B102" s="34"/>
      <c r="D102" s="147" t="s">
        <v>338</v>
      </c>
      <c r="F102" s="148" t="s">
        <v>441</v>
      </c>
      <c r="I102" s="149"/>
      <c r="L102" s="34"/>
      <c r="M102" s="150"/>
      <c r="T102" s="55"/>
      <c r="AT102" s="19" t="s">
        <v>338</v>
      </c>
      <c r="AU102" s="19" t="s">
        <v>79</v>
      </c>
    </row>
    <row r="103" spans="2:65" s="12" customFormat="1">
      <c r="B103" s="156"/>
      <c r="D103" s="151" t="s">
        <v>442</v>
      </c>
      <c r="E103" s="157" t="s">
        <v>3</v>
      </c>
      <c r="F103" s="158" t="s">
        <v>9679</v>
      </c>
      <c r="H103" s="159">
        <v>14.05</v>
      </c>
      <c r="I103" s="160"/>
      <c r="L103" s="156"/>
      <c r="M103" s="161"/>
      <c r="T103" s="162"/>
      <c r="AT103" s="157" t="s">
        <v>442</v>
      </c>
      <c r="AU103" s="157" t="s">
        <v>79</v>
      </c>
      <c r="AV103" s="12" t="s">
        <v>79</v>
      </c>
      <c r="AW103" s="12" t="s">
        <v>31</v>
      </c>
      <c r="AX103" s="12" t="s">
        <v>76</v>
      </c>
      <c r="AY103" s="157" t="s">
        <v>328</v>
      </c>
    </row>
    <row r="104" spans="2:65" s="1" customFormat="1" ht="33" customHeight="1">
      <c r="B104" s="133"/>
      <c r="C104" s="134" t="s">
        <v>79</v>
      </c>
      <c r="D104" s="134" t="s">
        <v>331</v>
      </c>
      <c r="E104" s="135" t="s">
        <v>444</v>
      </c>
      <c r="F104" s="136" t="s">
        <v>445</v>
      </c>
      <c r="G104" s="137" t="s">
        <v>439</v>
      </c>
      <c r="H104" s="138">
        <v>14.05</v>
      </c>
      <c r="I104" s="139"/>
      <c r="J104" s="140">
        <f>ROUND(I104*H104,2)</f>
        <v>0</v>
      </c>
      <c r="K104" s="136" t="s">
        <v>335</v>
      </c>
      <c r="L104" s="34"/>
      <c r="M104" s="141" t="s">
        <v>3</v>
      </c>
      <c r="N104" s="142" t="s">
        <v>40</v>
      </c>
      <c r="P104" s="143">
        <f>O104*H104</f>
        <v>0</v>
      </c>
      <c r="Q104" s="143">
        <v>0</v>
      </c>
      <c r="R104" s="143">
        <f>Q104*H104</f>
        <v>0</v>
      </c>
      <c r="S104" s="143">
        <v>0.44</v>
      </c>
      <c r="T104" s="144">
        <f>S104*H104</f>
        <v>6.1820000000000004</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9680</v>
      </c>
    </row>
    <row r="105" spans="2:65" s="1" customFormat="1">
      <c r="B105" s="34"/>
      <c r="D105" s="147" t="s">
        <v>338</v>
      </c>
      <c r="F105" s="148" t="s">
        <v>447</v>
      </c>
      <c r="I105" s="149"/>
      <c r="L105" s="34"/>
      <c r="M105" s="150"/>
      <c r="T105" s="55"/>
      <c r="AT105" s="19" t="s">
        <v>338</v>
      </c>
      <c r="AU105" s="19" t="s">
        <v>79</v>
      </c>
    </row>
    <row r="106" spans="2:65" s="12" customFormat="1">
      <c r="B106" s="156"/>
      <c r="D106" s="151" t="s">
        <v>442</v>
      </c>
      <c r="E106" s="157" t="s">
        <v>3</v>
      </c>
      <c r="F106" s="158" t="s">
        <v>9679</v>
      </c>
      <c r="H106" s="159">
        <v>14.05</v>
      </c>
      <c r="I106" s="160"/>
      <c r="L106" s="156"/>
      <c r="M106" s="161"/>
      <c r="T106" s="162"/>
      <c r="AT106" s="157" t="s">
        <v>442</v>
      </c>
      <c r="AU106" s="157" t="s">
        <v>79</v>
      </c>
      <c r="AV106" s="12" t="s">
        <v>79</v>
      </c>
      <c r="AW106" s="12" t="s">
        <v>31</v>
      </c>
      <c r="AX106" s="12" t="s">
        <v>76</v>
      </c>
      <c r="AY106" s="157" t="s">
        <v>328</v>
      </c>
    </row>
    <row r="107" spans="2:65" s="1" customFormat="1" ht="33" customHeight="1">
      <c r="B107" s="133"/>
      <c r="C107" s="134" t="s">
        <v>87</v>
      </c>
      <c r="D107" s="134" t="s">
        <v>331</v>
      </c>
      <c r="E107" s="135" t="s">
        <v>8670</v>
      </c>
      <c r="F107" s="136" t="s">
        <v>8671</v>
      </c>
      <c r="G107" s="137" t="s">
        <v>439</v>
      </c>
      <c r="H107" s="138">
        <v>190.28</v>
      </c>
      <c r="I107" s="139"/>
      <c r="J107" s="140">
        <f>ROUND(I107*H107,2)</f>
        <v>0</v>
      </c>
      <c r="K107" s="136" t="s">
        <v>335</v>
      </c>
      <c r="L107" s="34"/>
      <c r="M107" s="141" t="s">
        <v>3</v>
      </c>
      <c r="N107" s="142" t="s">
        <v>40</v>
      </c>
      <c r="P107" s="143">
        <f>O107*H107</f>
        <v>0</v>
      </c>
      <c r="Q107" s="143">
        <v>0</v>
      </c>
      <c r="R107" s="143">
        <f>Q107*H107</f>
        <v>0</v>
      </c>
      <c r="S107" s="143">
        <v>0.75</v>
      </c>
      <c r="T107" s="144">
        <f>S107*H107</f>
        <v>142.71</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9681</v>
      </c>
    </row>
    <row r="108" spans="2:65" s="1" customFormat="1">
      <c r="B108" s="34"/>
      <c r="D108" s="147" t="s">
        <v>338</v>
      </c>
      <c r="F108" s="148" t="s">
        <v>8673</v>
      </c>
      <c r="I108" s="149"/>
      <c r="L108" s="34"/>
      <c r="M108" s="150"/>
      <c r="T108" s="55"/>
      <c r="AT108" s="19" t="s">
        <v>338</v>
      </c>
      <c r="AU108" s="19" t="s">
        <v>79</v>
      </c>
    </row>
    <row r="109" spans="2:65" s="12" customFormat="1">
      <c r="B109" s="156"/>
      <c r="D109" s="151" t="s">
        <v>442</v>
      </c>
      <c r="E109" s="157" t="s">
        <v>3</v>
      </c>
      <c r="F109" s="158" t="s">
        <v>9682</v>
      </c>
      <c r="H109" s="159">
        <v>190.28</v>
      </c>
      <c r="I109" s="160"/>
      <c r="L109" s="156"/>
      <c r="M109" s="161"/>
      <c r="T109" s="162"/>
      <c r="AT109" s="157" t="s">
        <v>442</v>
      </c>
      <c r="AU109" s="157" t="s">
        <v>79</v>
      </c>
      <c r="AV109" s="12" t="s">
        <v>79</v>
      </c>
      <c r="AW109" s="12" t="s">
        <v>31</v>
      </c>
      <c r="AX109" s="12" t="s">
        <v>76</v>
      </c>
      <c r="AY109" s="157" t="s">
        <v>328</v>
      </c>
    </row>
    <row r="110" spans="2:65" s="1" customFormat="1" ht="33" customHeight="1">
      <c r="B110" s="133"/>
      <c r="C110" s="134" t="s">
        <v>113</v>
      </c>
      <c r="D110" s="134" t="s">
        <v>331</v>
      </c>
      <c r="E110" s="135" t="s">
        <v>8675</v>
      </c>
      <c r="F110" s="136" t="s">
        <v>8676</v>
      </c>
      <c r="G110" s="137" t="s">
        <v>439</v>
      </c>
      <c r="H110" s="138">
        <v>11.81</v>
      </c>
      <c r="I110" s="139"/>
      <c r="J110" s="140">
        <f>ROUND(I110*H110,2)</f>
        <v>0</v>
      </c>
      <c r="K110" s="136" t="s">
        <v>8677</v>
      </c>
      <c r="L110" s="34"/>
      <c r="M110" s="141" t="s">
        <v>3</v>
      </c>
      <c r="N110" s="142" t="s">
        <v>40</v>
      </c>
      <c r="P110" s="143">
        <f>O110*H110</f>
        <v>0</v>
      </c>
      <c r="Q110" s="143">
        <v>9.0000000000000006E-5</v>
      </c>
      <c r="R110" s="143">
        <f>Q110*H110</f>
        <v>1.0629000000000001E-3</v>
      </c>
      <c r="S110" s="143">
        <v>0.23</v>
      </c>
      <c r="T110" s="144">
        <f>S110*H110</f>
        <v>2.7163000000000004</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9683</v>
      </c>
    </row>
    <row r="111" spans="2:65" s="1" customFormat="1">
      <c r="B111" s="34"/>
      <c r="D111" s="147" t="s">
        <v>338</v>
      </c>
      <c r="F111" s="148" t="s">
        <v>8679</v>
      </c>
      <c r="I111" s="149"/>
      <c r="L111" s="34"/>
      <c r="M111" s="150"/>
      <c r="T111" s="55"/>
      <c r="AT111" s="19" t="s">
        <v>338</v>
      </c>
      <c r="AU111" s="19" t="s">
        <v>79</v>
      </c>
    </row>
    <row r="112" spans="2:65" s="14" customFormat="1" ht="33.75">
      <c r="B112" s="170"/>
      <c r="D112" s="151" t="s">
        <v>442</v>
      </c>
      <c r="E112" s="171" t="s">
        <v>3</v>
      </c>
      <c r="F112" s="172" t="s">
        <v>458</v>
      </c>
      <c r="H112" s="171" t="s">
        <v>3</v>
      </c>
      <c r="I112" s="173"/>
      <c r="L112" s="170"/>
      <c r="M112" s="174"/>
      <c r="T112" s="175"/>
      <c r="AT112" s="171" t="s">
        <v>442</v>
      </c>
      <c r="AU112" s="171" t="s">
        <v>79</v>
      </c>
      <c r="AV112" s="14" t="s">
        <v>76</v>
      </c>
      <c r="AW112" s="14" t="s">
        <v>31</v>
      </c>
      <c r="AX112" s="14" t="s">
        <v>69</v>
      </c>
      <c r="AY112" s="171" t="s">
        <v>328</v>
      </c>
    </row>
    <row r="113" spans="2:65" s="12" customFormat="1">
      <c r="B113" s="156"/>
      <c r="D113" s="151" t="s">
        <v>442</v>
      </c>
      <c r="E113" s="157" t="s">
        <v>3</v>
      </c>
      <c r="F113" s="158" t="s">
        <v>9684</v>
      </c>
      <c r="H113" s="159">
        <v>11.81</v>
      </c>
      <c r="I113" s="160"/>
      <c r="L113" s="156"/>
      <c r="M113" s="161"/>
      <c r="T113" s="162"/>
      <c r="AT113" s="157" t="s">
        <v>442</v>
      </c>
      <c r="AU113" s="157" t="s">
        <v>79</v>
      </c>
      <c r="AV113" s="12" t="s">
        <v>79</v>
      </c>
      <c r="AW113" s="12" t="s">
        <v>31</v>
      </c>
      <c r="AX113" s="12" t="s">
        <v>76</v>
      </c>
      <c r="AY113" s="157" t="s">
        <v>328</v>
      </c>
    </row>
    <row r="114" spans="2:65" s="1" customFormat="1" ht="33" customHeight="1">
      <c r="B114" s="133"/>
      <c r="C114" s="134" t="s">
        <v>138</v>
      </c>
      <c r="D114" s="134" t="s">
        <v>331</v>
      </c>
      <c r="E114" s="135" t="s">
        <v>9685</v>
      </c>
      <c r="F114" s="136" t="s">
        <v>9686</v>
      </c>
      <c r="G114" s="137" t="s">
        <v>439</v>
      </c>
      <c r="H114" s="138">
        <v>380.56</v>
      </c>
      <c r="I114" s="139"/>
      <c r="J114" s="140">
        <f>ROUND(I114*H114,2)</f>
        <v>0</v>
      </c>
      <c r="K114" s="136" t="s">
        <v>8677</v>
      </c>
      <c r="L114" s="34"/>
      <c r="M114" s="141" t="s">
        <v>3</v>
      </c>
      <c r="N114" s="142" t="s">
        <v>40</v>
      </c>
      <c r="P114" s="143">
        <f>O114*H114</f>
        <v>0</v>
      </c>
      <c r="Q114" s="143">
        <v>3.3E-4</v>
      </c>
      <c r="R114" s="143">
        <f>Q114*H114</f>
        <v>0.1255848</v>
      </c>
      <c r="S114" s="143">
        <v>0.69</v>
      </c>
      <c r="T114" s="144">
        <f>S114*H114</f>
        <v>262.58639999999997</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9687</v>
      </c>
    </row>
    <row r="115" spans="2:65" s="1" customFormat="1">
      <c r="B115" s="34"/>
      <c r="D115" s="147" t="s">
        <v>338</v>
      </c>
      <c r="F115" s="148" t="s">
        <v>9688</v>
      </c>
      <c r="I115" s="149"/>
      <c r="L115" s="34"/>
      <c r="M115" s="150"/>
      <c r="T115" s="55"/>
      <c r="AT115" s="19" t="s">
        <v>338</v>
      </c>
      <c r="AU115" s="19" t="s">
        <v>79</v>
      </c>
    </row>
    <row r="116" spans="2:65" s="14" customFormat="1" ht="33.75">
      <c r="B116" s="170"/>
      <c r="D116" s="151" t="s">
        <v>442</v>
      </c>
      <c r="E116" s="171" t="s">
        <v>3</v>
      </c>
      <c r="F116" s="172" t="s">
        <v>458</v>
      </c>
      <c r="H116" s="171" t="s">
        <v>3</v>
      </c>
      <c r="I116" s="173"/>
      <c r="L116" s="170"/>
      <c r="M116" s="174"/>
      <c r="T116" s="175"/>
      <c r="AT116" s="171" t="s">
        <v>442</v>
      </c>
      <c r="AU116" s="171" t="s">
        <v>79</v>
      </c>
      <c r="AV116" s="14" t="s">
        <v>76</v>
      </c>
      <c r="AW116" s="14" t="s">
        <v>31</v>
      </c>
      <c r="AX116" s="14" t="s">
        <v>69</v>
      </c>
      <c r="AY116" s="171" t="s">
        <v>328</v>
      </c>
    </row>
    <row r="117" spans="2:65" s="12" customFormat="1">
      <c r="B117" s="156"/>
      <c r="D117" s="151" t="s">
        <v>442</v>
      </c>
      <c r="E117" s="157" t="s">
        <v>3</v>
      </c>
      <c r="F117" s="158" t="s">
        <v>9689</v>
      </c>
      <c r="H117" s="159">
        <v>380.56</v>
      </c>
      <c r="I117" s="160"/>
      <c r="L117" s="156"/>
      <c r="M117" s="161"/>
      <c r="T117" s="162"/>
      <c r="AT117" s="157" t="s">
        <v>442</v>
      </c>
      <c r="AU117" s="157" t="s">
        <v>79</v>
      </c>
      <c r="AV117" s="12" t="s">
        <v>79</v>
      </c>
      <c r="AW117" s="12" t="s">
        <v>31</v>
      </c>
      <c r="AX117" s="12" t="s">
        <v>76</v>
      </c>
      <c r="AY117" s="157" t="s">
        <v>328</v>
      </c>
    </row>
    <row r="118" spans="2:65" s="1" customFormat="1" ht="16.5" customHeight="1">
      <c r="B118" s="133"/>
      <c r="C118" s="134" t="s">
        <v>150</v>
      </c>
      <c r="D118" s="134" t="s">
        <v>331</v>
      </c>
      <c r="E118" s="135" t="s">
        <v>474</v>
      </c>
      <c r="F118" s="136" t="s">
        <v>475</v>
      </c>
      <c r="G118" s="137" t="s">
        <v>476</v>
      </c>
      <c r="H118" s="138">
        <v>59.47</v>
      </c>
      <c r="I118" s="139"/>
      <c r="J118" s="140">
        <f>ROUND(I118*H118,2)</f>
        <v>0</v>
      </c>
      <c r="K118" s="136" t="s">
        <v>335</v>
      </c>
      <c r="L118" s="34"/>
      <c r="M118" s="141" t="s">
        <v>3</v>
      </c>
      <c r="N118" s="142" t="s">
        <v>40</v>
      </c>
      <c r="P118" s="143">
        <f>O118*H118</f>
        <v>0</v>
      </c>
      <c r="Q118" s="143">
        <v>0</v>
      </c>
      <c r="R118" s="143">
        <f>Q118*H118</f>
        <v>0</v>
      </c>
      <c r="S118" s="143">
        <v>0.20499999999999999</v>
      </c>
      <c r="T118" s="144">
        <f>S118*H118</f>
        <v>12.19135</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9690</v>
      </c>
    </row>
    <row r="119" spans="2:65" s="1" customFormat="1">
      <c r="B119" s="34"/>
      <c r="D119" s="147" t="s">
        <v>338</v>
      </c>
      <c r="F119" s="148" t="s">
        <v>478</v>
      </c>
      <c r="I119" s="149"/>
      <c r="L119" s="34"/>
      <c r="M119" s="150"/>
      <c r="T119" s="55"/>
      <c r="AT119" s="19" t="s">
        <v>338</v>
      </c>
      <c r="AU119" s="19" t="s">
        <v>79</v>
      </c>
    </row>
    <row r="120" spans="2:65" s="12" customFormat="1">
      <c r="B120" s="156"/>
      <c r="D120" s="151" t="s">
        <v>442</v>
      </c>
      <c r="E120" s="157" t="s">
        <v>3</v>
      </c>
      <c r="F120" s="158" t="s">
        <v>9691</v>
      </c>
      <c r="H120" s="159">
        <v>59.47</v>
      </c>
      <c r="I120" s="160"/>
      <c r="L120" s="156"/>
      <c r="M120" s="161"/>
      <c r="T120" s="162"/>
      <c r="AT120" s="157" t="s">
        <v>442</v>
      </c>
      <c r="AU120" s="157" t="s">
        <v>79</v>
      </c>
      <c r="AV120" s="12" t="s">
        <v>79</v>
      </c>
      <c r="AW120" s="12" t="s">
        <v>31</v>
      </c>
      <c r="AX120" s="12" t="s">
        <v>76</v>
      </c>
      <c r="AY120" s="157" t="s">
        <v>328</v>
      </c>
    </row>
    <row r="121" spans="2:65" s="1" customFormat="1" ht="16.5" customHeight="1">
      <c r="B121" s="133"/>
      <c r="C121" s="134" t="s">
        <v>168</v>
      </c>
      <c r="D121" s="134" t="s">
        <v>331</v>
      </c>
      <c r="E121" s="135" t="s">
        <v>481</v>
      </c>
      <c r="F121" s="136" t="s">
        <v>482</v>
      </c>
      <c r="G121" s="137" t="s">
        <v>476</v>
      </c>
      <c r="H121" s="138">
        <v>5.4</v>
      </c>
      <c r="I121" s="139"/>
      <c r="J121" s="140">
        <f>ROUND(I121*H121,2)</f>
        <v>0</v>
      </c>
      <c r="K121" s="136" t="s">
        <v>335</v>
      </c>
      <c r="L121" s="34"/>
      <c r="M121" s="141" t="s">
        <v>3</v>
      </c>
      <c r="N121" s="142" t="s">
        <v>40</v>
      </c>
      <c r="P121" s="143">
        <f>O121*H121</f>
        <v>0</v>
      </c>
      <c r="Q121" s="143">
        <v>0</v>
      </c>
      <c r="R121" s="143">
        <f>Q121*H121</f>
        <v>0</v>
      </c>
      <c r="S121" s="143">
        <v>0.04</v>
      </c>
      <c r="T121" s="144">
        <f>S121*H121</f>
        <v>0.21600000000000003</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9692</v>
      </c>
    </row>
    <row r="122" spans="2:65" s="1" customFormat="1">
      <c r="B122" s="34"/>
      <c r="D122" s="147" t="s">
        <v>338</v>
      </c>
      <c r="F122" s="148" t="s">
        <v>484</v>
      </c>
      <c r="I122" s="149"/>
      <c r="L122" s="34"/>
      <c r="M122" s="150"/>
      <c r="T122" s="55"/>
      <c r="AT122" s="19" t="s">
        <v>338</v>
      </c>
      <c r="AU122" s="19" t="s">
        <v>79</v>
      </c>
    </row>
    <row r="123" spans="2:65" s="1" customFormat="1" ht="24.2" customHeight="1">
      <c r="B123" s="133"/>
      <c r="C123" s="134" t="s">
        <v>171</v>
      </c>
      <c r="D123" s="134" t="s">
        <v>331</v>
      </c>
      <c r="E123" s="135" t="s">
        <v>485</v>
      </c>
      <c r="F123" s="136" t="s">
        <v>486</v>
      </c>
      <c r="G123" s="137" t="s">
        <v>439</v>
      </c>
      <c r="H123" s="138">
        <v>72.39</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9693</v>
      </c>
    </row>
    <row r="124" spans="2:65" s="1" customFormat="1">
      <c r="B124" s="34"/>
      <c r="D124" s="147" t="s">
        <v>338</v>
      </c>
      <c r="F124" s="148" t="s">
        <v>488</v>
      </c>
      <c r="I124" s="149"/>
      <c r="L124" s="34"/>
      <c r="M124" s="150"/>
      <c r="T124" s="55"/>
      <c r="AT124" s="19" t="s">
        <v>338</v>
      </c>
      <c r="AU124" s="19" t="s">
        <v>79</v>
      </c>
    </row>
    <row r="125" spans="2:65" s="1" customFormat="1" ht="33" customHeight="1">
      <c r="B125" s="133"/>
      <c r="C125" s="134" t="s">
        <v>183</v>
      </c>
      <c r="D125" s="134" t="s">
        <v>331</v>
      </c>
      <c r="E125" s="135" t="s">
        <v>489</v>
      </c>
      <c r="F125" s="136" t="s">
        <v>490</v>
      </c>
      <c r="G125" s="137" t="s">
        <v>491</v>
      </c>
      <c r="H125" s="138">
        <v>60</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9694</v>
      </c>
    </row>
    <row r="126" spans="2:65" s="1" customFormat="1">
      <c r="B126" s="34"/>
      <c r="D126" s="147" t="s">
        <v>338</v>
      </c>
      <c r="F126" s="148" t="s">
        <v>493</v>
      </c>
      <c r="I126" s="149"/>
      <c r="L126" s="34"/>
      <c r="M126" s="150"/>
      <c r="T126" s="55"/>
      <c r="AT126" s="19" t="s">
        <v>338</v>
      </c>
      <c r="AU126" s="19" t="s">
        <v>79</v>
      </c>
    </row>
    <row r="127" spans="2:65" s="12" customFormat="1" ht="22.5">
      <c r="B127" s="156"/>
      <c r="D127" s="151" t="s">
        <v>442</v>
      </c>
      <c r="E127" s="157" t="s">
        <v>3</v>
      </c>
      <c r="F127" s="158" t="s">
        <v>9695</v>
      </c>
      <c r="H127" s="159">
        <v>60</v>
      </c>
      <c r="I127" s="160"/>
      <c r="L127" s="156"/>
      <c r="M127" s="161"/>
      <c r="T127" s="162"/>
      <c r="AT127" s="157" t="s">
        <v>442</v>
      </c>
      <c r="AU127" s="157" t="s">
        <v>79</v>
      </c>
      <c r="AV127" s="12" t="s">
        <v>79</v>
      </c>
      <c r="AW127" s="12" t="s">
        <v>31</v>
      </c>
      <c r="AX127" s="12" t="s">
        <v>76</v>
      </c>
      <c r="AY127" s="157" t="s">
        <v>328</v>
      </c>
    </row>
    <row r="128" spans="2:65" s="1" customFormat="1" ht="24.2" customHeight="1">
      <c r="B128" s="133"/>
      <c r="C128" s="134" t="s">
        <v>235</v>
      </c>
      <c r="D128" s="134" t="s">
        <v>331</v>
      </c>
      <c r="E128" s="135" t="s">
        <v>500</v>
      </c>
      <c r="F128" s="136" t="s">
        <v>501</v>
      </c>
      <c r="G128" s="137" t="s">
        <v>491</v>
      </c>
      <c r="H128" s="138">
        <v>65</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9696</v>
      </c>
    </row>
    <row r="129" spans="2:65" s="1" customFormat="1">
      <c r="B129" s="34"/>
      <c r="D129" s="147" t="s">
        <v>338</v>
      </c>
      <c r="F129" s="148" t="s">
        <v>503</v>
      </c>
      <c r="I129" s="149"/>
      <c r="L129" s="34"/>
      <c r="M129" s="150"/>
      <c r="T129" s="55"/>
      <c r="AT129" s="19" t="s">
        <v>338</v>
      </c>
      <c r="AU129" s="19" t="s">
        <v>79</v>
      </c>
    </row>
    <row r="130" spans="2:65" s="12" customFormat="1">
      <c r="B130" s="156"/>
      <c r="D130" s="151" t="s">
        <v>442</v>
      </c>
      <c r="E130" s="157" t="s">
        <v>3</v>
      </c>
      <c r="F130" s="158" t="s">
        <v>9697</v>
      </c>
      <c r="H130" s="159">
        <v>65</v>
      </c>
      <c r="I130" s="160"/>
      <c r="L130" s="156"/>
      <c r="M130" s="161"/>
      <c r="T130" s="162"/>
      <c r="AT130" s="157" t="s">
        <v>442</v>
      </c>
      <c r="AU130" s="157" t="s">
        <v>79</v>
      </c>
      <c r="AV130" s="12" t="s">
        <v>79</v>
      </c>
      <c r="AW130" s="12" t="s">
        <v>31</v>
      </c>
      <c r="AX130" s="12" t="s">
        <v>76</v>
      </c>
      <c r="AY130" s="157" t="s">
        <v>328</v>
      </c>
    </row>
    <row r="131" spans="2:65" s="1" customFormat="1" ht="16.5" customHeight="1">
      <c r="B131" s="133"/>
      <c r="C131" s="176" t="s">
        <v>239</v>
      </c>
      <c r="D131" s="176" t="s">
        <v>539</v>
      </c>
      <c r="E131" s="177" t="s">
        <v>9303</v>
      </c>
      <c r="F131" s="178" t="s">
        <v>9304</v>
      </c>
      <c r="G131" s="179" t="s">
        <v>585</v>
      </c>
      <c r="H131" s="180">
        <v>126.75</v>
      </c>
      <c r="I131" s="181"/>
      <c r="J131" s="182">
        <f>ROUND(I131*H131,2)</f>
        <v>0</v>
      </c>
      <c r="K131" s="178" t="s">
        <v>335</v>
      </c>
      <c r="L131" s="183"/>
      <c r="M131" s="184" t="s">
        <v>3</v>
      </c>
      <c r="N131" s="185" t="s">
        <v>40</v>
      </c>
      <c r="P131" s="143">
        <f>O131*H131</f>
        <v>0</v>
      </c>
      <c r="Q131" s="143">
        <v>1</v>
      </c>
      <c r="R131" s="143">
        <f>Q131*H131</f>
        <v>126.75</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9698</v>
      </c>
    </row>
    <row r="132" spans="2:65" s="12" customFormat="1">
      <c r="B132" s="156"/>
      <c r="D132" s="151" t="s">
        <v>442</v>
      </c>
      <c r="E132" s="157" t="s">
        <v>3</v>
      </c>
      <c r="F132" s="158" t="s">
        <v>9699</v>
      </c>
      <c r="H132" s="159">
        <v>126.75</v>
      </c>
      <c r="I132" s="160"/>
      <c r="L132" s="156"/>
      <c r="M132" s="161"/>
      <c r="T132" s="162"/>
      <c r="AT132" s="157" t="s">
        <v>442</v>
      </c>
      <c r="AU132" s="157" t="s">
        <v>79</v>
      </c>
      <c r="AV132" s="12" t="s">
        <v>79</v>
      </c>
      <c r="AW132" s="12" t="s">
        <v>31</v>
      </c>
      <c r="AX132" s="12" t="s">
        <v>76</v>
      </c>
      <c r="AY132" s="157" t="s">
        <v>328</v>
      </c>
    </row>
    <row r="133" spans="2:65" s="1" customFormat="1" ht="16.5" customHeight="1">
      <c r="B133" s="133"/>
      <c r="C133" s="134" t="s">
        <v>9</v>
      </c>
      <c r="D133" s="134" t="s">
        <v>331</v>
      </c>
      <c r="E133" s="135" t="s">
        <v>506</v>
      </c>
      <c r="F133" s="136" t="s">
        <v>507</v>
      </c>
      <c r="G133" s="137" t="s">
        <v>491</v>
      </c>
      <c r="H133" s="138">
        <v>70.935000000000002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9700</v>
      </c>
    </row>
    <row r="134" spans="2:65" s="1" customFormat="1">
      <c r="B134" s="34"/>
      <c r="D134" s="147" t="s">
        <v>338</v>
      </c>
      <c r="F134" s="148" t="s">
        <v>509</v>
      </c>
      <c r="I134" s="149"/>
      <c r="L134" s="34"/>
      <c r="M134" s="150"/>
      <c r="T134" s="55"/>
      <c r="AT134" s="19" t="s">
        <v>338</v>
      </c>
      <c r="AU134" s="19" t="s">
        <v>79</v>
      </c>
    </row>
    <row r="135" spans="2:65" s="12" customFormat="1" ht="22.5">
      <c r="B135" s="156"/>
      <c r="D135" s="151" t="s">
        <v>442</v>
      </c>
      <c r="E135" s="157" t="s">
        <v>3</v>
      </c>
      <c r="F135" s="158" t="s">
        <v>9701</v>
      </c>
      <c r="H135" s="159">
        <v>10.935</v>
      </c>
      <c r="I135" s="160"/>
      <c r="L135" s="156"/>
      <c r="M135" s="161"/>
      <c r="T135" s="162"/>
      <c r="AT135" s="157" t="s">
        <v>442</v>
      </c>
      <c r="AU135" s="157" t="s">
        <v>79</v>
      </c>
      <c r="AV135" s="12" t="s">
        <v>79</v>
      </c>
      <c r="AW135" s="12" t="s">
        <v>31</v>
      </c>
      <c r="AX135" s="12" t="s">
        <v>69</v>
      </c>
      <c r="AY135" s="157" t="s">
        <v>328</v>
      </c>
    </row>
    <row r="136" spans="2:65" s="12" customFormat="1">
      <c r="B136" s="156"/>
      <c r="D136" s="151" t="s">
        <v>442</v>
      </c>
      <c r="E136" s="157" t="s">
        <v>3</v>
      </c>
      <c r="F136" s="158" t="s">
        <v>9702</v>
      </c>
      <c r="H136" s="159">
        <v>60</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70.935000000000002</v>
      </c>
      <c r="I137" s="167"/>
      <c r="L137" s="163"/>
      <c r="M137" s="168"/>
      <c r="T137" s="169"/>
      <c r="AT137" s="164" t="s">
        <v>442</v>
      </c>
      <c r="AU137" s="164" t="s">
        <v>79</v>
      </c>
      <c r="AV137" s="13" t="s">
        <v>113</v>
      </c>
      <c r="AW137" s="13" t="s">
        <v>31</v>
      </c>
      <c r="AX137" s="13" t="s">
        <v>76</v>
      </c>
      <c r="AY137" s="164" t="s">
        <v>328</v>
      </c>
    </row>
    <row r="138" spans="2:65" s="1" customFormat="1" ht="24.2" customHeight="1">
      <c r="B138" s="133"/>
      <c r="C138" s="134" t="s">
        <v>505</v>
      </c>
      <c r="D138" s="134" t="s">
        <v>331</v>
      </c>
      <c r="E138" s="135" t="s">
        <v>513</v>
      </c>
      <c r="F138" s="136" t="s">
        <v>514</v>
      </c>
      <c r="G138" s="137" t="s">
        <v>439</v>
      </c>
      <c r="H138" s="138">
        <v>234.9</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9703</v>
      </c>
    </row>
    <row r="139" spans="2:65" s="1" customFormat="1">
      <c r="B139" s="34"/>
      <c r="D139" s="147" t="s">
        <v>338</v>
      </c>
      <c r="F139" s="148" t="s">
        <v>516</v>
      </c>
      <c r="I139" s="149"/>
      <c r="L139" s="34"/>
      <c r="M139" s="150"/>
      <c r="T139" s="55"/>
      <c r="AT139" s="19" t="s">
        <v>338</v>
      </c>
      <c r="AU139" s="19" t="s">
        <v>79</v>
      </c>
    </row>
    <row r="140" spans="2:65" s="12" customFormat="1">
      <c r="B140" s="156"/>
      <c r="D140" s="151" t="s">
        <v>442</v>
      </c>
      <c r="E140" s="157" t="s">
        <v>3</v>
      </c>
      <c r="F140" s="158" t="s">
        <v>9704</v>
      </c>
      <c r="H140" s="159">
        <v>52.4</v>
      </c>
      <c r="I140" s="160"/>
      <c r="L140" s="156"/>
      <c r="M140" s="161"/>
      <c r="T140" s="162"/>
      <c r="AT140" s="157" t="s">
        <v>442</v>
      </c>
      <c r="AU140" s="157" t="s">
        <v>79</v>
      </c>
      <c r="AV140" s="12" t="s">
        <v>79</v>
      </c>
      <c r="AW140" s="12" t="s">
        <v>31</v>
      </c>
      <c r="AX140" s="12" t="s">
        <v>69</v>
      </c>
      <c r="AY140" s="157" t="s">
        <v>328</v>
      </c>
    </row>
    <row r="141" spans="2:65" s="12" customFormat="1">
      <c r="B141" s="156"/>
      <c r="D141" s="151" t="s">
        <v>442</v>
      </c>
      <c r="E141" s="157" t="s">
        <v>3</v>
      </c>
      <c r="F141" s="158" t="s">
        <v>9705</v>
      </c>
      <c r="H141" s="159">
        <v>182.5</v>
      </c>
      <c r="I141" s="160"/>
      <c r="L141" s="156"/>
      <c r="M141" s="161"/>
      <c r="T141" s="162"/>
      <c r="AT141" s="157" t="s">
        <v>442</v>
      </c>
      <c r="AU141" s="157" t="s">
        <v>79</v>
      </c>
      <c r="AV141" s="12" t="s">
        <v>79</v>
      </c>
      <c r="AW141" s="12" t="s">
        <v>31</v>
      </c>
      <c r="AX141" s="12" t="s">
        <v>69</v>
      </c>
      <c r="AY141" s="157" t="s">
        <v>328</v>
      </c>
    </row>
    <row r="142" spans="2:65" s="13" customFormat="1">
      <c r="B142" s="163"/>
      <c r="D142" s="151" t="s">
        <v>442</v>
      </c>
      <c r="E142" s="164" t="s">
        <v>3</v>
      </c>
      <c r="F142" s="165" t="s">
        <v>452</v>
      </c>
      <c r="H142" s="166">
        <v>234.9</v>
      </c>
      <c r="I142" s="167"/>
      <c r="L142" s="163"/>
      <c r="M142" s="168"/>
      <c r="T142" s="169"/>
      <c r="AT142" s="164" t="s">
        <v>442</v>
      </c>
      <c r="AU142" s="164" t="s">
        <v>79</v>
      </c>
      <c r="AV142" s="13" t="s">
        <v>113</v>
      </c>
      <c r="AW142" s="13" t="s">
        <v>31</v>
      </c>
      <c r="AX142" s="13" t="s">
        <v>76</v>
      </c>
      <c r="AY142" s="164" t="s">
        <v>328</v>
      </c>
    </row>
    <row r="143" spans="2:65" s="11" customFormat="1" ht="22.9" customHeight="1">
      <c r="B143" s="121"/>
      <c r="D143" s="122" t="s">
        <v>68</v>
      </c>
      <c r="E143" s="131" t="s">
        <v>138</v>
      </c>
      <c r="F143" s="131" t="s">
        <v>578</v>
      </c>
      <c r="I143" s="124"/>
      <c r="J143" s="132">
        <f>BK143</f>
        <v>0</v>
      </c>
      <c r="L143" s="121"/>
      <c r="M143" s="126"/>
      <c r="P143" s="127">
        <f>SUM(P144:P181)</f>
        <v>0</v>
      </c>
      <c r="R143" s="127">
        <f>SUM(R144:R181)</f>
        <v>279.32933800000001</v>
      </c>
      <c r="T143" s="128">
        <f>SUM(T144:T181)</f>
        <v>0</v>
      </c>
      <c r="AR143" s="122" t="s">
        <v>76</v>
      </c>
      <c r="AT143" s="129" t="s">
        <v>68</v>
      </c>
      <c r="AU143" s="129" t="s">
        <v>76</v>
      </c>
      <c r="AY143" s="122" t="s">
        <v>328</v>
      </c>
      <c r="BK143" s="130">
        <f>SUM(BK144:BK181)</f>
        <v>0</v>
      </c>
    </row>
    <row r="144" spans="2:65" s="1" customFormat="1" ht="37.9" customHeight="1">
      <c r="B144" s="133"/>
      <c r="C144" s="134" t="s">
        <v>512</v>
      </c>
      <c r="D144" s="134" t="s">
        <v>331</v>
      </c>
      <c r="E144" s="135" t="s">
        <v>579</v>
      </c>
      <c r="F144" s="136" t="s">
        <v>580</v>
      </c>
      <c r="G144" s="137" t="s">
        <v>439</v>
      </c>
      <c r="H144" s="138">
        <v>234.9</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9706</v>
      </c>
    </row>
    <row r="145" spans="2:65" s="1" customFormat="1">
      <c r="B145" s="34"/>
      <c r="D145" s="147" t="s">
        <v>338</v>
      </c>
      <c r="F145" s="148" t="s">
        <v>582</v>
      </c>
      <c r="I145" s="149"/>
      <c r="L145" s="34"/>
      <c r="M145" s="150"/>
      <c r="T145" s="55"/>
      <c r="AT145" s="19" t="s">
        <v>338</v>
      </c>
      <c r="AU145" s="19" t="s">
        <v>79</v>
      </c>
    </row>
    <row r="146" spans="2:65" s="1" customFormat="1" ht="21.75" customHeight="1">
      <c r="B146" s="133"/>
      <c r="C146" s="176" t="s">
        <v>526</v>
      </c>
      <c r="D146" s="176" t="s">
        <v>539</v>
      </c>
      <c r="E146" s="177" t="s">
        <v>583</v>
      </c>
      <c r="F146" s="178" t="s">
        <v>584</v>
      </c>
      <c r="G146" s="179" t="s">
        <v>585</v>
      </c>
      <c r="H146" s="180">
        <v>6.5179999999999998</v>
      </c>
      <c r="I146" s="181"/>
      <c r="J146" s="182">
        <f>ROUND(I146*H146,2)</f>
        <v>0</v>
      </c>
      <c r="K146" s="178" t="s">
        <v>335</v>
      </c>
      <c r="L146" s="183"/>
      <c r="M146" s="184" t="s">
        <v>3</v>
      </c>
      <c r="N146" s="185" t="s">
        <v>40</v>
      </c>
      <c r="P146" s="143">
        <f>O146*H146</f>
        <v>0</v>
      </c>
      <c r="Q146" s="143">
        <v>1</v>
      </c>
      <c r="R146" s="143">
        <f>Q146*H146</f>
        <v>6.5179999999999998</v>
      </c>
      <c r="S146" s="143">
        <v>0</v>
      </c>
      <c r="T146" s="144">
        <f>S146*H146</f>
        <v>0</v>
      </c>
      <c r="AR146" s="145" t="s">
        <v>171</v>
      </c>
      <c r="AT146" s="145" t="s">
        <v>539</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9707</v>
      </c>
    </row>
    <row r="147" spans="2:65" s="12" customFormat="1" ht="22.5">
      <c r="B147" s="156"/>
      <c r="D147" s="151" t="s">
        <v>442</v>
      </c>
      <c r="E147" s="157" t="s">
        <v>3</v>
      </c>
      <c r="F147" s="158" t="s">
        <v>9708</v>
      </c>
      <c r="H147" s="159">
        <v>6.5179999999999998</v>
      </c>
      <c r="I147" s="160"/>
      <c r="L147" s="156"/>
      <c r="M147" s="161"/>
      <c r="T147" s="162"/>
      <c r="AT147" s="157" t="s">
        <v>442</v>
      </c>
      <c r="AU147" s="157" t="s">
        <v>79</v>
      </c>
      <c r="AV147" s="12" t="s">
        <v>79</v>
      </c>
      <c r="AW147" s="12" t="s">
        <v>31</v>
      </c>
      <c r="AX147" s="12" t="s">
        <v>76</v>
      </c>
      <c r="AY147" s="157" t="s">
        <v>328</v>
      </c>
    </row>
    <row r="148" spans="2:65" s="1" customFormat="1" ht="24.2" customHeight="1">
      <c r="B148" s="133"/>
      <c r="C148" s="134" t="s">
        <v>532</v>
      </c>
      <c r="D148" s="134" t="s">
        <v>331</v>
      </c>
      <c r="E148" s="135" t="s">
        <v>599</v>
      </c>
      <c r="F148" s="136" t="s">
        <v>600</v>
      </c>
      <c r="G148" s="137" t="s">
        <v>439</v>
      </c>
      <c r="H148" s="138">
        <v>182.5</v>
      </c>
      <c r="I148" s="139"/>
      <c r="J148" s="140">
        <f>ROUND(I148*H148,2)</f>
        <v>0</v>
      </c>
      <c r="K148" s="136" t="s">
        <v>335</v>
      </c>
      <c r="L148" s="34"/>
      <c r="M148" s="141" t="s">
        <v>3</v>
      </c>
      <c r="N148" s="142" t="s">
        <v>40</v>
      </c>
      <c r="P148" s="143">
        <f>O148*H148</f>
        <v>0</v>
      </c>
      <c r="Q148" s="143">
        <v>9.6680000000000002E-2</v>
      </c>
      <c r="R148" s="143">
        <f>Q148*H148</f>
        <v>17.644100000000002</v>
      </c>
      <c r="S148" s="143">
        <v>0</v>
      </c>
      <c r="T148" s="144">
        <f>S148*H148</f>
        <v>0</v>
      </c>
      <c r="AR148" s="145" t="s">
        <v>113</v>
      </c>
      <c r="AT148" s="145" t="s">
        <v>331</v>
      </c>
      <c r="AU148" s="145" t="s">
        <v>79</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9709</v>
      </c>
    </row>
    <row r="149" spans="2:65" s="1" customFormat="1">
      <c r="B149" s="34"/>
      <c r="D149" s="147" t="s">
        <v>338</v>
      </c>
      <c r="F149" s="148" t="s">
        <v>602</v>
      </c>
      <c r="I149" s="149"/>
      <c r="L149" s="34"/>
      <c r="M149" s="150"/>
      <c r="T149" s="55"/>
      <c r="AT149" s="19" t="s">
        <v>338</v>
      </c>
      <c r="AU149" s="19" t="s">
        <v>79</v>
      </c>
    </row>
    <row r="150" spans="2:65" s="12" customFormat="1">
      <c r="B150" s="156"/>
      <c r="D150" s="151" t="s">
        <v>442</v>
      </c>
      <c r="E150" s="157" t="s">
        <v>3</v>
      </c>
      <c r="F150" s="158" t="s">
        <v>9710</v>
      </c>
      <c r="H150" s="159">
        <v>182.5</v>
      </c>
      <c r="I150" s="160"/>
      <c r="L150" s="156"/>
      <c r="M150" s="161"/>
      <c r="T150" s="162"/>
      <c r="AT150" s="157" t="s">
        <v>442</v>
      </c>
      <c r="AU150" s="157" t="s">
        <v>79</v>
      </c>
      <c r="AV150" s="12" t="s">
        <v>79</v>
      </c>
      <c r="AW150" s="12" t="s">
        <v>31</v>
      </c>
      <c r="AX150" s="12" t="s">
        <v>76</v>
      </c>
      <c r="AY150" s="157" t="s">
        <v>328</v>
      </c>
    </row>
    <row r="151" spans="2:65" s="1" customFormat="1" ht="24.2" customHeight="1">
      <c r="B151" s="133"/>
      <c r="C151" s="134" t="s">
        <v>538</v>
      </c>
      <c r="D151" s="134" t="s">
        <v>331</v>
      </c>
      <c r="E151" s="135" t="s">
        <v>611</v>
      </c>
      <c r="F151" s="136" t="s">
        <v>612</v>
      </c>
      <c r="G151" s="137" t="s">
        <v>439</v>
      </c>
      <c r="H151" s="138">
        <v>182.5</v>
      </c>
      <c r="I151" s="139"/>
      <c r="J151" s="140">
        <f>ROUND(I151*H151,2)</f>
        <v>0</v>
      </c>
      <c r="K151" s="136" t="s">
        <v>335</v>
      </c>
      <c r="L151" s="34"/>
      <c r="M151" s="141" t="s">
        <v>3</v>
      </c>
      <c r="N151" s="142" t="s">
        <v>40</v>
      </c>
      <c r="P151" s="143">
        <f>O151*H151</f>
        <v>0</v>
      </c>
      <c r="Q151" s="143">
        <v>0.18151999999999999</v>
      </c>
      <c r="R151" s="143">
        <f>Q151*H151</f>
        <v>33.127399999999994</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9711</v>
      </c>
    </row>
    <row r="152" spans="2:65" s="1" customFormat="1">
      <c r="B152" s="34"/>
      <c r="D152" s="147" t="s">
        <v>338</v>
      </c>
      <c r="F152" s="148" t="s">
        <v>614</v>
      </c>
      <c r="I152" s="149"/>
      <c r="L152" s="34"/>
      <c r="M152" s="150"/>
      <c r="T152" s="55"/>
      <c r="AT152" s="19" t="s">
        <v>338</v>
      </c>
      <c r="AU152" s="19" t="s">
        <v>79</v>
      </c>
    </row>
    <row r="153" spans="2:65" s="12" customFormat="1">
      <c r="B153" s="156"/>
      <c r="D153" s="151" t="s">
        <v>442</v>
      </c>
      <c r="E153" s="157" t="s">
        <v>3</v>
      </c>
      <c r="F153" s="158" t="s">
        <v>9710</v>
      </c>
      <c r="H153" s="159">
        <v>182.5</v>
      </c>
      <c r="I153" s="160"/>
      <c r="L153" s="156"/>
      <c r="M153" s="161"/>
      <c r="T153" s="162"/>
      <c r="AT153" s="157" t="s">
        <v>442</v>
      </c>
      <c r="AU153" s="157" t="s">
        <v>79</v>
      </c>
      <c r="AV153" s="12" t="s">
        <v>79</v>
      </c>
      <c r="AW153" s="12" t="s">
        <v>31</v>
      </c>
      <c r="AX153" s="12" t="s">
        <v>76</v>
      </c>
      <c r="AY153" s="157" t="s">
        <v>328</v>
      </c>
    </row>
    <row r="154" spans="2:65" s="1" customFormat="1" ht="33" customHeight="1">
      <c r="B154" s="133"/>
      <c r="C154" s="134" t="s">
        <v>544</v>
      </c>
      <c r="D154" s="134" t="s">
        <v>331</v>
      </c>
      <c r="E154" s="135" t="s">
        <v>617</v>
      </c>
      <c r="F154" s="136" t="s">
        <v>618</v>
      </c>
      <c r="G154" s="137" t="s">
        <v>439</v>
      </c>
      <c r="H154" s="138">
        <v>182.5</v>
      </c>
      <c r="I154" s="139"/>
      <c r="J154" s="140">
        <f>ROUND(I154*H154,2)</f>
        <v>0</v>
      </c>
      <c r="K154" s="136" t="s">
        <v>335</v>
      </c>
      <c r="L154" s="34"/>
      <c r="M154" s="141" t="s">
        <v>3</v>
      </c>
      <c r="N154" s="142" t="s">
        <v>40</v>
      </c>
      <c r="P154" s="143">
        <f>O154*H154</f>
        <v>0</v>
      </c>
      <c r="Q154" s="143">
        <v>0.23737</v>
      </c>
      <c r="R154" s="143">
        <f>Q154*H154</f>
        <v>43.320025000000001</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9712</v>
      </c>
    </row>
    <row r="155" spans="2:65" s="1" customFormat="1">
      <c r="B155" s="34"/>
      <c r="D155" s="147" t="s">
        <v>338</v>
      </c>
      <c r="F155" s="148" t="s">
        <v>620</v>
      </c>
      <c r="I155" s="149"/>
      <c r="L155" s="34"/>
      <c r="M155" s="150"/>
      <c r="T155" s="55"/>
      <c r="AT155" s="19" t="s">
        <v>338</v>
      </c>
      <c r="AU155" s="19" t="s">
        <v>79</v>
      </c>
    </row>
    <row r="156" spans="2:65" s="12" customFormat="1">
      <c r="B156" s="156"/>
      <c r="D156" s="151" t="s">
        <v>442</v>
      </c>
      <c r="E156" s="157" t="s">
        <v>3</v>
      </c>
      <c r="F156" s="158" t="s">
        <v>9710</v>
      </c>
      <c r="H156" s="159">
        <v>182.5</v>
      </c>
      <c r="I156" s="160"/>
      <c r="L156" s="156"/>
      <c r="M156" s="161"/>
      <c r="T156" s="162"/>
      <c r="AT156" s="157" t="s">
        <v>442</v>
      </c>
      <c r="AU156" s="157" t="s">
        <v>79</v>
      </c>
      <c r="AV156" s="12" t="s">
        <v>79</v>
      </c>
      <c r="AW156" s="12" t="s">
        <v>31</v>
      </c>
      <c r="AX156" s="12" t="s">
        <v>76</v>
      </c>
      <c r="AY156" s="157" t="s">
        <v>328</v>
      </c>
    </row>
    <row r="157" spans="2:65" s="1" customFormat="1" ht="24.2" customHeight="1">
      <c r="B157" s="133"/>
      <c r="C157" s="134" t="s">
        <v>550</v>
      </c>
      <c r="D157" s="134" t="s">
        <v>331</v>
      </c>
      <c r="E157" s="135" t="s">
        <v>622</v>
      </c>
      <c r="F157" s="136" t="s">
        <v>623</v>
      </c>
      <c r="G157" s="137" t="s">
        <v>439</v>
      </c>
      <c r="H157" s="138">
        <v>182.5</v>
      </c>
      <c r="I157" s="139"/>
      <c r="J157" s="140">
        <f>ROUND(I157*H157,2)</f>
        <v>0</v>
      </c>
      <c r="K157" s="136" t="s">
        <v>335</v>
      </c>
      <c r="L157" s="34"/>
      <c r="M157" s="141" t="s">
        <v>3</v>
      </c>
      <c r="N157" s="142" t="s">
        <v>40</v>
      </c>
      <c r="P157" s="143">
        <f>O157*H157</f>
        <v>0</v>
      </c>
      <c r="Q157" s="143">
        <v>0.49586999999999998</v>
      </c>
      <c r="R157" s="143">
        <f>Q157*H157</f>
        <v>90.496274999999997</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9713</v>
      </c>
    </row>
    <row r="158" spans="2:65" s="1" customFormat="1">
      <c r="B158" s="34"/>
      <c r="D158" s="147" t="s">
        <v>338</v>
      </c>
      <c r="F158" s="148" t="s">
        <v>625</v>
      </c>
      <c r="I158" s="149"/>
      <c r="L158" s="34"/>
      <c r="M158" s="150"/>
      <c r="T158" s="55"/>
      <c r="AT158" s="19" t="s">
        <v>338</v>
      </c>
      <c r="AU158" s="19" t="s">
        <v>79</v>
      </c>
    </row>
    <row r="159" spans="2:65" s="12" customFormat="1">
      <c r="B159" s="156"/>
      <c r="D159" s="151" t="s">
        <v>442</v>
      </c>
      <c r="E159" s="157" t="s">
        <v>3</v>
      </c>
      <c r="F159" s="158" t="s">
        <v>9710</v>
      </c>
      <c r="H159" s="159">
        <v>182.5</v>
      </c>
      <c r="I159" s="160"/>
      <c r="L159" s="156"/>
      <c r="M159" s="161"/>
      <c r="T159" s="162"/>
      <c r="AT159" s="157" t="s">
        <v>442</v>
      </c>
      <c r="AU159" s="157" t="s">
        <v>79</v>
      </c>
      <c r="AV159" s="12" t="s">
        <v>79</v>
      </c>
      <c r="AW159" s="12" t="s">
        <v>31</v>
      </c>
      <c r="AX159" s="12" t="s">
        <v>76</v>
      </c>
      <c r="AY159" s="157" t="s">
        <v>328</v>
      </c>
    </row>
    <row r="160" spans="2:65" s="1" customFormat="1" ht="24.2" customHeight="1">
      <c r="B160" s="133"/>
      <c r="C160" s="134" t="s">
        <v>556</v>
      </c>
      <c r="D160" s="134" t="s">
        <v>331</v>
      </c>
      <c r="E160" s="135" t="s">
        <v>627</v>
      </c>
      <c r="F160" s="136" t="s">
        <v>628</v>
      </c>
      <c r="G160" s="137" t="s">
        <v>439</v>
      </c>
      <c r="H160" s="138">
        <v>182.5</v>
      </c>
      <c r="I160" s="139"/>
      <c r="J160" s="140">
        <f>ROUND(I160*H160,2)</f>
        <v>0</v>
      </c>
      <c r="K160" s="136" t="s">
        <v>335</v>
      </c>
      <c r="L160" s="34"/>
      <c r="M160" s="141" t="s">
        <v>3</v>
      </c>
      <c r="N160" s="142" t="s">
        <v>40</v>
      </c>
      <c r="P160" s="143">
        <f>O160*H160</f>
        <v>0</v>
      </c>
      <c r="Q160" s="143">
        <v>6.0099999999999997E-3</v>
      </c>
      <c r="R160" s="143">
        <f>Q160*H160</f>
        <v>1.0968249999999999</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9714</v>
      </c>
    </row>
    <row r="161" spans="2:65" s="1" customFormat="1">
      <c r="B161" s="34"/>
      <c r="D161" s="147" t="s">
        <v>338</v>
      </c>
      <c r="F161" s="148" t="s">
        <v>630</v>
      </c>
      <c r="I161" s="149"/>
      <c r="L161" s="34"/>
      <c r="M161" s="150"/>
      <c r="T161" s="55"/>
      <c r="AT161" s="19" t="s">
        <v>338</v>
      </c>
      <c r="AU161" s="19" t="s">
        <v>79</v>
      </c>
    </row>
    <row r="162" spans="2:65" s="12" customFormat="1">
      <c r="B162" s="156"/>
      <c r="D162" s="151" t="s">
        <v>442</v>
      </c>
      <c r="E162" s="157" t="s">
        <v>3</v>
      </c>
      <c r="F162" s="158" t="s">
        <v>9710</v>
      </c>
      <c r="H162" s="159">
        <v>182.5</v>
      </c>
      <c r="I162" s="160"/>
      <c r="L162" s="156"/>
      <c r="M162" s="161"/>
      <c r="T162" s="162"/>
      <c r="AT162" s="157" t="s">
        <v>442</v>
      </c>
      <c r="AU162" s="157" t="s">
        <v>79</v>
      </c>
      <c r="AV162" s="12" t="s">
        <v>79</v>
      </c>
      <c r="AW162" s="12" t="s">
        <v>31</v>
      </c>
      <c r="AX162" s="12" t="s">
        <v>69</v>
      </c>
      <c r="AY162" s="157" t="s">
        <v>328</v>
      </c>
    </row>
    <row r="163" spans="2:65" s="13" customFormat="1">
      <c r="B163" s="163"/>
      <c r="D163" s="151" t="s">
        <v>442</v>
      </c>
      <c r="E163" s="164" t="s">
        <v>3</v>
      </c>
      <c r="F163" s="165" t="s">
        <v>452</v>
      </c>
      <c r="H163" s="166">
        <v>182.5</v>
      </c>
      <c r="I163" s="167"/>
      <c r="L163" s="163"/>
      <c r="M163" s="168"/>
      <c r="T163" s="169"/>
      <c r="AT163" s="164" t="s">
        <v>442</v>
      </c>
      <c r="AU163" s="164" t="s">
        <v>79</v>
      </c>
      <c r="AV163" s="13" t="s">
        <v>113</v>
      </c>
      <c r="AW163" s="13" t="s">
        <v>31</v>
      </c>
      <c r="AX163" s="13" t="s">
        <v>76</v>
      </c>
      <c r="AY163" s="164" t="s">
        <v>328</v>
      </c>
    </row>
    <row r="164" spans="2:65" s="1" customFormat="1" ht="21.75" customHeight="1">
      <c r="B164" s="133"/>
      <c r="C164" s="134" t="s">
        <v>8</v>
      </c>
      <c r="D164" s="134" t="s">
        <v>331</v>
      </c>
      <c r="E164" s="135" t="s">
        <v>632</v>
      </c>
      <c r="F164" s="136" t="s">
        <v>633</v>
      </c>
      <c r="G164" s="137" t="s">
        <v>439</v>
      </c>
      <c r="H164" s="138">
        <v>365</v>
      </c>
      <c r="I164" s="139"/>
      <c r="J164" s="140">
        <f>ROUND(I164*H164,2)</f>
        <v>0</v>
      </c>
      <c r="K164" s="136" t="s">
        <v>335</v>
      </c>
      <c r="L164" s="34"/>
      <c r="M164" s="141" t="s">
        <v>3</v>
      </c>
      <c r="N164" s="142" t="s">
        <v>40</v>
      </c>
      <c r="P164" s="143">
        <f>O164*H164</f>
        <v>0</v>
      </c>
      <c r="Q164" s="143">
        <v>5.1000000000000004E-4</v>
      </c>
      <c r="R164" s="143">
        <f>Q164*H164</f>
        <v>0.18615000000000001</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9715</v>
      </c>
    </row>
    <row r="165" spans="2:65" s="1" customFormat="1">
      <c r="B165" s="34"/>
      <c r="D165" s="147" t="s">
        <v>338</v>
      </c>
      <c r="F165" s="148" t="s">
        <v>635</v>
      </c>
      <c r="I165" s="149"/>
      <c r="L165" s="34"/>
      <c r="M165" s="150"/>
      <c r="T165" s="55"/>
      <c r="AT165" s="19" t="s">
        <v>338</v>
      </c>
      <c r="AU165" s="19" t="s">
        <v>79</v>
      </c>
    </row>
    <row r="166" spans="2:65" s="12" customFormat="1">
      <c r="B166" s="156"/>
      <c r="D166" s="151" t="s">
        <v>442</v>
      </c>
      <c r="E166" s="157" t="s">
        <v>3</v>
      </c>
      <c r="F166" s="158" t="s">
        <v>9716</v>
      </c>
      <c r="H166" s="159">
        <v>365</v>
      </c>
      <c r="I166" s="160"/>
      <c r="L166" s="156"/>
      <c r="M166" s="161"/>
      <c r="T166" s="162"/>
      <c r="AT166" s="157" t="s">
        <v>442</v>
      </c>
      <c r="AU166" s="157" t="s">
        <v>79</v>
      </c>
      <c r="AV166" s="12" t="s">
        <v>79</v>
      </c>
      <c r="AW166" s="12" t="s">
        <v>31</v>
      </c>
      <c r="AX166" s="12" t="s">
        <v>69</v>
      </c>
      <c r="AY166" s="157" t="s">
        <v>328</v>
      </c>
    </row>
    <row r="167" spans="2:65" s="13" customFormat="1">
      <c r="B167" s="163"/>
      <c r="D167" s="151" t="s">
        <v>442</v>
      </c>
      <c r="E167" s="164" t="s">
        <v>3</v>
      </c>
      <c r="F167" s="165" t="s">
        <v>452</v>
      </c>
      <c r="H167" s="166">
        <v>365</v>
      </c>
      <c r="I167" s="167"/>
      <c r="L167" s="163"/>
      <c r="M167" s="168"/>
      <c r="T167" s="169"/>
      <c r="AT167" s="164" t="s">
        <v>442</v>
      </c>
      <c r="AU167" s="164" t="s">
        <v>79</v>
      </c>
      <c r="AV167" s="13" t="s">
        <v>113</v>
      </c>
      <c r="AW167" s="13" t="s">
        <v>31</v>
      </c>
      <c r="AX167" s="13" t="s">
        <v>76</v>
      </c>
      <c r="AY167" s="164" t="s">
        <v>328</v>
      </c>
    </row>
    <row r="168" spans="2:65" s="1" customFormat="1" ht="33" customHeight="1">
      <c r="B168" s="133"/>
      <c r="C168" s="134" t="s">
        <v>564</v>
      </c>
      <c r="D168" s="134" t="s">
        <v>331</v>
      </c>
      <c r="E168" s="135" t="s">
        <v>727</v>
      </c>
      <c r="F168" s="136" t="s">
        <v>728</v>
      </c>
      <c r="G168" s="137" t="s">
        <v>439</v>
      </c>
      <c r="H168" s="138">
        <v>65.349999999999994</v>
      </c>
      <c r="I168" s="139"/>
      <c r="J168" s="140">
        <f>ROUND(I168*H168,2)</f>
        <v>0</v>
      </c>
      <c r="K168" s="136" t="s">
        <v>335</v>
      </c>
      <c r="L168" s="34"/>
      <c r="M168" s="141" t="s">
        <v>3</v>
      </c>
      <c r="N168" s="142" t="s">
        <v>40</v>
      </c>
      <c r="P168" s="143">
        <f>O168*H168</f>
        <v>0</v>
      </c>
      <c r="Q168" s="143">
        <v>8.9219999999999994E-2</v>
      </c>
      <c r="R168" s="143">
        <f>Q168*H168</f>
        <v>5.8305269999999991</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9717</v>
      </c>
    </row>
    <row r="169" spans="2:65" s="1" customFormat="1">
      <c r="B169" s="34"/>
      <c r="D169" s="147" t="s">
        <v>338</v>
      </c>
      <c r="F169" s="148" t="s">
        <v>730</v>
      </c>
      <c r="I169" s="149"/>
      <c r="L169" s="34"/>
      <c r="M169" s="150"/>
      <c r="T169" s="55"/>
      <c r="AT169" s="19" t="s">
        <v>338</v>
      </c>
      <c r="AU169" s="19" t="s">
        <v>79</v>
      </c>
    </row>
    <row r="170" spans="2:65" s="12" customFormat="1">
      <c r="B170" s="156"/>
      <c r="D170" s="151" t="s">
        <v>442</v>
      </c>
      <c r="E170" s="157" t="s">
        <v>3</v>
      </c>
      <c r="F170" s="158" t="s">
        <v>9718</v>
      </c>
      <c r="H170" s="159">
        <v>12.95</v>
      </c>
      <c r="I170" s="160"/>
      <c r="L170" s="156"/>
      <c r="M170" s="161"/>
      <c r="T170" s="162"/>
      <c r="AT170" s="157" t="s">
        <v>442</v>
      </c>
      <c r="AU170" s="157" t="s">
        <v>79</v>
      </c>
      <c r="AV170" s="12" t="s">
        <v>79</v>
      </c>
      <c r="AW170" s="12" t="s">
        <v>31</v>
      </c>
      <c r="AX170" s="12" t="s">
        <v>69</v>
      </c>
      <c r="AY170" s="157" t="s">
        <v>328</v>
      </c>
    </row>
    <row r="171" spans="2:65" s="12" customFormat="1">
      <c r="B171" s="156"/>
      <c r="D171" s="151" t="s">
        <v>442</v>
      </c>
      <c r="E171" s="157" t="s">
        <v>3</v>
      </c>
      <c r="F171" s="158" t="s">
        <v>9719</v>
      </c>
      <c r="H171" s="159">
        <v>52.4</v>
      </c>
      <c r="I171" s="160"/>
      <c r="L171" s="156"/>
      <c r="M171" s="161"/>
      <c r="T171" s="162"/>
      <c r="AT171" s="157" t="s">
        <v>442</v>
      </c>
      <c r="AU171" s="157" t="s">
        <v>79</v>
      </c>
      <c r="AV171" s="12" t="s">
        <v>79</v>
      </c>
      <c r="AW171" s="12" t="s">
        <v>31</v>
      </c>
      <c r="AX171" s="12" t="s">
        <v>69</v>
      </c>
      <c r="AY171" s="157" t="s">
        <v>328</v>
      </c>
    </row>
    <row r="172" spans="2:65" s="13" customFormat="1">
      <c r="B172" s="163"/>
      <c r="D172" s="151" t="s">
        <v>442</v>
      </c>
      <c r="E172" s="164" t="s">
        <v>3</v>
      </c>
      <c r="F172" s="165" t="s">
        <v>452</v>
      </c>
      <c r="H172" s="166">
        <v>65.349999999999994</v>
      </c>
      <c r="I172" s="167"/>
      <c r="L172" s="163"/>
      <c r="M172" s="168"/>
      <c r="T172" s="169"/>
      <c r="AT172" s="164" t="s">
        <v>442</v>
      </c>
      <c r="AU172" s="164" t="s">
        <v>79</v>
      </c>
      <c r="AV172" s="13" t="s">
        <v>113</v>
      </c>
      <c r="AW172" s="13" t="s">
        <v>31</v>
      </c>
      <c r="AX172" s="13" t="s">
        <v>76</v>
      </c>
      <c r="AY172" s="164" t="s">
        <v>328</v>
      </c>
    </row>
    <row r="173" spans="2:65" s="1" customFormat="1" ht="21.75" customHeight="1">
      <c r="B173" s="133"/>
      <c r="C173" s="176" t="s">
        <v>571</v>
      </c>
      <c r="D173" s="176" t="s">
        <v>539</v>
      </c>
      <c r="E173" s="177" t="s">
        <v>735</v>
      </c>
      <c r="F173" s="178" t="s">
        <v>736</v>
      </c>
      <c r="G173" s="179" t="s">
        <v>439</v>
      </c>
      <c r="H173" s="180">
        <v>48.347999999999999</v>
      </c>
      <c r="I173" s="181"/>
      <c r="J173" s="182">
        <f>ROUND(I173*H173,2)</f>
        <v>0</v>
      </c>
      <c r="K173" s="178" t="s">
        <v>335</v>
      </c>
      <c r="L173" s="183"/>
      <c r="M173" s="184" t="s">
        <v>3</v>
      </c>
      <c r="N173" s="185" t="s">
        <v>40</v>
      </c>
      <c r="P173" s="143">
        <f>O173*H173</f>
        <v>0</v>
      </c>
      <c r="Q173" s="143">
        <v>0.13200000000000001</v>
      </c>
      <c r="R173" s="143">
        <f>Q173*H173</f>
        <v>6.3819360000000005</v>
      </c>
      <c r="S173" s="143">
        <v>0</v>
      </c>
      <c r="T173" s="144">
        <f>S173*H173</f>
        <v>0</v>
      </c>
      <c r="AR173" s="145" t="s">
        <v>171</v>
      </c>
      <c r="AT173" s="145" t="s">
        <v>539</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9720</v>
      </c>
    </row>
    <row r="174" spans="2:65" s="12" customFormat="1">
      <c r="B174" s="156"/>
      <c r="D174" s="151" t="s">
        <v>442</v>
      </c>
      <c r="E174" s="157" t="s">
        <v>3</v>
      </c>
      <c r="F174" s="158" t="s">
        <v>9721</v>
      </c>
      <c r="H174" s="159">
        <v>47.4</v>
      </c>
      <c r="I174" s="160"/>
      <c r="L174" s="156"/>
      <c r="M174" s="161"/>
      <c r="T174" s="162"/>
      <c r="AT174" s="157" t="s">
        <v>442</v>
      </c>
      <c r="AU174" s="157" t="s">
        <v>79</v>
      </c>
      <c r="AV174" s="12" t="s">
        <v>79</v>
      </c>
      <c r="AW174" s="12" t="s">
        <v>31</v>
      </c>
      <c r="AX174" s="12" t="s">
        <v>69</v>
      </c>
      <c r="AY174" s="157" t="s">
        <v>328</v>
      </c>
    </row>
    <row r="175" spans="2:65" s="12" customFormat="1">
      <c r="B175" s="156"/>
      <c r="D175" s="151" t="s">
        <v>442</v>
      </c>
      <c r="E175" s="157" t="s">
        <v>3</v>
      </c>
      <c r="F175" s="158" t="s">
        <v>9722</v>
      </c>
      <c r="H175" s="159">
        <v>48.347999999999999</v>
      </c>
      <c r="I175" s="160"/>
      <c r="L175" s="156"/>
      <c r="M175" s="161"/>
      <c r="T175" s="162"/>
      <c r="AT175" s="157" t="s">
        <v>442</v>
      </c>
      <c r="AU175" s="157" t="s">
        <v>79</v>
      </c>
      <c r="AV175" s="12" t="s">
        <v>79</v>
      </c>
      <c r="AW175" s="12" t="s">
        <v>31</v>
      </c>
      <c r="AX175" s="12" t="s">
        <v>76</v>
      </c>
      <c r="AY175" s="157" t="s">
        <v>328</v>
      </c>
    </row>
    <row r="176" spans="2:65" s="1" customFormat="1" ht="24.2" customHeight="1">
      <c r="B176" s="133"/>
      <c r="C176" s="176" t="s">
        <v>576</v>
      </c>
      <c r="D176" s="176" t="s">
        <v>539</v>
      </c>
      <c r="E176" s="177" t="s">
        <v>9131</v>
      </c>
      <c r="F176" s="178" t="s">
        <v>9132</v>
      </c>
      <c r="G176" s="179" t="s">
        <v>439</v>
      </c>
      <c r="H176" s="180">
        <v>5.0999999999999996</v>
      </c>
      <c r="I176" s="181"/>
      <c r="J176" s="182">
        <f>ROUND(I176*H176,2)</f>
        <v>0</v>
      </c>
      <c r="K176" s="178" t="s">
        <v>335</v>
      </c>
      <c r="L176" s="183"/>
      <c r="M176" s="184" t="s">
        <v>3</v>
      </c>
      <c r="N176" s="185" t="s">
        <v>40</v>
      </c>
      <c r="P176" s="143">
        <f>O176*H176</f>
        <v>0</v>
      </c>
      <c r="Q176" s="143">
        <v>0.13100000000000001</v>
      </c>
      <c r="R176" s="143">
        <f>Q176*H176</f>
        <v>0.66810000000000003</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9723</v>
      </c>
    </row>
    <row r="177" spans="2:65" s="12" customFormat="1">
      <c r="B177" s="156"/>
      <c r="D177" s="151" t="s">
        <v>442</v>
      </c>
      <c r="E177" s="157" t="s">
        <v>3</v>
      </c>
      <c r="F177" s="158" t="s">
        <v>138</v>
      </c>
      <c r="H177" s="159">
        <v>5</v>
      </c>
      <c r="I177" s="160"/>
      <c r="L177" s="156"/>
      <c r="M177" s="161"/>
      <c r="T177" s="162"/>
      <c r="AT177" s="157" t="s">
        <v>442</v>
      </c>
      <c r="AU177" s="157" t="s">
        <v>79</v>
      </c>
      <c r="AV177" s="12" t="s">
        <v>79</v>
      </c>
      <c r="AW177" s="12" t="s">
        <v>31</v>
      </c>
      <c r="AX177" s="12" t="s">
        <v>69</v>
      </c>
      <c r="AY177" s="157" t="s">
        <v>328</v>
      </c>
    </row>
    <row r="178" spans="2:65" s="12" customFormat="1">
      <c r="B178" s="156"/>
      <c r="D178" s="151" t="s">
        <v>442</v>
      </c>
      <c r="E178" s="157" t="s">
        <v>3</v>
      </c>
      <c r="F178" s="158" t="s">
        <v>8776</v>
      </c>
      <c r="H178" s="159">
        <v>5.0999999999999996</v>
      </c>
      <c r="I178" s="160"/>
      <c r="L178" s="156"/>
      <c r="M178" s="161"/>
      <c r="T178" s="162"/>
      <c r="AT178" s="157" t="s">
        <v>442</v>
      </c>
      <c r="AU178" s="157" t="s">
        <v>79</v>
      </c>
      <c r="AV178" s="12" t="s">
        <v>79</v>
      </c>
      <c r="AW178" s="12" t="s">
        <v>31</v>
      </c>
      <c r="AX178" s="12" t="s">
        <v>76</v>
      </c>
      <c r="AY178" s="157" t="s">
        <v>328</v>
      </c>
    </row>
    <row r="179" spans="2:65" s="1" customFormat="1" ht="24.2" customHeight="1">
      <c r="B179" s="133"/>
      <c r="C179" s="134" t="s">
        <v>473</v>
      </c>
      <c r="D179" s="134" t="s">
        <v>331</v>
      </c>
      <c r="E179" s="135" t="s">
        <v>719</v>
      </c>
      <c r="F179" s="136" t="s">
        <v>720</v>
      </c>
      <c r="G179" s="137" t="s">
        <v>439</v>
      </c>
      <c r="H179" s="138">
        <v>161</v>
      </c>
      <c r="I179" s="139"/>
      <c r="J179" s="140">
        <f>ROUND(I179*H179,2)</f>
        <v>0</v>
      </c>
      <c r="K179" s="136" t="s">
        <v>335</v>
      </c>
      <c r="L179" s="34"/>
      <c r="M179" s="141" t="s">
        <v>3</v>
      </c>
      <c r="N179" s="142" t="s">
        <v>40</v>
      </c>
      <c r="P179" s="143">
        <f>O179*H179</f>
        <v>0</v>
      </c>
      <c r="Q179" s="143">
        <v>0.46</v>
      </c>
      <c r="R179" s="143">
        <f>Q179*H179</f>
        <v>74.06</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9724</v>
      </c>
    </row>
    <row r="180" spans="2:65" s="1" customFormat="1">
      <c r="B180" s="34"/>
      <c r="D180" s="147" t="s">
        <v>338</v>
      </c>
      <c r="F180" s="148" t="s">
        <v>722</v>
      </c>
      <c r="I180" s="149"/>
      <c r="L180" s="34"/>
      <c r="M180" s="150"/>
      <c r="T180" s="55"/>
      <c r="AT180" s="19" t="s">
        <v>338</v>
      </c>
      <c r="AU180" s="19" t="s">
        <v>79</v>
      </c>
    </row>
    <row r="181" spans="2:65" s="12" customFormat="1">
      <c r="B181" s="156"/>
      <c r="D181" s="151" t="s">
        <v>442</v>
      </c>
      <c r="E181" s="157" t="s">
        <v>3</v>
      </c>
      <c r="F181" s="158" t="s">
        <v>9725</v>
      </c>
      <c r="H181" s="159">
        <v>161</v>
      </c>
      <c r="I181" s="160"/>
      <c r="L181" s="156"/>
      <c r="M181" s="161"/>
      <c r="T181" s="162"/>
      <c r="AT181" s="157" t="s">
        <v>442</v>
      </c>
      <c r="AU181" s="157" t="s">
        <v>79</v>
      </c>
      <c r="AV181" s="12" t="s">
        <v>79</v>
      </c>
      <c r="AW181" s="12" t="s">
        <v>31</v>
      </c>
      <c r="AX181" s="12" t="s">
        <v>76</v>
      </c>
      <c r="AY181" s="157" t="s">
        <v>328</v>
      </c>
    </row>
    <row r="182" spans="2:65" s="11" customFormat="1" ht="22.9" customHeight="1">
      <c r="B182" s="121"/>
      <c r="D182" s="122" t="s">
        <v>68</v>
      </c>
      <c r="E182" s="131" t="s">
        <v>183</v>
      </c>
      <c r="F182" s="131" t="s">
        <v>777</v>
      </c>
      <c r="I182" s="124"/>
      <c r="J182" s="132">
        <f>BK182</f>
        <v>0</v>
      </c>
      <c r="L182" s="121"/>
      <c r="M182" s="126"/>
      <c r="P182" s="127">
        <f>SUM(P183:P204)</f>
        <v>0</v>
      </c>
      <c r="R182" s="127">
        <f>SUM(R183:R204)</f>
        <v>19.850232000000002</v>
      </c>
      <c r="T182" s="128">
        <f>SUM(T183:T204)</f>
        <v>0</v>
      </c>
      <c r="AR182" s="122" t="s">
        <v>76</v>
      </c>
      <c r="AT182" s="129" t="s">
        <v>68</v>
      </c>
      <c r="AU182" s="129" t="s">
        <v>76</v>
      </c>
      <c r="AY182" s="122" t="s">
        <v>328</v>
      </c>
      <c r="BK182" s="130">
        <f>SUM(BK183:BK204)</f>
        <v>0</v>
      </c>
    </row>
    <row r="183" spans="2:65" s="1" customFormat="1" ht="33" customHeight="1">
      <c r="B183" s="133"/>
      <c r="C183" s="134" t="s">
        <v>588</v>
      </c>
      <c r="D183" s="134" t="s">
        <v>331</v>
      </c>
      <c r="E183" s="135" t="s">
        <v>841</v>
      </c>
      <c r="F183" s="136" t="s">
        <v>842</v>
      </c>
      <c r="G183" s="137" t="s">
        <v>476</v>
      </c>
      <c r="H183" s="138">
        <v>58.491999999999997</v>
      </c>
      <c r="I183" s="139"/>
      <c r="J183" s="140">
        <f>ROUND(I183*H183,2)</f>
        <v>0</v>
      </c>
      <c r="K183" s="136" t="s">
        <v>335</v>
      </c>
      <c r="L183" s="34"/>
      <c r="M183" s="141" t="s">
        <v>3</v>
      </c>
      <c r="N183" s="142" t="s">
        <v>40</v>
      </c>
      <c r="P183" s="143">
        <f>O183*H183</f>
        <v>0</v>
      </c>
      <c r="Q183" s="143">
        <v>0.16850000000000001</v>
      </c>
      <c r="R183" s="143">
        <f>Q183*H183</f>
        <v>9.8559020000000004</v>
      </c>
      <c r="S183" s="143">
        <v>0</v>
      </c>
      <c r="T183" s="144">
        <f>S183*H183</f>
        <v>0</v>
      </c>
      <c r="AR183" s="145" t="s">
        <v>113</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9726</v>
      </c>
    </row>
    <row r="184" spans="2:65" s="1" customFormat="1">
      <c r="B184" s="34"/>
      <c r="D184" s="147" t="s">
        <v>338</v>
      </c>
      <c r="F184" s="148" t="s">
        <v>844</v>
      </c>
      <c r="I184" s="149"/>
      <c r="L184" s="34"/>
      <c r="M184" s="150"/>
      <c r="T184" s="55"/>
      <c r="AT184" s="19" t="s">
        <v>338</v>
      </c>
      <c r="AU184" s="19" t="s">
        <v>79</v>
      </c>
    </row>
    <row r="185" spans="2:65" s="12" customFormat="1">
      <c r="B185" s="156"/>
      <c r="D185" s="151" t="s">
        <v>442</v>
      </c>
      <c r="E185" s="157" t="s">
        <v>3</v>
      </c>
      <c r="F185" s="158" t="s">
        <v>9727</v>
      </c>
      <c r="H185" s="159">
        <v>58.491999999999997</v>
      </c>
      <c r="I185" s="160"/>
      <c r="L185" s="156"/>
      <c r="M185" s="161"/>
      <c r="T185" s="162"/>
      <c r="AT185" s="157" t="s">
        <v>442</v>
      </c>
      <c r="AU185" s="157" t="s">
        <v>79</v>
      </c>
      <c r="AV185" s="12" t="s">
        <v>79</v>
      </c>
      <c r="AW185" s="12" t="s">
        <v>31</v>
      </c>
      <c r="AX185" s="12" t="s">
        <v>76</v>
      </c>
      <c r="AY185" s="157" t="s">
        <v>328</v>
      </c>
    </row>
    <row r="186" spans="2:65" s="1" customFormat="1" ht="16.5" customHeight="1">
      <c r="B186" s="133"/>
      <c r="C186" s="176" t="s">
        <v>593</v>
      </c>
      <c r="D186" s="176" t="s">
        <v>539</v>
      </c>
      <c r="E186" s="177" t="s">
        <v>846</v>
      </c>
      <c r="F186" s="178" t="s">
        <v>847</v>
      </c>
      <c r="G186" s="179" t="s">
        <v>476</v>
      </c>
      <c r="H186" s="180">
        <v>44.491999999999997</v>
      </c>
      <c r="I186" s="181"/>
      <c r="J186" s="182">
        <f>ROUND(I186*H186,2)</f>
        <v>0</v>
      </c>
      <c r="K186" s="178" t="s">
        <v>335</v>
      </c>
      <c r="L186" s="183"/>
      <c r="M186" s="184" t="s">
        <v>3</v>
      </c>
      <c r="N186" s="185" t="s">
        <v>40</v>
      </c>
      <c r="P186" s="143">
        <f>O186*H186</f>
        <v>0</v>
      </c>
      <c r="Q186" s="143">
        <v>0.08</v>
      </c>
      <c r="R186" s="143">
        <f>Q186*H186</f>
        <v>3.5593599999999999</v>
      </c>
      <c r="S186" s="143">
        <v>0</v>
      </c>
      <c r="T186" s="144">
        <f>S186*H186</f>
        <v>0</v>
      </c>
      <c r="AR186" s="145" t="s">
        <v>171</v>
      </c>
      <c r="AT186" s="145" t="s">
        <v>539</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9728</v>
      </c>
    </row>
    <row r="187" spans="2:65" s="12" customFormat="1">
      <c r="B187" s="156"/>
      <c r="D187" s="151" t="s">
        <v>442</v>
      </c>
      <c r="E187" s="157" t="s">
        <v>3</v>
      </c>
      <c r="F187" s="158" t="s">
        <v>9729</v>
      </c>
      <c r="H187" s="159">
        <v>43.62</v>
      </c>
      <c r="I187" s="160"/>
      <c r="L187" s="156"/>
      <c r="M187" s="161"/>
      <c r="T187" s="162"/>
      <c r="AT187" s="157" t="s">
        <v>442</v>
      </c>
      <c r="AU187" s="157" t="s">
        <v>79</v>
      </c>
      <c r="AV187" s="12" t="s">
        <v>79</v>
      </c>
      <c r="AW187" s="12" t="s">
        <v>31</v>
      </c>
      <c r="AX187" s="12" t="s">
        <v>69</v>
      </c>
      <c r="AY187" s="157" t="s">
        <v>328</v>
      </c>
    </row>
    <row r="188" spans="2:65" s="12" customFormat="1">
      <c r="B188" s="156"/>
      <c r="D188" s="151" t="s">
        <v>442</v>
      </c>
      <c r="E188" s="157" t="s">
        <v>3</v>
      </c>
      <c r="F188" s="158" t="s">
        <v>9730</v>
      </c>
      <c r="H188" s="159">
        <v>44.491999999999997</v>
      </c>
      <c r="I188" s="160"/>
      <c r="L188" s="156"/>
      <c r="M188" s="161"/>
      <c r="T188" s="162"/>
      <c r="AT188" s="157" t="s">
        <v>442</v>
      </c>
      <c r="AU188" s="157" t="s">
        <v>79</v>
      </c>
      <c r="AV188" s="12" t="s">
        <v>79</v>
      </c>
      <c r="AW188" s="12" t="s">
        <v>31</v>
      </c>
      <c r="AX188" s="12" t="s">
        <v>76</v>
      </c>
      <c r="AY188" s="157" t="s">
        <v>328</v>
      </c>
    </row>
    <row r="189" spans="2:65" s="1" customFormat="1" ht="24.2" customHeight="1">
      <c r="B189" s="133"/>
      <c r="C189" s="176" t="s">
        <v>598</v>
      </c>
      <c r="D189" s="176" t="s">
        <v>539</v>
      </c>
      <c r="E189" s="177" t="s">
        <v>8769</v>
      </c>
      <c r="F189" s="178" t="s">
        <v>8770</v>
      </c>
      <c r="G189" s="179" t="s">
        <v>476</v>
      </c>
      <c r="H189" s="180">
        <v>10.199999999999999</v>
      </c>
      <c r="I189" s="181"/>
      <c r="J189" s="182">
        <f>ROUND(I189*H189,2)</f>
        <v>0</v>
      </c>
      <c r="K189" s="178" t="s">
        <v>335</v>
      </c>
      <c r="L189" s="183"/>
      <c r="M189" s="184" t="s">
        <v>3</v>
      </c>
      <c r="N189" s="185" t="s">
        <v>40</v>
      </c>
      <c r="P189" s="143">
        <f>O189*H189</f>
        <v>0</v>
      </c>
      <c r="Q189" s="143">
        <v>4.8300000000000003E-2</v>
      </c>
      <c r="R189" s="143">
        <f>Q189*H189</f>
        <v>0.49265999999999999</v>
      </c>
      <c r="S189" s="143">
        <v>0</v>
      </c>
      <c r="T189" s="144">
        <f>S189*H189</f>
        <v>0</v>
      </c>
      <c r="AR189" s="145" t="s">
        <v>171</v>
      </c>
      <c r="AT189" s="145" t="s">
        <v>539</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9731</v>
      </c>
    </row>
    <row r="190" spans="2:65" s="12" customFormat="1">
      <c r="B190" s="156"/>
      <c r="D190" s="151" t="s">
        <v>442</v>
      </c>
      <c r="E190" s="157" t="s">
        <v>3</v>
      </c>
      <c r="F190" s="158" t="s">
        <v>10519</v>
      </c>
      <c r="H190" s="159">
        <v>10.199999999999999</v>
      </c>
      <c r="I190" s="160"/>
      <c r="L190" s="156"/>
      <c r="M190" s="161"/>
      <c r="T190" s="162"/>
      <c r="AT190" s="157" t="s">
        <v>442</v>
      </c>
      <c r="AU190" s="157" t="s">
        <v>79</v>
      </c>
      <c r="AV190" s="12" t="s">
        <v>79</v>
      </c>
      <c r="AW190" s="12" t="s">
        <v>31</v>
      </c>
      <c r="AX190" s="12" t="s">
        <v>76</v>
      </c>
      <c r="AY190" s="157" t="s">
        <v>328</v>
      </c>
    </row>
    <row r="191" spans="2:65" s="1" customFormat="1" ht="24.2" customHeight="1">
      <c r="B191" s="133"/>
      <c r="C191" s="176" t="s">
        <v>605</v>
      </c>
      <c r="D191" s="176" t="s">
        <v>539</v>
      </c>
      <c r="E191" s="177" t="s">
        <v>8773</v>
      </c>
      <c r="F191" s="178" t="s">
        <v>8774</v>
      </c>
      <c r="G191" s="179" t="s">
        <v>476</v>
      </c>
      <c r="H191" s="180">
        <v>4.08</v>
      </c>
      <c r="I191" s="181"/>
      <c r="J191" s="182">
        <f>ROUND(I191*H191,2)</f>
        <v>0</v>
      </c>
      <c r="K191" s="178" t="s">
        <v>335</v>
      </c>
      <c r="L191" s="183"/>
      <c r="M191" s="184" t="s">
        <v>3</v>
      </c>
      <c r="N191" s="185" t="s">
        <v>40</v>
      </c>
      <c r="P191" s="143">
        <f>O191*H191</f>
        <v>0</v>
      </c>
      <c r="Q191" s="143">
        <v>8.5999999999999993E-2</v>
      </c>
      <c r="R191" s="143">
        <f>Q191*H191</f>
        <v>0.35087999999999997</v>
      </c>
      <c r="S191" s="143">
        <v>0</v>
      </c>
      <c r="T191" s="144">
        <f>S191*H191</f>
        <v>0</v>
      </c>
      <c r="AR191" s="145" t="s">
        <v>171</v>
      </c>
      <c r="AT191" s="145" t="s">
        <v>539</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9732</v>
      </c>
    </row>
    <row r="192" spans="2:65" s="12" customFormat="1">
      <c r="B192" s="156"/>
      <c r="D192" s="151" t="s">
        <v>442</v>
      </c>
      <c r="E192" s="157" t="s">
        <v>3</v>
      </c>
      <c r="F192" s="158" t="s">
        <v>10518</v>
      </c>
      <c r="H192" s="159">
        <v>4.08</v>
      </c>
      <c r="I192" s="160"/>
      <c r="L192" s="156"/>
      <c r="M192" s="161"/>
      <c r="T192" s="162"/>
      <c r="AT192" s="157" t="s">
        <v>442</v>
      </c>
      <c r="AU192" s="157" t="s">
        <v>79</v>
      </c>
      <c r="AV192" s="12" t="s">
        <v>79</v>
      </c>
      <c r="AW192" s="12" t="s">
        <v>31</v>
      </c>
      <c r="AX192" s="12" t="s">
        <v>76</v>
      </c>
      <c r="AY192" s="157" t="s">
        <v>328</v>
      </c>
    </row>
    <row r="193" spans="2:65" s="1" customFormat="1" ht="33" customHeight="1">
      <c r="B193" s="133"/>
      <c r="C193" s="134" t="s">
        <v>610</v>
      </c>
      <c r="D193" s="134" t="s">
        <v>331</v>
      </c>
      <c r="E193" s="135" t="s">
        <v>851</v>
      </c>
      <c r="F193" s="136" t="s">
        <v>852</v>
      </c>
      <c r="G193" s="137" t="s">
        <v>476</v>
      </c>
      <c r="H193" s="138">
        <v>30</v>
      </c>
      <c r="I193" s="139"/>
      <c r="J193" s="140">
        <f>ROUND(I193*H193,2)</f>
        <v>0</v>
      </c>
      <c r="K193" s="136" t="s">
        <v>335</v>
      </c>
      <c r="L193" s="34"/>
      <c r="M193" s="141" t="s">
        <v>3</v>
      </c>
      <c r="N193" s="142" t="s">
        <v>40</v>
      </c>
      <c r="P193" s="143">
        <f>O193*H193</f>
        <v>0</v>
      </c>
      <c r="Q193" s="143">
        <v>0.14041999999999999</v>
      </c>
      <c r="R193" s="143">
        <f>Q193*H193</f>
        <v>4.2126000000000001</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9733</v>
      </c>
    </row>
    <row r="194" spans="2:65" s="1" customFormat="1">
      <c r="B194" s="34"/>
      <c r="D194" s="147" t="s">
        <v>338</v>
      </c>
      <c r="F194" s="148" t="s">
        <v>854</v>
      </c>
      <c r="I194" s="149"/>
      <c r="L194" s="34"/>
      <c r="M194" s="150"/>
      <c r="T194" s="55"/>
      <c r="AT194" s="19" t="s">
        <v>338</v>
      </c>
      <c r="AU194" s="19" t="s">
        <v>79</v>
      </c>
    </row>
    <row r="195" spans="2:65" s="12" customFormat="1">
      <c r="B195" s="156"/>
      <c r="D195" s="151" t="s">
        <v>442</v>
      </c>
      <c r="E195" s="157" t="s">
        <v>3</v>
      </c>
      <c r="F195" s="158" t="s">
        <v>9734</v>
      </c>
      <c r="H195" s="159">
        <v>30</v>
      </c>
      <c r="I195" s="160"/>
      <c r="L195" s="156"/>
      <c r="M195" s="161"/>
      <c r="T195" s="162"/>
      <c r="AT195" s="157" t="s">
        <v>442</v>
      </c>
      <c r="AU195" s="157" t="s">
        <v>79</v>
      </c>
      <c r="AV195" s="12" t="s">
        <v>79</v>
      </c>
      <c r="AW195" s="12" t="s">
        <v>31</v>
      </c>
      <c r="AX195" s="12" t="s">
        <v>76</v>
      </c>
      <c r="AY195" s="157" t="s">
        <v>328</v>
      </c>
    </row>
    <row r="196" spans="2:65" s="1" customFormat="1" ht="16.5" customHeight="1">
      <c r="B196" s="133"/>
      <c r="C196" s="176" t="s">
        <v>616</v>
      </c>
      <c r="D196" s="176" t="s">
        <v>539</v>
      </c>
      <c r="E196" s="177" t="s">
        <v>862</v>
      </c>
      <c r="F196" s="178" t="s">
        <v>863</v>
      </c>
      <c r="G196" s="179" t="s">
        <v>476</v>
      </c>
      <c r="H196" s="180">
        <v>30.6</v>
      </c>
      <c r="I196" s="181"/>
      <c r="J196" s="182">
        <f>ROUND(I196*H196,2)</f>
        <v>0</v>
      </c>
      <c r="K196" s="178" t="s">
        <v>335</v>
      </c>
      <c r="L196" s="183"/>
      <c r="M196" s="184" t="s">
        <v>3</v>
      </c>
      <c r="N196" s="185" t="s">
        <v>40</v>
      </c>
      <c r="P196" s="143">
        <f>O196*H196</f>
        <v>0</v>
      </c>
      <c r="Q196" s="143">
        <v>4.4999999999999998E-2</v>
      </c>
      <c r="R196" s="143">
        <f>Q196*H196</f>
        <v>1.377</v>
      </c>
      <c r="S196" s="143">
        <v>0</v>
      </c>
      <c r="T196" s="144">
        <f>S196*H196</f>
        <v>0</v>
      </c>
      <c r="AR196" s="145" t="s">
        <v>171</v>
      </c>
      <c r="AT196" s="145" t="s">
        <v>539</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9735</v>
      </c>
    </row>
    <row r="197" spans="2:65" s="12" customFormat="1">
      <c r="B197" s="156"/>
      <c r="D197" s="151" t="s">
        <v>442</v>
      </c>
      <c r="E197" s="157" t="s">
        <v>3</v>
      </c>
      <c r="F197" s="158" t="s">
        <v>610</v>
      </c>
      <c r="H197" s="159">
        <v>30</v>
      </c>
      <c r="I197" s="160"/>
      <c r="L197" s="156"/>
      <c r="M197" s="161"/>
      <c r="T197" s="162"/>
      <c r="AT197" s="157" t="s">
        <v>442</v>
      </c>
      <c r="AU197" s="157" t="s">
        <v>79</v>
      </c>
      <c r="AV197" s="12" t="s">
        <v>79</v>
      </c>
      <c r="AW197" s="12" t="s">
        <v>31</v>
      </c>
      <c r="AX197" s="12" t="s">
        <v>69</v>
      </c>
      <c r="AY197" s="157" t="s">
        <v>328</v>
      </c>
    </row>
    <row r="198" spans="2:65" s="12" customFormat="1">
      <c r="B198" s="156"/>
      <c r="D198" s="151" t="s">
        <v>442</v>
      </c>
      <c r="E198" s="157" t="s">
        <v>3</v>
      </c>
      <c r="F198" s="158" t="s">
        <v>9736</v>
      </c>
      <c r="H198" s="159">
        <v>30.6</v>
      </c>
      <c r="I198" s="160"/>
      <c r="L198" s="156"/>
      <c r="M198" s="161"/>
      <c r="T198" s="162"/>
      <c r="AT198" s="157" t="s">
        <v>442</v>
      </c>
      <c r="AU198" s="157" t="s">
        <v>79</v>
      </c>
      <c r="AV198" s="12" t="s">
        <v>79</v>
      </c>
      <c r="AW198" s="12" t="s">
        <v>31</v>
      </c>
      <c r="AX198" s="12" t="s">
        <v>76</v>
      </c>
      <c r="AY198" s="157" t="s">
        <v>328</v>
      </c>
    </row>
    <row r="199" spans="2:65" s="1" customFormat="1" ht="24.2" customHeight="1">
      <c r="B199" s="133"/>
      <c r="C199" s="134" t="s">
        <v>621</v>
      </c>
      <c r="D199" s="134" t="s">
        <v>331</v>
      </c>
      <c r="E199" s="135" t="s">
        <v>8791</v>
      </c>
      <c r="F199" s="136" t="s">
        <v>8792</v>
      </c>
      <c r="G199" s="137" t="s">
        <v>476</v>
      </c>
      <c r="H199" s="138">
        <v>12.2</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9737</v>
      </c>
    </row>
    <row r="200" spans="2:65" s="1" customFormat="1">
      <c r="B200" s="34"/>
      <c r="D200" s="147" t="s">
        <v>338</v>
      </c>
      <c r="F200" s="148" t="s">
        <v>8794</v>
      </c>
      <c r="I200" s="149"/>
      <c r="L200" s="34"/>
      <c r="M200" s="150"/>
      <c r="T200" s="55"/>
      <c r="AT200" s="19" t="s">
        <v>338</v>
      </c>
      <c r="AU200" s="19" t="s">
        <v>79</v>
      </c>
    </row>
    <row r="201" spans="2:65" s="1" customFormat="1" ht="24.2" customHeight="1">
      <c r="B201" s="133"/>
      <c r="C201" s="134" t="s">
        <v>626</v>
      </c>
      <c r="D201" s="134" t="s">
        <v>331</v>
      </c>
      <c r="E201" s="135" t="s">
        <v>8795</v>
      </c>
      <c r="F201" s="136" t="s">
        <v>8796</v>
      </c>
      <c r="G201" s="137" t="s">
        <v>476</v>
      </c>
      <c r="H201" s="138">
        <v>12.2</v>
      </c>
      <c r="I201" s="139"/>
      <c r="J201" s="140">
        <f>ROUND(I201*H201,2)</f>
        <v>0</v>
      </c>
      <c r="K201" s="136" t="s">
        <v>335</v>
      </c>
      <c r="L201" s="34"/>
      <c r="M201" s="141" t="s">
        <v>3</v>
      </c>
      <c r="N201" s="142" t="s">
        <v>40</v>
      </c>
      <c r="P201" s="143">
        <f>O201*H201</f>
        <v>0</v>
      </c>
      <c r="Q201" s="143">
        <v>1.4999999999999999E-4</v>
      </c>
      <c r="R201" s="143">
        <f>Q201*H201</f>
        <v>1.8299999999999998E-3</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9738</v>
      </c>
    </row>
    <row r="202" spans="2:65" s="1" customFormat="1">
      <c r="B202" s="34"/>
      <c r="D202" s="147" t="s">
        <v>338</v>
      </c>
      <c r="F202" s="148" t="s">
        <v>8798</v>
      </c>
      <c r="I202" s="149"/>
      <c r="L202" s="34"/>
      <c r="M202" s="150"/>
      <c r="T202" s="55"/>
      <c r="AT202" s="19" t="s">
        <v>338</v>
      </c>
      <c r="AU202" s="19" t="s">
        <v>79</v>
      </c>
    </row>
    <row r="203" spans="2:65" s="1" customFormat="1" ht="24.2" customHeight="1">
      <c r="B203" s="133"/>
      <c r="C203" s="134" t="s">
        <v>631</v>
      </c>
      <c r="D203" s="134" t="s">
        <v>331</v>
      </c>
      <c r="E203" s="135" t="s">
        <v>866</v>
      </c>
      <c r="F203" s="136" t="s">
        <v>867</v>
      </c>
      <c r="G203" s="137" t="s">
        <v>476</v>
      </c>
      <c r="H203" s="138">
        <v>12.2</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9739</v>
      </c>
    </row>
    <row r="204" spans="2:65" s="1" customFormat="1">
      <c r="B204" s="34"/>
      <c r="D204" s="147" t="s">
        <v>338</v>
      </c>
      <c r="F204" s="148" t="s">
        <v>869</v>
      </c>
      <c r="I204" s="149"/>
      <c r="L204" s="34"/>
      <c r="M204" s="150"/>
      <c r="T204" s="55"/>
      <c r="AT204" s="19" t="s">
        <v>338</v>
      </c>
      <c r="AU204" s="19" t="s">
        <v>79</v>
      </c>
    </row>
    <row r="205" spans="2:65" s="11" customFormat="1" ht="22.9" customHeight="1">
      <c r="B205" s="121"/>
      <c r="D205" s="122" t="s">
        <v>68</v>
      </c>
      <c r="E205" s="131" t="s">
        <v>896</v>
      </c>
      <c r="F205" s="131" t="s">
        <v>897</v>
      </c>
      <c r="I205" s="124"/>
      <c r="J205" s="132">
        <f>BK205</f>
        <v>0</v>
      </c>
      <c r="L205" s="121"/>
      <c r="M205" s="126"/>
      <c r="P205" s="127">
        <f>SUM(P206:P225)</f>
        <v>0</v>
      </c>
      <c r="R205" s="127">
        <f>SUM(R206:R225)</f>
        <v>0</v>
      </c>
      <c r="T205" s="128">
        <f>SUM(T206:T225)</f>
        <v>0</v>
      </c>
      <c r="AR205" s="122" t="s">
        <v>76</v>
      </c>
      <c r="AT205" s="129" t="s">
        <v>68</v>
      </c>
      <c r="AU205" s="129" t="s">
        <v>76</v>
      </c>
      <c r="AY205" s="122" t="s">
        <v>328</v>
      </c>
      <c r="BK205" s="130">
        <f>SUM(BK206:BK225)</f>
        <v>0</v>
      </c>
    </row>
    <row r="206" spans="2:65" s="1" customFormat="1" ht="21.75" customHeight="1">
      <c r="B206" s="133"/>
      <c r="C206" s="134" t="s">
        <v>638</v>
      </c>
      <c r="D206" s="134" t="s">
        <v>331</v>
      </c>
      <c r="E206" s="135" t="s">
        <v>8801</v>
      </c>
      <c r="F206" s="136" t="s">
        <v>8802</v>
      </c>
      <c r="G206" s="137" t="s">
        <v>585</v>
      </c>
      <c r="H206" s="138">
        <v>430.255</v>
      </c>
      <c r="I206" s="139"/>
      <c r="J206" s="140">
        <f>ROUND(I206*H206,2)</f>
        <v>0</v>
      </c>
      <c r="K206" s="136" t="s">
        <v>8677</v>
      </c>
      <c r="L206" s="34"/>
      <c r="M206" s="141" t="s">
        <v>3</v>
      </c>
      <c r="N206" s="142" t="s">
        <v>40</v>
      </c>
      <c r="P206" s="143">
        <f>O206*H206</f>
        <v>0</v>
      </c>
      <c r="Q206" s="143">
        <v>0</v>
      </c>
      <c r="R206" s="143">
        <f>Q206*H206</f>
        <v>0</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9740</v>
      </c>
    </row>
    <row r="207" spans="2:65" s="1" customFormat="1">
      <c r="B207" s="34"/>
      <c r="D207" s="147" t="s">
        <v>338</v>
      </c>
      <c r="F207" s="148" t="s">
        <v>9741</v>
      </c>
      <c r="I207" s="149"/>
      <c r="L207" s="34"/>
      <c r="M207" s="150"/>
      <c r="T207" s="55"/>
      <c r="AT207" s="19" t="s">
        <v>338</v>
      </c>
      <c r="AU207" s="19" t="s">
        <v>79</v>
      </c>
    </row>
    <row r="208" spans="2:65" s="1" customFormat="1" ht="24.2" customHeight="1">
      <c r="B208" s="133"/>
      <c r="C208" s="134" t="s">
        <v>643</v>
      </c>
      <c r="D208" s="134" t="s">
        <v>331</v>
      </c>
      <c r="E208" s="135" t="s">
        <v>9182</v>
      </c>
      <c r="F208" s="136" t="s">
        <v>9183</v>
      </c>
      <c r="G208" s="137" t="s">
        <v>585</v>
      </c>
      <c r="H208" s="138">
        <v>4302.55</v>
      </c>
      <c r="I208" s="139"/>
      <c r="J208" s="140">
        <f>ROUND(I208*H208,2)</f>
        <v>0</v>
      </c>
      <c r="K208" s="136" t="s">
        <v>8677</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9742</v>
      </c>
    </row>
    <row r="209" spans="2:65" s="1" customFormat="1">
      <c r="B209" s="34"/>
      <c r="D209" s="147" t="s">
        <v>338</v>
      </c>
      <c r="F209" s="148" t="s">
        <v>9743</v>
      </c>
      <c r="I209" s="149"/>
      <c r="L209" s="34"/>
      <c r="M209" s="150"/>
      <c r="T209" s="55"/>
      <c r="AT209" s="19" t="s">
        <v>338</v>
      </c>
      <c r="AU209" s="19" t="s">
        <v>79</v>
      </c>
    </row>
    <row r="210" spans="2:65" s="12" customFormat="1">
      <c r="B210" s="156"/>
      <c r="D210" s="151" t="s">
        <v>442</v>
      </c>
      <c r="E210" s="157" t="s">
        <v>3</v>
      </c>
      <c r="F210" s="158" t="s">
        <v>9744</v>
      </c>
      <c r="H210" s="159">
        <v>430.255</v>
      </c>
      <c r="I210" s="160"/>
      <c r="L210" s="156"/>
      <c r="M210" s="161"/>
      <c r="T210" s="162"/>
      <c r="AT210" s="157" t="s">
        <v>442</v>
      </c>
      <c r="AU210" s="157" t="s">
        <v>79</v>
      </c>
      <c r="AV210" s="12" t="s">
        <v>79</v>
      </c>
      <c r="AW210" s="12" t="s">
        <v>31</v>
      </c>
      <c r="AX210" s="12" t="s">
        <v>69</v>
      </c>
      <c r="AY210" s="157" t="s">
        <v>328</v>
      </c>
    </row>
    <row r="211" spans="2:65" s="12" customFormat="1">
      <c r="B211" s="156"/>
      <c r="D211" s="151" t="s">
        <v>442</v>
      </c>
      <c r="E211" s="157" t="s">
        <v>3</v>
      </c>
      <c r="F211" s="158" t="s">
        <v>9745</v>
      </c>
      <c r="H211" s="159">
        <v>4302.55</v>
      </c>
      <c r="I211" s="160"/>
      <c r="L211" s="156"/>
      <c r="M211" s="161"/>
      <c r="T211" s="162"/>
      <c r="AT211" s="157" t="s">
        <v>442</v>
      </c>
      <c r="AU211" s="157" t="s">
        <v>79</v>
      </c>
      <c r="AV211" s="12" t="s">
        <v>79</v>
      </c>
      <c r="AW211" s="12" t="s">
        <v>31</v>
      </c>
      <c r="AX211" s="12" t="s">
        <v>76</v>
      </c>
      <c r="AY211" s="157" t="s">
        <v>328</v>
      </c>
    </row>
    <row r="212" spans="2:65" s="1" customFormat="1" ht="24.2" customHeight="1">
      <c r="B212" s="133"/>
      <c r="C212" s="134" t="s">
        <v>649</v>
      </c>
      <c r="D212" s="134" t="s">
        <v>331</v>
      </c>
      <c r="E212" s="135" t="s">
        <v>8810</v>
      </c>
      <c r="F212" s="136" t="s">
        <v>8811</v>
      </c>
      <c r="G212" s="137" t="s">
        <v>585</v>
      </c>
      <c r="H212" s="138">
        <v>430.255</v>
      </c>
      <c r="I212" s="139"/>
      <c r="J212" s="140">
        <f>ROUND(I212*H212,2)</f>
        <v>0</v>
      </c>
      <c r="K212" s="136" t="s">
        <v>335</v>
      </c>
      <c r="L212" s="34"/>
      <c r="M212" s="141" t="s">
        <v>3</v>
      </c>
      <c r="N212" s="142" t="s">
        <v>40</v>
      </c>
      <c r="P212" s="143">
        <f>O212*H212</f>
        <v>0</v>
      </c>
      <c r="Q212" s="143">
        <v>0</v>
      </c>
      <c r="R212" s="143">
        <f>Q212*H212</f>
        <v>0</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9746</v>
      </c>
    </row>
    <row r="213" spans="2:65" s="1" customFormat="1">
      <c r="B213" s="34"/>
      <c r="D213" s="147" t="s">
        <v>338</v>
      </c>
      <c r="F213" s="148" t="s">
        <v>8813</v>
      </c>
      <c r="I213" s="149"/>
      <c r="L213" s="34"/>
      <c r="M213" s="150"/>
      <c r="T213" s="55"/>
      <c r="AT213" s="19" t="s">
        <v>338</v>
      </c>
      <c r="AU213" s="19" t="s">
        <v>79</v>
      </c>
    </row>
    <row r="214" spans="2:65" s="1" customFormat="1" ht="33" customHeight="1">
      <c r="B214" s="133"/>
      <c r="C214" s="134" t="s">
        <v>654</v>
      </c>
      <c r="D214" s="134" t="s">
        <v>331</v>
      </c>
      <c r="E214" s="135" t="s">
        <v>8814</v>
      </c>
      <c r="F214" s="136" t="s">
        <v>8815</v>
      </c>
      <c r="G214" s="137" t="s">
        <v>585</v>
      </c>
      <c r="H214" s="138">
        <v>19.059999999999999</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9747</v>
      </c>
    </row>
    <row r="215" spans="2:65" s="1" customFormat="1">
      <c r="B215" s="34"/>
      <c r="D215" s="147" t="s">
        <v>338</v>
      </c>
      <c r="F215" s="148" t="s">
        <v>8817</v>
      </c>
      <c r="I215" s="149"/>
      <c r="L215" s="34"/>
      <c r="M215" s="150"/>
      <c r="T215" s="55"/>
      <c r="AT215" s="19" t="s">
        <v>338</v>
      </c>
      <c r="AU215" s="19" t="s">
        <v>79</v>
      </c>
    </row>
    <row r="216" spans="2:65" s="12" customFormat="1">
      <c r="B216" s="156"/>
      <c r="D216" s="151" t="s">
        <v>442</v>
      </c>
      <c r="E216" s="157" t="s">
        <v>3</v>
      </c>
      <c r="F216" s="158" t="s">
        <v>9748</v>
      </c>
      <c r="H216" s="159">
        <v>6.6529999999999996</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9749</v>
      </c>
      <c r="H217" s="159">
        <v>12.407</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19.059999999999999</v>
      </c>
      <c r="I218" s="167"/>
      <c r="L218" s="163"/>
      <c r="M218" s="168"/>
      <c r="T218" s="169"/>
      <c r="AT218" s="164" t="s">
        <v>442</v>
      </c>
      <c r="AU218" s="164" t="s">
        <v>79</v>
      </c>
      <c r="AV218" s="13" t="s">
        <v>113</v>
      </c>
      <c r="AW218" s="13" t="s">
        <v>31</v>
      </c>
      <c r="AX218" s="13" t="s">
        <v>76</v>
      </c>
      <c r="AY218" s="164" t="s">
        <v>328</v>
      </c>
    </row>
    <row r="219" spans="2:65" s="1" customFormat="1" ht="24.2" customHeight="1">
      <c r="B219" s="133"/>
      <c r="C219" s="134" t="s">
        <v>661</v>
      </c>
      <c r="D219" s="134" t="s">
        <v>331</v>
      </c>
      <c r="E219" s="135" t="s">
        <v>9750</v>
      </c>
      <c r="F219" s="136" t="s">
        <v>9751</v>
      </c>
      <c r="G219" s="137" t="s">
        <v>585</v>
      </c>
      <c r="H219" s="138">
        <v>148.892</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9752</v>
      </c>
    </row>
    <row r="220" spans="2:65" s="1" customFormat="1">
      <c r="B220" s="34"/>
      <c r="D220" s="147" t="s">
        <v>338</v>
      </c>
      <c r="F220" s="148" t="s">
        <v>9753</v>
      </c>
      <c r="I220" s="149"/>
      <c r="L220" s="34"/>
      <c r="M220" s="150"/>
      <c r="T220" s="55"/>
      <c r="AT220" s="19" t="s">
        <v>338</v>
      </c>
      <c r="AU220" s="19" t="s">
        <v>79</v>
      </c>
    </row>
    <row r="221" spans="2:65" s="12" customFormat="1">
      <c r="B221" s="156"/>
      <c r="D221" s="151" t="s">
        <v>442</v>
      </c>
      <c r="E221" s="157" t="s">
        <v>3</v>
      </c>
      <c r="F221" s="158" t="s">
        <v>9754</v>
      </c>
      <c r="H221" s="159">
        <v>148.892</v>
      </c>
      <c r="I221" s="160"/>
      <c r="L221" s="156"/>
      <c r="M221" s="161"/>
      <c r="T221" s="162"/>
      <c r="AT221" s="157" t="s">
        <v>442</v>
      </c>
      <c r="AU221" s="157" t="s">
        <v>79</v>
      </c>
      <c r="AV221" s="12" t="s">
        <v>79</v>
      </c>
      <c r="AW221" s="12" t="s">
        <v>31</v>
      </c>
      <c r="AX221" s="12" t="s">
        <v>76</v>
      </c>
      <c r="AY221" s="157" t="s">
        <v>328</v>
      </c>
    </row>
    <row r="222" spans="2:65" s="1" customFormat="1" ht="33" customHeight="1">
      <c r="B222" s="133"/>
      <c r="C222" s="134" t="s">
        <v>666</v>
      </c>
      <c r="D222" s="134" t="s">
        <v>331</v>
      </c>
      <c r="E222" s="135" t="s">
        <v>940</v>
      </c>
      <c r="F222" s="136" t="s">
        <v>941</v>
      </c>
      <c r="G222" s="137" t="s">
        <v>585</v>
      </c>
      <c r="H222" s="138">
        <v>265.30200000000002</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9755</v>
      </c>
    </row>
    <row r="223" spans="2:65" s="1" customFormat="1">
      <c r="B223" s="34"/>
      <c r="D223" s="147" t="s">
        <v>338</v>
      </c>
      <c r="F223" s="148" t="s">
        <v>9756</v>
      </c>
      <c r="I223" s="149"/>
      <c r="L223" s="34"/>
      <c r="M223" s="150"/>
      <c r="T223" s="55"/>
      <c r="AT223" s="19" t="s">
        <v>338</v>
      </c>
      <c r="AU223" s="19" t="s">
        <v>79</v>
      </c>
    </row>
    <row r="224" spans="2:65" s="14" customFormat="1" ht="33.75">
      <c r="B224" s="170"/>
      <c r="D224" s="151" t="s">
        <v>442</v>
      </c>
      <c r="E224" s="171" t="s">
        <v>3</v>
      </c>
      <c r="F224" s="172" t="s">
        <v>458</v>
      </c>
      <c r="H224" s="171" t="s">
        <v>3</v>
      </c>
      <c r="I224" s="173"/>
      <c r="L224" s="170"/>
      <c r="M224" s="174"/>
      <c r="T224" s="175"/>
      <c r="AT224" s="171" t="s">
        <v>442</v>
      </c>
      <c r="AU224" s="171" t="s">
        <v>79</v>
      </c>
      <c r="AV224" s="14" t="s">
        <v>76</v>
      </c>
      <c r="AW224" s="14" t="s">
        <v>31</v>
      </c>
      <c r="AX224" s="14" t="s">
        <v>69</v>
      </c>
      <c r="AY224" s="171" t="s">
        <v>328</v>
      </c>
    </row>
    <row r="225" spans="2:65" s="12" customFormat="1">
      <c r="B225" s="156"/>
      <c r="D225" s="151" t="s">
        <v>442</v>
      </c>
      <c r="E225" s="157" t="s">
        <v>3</v>
      </c>
      <c r="F225" s="158" t="s">
        <v>9757</v>
      </c>
      <c r="H225" s="159">
        <v>265.30200000000002</v>
      </c>
      <c r="I225" s="160"/>
      <c r="L225" s="156"/>
      <c r="M225" s="161"/>
      <c r="T225" s="162"/>
      <c r="AT225" s="157" t="s">
        <v>442</v>
      </c>
      <c r="AU225" s="157" t="s">
        <v>79</v>
      </c>
      <c r="AV225" s="12" t="s">
        <v>79</v>
      </c>
      <c r="AW225" s="12" t="s">
        <v>31</v>
      </c>
      <c r="AX225" s="12" t="s">
        <v>76</v>
      </c>
      <c r="AY225" s="157" t="s">
        <v>328</v>
      </c>
    </row>
    <row r="226" spans="2:65" s="11" customFormat="1" ht="25.9" customHeight="1">
      <c r="B226" s="121"/>
      <c r="D226" s="122" t="s">
        <v>68</v>
      </c>
      <c r="E226" s="123" t="s">
        <v>120</v>
      </c>
      <c r="F226" s="123" t="s">
        <v>327</v>
      </c>
      <c r="I226" s="124"/>
      <c r="J226" s="125">
        <f>BK226</f>
        <v>0</v>
      </c>
      <c r="L226" s="121"/>
      <c r="M226" s="126"/>
      <c r="P226" s="127">
        <f>P227</f>
        <v>0</v>
      </c>
      <c r="R226" s="127">
        <f>R227</f>
        <v>0</v>
      </c>
      <c r="T226" s="128">
        <f>T227</f>
        <v>0</v>
      </c>
      <c r="AR226" s="122" t="s">
        <v>138</v>
      </c>
      <c r="AT226" s="129" t="s">
        <v>68</v>
      </c>
      <c r="AU226" s="129" t="s">
        <v>69</v>
      </c>
      <c r="AY226" s="122" t="s">
        <v>328</v>
      </c>
      <c r="BK226" s="130">
        <f>BK227</f>
        <v>0</v>
      </c>
    </row>
    <row r="227" spans="2:65" s="11" customFormat="1" ht="22.9" customHeight="1">
      <c r="B227" s="121"/>
      <c r="D227" s="122" t="s">
        <v>68</v>
      </c>
      <c r="E227" s="131" t="s">
        <v>363</v>
      </c>
      <c r="F227" s="131" t="s">
        <v>364</v>
      </c>
      <c r="I227" s="124"/>
      <c r="J227" s="132">
        <f>BK227</f>
        <v>0</v>
      </c>
      <c r="L227" s="121"/>
      <c r="M227" s="126"/>
      <c r="P227" s="127">
        <f>SUM(P228:P230)</f>
        <v>0</v>
      </c>
      <c r="R227" s="127">
        <f>SUM(R228:R230)</f>
        <v>0</v>
      </c>
      <c r="T227" s="128">
        <f>SUM(T228:T230)</f>
        <v>0</v>
      </c>
      <c r="AR227" s="122" t="s">
        <v>138</v>
      </c>
      <c r="AT227" s="129" t="s">
        <v>68</v>
      </c>
      <c r="AU227" s="129" t="s">
        <v>76</v>
      </c>
      <c r="AY227" s="122" t="s">
        <v>328</v>
      </c>
      <c r="BK227" s="130">
        <f>SUM(BK228:BK230)</f>
        <v>0</v>
      </c>
    </row>
    <row r="228" spans="2:65" s="1" customFormat="1" ht="16.5" customHeight="1">
      <c r="B228" s="133"/>
      <c r="C228" s="134" t="s">
        <v>671</v>
      </c>
      <c r="D228" s="134" t="s">
        <v>331</v>
      </c>
      <c r="E228" s="135" t="s">
        <v>8830</v>
      </c>
      <c r="F228" s="136" t="s">
        <v>8831</v>
      </c>
      <c r="G228" s="137" t="s">
        <v>8832</v>
      </c>
      <c r="H228" s="138">
        <v>6</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336</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336</v>
      </c>
      <c r="BM228" s="145" t="s">
        <v>9758</v>
      </c>
    </row>
    <row r="229" spans="2:65" s="1" customFormat="1">
      <c r="B229" s="34"/>
      <c r="D229" s="147" t="s">
        <v>338</v>
      </c>
      <c r="F229" s="148" t="s">
        <v>8834</v>
      </c>
      <c r="I229" s="149"/>
      <c r="L229" s="34"/>
      <c r="M229" s="150"/>
      <c r="T229" s="55"/>
      <c r="AT229" s="19" t="s">
        <v>338</v>
      </c>
      <c r="AU229" s="19" t="s">
        <v>79</v>
      </c>
    </row>
    <row r="230" spans="2:65" s="12" customFormat="1">
      <c r="B230" s="156"/>
      <c r="D230" s="151" t="s">
        <v>442</v>
      </c>
      <c r="E230" s="157" t="s">
        <v>3</v>
      </c>
      <c r="F230" s="158" t="s">
        <v>8835</v>
      </c>
      <c r="H230" s="159">
        <v>6</v>
      </c>
      <c r="I230" s="160"/>
      <c r="L230" s="156"/>
      <c r="M230" s="186"/>
      <c r="N230" s="187"/>
      <c r="O230" s="187"/>
      <c r="P230" s="187"/>
      <c r="Q230" s="187"/>
      <c r="R230" s="187"/>
      <c r="S230" s="187"/>
      <c r="T230" s="188"/>
      <c r="AT230" s="157" t="s">
        <v>442</v>
      </c>
      <c r="AU230" s="157" t="s">
        <v>79</v>
      </c>
      <c r="AV230" s="12" t="s">
        <v>79</v>
      </c>
      <c r="AW230" s="12" t="s">
        <v>31</v>
      </c>
      <c r="AX230" s="12" t="s">
        <v>76</v>
      </c>
      <c r="AY230" s="157" t="s">
        <v>328</v>
      </c>
    </row>
    <row r="231" spans="2:65" s="1" customFormat="1" ht="6.95" customHeight="1">
      <c r="B231" s="43"/>
      <c r="C231" s="44"/>
      <c r="D231" s="44"/>
      <c r="E231" s="44"/>
      <c r="F231" s="44"/>
      <c r="G231" s="44"/>
      <c r="H231" s="44"/>
      <c r="I231" s="44"/>
      <c r="J231" s="44"/>
      <c r="K231" s="44"/>
      <c r="L231" s="34"/>
    </row>
  </sheetData>
  <autoFilter ref="C97:K230" xr:uid="{00000000-0009-0000-0000-00003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3700-000000000000}"/>
    <hyperlink ref="F105" r:id="rId2" xr:uid="{00000000-0004-0000-3700-000001000000}"/>
    <hyperlink ref="F108" r:id="rId3" xr:uid="{00000000-0004-0000-3700-000002000000}"/>
    <hyperlink ref="F111" r:id="rId4" xr:uid="{00000000-0004-0000-3700-000003000000}"/>
    <hyperlink ref="F115" r:id="rId5" xr:uid="{00000000-0004-0000-3700-000004000000}"/>
    <hyperlink ref="F119" r:id="rId6" xr:uid="{00000000-0004-0000-3700-000005000000}"/>
    <hyperlink ref="F122" r:id="rId7" xr:uid="{00000000-0004-0000-3700-000006000000}"/>
    <hyperlink ref="F124" r:id="rId8" xr:uid="{00000000-0004-0000-3700-000007000000}"/>
    <hyperlink ref="F126" r:id="rId9" xr:uid="{00000000-0004-0000-3700-000008000000}"/>
    <hyperlink ref="F129" r:id="rId10" xr:uid="{00000000-0004-0000-3700-000009000000}"/>
    <hyperlink ref="F134" r:id="rId11" xr:uid="{00000000-0004-0000-3700-00000A000000}"/>
    <hyperlink ref="F139" r:id="rId12" xr:uid="{00000000-0004-0000-3700-00000B000000}"/>
    <hyperlink ref="F145" r:id="rId13" xr:uid="{00000000-0004-0000-3700-00000C000000}"/>
    <hyperlink ref="F149" r:id="rId14" xr:uid="{00000000-0004-0000-3700-00000D000000}"/>
    <hyperlink ref="F152" r:id="rId15" xr:uid="{00000000-0004-0000-3700-00000E000000}"/>
    <hyperlink ref="F155" r:id="rId16" xr:uid="{00000000-0004-0000-3700-00000F000000}"/>
    <hyperlink ref="F158" r:id="rId17" xr:uid="{00000000-0004-0000-3700-000010000000}"/>
    <hyperlink ref="F161" r:id="rId18" xr:uid="{00000000-0004-0000-3700-000011000000}"/>
    <hyperlink ref="F165" r:id="rId19" xr:uid="{00000000-0004-0000-3700-000012000000}"/>
    <hyperlink ref="F169" r:id="rId20" xr:uid="{00000000-0004-0000-3700-000013000000}"/>
    <hyperlink ref="F180" r:id="rId21" xr:uid="{00000000-0004-0000-3700-000014000000}"/>
    <hyperlink ref="F184" r:id="rId22" xr:uid="{00000000-0004-0000-3700-000015000000}"/>
    <hyperlink ref="F194" r:id="rId23" xr:uid="{00000000-0004-0000-3700-000016000000}"/>
    <hyperlink ref="F200" r:id="rId24" xr:uid="{00000000-0004-0000-3700-000017000000}"/>
    <hyperlink ref="F202" r:id="rId25" xr:uid="{00000000-0004-0000-3700-000018000000}"/>
    <hyperlink ref="F204" r:id="rId26" xr:uid="{00000000-0004-0000-3700-000019000000}"/>
    <hyperlink ref="F207" r:id="rId27" xr:uid="{00000000-0004-0000-3700-00001A000000}"/>
    <hyperlink ref="F209" r:id="rId28" xr:uid="{00000000-0004-0000-3700-00001B000000}"/>
    <hyperlink ref="F213" r:id="rId29" xr:uid="{00000000-0004-0000-3700-00001C000000}"/>
    <hyperlink ref="F215" r:id="rId30" xr:uid="{00000000-0004-0000-3700-00001D000000}"/>
    <hyperlink ref="F220" r:id="rId31" xr:uid="{00000000-0004-0000-3700-00001E000000}"/>
    <hyperlink ref="F223" r:id="rId32" xr:uid="{00000000-0004-0000-3700-00001F000000}"/>
    <hyperlink ref="F229" r:id="rId33" xr:uid="{00000000-0004-0000-3700-00002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2:BM133"/>
  <sheetViews>
    <sheetView showGridLines="0" topLeftCell="A72" workbookViewId="0">
      <selection activeCell="F99" sqref="F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295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 customHeight="1">
      <c r="B8" s="22"/>
      <c r="D8" s="29" t="s">
        <v>301</v>
      </c>
      <c r="L8" s="22"/>
    </row>
    <row r="9" spans="2:46" s="1" customFormat="1" ht="23.25" customHeight="1">
      <c r="B9" s="34"/>
      <c r="E9" s="372" t="s">
        <v>9759</v>
      </c>
      <c r="F9" s="374"/>
      <c r="G9" s="374"/>
      <c r="H9" s="374"/>
      <c r="L9" s="34"/>
    </row>
    <row r="10" spans="2:46" s="1" customFormat="1" ht="12" customHeight="1">
      <c r="B10" s="34"/>
      <c r="D10" s="29" t="s">
        <v>303</v>
      </c>
      <c r="L10" s="34"/>
    </row>
    <row r="11" spans="2:46" s="1" customFormat="1" ht="16.5" customHeight="1">
      <c r="B11" s="34"/>
      <c r="E11" s="353" t="s">
        <v>304</v>
      </c>
      <c r="F11" s="374"/>
      <c r="G11" s="374"/>
      <c r="H11" s="374"/>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75" t="str">
        <f>'Rekapitulace stavby'!E14</f>
        <v>Vyplň údaj</v>
      </c>
      <c r="F20" s="342"/>
      <c r="G20" s="342"/>
      <c r="H20" s="342"/>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46" t="s">
        <v>3</v>
      </c>
      <c r="F29" s="346"/>
      <c r="G29" s="346"/>
      <c r="H29" s="346"/>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72" t="str">
        <f>E7</f>
        <v>Revitalizace multimodálního uzlu ve Dvoře Králové nad Labem - etapa I-VI.</v>
      </c>
      <c r="F50" s="373"/>
      <c r="G50" s="373"/>
      <c r="H50" s="373"/>
      <c r="L50" s="34"/>
    </row>
    <row r="51" spans="2:47" ht="12" customHeight="1">
      <c r="B51" s="22"/>
      <c r="C51" s="29" t="s">
        <v>301</v>
      </c>
      <c r="L51" s="22"/>
    </row>
    <row r="52" spans="2:47" s="1" customFormat="1" ht="23.25" customHeight="1">
      <c r="B52" s="34"/>
      <c r="E52" s="372" t="s">
        <v>9759</v>
      </c>
      <c r="F52" s="374"/>
      <c r="G52" s="374"/>
      <c r="H52" s="374"/>
      <c r="L52" s="34"/>
    </row>
    <row r="53" spans="2:47" s="1" customFormat="1" ht="12" customHeight="1">
      <c r="B53" s="34"/>
      <c r="C53" s="29" t="s">
        <v>303</v>
      </c>
      <c r="L53" s="34"/>
    </row>
    <row r="54" spans="2:47" s="1" customFormat="1" ht="16.5" customHeight="1">
      <c r="B54" s="34"/>
      <c r="E54" s="353" t="str">
        <f>E11</f>
        <v>SO00 - Objekty přípravy staveniště</v>
      </c>
      <c r="F54" s="374"/>
      <c r="G54" s="374"/>
      <c r="H54" s="374"/>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72" t="str">
        <f>E7</f>
        <v>Revitalizace multimodálního uzlu ve Dvoře Králové nad Labem - etapa I-VI.</v>
      </c>
      <c r="F80" s="373"/>
      <c r="G80" s="373"/>
      <c r="H80" s="373"/>
      <c r="L80" s="34"/>
    </row>
    <row r="81" spans="2:65" ht="12" customHeight="1">
      <c r="B81" s="22"/>
      <c r="C81" s="29" t="s">
        <v>301</v>
      </c>
      <c r="L81" s="22"/>
    </row>
    <row r="82" spans="2:65" s="1" customFormat="1" ht="23.25" customHeight="1">
      <c r="B82" s="34"/>
      <c r="E82" s="372" t="s">
        <v>9759</v>
      </c>
      <c r="F82" s="374"/>
      <c r="G82" s="374"/>
      <c r="H82" s="374"/>
      <c r="L82" s="34"/>
    </row>
    <row r="83" spans="2:65" s="1" customFormat="1" ht="12" customHeight="1">
      <c r="B83" s="34"/>
      <c r="C83" s="29" t="s">
        <v>303</v>
      </c>
      <c r="L83" s="34"/>
    </row>
    <row r="84" spans="2:65" s="1" customFormat="1" ht="16.5" customHeight="1">
      <c r="B84" s="34"/>
      <c r="E84" s="353" t="str">
        <f>E11</f>
        <v>SO00 - Objekty přípravy staveniště</v>
      </c>
      <c r="F84" s="374"/>
      <c r="G84" s="374"/>
      <c r="H84" s="374"/>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8653</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8654</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8655</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8656</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8657</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8658</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8659</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8660</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38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800-000000000000}"/>
    <hyperlink ref="F98" r:id="rId2" xr:uid="{00000000-0004-0000-3800-000001000000}"/>
    <hyperlink ref="F100" r:id="rId3" xr:uid="{00000000-0004-0000-3800-000002000000}"/>
    <hyperlink ref="F102" r:id="rId4" xr:uid="{00000000-0004-0000-3800-000003000000}"/>
    <hyperlink ref="F104" r:id="rId5" xr:uid="{00000000-0004-0000-3800-000004000000}"/>
    <hyperlink ref="F107" r:id="rId6" xr:uid="{00000000-0004-0000-3800-000005000000}"/>
    <hyperlink ref="F110" r:id="rId7" xr:uid="{00000000-0004-0000-3800-000006000000}"/>
    <hyperlink ref="F112" r:id="rId8" xr:uid="{00000000-0004-0000-3800-000007000000}"/>
    <hyperlink ref="F114" r:id="rId9" xr:uid="{00000000-0004-0000-3800-000008000000}"/>
    <hyperlink ref="F116" r:id="rId10" xr:uid="{00000000-0004-0000-3800-000009000000}"/>
    <hyperlink ref="F118" r:id="rId11" xr:uid="{00000000-0004-0000-3800-00000A000000}"/>
    <hyperlink ref="F121" r:id="rId12" xr:uid="{00000000-0004-0000-3800-00000B000000}"/>
    <hyperlink ref="F123" r:id="rId13" xr:uid="{00000000-0004-0000-3800-00000C000000}"/>
    <hyperlink ref="F126" r:id="rId14" xr:uid="{00000000-0004-0000-3800-00000D000000}"/>
    <hyperlink ref="F129" r:id="rId15" xr:uid="{00000000-0004-0000-3800-00000E000000}"/>
    <hyperlink ref="F132" r:id="rId16" xr:uid="{00000000-0004-0000-38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BM242"/>
  <sheetViews>
    <sheetView showGridLines="0" tabSelected="1" topLeftCell="A122" workbookViewId="0">
      <selection activeCell="K164" sqref="K16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4" t="s">
        <v>6</v>
      </c>
      <c r="M2" s="335"/>
      <c r="N2" s="335"/>
      <c r="O2" s="335"/>
      <c r="P2" s="335"/>
      <c r="Q2" s="335"/>
      <c r="R2" s="335"/>
      <c r="S2" s="335"/>
      <c r="T2" s="335"/>
      <c r="U2" s="335"/>
      <c r="V2" s="335"/>
      <c r="AT2" s="19" t="s">
        <v>299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72" t="str">
        <f>'Rekapitulace stavby'!K6</f>
        <v>Revitalizace multimodálního uzlu ve Dvoře Králové nad Labem - etapa I-VI.</v>
      </c>
      <c r="F7" s="373"/>
      <c r="G7" s="373"/>
      <c r="H7" s="373"/>
      <c r="L7" s="22"/>
    </row>
    <row r="8" spans="2:46" ht="12.75">
      <c r="B8" s="22"/>
      <c r="D8" s="29" t="s">
        <v>301</v>
      </c>
      <c r="L8" s="22"/>
    </row>
    <row r="9" spans="2:46" ht="23.25" customHeight="1">
      <c r="B9" s="22"/>
      <c r="E9" s="372" t="s">
        <v>9759</v>
      </c>
      <c r="F9" s="335"/>
      <c r="G9" s="335"/>
      <c r="H9" s="335"/>
      <c r="L9" s="22"/>
    </row>
    <row r="10" spans="2:46" ht="12" customHeight="1">
      <c r="B10" s="22"/>
      <c r="D10" s="29" t="s">
        <v>303</v>
      </c>
      <c r="L10" s="22"/>
    </row>
    <row r="11" spans="2:46" s="1" customFormat="1" ht="16.5" customHeight="1">
      <c r="B11" s="34"/>
      <c r="E11" s="365" t="s">
        <v>419</v>
      </c>
      <c r="F11" s="374"/>
      <c r="G11" s="374"/>
      <c r="H11" s="374"/>
      <c r="L11" s="34"/>
    </row>
    <row r="12" spans="2:46" s="1" customFormat="1" ht="12" customHeight="1">
      <c r="B12" s="34"/>
      <c r="D12" s="29" t="s">
        <v>305</v>
      </c>
      <c r="L12" s="34"/>
    </row>
    <row r="13" spans="2:46" s="1" customFormat="1" ht="16.5" customHeight="1">
      <c r="B13" s="34"/>
      <c r="E13" s="353" t="s">
        <v>9760</v>
      </c>
      <c r="F13" s="374"/>
      <c r="G13" s="374"/>
      <c r="H13" s="374"/>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75" t="str">
        <f>'Rekapitulace stavby'!E14</f>
        <v>Vyplň údaj</v>
      </c>
      <c r="F22" s="342"/>
      <c r="G22" s="342"/>
      <c r="H22" s="342"/>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46" t="s">
        <v>3</v>
      </c>
      <c r="F31" s="346"/>
      <c r="G31" s="346"/>
      <c r="H31" s="346"/>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ROUND(J99,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ROUND((SUM(BE99:BE241)),  2)</f>
        <v>0</v>
      </c>
      <c r="I37" s="95">
        <v>0.21</v>
      </c>
      <c r="J37" s="84">
        <f>ROUND(((SUM(BE99:BE241))*I37),  2)</f>
        <v>0</v>
      </c>
      <c r="L37" s="34"/>
    </row>
    <row r="38" spans="2:12" s="1" customFormat="1" ht="14.45" customHeight="1">
      <c r="B38" s="34"/>
      <c r="E38" s="29" t="s">
        <v>41</v>
      </c>
      <c r="F38" s="84">
        <f>ROUND((SUM(BF99:BF241)),  2)</f>
        <v>0</v>
      </c>
      <c r="I38" s="95">
        <v>0.12</v>
      </c>
      <c r="J38" s="84">
        <f>ROUND(((SUM(BF99:BF241))*I38),  2)</f>
        <v>0</v>
      </c>
      <c r="L38" s="34"/>
    </row>
    <row r="39" spans="2:12" s="1" customFormat="1" ht="14.45" hidden="1" customHeight="1">
      <c r="B39" s="34"/>
      <c r="E39" s="29" t="s">
        <v>42</v>
      </c>
      <c r="F39" s="84">
        <f>ROUND((SUM(BG99:BG241)),  2)</f>
        <v>0</v>
      </c>
      <c r="I39" s="95">
        <v>0.21</v>
      </c>
      <c r="J39" s="84">
        <f>0</f>
        <v>0</v>
      </c>
      <c r="L39" s="34"/>
    </row>
    <row r="40" spans="2:12" s="1" customFormat="1" ht="14.45" hidden="1" customHeight="1">
      <c r="B40" s="34"/>
      <c r="E40" s="29" t="s">
        <v>43</v>
      </c>
      <c r="F40" s="84">
        <f>ROUND((SUM(BH99:BH241)),  2)</f>
        <v>0</v>
      </c>
      <c r="I40" s="95">
        <v>0.12</v>
      </c>
      <c r="J40" s="84">
        <f>0</f>
        <v>0</v>
      </c>
      <c r="L40" s="34"/>
    </row>
    <row r="41" spans="2:12" s="1" customFormat="1" ht="14.45" hidden="1" customHeight="1">
      <c r="B41" s="34"/>
      <c r="E41" s="29" t="s">
        <v>44</v>
      </c>
      <c r="F41" s="84">
        <f>ROUND((SUM(BI99:BI241)),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72" t="str">
        <f>E7</f>
        <v>Revitalizace multimodálního uzlu ve Dvoře Králové nad Labem - etapa I-VI.</v>
      </c>
      <c r="F52" s="373"/>
      <c r="G52" s="373"/>
      <c r="H52" s="373"/>
      <c r="L52" s="34"/>
    </row>
    <row r="53" spans="2:12" ht="12" customHeight="1">
      <c r="B53" s="22"/>
      <c r="C53" s="29" t="s">
        <v>301</v>
      </c>
      <c r="L53" s="22"/>
    </row>
    <row r="54" spans="2:12" ht="23.25" customHeight="1">
      <c r="B54" s="22"/>
      <c r="E54" s="372" t="s">
        <v>9759</v>
      </c>
      <c r="F54" s="335"/>
      <c r="G54" s="335"/>
      <c r="H54" s="335"/>
      <c r="L54" s="22"/>
    </row>
    <row r="55" spans="2:12" ht="12" customHeight="1">
      <c r="B55" s="22"/>
      <c r="C55" s="29" t="s">
        <v>303</v>
      </c>
      <c r="L55" s="22"/>
    </row>
    <row r="56" spans="2:12" s="1" customFormat="1" ht="16.5" customHeight="1">
      <c r="B56" s="34"/>
      <c r="E56" s="365" t="s">
        <v>419</v>
      </c>
      <c r="F56" s="374"/>
      <c r="G56" s="374"/>
      <c r="H56" s="374"/>
      <c r="L56" s="34"/>
    </row>
    <row r="57" spans="2:12" s="1" customFormat="1" ht="12" customHeight="1">
      <c r="B57" s="34"/>
      <c r="C57" s="29" t="s">
        <v>305</v>
      </c>
      <c r="L57" s="34"/>
    </row>
    <row r="58" spans="2:12" s="1" customFormat="1" ht="16.5" customHeight="1">
      <c r="B58" s="34"/>
      <c r="E58" s="353" t="str">
        <f>E13</f>
        <v>SO 101.6 - Etapa VI. - mimo zájmové území</v>
      </c>
      <c r="F58" s="374"/>
      <c r="G58" s="374"/>
      <c r="H58" s="374"/>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J99</f>
        <v>0</v>
      </c>
      <c r="L67" s="34"/>
      <c r="AU67" s="19" t="s">
        <v>310</v>
      </c>
    </row>
    <row r="68" spans="2:47" s="8" customFormat="1" ht="24.95" customHeight="1">
      <c r="B68" s="105"/>
      <c r="D68" s="106" t="s">
        <v>425</v>
      </c>
      <c r="E68" s="107"/>
      <c r="F68" s="107"/>
      <c r="G68" s="107"/>
      <c r="H68" s="107"/>
      <c r="I68" s="107"/>
      <c r="J68" s="108">
        <f>J100</f>
        <v>0</v>
      </c>
      <c r="L68" s="105"/>
    </row>
    <row r="69" spans="2:47" s="9" customFormat="1" ht="19.899999999999999" customHeight="1">
      <c r="B69" s="109"/>
      <c r="D69" s="110" t="s">
        <v>426</v>
      </c>
      <c r="E69" s="111"/>
      <c r="F69" s="111"/>
      <c r="G69" s="111"/>
      <c r="H69" s="111"/>
      <c r="I69" s="111"/>
      <c r="J69" s="112">
        <f>J101</f>
        <v>0</v>
      </c>
      <c r="L69" s="109"/>
    </row>
    <row r="70" spans="2:47" s="9" customFormat="1" ht="19.899999999999999" customHeight="1">
      <c r="B70" s="109"/>
      <c r="D70" s="110" t="s">
        <v>427</v>
      </c>
      <c r="E70" s="111"/>
      <c r="F70" s="111"/>
      <c r="G70" s="111"/>
      <c r="H70" s="111"/>
      <c r="I70" s="111"/>
      <c r="J70" s="112">
        <f>J142</f>
        <v>0</v>
      </c>
      <c r="L70" s="109"/>
    </row>
    <row r="71" spans="2:47" s="9" customFormat="1" ht="19.899999999999999" customHeight="1">
      <c r="B71" s="109"/>
      <c r="D71" s="110" t="s">
        <v>429</v>
      </c>
      <c r="E71" s="111"/>
      <c r="F71" s="111"/>
      <c r="G71" s="111"/>
      <c r="H71" s="111"/>
      <c r="I71" s="111"/>
      <c r="J71" s="112">
        <f>J158</f>
        <v>0</v>
      </c>
      <c r="L71" s="109"/>
    </row>
    <row r="72" spans="2:47" s="9" customFormat="1" ht="19.899999999999999" customHeight="1">
      <c r="B72" s="109"/>
      <c r="D72" s="110" t="s">
        <v>431</v>
      </c>
      <c r="E72" s="111"/>
      <c r="F72" s="111"/>
      <c r="G72" s="111"/>
      <c r="H72" s="111"/>
      <c r="I72" s="111"/>
      <c r="J72" s="112">
        <f>J193</f>
        <v>0</v>
      </c>
      <c r="L72" s="109"/>
    </row>
    <row r="73" spans="2:47" s="9" customFormat="1" ht="19.899999999999999" customHeight="1">
      <c r="B73" s="109"/>
      <c r="D73" s="110" t="s">
        <v>432</v>
      </c>
      <c r="E73" s="111"/>
      <c r="F73" s="111"/>
      <c r="G73" s="111"/>
      <c r="H73" s="111"/>
      <c r="I73" s="111"/>
      <c r="J73" s="112">
        <f>J217</f>
        <v>0</v>
      </c>
      <c r="L73" s="109"/>
    </row>
    <row r="74" spans="2:47" s="8" customFormat="1" ht="24.95" customHeight="1">
      <c r="B74" s="105"/>
      <c r="D74" s="106" t="s">
        <v>311</v>
      </c>
      <c r="E74" s="107"/>
      <c r="F74" s="107"/>
      <c r="G74" s="107"/>
      <c r="H74" s="107"/>
      <c r="I74" s="107"/>
      <c r="J74" s="108">
        <f>J238</f>
        <v>0</v>
      </c>
      <c r="L74" s="105"/>
    </row>
    <row r="75" spans="2:47" s="9" customFormat="1" ht="19.899999999999999" customHeight="1">
      <c r="B75" s="109"/>
      <c r="D75" s="110" t="s">
        <v>313</v>
      </c>
      <c r="E75" s="111"/>
      <c r="F75" s="111"/>
      <c r="G75" s="111"/>
      <c r="H75" s="111"/>
      <c r="I75" s="111"/>
      <c r="J75" s="112">
        <f>J239</f>
        <v>0</v>
      </c>
      <c r="L75" s="109"/>
    </row>
    <row r="76" spans="2:47" s="1" customFormat="1" ht="21.75" customHeight="1">
      <c r="B76" s="34"/>
      <c r="L76" s="34"/>
    </row>
    <row r="77" spans="2:47" s="1" customFormat="1" ht="6.95" customHeight="1">
      <c r="B77" s="43"/>
      <c r="C77" s="44"/>
      <c r="D77" s="44"/>
      <c r="E77" s="44"/>
      <c r="F77" s="44"/>
      <c r="G77" s="44"/>
      <c r="H77" s="44"/>
      <c r="I77" s="44"/>
      <c r="J77" s="44"/>
      <c r="K77" s="44"/>
      <c r="L77" s="34"/>
    </row>
    <row r="81" spans="2:12" s="1" customFormat="1" ht="6.95" customHeight="1">
      <c r="B81" s="45"/>
      <c r="C81" s="46"/>
      <c r="D81" s="46"/>
      <c r="E81" s="46"/>
      <c r="F81" s="46"/>
      <c r="G81" s="46"/>
      <c r="H81" s="46"/>
      <c r="I81" s="46"/>
      <c r="J81" s="46"/>
      <c r="K81" s="46"/>
      <c r="L81" s="34"/>
    </row>
    <row r="82" spans="2:12" s="1" customFormat="1" ht="24.95" customHeight="1">
      <c r="B82" s="34"/>
      <c r="C82" s="23" t="s">
        <v>314</v>
      </c>
      <c r="L82" s="34"/>
    </row>
    <row r="83" spans="2:12" s="1" customFormat="1" ht="6.95" customHeight="1">
      <c r="B83" s="34"/>
      <c r="L83" s="34"/>
    </row>
    <row r="84" spans="2:12" s="1" customFormat="1" ht="12" customHeight="1">
      <c r="B84" s="34"/>
      <c r="C84" s="29" t="s">
        <v>17</v>
      </c>
      <c r="L84" s="34"/>
    </row>
    <row r="85" spans="2:12" s="1" customFormat="1" ht="26.25" customHeight="1">
      <c r="B85" s="34"/>
      <c r="E85" s="372" t="str">
        <f>E7</f>
        <v>Revitalizace multimodálního uzlu ve Dvoře Králové nad Labem - etapa I-VI.</v>
      </c>
      <c r="F85" s="373"/>
      <c r="G85" s="373"/>
      <c r="H85" s="373"/>
      <c r="L85" s="34"/>
    </row>
    <row r="86" spans="2:12" ht="12" customHeight="1">
      <c r="B86" s="22"/>
      <c r="C86" s="29" t="s">
        <v>301</v>
      </c>
      <c r="L86" s="22"/>
    </row>
    <row r="87" spans="2:12" ht="23.25" customHeight="1">
      <c r="B87" s="22"/>
      <c r="E87" s="372" t="s">
        <v>9759</v>
      </c>
      <c r="F87" s="335"/>
      <c r="G87" s="335"/>
      <c r="H87" s="335"/>
      <c r="L87" s="22"/>
    </row>
    <row r="88" spans="2:12" ht="12" customHeight="1">
      <c r="B88" s="22"/>
      <c r="C88" s="29" t="s">
        <v>303</v>
      </c>
      <c r="L88" s="22"/>
    </row>
    <row r="89" spans="2:12" s="1" customFormat="1" ht="16.5" customHeight="1">
      <c r="B89" s="34"/>
      <c r="E89" s="365" t="s">
        <v>419</v>
      </c>
      <c r="F89" s="374"/>
      <c r="G89" s="374"/>
      <c r="H89" s="374"/>
      <c r="L89" s="34"/>
    </row>
    <row r="90" spans="2:12" s="1" customFormat="1" ht="12" customHeight="1">
      <c r="B90" s="34"/>
      <c r="C90" s="29" t="s">
        <v>305</v>
      </c>
      <c r="L90" s="34"/>
    </row>
    <row r="91" spans="2:12" s="1" customFormat="1" ht="16.5" customHeight="1">
      <c r="B91" s="34"/>
      <c r="E91" s="353" t="str">
        <f>E13</f>
        <v>SO 101.6 - Etapa VI. - mimo zájmové území</v>
      </c>
      <c r="F91" s="374"/>
      <c r="G91" s="374"/>
      <c r="H91" s="374"/>
      <c r="L91" s="34"/>
    </row>
    <row r="92" spans="2:12" s="1" customFormat="1" ht="6.95" customHeight="1">
      <c r="B92" s="34"/>
      <c r="L92" s="34"/>
    </row>
    <row r="93" spans="2:12" s="1" customFormat="1" ht="12" customHeight="1">
      <c r="B93" s="34"/>
      <c r="C93" s="29" t="s">
        <v>21</v>
      </c>
      <c r="F93" s="27" t="str">
        <f>F16</f>
        <v xml:space="preserve"> </v>
      </c>
      <c r="I93" s="29" t="s">
        <v>23</v>
      </c>
      <c r="J93" s="51" t="str">
        <f>IF(J16="","",J16)</f>
        <v>26. 8. 2025</v>
      </c>
      <c r="L93" s="34"/>
    </row>
    <row r="94" spans="2:12" s="1" customFormat="1" ht="6.95" customHeight="1">
      <c r="B94" s="34"/>
      <c r="L94" s="34"/>
    </row>
    <row r="95" spans="2:12" s="1" customFormat="1" ht="15.2" customHeight="1">
      <c r="B95" s="34"/>
      <c r="C95" s="29" t="s">
        <v>25</v>
      </c>
      <c r="F95" s="27" t="str">
        <f>E19</f>
        <v>Město Dvůr Králové nad Labem</v>
      </c>
      <c r="I95" s="29" t="s">
        <v>30</v>
      </c>
      <c r="J95" s="32" t="str">
        <f>E25</f>
        <v xml:space="preserve"> </v>
      </c>
      <c r="L95" s="34"/>
    </row>
    <row r="96" spans="2:12" s="1" customFormat="1" ht="25.7" customHeight="1">
      <c r="B96" s="34"/>
      <c r="C96" s="29" t="s">
        <v>28</v>
      </c>
      <c r="F96" s="27" t="str">
        <f>IF(E22="","",E22)</f>
        <v>Vyplň údaj</v>
      </c>
      <c r="I96" s="29" t="s">
        <v>32</v>
      </c>
      <c r="J96" s="32" t="str">
        <f>E28</f>
        <v>VECTURA Pardubice s.r.o.</v>
      </c>
      <c r="L96" s="34"/>
    </row>
    <row r="97" spans="2:65" s="1" customFormat="1" ht="10.35" customHeight="1">
      <c r="B97" s="34"/>
      <c r="L97" s="34"/>
    </row>
    <row r="98" spans="2:65" s="10" customFormat="1" ht="29.25" customHeight="1">
      <c r="B98" s="113"/>
      <c r="C98" s="114" t="s">
        <v>315</v>
      </c>
      <c r="D98" s="115" t="s">
        <v>54</v>
      </c>
      <c r="E98" s="115" t="s">
        <v>50</v>
      </c>
      <c r="F98" s="115" t="s">
        <v>51</v>
      </c>
      <c r="G98" s="115" t="s">
        <v>316</v>
      </c>
      <c r="H98" s="115" t="s">
        <v>317</v>
      </c>
      <c r="I98" s="115" t="s">
        <v>318</v>
      </c>
      <c r="J98" s="115" t="s">
        <v>309</v>
      </c>
      <c r="K98" s="116" t="s">
        <v>319</v>
      </c>
      <c r="L98" s="113"/>
      <c r="M98" s="58" t="s">
        <v>3</v>
      </c>
      <c r="N98" s="59" t="s">
        <v>39</v>
      </c>
      <c r="O98" s="59" t="s">
        <v>320</v>
      </c>
      <c r="P98" s="59" t="s">
        <v>321</v>
      </c>
      <c r="Q98" s="59" t="s">
        <v>322</v>
      </c>
      <c r="R98" s="59" t="s">
        <v>323</v>
      </c>
      <c r="S98" s="59" t="s">
        <v>324</v>
      </c>
      <c r="T98" s="60" t="s">
        <v>325</v>
      </c>
    </row>
    <row r="99" spans="2:65" s="1" customFormat="1" ht="22.9" customHeight="1">
      <c r="B99" s="34"/>
      <c r="C99" s="63" t="s">
        <v>326</v>
      </c>
      <c r="J99" s="117">
        <f>BK99</f>
        <v>0</v>
      </c>
      <c r="L99" s="34"/>
      <c r="M99" s="61"/>
      <c r="N99" s="52"/>
      <c r="O99" s="52"/>
      <c r="P99" s="118">
        <f>P100+P238</f>
        <v>0</v>
      </c>
      <c r="Q99" s="52"/>
      <c r="R99" s="118">
        <f>R100+R238</f>
        <v>113.30811180000001</v>
      </c>
      <c r="S99" s="52"/>
      <c r="T99" s="119">
        <f>T100+T238</f>
        <v>58.775449999999999</v>
      </c>
      <c r="AT99" s="19" t="s">
        <v>68</v>
      </c>
      <c r="AU99" s="19" t="s">
        <v>310</v>
      </c>
      <c r="BK99" s="120">
        <f>BK100+BK238</f>
        <v>0</v>
      </c>
    </row>
    <row r="100" spans="2:65" s="11" customFormat="1" ht="25.9" customHeight="1">
      <c r="B100" s="121"/>
      <c r="D100" s="122" t="s">
        <v>68</v>
      </c>
      <c r="E100" s="123" t="s">
        <v>434</v>
      </c>
      <c r="F100" s="123" t="s">
        <v>435</v>
      </c>
      <c r="I100" s="124"/>
      <c r="J100" s="125">
        <f>BK100</f>
        <v>0</v>
      </c>
      <c r="L100" s="121"/>
      <c r="M100" s="126"/>
      <c r="P100" s="127">
        <f>P101+P142+P158+P193+P217</f>
        <v>0</v>
      </c>
      <c r="R100" s="127">
        <f>R101+R142+R158+R193+R217</f>
        <v>113.30811180000001</v>
      </c>
      <c r="T100" s="128">
        <f>T101+T142+T158+T193+T217</f>
        <v>58.775449999999999</v>
      </c>
      <c r="AR100" s="122" t="s">
        <v>76</v>
      </c>
      <c r="AT100" s="129" t="s">
        <v>68</v>
      </c>
      <c r="AU100" s="129" t="s">
        <v>69</v>
      </c>
      <c r="AY100" s="122" t="s">
        <v>328</v>
      </c>
      <c r="BK100" s="130">
        <f>BK101+BK142+BK158+BK193+BK217</f>
        <v>0</v>
      </c>
    </row>
    <row r="101" spans="2:65" s="11" customFormat="1" ht="22.9" customHeight="1">
      <c r="B101" s="121"/>
      <c r="D101" s="122" t="s">
        <v>68</v>
      </c>
      <c r="E101" s="131" t="s">
        <v>76</v>
      </c>
      <c r="F101" s="131" t="s">
        <v>436</v>
      </c>
      <c r="I101" s="124"/>
      <c r="J101" s="132">
        <f>BK101</f>
        <v>0</v>
      </c>
      <c r="L101" s="121"/>
      <c r="M101" s="126"/>
      <c r="P101" s="127">
        <f>SUM(P102:P141)</f>
        <v>0</v>
      </c>
      <c r="R101" s="127">
        <f>SUM(R102:R141)</f>
        <v>4.8960000000000002E-3</v>
      </c>
      <c r="T101" s="128">
        <f>SUM(T102:T141)</f>
        <v>58.775449999999999</v>
      </c>
      <c r="AR101" s="122" t="s">
        <v>76</v>
      </c>
      <c r="AT101" s="129" t="s">
        <v>68</v>
      </c>
      <c r="AU101" s="129" t="s">
        <v>76</v>
      </c>
      <c r="AY101" s="122" t="s">
        <v>328</v>
      </c>
      <c r="BK101" s="130">
        <f>SUM(BK102:BK141)</f>
        <v>0</v>
      </c>
    </row>
    <row r="102" spans="2:65" s="1" customFormat="1" ht="24.2" customHeight="1">
      <c r="B102" s="133"/>
      <c r="C102" s="134" t="s">
        <v>76</v>
      </c>
      <c r="D102" s="134" t="s">
        <v>331</v>
      </c>
      <c r="E102" s="135" t="s">
        <v>437</v>
      </c>
      <c r="F102" s="136" t="s">
        <v>438</v>
      </c>
      <c r="G102" s="137" t="s">
        <v>439</v>
      </c>
      <c r="H102" s="138">
        <v>23.56</v>
      </c>
      <c r="I102" s="139"/>
      <c r="J102" s="140">
        <f>ROUND(I102*H102,2)</f>
        <v>0</v>
      </c>
      <c r="K102" s="136" t="s">
        <v>335</v>
      </c>
      <c r="L102" s="34"/>
      <c r="M102" s="141" t="s">
        <v>3</v>
      </c>
      <c r="N102" s="142" t="s">
        <v>40</v>
      </c>
      <c r="P102" s="143">
        <f>O102*H102</f>
        <v>0</v>
      </c>
      <c r="Q102" s="143">
        <v>0</v>
      </c>
      <c r="R102" s="143">
        <f>Q102*H102</f>
        <v>0</v>
      </c>
      <c r="S102" s="143">
        <v>0.26</v>
      </c>
      <c r="T102" s="144">
        <f>S102*H102</f>
        <v>6.1255999999999995</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9761</v>
      </c>
    </row>
    <row r="103" spans="2:65" s="1" customFormat="1">
      <c r="B103" s="34"/>
      <c r="D103" s="147" t="s">
        <v>338</v>
      </c>
      <c r="F103" s="148" t="s">
        <v>441</v>
      </c>
      <c r="I103" s="149"/>
      <c r="L103" s="34"/>
      <c r="M103" s="150"/>
      <c r="T103" s="55"/>
      <c r="AT103" s="19" t="s">
        <v>338</v>
      </c>
      <c r="AU103" s="19" t="s">
        <v>79</v>
      </c>
    </row>
    <row r="104" spans="2:65" s="12" customFormat="1">
      <c r="B104" s="156"/>
      <c r="D104" s="151" t="s">
        <v>442</v>
      </c>
      <c r="E104" s="157" t="s">
        <v>3</v>
      </c>
      <c r="F104" s="158" t="s">
        <v>9762</v>
      </c>
      <c r="H104" s="159">
        <v>12.05</v>
      </c>
      <c r="I104" s="160"/>
      <c r="L104" s="156"/>
      <c r="M104" s="161"/>
      <c r="T104" s="162"/>
      <c r="AT104" s="157" t="s">
        <v>442</v>
      </c>
      <c r="AU104" s="157" t="s">
        <v>79</v>
      </c>
      <c r="AV104" s="12" t="s">
        <v>79</v>
      </c>
      <c r="AW104" s="12" t="s">
        <v>31</v>
      </c>
      <c r="AX104" s="12" t="s">
        <v>69</v>
      </c>
      <c r="AY104" s="157" t="s">
        <v>328</v>
      </c>
    </row>
    <row r="105" spans="2:65" s="12" customFormat="1">
      <c r="B105" s="156"/>
      <c r="D105" s="151" t="s">
        <v>442</v>
      </c>
      <c r="E105" s="157" t="s">
        <v>3</v>
      </c>
      <c r="F105" s="158" t="s">
        <v>9763</v>
      </c>
      <c r="H105" s="159">
        <v>11.51</v>
      </c>
      <c r="I105" s="160"/>
      <c r="L105" s="156"/>
      <c r="M105" s="161"/>
      <c r="T105" s="162"/>
      <c r="AT105" s="157" t="s">
        <v>442</v>
      </c>
      <c r="AU105" s="157" t="s">
        <v>79</v>
      </c>
      <c r="AV105" s="12" t="s">
        <v>79</v>
      </c>
      <c r="AW105" s="12" t="s">
        <v>31</v>
      </c>
      <c r="AX105" s="12" t="s">
        <v>69</v>
      </c>
      <c r="AY105" s="157" t="s">
        <v>328</v>
      </c>
    </row>
    <row r="106" spans="2:65" s="13" customFormat="1">
      <c r="B106" s="163"/>
      <c r="D106" s="151" t="s">
        <v>442</v>
      </c>
      <c r="E106" s="164" t="s">
        <v>3</v>
      </c>
      <c r="F106" s="165" t="s">
        <v>452</v>
      </c>
      <c r="H106" s="166">
        <v>23.560000000000002</v>
      </c>
      <c r="I106" s="167"/>
      <c r="L106" s="163"/>
      <c r="M106" s="168"/>
      <c r="T106" s="169"/>
      <c r="AT106" s="164" t="s">
        <v>442</v>
      </c>
      <c r="AU106" s="164" t="s">
        <v>79</v>
      </c>
      <c r="AV106" s="13" t="s">
        <v>113</v>
      </c>
      <c r="AW106" s="13" t="s">
        <v>31</v>
      </c>
      <c r="AX106" s="13" t="s">
        <v>76</v>
      </c>
      <c r="AY106" s="164" t="s">
        <v>328</v>
      </c>
    </row>
    <row r="107" spans="2:65" s="1" customFormat="1" ht="33" customHeight="1">
      <c r="B107" s="133"/>
      <c r="C107" s="134" t="s">
        <v>79</v>
      </c>
      <c r="D107" s="134" t="s">
        <v>331</v>
      </c>
      <c r="E107" s="135" t="s">
        <v>444</v>
      </c>
      <c r="F107" s="136" t="s">
        <v>445</v>
      </c>
      <c r="G107" s="137" t="s">
        <v>439</v>
      </c>
      <c r="H107" s="138">
        <v>77.959999999999994</v>
      </c>
      <c r="I107" s="139"/>
      <c r="J107" s="140">
        <f>ROUND(I107*H107,2)</f>
        <v>0</v>
      </c>
      <c r="K107" s="136" t="s">
        <v>335</v>
      </c>
      <c r="L107" s="34"/>
      <c r="M107" s="141" t="s">
        <v>3</v>
      </c>
      <c r="N107" s="142" t="s">
        <v>40</v>
      </c>
      <c r="P107" s="143">
        <f>O107*H107</f>
        <v>0</v>
      </c>
      <c r="Q107" s="143">
        <v>0</v>
      </c>
      <c r="R107" s="143">
        <f>Q107*H107</f>
        <v>0</v>
      </c>
      <c r="S107" s="143">
        <v>0.44</v>
      </c>
      <c r="T107" s="144">
        <f>S107*H107</f>
        <v>34.302399999999999</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9764</v>
      </c>
    </row>
    <row r="108" spans="2:65" s="1" customFormat="1">
      <c r="B108" s="34"/>
      <c r="D108" s="147" t="s">
        <v>338</v>
      </c>
      <c r="F108" s="148" t="s">
        <v>447</v>
      </c>
      <c r="I108" s="149"/>
      <c r="L108" s="34"/>
      <c r="M108" s="150"/>
      <c r="T108" s="55"/>
      <c r="AT108" s="19" t="s">
        <v>338</v>
      </c>
      <c r="AU108" s="19" t="s">
        <v>79</v>
      </c>
    </row>
    <row r="109" spans="2:65" s="12" customFormat="1">
      <c r="B109" s="156"/>
      <c r="D109" s="151" t="s">
        <v>442</v>
      </c>
      <c r="E109" s="157" t="s">
        <v>3</v>
      </c>
      <c r="F109" s="158" t="s">
        <v>9762</v>
      </c>
      <c r="H109" s="159">
        <v>12.05</v>
      </c>
      <c r="I109" s="160"/>
      <c r="L109" s="156"/>
      <c r="M109" s="161"/>
      <c r="T109" s="162"/>
      <c r="AT109" s="157" t="s">
        <v>442</v>
      </c>
      <c r="AU109" s="157" t="s">
        <v>79</v>
      </c>
      <c r="AV109" s="12" t="s">
        <v>79</v>
      </c>
      <c r="AW109" s="12" t="s">
        <v>31</v>
      </c>
      <c r="AX109" s="12" t="s">
        <v>69</v>
      </c>
      <c r="AY109" s="157" t="s">
        <v>328</v>
      </c>
    </row>
    <row r="110" spans="2:65" s="12" customFormat="1">
      <c r="B110" s="156"/>
      <c r="D110" s="151" t="s">
        <v>442</v>
      </c>
      <c r="E110" s="157" t="s">
        <v>3</v>
      </c>
      <c r="F110" s="158" t="s">
        <v>9763</v>
      </c>
      <c r="H110" s="159">
        <v>11.51</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9765</v>
      </c>
      <c r="H111" s="159">
        <v>52.58</v>
      </c>
      <c r="I111" s="160"/>
      <c r="L111" s="156"/>
      <c r="M111" s="161"/>
      <c r="T111" s="162"/>
      <c r="AT111" s="157" t="s">
        <v>442</v>
      </c>
      <c r="AU111" s="157" t="s">
        <v>79</v>
      </c>
      <c r="AV111" s="12" t="s">
        <v>79</v>
      </c>
      <c r="AW111" s="12" t="s">
        <v>31</v>
      </c>
      <c r="AX111" s="12" t="s">
        <v>69</v>
      </c>
      <c r="AY111" s="157" t="s">
        <v>328</v>
      </c>
    </row>
    <row r="112" spans="2:65" s="12" customFormat="1">
      <c r="B112" s="156"/>
      <c r="D112" s="151" t="s">
        <v>442</v>
      </c>
      <c r="E112" s="157" t="s">
        <v>3</v>
      </c>
      <c r="F112" s="158" t="s">
        <v>9766</v>
      </c>
      <c r="H112" s="159">
        <v>1.82</v>
      </c>
      <c r="I112" s="160"/>
      <c r="L112" s="156"/>
      <c r="M112" s="161"/>
      <c r="T112" s="162"/>
      <c r="AT112" s="157" t="s">
        <v>442</v>
      </c>
      <c r="AU112" s="157" t="s">
        <v>79</v>
      </c>
      <c r="AV112" s="12" t="s">
        <v>79</v>
      </c>
      <c r="AW112" s="12" t="s">
        <v>31</v>
      </c>
      <c r="AX112" s="12" t="s">
        <v>69</v>
      </c>
      <c r="AY112" s="157" t="s">
        <v>328</v>
      </c>
    </row>
    <row r="113" spans="2:65" s="13" customFormat="1">
      <c r="B113" s="163"/>
      <c r="D113" s="151" t="s">
        <v>442</v>
      </c>
      <c r="E113" s="164" t="s">
        <v>3</v>
      </c>
      <c r="F113" s="165" t="s">
        <v>452</v>
      </c>
      <c r="H113" s="166">
        <v>77.959999999999994</v>
      </c>
      <c r="I113" s="167"/>
      <c r="L113" s="163"/>
      <c r="M113" s="168"/>
      <c r="T113" s="169"/>
      <c r="AT113" s="164" t="s">
        <v>442</v>
      </c>
      <c r="AU113" s="164" t="s">
        <v>79</v>
      </c>
      <c r="AV113" s="13" t="s">
        <v>113</v>
      </c>
      <c r="AW113" s="13" t="s">
        <v>31</v>
      </c>
      <c r="AX113" s="13" t="s">
        <v>76</v>
      </c>
      <c r="AY113" s="164" t="s">
        <v>328</v>
      </c>
    </row>
    <row r="114" spans="2:65" s="1" customFormat="1" ht="33" customHeight="1">
      <c r="B114" s="133"/>
      <c r="C114" s="134" t="s">
        <v>87</v>
      </c>
      <c r="D114" s="134" t="s">
        <v>331</v>
      </c>
      <c r="E114" s="135" t="s">
        <v>8675</v>
      </c>
      <c r="F114" s="136" t="s">
        <v>8676</v>
      </c>
      <c r="G114" s="137" t="s">
        <v>439</v>
      </c>
      <c r="H114" s="138">
        <v>54.4</v>
      </c>
      <c r="I114" s="139"/>
      <c r="J114" s="140">
        <f>ROUND(I114*H114,2)</f>
        <v>0</v>
      </c>
      <c r="K114" s="136" t="s">
        <v>8677</v>
      </c>
      <c r="L114" s="34"/>
      <c r="M114" s="141" t="s">
        <v>3</v>
      </c>
      <c r="N114" s="142" t="s">
        <v>40</v>
      </c>
      <c r="P114" s="143">
        <f>O114*H114</f>
        <v>0</v>
      </c>
      <c r="Q114" s="143">
        <v>9.0000000000000006E-5</v>
      </c>
      <c r="R114" s="143">
        <f>Q114*H114</f>
        <v>4.8960000000000002E-3</v>
      </c>
      <c r="S114" s="143">
        <v>0.23</v>
      </c>
      <c r="T114" s="144">
        <f>S114*H114</f>
        <v>12.512</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9767</v>
      </c>
    </row>
    <row r="115" spans="2:65" s="1" customFormat="1">
      <c r="B115" s="34"/>
      <c r="D115" s="147" t="s">
        <v>338</v>
      </c>
      <c r="F115" s="148" t="s">
        <v>8679</v>
      </c>
      <c r="I115" s="149"/>
      <c r="L115" s="34"/>
      <c r="M115" s="150"/>
      <c r="T115" s="55"/>
      <c r="AT115" s="19" t="s">
        <v>338</v>
      </c>
      <c r="AU115" s="19" t="s">
        <v>79</v>
      </c>
    </row>
    <row r="116" spans="2:65" s="12" customFormat="1">
      <c r="B116" s="156"/>
      <c r="D116" s="151" t="s">
        <v>442</v>
      </c>
      <c r="E116" s="157" t="s">
        <v>3</v>
      </c>
      <c r="F116" s="158" t="s">
        <v>9766</v>
      </c>
      <c r="H116" s="159">
        <v>1.82</v>
      </c>
      <c r="I116" s="160"/>
      <c r="L116" s="156"/>
      <c r="M116" s="161"/>
      <c r="T116" s="162"/>
      <c r="AT116" s="157" t="s">
        <v>442</v>
      </c>
      <c r="AU116" s="157" t="s">
        <v>79</v>
      </c>
      <c r="AV116" s="12" t="s">
        <v>79</v>
      </c>
      <c r="AW116" s="12" t="s">
        <v>31</v>
      </c>
      <c r="AX116" s="12" t="s">
        <v>69</v>
      </c>
      <c r="AY116" s="157" t="s">
        <v>328</v>
      </c>
    </row>
    <row r="117" spans="2:65" s="12" customFormat="1">
      <c r="B117" s="156"/>
      <c r="D117" s="151" t="s">
        <v>442</v>
      </c>
      <c r="E117" s="157" t="s">
        <v>3</v>
      </c>
      <c r="F117" s="158" t="s">
        <v>9765</v>
      </c>
      <c r="H117" s="159">
        <v>52.58</v>
      </c>
      <c r="I117" s="160"/>
      <c r="L117" s="156"/>
      <c r="M117" s="161"/>
      <c r="T117" s="162"/>
      <c r="AT117" s="157" t="s">
        <v>442</v>
      </c>
      <c r="AU117" s="157" t="s">
        <v>79</v>
      </c>
      <c r="AV117" s="12" t="s">
        <v>79</v>
      </c>
      <c r="AW117" s="12" t="s">
        <v>31</v>
      </c>
      <c r="AX117" s="12" t="s">
        <v>69</v>
      </c>
      <c r="AY117" s="157" t="s">
        <v>328</v>
      </c>
    </row>
    <row r="118" spans="2:65" s="13" customFormat="1">
      <c r="B118" s="163"/>
      <c r="D118" s="151" t="s">
        <v>442</v>
      </c>
      <c r="E118" s="164" t="s">
        <v>3</v>
      </c>
      <c r="F118" s="165" t="s">
        <v>452</v>
      </c>
      <c r="H118" s="166">
        <v>54.4</v>
      </c>
      <c r="I118" s="167"/>
      <c r="L118" s="163"/>
      <c r="M118" s="168"/>
      <c r="T118" s="169"/>
      <c r="AT118" s="164" t="s">
        <v>442</v>
      </c>
      <c r="AU118" s="164" t="s">
        <v>79</v>
      </c>
      <c r="AV118" s="13" t="s">
        <v>113</v>
      </c>
      <c r="AW118" s="13" t="s">
        <v>31</v>
      </c>
      <c r="AX118" s="13" t="s">
        <v>76</v>
      </c>
      <c r="AY118" s="164" t="s">
        <v>328</v>
      </c>
    </row>
    <row r="119" spans="2:65" s="1" customFormat="1" ht="16.5" customHeight="1">
      <c r="B119" s="133"/>
      <c r="C119" s="134" t="s">
        <v>113</v>
      </c>
      <c r="D119" s="134" t="s">
        <v>331</v>
      </c>
      <c r="E119" s="135" t="s">
        <v>474</v>
      </c>
      <c r="F119" s="136" t="s">
        <v>475</v>
      </c>
      <c r="G119" s="137" t="s">
        <v>476</v>
      </c>
      <c r="H119" s="138">
        <v>25.57</v>
      </c>
      <c r="I119" s="139"/>
      <c r="J119" s="140">
        <f>ROUND(I119*H119,2)</f>
        <v>0</v>
      </c>
      <c r="K119" s="136" t="s">
        <v>335</v>
      </c>
      <c r="L119" s="34"/>
      <c r="M119" s="141" t="s">
        <v>3</v>
      </c>
      <c r="N119" s="142" t="s">
        <v>40</v>
      </c>
      <c r="P119" s="143">
        <f>O119*H119</f>
        <v>0</v>
      </c>
      <c r="Q119" s="143">
        <v>0</v>
      </c>
      <c r="R119" s="143">
        <f>Q119*H119</f>
        <v>0</v>
      </c>
      <c r="S119" s="143">
        <v>0.20499999999999999</v>
      </c>
      <c r="T119" s="144">
        <f>S119*H119</f>
        <v>5.2418499999999995</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9768</v>
      </c>
    </row>
    <row r="120" spans="2:65" s="1" customFormat="1">
      <c r="B120" s="34"/>
      <c r="D120" s="147" t="s">
        <v>338</v>
      </c>
      <c r="F120" s="148" t="s">
        <v>478</v>
      </c>
      <c r="I120" s="149"/>
      <c r="L120" s="34"/>
      <c r="M120" s="150"/>
      <c r="T120" s="55"/>
      <c r="AT120" s="19" t="s">
        <v>338</v>
      </c>
      <c r="AU120" s="19" t="s">
        <v>79</v>
      </c>
    </row>
    <row r="121" spans="2:65" s="12" customFormat="1">
      <c r="B121" s="156"/>
      <c r="D121" s="151" t="s">
        <v>442</v>
      </c>
      <c r="E121" s="157" t="s">
        <v>3</v>
      </c>
      <c r="F121" s="158" t="s">
        <v>9769</v>
      </c>
      <c r="H121" s="159">
        <v>25.57</v>
      </c>
      <c r="I121" s="160"/>
      <c r="L121" s="156"/>
      <c r="M121" s="161"/>
      <c r="T121" s="162"/>
      <c r="AT121" s="157" t="s">
        <v>442</v>
      </c>
      <c r="AU121" s="157" t="s">
        <v>79</v>
      </c>
      <c r="AV121" s="12" t="s">
        <v>79</v>
      </c>
      <c r="AW121" s="12" t="s">
        <v>31</v>
      </c>
      <c r="AX121" s="12" t="s">
        <v>76</v>
      </c>
      <c r="AY121" s="157" t="s">
        <v>328</v>
      </c>
    </row>
    <row r="122" spans="2:65" s="1" customFormat="1" ht="16.5" customHeight="1">
      <c r="B122" s="133"/>
      <c r="C122" s="134" t="s">
        <v>138</v>
      </c>
      <c r="D122" s="134" t="s">
        <v>331</v>
      </c>
      <c r="E122" s="135" t="s">
        <v>481</v>
      </c>
      <c r="F122" s="136" t="s">
        <v>482</v>
      </c>
      <c r="G122" s="137" t="s">
        <v>476</v>
      </c>
      <c r="H122" s="138">
        <v>14.84</v>
      </c>
      <c r="I122" s="139"/>
      <c r="J122" s="140">
        <f>ROUND(I122*H122,2)</f>
        <v>0</v>
      </c>
      <c r="K122" s="136" t="s">
        <v>335</v>
      </c>
      <c r="L122" s="34"/>
      <c r="M122" s="141" t="s">
        <v>3</v>
      </c>
      <c r="N122" s="142" t="s">
        <v>40</v>
      </c>
      <c r="P122" s="143">
        <f>O122*H122</f>
        <v>0</v>
      </c>
      <c r="Q122" s="143">
        <v>0</v>
      </c>
      <c r="R122" s="143">
        <f>Q122*H122</f>
        <v>0</v>
      </c>
      <c r="S122" s="143">
        <v>0.04</v>
      </c>
      <c r="T122" s="144">
        <f>S122*H122</f>
        <v>0.59360000000000002</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9770</v>
      </c>
    </row>
    <row r="123" spans="2:65" s="1" customFormat="1">
      <c r="B123" s="34"/>
      <c r="D123" s="147" t="s">
        <v>338</v>
      </c>
      <c r="F123" s="148" t="s">
        <v>484</v>
      </c>
      <c r="I123" s="149"/>
      <c r="L123" s="34"/>
      <c r="M123" s="150"/>
      <c r="T123" s="55"/>
      <c r="AT123" s="19" t="s">
        <v>338</v>
      </c>
      <c r="AU123" s="19" t="s">
        <v>79</v>
      </c>
    </row>
    <row r="124" spans="2:65" s="12" customFormat="1">
      <c r="B124" s="156"/>
      <c r="D124" s="151" t="s">
        <v>442</v>
      </c>
      <c r="E124" s="157" t="s">
        <v>3</v>
      </c>
      <c r="F124" s="158" t="s">
        <v>9771</v>
      </c>
      <c r="H124" s="159">
        <v>14.84</v>
      </c>
      <c r="I124" s="160"/>
      <c r="L124" s="156"/>
      <c r="M124" s="161"/>
      <c r="T124" s="162"/>
      <c r="AT124" s="157" t="s">
        <v>442</v>
      </c>
      <c r="AU124" s="157" t="s">
        <v>79</v>
      </c>
      <c r="AV124" s="12" t="s">
        <v>79</v>
      </c>
      <c r="AW124" s="12" t="s">
        <v>31</v>
      </c>
      <c r="AX124" s="12" t="s">
        <v>76</v>
      </c>
      <c r="AY124" s="157" t="s">
        <v>328</v>
      </c>
    </row>
    <row r="125" spans="2:65" s="1" customFormat="1" ht="24.2" customHeight="1">
      <c r="B125" s="133"/>
      <c r="C125" s="134" t="s">
        <v>150</v>
      </c>
      <c r="D125" s="134" t="s">
        <v>331</v>
      </c>
      <c r="E125" s="135" t="s">
        <v>485</v>
      </c>
      <c r="F125" s="136" t="s">
        <v>486</v>
      </c>
      <c r="G125" s="137" t="s">
        <v>439</v>
      </c>
      <c r="H125" s="138">
        <v>62.62</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9772</v>
      </c>
    </row>
    <row r="126" spans="2:65" s="1" customFormat="1">
      <c r="B126" s="34"/>
      <c r="D126" s="147" t="s">
        <v>338</v>
      </c>
      <c r="F126" s="148" t="s">
        <v>488</v>
      </c>
      <c r="I126" s="149"/>
      <c r="L126" s="34"/>
      <c r="M126" s="150"/>
      <c r="T126" s="55"/>
      <c r="AT126" s="19" t="s">
        <v>338</v>
      </c>
      <c r="AU126" s="19" t="s">
        <v>79</v>
      </c>
    </row>
    <row r="127" spans="2:65" s="12" customFormat="1">
      <c r="B127" s="156"/>
      <c r="D127" s="151" t="s">
        <v>442</v>
      </c>
      <c r="E127" s="157" t="s">
        <v>3</v>
      </c>
      <c r="F127" s="158" t="s">
        <v>9773</v>
      </c>
      <c r="H127" s="159">
        <v>62.62</v>
      </c>
      <c r="I127" s="160"/>
      <c r="L127" s="156"/>
      <c r="M127" s="161"/>
      <c r="T127" s="162"/>
      <c r="AT127" s="157" t="s">
        <v>442</v>
      </c>
      <c r="AU127" s="157" t="s">
        <v>79</v>
      </c>
      <c r="AV127" s="12" t="s">
        <v>79</v>
      </c>
      <c r="AW127" s="12" t="s">
        <v>31</v>
      </c>
      <c r="AX127" s="12" t="s">
        <v>76</v>
      </c>
      <c r="AY127" s="157" t="s">
        <v>328</v>
      </c>
    </row>
    <row r="128" spans="2:65" s="1" customFormat="1" ht="33" customHeight="1">
      <c r="B128" s="133"/>
      <c r="C128" s="134" t="s">
        <v>168</v>
      </c>
      <c r="D128" s="134" t="s">
        <v>331</v>
      </c>
      <c r="E128" s="135" t="s">
        <v>489</v>
      </c>
      <c r="F128" s="136" t="s">
        <v>490</v>
      </c>
      <c r="G128" s="137" t="s">
        <v>491</v>
      </c>
      <c r="H128" s="138">
        <v>62.61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9774</v>
      </c>
    </row>
    <row r="129" spans="2:65" s="1" customFormat="1">
      <c r="B129" s="34"/>
      <c r="D129" s="147" t="s">
        <v>338</v>
      </c>
      <c r="F129" s="148" t="s">
        <v>493</v>
      </c>
      <c r="I129" s="149"/>
      <c r="L129" s="34"/>
      <c r="M129" s="150"/>
      <c r="T129" s="55"/>
      <c r="AT129" s="19" t="s">
        <v>338</v>
      </c>
      <c r="AU129" s="19" t="s">
        <v>79</v>
      </c>
    </row>
    <row r="130" spans="2:65" s="12" customFormat="1">
      <c r="B130" s="156"/>
      <c r="D130" s="151" t="s">
        <v>442</v>
      </c>
      <c r="E130" s="157" t="s">
        <v>3</v>
      </c>
      <c r="F130" s="158" t="s">
        <v>9775</v>
      </c>
      <c r="H130" s="159">
        <v>62.61</v>
      </c>
      <c r="I130" s="160"/>
      <c r="L130" s="156"/>
      <c r="M130" s="161"/>
      <c r="T130" s="162"/>
      <c r="AT130" s="157" t="s">
        <v>442</v>
      </c>
      <c r="AU130" s="157" t="s">
        <v>79</v>
      </c>
      <c r="AV130" s="12" t="s">
        <v>79</v>
      </c>
      <c r="AW130" s="12" t="s">
        <v>31</v>
      </c>
      <c r="AX130" s="12" t="s">
        <v>76</v>
      </c>
      <c r="AY130" s="157" t="s">
        <v>328</v>
      </c>
    </row>
    <row r="131" spans="2:65" s="1" customFormat="1" ht="16.5" customHeight="1">
      <c r="B131" s="133"/>
      <c r="C131" s="134" t="s">
        <v>171</v>
      </c>
      <c r="D131" s="134" t="s">
        <v>331</v>
      </c>
      <c r="E131" s="135" t="s">
        <v>506</v>
      </c>
      <c r="F131" s="136" t="s">
        <v>507</v>
      </c>
      <c r="G131" s="137" t="s">
        <v>491</v>
      </c>
      <c r="H131" s="138">
        <v>72.003</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9776</v>
      </c>
    </row>
    <row r="132" spans="2:65" s="1" customFormat="1">
      <c r="B132" s="34"/>
      <c r="D132" s="147" t="s">
        <v>338</v>
      </c>
      <c r="F132" s="148" t="s">
        <v>509</v>
      </c>
      <c r="I132" s="149"/>
      <c r="L132" s="34"/>
      <c r="M132" s="150"/>
      <c r="T132" s="55"/>
      <c r="AT132" s="19" t="s">
        <v>338</v>
      </c>
      <c r="AU132" s="19" t="s">
        <v>79</v>
      </c>
    </row>
    <row r="133" spans="2:65" s="12" customFormat="1" ht="22.5">
      <c r="B133" s="156"/>
      <c r="D133" s="151" t="s">
        <v>442</v>
      </c>
      <c r="E133" s="157" t="s">
        <v>3</v>
      </c>
      <c r="F133" s="158" t="s">
        <v>9777</v>
      </c>
      <c r="H133" s="159">
        <v>9.3930000000000007</v>
      </c>
      <c r="I133" s="160"/>
      <c r="L133" s="156"/>
      <c r="M133" s="161"/>
      <c r="T133" s="162"/>
      <c r="AT133" s="157" t="s">
        <v>442</v>
      </c>
      <c r="AU133" s="157" t="s">
        <v>79</v>
      </c>
      <c r="AV133" s="12" t="s">
        <v>79</v>
      </c>
      <c r="AW133" s="12" t="s">
        <v>31</v>
      </c>
      <c r="AX133" s="12" t="s">
        <v>69</v>
      </c>
      <c r="AY133" s="157" t="s">
        <v>328</v>
      </c>
    </row>
    <row r="134" spans="2:65" s="12" customFormat="1">
      <c r="B134" s="156"/>
      <c r="D134" s="151" t="s">
        <v>442</v>
      </c>
      <c r="E134" s="157" t="s">
        <v>3</v>
      </c>
      <c r="F134" s="158" t="s">
        <v>9778</v>
      </c>
      <c r="H134" s="159">
        <v>62.61</v>
      </c>
      <c r="I134" s="160"/>
      <c r="L134" s="156"/>
      <c r="M134" s="161"/>
      <c r="T134" s="162"/>
      <c r="AT134" s="157" t="s">
        <v>442</v>
      </c>
      <c r="AU134" s="157" t="s">
        <v>79</v>
      </c>
      <c r="AV134" s="12" t="s">
        <v>79</v>
      </c>
      <c r="AW134" s="12" t="s">
        <v>31</v>
      </c>
      <c r="AX134" s="12" t="s">
        <v>69</v>
      </c>
      <c r="AY134" s="157" t="s">
        <v>328</v>
      </c>
    </row>
    <row r="135" spans="2:65" s="13" customFormat="1">
      <c r="B135" s="163"/>
      <c r="D135" s="151" t="s">
        <v>442</v>
      </c>
      <c r="E135" s="164" t="s">
        <v>3</v>
      </c>
      <c r="F135" s="165" t="s">
        <v>452</v>
      </c>
      <c r="H135" s="166">
        <v>72.003</v>
      </c>
      <c r="I135" s="167"/>
      <c r="L135" s="163"/>
      <c r="M135" s="168"/>
      <c r="T135" s="169"/>
      <c r="AT135" s="164" t="s">
        <v>442</v>
      </c>
      <c r="AU135" s="164" t="s">
        <v>79</v>
      </c>
      <c r="AV135" s="13" t="s">
        <v>113</v>
      </c>
      <c r="AW135" s="13" t="s">
        <v>31</v>
      </c>
      <c r="AX135" s="13" t="s">
        <v>76</v>
      </c>
      <c r="AY135" s="164" t="s">
        <v>328</v>
      </c>
    </row>
    <row r="136" spans="2:65" s="1" customFormat="1" ht="24.2" customHeight="1">
      <c r="B136" s="133"/>
      <c r="C136" s="134" t="s">
        <v>183</v>
      </c>
      <c r="D136" s="134" t="s">
        <v>331</v>
      </c>
      <c r="E136" s="135" t="s">
        <v>513</v>
      </c>
      <c r="F136" s="136" t="s">
        <v>514</v>
      </c>
      <c r="G136" s="137" t="s">
        <v>439</v>
      </c>
      <c r="H136" s="138">
        <v>111.83</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9779</v>
      </c>
    </row>
    <row r="137" spans="2:65" s="1" customFormat="1">
      <c r="B137" s="34"/>
      <c r="D137" s="147" t="s">
        <v>338</v>
      </c>
      <c r="F137" s="148" t="s">
        <v>516</v>
      </c>
      <c r="I137" s="149"/>
      <c r="L137" s="34"/>
      <c r="M137" s="150"/>
      <c r="T137" s="55"/>
      <c r="AT137" s="19" t="s">
        <v>338</v>
      </c>
      <c r="AU137" s="19" t="s">
        <v>79</v>
      </c>
    </row>
    <row r="138" spans="2:65" s="12" customFormat="1">
      <c r="B138" s="156"/>
      <c r="D138" s="151" t="s">
        <v>442</v>
      </c>
      <c r="E138" s="157" t="s">
        <v>3</v>
      </c>
      <c r="F138" s="158" t="s">
        <v>9780</v>
      </c>
      <c r="H138" s="159">
        <v>1.8</v>
      </c>
      <c r="I138" s="160"/>
      <c r="L138" s="156"/>
      <c r="M138" s="161"/>
      <c r="T138" s="162"/>
      <c r="AT138" s="157" t="s">
        <v>442</v>
      </c>
      <c r="AU138" s="157" t="s">
        <v>79</v>
      </c>
      <c r="AV138" s="12" t="s">
        <v>79</v>
      </c>
      <c r="AW138" s="12" t="s">
        <v>31</v>
      </c>
      <c r="AX138" s="12" t="s">
        <v>69</v>
      </c>
      <c r="AY138" s="157" t="s">
        <v>328</v>
      </c>
    </row>
    <row r="139" spans="2:65" s="12" customFormat="1">
      <c r="B139" s="156"/>
      <c r="D139" s="151" t="s">
        <v>442</v>
      </c>
      <c r="E139" s="157" t="s">
        <v>3</v>
      </c>
      <c r="F139" s="158" t="s">
        <v>9781</v>
      </c>
      <c r="H139" s="159">
        <v>44.37</v>
      </c>
      <c r="I139" s="160"/>
      <c r="L139" s="156"/>
      <c r="M139" s="161"/>
      <c r="T139" s="162"/>
      <c r="AT139" s="157" t="s">
        <v>442</v>
      </c>
      <c r="AU139" s="157" t="s">
        <v>79</v>
      </c>
      <c r="AV139" s="12" t="s">
        <v>79</v>
      </c>
      <c r="AW139" s="12" t="s">
        <v>31</v>
      </c>
      <c r="AX139" s="12" t="s">
        <v>69</v>
      </c>
      <c r="AY139" s="157" t="s">
        <v>328</v>
      </c>
    </row>
    <row r="140" spans="2:65" s="12" customFormat="1">
      <c r="B140" s="156"/>
      <c r="D140" s="151" t="s">
        <v>442</v>
      </c>
      <c r="E140" s="157" t="s">
        <v>3</v>
      </c>
      <c r="F140" s="158" t="s">
        <v>9782</v>
      </c>
      <c r="H140" s="159">
        <v>65.66</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111.82999999999998</v>
      </c>
      <c r="I141" s="167"/>
      <c r="L141" s="163"/>
      <c r="M141" s="168"/>
      <c r="T141" s="169"/>
      <c r="AT141" s="164" t="s">
        <v>442</v>
      </c>
      <c r="AU141" s="164" t="s">
        <v>79</v>
      </c>
      <c r="AV141" s="13" t="s">
        <v>113</v>
      </c>
      <c r="AW141" s="13" t="s">
        <v>31</v>
      </c>
      <c r="AX141" s="13" t="s">
        <v>76</v>
      </c>
      <c r="AY141" s="164" t="s">
        <v>328</v>
      </c>
    </row>
    <row r="142" spans="2:65" s="11" customFormat="1" ht="22.9" customHeight="1">
      <c r="B142" s="121"/>
      <c r="D142" s="122" t="s">
        <v>68</v>
      </c>
      <c r="E142" s="131" t="s">
        <v>79</v>
      </c>
      <c r="F142" s="131" t="s">
        <v>525</v>
      </c>
      <c r="I142" s="124"/>
      <c r="J142" s="132">
        <f>BK142</f>
        <v>0</v>
      </c>
      <c r="L142" s="121"/>
      <c r="M142" s="126"/>
      <c r="P142" s="127">
        <f>SUM(P143:P157)</f>
        <v>0</v>
      </c>
      <c r="R142" s="127">
        <f>SUM(R143:R157)</f>
        <v>6.7963456000000004</v>
      </c>
      <c r="T142" s="128">
        <f>SUM(T143:T157)</f>
        <v>0</v>
      </c>
      <c r="AR142" s="122" t="s">
        <v>76</v>
      </c>
      <c r="AT142" s="129" t="s">
        <v>68</v>
      </c>
      <c r="AU142" s="129" t="s">
        <v>76</v>
      </c>
      <c r="AY142" s="122" t="s">
        <v>328</v>
      </c>
      <c r="BK142" s="130">
        <f>SUM(BK143:BK157)</f>
        <v>0</v>
      </c>
    </row>
    <row r="143" spans="2:65" s="1" customFormat="1" ht="33" customHeight="1">
      <c r="B143" s="133"/>
      <c r="C143" s="134" t="s">
        <v>235</v>
      </c>
      <c r="D143" s="134" t="s">
        <v>331</v>
      </c>
      <c r="E143" s="135" t="s">
        <v>527</v>
      </c>
      <c r="F143" s="136" t="s">
        <v>528</v>
      </c>
      <c r="G143" s="137" t="s">
        <v>491</v>
      </c>
      <c r="H143" s="138">
        <v>1.76</v>
      </c>
      <c r="I143" s="139"/>
      <c r="J143" s="140">
        <f>ROUND(I143*H143,2)</f>
        <v>0</v>
      </c>
      <c r="K143" s="136" t="s">
        <v>335</v>
      </c>
      <c r="L143" s="34"/>
      <c r="M143" s="141" t="s">
        <v>3</v>
      </c>
      <c r="N143" s="142" t="s">
        <v>40</v>
      </c>
      <c r="P143" s="143">
        <f>O143*H143</f>
        <v>0</v>
      </c>
      <c r="Q143" s="143">
        <v>1.665</v>
      </c>
      <c r="R143" s="143">
        <f>Q143*H143</f>
        <v>2.9304000000000001</v>
      </c>
      <c r="S143" s="143">
        <v>0</v>
      </c>
      <c r="T143" s="144">
        <f>S143*H143</f>
        <v>0</v>
      </c>
      <c r="AR143" s="145" t="s">
        <v>113</v>
      </c>
      <c r="AT143" s="145" t="s">
        <v>331</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9783</v>
      </c>
    </row>
    <row r="144" spans="2:65" s="1" customFormat="1">
      <c r="B144" s="34"/>
      <c r="D144" s="147" t="s">
        <v>338</v>
      </c>
      <c r="F144" s="148" t="s">
        <v>530</v>
      </c>
      <c r="I144" s="149"/>
      <c r="L144" s="34"/>
      <c r="M144" s="150"/>
      <c r="T144" s="55"/>
      <c r="AT144" s="19" t="s">
        <v>338</v>
      </c>
      <c r="AU144" s="19" t="s">
        <v>79</v>
      </c>
    </row>
    <row r="145" spans="2:65" s="12" customFormat="1">
      <c r="B145" s="156"/>
      <c r="D145" s="151" t="s">
        <v>442</v>
      </c>
      <c r="E145" s="157" t="s">
        <v>3</v>
      </c>
      <c r="F145" s="158" t="s">
        <v>9784</v>
      </c>
      <c r="H145" s="159">
        <v>1.76</v>
      </c>
      <c r="I145" s="160"/>
      <c r="L145" s="156"/>
      <c r="M145" s="161"/>
      <c r="T145" s="162"/>
      <c r="AT145" s="157" t="s">
        <v>442</v>
      </c>
      <c r="AU145" s="157" t="s">
        <v>79</v>
      </c>
      <c r="AV145" s="12" t="s">
        <v>79</v>
      </c>
      <c r="AW145" s="12" t="s">
        <v>31</v>
      </c>
      <c r="AX145" s="12" t="s">
        <v>76</v>
      </c>
      <c r="AY145" s="157" t="s">
        <v>328</v>
      </c>
    </row>
    <row r="146" spans="2:65" s="1" customFormat="1" ht="33" customHeight="1">
      <c r="B146" s="133"/>
      <c r="C146" s="134" t="s">
        <v>239</v>
      </c>
      <c r="D146" s="134" t="s">
        <v>331</v>
      </c>
      <c r="E146" s="135" t="s">
        <v>533</v>
      </c>
      <c r="F146" s="136" t="s">
        <v>534</v>
      </c>
      <c r="G146" s="137" t="s">
        <v>439</v>
      </c>
      <c r="H146" s="138">
        <v>20.9</v>
      </c>
      <c r="I146" s="139"/>
      <c r="J146" s="140">
        <f>ROUND(I146*H146,2)</f>
        <v>0</v>
      </c>
      <c r="K146" s="136" t="s">
        <v>335</v>
      </c>
      <c r="L146" s="34"/>
      <c r="M146" s="141" t="s">
        <v>3</v>
      </c>
      <c r="N146" s="142" t="s">
        <v>40</v>
      </c>
      <c r="P146" s="143">
        <f>O146*H146</f>
        <v>0</v>
      </c>
      <c r="Q146" s="143">
        <v>3.1E-4</v>
      </c>
      <c r="R146" s="143">
        <f>Q146*H146</f>
        <v>6.4789999999999995E-3</v>
      </c>
      <c r="S146" s="143">
        <v>0</v>
      </c>
      <c r="T146" s="144">
        <f>S146*H146</f>
        <v>0</v>
      </c>
      <c r="AR146" s="145" t="s">
        <v>113</v>
      </c>
      <c r="AT146" s="145" t="s">
        <v>331</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9785</v>
      </c>
    </row>
    <row r="147" spans="2:65" s="1" customFormat="1">
      <c r="B147" s="34"/>
      <c r="D147" s="147" t="s">
        <v>338</v>
      </c>
      <c r="F147" s="148" t="s">
        <v>536</v>
      </c>
      <c r="I147" s="149"/>
      <c r="L147" s="34"/>
      <c r="M147" s="150"/>
      <c r="T147" s="55"/>
      <c r="AT147" s="19" t="s">
        <v>338</v>
      </c>
      <c r="AU147" s="19" t="s">
        <v>79</v>
      </c>
    </row>
    <row r="148" spans="2:65" s="12" customFormat="1">
      <c r="B148" s="156"/>
      <c r="D148" s="151" t="s">
        <v>442</v>
      </c>
      <c r="E148" s="157" t="s">
        <v>3</v>
      </c>
      <c r="F148" s="158" t="s">
        <v>9786</v>
      </c>
      <c r="H148" s="159">
        <v>20.9</v>
      </c>
      <c r="I148" s="160"/>
      <c r="L148" s="156"/>
      <c r="M148" s="161"/>
      <c r="T148" s="162"/>
      <c r="AT148" s="157" t="s">
        <v>442</v>
      </c>
      <c r="AU148" s="157" t="s">
        <v>79</v>
      </c>
      <c r="AV148" s="12" t="s">
        <v>79</v>
      </c>
      <c r="AW148" s="12" t="s">
        <v>31</v>
      </c>
      <c r="AX148" s="12" t="s">
        <v>76</v>
      </c>
      <c r="AY148" s="157" t="s">
        <v>328</v>
      </c>
    </row>
    <row r="149" spans="2:65" s="1" customFormat="1" ht="24.2" customHeight="1">
      <c r="B149" s="133"/>
      <c r="C149" s="176" t="s">
        <v>9</v>
      </c>
      <c r="D149" s="176" t="s">
        <v>539</v>
      </c>
      <c r="E149" s="177" t="s">
        <v>540</v>
      </c>
      <c r="F149" s="178" t="s">
        <v>541</v>
      </c>
      <c r="G149" s="179" t="s">
        <v>439</v>
      </c>
      <c r="H149" s="180">
        <v>15.433</v>
      </c>
      <c r="I149" s="181"/>
      <c r="J149" s="182">
        <f>ROUND(I149*H149,2)</f>
        <v>0</v>
      </c>
      <c r="K149" s="178" t="s">
        <v>335</v>
      </c>
      <c r="L149" s="183"/>
      <c r="M149" s="184" t="s">
        <v>3</v>
      </c>
      <c r="N149" s="185" t="s">
        <v>40</v>
      </c>
      <c r="P149" s="143">
        <f>O149*H149</f>
        <v>0</v>
      </c>
      <c r="Q149" s="143">
        <v>2.0000000000000001E-4</v>
      </c>
      <c r="R149" s="143">
        <f>Q149*H149</f>
        <v>3.0866000000000001E-3</v>
      </c>
      <c r="S149" s="143">
        <v>0</v>
      </c>
      <c r="T149" s="144">
        <f>S149*H149</f>
        <v>0</v>
      </c>
      <c r="AR149" s="145" t="s">
        <v>171</v>
      </c>
      <c r="AT149" s="145" t="s">
        <v>539</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9787</v>
      </c>
    </row>
    <row r="150" spans="2:65" s="12" customFormat="1">
      <c r="B150" s="156"/>
      <c r="D150" s="151" t="s">
        <v>442</v>
      </c>
      <c r="E150" s="157" t="s">
        <v>3</v>
      </c>
      <c r="F150" s="158" t="s">
        <v>9788</v>
      </c>
      <c r="H150" s="159">
        <v>13.03</v>
      </c>
      <c r="I150" s="160"/>
      <c r="L150" s="156"/>
      <c r="M150" s="161"/>
      <c r="T150" s="162"/>
      <c r="AT150" s="157" t="s">
        <v>442</v>
      </c>
      <c r="AU150" s="157" t="s">
        <v>79</v>
      </c>
      <c r="AV150" s="12" t="s">
        <v>79</v>
      </c>
      <c r="AW150" s="12" t="s">
        <v>31</v>
      </c>
      <c r="AX150" s="12" t="s">
        <v>76</v>
      </c>
      <c r="AY150" s="157" t="s">
        <v>328</v>
      </c>
    </row>
    <row r="151" spans="2:65" s="12" customFormat="1">
      <c r="B151" s="156"/>
      <c r="D151" s="151"/>
      <c r="E151" s="157"/>
      <c r="F151" s="158" t="s">
        <v>10539</v>
      </c>
      <c r="H151" s="159">
        <v>15.433</v>
      </c>
      <c r="I151" s="160"/>
      <c r="L151" s="156"/>
      <c r="M151" s="161"/>
      <c r="T151" s="162"/>
      <c r="AT151" s="157"/>
      <c r="AU151" s="157"/>
      <c r="AY151" s="157"/>
    </row>
    <row r="152" spans="2:65" s="1" customFormat="1" ht="16.5" customHeight="1">
      <c r="B152" s="133"/>
      <c r="C152" s="134" t="s">
        <v>505</v>
      </c>
      <c r="D152" s="134" t="s">
        <v>331</v>
      </c>
      <c r="E152" s="135" t="s">
        <v>545</v>
      </c>
      <c r="F152" s="136" t="s">
        <v>546</v>
      </c>
      <c r="G152" s="137" t="s">
        <v>491</v>
      </c>
      <c r="H152" s="138">
        <v>0.44</v>
      </c>
      <c r="I152" s="139"/>
      <c r="J152" s="140">
        <f>ROUND(I152*H152,2)</f>
        <v>0</v>
      </c>
      <c r="K152" s="136" t="s">
        <v>335</v>
      </c>
      <c r="L152" s="34"/>
      <c r="M152" s="141" t="s">
        <v>3</v>
      </c>
      <c r="N152" s="142" t="s">
        <v>40</v>
      </c>
      <c r="P152" s="143">
        <f>O152*H152</f>
        <v>0</v>
      </c>
      <c r="Q152" s="143">
        <v>1.92</v>
      </c>
      <c r="R152" s="143">
        <f>Q152*H152</f>
        <v>0.8448</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9789</v>
      </c>
    </row>
    <row r="153" spans="2:65" s="1" customFormat="1">
      <c r="B153" s="34"/>
      <c r="D153" s="147" t="s">
        <v>338</v>
      </c>
      <c r="F153" s="148" t="s">
        <v>548</v>
      </c>
      <c r="I153" s="149"/>
      <c r="L153" s="34"/>
      <c r="M153" s="150"/>
      <c r="T153" s="55"/>
      <c r="AT153" s="19" t="s">
        <v>338</v>
      </c>
      <c r="AU153" s="19" t="s">
        <v>79</v>
      </c>
    </row>
    <row r="154" spans="2:65" s="12" customFormat="1">
      <c r="B154" s="156"/>
      <c r="D154" s="151" t="s">
        <v>442</v>
      </c>
      <c r="E154" s="157" t="s">
        <v>3</v>
      </c>
      <c r="F154" s="158" t="s">
        <v>9790</v>
      </c>
      <c r="H154" s="159">
        <v>0.44</v>
      </c>
      <c r="I154" s="160"/>
      <c r="L154" s="156"/>
      <c r="M154" s="161"/>
      <c r="T154" s="162"/>
      <c r="AT154" s="157" t="s">
        <v>442</v>
      </c>
      <c r="AU154" s="157" t="s">
        <v>79</v>
      </c>
      <c r="AV154" s="12" t="s">
        <v>79</v>
      </c>
      <c r="AW154" s="12" t="s">
        <v>31</v>
      </c>
      <c r="AX154" s="12" t="s">
        <v>76</v>
      </c>
      <c r="AY154" s="157" t="s">
        <v>328</v>
      </c>
    </row>
    <row r="155" spans="2:65" s="1" customFormat="1" ht="37.9" customHeight="1">
      <c r="B155" s="133"/>
      <c r="C155" s="134" t="s">
        <v>512</v>
      </c>
      <c r="D155" s="134" t="s">
        <v>331</v>
      </c>
      <c r="E155" s="135" t="s">
        <v>551</v>
      </c>
      <c r="F155" s="136" t="s">
        <v>552</v>
      </c>
      <c r="G155" s="137" t="s">
        <v>476</v>
      </c>
      <c r="H155" s="138">
        <v>11</v>
      </c>
      <c r="I155" s="139"/>
      <c r="J155" s="140">
        <f>ROUND(I155*H155,2)</f>
        <v>0</v>
      </c>
      <c r="K155" s="136" t="s">
        <v>335</v>
      </c>
      <c r="L155" s="34"/>
      <c r="M155" s="141" t="s">
        <v>3</v>
      </c>
      <c r="N155" s="142" t="s">
        <v>40</v>
      </c>
      <c r="P155" s="143">
        <f>O155*H155</f>
        <v>0</v>
      </c>
      <c r="Q155" s="143">
        <v>0.27378000000000002</v>
      </c>
      <c r="R155" s="143">
        <f>Q155*H155</f>
        <v>3.0115800000000004</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9791</v>
      </c>
    </row>
    <row r="156" spans="2:65" s="1" customFormat="1">
      <c r="B156" s="34"/>
      <c r="D156" s="147" t="s">
        <v>338</v>
      </c>
      <c r="F156" s="148" t="s">
        <v>554</v>
      </c>
      <c r="I156" s="149"/>
      <c r="L156" s="34"/>
      <c r="M156" s="150"/>
      <c r="T156" s="55"/>
      <c r="AT156" s="19" t="s">
        <v>338</v>
      </c>
      <c r="AU156" s="19" t="s">
        <v>79</v>
      </c>
    </row>
    <row r="157" spans="2:65" s="12" customFormat="1">
      <c r="B157" s="156"/>
      <c r="D157" s="151" t="s">
        <v>442</v>
      </c>
      <c r="E157" s="157" t="s">
        <v>3</v>
      </c>
      <c r="F157" s="158" t="s">
        <v>239</v>
      </c>
      <c r="H157" s="159">
        <v>11</v>
      </c>
      <c r="I157" s="160"/>
      <c r="L157" s="156"/>
      <c r="M157" s="161"/>
      <c r="T157" s="162"/>
      <c r="AT157" s="157" t="s">
        <v>442</v>
      </c>
      <c r="AU157" s="157" t="s">
        <v>79</v>
      </c>
      <c r="AV157" s="12" t="s">
        <v>79</v>
      </c>
      <c r="AW157" s="12" t="s">
        <v>31</v>
      </c>
      <c r="AX157" s="12" t="s">
        <v>76</v>
      </c>
      <c r="AY157" s="157" t="s">
        <v>328</v>
      </c>
    </row>
    <row r="158" spans="2:65" s="11" customFormat="1" ht="22.9" customHeight="1">
      <c r="B158" s="121"/>
      <c r="D158" s="122" t="s">
        <v>68</v>
      </c>
      <c r="E158" s="131" t="s">
        <v>138</v>
      </c>
      <c r="F158" s="131" t="s">
        <v>578</v>
      </c>
      <c r="I158" s="124"/>
      <c r="J158" s="132">
        <f>BK158</f>
        <v>0</v>
      </c>
      <c r="L158" s="121"/>
      <c r="M158" s="126"/>
      <c r="P158" s="127">
        <f>SUM(P159:P192)</f>
        <v>0</v>
      </c>
      <c r="R158" s="127">
        <f>SUM(R159:R192)</f>
        <v>89.967627300000004</v>
      </c>
      <c r="T158" s="128">
        <f>SUM(T159:T192)</f>
        <v>0</v>
      </c>
      <c r="AR158" s="122" t="s">
        <v>76</v>
      </c>
      <c r="AT158" s="129" t="s">
        <v>68</v>
      </c>
      <c r="AU158" s="129" t="s">
        <v>76</v>
      </c>
      <c r="AY158" s="122" t="s">
        <v>328</v>
      </c>
      <c r="BK158" s="130">
        <f>SUM(BK159:BK192)</f>
        <v>0</v>
      </c>
    </row>
    <row r="159" spans="2:65" s="1" customFormat="1" ht="37.9" customHeight="1">
      <c r="B159" s="133"/>
      <c r="C159" s="134" t="s">
        <v>526</v>
      </c>
      <c r="D159" s="134" t="s">
        <v>331</v>
      </c>
      <c r="E159" s="135" t="s">
        <v>579</v>
      </c>
      <c r="F159" s="136" t="s">
        <v>580</v>
      </c>
      <c r="G159" s="137" t="s">
        <v>439</v>
      </c>
      <c r="H159" s="138">
        <v>111.83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9792</v>
      </c>
    </row>
    <row r="160" spans="2:65" s="1" customFormat="1">
      <c r="B160" s="34"/>
      <c r="D160" s="147" t="s">
        <v>338</v>
      </c>
      <c r="F160" s="148" t="s">
        <v>582</v>
      </c>
      <c r="I160" s="149"/>
      <c r="L160" s="34"/>
      <c r="M160" s="150"/>
      <c r="T160" s="55"/>
      <c r="AT160" s="19" t="s">
        <v>338</v>
      </c>
      <c r="AU160" s="19" t="s">
        <v>79</v>
      </c>
    </row>
    <row r="161" spans="2:65" s="1" customFormat="1" ht="21.75" customHeight="1">
      <c r="B161" s="133"/>
      <c r="C161" s="176" t="s">
        <v>532</v>
      </c>
      <c r="D161" s="176" t="s">
        <v>539</v>
      </c>
      <c r="E161" s="177" t="s">
        <v>583</v>
      </c>
      <c r="F161" s="178" t="s">
        <v>584</v>
      </c>
      <c r="G161" s="179" t="s">
        <v>585</v>
      </c>
      <c r="H161" s="180">
        <v>3.1030000000000002</v>
      </c>
      <c r="I161" s="181"/>
      <c r="J161" s="182">
        <f>ROUND(I161*H161,2)</f>
        <v>0</v>
      </c>
      <c r="K161" s="178" t="s">
        <v>335</v>
      </c>
      <c r="L161" s="183"/>
      <c r="M161" s="184" t="s">
        <v>3</v>
      </c>
      <c r="N161" s="185" t="s">
        <v>40</v>
      </c>
      <c r="P161" s="143">
        <f>O161*H161</f>
        <v>0</v>
      </c>
      <c r="Q161" s="143">
        <v>1</v>
      </c>
      <c r="R161" s="143">
        <f>Q161*H161</f>
        <v>3.1030000000000002</v>
      </c>
      <c r="S161" s="143">
        <v>0</v>
      </c>
      <c r="T161" s="144">
        <f>S161*H161</f>
        <v>0</v>
      </c>
      <c r="AR161" s="145" t="s">
        <v>171</v>
      </c>
      <c r="AT161" s="145" t="s">
        <v>539</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9793</v>
      </c>
    </row>
    <row r="162" spans="2:65" s="12" customFormat="1" ht="22.5">
      <c r="B162" s="156"/>
      <c r="D162" s="151" t="s">
        <v>442</v>
      </c>
      <c r="E162" s="157" t="s">
        <v>3</v>
      </c>
      <c r="F162" s="158" t="s">
        <v>9794</v>
      </c>
      <c r="H162" s="159">
        <v>3.1030000000000002</v>
      </c>
      <c r="I162" s="160"/>
      <c r="L162" s="156"/>
      <c r="M162" s="161"/>
      <c r="T162" s="162"/>
      <c r="AT162" s="157" t="s">
        <v>442</v>
      </c>
      <c r="AU162" s="157" t="s">
        <v>79</v>
      </c>
      <c r="AV162" s="12" t="s">
        <v>79</v>
      </c>
      <c r="AW162" s="12" t="s">
        <v>31</v>
      </c>
      <c r="AX162" s="12" t="s">
        <v>76</v>
      </c>
      <c r="AY162" s="157" t="s">
        <v>328</v>
      </c>
    </row>
    <row r="163" spans="2:65" s="1" customFormat="1" ht="33" customHeight="1">
      <c r="B163" s="133"/>
      <c r="C163" s="134" t="s">
        <v>538</v>
      </c>
      <c r="D163" s="134" t="s">
        <v>331</v>
      </c>
      <c r="E163" s="135" t="s">
        <v>589</v>
      </c>
      <c r="F163" s="136" t="s">
        <v>9114</v>
      </c>
      <c r="G163" s="137" t="s">
        <v>439</v>
      </c>
      <c r="H163" s="138">
        <v>46.17</v>
      </c>
      <c r="I163" s="139"/>
      <c r="J163" s="140">
        <f>ROUND(I163*H163,2)</f>
        <v>0</v>
      </c>
      <c r="K163" s="136" t="s">
        <v>335</v>
      </c>
      <c r="L163" s="34"/>
      <c r="M163" s="141" t="s">
        <v>3</v>
      </c>
      <c r="N163" s="142" t="s">
        <v>40</v>
      </c>
      <c r="P163" s="143">
        <f>O163*H163</f>
        <v>0</v>
      </c>
      <c r="Q163" s="143">
        <v>0.10373</v>
      </c>
      <c r="R163" s="143">
        <f>Q163*H163</f>
        <v>4.7892141000000006</v>
      </c>
      <c r="S163" s="143">
        <v>0</v>
      </c>
      <c r="T163" s="144">
        <f>S163*H163</f>
        <v>0</v>
      </c>
      <c r="AR163" s="145" t="s">
        <v>113</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9795</v>
      </c>
    </row>
    <row r="164" spans="2:65" s="1" customFormat="1">
      <c r="B164" s="34"/>
      <c r="D164" s="147" t="s">
        <v>338</v>
      </c>
      <c r="F164" s="148" t="s">
        <v>592</v>
      </c>
      <c r="I164" s="149"/>
      <c r="L164" s="34"/>
      <c r="M164" s="150"/>
      <c r="T164" s="55"/>
      <c r="AT164" s="19" t="s">
        <v>338</v>
      </c>
      <c r="AU164" s="19" t="s">
        <v>79</v>
      </c>
    </row>
    <row r="165" spans="2:65" s="1" customFormat="1" ht="24.2" customHeight="1">
      <c r="B165" s="133"/>
      <c r="C165" s="134" t="s">
        <v>544</v>
      </c>
      <c r="D165" s="134" t="s">
        <v>331</v>
      </c>
      <c r="E165" s="135" t="s">
        <v>606</v>
      </c>
      <c r="F165" s="136" t="s">
        <v>607</v>
      </c>
      <c r="G165" s="137" t="s">
        <v>439</v>
      </c>
      <c r="H165" s="138">
        <v>46.17</v>
      </c>
      <c r="I165" s="139"/>
      <c r="J165" s="140">
        <f>ROUND(I165*H165,2)</f>
        <v>0</v>
      </c>
      <c r="K165" s="136" t="s">
        <v>335</v>
      </c>
      <c r="L165" s="34"/>
      <c r="M165" s="141" t="s">
        <v>3</v>
      </c>
      <c r="N165" s="142" t="s">
        <v>40</v>
      </c>
      <c r="P165" s="143">
        <f>O165*H165</f>
        <v>0</v>
      </c>
      <c r="Q165" s="143">
        <v>0.15559000000000001</v>
      </c>
      <c r="R165" s="143">
        <f>Q165*H165</f>
        <v>7.1835903000000005</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9796</v>
      </c>
    </row>
    <row r="166" spans="2:65" s="1" customFormat="1">
      <c r="B166" s="34"/>
      <c r="D166" s="147" t="s">
        <v>338</v>
      </c>
      <c r="F166" s="148" t="s">
        <v>609</v>
      </c>
      <c r="I166" s="149"/>
      <c r="L166" s="34"/>
      <c r="M166" s="150"/>
      <c r="T166" s="55"/>
      <c r="AT166" s="19" t="s">
        <v>338</v>
      </c>
      <c r="AU166" s="19" t="s">
        <v>79</v>
      </c>
    </row>
    <row r="167" spans="2:65" s="1" customFormat="1" ht="33" customHeight="1">
      <c r="B167" s="133"/>
      <c r="C167" s="134" t="s">
        <v>550</v>
      </c>
      <c r="D167" s="134" t="s">
        <v>331</v>
      </c>
      <c r="E167" s="135" t="s">
        <v>594</v>
      </c>
      <c r="F167" s="136" t="s">
        <v>595</v>
      </c>
      <c r="G167" s="137" t="s">
        <v>439</v>
      </c>
      <c r="H167" s="138">
        <v>46.17</v>
      </c>
      <c r="I167" s="139"/>
      <c r="J167" s="140">
        <f>ROUND(I167*H167,2)</f>
        <v>0</v>
      </c>
      <c r="K167" s="136" t="s">
        <v>335</v>
      </c>
      <c r="L167" s="34"/>
      <c r="M167" s="141" t="s">
        <v>3</v>
      </c>
      <c r="N167" s="142" t="s">
        <v>40</v>
      </c>
      <c r="P167" s="143">
        <f>O167*H167</f>
        <v>0</v>
      </c>
      <c r="Q167" s="143">
        <v>0.13188</v>
      </c>
      <c r="R167" s="143">
        <f>Q167*H167</f>
        <v>6.0888996000000004</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9797</v>
      </c>
    </row>
    <row r="168" spans="2:65" s="1" customFormat="1">
      <c r="B168" s="34"/>
      <c r="D168" s="147" t="s">
        <v>338</v>
      </c>
      <c r="F168" s="148" t="s">
        <v>597</v>
      </c>
      <c r="I168" s="149"/>
      <c r="L168" s="34"/>
      <c r="M168" s="150"/>
      <c r="T168" s="55"/>
      <c r="AT168" s="19" t="s">
        <v>338</v>
      </c>
      <c r="AU168" s="19" t="s">
        <v>79</v>
      </c>
    </row>
    <row r="169" spans="2:65" s="1" customFormat="1" ht="24.2" customHeight="1">
      <c r="B169" s="133"/>
      <c r="C169" s="134" t="s">
        <v>556</v>
      </c>
      <c r="D169" s="134" t="s">
        <v>331</v>
      </c>
      <c r="E169" s="135" t="s">
        <v>627</v>
      </c>
      <c r="F169" s="136" t="s">
        <v>628</v>
      </c>
      <c r="G169" s="137" t="s">
        <v>439</v>
      </c>
      <c r="H169" s="138">
        <v>46.17</v>
      </c>
      <c r="I169" s="139"/>
      <c r="J169" s="140">
        <f>ROUND(I169*H169,2)</f>
        <v>0</v>
      </c>
      <c r="K169" s="136" t="s">
        <v>335</v>
      </c>
      <c r="L169" s="34"/>
      <c r="M169" s="141" t="s">
        <v>3</v>
      </c>
      <c r="N169" s="142" t="s">
        <v>40</v>
      </c>
      <c r="P169" s="143">
        <f>O169*H169</f>
        <v>0</v>
      </c>
      <c r="Q169" s="143">
        <v>6.0099999999999997E-3</v>
      </c>
      <c r="R169" s="143">
        <f>Q169*H169</f>
        <v>0.2774817</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9798</v>
      </c>
    </row>
    <row r="170" spans="2:65" s="1" customFormat="1">
      <c r="B170" s="34"/>
      <c r="D170" s="147" t="s">
        <v>338</v>
      </c>
      <c r="F170" s="148" t="s">
        <v>630</v>
      </c>
      <c r="I170" s="149"/>
      <c r="L170" s="34"/>
      <c r="M170" s="150"/>
      <c r="T170" s="55"/>
      <c r="AT170" s="19" t="s">
        <v>338</v>
      </c>
      <c r="AU170" s="19" t="s">
        <v>79</v>
      </c>
    </row>
    <row r="171" spans="2:65" s="12" customFormat="1">
      <c r="B171" s="156"/>
      <c r="D171" s="151" t="s">
        <v>442</v>
      </c>
      <c r="E171" s="157" t="s">
        <v>3</v>
      </c>
      <c r="F171" s="158" t="s">
        <v>9799</v>
      </c>
      <c r="H171" s="159">
        <v>46.17</v>
      </c>
      <c r="I171" s="160"/>
      <c r="L171" s="156"/>
      <c r="M171" s="161"/>
      <c r="T171" s="162"/>
      <c r="AT171" s="157" t="s">
        <v>442</v>
      </c>
      <c r="AU171" s="157" t="s">
        <v>79</v>
      </c>
      <c r="AV171" s="12" t="s">
        <v>79</v>
      </c>
      <c r="AW171" s="12" t="s">
        <v>31</v>
      </c>
      <c r="AX171" s="12" t="s">
        <v>69</v>
      </c>
      <c r="AY171" s="157" t="s">
        <v>328</v>
      </c>
    </row>
    <row r="172" spans="2:65" s="13" customFormat="1">
      <c r="B172" s="163"/>
      <c r="D172" s="151" t="s">
        <v>442</v>
      </c>
      <c r="E172" s="164" t="s">
        <v>3</v>
      </c>
      <c r="F172" s="165" t="s">
        <v>452</v>
      </c>
      <c r="H172" s="166">
        <v>46.17</v>
      </c>
      <c r="I172" s="167"/>
      <c r="L172" s="163"/>
      <c r="M172" s="168"/>
      <c r="T172" s="169"/>
      <c r="AT172" s="164" t="s">
        <v>442</v>
      </c>
      <c r="AU172" s="164" t="s">
        <v>79</v>
      </c>
      <c r="AV172" s="13" t="s">
        <v>113</v>
      </c>
      <c r="AW172" s="13" t="s">
        <v>31</v>
      </c>
      <c r="AX172" s="13" t="s">
        <v>76</v>
      </c>
      <c r="AY172" s="164" t="s">
        <v>328</v>
      </c>
    </row>
    <row r="173" spans="2:65" s="1" customFormat="1" ht="21.75" customHeight="1">
      <c r="B173" s="133"/>
      <c r="C173" s="134" t="s">
        <v>8</v>
      </c>
      <c r="D173" s="134" t="s">
        <v>331</v>
      </c>
      <c r="E173" s="135" t="s">
        <v>632</v>
      </c>
      <c r="F173" s="136" t="s">
        <v>633</v>
      </c>
      <c r="G173" s="137" t="s">
        <v>439</v>
      </c>
      <c r="H173" s="138">
        <v>92.34</v>
      </c>
      <c r="I173" s="139"/>
      <c r="J173" s="140">
        <f>ROUND(I173*H173,2)</f>
        <v>0</v>
      </c>
      <c r="K173" s="136" t="s">
        <v>335</v>
      </c>
      <c r="L173" s="34"/>
      <c r="M173" s="141" t="s">
        <v>3</v>
      </c>
      <c r="N173" s="142" t="s">
        <v>40</v>
      </c>
      <c r="P173" s="143">
        <f>O173*H173</f>
        <v>0</v>
      </c>
      <c r="Q173" s="143">
        <v>5.1000000000000004E-4</v>
      </c>
      <c r="R173" s="143">
        <f>Q173*H173</f>
        <v>4.7093400000000007E-2</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9800</v>
      </c>
    </row>
    <row r="174" spans="2:65" s="1" customFormat="1">
      <c r="B174" s="34"/>
      <c r="D174" s="147" t="s">
        <v>338</v>
      </c>
      <c r="F174" s="148" t="s">
        <v>635</v>
      </c>
      <c r="I174" s="149"/>
      <c r="L174" s="34"/>
      <c r="M174" s="150"/>
      <c r="T174" s="55"/>
      <c r="AT174" s="19" t="s">
        <v>338</v>
      </c>
      <c r="AU174" s="19" t="s">
        <v>79</v>
      </c>
    </row>
    <row r="175" spans="2:65" s="12" customFormat="1">
      <c r="B175" s="156"/>
      <c r="D175" s="151" t="s">
        <v>442</v>
      </c>
      <c r="E175" s="157" t="s">
        <v>3</v>
      </c>
      <c r="F175" s="158" t="s">
        <v>9801</v>
      </c>
      <c r="H175" s="159">
        <v>92.34</v>
      </c>
      <c r="I175" s="160"/>
      <c r="L175" s="156"/>
      <c r="M175" s="161"/>
      <c r="T175" s="162"/>
      <c r="AT175" s="157" t="s">
        <v>442</v>
      </c>
      <c r="AU175" s="157" t="s">
        <v>79</v>
      </c>
      <c r="AV175" s="12" t="s">
        <v>79</v>
      </c>
      <c r="AW175" s="12" t="s">
        <v>31</v>
      </c>
      <c r="AX175" s="12" t="s">
        <v>69</v>
      </c>
      <c r="AY175" s="157" t="s">
        <v>328</v>
      </c>
    </row>
    <row r="176" spans="2:65" s="13" customFormat="1">
      <c r="B176" s="163"/>
      <c r="D176" s="151" t="s">
        <v>442</v>
      </c>
      <c r="E176" s="164" t="s">
        <v>3</v>
      </c>
      <c r="F176" s="165" t="s">
        <v>452</v>
      </c>
      <c r="H176" s="166">
        <v>92.34</v>
      </c>
      <c r="I176" s="167"/>
      <c r="L176" s="163"/>
      <c r="M176" s="168"/>
      <c r="T176" s="169"/>
      <c r="AT176" s="164" t="s">
        <v>442</v>
      </c>
      <c r="AU176" s="164" t="s">
        <v>79</v>
      </c>
      <c r="AV176" s="13" t="s">
        <v>113</v>
      </c>
      <c r="AW176" s="13" t="s">
        <v>31</v>
      </c>
      <c r="AX176" s="13" t="s">
        <v>76</v>
      </c>
      <c r="AY176" s="164" t="s">
        <v>328</v>
      </c>
    </row>
    <row r="177" spans="2:65" s="1" customFormat="1" ht="21.75" customHeight="1">
      <c r="B177" s="133"/>
      <c r="C177" s="134" t="s">
        <v>564</v>
      </c>
      <c r="D177" s="134" t="s">
        <v>331</v>
      </c>
      <c r="E177" s="135" t="s">
        <v>9802</v>
      </c>
      <c r="F177" s="136" t="s">
        <v>9803</v>
      </c>
      <c r="G177" s="137" t="s">
        <v>439</v>
      </c>
      <c r="H177" s="138">
        <v>92.34</v>
      </c>
      <c r="I177" s="139"/>
      <c r="J177" s="140">
        <f>ROUND(I177*H177,2)</f>
        <v>0</v>
      </c>
      <c r="K177" s="136" t="s">
        <v>335</v>
      </c>
      <c r="L177" s="34"/>
      <c r="M177" s="141" t="s">
        <v>3</v>
      </c>
      <c r="N177" s="142" t="s">
        <v>40</v>
      </c>
      <c r="P177" s="143">
        <f>O177*H177</f>
        <v>0</v>
      </c>
      <c r="Q177" s="143">
        <v>0.34499999999999997</v>
      </c>
      <c r="R177" s="143">
        <f>Q177*H177</f>
        <v>31.857299999999999</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9804</v>
      </c>
    </row>
    <row r="178" spans="2:65" s="1" customFormat="1">
      <c r="B178" s="34"/>
      <c r="D178" s="147" t="s">
        <v>338</v>
      </c>
      <c r="F178" s="148" t="s">
        <v>9805</v>
      </c>
      <c r="I178" s="149"/>
      <c r="L178" s="34"/>
      <c r="M178" s="150"/>
      <c r="T178" s="55"/>
      <c r="AT178" s="19" t="s">
        <v>338</v>
      </c>
      <c r="AU178" s="19" t="s">
        <v>79</v>
      </c>
    </row>
    <row r="179" spans="2:65" s="12" customFormat="1">
      <c r="B179" s="156"/>
      <c r="D179" s="151" t="s">
        <v>442</v>
      </c>
      <c r="E179" s="157" t="s">
        <v>3</v>
      </c>
      <c r="F179" s="158" t="s">
        <v>9801</v>
      </c>
      <c r="H179" s="159">
        <v>92.34</v>
      </c>
      <c r="I179" s="160"/>
      <c r="L179" s="156"/>
      <c r="M179" s="161"/>
      <c r="T179" s="162"/>
      <c r="AT179" s="157" t="s">
        <v>442</v>
      </c>
      <c r="AU179" s="157" t="s">
        <v>79</v>
      </c>
      <c r="AV179" s="12" t="s">
        <v>79</v>
      </c>
      <c r="AW179" s="12" t="s">
        <v>31</v>
      </c>
      <c r="AX179" s="12" t="s">
        <v>76</v>
      </c>
      <c r="AY179" s="157" t="s">
        <v>328</v>
      </c>
    </row>
    <row r="180" spans="2:65" s="1" customFormat="1" ht="33" customHeight="1">
      <c r="B180" s="133"/>
      <c r="C180" s="134" t="s">
        <v>571</v>
      </c>
      <c r="D180" s="134" t="s">
        <v>331</v>
      </c>
      <c r="E180" s="135" t="s">
        <v>727</v>
      </c>
      <c r="F180" s="136" t="s">
        <v>728</v>
      </c>
      <c r="G180" s="137" t="s">
        <v>439</v>
      </c>
      <c r="H180" s="138">
        <v>65.66</v>
      </c>
      <c r="I180" s="139"/>
      <c r="J180" s="140">
        <f>ROUND(I180*H180,2)</f>
        <v>0</v>
      </c>
      <c r="K180" s="136" t="s">
        <v>335</v>
      </c>
      <c r="L180" s="34"/>
      <c r="M180" s="141" t="s">
        <v>3</v>
      </c>
      <c r="N180" s="142" t="s">
        <v>40</v>
      </c>
      <c r="P180" s="143">
        <f>O180*H180</f>
        <v>0</v>
      </c>
      <c r="Q180" s="143">
        <v>8.9219999999999994E-2</v>
      </c>
      <c r="R180" s="143">
        <f>Q180*H180</f>
        <v>5.8581851999999994</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9806</v>
      </c>
    </row>
    <row r="181" spans="2:65" s="1" customFormat="1">
      <c r="B181" s="34"/>
      <c r="D181" s="147" t="s">
        <v>338</v>
      </c>
      <c r="F181" s="148" t="s">
        <v>730</v>
      </c>
      <c r="I181" s="149"/>
      <c r="L181" s="34"/>
      <c r="M181" s="150"/>
      <c r="T181" s="55"/>
      <c r="AT181" s="19" t="s">
        <v>338</v>
      </c>
      <c r="AU181" s="19" t="s">
        <v>79</v>
      </c>
    </row>
    <row r="182" spans="2:65" s="12" customFormat="1">
      <c r="B182" s="156"/>
      <c r="D182" s="151" t="s">
        <v>442</v>
      </c>
      <c r="E182" s="157" t="s">
        <v>3</v>
      </c>
      <c r="F182" s="158" t="s">
        <v>9807</v>
      </c>
      <c r="H182" s="159">
        <v>65.66</v>
      </c>
      <c r="I182" s="160"/>
      <c r="L182" s="156"/>
      <c r="M182" s="161"/>
      <c r="T182" s="162"/>
      <c r="AT182" s="157" t="s">
        <v>442</v>
      </c>
      <c r="AU182" s="157" t="s">
        <v>79</v>
      </c>
      <c r="AV182" s="12" t="s">
        <v>79</v>
      </c>
      <c r="AW182" s="12" t="s">
        <v>31</v>
      </c>
      <c r="AX182" s="12" t="s">
        <v>69</v>
      </c>
      <c r="AY182" s="157" t="s">
        <v>328</v>
      </c>
    </row>
    <row r="183" spans="2:65" s="13" customFormat="1">
      <c r="B183" s="163"/>
      <c r="D183" s="151" t="s">
        <v>442</v>
      </c>
      <c r="E183" s="164" t="s">
        <v>3</v>
      </c>
      <c r="F183" s="165" t="s">
        <v>9808</v>
      </c>
      <c r="H183" s="166">
        <v>65.66</v>
      </c>
      <c r="I183" s="167"/>
      <c r="L183" s="163"/>
      <c r="M183" s="168"/>
      <c r="T183" s="169"/>
      <c r="AT183" s="164" t="s">
        <v>442</v>
      </c>
      <c r="AU183" s="164" t="s">
        <v>79</v>
      </c>
      <c r="AV183" s="13" t="s">
        <v>113</v>
      </c>
      <c r="AW183" s="13" t="s">
        <v>31</v>
      </c>
      <c r="AX183" s="13" t="s">
        <v>76</v>
      </c>
      <c r="AY183" s="164" t="s">
        <v>328</v>
      </c>
    </row>
    <row r="184" spans="2:65" s="1" customFormat="1" ht="21.75" customHeight="1">
      <c r="B184" s="133"/>
      <c r="C184" s="176" t="s">
        <v>576</v>
      </c>
      <c r="D184" s="176" t="s">
        <v>539</v>
      </c>
      <c r="E184" s="177" t="s">
        <v>735</v>
      </c>
      <c r="F184" s="178" t="s">
        <v>736</v>
      </c>
      <c r="G184" s="179" t="s">
        <v>439</v>
      </c>
      <c r="H184" s="180">
        <v>65.8</v>
      </c>
      <c r="I184" s="181"/>
      <c r="J184" s="182">
        <f>ROUND(I184*H184,2)</f>
        <v>0</v>
      </c>
      <c r="K184" s="178" t="s">
        <v>335</v>
      </c>
      <c r="L184" s="183"/>
      <c r="M184" s="184" t="s">
        <v>3</v>
      </c>
      <c r="N184" s="185" t="s">
        <v>40</v>
      </c>
      <c r="P184" s="143">
        <f>O184*H184</f>
        <v>0</v>
      </c>
      <c r="Q184" s="143">
        <v>0.13200000000000001</v>
      </c>
      <c r="R184" s="143">
        <f>Q184*H184</f>
        <v>8.6856000000000009</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9809</v>
      </c>
    </row>
    <row r="185" spans="2:65" s="12" customFormat="1">
      <c r="B185" s="156"/>
      <c r="D185" s="151" t="s">
        <v>442</v>
      </c>
      <c r="E185" s="157" t="s">
        <v>3</v>
      </c>
      <c r="F185" s="158" t="s">
        <v>9810</v>
      </c>
      <c r="H185" s="159">
        <v>64.510000000000005</v>
      </c>
      <c r="I185" s="160"/>
      <c r="L185" s="156"/>
      <c r="M185" s="161"/>
      <c r="T185" s="162"/>
      <c r="AT185" s="157" t="s">
        <v>442</v>
      </c>
      <c r="AU185" s="157" t="s">
        <v>79</v>
      </c>
      <c r="AV185" s="12" t="s">
        <v>79</v>
      </c>
      <c r="AW185" s="12" t="s">
        <v>31</v>
      </c>
      <c r="AX185" s="12" t="s">
        <v>69</v>
      </c>
      <c r="AY185" s="157" t="s">
        <v>328</v>
      </c>
    </row>
    <row r="186" spans="2:65" s="12" customFormat="1">
      <c r="B186" s="156"/>
      <c r="D186" s="151" t="s">
        <v>442</v>
      </c>
      <c r="E186" s="157" t="s">
        <v>3</v>
      </c>
      <c r="F186" s="158" t="s">
        <v>9811</v>
      </c>
      <c r="H186" s="159">
        <v>65.8</v>
      </c>
      <c r="I186" s="160"/>
      <c r="L186" s="156"/>
      <c r="M186" s="161"/>
      <c r="T186" s="162"/>
      <c r="AT186" s="157" t="s">
        <v>442</v>
      </c>
      <c r="AU186" s="157" t="s">
        <v>79</v>
      </c>
      <c r="AV186" s="12" t="s">
        <v>79</v>
      </c>
      <c r="AW186" s="12" t="s">
        <v>31</v>
      </c>
      <c r="AX186" s="12" t="s">
        <v>76</v>
      </c>
      <c r="AY186" s="157" t="s">
        <v>328</v>
      </c>
    </row>
    <row r="187" spans="2:65" s="1" customFormat="1" ht="24.2" customHeight="1">
      <c r="B187" s="133"/>
      <c r="C187" s="176" t="s">
        <v>473</v>
      </c>
      <c r="D187" s="176" t="s">
        <v>539</v>
      </c>
      <c r="E187" s="177" t="s">
        <v>9131</v>
      </c>
      <c r="F187" s="178" t="s">
        <v>9132</v>
      </c>
      <c r="G187" s="179" t="s">
        <v>439</v>
      </c>
      <c r="H187" s="180">
        <v>1.173</v>
      </c>
      <c r="I187" s="181"/>
      <c r="J187" s="182">
        <f>ROUND(I187*H187,2)</f>
        <v>0</v>
      </c>
      <c r="K187" s="178" t="s">
        <v>335</v>
      </c>
      <c r="L187" s="183"/>
      <c r="M187" s="184" t="s">
        <v>3</v>
      </c>
      <c r="N187" s="185" t="s">
        <v>40</v>
      </c>
      <c r="P187" s="143">
        <f>O187*H187</f>
        <v>0</v>
      </c>
      <c r="Q187" s="143">
        <v>0.13100000000000001</v>
      </c>
      <c r="R187" s="143">
        <f>Q187*H187</f>
        <v>0.15366300000000002</v>
      </c>
      <c r="S187" s="143">
        <v>0</v>
      </c>
      <c r="T187" s="144">
        <f>S187*H187</f>
        <v>0</v>
      </c>
      <c r="AR187" s="145" t="s">
        <v>171</v>
      </c>
      <c r="AT187" s="145" t="s">
        <v>539</v>
      </c>
      <c r="AU187" s="145" t="s">
        <v>79</v>
      </c>
      <c r="AY187" s="19" t="s">
        <v>328</v>
      </c>
      <c r="BE187" s="146">
        <f>IF(N187="základní",J187,0)</f>
        <v>0</v>
      </c>
      <c r="BF187" s="146">
        <f>IF(N187="snížená",J187,0)</f>
        <v>0</v>
      </c>
      <c r="BG187" s="146">
        <f>IF(N187="zákl. přenesená",J187,0)</f>
        <v>0</v>
      </c>
      <c r="BH187" s="146">
        <f>IF(N187="sníž. přenesená",J187,0)</f>
        <v>0</v>
      </c>
      <c r="BI187" s="146">
        <f>IF(N187="nulová",J187,0)</f>
        <v>0</v>
      </c>
      <c r="BJ187" s="19" t="s">
        <v>76</v>
      </c>
      <c r="BK187" s="146">
        <f>ROUND(I187*H187,2)</f>
        <v>0</v>
      </c>
      <c r="BL187" s="19" t="s">
        <v>113</v>
      </c>
      <c r="BM187" s="145" t="s">
        <v>9812</v>
      </c>
    </row>
    <row r="188" spans="2:65" s="12" customFormat="1">
      <c r="B188" s="156"/>
      <c r="D188" s="151" t="s">
        <v>442</v>
      </c>
      <c r="E188" s="157" t="s">
        <v>3</v>
      </c>
      <c r="F188" s="158" t="s">
        <v>9813</v>
      </c>
      <c r="H188" s="159">
        <v>1.1499999999999999</v>
      </c>
      <c r="I188" s="160"/>
      <c r="L188" s="156"/>
      <c r="M188" s="161"/>
      <c r="T188" s="162"/>
      <c r="AT188" s="157" t="s">
        <v>442</v>
      </c>
      <c r="AU188" s="157" t="s">
        <v>79</v>
      </c>
      <c r="AV188" s="12" t="s">
        <v>79</v>
      </c>
      <c r="AW188" s="12" t="s">
        <v>31</v>
      </c>
      <c r="AX188" s="12" t="s">
        <v>69</v>
      </c>
      <c r="AY188" s="157" t="s">
        <v>328</v>
      </c>
    </row>
    <row r="189" spans="2:65" s="12" customFormat="1">
      <c r="B189" s="156"/>
      <c r="D189" s="151" t="s">
        <v>442</v>
      </c>
      <c r="E189" s="157" t="s">
        <v>3</v>
      </c>
      <c r="F189" s="158" t="s">
        <v>9814</v>
      </c>
      <c r="H189" s="159">
        <v>1.173</v>
      </c>
      <c r="I189" s="160"/>
      <c r="L189" s="156"/>
      <c r="M189" s="161"/>
      <c r="T189" s="162"/>
      <c r="AT189" s="157" t="s">
        <v>442</v>
      </c>
      <c r="AU189" s="157" t="s">
        <v>79</v>
      </c>
      <c r="AV189" s="12" t="s">
        <v>79</v>
      </c>
      <c r="AW189" s="12" t="s">
        <v>31</v>
      </c>
      <c r="AX189" s="12" t="s">
        <v>76</v>
      </c>
      <c r="AY189" s="157" t="s">
        <v>328</v>
      </c>
    </row>
    <row r="190" spans="2:65" s="1" customFormat="1" ht="24.2" customHeight="1">
      <c r="B190" s="133"/>
      <c r="C190" s="134" t="s">
        <v>588</v>
      </c>
      <c r="D190" s="134" t="s">
        <v>331</v>
      </c>
      <c r="E190" s="135" t="s">
        <v>719</v>
      </c>
      <c r="F190" s="136" t="s">
        <v>720</v>
      </c>
      <c r="G190" s="137" t="s">
        <v>439</v>
      </c>
      <c r="H190" s="138">
        <v>47.66</v>
      </c>
      <c r="I190" s="139"/>
      <c r="J190" s="140">
        <f>ROUND(I190*H190,2)</f>
        <v>0</v>
      </c>
      <c r="K190" s="136" t="s">
        <v>335</v>
      </c>
      <c r="L190" s="34"/>
      <c r="M190" s="141" t="s">
        <v>3</v>
      </c>
      <c r="N190" s="142" t="s">
        <v>40</v>
      </c>
      <c r="P190" s="143">
        <f>O190*H190</f>
        <v>0</v>
      </c>
      <c r="Q190" s="143">
        <v>0.46</v>
      </c>
      <c r="R190" s="143">
        <f>Q190*H190</f>
        <v>21.9236</v>
      </c>
      <c r="S190" s="143">
        <v>0</v>
      </c>
      <c r="T190" s="144">
        <f>S190*H190</f>
        <v>0</v>
      </c>
      <c r="AR190" s="145" t="s">
        <v>113</v>
      </c>
      <c r="AT190" s="145" t="s">
        <v>331</v>
      </c>
      <c r="AU190" s="145" t="s">
        <v>79</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9815</v>
      </c>
    </row>
    <row r="191" spans="2:65" s="1" customFormat="1">
      <c r="B191" s="34"/>
      <c r="D191" s="147" t="s">
        <v>338</v>
      </c>
      <c r="F191" s="148" t="s">
        <v>722</v>
      </c>
      <c r="I191" s="149"/>
      <c r="L191" s="34"/>
      <c r="M191" s="150"/>
      <c r="T191" s="55"/>
      <c r="AT191" s="19" t="s">
        <v>338</v>
      </c>
      <c r="AU191" s="19" t="s">
        <v>79</v>
      </c>
    </row>
    <row r="192" spans="2:65" s="12" customFormat="1">
      <c r="B192" s="156"/>
      <c r="D192" s="151" t="s">
        <v>442</v>
      </c>
      <c r="E192" s="157" t="s">
        <v>3</v>
      </c>
      <c r="F192" s="158" t="s">
        <v>9816</v>
      </c>
      <c r="H192" s="159">
        <v>47.66</v>
      </c>
      <c r="I192" s="160"/>
      <c r="L192" s="156"/>
      <c r="M192" s="161"/>
      <c r="T192" s="162"/>
      <c r="AT192" s="157" t="s">
        <v>442</v>
      </c>
      <c r="AU192" s="157" t="s">
        <v>79</v>
      </c>
      <c r="AV192" s="12" t="s">
        <v>79</v>
      </c>
      <c r="AW192" s="12" t="s">
        <v>31</v>
      </c>
      <c r="AX192" s="12" t="s">
        <v>76</v>
      </c>
      <c r="AY192" s="157" t="s">
        <v>328</v>
      </c>
    </row>
    <row r="193" spans="2:65" s="11" customFormat="1" ht="22.9" customHeight="1">
      <c r="B193" s="121"/>
      <c r="D193" s="122" t="s">
        <v>68</v>
      </c>
      <c r="E193" s="131" t="s">
        <v>183</v>
      </c>
      <c r="F193" s="131" t="s">
        <v>777</v>
      </c>
      <c r="I193" s="124"/>
      <c r="J193" s="132">
        <f>BK193</f>
        <v>0</v>
      </c>
      <c r="L193" s="121"/>
      <c r="M193" s="126"/>
      <c r="P193" s="127">
        <f>SUM(P194:P216)</f>
        <v>0</v>
      </c>
      <c r="R193" s="127">
        <f>SUM(R194:R216)</f>
        <v>16.539242899999998</v>
      </c>
      <c r="T193" s="128">
        <f>SUM(T194:T216)</f>
        <v>0</v>
      </c>
      <c r="AR193" s="122" t="s">
        <v>76</v>
      </c>
      <c r="AT193" s="129" t="s">
        <v>68</v>
      </c>
      <c r="AU193" s="129" t="s">
        <v>76</v>
      </c>
      <c r="AY193" s="122" t="s">
        <v>328</v>
      </c>
      <c r="BK193" s="130">
        <f>SUM(BK194:BK216)</f>
        <v>0</v>
      </c>
    </row>
    <row r="194" spans="2:65" s="1" customFormat="1" ht="33" customHeight="1">
      <c r="B194" s="133"/>
      <c r="C194" s="134" t="s">
        <v>593</v>
      </c>
      <c r="D194" s="134" t="s">
        <v>331</v>
      </c>
      <c r="E194" s="135" t="s">
        <v>841</v>
      </c>
      <c r="F194" s="136" t="s">
        <v>842</v>
      </c>
      <c r="G194" s="137" t="s">
        <v>476</v>
      </c>
      <c r="H194" s="138">
        <v>33.113</v>
      </c>
      <c r="I194" s="139"/>
      <c r="J194" s="140">
        <f>ROUND(I194*H194,2)</f>
        <v>0</v>
      </c>
      <c r="K194" s="136" t="s">
        <v>335</v>
      </c>
      <c r="L194" s="34"/>
      <c r="M194" s="141" t="s">
        <v>3</v>
      </c>
      <c r="N194" s="142" t="s">
        <v>40</v>
      </c>
      <c r="P194" s="143">
        <f>O194*H194</f>
        <v>0</v>
      </c>
      <c r="Q194" s="143">
        <v>0.16850000000000001</v>
      </c>
      <c r="R194" s="143">
        <f>Q194*H194</f>
        <v>5.5795405000000002</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9817</v>
      </c>
    </row>
    <row r="195" spans="2:65" s="1" customFormat="1">
      <c r="B195" s="34"/>
      <c r="D195" s="147" t="s">
        <v>338</v>
      </c>
      <c r="F195" s="148" t="s">
        <v>844</v>
      </c>
      <c r="I195" s="149"/>
      <c r="L195" s="34"/>
      <c r="M195" s="150"/>
      <c r="T195" s="55"/>
      <c r="AT195" s="19" t="s">
        <v>338</v>
      </c>
      <c r="AU195" s="19" t="s">
        <v>79</v>
      </c>
    </row>
    <row r="196" spans="2:65" s="12" customFormat="1">
      <c r="B196" s="156"/>
      <c r="D196" s="151" t="s">
        <v>442</v>
      </c>
      <c r="E196" s="157" t="s">
        <v>3</v>
      </c>
      <c r="F196" s="158" t="s">
        <v>9818</v>
      </c>
      <c r="H196" s="159">
        <v>33.113</v>
      </c>
      <c r="I196" s="160"/>
      <c r="L196" s="156"/>
      <c r="M196" s="161"/>
      <c r="T196" s="162"/>
      <c r="AT196" s="157" t="s">
        <v>442</v>
      </c>
      <c r="AU196" s="157" t="s">
        <v>79</v>
      </c>
      <c r="AV196" s="12" t="s">
        <v>79</v>
      </c>
      <c r="AW196" s="12" t="s">
        <v>31</v>
      </c>
      <c r="AX196" s="12" t="s">
        <v>76</v>
      </c>
      <c r="AY196" s="157" t="s">
        <v>328</v>
      </c>
    </row>
    <row r="197" spans="2:65" s="1" customFormat="1" ht="16.5" customHeight="1">
      <c r="B197" s="133"/>
      <c r="C197" s="176" t="s">
        <v>598</v>
      </c>
      <c r="D197" s="176" t="s">
        <v>539</v>
      </c>
      <c r="E197" s="177" t="s">
        <v>846</v>
      </c>
      <c r="F197" s="178" t="s">
        <v>847</v>
      </c>
      <c r="G197" s="179" t="s">
        <v>476</v>
      </c>
      <c r="H197" s="180">
        <v>29.713000000000001</v>
      </c>
      <c r="I197" s="181"/>
      <c r="J197" s="182">
        <f>ROUND(I197*H197,2)</f>
        <v>0</v>
      </c>
      <c r="K197" s="178" t="s">
        <v>335</v>
      </c>
      <c r="L197" s="183"/>
      <c r="M197" s="184" t="s">
        <v>3</v>
      </c>
      <c r="N197" s="185" t="s">
        <v>40</v>
      </c>
      <c r="P197" s="143">
        <f>O197*H197</f>
        <v>0</v>
      </c>
      <c r="Q197" s="143">
        <v>0.08</v>
      </c>
      <c r="R197" s="143">
        <f>Q197*H197</f>
        <v>2.37704</v>
      </c>
      <c r="S197" s="143">
        <v>0</v>
      </c>
      <c r="T197" s="144">
        <f>S197*H197</f>
        <v>0</v>
      </c>
      <c r="AR197" s="145" t="s">
        <v>171</v>
      </c>
      <c r="AT197" s="145" t="s">
        <v>539</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9819</v>
      </c>
    </row>
    <row r="198" spans="2:65" s="12" customFormat="1">
      <c r="B198" s="156"/>
      <c r="D198" s="151" t="s">
        <v>442</v>
      </c>
      <c r="E198" s="157" t="s">
        <v>3</v>
      </c>
      <c r="F198" s="158" t="s">
        <v>9820</v>
      </c>
      <c r="H198" s="159">
        <v>29.13</v>
      </c>
      <c r="I198" s="160"/>
      <c r="L198" s="156"/>
      <c r="M198" s="161"/>
      <c r="T198" s="162"/>
      <c r="AT198" s="157" t="s">
        <v>442</v>
      </c>
      <c r="AU198" s="157" t="s">
        <v>79</v>
      </c>
      <c r="AV198" s="12" t="s">
        <v>79</v>
      </c>
      <c r="AW198" s="12" t="s">
        <v>31</v>
      </c>
      <c r="AX198" s="12" t="s">
        <v>69</v>
      </c>
      <c r="AY198" s="157" t="s">
        <v>328</v>
      </c>
    </row>
    <row r="199" spans="2:65" s="12" customFormat="1">
      <c r="B199" s="156"/>
      <c r="D199" s="151" t="s">
        <v>442</v>
      </c>
      <c r="E199" s="157" t="s">
        <v>3</v>
      </c>
      <c r="F199" s="158" t="s">
        <v>9821</v>
      </c>
      <c r="H199" s="159">
        <v>29.713000000000001</v>
      </c>
      <c r="I199" s="160"/>
      <c r="L199" s="156"/>
      <c r="M199" s="161"/>
      <c r="T199" s="162"/>
      <c r="AT199" s="157" t="s">
        <v>442</v>
      </c>
      <c r="AU199" s="157" t="s">
        <v>79</v>
      </c>
      <c r="AV199" s="12" t="s">
        <v>79</v>
      </c>
      <c r="AW199" s="12" t="s">
        <v>31</v>
      </c>
      <c r="AX199" s="12" t="s">
        <v>76</v>
      </c>
      <c r="AY199" s="157" t="s">
        <v>328</v>
      </c>
    </row>
    <row r="200" spans="2:65" s="1" customFormat="1" ht="24.2" customHeight="1">
      <c r="B200" s="133"/>
      <c r="C200" s="176" t="s">
        <v>605</v>
      </c>
      <c r="D200" s="176" t="s">
        <v>539</v>
      </c>
      <c r="E200" s="177" t="s">
        <v>8769</v>
      </c>
      <c r="F200" s="178" t="s">
        <v>8770</v>
      </c>
      <c r="G200" s="179" t="s">
        <v>476</v>
      </c>
      <c r="H200" s="180">
        <v>2.448</v>
      </c>
      <c r="I200" s="181"/>
      <c r="J200" s="182">
        <f>ROUND(I200*H200,2)</f>
        <v>0</v>
      </c>
      <c r="K200" s="178" t="s">
        <v>335</v>
      </c>
      <c r="L200" s="183"/>
      <c r="M200" s="184" t="s">
        <v>3</v>
      </c>
      <c r="N200" s="185" t="s">
        <v>40</v>
      </c>
      <c r="P200" s="143">
        <f>O200*H200</f>
        <v>0</v>
      </c>
      <c r="Q200" s="143">
        <v>4.8300000000000003E-2</v>
      </c>
      <c r="R200" s="143">
        <f>Q200*H200</f>
        <v>0.11823840000000001</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9822</v>
      </c>
    </row>
    <row r="201" spans="2:65" s="12" customFormat="1">
      <c r="B201" s="156"/>
      <c r="D201" s="151" t="s">
        <v>442</v>
      </c>
      <c r="E201" s="157" t="s">
        <v>3</v>
      </c>
      <c r="F201" s="158" t="s">
        <v>10516</v>
      </c>
      <c r="H201" s="159">
        <v>2.448</v>
      </c>
      <c r="I201" s="160"/>
      <c r="L201" s="156"/>
      <c r="M201" s="161"/>
      <c r="T201" s="162"/>
      <c r="AT201" s="157" t="s">
        <v>442</v>
      </c>
      <c r="AU201" s="157" t="s">
        <v>79</v>
      </c>
      <c r="AV201" s="12" t="s">
        <v>79</v>
      </c>
      <c r="AW201" s="12" t="s">
        <v>31</v>
      </c>
      <c r="AX201" s="12" t="s">
        <v>76</v>
      </c>
      <c r="AY201" s="157" t="s">
        <v>328</v>
      </c>
    </row>
    <row r="202" spans="2:65" s="1" customFormat="1" ht="24.2" customHeight="1">
      <c r="B202" s="133"/>
      <c r="C202" s="176" t="s">
        <v>610</v>
      </c>
      <c r="D202" s="176" t="s">
        <v>539</v>
      </c>
      <c r="E202" s="177" t="s">
        <v>8773</v>
      </c>
      <c r="F202" s="178" t="s">
        <v>8774</v>
      </c>
      <c r="G202" s="179" t="s">
        <v>476</v>
      </c>
      <c r="H202" s="180">
        <v>1.02</v>
      </c>
      <c r="I202" s="181"/>
      <c r="J202" s="182">
        <f>ROUND(I202*H202,2)</f>
        <v>0</v>
      </c>
      <c r="K202" s="178" t="s">
        <v>335</v>
      </c>
      <c r="L202" s="183"/>
      <c r="M202" s="184" t="s">
        <v>3</v>
      </c>
      <c r="N202" s="185" t="s">
        <v>40</v>
      </c>
      <c r="P202" s="143">
        <f>O202*H202</f>
        <v>0</v>
      </c>
      <c r="Q202" s="143">
        <v>8.5999999999999993E-2</v>
      </c>
      <c r="R202" s="143">
        <f>Q202*H202</f>
        <v>8.7719999999999992E-2</v>
      </c>
      <c r="S202" s="143">
        <v>0</v>
      </c>
      <c r="T202" s="144">
        <f>S202*H202</f>
        <v>0</v>
      </c>
      <c r="AR202" s="145" t="s">
        <v>171</v>
      </c>
      <c r="AT202" s="145" t="s">
        <v>539</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9823</v>
      </c>
    </row>
    <row r="203" spans="2:65" s="12" customFormat="1">
      <c r="B203" s="156"/>
      <c r="D203" s="151" t="s">
        <v>442</v>
      </c>
      <c r="E203" s="157" t="s">
        <v>3</v>
      </c>
      <c r="F203" s="158" t="s">
        <v>10517</v>
      </c>
      <c r="H203" s="159">
        <v>1.02</v>
      </c>
      <c r="I203" s="160"/>
      <c r="L203" s="156"/>
      <c r="M203" s="161"/>
      <c r="T203" s="162"/>
      <c r="AT203" s="157" t="s">
        <v>442</v>
      </c>
      <c r="AU203" s="157" t="s">
        <v>79</v>
      </c>
      <c r="AV203" s="12" t="s">
        <v>79</v>
      </c>
      <c r="AW203" s="12" t="s">
        <v>31</v>
      </c>
      <c r="AX203" s="12" t="s">
        <v>76</v>
      </c>
      <c r="AY203" s="157" t="s">
        <v>328</v>
      </c>
    </row>
    <row r="204" spans="2:65" s="1" customFormat="1" ht="33" customHeight="1">
      <c r="B204" s="133"/>
      <c r="C204" s="134" t="s">
        <v>616</v>
      </c>
      <c r="D204" s="134" t="s">
        <v>331</v>
      </c>
      <c r="E204" s="135" t="s">
        <v>851</v>
      </c>
      <c r="F204" s="136" t="s">
        <v>852</v>
      </c>
      <c r="G204" s="137" t="s">
        <v>476</v>
      </c>
      <c r="H204" s="138">
        <v>44.95</v>
      </c>
      <c r="I204" s="139"/>
      <c r="J204" s="140">
        <f>ROUND(I204*H204,2)</f>
        <v>0</v>
      </c>
      <c r="K204" s="136" t="s">
        <v>335</v>
      </c>
      <c r="L204" s="34"/>
      <c r="M204" s="141" t="s">
        <v>3</v>
      </c>
      <c r="N204" s="142" t="s">
        <v>40</v>
      </c>
      <c r="P204" s="143">
        <f>O204*H204</f>
        <v>0</v>
      </c>
      <c r="Q204" s="143">
        <v>0.14041999999999999</v>
      </c>
      <c r="R204" s="143">
        <f>Q204*H204</f>
        <v>6.3118790000000002</v>
      </c>
      <c r="S204" s="143">
        <v>0</v>
      </c>
      <c r="T204" s="144">
        <f>S204*H204</f>
        <v>0</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9824</v>
      </c>
    </row>
    <row r="205" spans="2:65" s="1" customFormat="1">
      <c r="B205" s="34"/>
      <c r="D205" s="147" t="s">
        <v>338</v>
      </c>
      <c r="F205" s="148" t="s">
        <v>854</v>
      </c>
      <c r="I205" s="149"/>
      <c r="L205" s="34"/>
      <c r="M205" s="150"/>
      <c r="T205" s="55"/>
      <c r="AT205" s="19" t="s">
        <v>338</v>
      </c>
      <c r="AU205" s="19" t="s">
        <v>79</v>
      </c>
    </row>
    <row r="206" spans="2:65" s="12" customFormat="1">
      <c r="B206" s="156"/>
      <c r="D206" s="151" t="s">
        <v>442</v>
      </c>
      <c r="E206" s="157" t="s">
        <v>3</v>
      </c>
      <c r="F206" s="158" t="s">
        <v>9825</v>
      </c>
      <c r="H206" s="159">
        <v>44.95</v>
      </c>
      <c r="I206" s="160"/>
      <c r="L206" s="156"/>
      <c r="M206" s="161"/>
      <c r="T206" s="162"/>
      <c r="AT206" s="157" t="s">
        <v>442</v>
      </c>
      <c r="AU206" s="157" t="s">
        <v>79</v>
      </c>
      <c r="AV206" s="12" t="s">
        <v>79</v>
      </c>
      <c r="AW206" s="12" t="s">
        <v>31</v>
      </c>
      <c r="AX206" s="12" t="s">
        <v>76</v>
      </c>
      <c r="AY206" s="157" t="s">
        <v>328</v>
      </c>
    </row>
    <row r="207" spans="2:65" s="1" customFormat="1" ht="16.5" customHeight="1">
      <c r="B207" s="133"/>
      <c r="C207" s="176" t="s">
        <v>621</v>
      </c>
      <c r="D207" s="176" t="s">
        <v>539</v>
      </c>
      <c r="E207" s="177" t="s">
        <v>862</v>
      </c>
      <c r="F207" s="178" t="s">
        <v>863</v>
      </c>
      <c r="G207" s="179" t="s">
        <v>476</v>
      </c>
      <c r="H207" s="180">
        <v>45.848999999999997</v>
      </c>
      <c r="I207" s="181"/>
      <c r="J207" s="182">
        <f>ROUND(I207*H207,2)</f>
        <v>0</v>
      </c>
      <c r="K207" s="178" t="s">
        <v>335</v>
      </c>
      <c r="L207" s="183"/>
      <c r="M207" s="184" t="s">
        <v>3</v>
      </c>
      <c r="N207" s="185" t="s">
        <v>40</v>
      </c>
      <c r="P207" s="143">
        <f>O207*H207</f>
        <v>0</v>
      </c>
      <c r="Q207" s="143">
        <v>4.4999999999999998E-2</v>
      </c>
      <c r="R207" s="143">
        <f>Q207*H207</f>
        <v>2.063205</v>
      </c>
      <c r="S207" s="143">
        <v>0</v>
      </c>
      <c r="T207" s="144">
        <f>S207*H207</f>
        <v>0</v>
      </c>
      <c r="AR207" s="145" t="s">
        <v>171</v>
      </c>
      <c r="AT207" s="145" t="s">
        <v>539</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9826</v>
      </c>
    </row>
    <row r="208" spans="2:65" s="12" customFormat="1">
      <c r="B208" s="156"/>
      <c r="D208" s="151" t="s">
        <v>442</v>
      </c>
      <c r="E208" s="157" t="s">
        <v>3</v>
      </c>
      <c r="F208" s="158" t="s">
        <v>9827</v>
      </c>
      <c r="H208" s="159">
        <v>44.95</v>
      </c>
      <c r="I208" s="160"/>
      <c r="L208" s="156"/>
      <c r="M208" s="161"/>
      <c r="T208" s="162"/>
      <c r="AT208" s="157" t="s">
        <v>442</v>
      </c>
      <c r="AU208" s="157" t="s">
        <v>79</v>
      </c>
      <c r="AV208" s="12" t="s">
        <v>79</v>
      </c>
      <c r="AW208" s="12" t="s">
        <v>31</v>
      </c>
      <c r="AX208" s="12" t="s">
        <v>69</v>
      </c>
      <c r="AY208" s="157" t="s">
        <v>328</v>
      </c>
    </row>
    <row r="209" spans="2:65" s="12" customFormat="1">
      <c r="B209" s="156"/>
      <c r="D209" s="151" t="s">
        <v>442</v>
      </c>
      <c r="E209" s="157" t="s">
        <v>3</v>
      </c>
      <c r="F209" s="158" t="s">
        <v>9828</v>
      </c>
      <c r="H209" s="159">
        <v>45.848999999999997</v>
      </c>
      <c r="I209" s="160"/>
      <c r="L209" s="156"/>
      <c r="M209" s="161"/>
      <c r="T209" s="162"/>
      <c r="AT209" s="157" t="s">
        <v>442</v>
      </c>
      <c r="AU209" s="157" t="s">
        <v>79</v>
      </c>
      <c r="AV209" s="12" t="s">
        <v>79</v>
      </c>
      <c r="AW209" s="12" t="s">
        <v>31</v>
      </c>
      <c r="AX209" s="12" t="s">
        <v>76</v>
      </c>
      <c r="AY209" s="157" t="s">
        <v>328</v>
      </c>
    </row>
    <row r="210" spans="2:65" s="1" customFormat="1" ht="24.2" customHeight="1">
      <c r="B210" s="133"/>
      <c r="C210" s="134" t="s">
        <v>626</v>
      </c>
      <c r="D210" s="134" t="s">
        <v>331</v>
      </c>
      <c r="E210" s="135" t="s">
        <v>8791</v>
      </c>
      <c r="F210" s="136" t="s">
        <v>8792</v>
      </c>
      <c r="G210" s="137" t="s">
        <v>476</v>
      </c>
      <c r="H210" s="138">
        <v>10.8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9829</v>
      </c>
    </row>
    <row r="211" spans="2:65" s="1" customFormat="1">
      <c r="B211" s="34"/>
      <c r="D211" s="147" t="s">
        <v>338</v>
      </c>
      <c r="F211" s="148" t="s">
        <v>8794</v>
      </c>
      <c r="I211" s="149"/>
      <c r="L211" s="34"/>
      <c r="M211" s="150"/>
      <c r="T211" s="55"/>
      <c r="AT211" s="19" t="s">
        <v>338</v>
      </c>
      <c r="AU211" s="19" t="s">
        <v>79</v>
      </c>
    </row>
    <row r="212" spans="2:65" s="1" customFormat="1" ht="24.2" customHeight="1">
      <c r="B212" s="133"/>
      <c r="C212" s="134" t="s">
        <v>631</v>
      </c>
      <c r="D212" s="134" t="s">
        <v>331</v>
      </c>
      <c r="E212" s="135" t="s">
        <v>8795</v>
      </c>
      <c r="F212" s="136" t="s">
        <v>8796</v>
      </c>
      <c r="G212" s="137" t="s">
        <v>476</v>
      </c>
      <c r="H212" s="138">
        <v>10.8</v>
      </c>
      <c r="I212" s="139"/>
      <c r="J212" s="140">
        <f>ROUND(I212*H212,2)</f>
        <v>0</v>
      </c>
      <c r="K212" s="136" t="s">
        <v>335</v>
      </c>
      <c r="L212" s="34"/>
      <c r="M212" s="141" t="s">
        <v>3</v>
      </c>
      <c r="N212" s="142" t="s">
        <v>40</v>
      </c>
      <c r="P212" s="143">
        <f>O212*H212</f>
        <v>0</v>
      </c>
      <c r="Q212" s="143">
        <v>1.4999999999999999E-4</v>
      </c>
      <c r="R212" s="143">
        <f>Q212*H212</f>
        <v>1.6199999999999999E-3</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9830</v>
      </c>
    </row>
    <row r="213" spans="2:65" s="1" customFormat="1">
      <c r="B213" s="34"/>
      <c r="D213" s="147" t="s">
        <v>338</v>
      </c>
      <c r="F213" s="148" t="s">
        <v>8798</v>
      </c>
      <c r="I213" s="149"/>
      <c r="L213" s="34"/>
      <c r="M213" s="150"/>
      <c r="T213" s="55"/>
      <c r="AT213" s="19" t="s">
        <v>338</v>
      </c>
      <c r="AU213" s="19" t="s">
        <v>79</v>
      </c>
    </row>
    <row r="214" spans="2:65" s="1" customFormat="1" ht="24.2" customHeight="1">
      <c r="B214" s="133"/>
      <c r="C214" s="134" t="s">
        <v>638</v>
      </c>
      <c r="D214" s="134" t="s">
        <v>331</v>
      </c>
      <c r="E214" s="135" t="s">
        <v>866</v>
      </c>
      <c r="F214" s="136" t="s">
        <v>867</v>
      </c>
      <c r="G214" s="137" t="s">
        <v>476</v>
      </c>
      <c r="H214" s="138">
        <v>129</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9831</v>
      </c>
    </row>
    <row r="215" spans="2:65" s="1" customFormat="1">
      <c r="B215" s="34"/>
      <c r="D215" s="147" t="s">
        <v>338</v>
      </c>
      <c r="F215" s="148" t="s">
        <v>869</v>
      </c>
      <c r="I215" s="149"/>
      <c r="L215" s="34"/>
      <c r="M215" s="150"/>
      <c r="T215" s="55"/>
      <c r="AT215" s="19" t="s">
        <v>338</v>
      </c>
      <c r="AU215" s="19" t="s">
        <v>79</v>
      </c>
    </row>
    <row r="216" spans="2:65" s="12" customFormat="1">
      <c r="B216" s="156"/>
      <c r="D216" s="151" t="s">
        <v>442</v>
      </c>
      <c r="E216" s="157" t="s">
        <v>3</v>
      </c>
      <c r="F216" s="158" t="s">
        <v>9832</v>
      </c>
      <c r="H216" s="159">
        <v>129</v>
      </c>
      <c r="I216" s="160"/>
      <c r="L216" s="156"/>
      <c r="M216" s="161"/>
      <c r="T216" s="162"/>
      <c r="AT216" s="157" t="s">
        <v>442</v>
      </c>
      <c r="AU216" s="157" t="s">
        <v>79</v>
      </c>
      <c r="AV216" s="12" t="s">
        <v>79</v>
      </c>
      <c r="AW216" s="12" t="s">
        <v>31</v>
      </c>
      <c r="AX216" s="12" t="s">
        <v>76</v>
      </c>
      <c r="AY216" s="157" t="s">
        <v>328</v>
      </c>
    </row>
    <row r="217" spans="2:65" s="11" customFormat="1" ht="22.9" customHeight="1">
      <c r="B217" s="121"/>
      <c r="D217" s="122" t="s">
        <v>68</v>
      </c>
      <c r="E217" s="131" t="s">
        <v>896</v>
      </c>
      <c r="F217" s="131" t="s">
        <v>897</v>
      </c>
      <c r="I217" s="124"/>
      <c r="J217" s="132">
        <f>BK217</f>
        <v>0</v>
      </c>
      <c r="L217" s="121"/>
      <c r="M217" s="126"/>
      <c r="P217" s="127">
        <f>SUM(P218:P237)</f>
        <v>0</v>
      </c>
      <c r="R217" s="127">
        <f>SUM(R218:R237)</f>
        <v>0</v>
      </c>
      <c r="T217" s="128">
        <f>SUM(T218:T237)</f>
        <v>0</v>
      </c>
      <c r="AR217" s="122" t="s">
        <v>76</v>
      </c>
      <c r="AT217" s="129" t="s">
        <v>68</v>
      </c>
      <c r="AU217" s="129" t="s">
        <v>76</v>
      </c>
      <c r="AY217" s="122" t="s">
        <v>328</v>
      </c>
      <c r="BK217" s="130">
        <f>SUM(BK218:BK237)</f>
        <v>0</v>
      </c>
    </row>
    <row r="218" spans="2:65" s="1" customFormat="1" ht="21.75" customHeight="1">
      <c r="B218" s="133"/>
      <c r="C218" s="134" t="s">
        <v>643</v>
      </c>
      <c r="D218" s="134" t="s">
        <v>331</v>
      </c>
      <c r="E218" s="135" t="s">
        <v>8801</v>
      </c>
      <c r="F218" s="136" t="s">
        <v>8802</v>
      </c>
      <c r="G218" s="137" t="s">
        <v>585</v>
      </c>
      <c r="H218" s="138">
        <v>58.774999999999999</v>
      </c>
      <c r="I218" s="139"/>
      <c r="J218" s="140">
        <f>ROUND(I218*H218,2)</f>
        <v>0</v>
      </c>
      <c r="K218" s="136" t="s">
        <v>8677</v>
      </c>
      <c r="L218" s="34"/>
      <c r="M218" s="141" t="s">
        <v>3</v>
      </c>
      <c r="N218" s="142" t="s">
        <v>40</v>
      </c>
      <c r="P218" s="143">
        <f>O218*H218</f>
        <v>0</v>
      </c>
      <c r="Q218" s="143">
        <v>0</v>
      </c>
      <c r="R218" s="143">
        <f>Q218*H218</f>
        <v>0</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9833</v>
      </c>
    </row>
    <row r="219" spans="2:65" s="1" customFormat="1">
      <c r="B219" s="34"/>
      <c r="D219" s="147" t="s">
        <v>338</v>
      </c>
      <c r="F219" s="148" t="s">
        <v>9741</v>
      </c>
      <c r="I219" s="149"/>
      <c r="L219" s="34"/>
      <c r="M219" s="150"/>
      <c r="T219" s="55"/>
      <c r="AT219" s="19" t="s">
        <v>338</v>
      </c>
      <c r="AU219" s="19" t="s">
        <v>79</v>
      </c>
    </row>
    <row r="220" spans="2:65" s="12" customFormat="1">
      <c r="B220" s="156"/>
      <c r="D220" s="151" t="s">
        <v>442</v>
      </c>
      <c r="E220" s="157" t="s">
        <v>3</v>
      </c>
      <c r="F220" s="158" t="s">
        <v>9834</v>
      </c>
      <c r="H220" s="159">
        <v>58.774999999999999</v>
      </c>
      <c r="I220" s="160"/>
      <c r="L220" s="156"/>
      <c r="M220" s="161"/>
      <c r="T220" s="162"/>
      <c r="AT220" s="157" t="s">
        <v>442</v>
      </c>
      <c r="AU220" s="157" t="s">
        <v>79</v>
      </c>
      <c r="AV220" s="12" t="s">
        <v>79</v>
      </c>
      <c r="AW220" s="12" t="s">
        <v>31</v>
      </c>
      <c r="AX220" s="12" t="s">
        <v>76</v>
      </c>
      <c r="AY220" s="157" t="s">
        <v>328</v>
      </c>
    </row>
    <row r="221" spans="2:65" s="1" customFormat="1" ht="24.2" customHeight="1">
      <c r="B221" s="133"/>
      <c r="C221" s="134" t="s">
        <v>649</v>
      </c>
      <c r="D221" s="134" t="s">
        <v>331</v>
      </c>
      <c r="E221" s="135" t="s">
        <v>9182</v>
      </c>
      <c r="F221" s="136" t="s">
        <v>9183</v>
      </c>
      <c r="G221" s="137" t="s">
        <v>585</v>
      </c>
      <c r="H221" s="138">
        <v>587.75</v>
      </c>
      <c r="I221" s="139"/>
      <c r="J221" s="140">
        <f>ROUND(I221*H221,2)</f>
        <v>0</v>
      </c>
      <c r="K221" s="136" t="s">
        <v>8677</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9835</v>
      </c>
    </row>
    <row r="222" spans="2:65" s="1" customFormat="1">
      <c r="B222" s="34"/>
      <c r="D222" s="147" t="s">
        <v>338</v>
      </c>
      <c r="F222" s="148" t="s">
        <v>9743</v>
      </c>
      <c r="I222" s="149"/>
      <c r="L222" s="34"/>
      <c r="M222" s="150"/>
      <c r="T222" s="55"/>
      <c r="AT222" s="19" t="s">
        <v>338</v>
      </c>
      <c r="AU222" s="19" t="s">
        <v>79</v>
      </c>
    </row>
    <row r="223" spans="2:65" s="12" customFormat="1">
      <c r="B223" s="156"/>
      <c r="D223" s="151" t="s">
        <v>442</v>
      </c>
      <c r="E223" s="157" t="s">
        <v>3</v>
      </c>
      <c r="F223" s="158" t="s">
        <v>9836</v>
      </c>
      <c r="H223" s="159">
        <v>58.774999999999999</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9837</v>
      </c>
      <c r="H224" s="159">
        <v>587.75</v>
      </c>
      <c r="I224" s="160"/>
      <c r="L224" s="156"/>
      <c r="M224" s="161"/>
      <c r="T224" s="162"/>
      <c r="AT224" s="157" t="s">
        <v>442</v>
      </c>
      <c r="AU224" s="157" t="s">
        <v>79</v>
      </c>
      <c r="AV224" s="12" t="s">
        <v>79</v>
      </c>
      <c r="AW224" s="12" t="s">
        <v>31</v>
      </c>
      <c r="AX224" s="12" t="s">
        <v>76</v>
      </c>
      <c r="AY224" s="157" t="s">
        <v>328</v>
      </c>
    </row>
    <row r="225" spans="2:65" s="1" customFormat="1" ht="24.2" customHeight="1">
      <c r="B225" s="133"/>
      <c r="C225" s="134" t="s">
        <v>654</v>
      </c>
      <c r="D225" s="134" t="s">
        <v>331</v>
      </c>
      <c r="E225" s="135" t="s">
        <v>8810</v>
      </c>
      <c r="F225" s="136" t="s">
        <v>8811</v>
      </c>
      <c r="G225" s="137" t="s">
        <v>585</v>
      </c>
      <c r="H225" s="138">
        <v>58.774999999999999</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9838</v>
      </c>
    </row>
    <row r="226" spans="2:65" s="1" customFormat="1">
      <c r="B226" s="34"/>
      <c r="D226" s="147" t="s">
        <v>338</v>
      </c>
      <c r="F226" s="148" t="s">
        <v>8813</v>
      </c>
      <c r="I226" s="149"/>
      <c r="L226" s="34"/>
      <c r="M226" s="150"/>
      <c r="T226" s="55"/>
      <c r="AT226" s="19" t="s">
        <v>338</v>
      </c>
      <c r="AU226" s="19" t="s">
        <v>79</v>
      </c>
    </row>
    <row r="227" spans="2:65" s="1" customFormat="1" ht="33" customHeight="1">
      <c r="B227" s="133"/>
      <c r="C227" s="134" t="s">
        <v>661</v>
      </c>
      <c r="D227" s="134" t="s">
        <v>331</v>
      </c>
      <c r="E227" s="135" t="s">
        <v>8814</v>
      </c>
      <c r="F227" s="136" t="s">
        <v>8815</v>
      </c>
      <c r="G227" s="137" t="s">
        <v>585</v>
      </c>
      <c r="H227" s="138">
        <v>11.962</v>
      </c>
      <c r="I227" s="139"/>
      <c r="J227" s="140">
        <f>ROUND(I227*H227,2)</f>
        <v>0</v>
      </c>
      <c r="K227" s="136" t="s">
        <v>335</v>
      </c>
      <c r="L227" s="34"/>
      <c r="M227" s="141" t="s">
        <v>3</v>
      </c>
      <c r="N227" s="142" t="s">
        <v>40</v>
      </c>
      <c r="P227" s="143">
        <f>O227*H227</f>
        <v>0</v>
      </c>
      <c r="Q227" s="143">
        <v>0</v>
      </c>
      <c r="R227" s="143">
        <f>Q227*H227</f>
        <v>0</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9839</v>
      </c>
    </row>
    <row r="228" spans="2:65" s="1" customFormat="1">
      <c r="B228" s="34"/>
      <c r="D228" s="147" t="s">
        <v>338</v>
      </c>
      <c r="F228" s="148" t="s">
        <v>8817</v>
      </c>
      <c r="I228" s="149"/>
      <c r="L228" s="34"/>
      <c r="M228" s="150"/>
      <c r="T228" s="55"/>
      <c r="AT228" s="19" t="s">
        <v>338</v>
      </c>
      <c r="AU228" s="19" t="s">
        <v>79</v>
      </c>
    </row>
    <row r="229" spans="2:65" s="12" customFormat="1">
      <c r="B229" s="156"/>
      <c r="D229" s="151" t="s">
        <v>442</v>
      </c>
      <c r="E229" s="157" t="s">
        <v>3</v>
      </c>
      <c r="F229" s="158" t="s">
        <v>9840</v>
      </c>
      <c r="H229" s="159">
        <v>6.1260000000000003</v>
      </c>
      <c r="I229" s="160"/>
      <c r="L229" s="156"/>
      <c r="M229" s="161"/>
      <c r="T229" s="162"/>
      <c r="AT229" s="157" t="s">
        <v>442</v>
      </c>
      <c r="AU229" s="157" t="s">
        <v>79</v>
      </c>
      <c r="AV229" s="12" t="s">
        <v>79</v>
      </c>
      <c r="AW229" s="12" t="s">
        <v>31</v>
      </c>
      <c r="AX229" s="12" t="s">
        <v>69</v>
      </c>
      <c r="AY229" s="157" t="s">
        <v>328</v>
      </c>
    </row>
    <row r="230" spans="2:65" s="12" customFormat="1">
      <c r="B230" s="156"/>
      <c r="D230" s="151" t="s">
        <v>442</v>
      </c>
      <c r="E230" s="157" t="s">
        <v>3</v>
      </c>
      <c r="F230" s="158" t="s">
        <v>9841</v>
      </c>
      <c r="H230" s="159">
        <v>5.8360000000000003</v>
      </c>
      <c r="I230" s="160"/>
      <c r="L230" s="156"/>
      <c r="M230" s="161"/>
      <c r="T230" s="162"/>
      <c r="AT230" s="157" t="s">
        <v>442</v>
      </c>
      <c r="AU230" s="157" t="s">
        <v>79</v>
      </c>
      <c r="AV230" s="12" t="s">
        <v>79</v>
      </c>
      <c r="AW230" s="12" t="s">
        <v>31</v>
      </c>
      <c r="AX230" s="12" t="s">
        <v>69</v>
      </c>
      <c r="AY230" s="157" t="s">
        <v>328</v>
      </c>
    </row>
    <row r="231" spans="2:65" s="13" customFormat="1">
      <c r="B231" s="163"/>
      <c r="D231" s="151" t="s">
        <v>442</v>
      </c>
      <c r="E231" s="164" t="s">
        <v>3</v>
      </c>
      <c r="F231" s="165" t="s">
        <v>452</v>
      </c>
      <c r="H231" s="166">
        <v>11.962</v>
      </c>
      <c r="I231" s="167"/>
      <c r="L231" s="163"/>
      <c r="M231" s="168"/>
      <c r="T231" s="169"/>
      <c r="AT231" s="164" t="s">
        <v>442</v>
      </c>
      <c r="AU231" s="164" t="s">
        <v>79</v>
      </c>
      <c r="AV231" s="13" t="s">
        <v>113</v>
      </c>
      <c r="AW231" s="13" t="s">
        <v>31</v>
      </c>
      <c r="AX231" s="13" t="s">
        <v>76</v>
      </c>
      <c r="AY231" s="164" t="s">
        <v>328</v>
      </c>
    </row>
    <row r="232" spans="2:65" s="1" customFormat="1" ht="33" customHeight="1">
      <c r="B232" s="133"/>
      <c r="C232" s="134" t="s">
        <v>666</v>
      </c>
      <c r="D232" s="134" t="s">
        <v>331</v>
      </c>
      <c r="E232" s="135" t="s">
        <v>8820</v>
      </c>
      <c r="F232" s="136" t="s">
        <v>8821</v>
      </c>
      <c r="G232" s="137" t="s">
        <v>585</v>
      </c>
      <c r="H232" s="138">
        <v>12.512</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9842</v>
      </c>
    </row>
    <row r="233" spans="2:65" s="1" customFormat="1">
      <c r="B233" s="34"/>
      <c r="D233" s="147" t="s">
        <v>338</v>
      </c>
      <c r="F233" s="148" t="s">
        <v>8823</v>
      </c>
      <c r="I233" s="149"/>
      <c r="L233" s="34"/>
      <c r="M233" s="150"/>
      <c r="T233" s="55"/>
      <c r="AT233" s="19" t="s">
        <v>338</v>
      </c>
      <c r="AU233" s="19" t="s">
        <v>79</v>
      </c>
    </row>
    <row r="234" spans="2:65" s="12" customFormat="1">
      <c r="B234" s="156"/>
      <c r="D234" s="151" t="s">
        <v>442</v>
      </c>
      <c r="E234" s="157" t="s">
        <v>3</v>
      </c>
      <c r="F234" s="158" t="s">
        <v>9843</v>
      </c>
      <c r="H234" s="159">
        <v>12.512</v>
      </c>
      <c r="I234" s="160"/>
      <c r="L234" s="156"/>
      <c r="M234" s="161"/>
      <c r="T234" s="162"/>
      <c r="AT234" s="157" t="s">
        <v>442</v>
      </c>
      <c r="AU234" s="157" t="s">
        <v>79</v>
      </c>
      <c r="AV234" s="12" t="s">
        <v>79</v>
      </c>
      <c r="AW234" s="12" t="s">
        <v>31</v>
      </c>
      <c r="AX234" s="12" t="s">
        <v>76</v>
      </c>
      <c r="AY234" s="157" t="s">
        <v>328</v>
      </c>
    </row>
    <row r="235" spans="2:65" s="1" customFormat="1" ht="44.25" customHeight="1">
      <c r="B235" s="133"/>
      <c r="C235" s="134" t="s">
        <v>671</v>
      </c>
      <c r="D235" s="134" t="s">
        <v>331</v>
      </c>
      <c r="E235" s="135" t="s">
        <v>918</v>
      </c>
      <c r="F235" s="136" t="s">
        <v>919</v>
      </c>
      <c r="G235" s="137" t="s">
        <v>585</v>
      </c>
      <c r="H235" s="138">
        <v>34.302</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9844</v>
      </c>
    </row>
    <row r="236" spans="2:65" s="1" customFormat="1">
      <c r="B236" s="34"/>
      <c r="D236" s="147" t="s">
        <v>338</v>
      </c>
      <c r="F236" s="148" t="s">
        <v>8826</v>
      </c>
      <c r="I236" s="149"/>
      <c r="L236" s="34"/>
      <c r="M236" s="150"/>
      <c r="T236" s="55"/>
      <c r="AT236" s="19" t="s">
        <v>338</v>
      </c>
      <c r="AU236" s="19" t="s">
        <v>79</v>
      </c>
    </row>
    <row r="237" spans="2:65" s="12" customFormat="1">
      <c r="B237" s="156"/>
      <c r="D237" s="151" t="s">
        <v>442</v>
      </c>
      <c r="E237" s="157" t="s">
        <v>3</v>
      </c>
      <c r="F237" s="158" t="s">
        <v>9845</v>
      </c>
      <c r="H237" s="159">
        <v>34.302</v>
      </c>
      <c r="I237" s="160"/>
      <c r="L237" s="156"/>
      <c r="M237" s="161"/>
      <c r="T237" s="162"/>
      <c r="AT237" s="157" t="s">
        <v>442</v>
      </c>
      <c r="AU237" s="157" t="s">
        <v>79</v>
      </c>
      <c r="AV237" s="12" t="s">
        <v>79</v>
      </c>
      <c r="AW237" s="12" t="s">
        <v>31</v>
      </c>
      <c r="AX237" s="12" t="s">
        <v>76</v>
      </c>
      <c r="AY237" s="157" t="s">
        <v>328</v>
      </c>
    </row>
    <row r="238" spans="2:65" s="11" customFormat="1" ht="25.9" customHeight="1">
      <c r="B238" s="121"/>
      <c r="D238" s="122" t="s">
        <v>68</v>
      </c>
      <c r="E238" s="123" t="s">
        <v>120</v>
      </c>
      <c r="F238" s="123" t="s">
        <v>327</v>
      </c>
      <c r="I238" s="124"/>
      <c r="J238" s="125">
        <f>BK238</f>
        <v>0</v>
      </c>
      <c r="L238" s="121"/>
      <c r="M238" s="126"/>
      <c r="P238" s="127">
        <f>P239</f>
        <v>0</v>
      </c>
      <c r="R238" s="127">
        <f>R239</f>
        <v>0</v>
      </c>
      <c r="T238" s="128">
        <f>T239</f>
        <v>0</v>
      </c>
      <c r="AR238" s="122" t="s">
        <v>138</v>
      </c>
      <c r="AT238" s="129" t="s">
        <v>68</v>
      </c>
      <c r="AU238" s="129" t="s">
        <v>69</v>
      </c>
      <c r="AY238" s="122" t="s">
        <v>328</v>
      </c>
      <c r="BK238" s="130">
        <f>BK239</f>
        <v>0</v>
      </c>
    </row>
    <row r="239" spans="2:65" s="11" customFormat="1" ht="22.9" customHeight="1">
      <c r="B239" s="121"/>
      <c r="D239" s="122" t="s">
        <v>68</v>
      </c>
      <c r="E239" s="131" t="s">
        <v>363</v>
      </c>
      <c r="F239" s="131" t="s">
        <v>364</v>
      </c>
      <c r="I239" s="124"/>
      <c r="J239" s="132">
        <f>BK239</f>
        <v>0</v>
      </c>
      <c r="L239" s="121"/>
      <c r="M239" s="126"/>
      <c r="P239" s="127">
        <f>SUM(P240:P241)</f>
        <v>0</v>
      </c>
      <c r="R239" s="127">
        <f>SUM(R240:R241)</f>
        <v>0</v>
      </c>
      <c r="T239" s="128">
        <f>SUM(T240:T241)</f>
        <v>0</v>
      </c>
      <c r="AR239" s="122" t="s">
        <v>138</v>
      </c>
      <c r="AT239" s="129" t="s">
        <v>68</v>
      </c>
      <c r="AU239" s="129" t="s">
        <v>76</v>
      </c>
      <c r="AY239" s="122" t="s">
        <v>328</v>
      </c>
      <c r="BK239" s="130">
        <f>SUM(BK240:BK241)</f>
        <v>0</v>
      </c>
    </row>
    <row r="240" spans="2:65" s="1" customFormat="1" ht="16.5" customHeight="1">
      <c r="B240" s="133"/>
      <c r="C240" s="134" t="s">
        <v>676</v>
      </c>
      <c r="D240" s="134" t="s">
        <v>331</v>
      </c>
      <c r="E240" s="135" t="s">
        <v>8830</v>
      </c>
      <c r="F240" s="136" t="s">
        <v>8831</v>
      </c>
      <c r="G240" s="137" t="s">
        <v>8832</v>
      </c>
      <c r="H240" s="138">
        <v>3</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336</v>
      </c>
      <c r="AT240" s="145" t="s">
        <v>331</v>
      </c>
      <c r="AU240" s="145" t="s">
        <v>79</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336</v>
      </c>
      <c r="BM240" s="145" t="s">
        <v>9846</v>
      </c>
    </row>
    <row r="241" spans="2:47" s="1" customFormat="1">
      <c r="B241" s="34"/>
      <c r="D241" s="147" t="s">
        <v>338</v>
      </c>
      <c r="F241" s="148" t="s">
        <v>8834</v>
      </c>
      <c r="I241" s="149"/>
      <c r="L241" s="34"/>
      <c r="M241" s="153"/>
      <c r="N241" s="154"/>
      <c r="O241" s="154"/>
      <c r="P241" s="154"/>
      <c r="Q241" s="154"/>
      <c r="R241" s="154"/>
      <c r="S241" s="154"/>
      <c r="T241" s="155"/>
      <c r="AT241" s="19" t="s">
        <v>338</v>
      </c>
      <c r="AU241" s="19" t="s">
        <v>79</v>
      </c>
    </row>
    <row r="242" spans="2:47" s="1" customFormat="1" ht="6.95" customHeight="1">
      <c r="B242" s="43"/>
      <c r="C242" s="44"/>
      <c r="D242" s="44"/>
      <c r="E242" s="44"/>
      <c r="F242" s="44"/>
      <c r="G242" s="44"/>
      <c r="H242" s="44"/>
      <c r="I242" s="44"/>
      <c r="J242" s="44"/>
      <c r="K242" s="44"/>
      <c r="L242" s="34"/>
    </row>
  </sheetData>
  <autoFilter ref="C98:K241" xr:uid="{00000000-0009-0000-0000-00003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3900-000000000000}"/>
    <hyperlink ref="F108" r:id="rId2" xr:uid="{00000000-0004-0000-3900-000001000000}"/>
    <hyperlink ref="F115" r:id="rId3" xr:uid="{00000000-0004-0000-3900-000002000000}"/>
    <hyperlink ref="F120" r:id="rId4" xr:uid="{00000000-0004-0000-3900-000003000000}"/>
    <hyperlink ref="F123" r:id="rId5" xr:uid="{00000000-0004-0000-3900-000004000000}"/>
    <hyperlink ref="F126" r:id="rId6" xr:uid="{00000000-0004-0000-3900-000005000000}"/>
    <hyperlink ref="F129" r:id="rId7" xr:uid="{00000000-0004-0000-3900-000006000000}"/>
    <hyperlink ref="F132" r:id="rId8" xr:uid="{00000000-0004-0000-3900-000007000000}"/>
    <hyperlink ref="F137" r:id="rId9" xr:uid="{00000000-0004-0000-3900-000008000000}"/>
    <hyperlink ref="F144" r:id="rId10" xr:uid="{00000000-0004-0000-3900-000009000000}"/>
    <hyperlink ref="F147" r:id="rId11" xr:uid="{00000000-0004-0000-3900-00000A000000}"/>
    <hyperlink ref="F153" r:id="rId12" xr:uid="{00000000-0004-0000-3900-00000B000000}"/>
    <hyperlink ref="F156" r:id="rId13" xr:uid="{00000000-0004-0000-3900-00000C000000}"/>
    <hyperlink ref="F160" r:id="rId14" xr:uid="{00000000-0004-0000-3900-00000D000000}"/>
    <hyperlink ref="F164" r:id="rId15" xr:uid="{00000000-0004-0000-3900-00000E000000}"/>
    <hyperlink ref="F166" r:id="rId16" xr:uid="{00000000-0004-0000-3900-00000F000000}"/>
    <hyperlink ref="F168" r:id="rId17" xr:uid="{00000000-0004-0000-3900-000010000000}"/>
    <hyperlink ref="F170" r:id="rId18" xr:uid="{00000000-0004-0000-3900-000011000000}"/>
    <hyperlink ref="F174" r:id="rId19" xr:uid="{00000000-0004-0000-3900-000012000000}"/>
    <hyperlink ref="F178" r:id="rId20" xr:uid="{00000000-0004-0000-3900-000013000000}"/>
    <hyperlink ref="F181" r:id="rId21" xr:uid="{00000000-0004-0000-3900-000014000000}"/>
    <hyperlink ref="F191" r:id="rId22" xr:uid="{00000000-0004-0000-3900-000015000000}"/>
    <hyperlink ref="F195" r:id="rId23" xr:uid="{00000000-0004-0000-3900-000016000000}"/>
    <hyperlink ref="F205" r:id="rId24" xr:uid="{00000000-0004-0000-3900-000017000000}"/>
    <hyperlink ref="F211" r:id="rId25" xr:uid="{00000000-0004-0000-3900-000018000000}"/>
    <hyperlink ref="F213" r:id="rId26" xr:uid="{00000000-0004-0000-3900-000019000000}"/>
    <hyperlink ref="F215" r:id="rId27" xr:uid="{00000000-0004-0000-3900-00001A000000}"/>
    <hyperlink ref="F219" r:id="rId28" xr:uid="{00000000-0004-0000-3900-00001B000000}"/>
    <hyperlink ref="F222" r:id="rId29" xr:uid="{00000000-0004-0000-3900-00001C000000}"/>
    <hyperlink ref="F226" r:id="rId30" xr:uid="{00000000-0004-0000-3900-00001D000000}"/>
    <hyperlink ref="F228" r:id="rId31" xr:uid="{00000000-0004-0000-3900-00001E000000}"/>
    <hyperlink ref="F233" r:id="rId32" xr:uid="{00000000-0004-0000-3900-00001F000000}"/>
    <hyperlink ref="F236" r:id="rId33" xr:uid="{00000000-0004-0000-3900-000020000000}"/>
    <hyperlink ref="F241" r:id="rId34" xr:uid="{00000000-0004-0000-39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H1117"/>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20"/>
      <c r="C3" s="21"/>
      <c r="D3" s="21"/>
      <c r="E3" s="21"/>
      <c r="F3" s="21"/>
      <c r="G3" s="21"/>
      <c r="H3" s="22"/>
    </row>
    <row r="4" spans="2:8" ht="24.95" customHeight="1">
      <c r="B4" s="22"/>
      <c r="C4" s="23" t="s">
        <v>9847</v>
      </c>
      <c r="H4" s="22"/>
    </row>
    <row r="5" spans="2:8" ht="12" customHeight="1">
      <c r="B5" s="22"/>
      <c r="C5" s="26" t="s">
        <v>14</v>
      </c>
      <c r="D5" s="346" t="s">
        <v>15</v>
      </c>
      <c r="E5" s="335"/>
      <c r="F5" s="335"/>
      <c r="H5" s="22"/>
    </row>
    <row r="6" spans="2:8" ht="36.950000000000003" customHeight="1">
      <c r="B6" s="22"/>
      <c r="C6" s="28" t="s">
        <v>17</v>
      </c>
      <c r="D6" s="343" t="s">
        <v>18</v>
      </c>
      <c r="E6" s="335"/>
      <c r="F6" s="335"/>
      <c r="H6" s="22"/>
    </row>
    <row r="7" spans="2:8" ht="16.5" customHeight="1">
      <c r="B7" s="22"/>
      <c r="C7" s="29" t="s">
        <v>23</v>
      </c>
      <c r="D7" s="51" t="str">
        <f>'Rekapitulace stavby'!AN8</f>
        <v>26. 8. 2025</v>
      </c>
      <c r="H7" s="22"/>
    </row>
    <row r="8" spans="2:8" s="1" customFormat="1" ht="10.9" customHeight="1">
      <c r="B8" s="34"/>
      <c r="H8" s="34"/>
    </row>
    <row r="9" spans="2:8" s="10" customFormat="1" ht="29.25" customHeight="1">
      <c r="B9" s="113"/>
      <c r="C9" s="114" t="s">
        <v>50</v>
      </c>
      <c r="D9" s="115" t="s">
        <v>51</v>
      </c>
      <c r="E9" s="115" t="s">
        <v>316</v>
      </c>
      <c r="F9" s="116" t="s">
        <v>9848</v>
      </c>
      <c r="H9" s="113"/>
    </row>
    <row r="10" spans="2:8" s="1" customFormat="1" ht="26.45" customHeight="1">
      <c r="B10" s="34"/>
      <c r="C10" s="217" t="s">
        <v>9849</v>
      </c>
      <c r="D10" s="217" t="s">
        <v>137</v>
      </c>
      <c r="H10" s="34"/>
    </row>
    <row r="11" spans="2:8" s="1" customFormat="1" ht="16.899999999999999" customHeight="1">
      <c r="B11" s="34"/>
      <c r="C11" s="218" t="s">
        <v>1811</v>
      </c>
      <c r="D11" s="219" t="s">
        <v>1812</v>
      </c>
      <c r="E11" s="220" t="s">
        <v>439</v>
      </c>
      <c r="F11" s="221">
        <v>124.52</v>
      </c>
      <c r="H11" s="34"/>
    </row>
    <row r="12" spans="2:8" s="1" customFormat="1" ht="22.5">
      <c r="B12" s="34"/>
      <c r="C12" s="222" t="s">
        <v>3</v>
      </c>
      <c r="D12" s="222" t="s">
        <v>9850</v>
      </c>
      <c r="E12" s="19" t="s">
        <v>3</v>
      </c>
      <c r="F12" s="223">
        <v>124.52</v>
      </c>
      <c r="H12" s="34"/>
    </row>
    <row r="13" spans="2:8" s="1" customFormat="1" ht="16.899999999999999" customHeight="1">
      <c r="B13" s="34"/>
      <c r="C13" s="224" t="s">
        <v>9851</v>
      </c>
      <c r="H13" s="34"/>
    </row>
    <row r="14" spans="2:8" s="1" customFormat="1" ht="22.5">
      <c r="B14" s="34"/>
      <c r="C14" s="222" t="s">
        <v>1981</v>
      </c>
      <c r="D14" s="222" t="s">
        <v>9852</v>
      </c>
      <c r="E14" s="19" t="s">
        <v>439</v>
      </c>
      <c r="F14" s="223">
        <v>124.52</v>
      </c>
      <c r="H14" s="34"/>
    </row>
    <row r="15" spans="2:8" s="1" customFormat="1" ht="16.899999999999999" customHeight="1">
      <c r="B15" s="34"/>
      <c r="C15" s="222" t="s">
        <v>1939</v>
      </c>
      <c r="D15" s="222" t="s">
        <v>9853</v>
      </c>
      <c r="E15" s="19" t="s">
        <v>439</v>
      </c>
      <c r="F15" s="223">
        <v>332.71</v>
      </c>
      <c r="H15" s="34"/>
    </row>
    <row r="16" spans="2:8" s="1" customFormat="1" ht="22.5">
      <c r="B16" s="34"/>
      <c r="C16" s="222" t="s">
        <v>1950</v>
      </c>
      <c r="D16" s="222" t="s">
        <v>9854</v>
      </c>
      <c r="E16" s="19" t="s">
        <v>491</v>
      </c>
      <c r="F16" s="223">
        <v>12.452</v>
      </c>
      <c r="H16" s="34"/>
    </row>
    <row r="17" spans="2:8" s="1" customFormat="1" ht="16.899999999999999" customHeight="1">
      <c r="B17" s="34"/>
      <c r="C17" s="222" t="s">
        <v>1961</v>
      </c>
      <c r="D17" s="222" t="s">
        <v>9855</v>
      </c>
      <c r="E17" s="19" t="s">
        <v>439</v>
      </c>
      <c r="F17" s="223">
        <v>124.52</v>
      </c>
      <c r="H17" s="34"/>
    </row>
    <row r="18" spans="2:8" s="1" customFormat="1" ht="16.899999999999999" customHeight="1">
      <c r="B18" s="34"/>
      <c r="C18" s="222" t="s">
        <v>1965</v>
      </c>
      <c r="D18" s="222" t="s">
        <v>9856</v>
      </c>
      <c r="E18" s="19" t="s">
        <v>439</v>
      </c>
      <c r="F18" s="223">
        <v>124.52</v>
      </c>
      <c r="H18" s="34"/>
    </row>
    <row r="19" spans="2:8" s="1" customFormat="1" ht="16.899999999999999" customHeight="1">
      <c r="B19" s="34"/>
      <c r="C19" s="222" t="s">
        <v>1955</v>
      </c>
      <c r="D19" s="222" t="s">
        <v>9857</v>
      </c>
      <c r="E19" s="19" t="s">
        <v>491</v>
      </c>
      <c r="F19" s="223">
        <v>19.282</v>
      </c>
      <c r="H19" s="34"/>
    </row>
    <row r="20" spans="2:8" s="1" customFormat="1" ht="16.899999999999999" customHeight="1">
      <c r="B20" s="34"/>
      <c r="C20" s="222" t="s">
        <v>1969</v>
      </c>
      <c r="D20" s="222" t="s">
        <v>9858</v>
      </c>
      <c r="E20" s="19" t="s">
        <v>491</v>
      </c>
      <c r="F20" s="223">
        <v>19.282</v>
      </c>
      <c r="H20" s="34"/>
    </row>
    <row r="21" spans="2:8" s="1" customFormat="1" ht="22.5">
      <c r="B21" s="34"/>
      <c r="C21" s="222" t="s">
        <v>2043</v>
      </c>
      <c r="D21" s="222" t="s">
        <v>9859</v>
      </c>
      <c r="E21" s="19" t="s">
        <v>439</v>
      </c>
      <c r="F21" s="223">
        <v>149.42400000000001</v>
      </c>
      <c r="H21" s="34"/>
    </row>
    <row r="22" spans="2:8" s="1" customFormat="1" ht="16.899999999999999" customHeight="1">
      <c r="B22" s="34"/>
      <c r="C22" s="222" t="s">
        <v>2049</v>
      </c>
      <c r="D22" s="222" t="s">
        <v>9860</v>
      </c>
      <c r="E22" s="19" t="s">
        <v>439</v>
      </c>
      <c r="F22" s="223">
        <v>149.42400000000001</v>
      </c>
      <c r="H22" s="34"/>
    </row>
    <row r="23" spans="2:8" s="1" customFormat="1" ht="16.899999999999999" customHeight="1">
      <c r="B23" s="34"/>
      <c r="C23" s="218" t="s">
        <v>1814</v>
      </c>
      <c r="D23" s="219" t="s">
        <v>1815</v>
      </c>
      <c r="E23" s="220" t="s">
        <v>439</v>
      </c>
      <c r="F23" s="221">
        <v>126</v>
      </c>
      <c r="H23" s="34"/>
    </row>
    <row r="24" spans="2:8" s="1" customFormat="1" ht="16.899999999999999" customHeight="1">
      <c r="B24" s="34"/>
      <c r="C24" s="222" t="s">
        <v>3</v>
      </c>
      <c r="D24" s="222" t="s">
        <v>9861</v>
      </c>
      <c r="E24" s="19" t="s">
        <v>3</v>
      </c>
      <c r="F24" s="223">
        <v>126</v>
      </c>
      <c r="H24" s="34"/>
    </row>
    <row r="25" spans="2:8" s="1" customFormat="1" ht="16.899999999999999" customHeight="1">
      <c r="B25" s="34"/>
      <c r="C25" s="224" t="s">
        <v>9851</v>
      </c>
      <c r="H25" s="34"/>
    </row>
    <row r="26" spans="2:8" s="1" customFormat="1" ht="22.5">
      <c r="B26" s="34"/>
      <c r="C26" s="222" t="s">
        <v>1977</v>
      </c>
      <c r="D26" s="222" t="s">
        <v>9862</v>
      </c>
      <c r="E26" s="19" t="s">
        <v>439</v>
      </c>
      <c r="F26" s="223">
        <v>126</v>
      </c>
      <c r="H26" s="34"/>
    </row>
    <row r="27" spans="2:8" s="1" customFormat="1" ht="16.899999999999999" customHeight="1">
      <c r="B27" s="34"/>
      <c r="C27" s="222" t="s">
        <v>1973</v>
      </c>
      <c r="D27" s="222" t="s">
        <v>9863</v>
      </c>
      <c r="E27" s="19" t="s">
        <v>439</v>
      </c>
      <c r="F27" s="223">
        <v>126</v>
      </c>
      <c r="H27" s="34"/>
    </row>
    <row r="28" spans="2:8" s="1" customFormat="1" ht="16.899999999999999" customHeight="1">
      <c r="B28" s="34"/>
      <c r="C28" s="222" t="s">
        <v>1939</v>
      </c>
      <c r="D28" s="222" t="s">
        <v>9853</v>
      </c>
      <c r="E28" s="19" t="s">
        <v>439</v>
      </c>
      <c r="F28" s="223">
        <v>332.71</v>
      </c>
      <c r="H28" s="34"/>
    </row>
    <row r="29" spans="2:8" s="1" customFormat="1" ht="16.899999999999999" customHeight="1">
      <c r="B29" s="34"/>
      <c r="C29" s="222" t="s">
        <v>1969</v>
      </c>
      <c r="D29" s="222" t="s">
        <v>9858</v>
      </c>
      <c r="E29" s="19" t="s">
        <v>491</v>
      </c>
      <c r="F29" s="223">
        <v>19.282</v>
      </c>
      <c r="H29" s="34"/>
    </row>
    <row r="30" spans="2:8" s="1" customFormat="1" ht="16.899999999999999" customHeight="1">
      <c r="B30" s="34"/>
      <c r="C30" s="218" t="s">
        <v>1816</v>
      </c>
      <c r="D30" s="219" t="s">
        <v>1817</v>
      </c>
      <c r="E30" s="220" t="s">
        <v>439</v>
      </c>
      <c r="F30" s="221">
        <v>103.55</v>
      </c>
      <c r="H30" s="34"/>
    </row>
    <row r="31" spans="2:8" s="1" customFormat="1" ht="16.899999999999999" customHeight="1">
      <c r="B31" s="34"/>
      <c r="C31" s="222" t="s">
        <v>3</v>
      </c>
      <c r="D31" s="222" t="s">
        <v>9864</v>
      </c>
      <c r="E31" s="19" t="s">
        <v>3</v>
      </c>
      <c r="F31" s="223">
        <v>103.55</v>
      </c>
      <c r="H31" s="34"/>
    </row>
    <row r="32" spans="2:8" s="1" customFormat="1" ht="16.899999999999999" customHeight="1">
      <c r="B32" s="34"/>
      <c r="C32" s="224" t="s">
        <v>9851</v>
      </c>
      <c r="H32" s="34"/>
    </row>
    <row r="33" spans="2:8" s="1" customFormat="1" ht="22.5">
      <c r="B33" s="34"/>
      <c r="C33" s="222" t="s">
        <v>2039</v>
      </c>
      <c r="D33" s="222" t="s">
        <v>9865</v>
      </c>
      <c r="E33" s="19" t="s">
        <v>439</v>
      </c>
      <c r="F33" s="223">
        <v>126.411</v>
      </c>
      <c r="H33" s="34"/>
    </row>
    <row r="34" spans="2:8" s="1" customFormat="1" ht="16.899999999999999" customHeight="1">
      <c r="B34" s="34"/>
      <c r="C34" s="222" t="s">
        <v>1945</v>
      </c>
      <c r="D34" s="222" t="s">
        <v>9866</v>
      </c>
      <c r="E34" s="19" t="s">
        <v>439</v>
      </c>
      <c r="F34" s="223">
        <v>207.1</v>
      </c>
      <c r="H34" s="34"/>
    </row>
    <row r="35" spans="2:8" s="1" customFormat="1" ht="16.899999999999999" customHeight="1">
      <c r="B35" s="34"/>
      <c r="C35" s="222" t="s">
        <v>1894</v>
      </c>
      <c r="D35" s="222" t="s">
        <v>9867</v>
      </c>
      <c r="E35" s="19" t="s">
        <v>439</v>
      </c>
      <c r="F35" s="223">
        <v>231.184</v>
      </c>
      <c r="H35" s="34"/>
    </row>
    <row r="36" spans="2:8" s="1" customFormat="1" ht="16.899999999999999" customHeight="1">
      <c r="B36" s="34"/>
      <c r="C36" s="222" t="s">
        <v>1939</v>
      </c>
      <c r="D36" s="222" t="s">
        <v>9853</v>
      </c>
      <c r="E36" s="19" t="s">
        <v>439</v>
      </c>
      <c r="F36" s="223">
        <v>332.71</v>
      </c>
      <c r="H36" s="34"/>
    </row>
    <row r="37" spans="2:8" s="1" customFormat="1" ht="16.899999999999999" customHeight="1">
      <c r="B37" s="34"/>
      <c r="C37" s="222" t="s">
        <v>1955</v>
      </c>
      <c r="D37" s="222" t="s">
        <v>9857</v>
      </c>
      <c r="E37" s="19" t="s">
        <v>491</v>
      </c>
      <c r="F37" s="223">
        <v>19.282</v>
      </c>
      <c r="H37" s="34"/>
    </row>
    <row r="38" spans="2:8" s="1" customFormat="1" ht="22.5">
      <c r="B38" s="34"/>
      <c r="C38" s="222" t="s">
        <v>2035</v>
      </c>
      <c r="D38" s="222" t="s">
        <v>9868</v>
      </c>
      <c r="E38" s="19" t="s">
        <v>439</v>
      </c>
      <c r="F38" s="223">
        <v>248.779</v>
      </c>
      <c r="H38" s="34"/>
    </row>
    <row r="39" spans="2:8" s="1" customFormat="1" ht="16.899999999999999" customHeight="1">
      <c r="B39" s="34"/>
      <c r="C39" s="218" t="s">
        <v>9869</v>
      </c>
      <c r="D39" s="219" t="s">
        <v>9870</v>
      </c>
      <c r="E39" s="220" t="s">
        <v>439</v>
      </c>
      <c r="F39" s="221">
        <v>0</v>
      </c>
      <c r="H39" s="34"/>
    </row>
    <row r="40" spans="2:8" s="1" customFormat="1" ht="16.899999999999999" customHeight="1">
      <c r="B40" s="34"/>
      <c r="C40" s="222" t="s">
        <v>3</v>
      </c>
      <c r="D40" s="222" t="s">
        <v>69</v>
      </c>
      <c r="E40" s="19" t="s">
        <v>3</v>
      </c>
      <c r="F40" s="223">
        <v>0</v>
      </c>
      <c r="H40" s="34"/>
    </row>
    <row r="41" spans="2:8" s="1" customFormat="1" ht="16.899999999999999" customHeight="1">
      <c r="B41" s="34"/>
      <c r="C41" s="218" t="s">
        <v>1819</v>
      </c>
      <c r="D41" s="219" t="s">
        <v>1820</v>
      </c>
      <c r="E41" s="220" t="s">
        <v>439</v>
      </c>
      <c r="F41" s="221">
        <v>104.773</v>
      </c>
      <c r="H41" s="34"/>
    </row>
    <row r="42" spans="2:8" s="1" customFormat="1" ht="16.899999999999999" customHeight="1">
      <c r="B42" s="34"/>
      <c r="C42" s="222" t="s">
        <v>3</v>
      </c>
      <c r="D42" s="222" t="s">
        <v>9871</v>
      </c>
      <c r="E42" s="19" t="s">
        <v>3</v>
      </c>
      <c r="F42" s="223">
        <v>104.773</v>
      </c>
      <c r="H42" s="34"/>
    </row>
    <row r="43" spans="2:8" s="1" customFormat="1" ht="16.899999999999999" customHeight="1">
      <c r="B43" s="34"/>
      <c r="C43" s="224" t="s">
        <v>9851</v>
      </c>
      <c r="H43" s="34"/>
    </row>
    <row r="44" spans="2:8" s="1" customFormat="1" ht="16.899999999999999" customHeight="1">
      <c r="B44" s="34"/>
      <c r="C44" s="222" t="s">
        <v>1889</v>
      </c>
      <c r="D44" s="222" t="s">
        <v>9872</v>
      </c>
      <c r="E44" s="19" t="s">
        <v>476</v>
      </c>
      <c r="F44" s="223">
        <v>136.20500000000001</v>
      </c>
      <c r="H44" s="34"/>
    </row>
    <row r="45" spans="2:8" s="1" customFormat="1" ht="16.899999999999999" customHeight="1">
      <c r="B45" s="34"/>
      <c r="C45" s="222" t="s">
        <v>1894</v>
      </c>
      <c r="D45" s="222" t="s">
        <v>9867</v>
      </c>
      <c r="E45" s="19" t="s">
        <v>439</v>
      </c>
      <c r="F45" s="223">
        <v>231.184</v>
      </c>
      <c r="H45" s="34"/>
    </row>
    <row r="46" spans="2:8" s="1" customFormat="1" ht="16.899999999999999" customHeight="1">
      <c r="B46" s="34"/>
      <c r="C46" s="222" t="s">
        <v>1900</v>
      </c>
      <c r="D46" s="222" t="s">
        <v>1901</v>
      </c>
      <c r="E46" s="19" t="s">
        <v>491</v>
      </c>
      <c r="F46" s="223">
        <v>17.065999999999999</v>
      </c>
      <c r="H46" s="34"/>
    </row>
    <row r="47" spans="2:8" s="1" customFormat="1" ht="22.5">
      <c r="B47" s="34"/>
      <c r="C47" s="222" t="s">
        <v>2035</v>
      </c>
      <c r="D47" s="222" t="s">
        <v>9868</v>
      </c>
      <c r="E47" s="19" t="s">
        <v>439</v>
      </c>
      <c r="F47" s="223">
        <v>248.779</v>
      </c>
      <c r="H47" s="34"/>
    </row>
    <row r="48" spans="2:8" s="1" customFormat="1" ht="16.899999999999999" customHeight="1">
      <c r="B48" s="34"/>
      <c r="C48" s="218" t="s">
        <v>1822</v>
      </c>
      <c r="D48" s="219" t="s">
        <v>1823</v>
      </c>
      <c r="E48" s="220" t="s">
        <v>439</v>
      </c>
      <c r="F48" s="221">
        <v>17.594999999999999</v>
      </c>
      <c r="H48" s="34"/>
    </row>
    <row r="49" spans="2:8" s="1" customFormat="1" ht="16.899999999999999" customHeight="1">
      <c r="B49" s="34"/>
      <c r="C49" s="222" t="s">
        <v>3</v>
      </c>
      <c r="D49" s="222" t="s">
        <v>9873</v>
      </c>
      <c r="E49" s="19" t="s">
        <v>3</v>
      </c>
      <c r="F49" s="223">
        <v>17.594999999999999</v>
      </c>
      <c r="H49" s="34"/>
    </row>
    <row r="50" spans="2:8" s="1" customFormat="1" ht="16.899999999999999" customHeight="1">
      <c r="B50" s="34"/>
      <c r="C50" s="224" t="s">
        <v>9851</v>
      </c>
      <c r="H50" s="34"/>
    </row>
    <row r="51" spans="2:8" s="1" customFormat="1" ht="16.899999999999999" customHeight="1">
      <c r="B51" s="34"/>
      <c r="C51" s="222" t="s">
        <v>1906</v>
      </c>
      <c r="D51" s="222" t="s">
        <v>9874</v>
      </c>
      <c r="E51" s="19" t="s">
        <v>585</v>
      </c>
      <c r="F51" s="223">
        <v>0.64600000000000002</v>
      </c>
      <c r="H51" s="34"/>
    </row>
    <row r="52" spans="2:8" s="1" customFormat="1" ht="22.5">
      <c r="B52" s="34"/>
      <c r="C52" s="222" t="s">
        <v>2035</v>
      </c>
      <c r="D52" s="222" t="s">
        <v>9868</v>
      </c>
      <c r="E52" s="19" t="s">
        <v>439</v>
      </c>
      <c r="F52" s="223">
        <v>248.779</v>
      </c>
      <c r="H52" s="34"/>
    </row>
    <row r="53" spans="2:8" s="1" customFormat="1" ht="16.899999999999999" customHeight="1">
      <c r="B53" s="34"/>
      <c r="C53" s="218" t="s">
        <v>1825</v>
      </c>
      <c r="D53" s="219" t="s">
        <v>1826</v>
      </c>
      <c r="E53" s="220" t="s">
        <v>439</v>
      </c>
      <c r="F53" s="221">
        <v>267.02</v>
      </c>
      <c r="H53" s="34"/>
    </row>
    <row r="54" spans="2:8" s="1" customFormat="1" ht="16.899999999999999" customHeight="1">
      <c r="B54" s="34"/>
      <c r="C54" s="222" t="s">
        <v>3</v>
      </c>
      <c r="D54" s="222" t="s">
        <v>9875</v>
      </c>
      <c r="E54" s="19" t="s">
        <v>3</v>
      </c>
      <c r="F54" s="223">
        <v>201.40100000000001</v>
      </c>
      <c r="H54" s="34"/>
    </row>
    <row r="55" spans="2:8" s="1" customFormat="1" ht="16.899999999999999" customHeight="1">
      <c r="B55" s="34"/>
      <c r="C55" s="222" t="s">
        <v>3</v>
      </c>
      <c r="D55" s="222" t="s">
        <v>1871</v>
      </c>
      <c r="E55" s="19" t="s">
        <v>3</v>
      </c>
      <c r="F55" s="223">
        <v>26.405999999999999</v>
      </c>
      <c r="H55" s="34"/>
    </row>
    <row r="56" spans="2:8" s="1" customFormat="1" ht="16.899999999999999" customHeight="1">
      <c r="B56" s="34"/>
      <c r="C56" s="222" t="s">
        <v>3</v>
      </c>
      <c r="D56" s="222" t="s">
        <v>1872</v>
      </c>
      <c r="E56" s="19" t="s">
        <v>3</v>
      </c>
      <c r="F56" s="223">
        <v>10.557</v>
      </c>
      <c r="H56" s="34"/>
    </row>
    <row r="57" spans="2:8" s="1" customFormat="1" ht="16.899999999999999" customHeight="1">
      <c r="B57" s="34"/>
      <c r="C57" s="222" t="s">
        <v>3</v>
      </c>
      <c r="D57" s="222" t="s">
        <v>1873</v>
      </c>
      <c r="E57" s="19" t="s">
        <v>3</v>
      </c>
      <c r="F57" s="223">
        <v>28.655999999999999</v>
      </c>
      <c r="H57" s="34"/>
    </row>
    <row r="58" spans="2:8" s="1" customFormat="1" ht="16.899999999999999" customHeight="1">
      <c r="B58" s="34"/>
      <c r="C58" s="222" t="s">
        <v>3</v>
      </c>
      <c r="D58" s="222" t="s">
        <v>452</v>
      </c>
      <c r="E58" s="19" t="s">
        <v>3</v>
      </c>
      <c r="F58" s="223">
        <v>267.02</v>
      </c>
      <c r="H58" s="34"/>
    </row>
    <row r="59" spans="2:8" s="1" customFormat="1" ht="16.899999999999999" customHeight="1">
      <c r="B59" s="34"/>
      <c r="C59" s="224" t="s">
        <v>9851</v>
      </c>
      <c r="H59" s="34"/>
    </row>
    <row r="60" spans="2:8" s="1" customFormat="1" ht="16.899999999999999" customHeight="1">
      <c r="B60" s="34"/>
      <c r="C60" s="222" t="s">
        <v>1859</v>
      </c>
      <c r="D60" s="222" t="s">
        <v>9876</v>
      </c>
      <c r="E60" s="19" t="s">
        <v>439</v>
      </c>
      <c r="F60" s="223">
        <v>267.02</v>
      </c>
      <c r="H60" s="34"/>
    </row>
    <row r="61" spans="2:8" s="1" customFormat="1" ht="16.899999999999999" customHeight="1">
      <c r="B61" s="34"/>
      <c r="C61" s="222" t="s">
        <v>1863</v>
      </c>
      <c r="D61" s="222" t="s">
        <v>9877</v>
      </c>
      <c r="E61" s="19" t="s">
        <v>439</v>
      </c>
      <c r="F61" s="223">
        <v>267.02</v>
      </c>
      <c r="H61" s="34"/>
    </row>
    <row r="62" spans="2:8" s="1" customFormat="1" ht="16.899999999999999" customHeight="1">
      <c r="B62" s="34"/>
      <c r="C62" s="222" t="s">
        <v>1882</v>
      </c>
      <c r="D62" s="222" t="s">
        <v>9878</v>
      </c>
      <c r="E62" s="19" t="s">
        <v>439</v>
      </c>
      <c r="F62" s="223">
        <v>801.06</v>
      </c>
      <c r="H62" s="34"/>
    </row>
    <row r="63" spans="2:8" s="1" customFormat="1" ht="16.899999999999999" customHeight="1">
      <c r="B63" s="34"/>
      <c r="C63" s="218" t="s">
        <v>9879</v>
      </c>
      <c r="D63" s="219" t="s">
        <v>9880</v>
      </c>
      <c r="E63" s="220" t="s">
        <v>439</v>
      </c>
      <c r="F63" s="221">
        <v>0</v>
      </c>
      <c r="H63" s="34"/>
    </row>
    <row r="64" spans="2:8" s="1" customFormat="1" ht="16.899999999999999" customHeight="1">
      <c r="B64" s="34"/>
      <c r="C64" s="218" t="s">
        <v>9881</v>
      </c>
      <c r="D64" s="219" t="s">
        <v>9880</v>
      </c>
      <c r="E64" s="220" t="s">
        <v>439</v>
      </c>
      <c r="F64" s="221">
        <v>67.111999999999995</v>
      </c>
      <c r="H64" s="34"/>
    </row>
    <row r="65" spans="2:8" s="1" customFormat="1" ht="16.899999999999999" customHeight="1">
      <c r="B65" s="34"/>
      <c r="C65" s="222" t="s">
        <v>3</v>
      </c>
      <c r="D65" s="222" t="s">
        <v>9882</v>
      </c>
      <c r="E65" s="19" t="s">
        <v>3</v>
      </c>
      <c r="F65" s="223">
        <v>63.44</v>
      </c>
      <c r="H65" s="34"/>
    </row>
    <row r="66" spans="2:8" s="1" customFormat="1" ht="16.899999999999999" customHeight="1">
      <c r="B66" s="34"/>
      <c r="C66" s="222" t="s">
        <v>3</v>
      </c>
      <c r="D66" s="222" t="s">
        <v>9883</v>
      </c>
      <c r="E66" s="19" t="s">
        <v>3</v>
      </c>
      <c r="F66" s="223">
        <v>3.6720000000000002</v>
      </c>
      <c r="H66" s="34"/>
    </row>
    <row r="67" spans="2:8" s="1" customFormat="1" ht="16.899999999999999" customHeight="1">
      <c r="B67" s="34"/>
      <c r="C67" s="222" t="s">
        <v>3</v>
      </c>
      <c r="D67" s="222" t="s">
        <v>452</v>
      </c>
      <c r="E67" s="19" t="s">
        <v>3</v>
      </c>
      <c r="F67" s="223">
        <v>67.111999999999995</v>
      </c>
      <c r="H67" s="34"/>
    </row>
    <row r="68" spans="2:8" s="1" customFormat="1" ht="26.45" customHeight="1">
      <c r="B68" s="34"/>
      <c r="C68" s="217" t="s">
        <v>9884</v>
      </c>
      <c r="D68" s="217" t="s">
        <v>140</v>
      </c>
      <c r="H68" s="34"/>
    </row>
    <row r="69" spans="2:8" s="1" customFormat="1" ht="16.899999999999999" customHeight="1">
      <c r="B69" s="34"/>
      <c r="C69" s="218" t="s">
        <v>2350</v>
      </c>
      <c r="D69" s="219" t="s">
        <v>2351</v>
      </c>
      <c r="E69" s="220" t="s">
        <v>2352</v>
      </c>
      <c r="F69" s="221">
        <v>49.545000000000002</v>
      </c>
      <c r="H69" s="34"/>
    </row>
    <row r="70" spans="2:8" s="1" customFormat="1" ht="16.899999999999999" customHeight="1">
      <c r="B70" s="34"/>
      <c r="C70" s="222" t="s">
        <v>3</v>
      </c>
      <c r="D70" s="222" t="s">
        <v>9885</v>
      </c>
      <c r="E70" s="19" t="s">
        <v>3</v>
      </c>
      <c r="F70" s="223">
        <v>49.545000000000002</v>
      </c>
      <c r="H70" s="34"/>
    </row>
    <row r="71" spans="2:8" s="1" customFormat="1" ht="16.899999999999999" customHeight="1">
      <c r="B71" s="34"/>
      <c r="C71" s="224" t="s">
        <v>9851</v>
      </c>
      <c r="H71" s="34"/>
    </row>
    <row r="72" spans="2:8" s="1" customFormat="1" ht="16.899999999999999" customHeight="1">
      <c r="B72" s="34"/>
      <c r="C72" s="222" t="s">
        <v>2812</v>
      </c>
      <c r="D72" s="222" t="s">
        <v>9886</v>
      </c>
      <c r="E72" s="19" t="s">
        <v>491</v>
      </c>
      <c r="F72" s="223">
        <v>9.9090000000000007</v>
      </c>
      <c r="H72" s="34"/>
    </row>
    <row r="73" spans="2:8" s="1" customFormat="1" ht="22.5">
      <c r="B73" s="34"/>
      <c r="C73" s="222" t="s">
        <v>533</v>
      </c>
      <c r="D73" s="222" t="s">
        <v>534</v>
      </c>
      <c r="E73" s="19" t="s">
        <v>439</v>
      </c>
      <c r="F73" s="223">
        <v>99.09</v>
      </c>
      <c r="H73" s="34"/>
    </row>
    <row r="74" spans="2:8" s="1" customFormat="1" ht="16.899999999999999" customHeight="1">
      <c r="B74" s="34"/>
      <c r="C74" s="222" t="s">
        <v>2827</v>
      </c>
      <c r="D74" s="222" t="s">
        <v>2828</v>
      </c>
      <c r="E74" s="19" t="s">
        <v>491</v>
      </c>
      <c r="F74" s="223">
        <v>4.4589999999999996</v>
      </c>
      <c r="H74" s="34"/>
    </row>
    <row r="75" spans="2:8" s="1" customFormat="1" ht="16.899999999999999" customHeight="1">
      <c r="B75" s="34"/>
      <c r="C75" s="222" t="s">
        <v>2832</v>
      </c>
      <c r="D75" s="222" t="s">
        <v>9887</v>
      </c>
      <c r="E75" s="19" t="s">
        <v>476</v>
      </c>
      <c r="F75" s="223">
        <v>49.545000000000002</v>
      </c>
      <c r="H75" s="34"/>
    </row>
    <row r="76" spans="2:8" s="1" customFormat="1" ht="16.899999999999999" customHeight="1">
      <c r="B76" s="34"/>
      <c r="C76" s="218" t="s">
        <v>2354</v>
      </c>
      <c r="D76" s="219" t="s">
        <v>2355</v>
      </c>
      <c r="E76" s="220" t="s">
        <v>439</v>
      </c>
      <c r="F76" s="221">
        <v>31.103999999999999</v>
      </c>
      <c r="H76" s="34"/>
    </row>
    <row r="77" spans="2:8" s="1" customFormat="1" ht="16.899999999999999" customHeight="1">
      <c r="B77" s="34"/>
      <c r="C77" s="222" t="s">
        <v>3</v>
      </c>
      <c r="D77" s="222" t="s">
        <v>9888</v>
      </c>
      <c r="E77" s="19" t="s">
        <v>3</v>
      </c>
      <c r="F77" s="223">
        <v>31.103999999999999</v>
      </c>
      <c r="H77" s="34"/>
    </row>
    <row r="78" spans="2:8" s="1" customFormat="1" ht="16.899999999999999" customHeight="1">
      <c r="B78" s="34"/>
      <c r="C78" s="224" t="s">
        <v>9851</v>
      </c>
      <c r="H78" s="34"/>
    </row>
    <row r="79" spans="2:8" s="1" customFormat="1" ht="16.899999999999999" customHeight="1">
      <c r="B79" s="34"/>
      <c r="C79" s="222" t="s">
        <v>5109</v>
      </c>
      <c r="D79" s="222" t="s">
        <v>9889</v>
      </c>
      <c r="E79" s="19" t="s">
        <v>476</v>
      </c>
      <c r="F79" s="223">
        <v>994.20600000000002</v>
      </c>
      <c r="H79" s="34"/>
    </row>
    <row r="80" spans="2:8" s="1" customFormat="1" ht="16.899999999999999" customHeight="1">
      <c r="B80" s="34"/>
      <c r="C80" s="222" t="s">
        <v>5138</v>
      </c>
      <c r="D80" s="222" t="s">
        <v>9890</v>
      </c>
      <c r="E80" s="19" t="s">
        <v>439</v>
      </c>
      <c r="F80" s="223">
        <v>353.714</v>
      </c>
      <c r="H80" s="34"/>
    </row>
    <row r="81" spans="2:8" s="1" customFormat="1" ht="16.899999999999999" customHeight="1">
      <c r="B81" s="34"/>
      <c r="C81" s="218" t="s">
        <v>9891</v>
      </c>
      <c r="D81" s="219" t="s">
        <v>9892</v>
      </c>
      <c r="E81" s="220" t="s">
        <v>439</v>
      </c>
      <c r="F81" s="221">
        <v>15.26</v>
      </c>
      <c r="H81" s="34"/>
    </row>
    <row r="82" spans="2:8" s="1" customFormat="1" ht="16.899999999999999" customHeight="1">
      <c r="B82" s="34"/>
      <c r="C82" s="222" t="s">
        <v>3</v>
      </c>
      <c r="D82" s="222" t="s">
        <v>9893</v>
      </c>
      <c r="E82" s="19" t="s">
        <v>3</v>
      </c>
      <c r="F82" s="223">
        <v>2.66</v>
      </c>
      <c r="H82" s="34"/>
    </row>
    <row r="83" spans="2:8" s="1" customFormat="1" ht="16.899999999999999" customHeight="1">
      <c r="B83" s="34"/>
      <c r="C83" s="222" t="s">
        <v>3</v>
      </c>
      <c r="D83" s="222" t="s">
        <v>9894</v>
      </c>
      <c r="E83" s="19" t="s">
        <v>3</v>
      </c>
      <c r="F83" s="223">
        <v>4.5279999999999996</v>
      </c>
      <c r="H83" s="34"/>
    </row>
    <row r="84" spans="2:8" s="1" customFormat="1" ht="16.899999999999999" customHeight="1">
      <c r="B84" s="34"/>
      <c r="C84" s="222" t="s">
        <v>3</v>
      </c>
      <c r="D84" s="222" t="s">
        <v>9895</v>
      </c>
      <c r="E84" s="19" t="s">
        <v>3</v>
      </c>
      <c r="F84" s="223">
        <v>5.4560000000000004</v>
      </c>
      <c r="H84" s="34"/>
    </row>
    <row r="85" spans="2:8" s="1" customFormat="1" ht="16.899999999999999" customHeight="1">
      <c r="B85" s="34"/>
      <c r="C85" s="222" t="s">
        <v>3</v>
      </c>
      <c r="D85" s="222" t="s">
        <v>9896</v>
      </c>
      <c r="E85" s="19" t="s">
        <v>3</v>
      </c>
      <c r="F85" s="223">
        <v>2.6160000000000001</v>
      </c>
      <c r="H85" s="34"/>
    </row>
    <row r="86" spans="2:8" s="1" customFormat="1" ht="16.899999999999999" customHeight="1">
      <c r="B86" s="34"/>
      <c r="C86" s="222" t="s">
        <v>3</v>
      </c>
      <c r="D86" s="222" t="s">
        <v>452</v>
      </c>
      <c r="E86" s="19" t="s">
        <v>3</v>
      </c>
      <c r="F86" s="223">
        <v>15.26</v>
      </c>
      <c r="H86" s="34"/>
    </row>
    <row r="87" spans="2:8" s="1" customFormat="1" ht="16.899999999999999" customHeight="1">
      <c r="B87" s="34"/>
      <c r="C87" s="218" t="s">
        <v>9897</v>
      </c>
      <c r="D87" s="219" t="s">
        <v>9898</v>
      </c>
      <c r="E87" s="220" t="s">
        <v>439</v>
      </c>
      <c r="F87" s="221">
        <v>15.843999999999999</v>
      </c>
      <c r="H87" s="34"/>
    </row>
    <row r="88" spans="2:8" s="1" customFormat="1" ht="16.899999999999999" customHeight="1">
      <c r="B88" s="34"/>
      <c r="C88" s="222" t="s">
        <v>3</v>
      </c>
      <c r="D88" s="222" t="s">
        <v>9899</v>
      </c>
      <c r="E88" s="19" t="s">
        <v>3</v>
      </c>
      <c r="F88" s="223">
        <v>1.8640000000000001</v>
      </c>
      <c r="H88" s="34"/>
    </row>
    <row r="89" spans="2:8" s="1" customFormat="1" ht="16.899999999999999" customHeight="1">
      <c r="B89" s="34"/>
      <c r="C89" s="222" t="s">
        <v>3</v>
      </c>
      <c r="D89" s="222" t="s">
        <v>9900</v>
      </c>
      <c r="E89" s="19" t="s">
        <v>3</v>
      </c>
      <c r="F89" s="223">
        <v>2.097</v>
      </c>
      <c r="H89" s="34"/>
    </row>
    <row r="90" spans="2:8" s="1" customFormat="1" ht="16.899999999999999" customHeight="1">
      <c r="B90" s="34"/>
      <c r="C90" s="222" t="s">
        <v>3</v>
      </c>
      <c r="D90" s="222" t="s">
        <v>9901</v>
      </c>
      <c r="E90" s="19" t="s">
        <v>3</v>
      </c>
      <c r="F90" s="223">
        <v>4.194</v>
      </c>
      <c r="H90" s="34"/>
    </row>
    <row r="91" spans="2:8" s="1" customFormat="1" ht="16.899999999999999" customHeight="1">
      <c r="B91" s="34"/>
      <c r="C91" s="222" t="s">
        <v>3</v>
      </c>
      <c r="D91" s="222" t="s">
        <v>9902</v>
      </c>
      <c r="E91" s="19" t="s">
        <v>3</v>
      </c>
      <c r="F91" s="223">
        <v>2.097</v>
      </c>
      <c r="H91" s="34"/>
    </row>
    <row r="92" spans="2:8" s="1" customFormat="1" ht="16.899999999999999" customHeight="1">
      <c r="B92" s="34"/>
      <c r="C92" s="222" t="s">
        <v>3</v>
      </c>
      <c r="D92" s="222" t="s">
        <v>9903</v>
      </c>
      <c r="E92" s="19" t="s">
        <v>3</v>
      </c>
      <c r="F92" s="223">
        <v>3.7280000000000002</v>
      </c>
      <c r="H92" s="34"/>
    </row>
    <row r="93" spans="2:8" s="1" customFormat="1" ht="16.899999999999999" customHeight="1">
      <c r="B93" s="34"/>
      <c r="C93" s="222" t="s">
        <v>3</v>
      </c>
      <c r="D93" s="222" t="s">
        <v>9904</v>
      </c>
      <c r="E93" s="19" t="s">
        <v>3</v>
      </c>
      <c r="F93" s="223">
        <v>1.8640000000000001</v>
      </c>
      <c r="H93" s="34"/>
    </row>
    <row r="94" spans="2:8" s="1" customFormat="1" ht="16.899999999999999" customHeight="1">
      <c r="B94" s="34"/>
      <c r="C94" s="222" t="s">
        <v>3</v>
      </c>
      <c r="D94" s="222" t="s">
        <v>452</v>
      </c>
      <c r="E94" s="19" t="s">
        <v>3</v>
      </c>
      <c r="F94" s="223">
        <v>15.843999999999999</v>
      </c>
      <c r="H94" s="34"/>
    </row>
    <row r="95" spans="2:8" s="1" customFormat="1" ht="16.899999999999999" customHeight="1">
      <c r="B95" s="34"/>
      <c r="C95" s="218" t="s">
        <v>2357</v>
      </c>
      <c r="D95" s="219" t="s">
        <v>2358</v>
      </c>
      <c r="E95" s="220" t="s">
        <v>439</v>
      </c>
      <c r="F95" s="221">
        <v>31.523</v>
      </c>
      <c r="H95" s="34"/>
    </row>
    <row r="96" spans="2:8" s="1" customFormat="1" ht="16.899999999999999" customHeight="1">
      <c r="B96" s="34"/>
      <c r="C96" s="222" t="s">
        <v>3</v>
      </c>
      <c r="D96" s="222" t="s">
        <v>9905</v>
      </c>
      <c r="E96" s="19" t="s">
        <v>3</v>
      </c>
      <c r="F96" s="223">
        <v>31.523</v>
      </c>
      <c r="H96" s="34"/>
    </row>
    <row r="97" spans="2:8" s="1" customFormat="1" ht="16.899999999999999" customHeight="1">
      <c r="B97" s="34"/>
      <c r="C97" s="224" t="s">
        <v>9851</v>
      </c>
      <c r="H97" s="34"/>
    </row>
    <row r="98" spans="2:8" s="1" customFormat="1" ht="16.899999999999999" customHeight="1">
      <c r="B98" s="34"/>
      <c r="C98" s="222" t="s">
        <v>5109</v>
      </c>
      <c r="D98" s="222" t="s">
        <v>9889</v>
      </c>
      <c r="E98" s="19" t="s">
        <v>476</v>
      </c>
      <c r="F98" s="223">
        <v>994.20600000000002</v>
      </c>
      <c r="H98" s="34"/>
    </row>
    <row r="99" spans="2:8" s="1" customFormat="1" ht="16.899999999999999" customHeight="1">
      <c r="B99" s="34"/>
      <c r="C99" s="222" t="s">
        <v>5138</v>
      </c>
      <c r="D99" s="222" t="s">
        <v>9890</v>
      </c>
      <c r="E99" s="19" t="s">
        <v>439</v>
      </c>
      <c r="F99" s="223">
        <v>353.714</v>
      </c>
      <c r="H99" s="34"/>
    </row>
    <row r="100" spans="2:8" s="1" customFormat="1" ht="16.899999999999999" customHeight="1">
      <c r="B100" s="34"/>
      <c r="C100" s="218" t="s">
        <v>9906</v>
      </c>
      <c r="D100" s="219" t="s">
        <v>9907</v>
      </c>
      <c r="E100" s="220" t="s">
        <v>439</v>
      </c>
      <c r="F100" s="221">
        <v>11.861000000000001</v>
      </c>
      <c r="H100" s="34"/>
    </row>
    <row r="101" spans="2:8" s="1" customFormat="1" ht="16.899999999999999" customHeight="1">
      <c r="B101" s="34"/>
      <c r="C101" s="222" t="s">
        <v>3</v>
      </c>
      <c r="D101" s="222" t="s">
        <v>9908</v>
      </c>
      <c r="E101" s="19" t="s">
        <v>3</v>
      </c>
      <c r="F101" s="223">
        <v>4.88</v>
      </c>
      <c r="H101" s="34"/>
    </row>
    <row r="102" spans="2:8" s="1" customFormat="1" ht="16.899999999999999" customHeight="1">
      <c r="B102" s="34"/>
      <c r="C102" s="222" t="s">
        <v>3</v>
      </c>
      <c r="D102" s="222" t="s">
        <v>9909</v>
      </c>
      <c r="E102" s="19" t="s">
        <v>3</v>
      </c>
      <c r="F102" s="223">
        <v>2.6110000000000002</v>
      </c>
      <c r="H102" s="34"/>
    </row>
    <row r="103" spans="2:8" s="1" customFormat="1" ht="16.899999999999999" customHeight="1">
      <c r="B103" s="34"/>
      <c r="C103" s="222" t="s">
        <v>3</v>
      </c>
      <c r="D103" s="222" t="s">
        <v>9910</v>
      </c>
      <c r="E103" s="19" t="s">
        <v>3</v>
      </c>
      <c r="F103" s="223">
        <v>4.37</v>
      </c>
      <c r="H103" s="34"/>
    </row>
    <row r="104" spans="2:8" s="1" customFormat="1" ht="16.899999999999999" customHeight="1">
      <c r="B104" s="34"/>
      <c r="C104" s="222" t="s">
        <v>3</v>
      </c>
      <c r="D104" s="222" t="s">
        <v>452</v>
      </c>
      <c r="E104" s="19" t="s">
        <v>3</v>
      </c>
      <c r="F104" s="223">
        <v>11.861000000000001</v>
      </c>
      <c r="H104" s="34"/>
    </row>
    <row r="105" spans="2:8" s="1" customFormat="1" ht="16.899999999999999" customHeight="1">
      <c r="B105" s="34"/>
      <c r="C105" s="218" t="s">
        <v>9911</v>
      </c>
      <c r="D105" s="219" t="s">
        <v>9912</v>
      </c>
      <c r="E105" s="220" t="s">
        <v>439</v>
      </c>
      <c r="F105" s="221">
        <v>12.789</v>
      </c>
      <c r="H105" s="34"/>
    </row>
    <row r="106" spans="2:8" s="1" customFormat="1" ht="16.899999999999999" customHeight="1">
      <c r="B106" s="34"/>
      <c r="C106" s="222" t="s">
        <v>3</v>
      </c>
      <c r="D106" s="222" t="s">
        <v>9913</v>
      </c>
      <c r="E106" s="19" t="s">
        <v>3</v>
      </c>
      <c r="F106" s="223">
        <v>5.1159999999999997</v>
      </c>
      <c r="H106" s="34"/>
    </row>
    <row r="107" spans="2:8" s="1" customFormat="1" ht="16.899999999999999" customHeight="1">
      <c r="B107" s="34"/>
      <c r="C107" s="222" t="s">
        <v>3</v>
      </c>
      <c r="D107" s="222" t="s">
        <v>9914</v>
      </c>
      <c r="E107" s="19" t="s">
        <v>3</v>
      </c>
      <c r="F107" s="223">
        <v>7.673</v>
      </c>
      <c r="H107" s="34"/>
    </row>
    <row r="108" spans="2:8" s="1" customFormat="1" ht="16.899999999999999" customHeight="1">
      <c r="B108" s="34"/>
      <c r="C108" s="222" t="s">
        <v>3</v>
      </c>
      <c r="D108" s="222" t="s">
        <v>452</v>
      </c>
      <c r="E108" s="19" t="s">
        <v>3</v>
      </c>
      <c r="F108" s="223">
        <v>12.789</v>
      </c>
      <c r="H108" s="34"/>
    </row>
    <row r="109" spans="2:8" s="1" customFormat="1" ht="16.899999999999999" customHeight="1">
      <c r="B109" s="34"/>
      <c r="C109" s="218" t="s">
        <v>9915</v>
      </c>
      <c r="D109" s="219" t="s">
        <v>9916</v>
      </c>
      <c r="E109" s="220" t="s">
        <v>439</v>
      </c>
      <c r="F109" s="221">
        <v>6.8730000000000002</v>
      </c>
      <c r="H109" s="34"/>
    </row>
    <row r="110" spans="2:8" s="1" customFormat="1" ht="16.899999999999999" customHeight="1">
      <c r="B110" s="34"/>
      <c r="C110" s="222" t="s">
        <v>3</v>
      </c>
      <c r="D110" s="222" t="s">
        <v>9917</v>
      </c>
      <c r="E110" s="19" t="s">
        <v>3</v>
      </c>
      <c r="F110" s="223">
        <v>4.6950000000000003</v>
      </c>
      <c r="H110" s="34"/>
    </row>
    <row r="111" spans="2:8" s="1" customFormat="1" ht="16.899999999999999" customHeight="1">
      <c r="B111" s="34"/>
      <c r="C111" s="222" t="s">
        <v>3</v>
      </c>
      <c r="D111" s="222" t="s">
        <v>9918</v>
      </c>
      <c r="E111" s="19" t="s">
        <v>3</v>
      </c>
      <c r="F111" s="223">
        <v>2.1779999999999999</v>
      </c>
      <c r="H111" s="34"/>
    </row>
    <row r="112" spans="2:8" s="1" customFormat="1" ht="16.899999999999999" customHeight="1">
      <c r="B112" s="34"/>
      <c r="C112" s="222" t="s">
        <v>3</v>
      </c>
      <c r="D112" s="222" t="s">
        <v>452</v>
      </c>
      <c r="E112" s="19" t="s">
        <v>3</v>
      </c>
      <c r="F112" s="223">
        <v>6.8730000000000002</v>
      </c>
      <c r="H112" s="34"/>
    </row>
    <row r="113" spans="2:8" s="1" customFormat="1" ht="16.899999999999999" customHeight="1">
      <c r="B113" s="34"/>
      <c r="C113" s="218" t="s">
        <v>2360</v>
      </c>
      <c r="D113" s="219" t="s">
        <v>2361</v>
      </c>
      <c r="E113" s="220" t="s">
        <v>439</v>
      </c>
      <c r="F113" s="221">
        <v>16.824000000000002</v>
      </c>
      <c r="H113" s="34"/>
    </row>
    <row r="114" spans="2:8" s="1" customFormat="1" ht="16.899999999999999" customHeight="1">
      <c r="B114" s="34"/>
      <c r="C114" s="222" t="s">
        <v>3</v>
      </c>
      <c r="D114" s="222" t="s">
        <v>9919</v>
      </c>
      <c r="E114" s="19" t="s">
        <v>3</v>
      </c>
      <c r="F114" s="223">
        <v>16.824000000000002</v>
      </c>
      <c r="H114" s="34"/>
    </row>
    <row r="115" spans="2:8" s="1" customFormat="1" ht="16.899999999999999" customHeight="1">
      <c r="B115" s="34"/>
      <c r="C115" s="224" t="s">
        <v>9851</v>
      </c>
      <c r="H115" s="34"/>
    </row>
    <row r="116" spans="2:8" s="1" customFormat="1" ht="16.899999999999999" customHeight="1">
      <c r="B116" s="34"/>
      <c r="C116" s="222" t="s">
        <v>5109</v>
      </c>
      <c r="D116" s="222" t="s">
        <v>9889</v>
      </c>
      <c r="E116" s="19" t="s">
        <v>476</v>
      </c>
      <c r="F116" s="223">
        <v>994.20600000000002</v>
      </c>
      <c r="H116" s="34"/>
    </row>
    <row r="117" spans="2:8" s="1" customFormat="1" ht="16.899999999999999" customHeight="1">
      <c r="B117" s="34"/>
      <c r="C117" s="222" t="s">
        <v>5138</v>
      </c>
      <c r="D117" s="222" t="s">
        <v>9890</v>
      </c>
      <c r="E117" s="19" t="s">
        <v>439</v>
      </c>
      <c r="F117" s="223">
        <v>353.714</v>
      </c>
      <c r="H117" s="34"/>
    </row>
    <row r="118" spans="2:8" s="1" customFormat="1" ht="16.899999999999999" customHeight="1">
      <c r="B118" s="34"/>
      <c r="C118" s="218" t="s">
        <v>9920</v>
      </c>
      <c r="D118" s="219" t="s">
        <v>9921</v>
      </c>
      <c r="E118" s="220" t="s">
        <v>439</v>
      </c>
      <c r="F118" s="221">
        <v>9.6560000000000006</v>
      </c>
      <c r="H118" s="34"/>
    </row>
    <row r="119" spans="2:8" s="1" customFormat="1" ht="16.899999999999999" customHeight="1">
      <c r="B119" s="34"/>
      <c r="C119" s="222" t="s">
        <v>3</v>
      </c>
      <c r="D119" s="222" t="s">
        <v>9922</v>
      </c>
      <c r="E119" s="19" t="s">
        <v>3</v>
      </c>
      <c r="F119" s="223">
        <v>2.44</v>
      </c>
      <c r="H119" s="34"/>
    </row>
    <row r="120" spans="2:8" s="1" customFormat="1" ht="16.899999999999999" customHeight="1">
      <c r="B120" s="34"/>
      <c r="C120" s="222" t="s">
        <v>3</v>
      </c>
      <c r="D120" s="222" t="s">
        <v>9923</v>
      </c>
      <c r="E120" s="19" t="s">
        <v>3</v>
      </c>
      <c r="F120" s="223">
        <v>4.5999999999999996</v>
      </c>
      <c r="H120" s="34"/>
    </row>
    <row r="121" spans="2:8" s="1" customFormat="1" ht="16.899999999999999" customHeight="1">
      <c r="B121" s="34"/>
      <c r="C121" s="222" t="s">
        <v>3</v>
      </c>
      <c r="D121" s="222" t="s">
        <v>9896</v>
      </c>
      <c r="E121" s="19" t="s">
        <v>3</v>
      </c>
      <c r="F121" s="223">
        <v>2.6160000000000001</v>
      </c>
      <c r="H121" s="34"/>
    </row>
    <row r="122" spans="2:8" s="1" customFormat="1" ht="16.899999999999999" customHeight="1">
      <c r="B122" s="34"/>
      <c r="C122" s="222" t="s">
        <v>3</v>
      </c>
      <c r="D122" s="222" t="s">
        <v>452</v>
      </c>
      <c r="E122" s="19" t="s">
        <v>3</v>
      </c>
      <c r="F122" s="223">
        <v>9.6560000000000006</v>
      </c>
      <c r="H122" s="34"/>
    </row>
    <row r="123" spans="2:8" s="1" customFormat="1" ht="16.899999999999999" customHeight="1">
      <c r="B123" s="34"/>
      <c r="C123" s="218" t="s">
        <v>9924</v>
      </c>
      <c r="D123" s="219" t="s">
        <v>9925</v>
      </c>
      <c r="E123" s="220" t="s">
        <v>439</v>
      </c>
      <c r="F123" s="221">
        <v>7.1680000000000001</v>
      </c>
      <c r="H123" s="34"/>
    </row>
    <row r="124" spans="2:8" s="1" customFormat="1" ht="16.899999999999999" customHeight="1">
      <c r="B124" s="34"/>
      <c r="C124" s="222" t="s">
        <v>3</v>
      </c>
      <c r="D124" s="222" t="s">
        <v>9926</v>
      </c>
      <c r="E124" s="19" t="s">
        <v>3</v>
      </c>
      <c r="F124" s="223">
        <v>3.5840000000000001</v>
      </c>
      <c r="H124" s="34"/>
    </row>
    <row r="125" spans="2:8" s="1" customFormat="1" ht="16.899999999999999" customHeight="1">
      <c r="B125" s="34"/>
      <c r="C125" s="222" t="s">
        <v>3</v>
      </c>
      <c r="D125" s="222" t="s">
        <v>9927</v>
      </c>
      <c r="E125" s="19" t="s">
        <v>3</v>
      </c>
      <c r="F125" s="223">
        <v>3.5840000000000001</v>
      </c>
      <c r="H125" s="34"/>
    </row>
    <row r="126" spans="2:8" s="1" customFormat="1" ht="16.899999999999999" customHeight="1">
      <c r="B126" s="34"/>
      <c r="C126" s="222" t="s">
        <v>3</v>
      </c>
      <c r="D126" s="222" t="s">
        <v>452</v>
      </c>
      <c r="E126" s="19" t="s">
        <v>3</v>
      </c>
      <c r="F126" s="223">
        <v>7.1680000000000001</v>
      </c>
      <c r="H126" s="34"/>
    </row>
    <row r="127" spans="2:8" s="1" customFormat="1" ht="16.899999999999999" customHeight="1">
      <c r="B127" s="34"/>
      <c r="C127" s="218" t="s">
        <v>9928</v>
      </c>
      <c r="D127" s="219" t="s">
        <v>9929</v>
      </c>
      <c r="E127" s="220" t="s">
        <v>439</v>
      </c>
      <c r="F127" s="221">
        <v>12.978</v>
      </c>
      <c r="H127" s="34"/>
    </row>
    <row r="128" spans="2:8" s="1" customFormat="1" ht="16.899999999999999" customHeight="1">
      <c r="B128" s="34"/>
      <c r="C128" s="222" t="s">
        <v>3</v>
      </c>
      <c r="D128" s="222" t="s">
        <v>9930</v>
      </c>
      <c r="E128" s="19" t="s">
        <v>3</v>
      </c>
      <c r="F128" s="223">
        <v>2.1960000000000002</v>
      </c>
      <c r="H128" s="34"/>
    </row>
    <row r="129" spans="2:8" s="1" customFormat="1" ht="16.899999999999999" customHeight="1">
      <c r="B129" s="34"/>
      <c r="C129" s="222" t="s">
        <v>3</v>
      </c>
      <c r="D129" s="222" t="s">
        <v>9931</v>
      </c>
      <c r="E129" s="19" t="s">
        <v>3</v>
      </c>
      <c r="F129" s="223">
        <v>4.734</v>
      </c>
      <c r="H129" s="34"/>
    </row>
    <row r="130" spans="2:8" s="1" customFormat="1" ht="16.899999999999999" customHeight="1">
      <c r="B130" s="34"/>
      <c r="C130" s="222" t="s">
        <v>3</v>
      </c>
      <c r="D130" s="222" t="s">
        <v>9932</v>
      </c>
      <c r="E130" s="19" t="s">
        <v>3</v>
      </c>
      <c r="F130" s="223">
        <v>2.016</v>
      </c>
      <c r="H130" s="34"/>
    </row>
    <row r="131" spans="2:8" s="1" customFormat="1" ht="16.899999999999999" customHeight="1">
      <c r="B131" s="34"/>
      <c r="C131" s="222" t="s">
        <v>3</v>
      </c>
      <c r="D131" s="222" t="s">
        <v>9933</v>
      </c>
      <c r="E131" s="19" t="s">
        <v>3</v>
      </c>
      <c r="F131" s="223">
        <v>4.032</v>
      </c>
      <c r="H131" s="34"/>
    </row>
    <row r="132" spans="2:8" s="1" customFormat="1" ht="16.899999999999999" customHeight="1">
      <c r="B132" s="34"/>
      <c r="C132" s="222" t="s">
        <v>3</v>
      </c>
      <c r="D132" s="222" t="s">
        <v>452</v>
      </c>
      <c r="E132" s="19" t="s">
        <v>3</v>
      </c>
      <c r="F132" s="223">
        <v>12.978</v>
      </c>
      <c r="H132" s="34"/>
    </row>
    <row r="133" spans="2:8" s="1" customFormat="1" ht="16.899999999999999" customHeight="1">
      <c r="B133" s="34"/>
      <c r="C133" s="218" t="s">
        <v>2363</v>
      </c>
      <c r="D133" s="219" t="s">
        <v>2364</v>
      </c>
      <c r="E133" s="220" t="s">
        <v>439</v>
      </c>
      <c r="F133" s="221">
        <v>112.67</v>
      </c>
      <c r="H133" s="34"/>
    </row>
    <row r="134" spans="2:8" s="1" customFormat="1" ht="16.899999999999999" customHeight="1">
      <c r="B134" s="34"/>
      <c r="C134" s="222" t="s">
        <v>3</v>
      </c>
      <c r="D134" s="222" t="s">
        <v>5063</v>
      </c>
      <c r="E134" s="19" t="s">
        <v>3</v>
      </c>
      <c r="F134" s="223">
        <v>58.37</v>
      </c>
      <c r="H134" s="34"/>
    </row>
    <row r="135" spans="2:8" s="1" customFormat="1" ht="16.899999999999999" customHeight="1">
      <c r="B135" s="34"/>
      <c r="C135" s="222" t="s">
        <v>3</v>
      </c>
      <c r="D135" s="222" t="s">
        <v>5064</v>
      </c>
      <c r="E135" s="19" t="s">
        <v>3</v>
      </c>
      <c r="F135" s="223">
        <v>15.87</v>
      </c>
      <c r="H135" s="34"/>
    </row>
    <row r="136" spans="2:8" s="1" customFormat="1" ht="16.899999999999999" customHeight="1">
      <c r="B136" s="34"/>
      <c r="C136" s="222" t="s">
        <v>3</v>
      </c>
      <c r="D136" s="222" t="s">
        <v>9934</v>
      </c>
      <c r="E136" s="19" t="s">
        <v>3</v>
      </c>
      <c r="F136" s="223">
        <v>3.25</v>
      </c>
      <c r="H136" s="34"/>
    </row>
    <row r="137" spans="2:8" s="1" customFormat="1" ht="16.899999999999999" customHeight="1">
      <c r="B137" s="34"/>
      <c r="C137" s="222" t="s">
        <v>3</v>
      </c>
      <c r="D137" s="222" t="s">
        <v>4005</v>
      </c>
      <c r="E137" s="19" t="s">
        <v>3</v>
      </c>
      <c r="F137" s="223">
        <v>1.71</v>
      </c>
      <c r="H137" s="34"/>
    </row>
    <row r="138" spans="2:8" s="1" customFormat="1" ht="16.899999999999999" customHeight="1">
      <c r="B138" s="34"/>
      <c r="C138" s="222" t="s">
        <v>3</v>
      </c>
      <c r="D138" s="222" t="s">
        <v>5065</v>
      </c>
      <c r="E138" s="19" t="s">
        <v>3</v>
      </c>
      <c r="F138" s="223">
        <v>11.6</v>
      </c>
      <c r="H138" s="34"/>
    </row>
    <row r="139" spans="2:8" s="1" customFormat="1" ht="16.899999999999999" customHeight="1">
      <c r="B139" s="34"/>
      <c r="C139" s="222" t="s">
        <v>3</v>
      </c>
      <c r="D139" s="222" t="s">
        <v>4006</v>
      </c>
      <c r="E139" s="19" t="s">
        <v>3</v>
      </c>
      <c r="F139" s="223">
        <v>2.5099999999999998</v>
      </c>
      <c r="H139" s="34"/>
    </row>
    <row r="140" spans="2:8" s="1" customFormat="1" ht="16.899999999999999" customHeight="1">
      <c r="B140" s="34"/>
      <c r="C140" s="222" t="s">
        <v>3</v>
      </c>
      <c r="D140" s="222" t="s">
        <v>4850</v>
      </c>
      <c r="E140" s="19" t="s">
        <v>3</v>
      </c>
      <c r="F140" s="223">
        <v>5.69</v>
      </c>
      <c r="H140" s="34"/>
    </row>
    <row r="141" spans="2:8" s="1" customFormat="1" ht="16.899999999999999" customHeight="1">
      <c r="B141" s="34"/>
      <c r="C141" s="222" t="s">
        <v>3</v>
      </c>
      <c r="D141" s="222" t="s">
        <v>4851</v>
      </c>
      <c r="E141" s="19" t="s">
        <v>3</v>
      </c>
      <c r="F141" s="223">
        <v>3.82</v>
      </c>
      <c r="H141" s="34"/>
    </row>
    <row r="142" spans="2:8" s="1" customFormat="1" ht="16.899999999999999" customHeight="1">
      <c r="B142" s="34"/>
      <c r="C142" s="222" t="s">
        <v>3</v>
      </c>
      <c r="D142" s="222" t="s">
        <v>4852</v>
      </c>
      <c r="E142" s="19" t="s">
        <v>3</v>
      </c>
      <c r="F142" s="223">
        <v>6.75</v>
      </c>
      <c r="H142" s="34"/>
    </row>
    <row r="143" spans="2:8" s="1" customFormat="1" ht="16.899999999999999" customHeight="1">
      <c r="B143" s="34"/>
      <c r="C143" s="222" t="s">
        <v>3</v>
      </c>
      <c r="D143" s="222" t="s">
        <v>4853</v>
      </c>
      <c r="E143" s="19" t="s">
        <v>3</v>
      </c>
      <c r="F143" s="223">
        <v>3.1</v>
      </c>
      <c r="H143" s="34"/>
    </row>
    <row r="144" spans="2:8" s="1" customFormat="1" ht="16.899999999999999" customHeight="1">
      <c r="B144" s="34"/>
      <c r="C144" s="222" t="s">
        <v>3</v>
      </c>
      <c r="D144" s="222" t="s">
        <v>452</v>
      </c>
      <c r="E144" s="19" t="s">
        <v>3</v>
      </c>
      <c r="F144" s="223">
        <v>112.67</v>
      </c>
      <c r="H144" s="34"/>
    </row>
    <row r="145" spans="2:8" s="1" customFormat="1" ht="16.899999999999999" customHeight="1">
      <c r="B145" s="34"/>
      <c r="C145" s="224" t="s">
        <v>9851</v>
      </c>
      <c r="H145" s="34"/>
    </row>
    <row r="146" spans="2:8" s="1" customFormat="1" ht="16.899999999999999" customHeight="1">
      <c r="B146" s="34"/>
      <c r="C146" s="222" t="s">
        <v>5109</v>
      </c>
      <c r="D146" s="222" t="s">
        <v>9889</v>
      </c>
      <c r="E146" s="19" t="s">
        <v>476</v>
      </c>
      <c r="F146" s="223">
        <v>994.20600000000002</v>
      </c>
      <c r="H146" s="34"/>
    </row>
    <row r="147" spans="2:8" s="1" customFormat="1" ht="16.899999999999999" customHeight="1">
      <c r="B147" s="34"/>
      <c r="C147" s="222" t="s">
        <v>5117</v>
      </c>
      <c r="D147" s="222" t="s">
        <v>9935</v>
      </c>
      <c r="E147" s="19" t="s">
        <v>476</v>
      </c>
      <c r="F147" s="223">
        <v>85.082999999999998</v>
      </c>
      <c r="H147" s="34"/>
    </row>
    <row r="148" spans="2:8" s="1" customFormat="1" ht="16.899999999999999" customHeight="1">
      <c r="B148" s="34"/>
      <c r="C148" s="222" t="s">
        <v>5128</v>
      </c>
      <c r="D148" s="222" t="s">
        <v>9936</v>
      </c>
      <c r="E148" s="19" t="s">
        <v>439</v>
      </c>
      <c r="F148" s="223">
        <v>340.33</v>
      </c>
      <c r="H148" s="34"/>
    </row>
    <row r="149" spans="2:8" s="1" customFormat="1" ht="16.899999999999999" customHeight="1">
      <c r="B149" s="34"/>
      <c r="C149" s="222" t="s">
        <v>5138</v>
      </c>
      <c r="D149" s="222" t="s">
        <v>9890</v>
      </c>
      <c r="E149" s="19" t="s">
        <v>439</v>
      </c>
      <c r="F149" s="223">
        <v>353.714</v>
      </c>
      <c r="H149" s="34"/>
    </row>
    <row r="150" spans="2:8" s="1" customFormat="1" ht="22.5">
      <c r="B150" s="34"/>
      <c r="C150" s="222" t="s">
        <v>3514</v>
      </c>
      <c r="D150" s="222" t="s">
        <v>9937</v>
      </c>
      <c r="E150" s="19" t="s">
        <v>439</v>
      </c>
      <c r="F150" s="223">
        <v>340.33</v>
      </c>
      <c r="H150" s="34"/>
    </row>
    <row r="151" spans="2:8" s="1" customFormat="1" ht="16.899999999999999" customHeight="1">
      <c r="B151" s="34"/>
      <c r="C151" s="218" t="s">
        <v>2366</v>
      </c>
      <c r="D151" s="219" t="s">
        <v>2367</v>
      </c>
      <c r="E151" s="220" t="s">
        <v>439</v>
      </c>
      <c r="F151" s="221">
        <v>113.675</v>
      </c>
      <c r="H151" s="34"/>
    </row>
    <row r="152" spans="2:8" s="1" customFormat="1" ht="16.899999999999999" customHeight="1">
      <c r="B152" s="34"/>
      <c r="C152" s="222" t="s">
        <v>3</v>
      </c>
      <c r="D152" s="222" t="s">
        <v>69</v>
      </c>
      <c r="E152" s="19" t="s">
        <v>3</v>
      </c>
      <c r="F152" s="223">
        <v>0</v>
      </c>
      <c r="H152" s="34"/>
    </row>
    <row r="153" spans="2:8" s="1" customFormat="1" ht="16.899999999999999" customHeight="1">
      <c r="B153" s="34"/>
      <c r="C153" s="222" t="s">
        <v>3</v>
      </c>
      <c r="D153" s="222" t="s">
        <v>2369</v>
      </c>
      <c r="E153" s="19" t="s">
        <v>3</v>
      </c>
      <c r="F153" s="223">
        <v>110.485</v>
      </c>
      <c r="H153" s="34"/>
    </row>
    <row r="154" spans="2:8" s="1" customFormat="1" ht="16.899999999999999" customHeight="1">
      <c r="B154" s="34"/>
      <c r="C154" s="222" t="s">
        <v>3</v>
      </c>
      <c r="D154" s="222" t="s">
        <v>2372</v>
      </c>
      <c r="E154" s="19" t="s">
        <v>3</v>
      </c>
      <c r="F154" s="223">
        <v>3.19</v>
      </c>
      <c r="H154" s="34"/>
    </row>
    <row r="155" spans="2:8" s="1" customFormat="1" ht="16.899999999999999" customHeight="1">
      <c r="B155" s="34"/>
      <c r="C155" s="222" t="s">
        <v>3</v>
      </c>
      <c r="D155" s="222" t="s">
        <v>69</v>
      </c>
      <c r="E155" s="19" t="s">
        <v>3</v>
      </c>
      <c r="F155" s="223">
        <v>0</v>
      </c>
      <c r="H155" s="34"/>
    </row>
    <row r="156" spans="2:8" s="1" customFormat="1" ht="16.899999999999999" customHeight="1">
      <c r="B156" s="34"/>
      <c r="C156" s="222" t="s">
        <v>3</v>
      </c>
      <c r="D156" s="222" t="s">
        <v>452</v>
      </c>
      <c r="E156" s="19" t="s">
        <v>3</v>
      </c>
      <c r="F156" s="223">
        <v>113.675</v>
      </c>
      <c r="H156" s="34"/>
    </row>
    <row r="157" spans="2:8" s="1" customFormat="1" ht="16.899999999999999" customHeight="1">
      <c r="B157" s="34"/>
      <c r="C157" s="224" t="s">
        <v>9851</v>
      </c>
      <c r="H157" s="34"/>
    </row>
    <row r="158" spans="2:8" s="1" customFormat="1" ht="16.899999999999999" customHeight="1">
      <c r="B158" s="34"/>
      <c r="C158" s="222" t="s">
        <v>2614</v>
      </c>
      <c r="D158" s="222" t="s">
        <v>9938</v>
      </c>
      <c r="E158" s="19" t="s">
        <v>491</v>
      </c>
      <c r="F158" s="223">
        <v>35.488</v>
      </c>
      <c r="H158" s="34"/>
    </row>
    <row r="159" spans="2:8" s="1" customFormat="1" ht="16.899999999999999" customHeight="1">
      <c r="B159" s="34"/>
      <c r="C159" s="222" t="s">
        <v>2697</v>
      </c>
      <c r="D159" s="222" t="s">
        <v>9939</v>
      </c>
      <c r="E159" s="19" t="s">
        <v>439</v>
      </c>
      <c r="F159" s="223">
        <v>113.675</v>
      </c>
      <c r="H159" s="34"/>
    </row>
    <row r="160" spans="2:8" s="1" customFormat="1" ht="16.899999999999999" customHeight="1">
      <c r="B160" s="34"/>
      <c r="C160" s="222" t="s">
        <v>2691</v>
      </c>
      <c r="D160" s="222" t="s">
        <v>9940</v>
      </c>
      <c r="E160" s="19" t="s">
        <v>491</v>
      </c>
      <c r="F160" s="223">
        <v>17.050999999999998</v>
      </c>
      <c r="H160" s="34"/>
    </row>
    <row r="161" spans="2:8" s="1" customFormat="1" ht="22.5">
      <c r="B161" s="34"/>
      <c r="C161" s="222" t="s">
        <v>2783</v>
      </c>
      <c r="D161" s="222" t="s">
        <v>9941</v>
      </c>
      <c r="E161" s="19" t="s">
        <v>491</v>
      </c>
      <c r="F161" s="223">
        <v>7.9569999999999999</v>
      </c>
      <c r="H161" s="34"/>
    </row>
    <row r="162" spans="2:8" s="1" customFormat="1" ht="22.5">
      <c r="B162" s="34"/>
      <c r="C162" s="222" t="s">
        <v>2792</v>
      </c>
      <c r="D162" s="222" t="s">
        <v>9942</v>
      </c>
      <c r="E162" s="19" t="s">
        <v>491</v>
      </c>
      <c r="F162" s="223">
        <v>7.9569999999999999</v>
      </c>
      <c r="H162" s="34"/>
    </row>
    <row r="163" spans="2:8" s="1" customFormat="1" ht="16.899999999999999" customHeight="1">
      <c r="B163" s="34"/>
      <c r="C163" s="222" t="s">
        <v>3421</v>
      </c>
      <c r="D163" s="222" t="s">
        <v>9943</v>
      </c>
      <c r="E163" s="19" t="s">
        <v>585</v>
      </c>
      <c r="F163" s="223">
        <v>1.554</v>
      </c>
      <c r="H163" s="34"/>
    </row>
    <row r="164" spans="2:8" s="1" customFormat="1" ht="16.899999999999999" customHeight="1">
      <c r="B164" s="34"/>
      <c r="C164" s="222" t="s">
        <v>2796</v>
      </c>
      <c r="D164" s="222" t="s">
        <v>9943</v>
      </c>
      <c r="E164" s="19" t="s">
        <v>585</v>
      </c>
      <c r="F164" s="223">
        <v>0.52800000000000002</v>
      </c>
      <c r="H164" s="34"/>
    </row>
    <row r="165" spans="2:8" s="1" customFormat="1" ht="16.899999999999999" customHeight="1">
      <c r="B165" s="34"/>
      <c r="C165" s="222" t="s">
        <v>3405</v>
      </c>
      <c r="D165" s="222" t="s">
        <v>9944</v>
      </c>
      <c r="E165" s="19" t="s">
        <v>439</v>
      </c>
      <c r="F165" s="223">
        <v>334.54500000000002</v>
      </c>
      <c r="H165" s="34"/>
    </row>
    <row r="166" spans="2:8" s="1" customFormat="1" ht="16.899999999999999" customHeight="1">
      <c r="B166" s="34"/>
      <c r="C166" s="222" t="s">
        <v>3411</v>
      </c>
      <c r="D166" s="222" t="s">
        <v>9945</v>
      </c>
      <c r="E166" s="19" t="s">
        <v>439</v>
      </c>
      <c r="F166" s="223">
        <v>1009.175</v>
      </c>
      <c r="H166" s="34"/>
    </row>
    <row r="167" spans="2:8" s="1" customFormat="1" ht="16.899999999999999" customHeight="1">
      <c r="B167" s="34"/>
      <c r="C167" s="222" t="s">
        <v>3382</v>
      </c>
      <c r="D167" s="222" t="s">
        <v>9946</v>
      </c>
      <c r="E167" s="19" t="s">
        <v>439</v>
      </c>
      <c r="F167" s="223">
        <v>343.54500000000002</v>
      </c>
      <c r="H167" s="34"/>
    </row>
    <row r="168" spans="2:8" s="1" customFormat="1" ht="16.899999999999999" customHeight="1">
      <c r="B168" s="34"/>
      <c r="C168" s="222" t="s">
        <v>3391</v>
      </c>
      <c r="D168" s="222" t="s">
        <v>9947</v>
      </c>
      <c r="E168" s="19" t="s">
        <v>439</v>
      </c>
      <c r="F168" s="223">
        <v>113.675</v>
      </c>
      <c r="H168" s="34"/>
    </row>
    <row r="169" spans="2:8" s="1" customFormat="1" ht="16.899999999999999" customHeight="1">
      <c r="B169" s="34"/>
      <c r="C169" s="222" t="s">
        <v>3716</v>
      </c>
      <c r="D169" s="222" t="s">
        <v>3717</v>
      </c>
      <c r="E169" s="19" t="s">
        <v>439</v>
      </c>
      <c r="F169" s="223">
        <v>119.35899999999999</v>
      </c>
      <c r="H169" s="34"/>
    </row>
    <row r="170" spans="2:8" s="1" customFormat="1" ht="16.899999999999999" customHeight="1">
      <c r="B170" s="34"/>
      <c r="C170" s="222" t="s">
        <v>3710</v>
      </c>
      <c r="D170" s="222" t="s">
        <v>3711</v>
      </c>
      <c r="E170" s="19" t="s">
        <v>439</v>
      </c>
      <c r="F170" s="223">
        <v>119.35899999999999</v>
      </c>
      <c r="H170" s="34"/>
    </row>
    <row r="171" spans="2:8" s="1" customFormat="1" ht="16.899999999999999" customHeight="1">
      <c r="B171" s="34"/>
      <c r="C171" s="218" t="s">
        <v>2369</v>
      </c>
      <c r="D171" s="219" t="s">
        <v>2370</v>
      </c>
      <c r="E171" s="220" t="s">
        <v>439</v>
      </c>
      <c r="F171" s="221">
        <v>110.485</v>
      </c>
      <c r="H171" s="34"/>
    </row>
    <row r="172" spans="2:8" s="1" customFormat="1" ht="16.899999999999999" customHeight="1">
      <c r="B172" s="34"/>
      <c r="C172" s="222" t="s">
        <v>3</v>
      </c>
      <c r="D172" s="222" t="s">
        <v>9948</v>
      </c>
      <c r="E172" s="19" t="s">
        <v>3</v>
      </c>
      <c r="F172" s="223">
        <v>58.685000000000002</v>
      </c>
      <c r="H172" s="34"/>
    </row>
    <row r="173" spans="2:8" s="1" customFormat="1" ht="16.899999999999999" customHeight="1">
      <c r="B173" s="34"/>
      <c r="C173" s="222" t="s">
        <v>3</v>
      </c>
      <c r="D173" s="222" t="s">
        <v>5064</v>
      </c>
      <c r="E173" s="19" t="s">
        <v>3</v>
      </c>
      <c r="F173" s="223">
        <v>15.87</v>
      </c>
      <c r="H173" s="34"/>
    </row>
    <row r="174" spans="2:8" s="1" customFormat="1" ht="16.899999999999999" customHeight="1">
      <c r="B174" s="34"/>
      <c r="C174" s="222" t="s">
        <v>3</v>
      </c>
      <c r="D174" s="222" t="s">
        <v>9949</v>
      </c>
      <c r="E174" s="19" t="s">
        <v>3</v>
      </c>
      <c r="F174" s="223">
        <v>3.33</v>
      </c>
      <c r="H174" s="34"/>
    </row>
    <row r="175" spans="2:8" s="1" customFormat="1" ht="16.899999999999999" customHeight="1">
      <c r="B175" s="34"/>
      <c r="C175" s="222" t="s">
        <v>3</v>
      </c>
      <c r="D175" s="222" t="s">
        <v>4005</v>
      </c>
      <c r="E175" s="19" t="s">
        <v>3</v>
      </c>
      <c r="F175" s="223">
        <v>1.71</v>
      </c>
      <c r="H175" s="34"/>
    </row>
    <row r="176" spans="2:8" s="1" customFormat="1" ht="16.899999999999999" customHeight="1">
      <c r="B176" s="34"/>
      <c r="C176" s="222" t="s">
        <v>3</v>
      </c>
      <c r="D176" s="222" t="s">
        <v>9950</v>
      </c>
      <c r="E176" s="19" t="s">
        <v>3</v>
      </c>
      <c r="F176" s="223">
        <v>11.69</v>
      </c>
      <c r="H176" s="34"/>
    </row>
    <row r="177" spans="2:8" s="1" customFormat="1" ht="16.899999999999999" customHeight="1">
      <c r="B177" s="34"/>
      <c r="C177" s="222" t="s">
        <v>3</v>
      </c>
      <c r="D177" s="222" t="s">
        <v>9951</v>
      </c>
      <c r="E177" s="19" t="s">
        <v>3</v>
      </c>
      <c r="F177" s="223">
        <v>2.69</v>
      </c>
      <c r="H177" s="34"/>
    </row>
    <row r="178" spans="2:8" s="1" customFormat="1" ht="16.899999999999999" customHeight="1">
      <c r="B178" s="34"/>
      <c r="C178" s="222" t="s">
        <v>3</v>
      </c>
      <c r="D178" s="222" t="s">
        <v>9952</v>
      </c>
      <c r="E178" s="19" t="s">
        <v>3</v>
      </c>
      <c r="F178" s="223">
        <v>5.77</v>
      </c>
      <c r="H178" s="34"/>
    </row>
    <row r="179" spans="2:8" s="1" customFormat="1" ht="16.899999999999999" customHeight="1">
      <c r="B179" s="34"/>
      <c r="C179" s="222" t="s">
        <v>3</v>
      </c>
      <c r="D179" s="222" t="s">
        <v>9953</v>
      </c>
      <c r="E179" s="19" t="s">
        <v>3</v>
      </c>
      <c r="F179" s="223">
        <v>3.91</v>
      </c>
      <c r="H179" s="34"/>
    </row>
    <row r="180" spans="2:8" s="1" customFormat="1" ht="16.899999999999999" customHeight="1">
      <c r="B180" s="34"/>
      <c r="C180" s="222" t="s">
        <v>3</v>
      </c>
      <c r="D180" s="222" t="s">
        <v>9954</v>
      </c>
      <c r="E180" s="19" t="s">
        <v>3</v>
      </c>
      <c r="F180" s="223">
        <v>6.83</v>
      </c>
      <c r="H180" s="34"/>
    </row>
    <row r="181" spans="2:8" s="1" customFormat="1" ht="16.899999999999999" customHeight="1">
      <c r="B181" s="34"/>
      <c r="C181" s="222" t="s">
        <v>3</v>
      </c>
      <c r="D181" s="222" t="s">
        <v>452</v>
      </c>
      <c r="E181" s="19" t="s">
        <v>3</v>
      </c>
      <c r="F181" s="223">
        <v>110.485</v>
      </c>
      <c r="H181" s="34"/>
    </row>
    <row r="182" spans="2:8" s="1" customFormat="1" ht="16.899999999999999" customHeight="1">
      <c r="B182" s="34"/>
      <c r="C182" s="224" t="s">
        <v>9851</v>
      </c>
      <c r="H182" s="34"/>
    </row>
    <row r="183" spans="2:8" s="1" customFormat="1" ht="16.899999999999999" customHeight="1">
      <c r="B183" s="34"/>
      <c r="C183" s="222" t="s">
        <v>4895</v>
      </c>
      <c r="D183" s="222" t="s">
        <v>9955</v>
      </c>
      <c r="E183" s="19" t="s">
        <v>439</v>
      </c>
      <c r="F183" s="223">
        <v>123.069</v>
      </c>
      <c r="H183" s="34"/>
    </row>
    <row r="184" spans="2:8" s="1" customFormat="1" ht="16.899999999999999" customHeight="1">
      <c r="B184" s="34"/>
      <c r="C184" s="222" t="s">
        <v>4942</v>
      </c>
      <c r="D184" s="222" t="s">
        <v>4943</v>
      </c>
      <c r="E184" s="19" t="s">
        <v>439</v>
      </c>
      <c r="F184" s="223">
        <v>110.485</v>
      </c>
      <c r="H184" s="34"/>
    </row>
    <row r="185" spans="2:8" s="1" customFormat="1" ht="16.899999999999999" customHeight="1">
      <c r="B185" s="34"/>
      <c r="C185" s="218" t="s">
        <v>2372</v>
      </c>
      <c r="D185" s="219" t="s">
        <v>2373</v>
      </c>
      <c r="E185" s="220" t="s">
        <v>439</v>
      </c>
      <c r="F185" s="221">
        <v>3.19</v>
      </c>
      <c r="H185" s="34"/>
    </row>
    <row r="186" spans="2:8" s="1" customFormat="1" ht="16.899999999999999" customHeight="1">
      <c r="B186" s="34"/>
      <c r="C186" s="222" t="s">
        <v>3</v>
      </c>
      <c r="D186" s="222" t="s">
        <v>9956</v>
      </c>
      <c r="E186" s="19" t="s">
        <v>3</v>
      </c>
      <c r="F186" s="223">
        <v>3.19</v>
      </c>
      <c r="H186" s="34"/>
    </row>
    <row r="187" spans="2:8" s="1" customFormat="1" ht="16.899999999999999" customHeight="1">
      <c r="B187" s="34"/>
      <c r="C187" s="222" t="s">
        <v>3</v>
      </c>
      <c r="D187" s="222" t="s">
        <v>452</v>
      </c>
      <c r="E187" s="19" t="s">
        <v>3</v>
      </c>
      <c r="F187" s="223">
        <v>3.19</v>
      </c>
      <c r="H187" s="34"/>
    </row>
    <row r="188" spans="2:8" s="1" customFormat="1" ht="16.899999999999999" customHeight="1">
      <c r="B188" s="34"/>
      <c r="C188" s="224" t="s">
        <v>9851</v>
      </c>
      <c r="H188" s="34"/>
    </row>
    <row r="189" spans="2:8" s="1" customFormat="1" ht="16.899999999999999" customHeight="1">
      <c r="B189" s="34"/>
      <c r="C189" s="222" t="s">
        <v>4895</v>
      </c>
      <c r="D189" s="222" t="s">
        <v>9955</v>
      </c>
      <c r="E189" s="19" t="s">
        <v>439</v>
      </c>
      <c r="F189" s="223">
        <v>233.06</v>
      </c>
      <c r="H189" s="34"/>
    </row>
    <row r="190" spans="2:8" s="1" customFormat="1" ht="16.899999999999999" customHeight="1">
      <c r="B190" s="34"/>
      <c r="C190" s="218" t="s">
        <v>2375</v>
      </c>
      <c r="D190" s="219" t="s">
        <v>2376</v>
      </c>
      <c r="E190" s="220" t="s">
        <v>439</v>
      </c>
      <c r="F190" s="221">
        <v>107.11</v>
      </c>
      <c r="H190" s="34"/>
    </row>
    <row r="191" spans="2:8" s="1" customFormat="1" ht="16.899999999999999" customHeight="1">
      <c r="B191" s="34"/>
      <c r="C191" s="222" t="s">
        <v>3</v>
      </c>
      <c r="D191" s="222" t="s">
        <v>9957</v>
      </c>
      <c r="E191" s="19" t="s">
        <v>3</v>
      </c>
      <c r="F191" s="223">
        <v>15.39</v>
      </c>
      <c r="H191" s="34"/>
    </row>
    <row r="192" spans="2:8" s="1" customFormat="1" ht="16.899999999999999" customHeight="1">
      <c r="B192" s="34"/>
      <c r="C192" s="222" t="s">
        <v>3</v>
      </c>
      <c r="D192" s="222" t="s">
        <v>9958</v>
      </c>
      <c r="E192" s="19" t="s">
        <v>3</v>
      </c>
      <c r="F192" s="223">
        <v>23.65</v>
      </c>
      <c r="H192" s="34"/>
    </row>
    <row r="193" spans="2:8" s="1" customFormat="1" ht="16.899999999999999" customHeight="1">
      <c r="B193" s="34"/>
      <c r="C193" s="222" t="s">
        <v>3</v>
      </c>
      <c r="D193" s="222" t="s">
        <v>9959</v>
      </c>
      <c r="E193" s="19" t="s">
        <v>3</v>
      </c>
      <c r="F193" s="223">
        <v>4.8499999999999996</v>
      </c>
      <c r="H193" s="34"/>
    </row>
    <row r="194" spans="2:8" s="1" customFormat="1" ht="16.899999999999999" customHeight="1">
      <c r="B194" s="34"/>
      <c r="C194" s="222" t="s">
        <v>3</v>
      </c>
      <c r="D194" s="222" t="s">
        <v>3085</v>
      </c>
      <c r="E194" s="19" t="s">
        <v>3</v>
      </c>
      <c r="F194" s="223">
        <v>14.02</v>
      </c>
      <c r="H194" s="34"/>
    </row>
    <row r="195" spans="2:8" s="1" customFormat="1" ht="16.899999999999999" customHeight="1">
      <c r="B195" s="34"/>
      <c r="C195" s="222" t="s">
        <v>3</v>
      </c>
      <c r="D195" s="222" t="s">
        <v>3086</v>
      </c>
      <c r="E195" s="19" t="s">
        <v>3</v>
      </c>
      <c r="F195" s="223">
        <v>16.48</v>
      </c>
      <c r="H195" s="34"/>
    </row>
    <row r="196" spans="2:8" s="1" customFormat="1" ht="16.899999999999999" customHeight="1">
      <c r="B196" s="34"/>
      <c r="C196" s="222" t="s">
        <v>3</v>
      </c>
      <c r="D196" s="222" t="s">
        <v>9960</v>
      </c>
      <c r="E196" s="19" t="s">
        <v>3</v>
      </c>
      <c r="F196" s="223">
        <v>6.39</v>
      </c>
      <c r="H196" s="34"/>
    </row>
    <row r="197" spans="2:8" s="1" customFormat="1" ht="16.899999999999999" customHeight="1">
      <c r="B197" s="34"/>
      <c r="C197" s="222" t="s">
        <v>3</v>
      </c>
      <c r="D197" s="222" t="s">
        <v>4854</v>
      </c>
      <c r="E197" s="19" t="s">
        <v>3</v>
      </c>
      <c r="F197" s="223">
        <v>3.26</v>
      </c>
      <c r="H197" s="34"/>
    </row>
    <row r="198" spans="2:8" s="1" customFormat="1" ht="16.899999999999999" customHeight="1">
      <c r="B198" s="34"/>
      <c r="C198" s="222" t="s">
        <v>3</v>
      </c>
      <c r="D198" s="222" t="s">
        <v>4855</v>
      </c>
      <c r="E198" s="19" t="s">
        <v>3</v>
      </c>
      <c r="F198" s="223">
        <v>7.39</v>
      </c>
      <c r="H198" s="34"/>
    </row>
    <row r="199" spans="2:8" s="1" customFormat="1" ht="16.899999999999999" customHeight="1">
      <c r="B199" s="34"/>
      <c r="C199" s="222" t="s">
        <v>3</v>
      </c>
      <c r="D199" s="222" t="s">
        <v>4856</v>
      </c>
      <c r="E199" s="19" t="s">
        <v>3</v>
      </c>
      <c r="F199" s="223">
        <v>2.4300000000000002</v>
      </c>
      <c r="H199" s="34"/>
    </row>
    <row r="200" spans="2:8" s="1" customFormat="1" ht="16.899999999999999" customHeight="1">
      <c r="B200" s="34"/>
      <c r="C200" s="222" t="s">
        <v>3</v>
      </c>
      <c r="D200" s="222" t="s">
        <v>3087</v>
      </c>
      <c r="E200" s="19" t="s">
        <v>3</v>
      </c>
      <c r="F200" s="223">
        <v>13.25</v>
      </c>
      <c r="H200" s="34"/>
    </row>
    <row r="201" spans="2:8" s="1" customFormat="1" ht="16.899999999999999" customHeight="1">
      <c r="B201" s="34"/>
      <c r="C201" s="222" t="s">
        <v>3</v>
      </c>
      <c r="D201" s="222" t="s">
        <v>452</v>
      </c>
      <c r="E201" s="19" t="s">
        <v>3</v>
      </c>
      <c r="F201" s="223">
        <v>107.11</v>
      </c>
      <c r="H201" s="34"/>
    </row>
    <row r="202" spans="2:8" s="1" customFormat="1" ht="16.899999999999999" customHeight="1">
      <c r="B202" s="34"/>
      <c r="C202" s="224" t="s">
        <v>9851</v>
      </c>
      <c r="H202" s="34"/>
    </row>
    <row r="203" spans="2:8" s="1" customFormat="1" ht="16.899999999999999" customHeight="1">
      <c r="B203" s="34"/>
      <c r="C203" s="222" t="s">
        <v>5109</v>
      </c>
      <c r="D203" s="222" t="s">
        <v>9889</v>
      </c>
      <c r="E203" s="19" t="s">
        <v>476</v>
      </c>
      <c r="F203" s="223">
        <v>994.20600000000002</v>
      </c>
      <c r="H203" s="34"/>
    </row>
    <row r="204" spans="2:8" s="1" customFormat="1" ht="16.899999999999999" customHeight="1">
      <c r="B204" s="34"/>
      <c r="C204" s="222" t="s">
        <v>5117</v>
      </c>
      <c r="D204" s="222" t="s">
        <v>9935</v>
      </c>
      <c r="E204" s="19" t="s">
        <v>476</v>
      </c>
      <c r="F204" s="223">
        <v>85.082999999999998</v>
      </c>
      <c r="H204" s="34"/>
    </row>
    <row r="205" spans="2:8" s="1" customFormat="1" ht="16.899999999999999" customHeight="1">
      <c r="B205" s="34"/>
      <c r="C205" s="222" t="s">
        <v>5128</v>
      </c>
      <c r="D205" s="222" t="s">
        <v>9936</v>
      </c>
      <c r="E205" s="19" t="s">
        <v>439</v>
      </c>
      <c r="F205" s="223">
        <v>340.33</v>
      </c>
      <c r="H205" s="34"/>
    </row>
    <row r="206" spans="2:8" s="1" customFormat="1" ht="16.899999999999999" customHeight="1">
      <c r="B206" s="34"/>
      <c r="C206" s="222" t="s">
        <v>5138</v>
      </c>
      <c r="D206" s="222" t="s">
        <v>9890</v>
      </c>
      <c r="E206" s="19" t="s">
        <v>439</v>
      </c>
      <c r="F206" s="223">
        <v>353.714</v>
      </c>
      <c r="H206" s="34"/>
    </row>
    <row r="207" spans="2:8" s="1" customFormat="1" ht="22.5">
      <c r="B207" s="34"/>
      <c r="C207" s="222" t="s">
        <v>3514</v>
      </c>
      <c r="D207" s="222" t="s">
        <v>9937</v>
      </c>
      <c r="E207" s="19" t="s">
        <v>439</v>
      </c>
      <c r="F207" s="223">
        <v>340.33</v>
      </c>
      <c r="H207" s="34"/>
    </row>
    <row r="208" spans="2:8" s="1" customFormat="1" ht="16.899999999999999" customHeight="1">
      <c r="B208" s="34"/>
      <c r="C208" s="218" t="s">
        <v>2378</v>
      </c>
      <c r="D208" s="219" t="s">
        <v>2379</v>
      </c>
      <c r="E208" s="220" t="s">
        <v>439</v>
      </c>
      <c r="F208" s="221">
        <v>108.13500000000001</v>
      </c>
      <c r="H208" s="34"/>
    </row>
    <row r="209" spans="2:8" s="1" customFormat="1" ht="16.899999999999999" customHeight="1">
      <c r="B209" s="34"/>
      <c r="C209" s="222" t="s">
        <v>3</v>
      </c>
      <c r="D209" s="222" t="s">
        <v>9961</v>
      </c>
      <c r="E209" s="19" t="s">
        <v>3</v>
      </c>
      <c r="F209" s="223">
        <v>108.13500000000001</v>
      </c>
      <c r="H209" s="34"/>
    </row>
    <row r="210" spans="2:8" s="1" customFormat="1" ht="16.899999999999999" customHeight="1">
      <c r="B210" s="34"/>
      <c r="C210" s="224" t="s">
        <v>9851</v>
      </c>
      <c r="H210" s="34"/>
    </row>
    <row r="211" spans="2:8" s="1" customFormat="1" ht="16.899999999999999" customHeight="1">
      <c r="B211" s="34"/>
      <c r="C211" s="222" t="s">
        <v>3421</v>
      </c>
      <c r="D211" s="222" t="s">
        <v>9943</v>
      </c>
      <c r="E211" s="19" t="s">
        <v>585</v>
      </c>
      <c r="F211" s="223">
        <v>1.554</v>
      </c>
      <c r="H211" s="34"/>
    </row>
    <row r="212" spans="2:8" s="1" customFormat="1" ht="16.899999999999999" customHeight="1">
      <c r="B212" s="34"/>
      <c r="C212" s="222" t="s">
        <v>3405</v>
      </c>
      <c r="D212" s="222" t="s">
        <v>9944</v>
      </c>
      <c r="E212" s="19" t="s">
        <v>439</v>
      </c>
      <c r="F212" s="223">
        <v>334.54500000000002</v>
      </c>
      <c r="H212" s="34"/>
    </row>
    <row r="213" spans="2:8" s="1" customFormat="1" ht="16.899999999999999" customHeight="1">
      <c r="B213" s="34"/>
      <c r="C213" s="222" t="s">
        <v>3411</v>
      </c>
      <c r="D213" s="222" t="s">
        <v>9945</v>
      </c>
      <c r="E213" s="19" t="s">
        <v>439</v>
      </c>
      <c r="F213" s="223">
        <v>1009.175</v>
      </c>
      <c r="H213" s="34"/>
    </row>
    <row r="214" spans="2:8" s="1" customFormat="1" ht="16.899999999999999" customHeight="1">
      <c r="B214" s="34"/>
      <c r="C214" s="222" t="s">
        <v>3382</v>
      </c>
      <c r="D214" s="222" t="s">
        <v>9946</v>
      </c>
      <c r="E214" s="19" t="s">
        <v>439</v>
      </c>
      <c r="F214" s="223">
        <v>343.54500000000002</v>
      </c>
      <c r="H214" s="34"/>
    </row>
    <row r="215" spans="2:8" s="1" customFormat="1" ht="16.899999999999999" customHeight="1">
      <c r="B215" s="34"/>
      <c r="C215" s="222" t="s">
        <v>3396</v>
      </c>
      <c r="D215" s="222" t="s">
        <v>9962</v>
      </c>
      <c r="E215" s="19" t="s">
        <v>491</v>
      </c>
      <c r="F215" s="223">
        <v>10.814</v>
      </c>
      <c r="H215" s="34"/>
    </row>
    <row r="216" spans="2:8" s="1" customFormat="1" ht="16.899999999999999" customHeight="1">
      <c r="B216" s="34"/>
      <c r="C216" s="218" t="s">
        <v>2381</v>
      </c>
      <c r="D216" s="219" t="s">
        <v>2382</v>
      </c>
      <c r="E216" s="220" t="s">
        <v>439</v>
      </c>
      <c r="F216" s="221">
        <v>108.13500000000001</v>
      </c>
      <c r="H216" s="34"/>
    </row>
    <row r="217" spans="2:8" s="1" customFormat="1" ht="16.899999999999999" customHeight="1">
      <c r="B217" s="34"/>
      <c r="C217" s="222" t="s">
        <v>3</v>
      </c>
      <c r="D217" s="222" t="s">
        <v>9963</v>
      </c>
      <c r="E217" s="19" t="s">
        <v>3</v>
      </c>
      <c r="F217" s="223">
        <v>15.68</v>
      </c>
      <c r="H217" s="34"/>
    </row>
    <row r="218" spans="2:8" s="1" customFormat="1" ht="16.899999999999999" customHeight="1">
      <c r="B218" s="34"/>
      <c r="C218" s="222" t="s">
        <v>3</v>
      </c>
      <c r="D218" s="222" t="s">
        <v>9958</v>
      </c>
      <c r="E218" s="19" t="s">
        <v>3</v>
      </c>
      <c r="F218" s="223">
        <v>23.65</v>
      </c>
      <c r="H218" s="34"/>
    </row>
    <row r="219" spans="2:8" s="1" customFormat="1" ht="16.899999999999999" customHeight="1">
      <c r="B219" s="34"/>
      <c r="C219" s="222" t="s">
        <v>3</v>
      </c>
      <c r="D219" s="222" t="s">
        <v>9959</v>
      </c>
      <c r="E219" s="19" t="s">
        <v>3</v>
      </c>
      <c r="F219" s="223">
        <v>4.8499999999999996</v>
      </c>
      <c r="H219" s="34"/>
    </row>
    <row r="220" spans="2:8" s="1" customFormat="1" ht="16.899999999999999" customHeight="1">
      <c r="B220" s="34"/>
      <c r="C220" s="222" t="s">
        <v>3</v>
      </c>
      <c r="D220" s="222" t="s">
        <v>3085</v>
      </c>
      <c r="E220" s="19" t="s">
        <v>3</v>
      </c>
      <c r="F220" s="223">
        <v>14.02</v>
      </c>
      <c r="H220" s="34"/>
    </row>
    <row r="221" spans="2:8" s="1" customFormat="1" ht="16.899999999999999" customHeight="1">
      <c r="B221" s="34"/>
      <c r="C221" s="222" t="s">
        <v>3</v>
      </c>
      <c r="D221" s="222" t="s">
        <v>3086</v>
      </c>
      <c r="E221" s="19" t="s">
        <v>3</v>
      </c>
      <c r="F221" s="223">
        <v>16.48</v>
      </c>
      <c r="H221" s="34"/>
    </row>
    <row r="222" spans="2:8" s="1" customFormat="1" ht="16.899999999999999" customHeight="1">
      <c r="B222" s="34"/>
      <c r="C222" s="222" t="s">
        <v>3</v>
      </c>
      <c r="D222" s="222" t="s">
        <v>9964</v>
      </c>
      <c r="E222" s="19" t="s">
        <v>3</v>
      </c>
      <c r="F222" s="223">
        <v>6.55</v>
      </c>
      <c r="H222" s="34"/>
    </row>
    <row r="223" spans="2:8" s="1" customFormat="1" ht="16.899999999999999" customHeight="1">
      <c r="B223" s="34"/>
      <c r="C223" s="222" t="s">
        <v>3</v>
      </c>
      <c r="D223" s="222" t="s">
        <v>4854</v>
      </c>
      <c r="E223" s="19" t="s">
        <v>3</v>
      </c>
      <c r="F223" s="223">
        <v>3.26</v>
      </c>
      <c r="H223" s="34"/>
    </row>
    <row r="224" spans="2:8" s="1" customFormat="1" ht="16.899999999999999" customHeight="1">
      <c r="B224" s="34"/>
      <c r="C224" s="222" t="s">
        <v>3</v>
      </c>
      <c r="D224" s="222" t="s">
        <v>9965</v>
      </c>
      <c r="E224" s="19" t="s">
        <v>3</v>
      </c>
      <c r="F224" s="223">
        <v>7.63</v>
      </c>
      <c r="H224" s="34"/>
    </row>
    <row r="225" spans="2:8" s="1" customFormat="1" ht="16.899999999999999" customHeight="1">
      <c r="B225" s="34"/>
      <c r="C225" s="222" t="s">
        <v>3</v>
      </c>
      <c r="D225" s="222" t="s">
        <v>4856</v>
      </c>
      <c r="E225" s="19" t="s">
        <v>3</v>
      </c>
      <c r="F225" s="223">
        <v>2.4300000000000002</v>
      </c>
      <c r="H225" s="34"/>
    </row>
    <row r="226" spans="2:8" s="1" customFormat="1" ht="16.899999999999999" customHeight="1">
      <c r="B226" s="34"/>
      <c r="C226" s="222" t="s">
        <v>3</v>
      </c>
      <c r="D226" s="222" t="s">
        <v>9966</v>
      </c>
      <c r="E226" s="19" t="s">
        <v>3</v>
      </c>
      <c r="F226" s="223">
        <v>11.64</v>
      </c>
      <c r="H226" s="34"/>
    </row>
    <row r="227" spans="2:8" s="1" customFormat="1" ht="16.899999999999999" customHeight="1">
      <c r="B227" s="34"/>
      <c r="C227" s="222" t="s">
        <v>3</v>
      </c>
      <c r="D227" s="222" t="s">
        <v>9967</v>
      </c>
      <c r="E227" s="19" t="s">
        <v>3</v>
      </c>
      <c r="F227" s="223">
        <v>1.9450000000000001</v>
      </c>
      <c r="H227" s="34"/>
    </row>
    <row r="228" spans="2:8" s="1" customFormat="1" ht="16.899999999999999" customHeight="1">
      <c r="B228" s="34"/>
      <c r="C228" s="222" t="s">
        <v>3</v>
      </c>
      <c r="D228" s="222" t="s">
        <v>452</v>
      </c>
      <c r="E228" s="19" t="s">
        <v>3</v>
      </c>
      <c r="F228" s="223">
        <v>108.13500000000001</v>
      </c>
      <c r="H228" s="34"/>
    </row>
    <row r="229" spans="2:8" s="1" customFormat="1" ht="16.899999999999999" customHeight="1">
      <c r="B229" s="34"/>
      <c r="C229" s="224" t="s">
        <v>9851</v>
      </c>
      <c r="H229" s="34"/>
    </row>
    <row r="230" spans="2:8" s="1" customFormat="1" ht="16.899999999999999" customHeight="1">
      <c r="B230" s="34"/>
      <c r="C230" s="222" t="s">
        <v>4895</v>
      </c>
      <c r="D230" s="222" t="s">
        <v>9955</v>
      </c>
      <c r="E230" s="19" t="s">
        <v>439</v>
      </c>
      <c r="F230" s="223">
        <v>233.06</v>
      </c>
      <c r="H230" s="34"/>
    </row>
    <row r="231" spans="2:8" s="1" customFormat="1" ht="16.899999999999999" customHeight="1">
      <c r="B231" s="34"/>
      <c r="C231" s="218" t="s">
        <v>2384</v>
      </c>
      <c r="D231" s="219" t="s">
        <v>2385</v>
      </c>
      <c r="E231" s="220" t="s">
        <v>439</v>
      </c>
      <c r="F231" s="221">
        <v>120.55</v>
      </c>
      <c r="H231" s="34"/>
    </row>
    <row r="232" spans="2:8" s="1" customFormat="1" ht="16.899999999999999" customHeight="1">
      <c r="B232" s="34"/>
      <c r="C232" s="222" t="s">
        <v>3</v>
      </c>
      <c r="D232" s="222" t="s">
        <v>9968</v>
      </c>
      <c r="E232" s="19" t="s">
        <v>3</v>
      </c>
      <c r="F232" s="223">
        <v>19.399999999999999</v>
      </c>
      <c r="H232" s="34"/>
    </row>
    <row r="233" spans="2:8" s="1" customFormat="1" ht="16.899999999999999" customHeight="1">
      <c r="B233" s="34"/>
      <c r="C233" s="222" t="s">
        <v>3</v>
      </c>
      <c r="D233" s="222" t="s">
        <v>9969</v>
      </c>
      <c r="E233" s="19" t="s">
        <v>3</v>
      </c>
      <c r="F233" s="223">
        <v>5.48</v>
      </c>
      <c r="H233" s="34"/>
    </row>
    <row r="234" spans="2:8" s="1" customFormat="1" ht="16.899999999999999" customHeight="1">
      <c r="B234" s="34"/>
      <c r="C234" s="222" t="s">
        <v>3</v>
      </c>
      <c r="D234" s="222" t="s">
        <v>9970</v>
      </c>
      <c r="E234" s="19" t="s">
        <v>3</v>
      </c>
      <c r="F234" s="223">
        <v>25.38</v>
      </c>
      <c r="H234" s="34"/>
    </row>
    <row r="235" spans="2:8" s="1" customFormat="1" ht="16.899999999999999" customHeight="1">
      <c r="B235" s="34"/>
      <c r="C235" s="222" t="s">
        <v>3</v>
      </c>
      <c r="D235" s="222" t="s">
        <v>9971</v>
      </c>
      <c r="E235" s="19" t="s">
        <v>3</v>
      </c>
      <c r="F235" s="223">
        <v>3.67</v>
      </c>
      <c r="H235" s="34"/>
    </row>
    <row r="236" spans="2:8" s="1" customFormat="1" ht="16.899999999999999" customHeight="1">
      <c r="B236" s="34"/>
      <c r="C236" s="222" t="s">
        <v>3</v>
      </c>
      <c r="D236" s="222" t="s">
        <v>4857</v>
      </c>
      <c r="E236" s="19" t="s">
        <v>3</v>
      </c>
      <c r="F236" s="223">
        <v>4.55</v>
      </c>
      <c r="H236" s="34"/>
    </row>
    <row r="237" spans="2:8" s="1" customFormat="1" ht="16.899999999999999" customHeight="1">
      <c r="B237" s="34"/>
      <c r="C237" s="222" t="s">
        <v>3</v>
      </c>
      <c r="D237" s="222" t="s">
        <v>4858</v>
      </c>
      <c r="E237" s="19" t="s">
        <v>3</v>
      </c>
      <c r="F237" s="223">
        <v>5.68</v>
      </c>
      <c r="H237" s="34"/>
    </row>
    <row r="238" spans="2:8" s="1" customFormat="1" ht="16.899999999999999" customHeight="1">
      <c r="B238" s="34"/>
      <c r="C238" s="222" t="s">
        <v>3</v>
      </c>
      <c r="D238" s="222" t="s">
        <v>4859</v>
      </c>
      <c r="E238" s="19" t="s">
        <v>3</v>
      </c>
      <c r="F238" s="223">
        <v>9.3000000000000007</v>
      </c>
      <c r="H238" s="34"/>
    </row>
    <row r="239" spans="2:8" s="1" customFormat="1" ht="16.899999999999999" customHeight="1">
      <c r="B239" s="34"/>
      <c r="C239" s="222" t="s">
        <v>3</v>
      </c>
      <c r="D239" s="222" t="s">
        <v>9972</v>
      </c>
      <c r="E239" s="19" t="s">
        <v>3</v>
      </c>
      <c r="F239" s="223">
        <v>47.09</v>
      </c>
      <c r="H239" s="34"/>
    </row>
    <row r="240" spans="2:8" s="1" customFormat="1" ht="16.899999999999999" customHeight="1">
      <c r="B240" s="34"/>
      <c r="C240" s="222" t="s">
        <v>3</v>
      </c>
      <c r="D240" s="222" t="s">
        <v>452</v>
      </c>
      <c r="E240" s="19" t="s">
        <v>3</v>
      </c>
      <c r="F240" s="223">
        <v>120.55</v>
      </c>
      <c r="H240" s="34"/>
    </row>
    <row r="241" spans="2:8" s="1" customFormat="1" ht="16.899999999999999" customHeight="1">
      <c r="B241" s="34"/>
      <c r="C241" s="224" t="s">
        <v>9851</v>
      </c>
      <c r="H241" s="34"/>
    </row>
    <row r="242" spans="2:8" s="1" customFormat="1" ht="16.899999999999999" customHeight="1">
      <c r="B242" s="34"/>
      <c r="C242" s="222" t="s">
        <v>5109</v>
      </c>
      <c r="D242" s="222" t="s">
        <v>9889</v>
      </c>
      <c r="E242" s="19" t="s">
        <v>476</v>
      </c>
      <c r="F242" s="223">
        <v>994.20600000000002</v>
      </c>
      <c r="H242" s="34"/>
    </row>
    <row r="243" spans="2:8" s="1" customFormat="1" ht="16.899999999999999" customHeight="1">
      <c r="B243" s="34"/>
      <c r="C243" s="222" t="s">
        <v>5117</v>
      </c>
      <c r="D243" s="222" t="s">
        <v>9935</v>
      </c>
      <c r="E243" s="19" t="s">
        <v>476</v>
      </c>
      <c r="F243" s="223">
        <v>85.082999999999998</v>
      </c>
      <c r="H243" s="34"/>
    </row>
    <row r="244" spans="2:8" s="1" customFormat="1" ht="16.899999999999999" customHeight="1">
      <c r="B244" s="34"/>
      <c r="C244" s="222" t="s">
        <v>5128</v>
      </c>
      <c r="D244" s="222" t="s">
        <v>9936</v>
      </c>
      <c r="E244" s="19" t="s">
        <v>439</v>
      </c>
      <c r="F244" s="223">
        <v>340.33</v>
      </c>
      <c r="H244" s="34"/>
    </row>
    <row r="245" spans="2:8" s="1" customFormat="1" ht="16.899999999999999" customHeight="1">
      <c r="B245" s="34"/>
      <c r="C245" s="222" t="s">
        <v>5138</v>
      </c>
      <c r="D245" s="222" t="s">
        <v>9890</v>
      </c>
      <c r="E245" s="19" t="s">
        <v>439</v>
      </c>
      <c r="F245" s="223">
        <v>353.714</v>
      </c>
      <c r="H245" s="34"/>
    </row>
    <row r="246" spans="2:8" s="1" customFormat="1" ht="22.5">
      <c r="B246" s="34"/>
      <c r="C246" s="222" t="s">
        <v>3514</v>
      </c>
      <c r="D246" s="222" t="s">
        <v>9937</v>
      </c>
      <c r="E246" s="19" t="s">
        <v>439</v>
      </c>
      <c r="F246" s="223">
        <v>340.33</v>
      </c>
      <c r="H246" s="34"/>
    </row>
    <row r="247" spans="2:8" s="1" customFormat="1" ht="16.899999999999999" customHeight="1">
      <c r="B247" s="34"/>
      <c r="C247" s="218" t="s">
        <v>2387</v>
      </c>
      <c r="D247" s="219" t="s">
        <v>2388</v>
      </c>
      <c r="E247" s="220" t="s">
        <v>439</v>
      </c>
      <c r="F247" s="221">
        <v>121.735</v>
      </c>
      <c r="H247" s="34"/>
    </row>
    <row r="248" spans="2:8" s="1" customFormat="1" ht="16.899999999999999" customHeight="1">
      <c r="B248" s="34"/>
      <c r="C248" s="222" t="s">
        <v>3</v>
      </c>
      <c r="D248" s="222" t="s">
        <v>69</v>
      </c>
      <c r="E248" s="19" t="s">
        <v>3</v>
      </c>
      <c r="F248" s="223">
        <v>0</v>
      </c>
      <c r="H248" s="34"/>
    </row>
    <row r="249" spans="2:8" s="1" customFormat="1" ht="16.899999999999999" customHeight="1">
      <c r="B249" s="34"/>
      <c r="C249" s="222" t="s">
        <v>3</v>
      </c>
      <c r="D249" s="222" t="s">
        <v>69</v>
      </c>
      <c r="E249" s="19" t="s">
        <v>3</v>
      </c>
      <c r="F249" s="223">
        <v>0</v>
      </c>
      <c r="H249" s="34"/>
    </row>
    <row r="250" spans="2:8" s="1" customFormat="1" ht="16.899999999999999" customHeight="1">
      <c r="B250" s="34"/>
      <c r="C250" s="222" t="s">
        <v>3</v>
      </c>
      <c r="D250" s="222" t="s">
        <v>2390</v>
      </c>
      <c r="E250" s="19" t="s">
        <v>3</v>
      </c>
      <c r="F250" s="223">
        <v>121.735</v>
      </c>
      <c r="H250" s="34"/>
    </row>
    <row r="251" spans="2:8" s="1" customFormat="1" ht="16.899999999999999" customHeight="1">
      <c r="B251" s="34"/>
      <c r="C251" s="222" t="s">
        <v>3</v>
      </c>
      <c r="D251" s="222" t="s">
        <v>69</v>
      </c>
      <c r="E251" s="19" t="s">
        <v>3</v>
      </c>
      <c r="F251" s="223">
        <v>0</v>
      </c>
      <c r="H251" s="34"/>
    </row>
    <row r="252" spans="2:8" s="1" customFormat="1" ht="16.899999999999999" customHeight="1">
      <c r="B252" s="34"/>
      <c r="C252" s="222" t="s">
        <v>3</v>
      </c>
      <c r="D252" s="222" t="s">
        <v>452</v>
      </c>
      <c r="E252" s="19" t="s">
        <v>3</v>
      </c>
      <c r="F252" s="223">
        <v>121.735</v>
      </c>
      <c r="H252" s="34"/>
    </row>
    <row r="253" spans="2:8" s="1" customFormat="1" ht="16.899999999999999" customHeight="1">
      <c r="B253" s="34"/>
      <c r="C253" s="224" t="s">
        <v>9851</v>
      </c>
      <c r="H253" s="34"/>
    </row>
    <row r="254" spans="2:8" s="1" customFormat="1" ht="16.899999999999999" customHeight="1">
      <c r="B254" s="34"/>
      <c r="C254" s="222" t="s">
        <v>3421</v>
      </c>
      <c r="D254" s="222" t="s">
        <v>9943</v>
      </c>
      <c r="E254" s="19" t="s">
        <v>585</v>
      </c>
      <c r="F254" s="223">
        <v>1.554</v>
      </c>
      <c r="H254" s="34"/>
    </row>
    <row r="255" spans="2:8" s="1" customFormat="1" ht="16.899999999999999" customHeight="1">
      <c r="B255" s="34"/>
      <c r="C255" s="222" t="s">
        <v>3405</v>
      </c>
      <c r="D255" s="222" t="s">
        <v>9944</v>
      </c>
      <c r="E255" s="19" t="s">
        <v>439</v>
      </c>
      <c r="F255" s="223">
        <v>334.54500000000002</v>
      </c>
      <c r="H255" s="34"/>
    </row>
    <row r="256" spans="2:8" s="1" customFormat="1" ht="16.899999999999999" customHeight="1">
      <c r="B256" s="34"/>
      <c r="C256" s="222" t="s">
        <v>3411</v>
      </c>
      <c r="D256" s="222" t="s">
        <v>9945</v>
      </c>
      <c r="E256" s="19" t="s">
        <v>439</v>
      </c>
      <c r="F256" s="223">
        <v>1009.175</v>
      </c>
      <c r="H256" s="34"/>
    </row>
    <row r="257" spans="2:8" s="1" customFormat="1" ht="16.899999999999999" customHeight="1">
      <c r="B257" s="34"/>
      <c r="C257" s="222" t="s">
        <v>3382</v>
      </c>
      <c r="D257" s="222" t="s">
        <v>9946</v>
      </c>
      <c r="E257" s="19" t="s">
        <v>439</v>
      </c>
      <c r="F257" s="223">
        <v>343.54500000000002</v>
      </c>
      <c r="H257" s="34"/>
    </row>
    <row r="258" spans="2:8" s="1" customFormat="1" ht="16.899999999999999" customHeight="1">
      <c r="B258" s="34"/>
      <c r="C258" s="222" t="s">
        <v>3700</v>
      </c>
      <c r="D258" s="222" t="s">
        <v>9973</v>
      </c>
      <c r="E258" s="19" t="s">
        <v>439</v>
      </c>
      <c r="F258" s="223">
        <v>121.735</v>
      </c>
      <c r="H258" s="34"/>
    </row>
    <row r="259" spans="2:8" s="1" customFormat="1" ht="16.899999999999999" customHeight="1">
      <c r="B259" s="34"/>
      <c r="C259" s="218" t="s">
        <v>2390</v>
      </c>
      <c r="D259" s="219" t="s">
        <v>2391</v>
      </c>
      <c r="E259" s="220" t="s">
        <v>439</v>
      </c>
      <c r="F259" s="221">
        <v>121.735</v>
      </c>
      <c r="H259" s="34"/>
    </row>
    <row r="260" spans="2:8" s="1" customFormat="1" ht="16.899999999999999" customHeight="1">
      <c r="B260" s="34"/>
      <c r="C260" s="222" t="s">
        <v>3</v>
      </c>
      <c r="D260" s="222" t="s">
        <v>9974</v>
      </c>
      <c r="E260" s="19" t="s">
        <v>3</v>
      </c>
      <c r="F260" s="223">
        <v>19.89</v>
      </c>
      <c r="H260" s="34"/>
    </row>
    <row r="261" spans="2:8" s="1" customFormat="1" ht="16.899999999999999" customHeight="1">
      <c r="B261" s="34"/>
      <c r="C261" s="222" t="s">
        <v>3</v>
      </c>
      <c r="D261" s="222" t="s">
        <v>9969</v>
      </c>
      <c r="E261" s="19" t="s">
        <v>3</v>
      </c>
      <c r="F261" s="223">
        <v>5.48</v>
      </c>
      <c r="H261" s="34"/>
    </row>
    <row r="262" spans="2:8" s="1" customFormat="1" ht="16.899999999999999" customHeight="1">
      <c r="B262" s="34"/>
      <c r="C262" s="222" t="s">
        <v>3</v>
      </c>
      <c r="D262" s="222" t="s">
        <v>9970</v>
      </c>
      <c r="E262" s="19" t="s">
        <v>3</v>
      </c>
      <c r="F262" s="223">
        <v>25.38</v>
      </c>
      <c r="H262" s="34"/>
    </row>
    <row r="263" spans="2:8" s="1" customFormat="1" ht="16.899999999999999" customHeight="1">
      <c r="B263" s="34"/>
      <c r="C263" s="222" t="s">
        <v>3</v>
      </c>
      <c r="D263" s="222" t="s">
        <v>9975</v>
      </c>
      <c r="E263" s="19" t="s">
        <v>3</v>
      </c>
      <c r="F263" s="223">
        <v>3.91</v>
      </c>
      <c r="H263" s="34"/>
    </row>
    <row r="264" spans="2:8" s="1" customFormat="1" ht="16.899999999999999" customHeight="1">
      <c r="B264" s="34"/>
      <c r="C264" s="222" t="s">
        <v>3</v>
      </c>
      <c r="D264" s="222" t="s">
        <v>9976</v>
      </c>
      <c r="E264" s="19" t="s">
        <v>3</v>
      </c>
      <c r="F264" s="223">
        <v>4.71</v>
      </c>
      <c r="H264" s="34"/>
    </row>
    <row r="265" spans="2:8" s="1" customFormat="1" ht="16.899999999999999" customHeight="1">
      <c r="B265" s="34"/>
      <c r="C265" s="222" t="s">
        <v>3</v>
      </c>
      <c r="D265" s="222" t="s">
        <v>9977</v>
      </c>
      <c r="E265" s="19" t="s">
        <v>3</v>
      </c>
      <c r="F265" s="223">
        <v>5.84</v>
      </c>
      <c r="H265" s="34"/>
    </row>
    <row r="266" spans="2:8" s="1" customFormat="1" ht="16.899999999999999" customHeight="1">
      <c r="B266" s="34"/>
      <c r="C266" s="222" t="s">
        <v>3</v>
      </c>
      <c r="D266" s="222" t="s">
        <v>9978</v>
      </c>
      <c r="E266" s="19" t="s">
        <v>3</v>
      </c>
      <c r="F266" s="223">
        <v>9.4350000000000005</v>
      </c>
      <c r="H266" s="34"/>
    </row>
    <row r="267" spans="2:8" s="1" customFormat="1" ht="16.899999999999999" customHeight="1">
      <c r="B267" s="34"/>
      <c r="C267" s="222" t="s">
        <v>3</v>
      </c>
      <c r="D267" s="222" t="s">
        <v>9972</v>
      </c>
      <c r="E267" s="19" t="s">
        <v>3</v>
      </c>
      <c r="F267" s="223">
        <v>47.09</v>
      </c>
      <c r="H267" s="34"/>
    </row>
    <row r="268" spans="2:8" s="1" customFormat="1" ht="16.899999999999999" customHeight="1">
      <c r="B268" s="34"/>
      <c r="C268" s="222" t="s">
        <v>3</v>
      </c>
      <c r="D268" s="222" t="s">
        <v>452</v>
      </c>
      <c r="E268" s="19" t="s">
        <v>3</v>
      </c>
      <c r="F268" s="223">
        <v>121.735</v>
      </c>
      <c r="H268" s="34"/>
    </row>
    <row r="269" spans="2:8" s="1" customFormat="1" ht="16.899999999999999" customHeight="1">
      <c r="B269" s="34"/>
      <c r="C269" s="224" t="s">
        <v>9851</v>
      </c>
      <c r="H269" s="34"/>
    </row>
    <row r="270" spans="2:8" s="1" customFormat="1" ht="16.899999999999999" customHeight="1">
      <c r="B270" s="34"/>
      <c r="C270" s="222" t="s">
        <v>4895</v>
      </c>
      <c r="D270" s="222" t="s">
        <v>9955</v>
      </c>
      <c r="E270" s="19" t="s">
        <v>439</v>
      </c>
      <c r="F270" s="223">
        <v>233.06</v>
      </c>
      <c r="H270" s="34"/>
    </row>
    <row r="271" spans="2:8" s="1" customFormat="1" ht="16.899999999999999" customHeight="1">
      <c r="B271" s="34"/>
      <c r="C271" s="218" t="s">
        <v>2392</v>
      </c>
      <c r="D271" s="219" t="s">
        <v>2393</v>
      </c>
      <c r="E271" s="220" t="s">
        <v>439</v>
      </c>
      <c r="F271" s="221">
        <v>404.42599999999999</v>
      </c>
      <c r="H271" s="34"/>
    </row>
    <row r="272" spans="2:8" s="1" customFormat="1" ht="16.899999999999999" customHeight="1">
      <c r="B272" s="34"/>
      <c r="C272" s="222" t="s">
        <v>3</v>
      </c>
      <c r="D272" s="222" t="s">
        <v>9979</v>
      </c>
      <c r="E272" s="19" t="s">
        <v>3</v>
      </c>
      <c r="F272" s="223">
        <v>157.352</v>
      </c>
      <c r="H272" s="34"/>
    </row>
    <row r="273" spans="2:8" s="1" customFormat="1" ht="16.899999999999999" customHeight="1">
      <c r="B273" s="34"/>
      <c r="C273" s="222" t="s">
        <v>3</v>
      </c>
      <c r="D273" s="222" t="s">
        <v>9980</v>
      </c>
      <c r="E273" s="19" t="s">
        <v>3</v>
      </c>
      <c r="F273" s="223">
        <v>338.32799999999997</v>
      </c>
      <c r="H273" s="34"/>
    </row>
    <row r="274" spans="2:8" s="1" customFormat="1" ht="16.899999999999999" customHeight="1">
      <c r="B274" s="34"/>
      <c r="C274" s="222" t="s">
        <v>3</v>
      </c>
      <c r="D274" s="222" t="s">
        <v>9981</v>
      </c>
      <c r="E274" s="19" t="s">
        <v>3</v>
      </c>
      <c r="F274" s="223">
        <v>-15.75</v>
      </c>
      <c r="H274" s="34"/>
    </row>
    <row r="275" spans="2:8" s="1" customFormat="1" ht="16.899999999999999" customHeight="1">
      <c r="B275" s="34"/>
      <c r="C275" s="222" t="s">
        <v>3</v>
      </c>
      <c r="D275" s="222" t="s">
        <v>9982</v>
      </c>
      <c r="E275" s="19" t="s">
        <v>3</v>
      </c>
      <c r="F275" s="223">
        <v>-75.504000000000005</v>
      </c>
      <c r="H275" s="34"/>
    </row>
    <row r="276" spans="2:8" s="1" customFormat="1" ht="16.899999999999999" customHeight="1">
      <c r="B276" s="34"/>
      <c r="C276" s="222" t="s">
        <v>3</v>
      </c>
      <c r="D276" s="222" t="s">
        <v>452</v>
      </c>
      <c r="E276" s="19" t="s">
        <v>3</v>
      </c>
      <c r="F276" s="223">
        <v>404.42599999999999</v>
      </c>
      <c r="H276" s="34"/>
    </row>
    <row r="277" spans="2:8" s="1" customFormat="1" ht="16.899999999999999" customHeight="1">
      <c r="B277" s="34"/>
      <c r="C277" s="224" t="s">
        <v>9851</v>
      </c>
      <c r="H277" s="34"/>
    </row>
    <row r="278" spans="2:8" s="1" customFormat="1" ht="16.899999999999999" customHeight="1">
      <c r="B278" s="34"/>
      <c r="C278" s="222" t="s">
        <v>3211</v>
      </c>
      <c r="D278" s="222" t="s">
        <v>9983</v>
      </c>
      <c r="E278" s="19" t="s">
        <v>439</v>
      </c>
      <c r="F278" s="223">
        <v>506.56700000000001</v>
      </c>
      <c r="H278" s="34"/>
    </row>
    <row r="279" spans="2:8" s="1" customFormat="1" ht="16.899999999999999" customHeight="1">
      <c r="B279" s="34"/>
      <c r="C279" s="222" t="s">
        <v>3224</v>
      </c>
      <c r="D279" s="222" t="s">
        <v>9984</v>
      </c>
      <c r="E279" s="19" t="s">
        <v>439</v>
      </c>
      <c r="F279" s="223">
        <v>404.42599999999999</v>
      </c>
      <c r="H279" s="34"/>
    </row>
    <row r="280" spans="2:8" s="1" customFormat="1" ht="16.899999999999999" customHeight="1">
      <c r="B280" s="34"/>
      <c r="C280" s="222" t="s">
        <v>3228</v>
      </c>
      <c r="D280" s="222" t="s">
        <v>9985</v>
      </c>
      <c r="E280" s="19" t="s">
        <v>439</v>
      </c>
      <c r="F280" s="223">
        <v>404.42599999999999</v>
      </c>
      <c r="H280" s="34"/>
    </row>
    <row r="281" spans="2:8" s="1" customFormat="1" ht="16.899999999999999" customHeight="1">
      <c r="B281" s="34"/>
      <c r="C281" s="222" t="s">
        <v>3360</v>
      </c>
      <c r="D281" s="222" t="s">
        <v>9986</v>
      </c>
      <c r="E281" s="19" t="s">
        <v>439</v>
      </c>
      <c r="F281" s="223">
        <v>461.57600000000002</v>
      </c>
      <c r="H281" s="34"/>
    </row>
    <row r="282" spans="2:8" s="1" customFormat="1" ht="22.5">
      <c r="B282" s="34"/>
      <c r="C282" s="222" t="s">
        <v>3288</v>
      </c>
      <c r="D282" s="222" t="s">
        <v>9987</v>
      </c>
      <c r="E282" s="19" t="s">
        <v>439</v>
      </c>
      <c r="F282" s="223">
        <v>404.42599999999999</v>
      </c>
      <c r="H282" s="34"/>
    </row>
    <row r="283" spans="2:8" s="1" customFormat="1" ht="22.5">
      <c r="B283" s="34"/>
      <c r="C283" s="222" t="s">
        <v>3298</v>
      </c>
      <c r="D283" s="222" t="s">
        <v>9988</v>
      </c>
      <c r="E283" s="19" t="s">
        <v>439</v>
      </c>
      <c r="F283" s="223">
        <v>404.42599999999999</v>
      </c>
      <c r="H283" s="34"/>
    </row>
    <row r="284" spans="2:8" s="1" customFormat="1" ht="16.899999999999999" customHeight="1">
      <c r="B284" s="34"/>
      <c r="C284" s="222" t="s">
        <v>3320</v>
      </c>
      <c r="D284" s="222" t="s">
        <v>9989</v>
      </c>
      <c r="E284" s="19" t="s">
        <v>439</v>
      </c>
      <c r="F284" s="223">
        <v>40.442999999999998</v>
      </c>
      <c r="H284" s="34"/>
    </row>
    <row r="285" spans="2:8" s="1" customFormat="1" ht="16.899999999999999" customHeight="1">
      <c r="B285" s="34"/>
      <c r="C285" s="222" t="s">
        <v>3365</v>
      </c>
      <c r="D285" s="222" t="s">
        <v>9990</v>
      </c>
      <c r="E285" s="19" t="s">
        <v>439</v>
      </c>
      <c r="F285" s="223">
        <v>399.81700000000001</v>
      </c>
      <c r="H285" s="34"/>
    </row>
    <row r="286" spans="2:8" s="1" customFormat="1" ht="16.899999999999999" customHeight="1">
      <c r="B286" s="34"/>
      <c r="C286" s="222" t="s">
        <v>3237</v>
      </c>
      <c r="D286" s="222" t="s">
        <v>9991</v>
      </c>
      <c r="E286" s="19" t="s">
        <v>439</v>
      </c>
      <c r="F286" s="223">
        <v>20.221</v>
      </c>
      <c r="H286" s="34"/>
    </row>
    <row r="287" spans="2:8" s="1" customFormat="1" ht="16.899999999999999" customHeight="1">
      <c r="B287" s="34"/>
      <c r="C287" s="222" t="s">
        <v>3232</v>
      </c>
      <c r="D287" s="222" t="s">
        <v>9992</v>
      </c>
      <c r="E287" s="19" t="s">
        <v>439</v>
      </c>
      <c r="F287" s="223">
        <v>404.42599999999999</v>
      </c>
      <c r="H287" s="34"/>
    </row>
    <row r="288" spans="2:8" s="1" customFormat="1" ht="16.899999999999999" customHeight="1">
      <c r="B288" s="34"/>
      <c r="C288" s="218" t="s">
        <v>9993</v>
      </c>
      <c r="D288" s="219" t="s">
        <v>9994</v>
      </c>
      <c r="E288" s="220" t="s">
        <v>439</v>
      </c>
      <c r="F288" s="221">
        <v>31.780999999999999</v>
      </c>
      <c r="H288" s="34"/>
    </row>
    <row r="289" spans="2:8" s="1" customFormat="1" ht="16.899999999999999" customHeight="1">
      <c r="B289" s="34"/>
      <c r="C289" s="222" t="s">
        <v>3</v>
      </c>
      <c r="D289" s="222" t="s">
        <v>2490</v>
      </c>
      <c r="E289" s="19" t="s">
        <v>3</v>
      </c>
      <c r="F289" s="223">
        <v>31.780999999999999</v>
      </c>
      <c r="H289" s="34"/>
    </row>
    <row r="290" spans="2:8" s="1" customFormat="1" ht="16.899999999999999" customHeight="1">
      <c r="B290" s="34"/>
      <c r="C290" s="218" t="s">
        <v>9979</v>
      </c>
      <c r="D290" s="219" t="s">
        <v>9995</v>
      </c>
      <c r="E290" s="220" t="s">
        <v>439</v>
      </c>
      <c r="F290" s="221">
        <v>157.352</v>
      </c>
      <c r="H290" s="34"/>
    </row>
    <row r="291" spans="2:8" s="1" customFormat="1" ht="16.899999999999999" customHeight="1">
      <c r="B291" s="34"/>
      <c r="C291" s="222" t="s">
        <v>3</v>
      </c>
      <c r="D291" s="222" t="s">
        <v>9996</v>
      </c>
      <c r="E291" s="19" t="s">
        <v>3</v>
      </c>
      <c r="F291" s="223">
        <v>51.45</v>
      </c>
      <c r="H291" s="34"/>
    </row>
    <row r="292" spans="2:8" s="1" customFormat="1" ht="16.899999999999999" customHeight="1">
      <c r="B292" s="34"/>
      <c r="C292" s="222" t="s">
        <v>3</v>
      </c>
      <c r="D292" s="222" t="s">
        <v>9997</v>
      </c>
      <c r="E292" s="19" t="s">
        <v>3</v>
      </c>
      <c r="F292" s="223">
        <v>33.430999999999997</v>
      </c>
      <c r="H292" s="34"/>
    </row>
    <row r="293" spans="2:8" s="1" customFormat="1" ht="16.899999999999999" customHeight="1">
      <c r="B293" s="34"/>
      <c r="C293" s="222" t="s">
        <v>3</v>
      </c>
      <c r="D293" s="222" t="s">
        <v>9998</v>
      </c>
      <c r="E293" s="19" t="s">
        <v>3</v>
      </c>
      <c r="F293" s="223">
        <v>47.237000000000002</v>
      </c>
      <c r="H293" s="34"/>
    </row>
    <row r="294" spans="2:8" s="1" customFormat="1" ht="16.899999999999999" customHeight="1">
      <c r="B294" s="34"/>
      <c r="C294" s="222" t="s">
        <v>3</v>
      </c>
      <c r="D294" s="222" t="s">
        <v>9999</v>
      </c>
      <c r="E294" s="19" t="s">
        <v>3</v>
      </c>
      <c r="F294" s="223">
        <v>25.234000000000002</v>
      </c>
      <c r="H294" s="34"/>
    </row>
    <row r="295" spans="2:8" s="1" customFormat="1" ht="16.899999999999999" customHeight="1">
      <c r="B295" s="34"/>
      <c r="C295" s="222" t="s">
        <v>3</v>
      </c>
      <c r="D295" s="222" t="s">
        <v>452</v>
      </c>
      <c r="E295" s="19" t="s">
        <v>3</v>
      </c>
      <c r="F295" s="223">
        <v>157.352</v>
      </c>
      <c r="H295" s="34"/>
    </row>
    <row r="296" spans="2:8" s="1" customFormat="1" ht="16.899999999999999" customHeight="1">
      <c r="B296" s="34"/>
      <c r="C296" s="218" t="s">
        <v>9980</v>
      </c>
      <c r="D296" s="219" t="s">
        <v>10000</v>
      </c>
      <c r="E296" s="220" t="s">
        <v>439</v>
      </c>
      <c r="F296" s="221">
        <v>338.32799999999997</v>
      </c>
      <c r="H296" s="34"/>
    </row>
    <row r="297" spans="2:8" s="1" customFormat="1" ht="16.899999999999999" customHeight="1">
      <c r="B297" s="34"/>
      <c r="C297" s="222" t="s">
        <v>3</v>
      </c>
      <c r="D297" s="222" t="s">
        <v>10001</v>
      </c>
      <c r="E297" s="19" t="s">
        <v>3</v>
      </c>
      <c r="F297" s="223">
        <v>87.79</v>
      </c>
      <c r="H297" s="34"/>
    </row>
    <row r="298" spans="2:8" s="1" customFormat="1" ht="16.899999999999999" customHeight="1">
      <c r="B298" s="34"/>
      <c r="C298" s="222" t="s">
        <v>3</v>
      </c>
      <c r="D298" s="222" t="s">
        <v>10002</v>
      </c>
      <c r="E298" s="19" t="s">
        <v>3</v>
      </c>
      <c r="F298" s="223">
        <v>82.983999999999995</v>
      </c>
      <c r="H298" s="34"/>
    </row>
    <row r="299" spans="2:8" s="1" customFormat="1" ht="16.899999999999999" customHeight="1">
      <c r="B299" s="34"/>
      <c r="C299" s="222" t="s">
        <v>3</v>
      </c>
      <c r="D299" s="222" t="s">
        <v>10003</v>
      </c>
      <c r="E299" s="19" t="s">
        <v>3</v>
      </c>
      <c r="F299" s="223">
        <v>84.57</v>
      </c>
      <c r="H299" s="34"/>
    </row>
    <row r="300" spans="2:8" s="1" customFormat="1" ht="16.899999999999999" customHeight="1">
      <c r="B300" s="34"/>
      <c r="C300" s="222" t="s">
        <v>3</v>
      </c>
      <c r="D300" s="222" t="s">
        <v>10004</v>
      </c>
      <c r="E300" s="19" t="s">
        <v>3</v>
      </c>
      <c r="F300" s="223">
        <v>82.983999999999995</v>
      </c>
      <c r="H300" s="34"/>
    </row>
    <row r="301" spans="2:8" s="1" customFormat="1" ht="16.899999999999999" customHeight="1">
      <c r="B301" s="34"/>
      <c r="C301" s="222" t="s">
        <v>3</v>
      </c>
      <c r="D301" s="222" t="s">
        <v>452</v>
      </c>
      <c r="E301" s="19" t="s">
        <v>3</v>
      </c>
      <c r="F301" s="223">
        <v>338.32799999999997</v>
      </c>
      <c r="H301" s="34"/>
    </row>
    <row r="302" spans="2:8" s="1" customFormat="1" ht="16.899999999999999" customHeight="1">
      <c r="B302" s="34"/>
      <c r="C302" s="218" t="s">
        <v>2395</v>
      </c>
      <c r="D302" s="219" t="s">
        <v>2396</v>
      </c>
      <c r="E302" s="220" t="s">
        <v>2352</v>
      </c>
      <c r="F302" s="221">
        <v>4.3</v>
      </c>
      <c r="H302" s="34"/>
    </row>
    <row r="303" spans="2:8" s="1" customFormat="1" ht="16.899999999999999" customHeight="1">
      <c r="B303" s="34"/>
      <c r="C303" s="222" t="s">
        <v>3</v>
      </c>
      <c r="D303" s="222" t="s">
        <v>10005</v>
      </c>
      <c r="E303" s="19" t="s">
        <v>3</v>
      </c>
      <c r="F303" s="223">
        <v>0</v>
      </c>
      <c r="H303" s="34"/>
    </row>
    <row r="304" spans="2:8" s="1" customFormat="1" ht="16.899999999999999" customHeight="1">
      <c r="B304" s="34"/>
      <c r="C304" s="222" t="s">
        <v>3</v>
      </c>
      <c r="D304" s="222" t="s">
        <v>10006</v>
      </c>
      <c r="E304" s="19" t="s">
        <v>3</v>
      </c>
      <c r="F304" s="223">
        <v>2.5</v>
      </c>
      <c r="H304" s="34"/>
    </row>
    <row r="305" spans="2:8" s="1" customFormat="1" ht="16.899999999999999" customHeight="1">
      <c r="B305" s="34"/>
      <c r="C305" s="222" t="s">
        <v>3</v>
      </c>
      <c r="D305" s="222" t="s">
        <v>10007</v>
      </c>
      <c r="E305" s="19" t="s">
        <v>3</v>
      </c>
      <c r="F305" s="223">
        <v>1.8</v>
      </c>
      <c r="H305" s="34"/>
    </row>
    <row r="306" spans="2:8" s="1" customFormat="1" ht="16.899999999999999" customHeight="1">
      <c r="B306" s="34"/>
      <c r="C306" s="222" t="s">
        <v>3</v>
      </c>
      <c r="D306" s="222" t="s">
        <v>452</v>
      </c>
      <c r="E306" s="19" t="s">
        <v>3</v>
      </c>
      <c r="F306" s="223">
        <v>4.3</v>
      </c>
      <c r="H306" s="34"/>
    </row>
    <row r="307" spans="2:8" s="1" customFormat="1" ht="16.899999999999999" customHeight="1">
      <c r="B307" s="34"/>
      <c r="C307" s="224" t="s">
        <v>9851</v>
      </c>
      <c r="H307" s="34"/>
    </row>
    <row r="308" spans="2:8" s="1" customFormat="1" ht="16.899999999999999" customHeight="1">
      <c r="B308" s="34"/>
      <c r="C308" s="222" t="s">
        <v>3124</v>
      </c>
      <c r="D308" s="222" t="s">
        <v>10008</v>
      </c>
      <c r="E308" s="19" t="s">
        <v>476</v>
      </c>
      <c r="F308" s="223">
        <v>4.3</v>
      </c>
      <c r="H308" s="34"/>
    </row>
    <row r="309" spans="2:8" s="1" customFormat="1" ht="16.899999999999999" customHeight="1">
      <c r="B309" s="34"/>
      <c r="C309" s="222" t="s">
        <v>3128</v>
      </c>
      <c r="D309" s="222" t="s">
        <v>10009</v>
      </c>
      <c r="E309" s="19" t="s">
        <v>439</v>
      </c>
      <c r="F309" s="223">
        <v>0.86</v>
      </c>
      <c r="H309" s="34"/>
    </row>
    <row r="310" spans="2:8" s="1" customFormat="1" ht="16.899999999999999" customHeight="1">
      <c r="B310" s="34"/>
      <c r="C310" s="218" t="s">
        <v>2398</v>
      </c>
      <c r="D310" s="219" t="s">
        <v>2399</v>
      </c>
      <c r="E310" s="220" t="s">
        <v>2352</v>
      </c>
      <c r="F310" s="221">
        <v>16.14</v>
      </c>
      <c r="H310" s="34"/>
    </row>
    <row r="311" spans="2:8" s="1" customFormat="1" ht="16.899999999999999" customHeight="1">
      <c r="B311" s="34"/>
      <c r="C311" s="222" t="s">
        <v>3</v>
      </c>
      <c r="D311" s="222" t="s">
        <v>2400</v>
      </c>
      <c r="E311" s="19" t="s">
        <v>3</v>
      </c>
      <c r="F311" s="223">
        <v>16.14</v>
      </c>
      <c r="H311" s="34"/>
    </row>
    <row r="312" spans="2:8" s="1" customFormat="1" ht="16.899999999999999" customHeight="1">
      <c r="B312" s="34"/>
      <c r="C312" s="224" t="s">
        <v>9851</v>
      </c>
      <c r="H312" s="34"/>
    </row>
    <row r="313" spans="2:8" s="1" customFormat="1" ht="16.899999999999999" customHeight="1">
      <c r="B313" s="34"/>
      <c r="C313" s="222" t="s">
        <v>4312</v>
      </c>
      <c r="D313" s="222" t="s">
        <v>10010</v>
      </c>
      <c r="E313" s="19" t="s">
        <v>476</v>
      </c>
      <c r="F313" s="223">
        <v>23.305</v>
      </c>
      <c r="H313" s="34"/>
    </row>
    <row r="314" spans="2:8" s="1" customFormat="1" ht="22.5">
      <c r="B314" s="34"/>
      <c r="C314" s="222" t="s">
        <v>4329</v>
      </c>
      <c r="D314" s="222" t="s">
        <v>4330</v>
      </c>
      <c r="E314" s="19" t="s">
        <v>439</v>
      </c>
      <c r="F314" s="223">
        <v>285.47399999999999</v>
      </c>
      <c r="H314" s="34"/>
    </row>
    <row r="315" spans="2:8" s="1" customFormat="1" ht="16.899999999999999" customHeight="1">
      <c r="B315" s="34"/>
      <c r="C315" s="218" t="s">
        <v>2401</v>
      </c>
      <c r="D315" s="219" t="s">
        <v>2402</v>
      </c>
      <c r="E315" s="220" t="s">
        <v>2352</v>
      </c>
      <c r="F315" s="221">
        <v>7.165</v>
      </c>
      <c r="H315" s="34"/>
    </row>
    <row r="316" spans="2:8" s="1" customFormat="1" ht="16.899999999999999" customHeight="1">
      <c r="B316" s="34"/>
      <c r="C316" s="222" t="s">
        <v>3</v>
      </c>
      <c r="D316" s="222" t="s">
        <v>10011</v>
      </c>
      <c r="E316" s="19" t="s">
        <v>3</v>
      </c>
      <c r="F316" s="223">
        <v>7.165</v>
      </c>
      <c r="H316" s="34"/>
    </row>
    <row r="317" spans="2:8" s="1" customFormat="1" ht="16.899999999999999" customHeight="1">
      <c r="B317" s="34"/>
      <c r="C317" s="224" t="s">
        <v>9851</v>
      </c>
      <c r="H317" s="34"/>
    </row>
    <row r="318" spans="2:8" s="1" customFormat="1" ht="16.899999999999999" customHeight="1">
      <c r="B318" s="34"/>
      <c r="C318" s="222" t="s">
        <v>4312</v>
      </c>
      <c r="D318" s="222" t="s">
        <v>10010</v>
      </c>
      <c r="E318" s="19" t="s">
        <v>476</v>
      </c>
      <c r="F318" s="223">
        <v>23.305</v>
      </c>
      <c r="H318" s="34"/>
    </row>
    <row r="319" spans="2:8" s="1" customFormat="1" ht="22.5">
      <c r="B319" s="34"/>
      <c r="C319" s="222" t="s">
        <v>4329</v>
      </c>
      <c r="D319" s="222" t="s">
        <v>4330</v>
      </c>
      <c r="E319" s="19" t="s">
        <v>439</v>
      </c>
      <c r="F319" s="223">
        <v>285.47399999999999</v>
      </c>
      <c r="H319" s="34"/>
    </row>
    <row r="320" spans="2:8" s="1" customFormat="1" ht="16.899999999999999" customHeight="1">
      <c r="B320" s="34"/>
      <c r="C320" s="218" t="s">
        <v>2404</v>
      </c>
      <c r="D320" s="219" t="s">
        <v>2405</v>
      </c>
      <c r="E320" s="220" t="s">
        <v>439</v>
      </c>
      <c r="F320" s="221">
        <v>113.675</v>
      </c>
      <c r="H320" s="34"/>
    </row>
    <row r="321" spans="2:8" s="1" customFormat="1" ht="16.899999999999999" customHeight="1">
      <c r="B321" s="34"/>
      <c r="C321" s="222" t="s">
        <v>3</v>
      </c>
      <c r="D321" s="222" t="s">
        <v>2366</v>
      </c>
      <c r="E321" s="19" t="s">
        <v>3</v>
      </c>
      <c r="F321" s="223">
        <v>113.675</v>
      </c>
      <c r="H321" s="34"/>
    </row>
    <row r="322" spans="2:8" s="1" customFormat="1" ht="16.899999999999999" customHeight="1">
      <c r="B322" s="34"/>
      <c r="C322" s="224" t="s">
        <v>9851</v>
      </c>
      <c r="H322" s="34"/>
    </row>
    <row r="323" spans="2:8" s="1" customFormat="1" ht="16.899999999999999" customHeight="1">
      <c r="B323" s="34"/>
      <c r="C323" s="222" t="s">
        <v>3565</v>
      </c>
      <c r="D323" s="222" t="s">
        <v>10012</v>
      </c>
      <c r="E323" s="19" t="s">
        <v>439</v>
      </c>
      <c r="F323" s="223">
        <v>113.675</v>
      </c>
      <c r="H323" s="34"/>
    </row>
    <row r="324" spans="2:8" s="1" customFormat="1" ht="16.899999999999999" customHeight="1">
      <c r="B324" s="34"/>
      <c r="C324" s="222" t="s">
        <v>3579</v>
      </c>
      <c r="D324" s="222" t="s">
        <v>10013</v>
      </c>
      <c r="E324" s="19" t="s">
        <v>439</v>
      </c>
      <c r="F324" s="223">
        <v>227.35</v>
      </c>
      <c r="H324" s="34"/>
    </row>
    <row r="325" spans="2:8" s="1" customFormat="1" ht="22.5">
      <c r="B325" s="34"/>
      <c r="C325" s="222" t="s">
        <v>3597</v>
      </c>
      <c r="D325" s="222" t="s">
        <v>3598</v>
      </c>
      <c r="E325" s="19" t="s">
        <v>439</v>
      </c>
      <c r="F325" s="223">
        <v>251.42599999999999</v>
      </c>
      <c r="H325" s="34"/>
    </row>
    <row r="326" spans="2:8" s="1" customFormat="1" ht="22.5">
      <c r="B326" s="34"/>
      <c r="C326" s="222" t="s">
        <v>3592</v>
      </c>
      <c r="D326" s="222" t="s">
        <v>3593</v>
      </c>
      <c r="E326" s="19" t="s">
        <v>439</v>
      </c>
      <c r="F326" s="223">
        <v>251.42599999999999</v>
      </c>
      <c r="H326" s="34"/>
    </row>
    <row r="327" spans="2:8" s="1" customFormat="1" ht="16.899999999999999" customHeight="1">
      <c r="B327" s="34"/>
      <c r="C327" s="218" t="s">
        <v>2406</v>
      </c>
      <c r="D327" s="219" t="s">
        <v>2407</v>
      </c>
      <c r="E327" s="220" t="s">
        <v>439</v>
      </c>
      <c r="F327" s="221">
        <v>25.995000000000001</v>
      </c>
      <c r="H327" s="34"/>
    </row>
    <row r="328" spans="2:8" s="1" customFormat="1" ht="16.899999999999999" customHeight="1">
      <c r="B328" s="34"/>
      <c r="C328" s="222" t="s">
        <v>3</v>
      </c>
      <c r="D328" s="222" t="s">
        <v>10014</v>
      </c>
      <c r="E328" s="19" t="s">
        <v>3</v>
      </c>
      <c r="F328" s="223">
        <v>0</v>
      </c>
      <c r="H328" s="34"/>
    </row>
    <row r="329" spans="2:8" s="1" customFormat="1" ht="16.899999999999999" customHeight="1">
      <c r="B329" s="34"/>
      <c r="C329" s="222" t="s">
        <v>3</v>
      </c>
      <c r="D329" s="222" t="s">
        <v>10015</v>
      </c>
      <c r="E329" s="19" t="s">
        <v>3</v>
      </c>
      <c r="F329" s="223">
        <v>25.995000000000001</v>
      </c>
      <c r="H329" s="34"/>
    </row>
    <row r="330" spans="2:8" s="1" customFormat="1" ht="16.899999999999999" customHeight="1">
      <c r="B330" s="34"/>
      <c r="C330" s="224" t="s">
        <v>9851</v>
      </c>
      <c r="H330" s="34"/>
    </row>
    <row r="331" spans="2:8" s="1" customFormat="1" ht="16.899999999999999" customHeight="1">
      <c r="B331" s="34"/>
      <c r="C331" s="222" t="s">
        <v>3211</v>
      </c>
      <c r="D331" s="222" t="s">
        <v>9983</v>
      </c>
      <c r="E331" s="19" t="s">
        <v>439</v>
      </c>
      <c r="F331" s="223">
        <v>506.56700000000001</v>
      </c>
      <c r="H331" s="34"/>
    </row>
    <row r="332" spans="2:8" s="1" customFormat="1" ht="16.899999999999999" customHeight="1">
      <c r="B332" s="34"/>
      <c r="C332" s="222" t="s">
        <v>3569</v>
      </c>
      <c r="D332" s="222" t="s">
        <v>10016</v>
      </c>
      <c r="E332" s="19" t="s">
        <v>439</v>
      </c>
      <c r="F332" s="223">
        <v>102.14100000000001</v>
      </c>
      <c r="H332" s="34"/>
    </row>
    <row r="333" spans="2:8" s="1" customFormat="1" ht="16.899999999999999" customHeight="1">
      <c r="B333" s="34"/>
      <c r="C333" s="222" t="s">
        <v>3586</v>
      </c>
      <c r="D333" s="222" t="s">
        <v>10017</v>
      </c>
      <c r="E333" s="19" t="s">
        <v>439</v>
      </c>
      <c r="F333" s="223">
        <v>204.28200000000001</v>
      </c>
      <c r="H333" s="34"/>
    </row>
    <row r="334" spans="2:8" s="1" customFormat="1" ht="22.5">
      <c r="B334" s="34"/>
      <c r="C334" s="222" t="s">
        <v>3592</v>
      </c>
      <c r="D334" s="222" t="s">
        <v>3593</v>
      </c>
      <c r="E334" s="19" t="s">
        <v>439</v>
      </c>
      <c r="F334" s="223">
        <v>251.42599999999999</v>
      </c>
      <c r="H334" s="34"/>
    </row>
    <row r="335" spans="2:8" s="1" customFormat="1" ht="16.899999999999999" customHeight="1">
      <c r="B335" s="34"/>
      <c r="C335" s="218" t="s">
        <v>2409</v>
      </c>
      <c r="D335" s="219" t="s">
        <v>2410</v>
      </c>
      <c r="E335" s="220" t="s">
        <v>439</v>
      </c>
      <c r="F335" s="221">
        <v>76.146000000000001</v>
      </c>
      <c r="H335" s="34"/>
    </row>
    <row r="336" spans="2:8" s="1" customFormat="1" ht="16.899999999999999" customHeight="1">
      <c r="B336" s="34"/>
      <c r="C336" s="222" t="s">
        <v>3</v>
      </c>
      <c r="D336" s="222" t="s">
        <v>10018</v>
      </c>
      <c r="E336" s="19" t="s">
        <v>3</v>
      </c>
      <c r="F336" s="223">
        <v>0</v>
      </c>
      <c r="H336" s="34"/>
    </row>
    <row r="337" spans="2:8" s="1" customFormat="1" ht="16.899999999999999" customHeight="1">
      <c r="B337" s="34"/>
      <c r="C337" s="222" t="s">
        <v>3</v>
      </c>
      <c r="D337" s="222" t="s">
        <v>10019</v>
      </c>
      <c r="E337" s="19" t="s">
        <v>3</v>
      </c>
      <c r="F337" s="223">
        <v>76.146000000000001</v>
      </c>
      <c r="H337" s="34"/>
    </row>
    <row r="338" spans="2:8" s="1" customFormat="1" ht="16.899999999999999" customHeight="1">
      <c r="B338" s="34"/>
      <c r="C338" s="224" t="s">
        <v>9851</v>
      </c>
      <c r="H338" s="34"/>
    </row>
    <row r="339" spans="2:8" s="1" customFormat="1" ht="16.899999999999999" customHeight="1">
      <c r="B339" s="34"/>
      <c r="C339" s="222" t="s">
        <v>3211</v>
      </c>
      <c r="D339" s="222" t="s">
        <v>9983</v>
      </c>
      <c r="E339" s="19" t="s">
        <v>439</v>
      </c>
      <c r="F339" s="223">
        <v>506.56700000000001</v>
      </c>
      <c r="H339" s="34"/>
    </row>
    <row r="340" spans="2:8" s="1" customFormat="1" ht="16.899999999999999" customHeight="1">
      <c r="B340" s="34"/>
      <c r="C340" s="222" t="s">
        <v>3569</v>
      </c>
      <c r="D340" s="222" t="s">
        <v>10016</v>
      </c>
      <c r="E340" s="19" t="s">
        <v>439</v>
      </c>
      <c r="F340" s="223">
        <v>102.14100000000001</v>
      </c>
      <c r="H340" s="34"/>
    </row>
    <row r="341" spans="2:8" s="1" customFormat="1" ht="16.899999999999999" customHeight="1">
      <c r="B341" s="34"/>
      <c r="C341" s="222" t="s">
        <v>3586</v>
      </c>
      <c r="D341" s="222" t="s">
        <v>10017</v>
      </c>
      <c r="E341" s="19" t="s">
        <v>439</v>
      </c>
      <c r="F341" s="223">
        <v>204.28200000000001</v>
      </c>
      <c r="H341" s="34"/>
    </row>
    <row r="342" spans="2:8" s="1" customFormat="1" ht="16.899999999999999" customHeight="1">
      <c r="B342" s="34"/>
      <c r="C342" s="222" t="s">
        <v>3539</v>
      </c>
      <c r="D342" s="222" t="s">
        <v>10020</v>
      </c>
      <c r="E342" s="19" t="s">
        <v>439</v>
      </c>
      <c r="F342" s="223">
        <v>76.146000000000001</v>
      </c>
      <c r="H342" s="34"/>
    </row>
    <row r="343" spans="2:8" s="1" customFormat="1" ht="16.899999999999999" customHeight="1">
      <c r="B343" s="34"/>
      <c r="C343" s="222" t="s">
        <v>3549</v>
      </c>
      <c r="D343" s="222" t="s">
        <v>10021</v>
      </c>
      <c r="E343" s="19" t="s">
        <v>439</v>
      </c>
      <c r="F343" s="223">
        <v>76.146000000000001</v>
      </c>
      <c r="H343" s="34"/>
    </row>
    <row r="344" spans="2:8" s="1" customFormat="1" ht="22.5">
      <c r="B344" s="34"/>
      <c r="C344" s="222" t="s">
        <v>3597</v>
      </c>
      <c r="D344" s="222" t="s">
        <v>3598</v>
      </c>
      <c r="E344" s="19" t="s">
        <v>439</v>
      </c>
      <c r="F344" s="223">
        <v>251.42599999999999</v>
      </c>
      <c r="H344" s="34"/>
    </row>
    <row r="345" spans="2:8" s="1" customFormat="1" ht="22.5">
      <c r="B345" s="34"/>
      <c r="C345" s="222" t="s">
        <v>3592</v>
      </c>
      <c r="D345" s="222" t="s">
        <v>3593</v>
      </c>
      <c r="E345" s="19" t="s">
        <v>439</v>
      </c>
      <c r="F345" s="223">
        <v>251.42599999999999</v>
      </c>
      <c r="H345" s="34"/>
    </row>
    <row r="346" spans="2:8" s="1" customFormat="1" ht="16.899999999999999" customHeight="1">
      <c r="B346" s="34"/>
      <c r="C346" s="218" t="s">
        <v>2412</v>
      </c>
      <c r="D346" s="219" t="s">
        <v>2413</v>
      </c>
      <c r="E346" s="220" t="s">
        <v>439</v>
      </c>
      <c r="F346" s="221">
        <v>85.84</v>
      </c>
      <c r="H346" s="34"/>
    </row>
    <row r="347" spans="2:8" s="1" customFormat="1" ht="16.899999999999999" customHeight="1">
      <c r="B347" s="34"/>
      <c r="C347" s="222" t="s">
        <v>3</v>
      </c>
      <c r="D347" s="222" t="s">
        <v>5062</v>
      </c>
      <c r="E347" s="19" t="s">
        <v>3</v>
      </c>
      <c r="F347" s="223">
        <v>0</v>
      </c>
      <c r="H347" s="34"/>
    </row>
    <row r="348" spans="2:8" s="1" customFormat="1" ht="16.899999999999999" customHeight="1">
      <c r="B348" s="34"/>
      <c r="C348" s="222" t="s">
        <v>3</v>
      </c>
      <c r="D348" s="222" t="s">
        <v>3</v>
      </c>
      <c r="E348" s="19" t="s">
        <v>3</v>
      </c>
      <c r="F348" s="223">
        <v>0</v>
      </c>
      <c r="H348" s="34"/>
    </row>
    <row r="349" spans="2:8" s="1" customFormat="1" ht="16.899999999999999" customHeight="1">
      <c r="B349" s="34"/>
      <c r="C349" s="222" t="s">
        <v>3</v>
      </c>
      <c r="D349" s="222" t="s">
        <v>5063</v>
      </c>
      <c r="E349" s="19" t="s">
        <v>3</v>
      </c>
      <c r="F349" s="223">
        <v>58.37</v>
      </c>
      <c r="H349" s="34"/>
    </row>
    <row r="350" spans="2:8" s="1" customFormat="1" ht="16.899999999999999" customHeight="1">
      <c r="B350" s="34"/>
      <c r="C350" s="222" t="s">
        <v>3</v>
      </c>
      <c r="D350" s="222" t="s">
        <v>5064</v>
      </c>
      <c r="E350" s="19" t="s">
        <v>3</v>
      </c>
      <c r="F350" s="223">
        <v>15.87</v>
      </c>
      <c r="H350" s="34"/>
    </row>
    <row r="351" spans="2:8" s="1" customFormat="1" ht="16.899999999999999" customHeight="1">
      <c r="B351" s="34"/>
      <c r="C351" s="222" t="s">
        <v>3</v>
      </c>
      <c r="D351" s="222" t="s">
        <v>5065</v>
      </c>
      <c r="E351" s="19" t="s">
        <v>3</v>
      </c>
      <c r="F351" s="223">
        <v>11.6</v>
      </c>
      <c r="H351" s="34"/>
    </row>
    <row r="352" spans="2:8" s="1" customFormat="1" ht="16.899999999999999" customHeight="1">
      <c r="B352" s="34"/>
      <c r="C352" s="222" t="s">
        <v>2412</v>
      </c>
      <c r="D352" s="222" t="s">
        <v>452</v>
      </c>
      <c r="E352" s="19" t="s">
        <v>3</v>
      </c>
      <c r="F352" s="223">
        <v>85.84</v>
      </c>
      <c r="H352" s="34"/>
    </row>
    <row r="353" spans="2:8" s="1" customFormat="1" ht="16.899999999999999" customHeight="1">
      <c r="B353" s="34"/>
      <c r="C353" s="224" t="s">
        <v>9851</v>
      </c>
      <c r="H353" s="34"/>
    </row>
    <row r="354" spans="2:8" s="1" customFormat="1" ht="16.899999999999999" customHeight="1">
      <c r="B354" s="34"/>
      <c r="C354" s="222" t="s">
        <v>5058</v>
      </c>
      <c r="D354" s="222" t="s">
        <v>10022</v>
      </c>
      <c r="E354" s="19" t="s">
        <v>439</v>
      </c>
      <c r="F354" s="223">
        <v>85.84</v>
      </c>
      <c r="H354" s="34"/>
    </row>
    <row r="355" spans="2:8" s="1" customFormat="1" ht="16.899999999999999" customHeight="1">
      <c r="B355" s="34"/>
      <c r="C355" s="222" t="s">
        <v>3204</v>
      </c>
      <c r="D355" s="222" t="s">
        <v>10023</v>
      </c>
      <c r="E355" s="19" t="s">
        <v>439</v>
      </c>
      <c r="F355" s="223">
        <v>85.84</v>
      </c>
      <c r="H355" s="34"/>
    </row>
    <row r="356" spans="2:8" s="1" customFormat="1" ht="16.899999999999999" customHeight="1">
      <c r="B356" s="34"/>
      <c r="C356" s="222" t="s">
        <v>5067</v>
      </c>
      <c r="D356" s="222" t="s">
        <v>10024</v>
      </c>
      <c r="E356" s="19" t="s">
        <v>439</v>
      </c>
      <c r="F356" s="223">
        <v>171.68</v>
      </c>
      <c r="H356" s="34"/>
    </row>
    <row r="357" spans="2:8" s="1" customFormat="1" ht="16.899999999999999" customHeight="1">
      <c r="B357" s="34"/>
      <c r="C357" s="218" t="s">
        <v>2415</v>
      </c>
      <c r="D357" s="219" t="s">
        <v>2416</v>
      </c>
      <c r="E357" s="220" t="s">
        <v>439</v>
      </c>
      <c r="F357" s="221">
        <v>620.68899999999996</v>
      </c>
      <c r="H357" s="34"/>
    </row>
    <row r="358" spans="2:8" s="1" customFormat="1" ht="16.899999999999999" customHeight="1">
      <c r="B358" s="34"/>
      <c r="C358" s="222" t="s">
        <v>3</v>
      </c>
      <c r="D358" s="222" t="s">
        <v>10025</v>
      </c>
      <c r="E358" s="19" t="s">
        <v>3</v>
      </c>
      <c r="F358" s="223">
        <v>0</v>
      </c>
      <c r="H358" s="34"/>
    </row>
    <row r="359" spans="2:8" s="1" customFormat="1" ht="16.899999999999999" customHeight="1">
      <c r="B359" s="34"/>
      <c r="C359" s="222" t="s">
        <v>3</v>
      </c>
      <c r="D359" s="222" t="s">
        <v>10026</v>
      </c>
      <c r="E359" s="19" t="s">
        <v>3</v>
      </c>
      <c r="F359" s="223">
        <v>598.68899999999996</v>
      </c>
      <c r="H359" s="34"/>
    </row>
    <row r="360" spans="2:8" s="1" customFormat="1" ht="16.899999999999999" customHeight="1">
      <c r="B360" s="34"/>
      <c r="C360" s="222" t="s">
        <v>3</v>
      </c>
      <c r="D360" s="222" t="s">
        <v>10027</v>
      </c>
      <c r="E360" s="19" t="s">
        <v>3</v>
      </c>
      <c r="F360" s="223">
        <v>22</v>
      </c>
      <c r="H360" s="34"/>
    </row>
    <row r="361" spans="2:8" s="1" customFormat="1" ht="16.899999999999999" customHeight="1">
      <c r="B361" s="34"/>
      <c r="C361" s="222" t="s">
        <v>3</v>
      </c>
      <c r="D361" s="222" t="s">
        <v>452</v>
      </c>
      <c r="E361" s="19" t="s">
        <v>3</v>
      </c>
      <c r="F361" s="223">
        <v>620.68899999999996</v>
      </c>
      <c r="H361" s="34"/>
    </row>
    <row r="362" spans="2:8" s="1" customFormat="1" ht="16.899999999999999" customHeight="1">
      <c r="B362" s="34"/>
      <c r="C362" s="224" t="s">
        <v>9851</v>
      </c>
      <c r="H362" s="34"/>
    </row>
    <row r="363" spans="2:8" s="1" customFormat="1" ht="22.5">
      <c r="B363" s="34"/>
      <c r="C363" s="222" t="s">
        <v>3486</v>
      </c>
      <c r="D363" s="222" t="s">
        <v>10028</v>
      </c>
      <c r="E363" s="19" t="s">
        <v>439</v>
      </c>
      <c r="F363" s="223">
        <v>620.68899999999996</v>
      </c>
      <c r="H363" s="34"/>
    </row>
    <row r="364" spans="2:8" s="1" customFormat="1" ht="22.5">
      <c r="B364" s="34"/>
      <c r="C364" s="222" t="s">
        <v>3490</v>
      </c>
      <c r="D364" s="222" t="s">
        <v>10029</v>
      </c>
      <c r="E364" s="19" t="s">
        <v>439</v>
      </c>
      <c r="F364" s="223">
        <v>55862.01</v>
      </c>
      <c r="H364" s="34"/>
    </row>
    <row r="365" spans="2:8" s="1" customFormat="1" ht="22.5">
      <c r="B365" s="34"/>
      <c r="C365" s="222" t="s">
        <v>3496</v>
      </c>
      <c r="D365" s="222" t="s">
        <v>10030</v>
      </c>
      <c r="E365" s="19" t="s">
        <v>439</v>
      </c>
      <c r="F365" s="223">
        <v>620.68899999999996</v>
      </c>
      <c r="H365" s="34"/>
    </row>
    <row r="366" spans="2:8" s="1" customFormat="1" ht="16.899999999999999" customHeight="1">
      <c r="B366" s="34"/>
      <c r="C366" s="222" t="s">
        <v>3500</v>
      </c>
      <c r="D366" s="222" t="s">
        <v>10031</v>
      </c>
      <c r="E366" s="19" t="s">
        <v>439</v>
      </c>
      <c r="F366" s="223">
        <v>620.68899999999996</v>
      </c>
      <c r="H366" s="34"/>
    </row>
    <row r="367" spans="2:8" s="1" customFormat="1" ht="16.899999999999999" customHeight="1">
      <c r="B367" s="34"/>
      <c r="C367" s="222" t="s">
        <v>3505</v>
      </c>
      <c r="D367" s="222" t="s">
        <v>10032</v>
      </c>
      <c r="E367" s="19" t="s">
        <v>439</v>
      </c>
      <c r="F367" s="223">
        <v>55862.01</v>
      </c>
      <c r="H367" s="34"/>
    </row>
    <row r="368" spans="2:8" s="1" customFormat="1" ht="16.899999999999999" customHeight="1">
      <c r="B368" s="34"/>
      <c r="C368" s="222" t="s">
        <v>3509</v>
      </c>
      <c r="D368" s="222" t="s">
        <v>10033</v>
      </c>
      <c r="E368" s="19" t="s">
        <v>439</v>
      </c>
      <c r="F368" s="223">
        <v>620.68899999999996</v>
      </c>
      <c r="H368" s="34"/>
    </row>
    <row r="369" spans="2:8" s="1" customFormat="1" ht="16.899999999999999" customHeight="1">
      <c r="B369" s="34"/>
      <c r="C369" s="222" t="s">
        <v>3519</v>
      </c>
      <c r="D369" s="222" t="s">
        <v>10034</v>
      </c>
      <c r="E369" s="19" t="s">
        <v>439</v>
      </c>
      <c r="F369" s="223">
        <v>620.68899999999996</v>
      </c>
      <c r="H369" s="34"/>
    </row>
    <row r="370" spans="2:8" s="1" customFormat="1" ht="16.899999999999999" customHeight="1">
      <c r="B370" s="34"/>
      <c r="C370" s="222" t="s">
        <v>3524</v>
      </c>
      <c r="D370" s="222" t="s">
        <v>10035</v>
      </c>
      <c r="E370" s="19" t="s">
        <v>439</v>
      </c>
      <c r="F370" s="223">
        <v>620.68899999999996</v>
      </c>
      <c r="H370" s="34"/>
    </row>
    <row r="371" spans="2:8" s="1" customFormat="1" ht="16.899999999999999" customHeight="1">
      <c r="B371" s="34"/>
      <c r="C371" s="218" t="s">
        <v>2418</v>
      </c>
      <c r="D371" s="219" t="s">
        <v>2419</v>
      </c>
      <c r="E371" s="220" t="s">
        <v>2352</v>
      </c>
      <c r="F371" s="221">
        <v>12.13</v>
      </c>
      <c r="H371" s="34"/>
    </row>
    <row r="372" spans="2:8" s="1" customFormat="1" ht="16.899999999999999" customHeight="1">
      <c r="B372" s="34"/>
      <c r="C372" s="222" t="s">
        <v>3</v>
      </c>
      <c r="D372" s="222" t="s">
        <v>10036</v>
      </c>
      <c r="E372" s="19" t="s">
        <v>3</v>
      </c>
      <c r="F372" s="223">
        <v>8.4</v>
      </c>
      <c r="H372" s="34"/>
    </row>
    <row r="373" spans="2:8" s="1" customFormat="1" ht="16.899999999999999" customHeight="1">
      <c r="B373" s="34"/>
      <c r="C373" s="222" t="s">
        <v>3</v>
      </c>
      <c r="D373" s="222" t="s">
        <v>10037</v>
      </c>
      <c r="E373" s="19" t="s">
        <v>3</v>
      </c>
      <c r="F373" s="223">
        <v>1.5</v>
      </c>
      <c r="H373" s="34"/>
    </row>
    <row r="374" spans="2:8" s="1" customFormat="1" ht="16.899999999999999" customHeight="1">
      <c r="B374" s="34"/>
      <c r="C374" s="222" t="s">
        <v>3</v>
      </c>
      <c r="D374" s="222" t="s">
        <v>10038</v>
      </c>
      <c r="E374" s="19" t="s">
        <v>3</v>
      </c>
      <c r="F374" s="223">
        <v>1.2</v>
      </c>
      <c r="H374" s="34"/>
    </row>
    <row r="375" spans="2:8" s="1" customFormat="1" ht="16.899999999999999" customHeight="1">
      <c r="B375" s="34"/>
      <c r="C375" s="222" t="s">
        <v>3</v>
      </c>
      <c r="D375" s="222" t="s">
        <v>10039</v>
      </c>
      <c r="E375" s="19" t="s">
        <v>3</v>
      </c>
      <c r="F375" s="223">
        <v>1.03</v>
      </c>
      <c r="H375" s="34"/>
    </row>
    <row r="376" spans="2:8" s="1" customFormat="1" ht="16.899999999999999" customHeight="1">
      <c r="B376" s="34"/>
      <c r="C376" s="222" t="s">
        <v>3</v>
      </c>
      <c r="D376" s="222" t="s">
        <v>452</v>
      </c>
      <c r="E376" s="19" t="s">
        <v>3</v>
      </c>
      <c r="F376" s="223">
        <v>12.13</v>
      </c>
      <c r="H376" s="34"/>
    </row>
    <row r="377" spans="2:8" s="1" customFormat="1" ht="16.899999999999999" customHeight="1">
      <c r="B377" s="34"/>
      <c r="C377" s="224" t="s">
        <v>9851</v>
      </c>
      <c r="H377" s="34"/>
    </row>
    <row r="378" spans="2:8" s="1" customFormat="1" ht="16.899999999999999" customHeight="1">
      <c r="B378" s="34"/>
      <c r="C378" s="222" t="s">
        <v>3167</v>
      </c>
      <c r="D378" s="222" t="s">
        <v>10040</v>
      </c>
      <c r="E378" s="19" t="s">
        <v>439</v>
      </c>
      <c r="F378" s="223">
        <v>86.4</v>
      </c>
      <c r="H378" s="34"/>
    </row>
    <row r="379" spans="2:8" s="1" customFormat="1" ht="16.899999999999999" customHeight="1">
      <c r="B379" s="34"/>
      <c r="C379" s="222" t="s">
        <v>3143</v>
      </c>
      <c r="D379" s="222" t="s">
        <v>10041</v>
      </c>
      <c r="E379" s="19" t="s">
        <v>476</v>
      </c>
      <c r="F379" s="223">
        <v>165.59800000000001</v>
      </c>
      <c r="H379" s="34"/>
    </row>
    <row r="380" spans="2:8" s="1" customFormat="1" ht="16.899999999999999" customHeight="1">
      <c r="B380" s="34"/>
      <c r="C380" s="222" t="s">
        <v>3143</v>
      </c>
      <c r="D380" s="222" t="s">
        <v>10041</v>
      </c>
      <c r="E380" s="19" t="s">
        <v>476</v>
      </c>
      <c r="F380" s="223">
        <v>369.19600000000003</v>
      </c>
      <c r="H380" s="34"/>
    </row>
    <row r="381" spans="2:8" s="1" customFormat="1" ht="16.899999999999999" customHeight="1">
      <c r="B381" s="34"/>
      <c r="C381" s="222" t="s">
        <v>3360</v>
      </c>
      <c r="D381" s="222" t="s">
        <v>9986</v>
      </c>
      <c r="E381" s="19" t="s">
        <v>439</v>
      </c>
      <c r="F381" s="223">
        <v>461.57600000000002</v>
      </c>
      <c r="H381" s="34"/>
    </row>
    <row r="382" spans="2:8" s="1" customFormat="1" ht="22.5">
      <c r="B382" s="34"/>
      <c r="C382" s="222" t="s">
        <v>3308</v>
      </c>
      <c r="D382" s="222" t="s">
        <v>10042</v>
      </c>
      <c r="E382" s="19" t="s">
        <v>476</v>
      </c>
      <c r="F382" s="223">
        <v>165.59800000000001</v>
      </c>
      <c r="H382" s="34"/>
    </row>
    <row r="383" spans="2:8" s="1" customFormat="1" ht="16.899999999999999" customHeight="1">
      <c r="B383" s="34"/>
      <c r="C383" s="222" t="s">
        <v>3365</v>
      </c>
      <c r="D383" s="222" t="s">
        <v>9990</v>
      </c>
      <c r="E383" s="19" t="s">
        <v>439</v>
      </c>
      <c r="F383" s="223">
        <v>399.81700000000001</v>
      </c>
      <c r="H383" s="34"/>
    </row>
    <row r="384" spans="2:8" s="1" customFormat="1" ht="16.899999999999999" customHeight="1">
      <c r="B384" s="34"/>
      <c r="C384" s="222" t="s">
        <v>3371</v>
      </c>
      <c r="D384" s="222" t="s">
        <v>9990</v>
      </c>
      <c r="E384" s="19" t="s">
        <v>439</v>
      </c>
      <c r="F384" s="223">
        <v>61.759</v>
      </c>
      <c r="H384" s="34"/>
    </row>
    <row r="385" spans="2:8" s="1" customFormat="1" ht="16.899999999999999" customHeight="1">
      <c r="B385" s="34"/>
      <c r="C385" s="222" t="s">
        <v>3159</v>
      </c>
      <c r="D385" s="222" t="s">
        <v>3160</v>
      </c>
      <c r="E385" s="19" t="s">
        <v>476</v>
      </c>
      <c r="F385" s="223">
        <v>279.48599999999999</v>
      </c>
      <c r="H385" s="34"/>
    </row>
    <row r="386" spans="2:8" s="1" customFormat="1" ht="16.899999999999999" customHeight="1">
      <c r="B386" s="34"/>
      <c r="C386" s="222" t="s">
        <v>3263</v>
      </c>
      <c r="D386" s="222" t="s">
        <v>3264</v>
      </c>
      <c r="E386" s="19" t="s">
        <v>476</v>
      </c>
      <c r="F386" s="223">
        <v>45.902999999999999</v>
      </c>
      <c r="H386" s="34"/>
    </row>
    <row r="387" spans="2:8" s="1" customFormat="1" ht="16.899999999999999" customHeight="1">
      <c r="B387" s="34"/>
      <c r="C387" s="218" t="s">
        <v>2421</v>
      </c>
      <c r="D387" s="219" t="s">
        <v>2422</v>
      </c>
      <c r="E387" s="220" t="s">
        <v>2352</v>
      </c>
      <c r="F387" s="221">
        <v>13</v>
      </c>
      <c r="H387" s="34"/>
    </row>
    <row r="388" spans="2:8" s="1" customFormat="1" ht="16.899999999999999" customHeight="1">
      <c r="B388" s="34"/>
      <c r="C388" s="222" t="s">
        <v>3</v>
      </c>
      <c r="D388" s="222" t="s">
        <v>10043</v>
      </c>
      <c r="E388" s="19" t="s">
        <v>3</v>
      </c>
      <c r="F388" s="223">
        <v>10.8</v>
      </c>
      <c r="H388" s="34"/>
    </row>
    <row r="389" spans="2:8" s="1" customFormat="1" ht="16.899999999999999" customHeight="1">
      <c r="B389" s="34"/>
      <c r="C389" s="222" t="s">
        <v>3</v>
      </c>
      <c r="D389" s="222" t="s">
        <v>10044</v>
      </c>
      <c r="E389" s="19" t="s">
        <v>3</v>
      </c>
      <c r="F389" s="223">
        <v>2.2000000000000002</v>
      </c>
      <c r="H389" s="34"/>
    </row>
    <row r="390" spans="2:8" s="1" customFormat="1" ht="16.899999999999999" customHeight="1">
      <c r="B390" s="34"/>
      <c r="C390" s="222" t="s">
        <v>3</v>
      </c>
      <c r="D390" s="222" t="s">
        <v>452</v>
      </c>
      <c r="E390" s="19" t="s">
        <v>3</v>
      </c>
      <c r="F390" s="223">
        <v>13</v>
      </c>
      <c r="H390" s="34"/>
    </row>
    <row r="391" spans="2:8" s="1" customFormat="1" ht="16.899999999999999" customHeight="1">
      <c r="B391" s="34"/>
      <c r="C391" s="224" t="s">
        <v>9851</v>
      </c>
      <c r="H391" s="34"/>
    </row>
    <row r="392" spans="2:8" s="1" customFormat="1" ht="16.899999999999999" customHeight="1">
      <c r="B392" s="34"/>
      <c r="C392" s="222" t="s">
        <v>3167</v>
      </c>
      <c r="D392" s="222" t="s">
        <v>10040</v>
      </c>
      <c r="E392" s="19" t="s">
        <v>439</v>
      </c>
      <c r="F392" s="223">
        <v>86.4</v>
      </c>
      <c r="H392" s="34"/>
    </row>
    <row r="393" spans="2:8" s="1" customFormat="1" ht="16.899999999999999" customHeight="1">
      <c r="B393" s="34"/>
      <c r="C393" s="222" t="s">
        <v>3143</v>
      </c>
      <c r="D393" s="222" t="s">
        <v>10041</v>
      </c>
      <c r="E393" s="19" t="s">
        <v>476</v>
      </c>
      <c r="F393" s="223">
        <v>165.59800000000001</v>
      </c>
      <c r="H393" s="34"/>
    </row>
    <row r="394" spans="2:8" s="1" customFormat="1" ht="16.899999999999999" customHeight="1">
      <c r="B394" s="34"/>
      <c r="C394" s="222" t="s">
        <v>3143</v>
      </c>
      <c r="D394" s="222" t="s">
        <v>10041</v>
      </c>
      <c r="E394" s="19" t="s">
        <v>476</v>
      </c>
      <c r="F394" s="223">
        <v>369.19600000000003</v>
      </c>
      <c r="H394" s="34"/>
    </row>
    <row r="395" spans="2:8" s="1" customFormat="1" ht="16.899999999999999" customHeight="1">
      <c r="B395" s="34"/>
      <c r="C395" s="222" t="s">
        <v>3360</v>
      </c>
      <c r="D395" s="222" t="s">
        <v>9986</v>
      </c>
      <c r="E395" s="19" t="s">
        <v>439</v>
      </c>
      <c r="F395" s="223">
        <v>461.57600000000002</v>
      </c>
      <c r="H395" s="34"/>
    </row>
    <row r="396" spans="2:8" s="1" customFormat="1" ht="22.5">
      <c r="B396" s="34"/>
      <c r="C396" s="222" t="s">
        <v>3308</v>
      </c>
      <c r="D396" s="222" t="s">
        <v>10042</v>
      </c>
      <c r="E396" s="19" t="s">
        <v>476</v>
      </c>
      <c r="F396" s="223">
        <v>165.59800000000001</v>
      </c>
      <c r="H396" s="34"/>
    </row>
    <row r="397" spans="2:8" s="1" customFormat="1" ht="16.899999999999999" customHeight="1">
      <c r="B397" s="34"/>
      <c r="C397" s="222" t="s">
        <v>3365</v>
      </c>
      <c r="D397" s="222" t="s">
        <v>9990</v>
      </c>
      <c r="E397" s="19" t="s">
        <v>439</v>
      </c>
      <c r="F397" s="223">
        <v>399.81700000000001</v>
      </c>
      <c r="H397" s="34"/>
    </row>
    <row r="398" spans="2:8" s="1" customFormat="1" ht="16.899999999999999" customHeight="1">
      <c r="B398" s="34"/>
      <c r="C398" s="222" t="s">
        <v>3371</v>
      </c>
      <c r="D398" s="222" t="s">
        <v>9990</v>
      </c>
      <c r="E398" s="19" t="s">
        <v>439</v>
      </c>
      <c r="F398" s="223">
        <v>61.759</v>
      </c>
      <c r="H398" s="34"/>
    </row>
    <row r="399" spans="2:8" s="1" customFormat="1" ht="16.899999999999999" customHeight="1">
      <c r="B399" s="34"/>
      <c r="C399" s="222" t="s">
        <v>3159</v>
      </c>
      <c r="D399" s="222" t="s">
        <v>3160</v>
      </c>
      <c r="E399" s="19" t="s">
        <v>476</v>
      </c>
      <c r="F399" s="223">
        <v>279.48599999999999</v>
      </c>
      <c r="H399" s="34"/>
    </row>
    <row r="400" spans="2:8" s="1" customFormat="1" ht="16.899999999999999" customHeight="1">
      <c r="B400" s="34"/>
      <c r="C400" s="222" t="s">
        <v>3263</v>
      </c>
      <c r="D400" s="222" t="s">
        <v>3264</v>
      </c>
      <c r="E400" s="19" t="s">
        <v>476</v>
      </c>
      <c r="F400" s="223">
        <v>45.902999999999999</v>
      </c>
      <c r="H400" s="34"/>
    </row>
    <row r="401" spans="2:8" s="1" customFormat="1" ht="16.899999999999999" customHeight="1">
      <c r="B401" s="34"/>
      <c r="C401" s="218" t="s">
        <v>2423</v>
      </c>
      <c r="D401" s="219" t="s">
        <v>2424</v>
      </c>
      <c r="E401" s="220" t="s">
        <v>2352</v>
      </c>
      <c r="F401" s="221">
        <v>16.600000000000001</v>
      </c>
      <c r="H401" s="34"/>
    </row>
    <row r="402" spans="2:8" s="1" customFormat="1" ht="16.899999999999999" customHeight="1">
      <c r="B402" s="34"/>
      <c r="C402" s="222" t="s">
        <v>3</v>
      </c>
      <c r="D402" s="222" t="s">
        <v>10045</v>
      </c>
      <c r="E402" s="19" t="s">
        <v>3</v>
      </c>
      <c r="F402" s="223">
        <v>9.6</v>
      </c>
      <c r="H402" s="34"/>
    </row>
    <row r="403" spans="2:8" s="1" customFormat="1" ht="16.899999999999999" customHeight="1">
      <c r="B403" s="34"/>
      <c r="C403" s="222" t="s">
        <v>3</v>
      </c>
      <c r="D403" s="222" t="s">
        <v>10046</v>
      </c>
      <c r="E403" s="19" t="s">
        <v>3</v>
      </c>
      <c r="F403" s="223">
        <v>2.2000000000000002</v>
      </c>
      <c r="H403" s="34"/>
    </row>
    <row r="404" spans="2:8" s="1" customFormat="1" ht="16.899999999999999" customHeight="1">
      <c r="B404" s="34"/>
      <c r="C404" s="222" t="s">
        <v>3</v>
      </c>
      <c r="D404" s="222" t="s">
        <v>10047</v>
      </c>
      <c r="E404" s="19" t="s">
        <v>3</v>
      </c>
      <c r="F404" s="223">
        <v>4.8</v>
      </c>
      <c r="H404" s="34"/>
    </row>
    <row r="405" spans="2:8" s="1" customFormat="1" ht="16.899999999999999" customHeight="1">
      <c r="B405" s="34"/>
      <c r="C405" s="222" t="s">
        <v>3</v>
      </c>
      <c r="D405" s="222" t="s">
        <v>452</v>
      </c>
      <c r="E405" s="19" t="s">
        <v>3</v>
      </c>
      <c r="F405" s="223">
        <v>16.600000000000001</v>
      </c>
      <c r="H405" s="34"/>
    </row>
    <row r="406" spans="2:8" s="1" customFormat="1" ht="16.899999999999999" customHeight="1">
      <c r="B406" s="34"/>
      <c r="C406" s="224" t="s">
        <v>9851</v>
      </c>
      <c r="H406" s="34"/>
    </row>
    <row r="407" spans="2:8" s="1" customFormat="1" ht="16.899999999999999" customHeight="1">
      <c r="B407" s="34"/>
      <c r="C407" s="222" t="s">
        <v>3167</v>
      </c>
      <c r="D407" s="222" t="s">
        <v>10040</v>
      </c>
      <c r="E407" s="19" t="s">
        <v>439</v>
      </c>
      <c r="F407" s="223">
        <v>86.4</v>
      </c>
      <c r="H407" s="34"/>
    </row>
    <row r="408" spans="2:8" s="1" customFormat="1" ht="16.899999999999999" customHeight="1">
      <c r="B408" s="34"/>
      <c r="C408" s="222" t="s">
        <v>3143</v>
      </c>
      <c r="D408" s="222" t="s">
        <v>10041</v>
      </c>
      <c r="E408" s="19" t="s">
        <v>476</v>
      </c>
      <c r="F408" s="223">
        <v>165.59800000000001</v>
      </c>
      <c r="H408" s="34"/>
    </row>
    <row r="409" spans="2:8" s="1" customFormat="1" ht="16.899999999999999" customHeight="1">
      <c r="B409" s="34"/>
      <c r="C409" s="222" t="s">
        <v>3143</v>
      </c>
      <c r="D409" s="222" t="s">
        <v>10041</v>
      </c>
      <c r="E409" s="19" t="s">
        <v>476</v>
      </c>
      <c r="F409" s="223">
        <v>369.19600000000003</v>
      </c>
      <c r="H409" s="34"/>
    </row>
    <row r="410" spans="2:8" s="1" customFormat="1" ht="16.899999999999999" customHeight="1">
      <c r="B410" s="34"/>
      <c r="C410" s="222" t="s">
        <v>3360</v>
      </c>
      <c r="D410" s="222" t="s">
        <v>9986</v>
      </c>
      <c r="E410" s="19" t="s">
        <v>439</v>
      </c>
      <c r="F410" s="223">
        <v>461.57600000000002</v>
      </c>
      <c r="H410" s="34"/>
    </row>
    <row r="411" spans="2:8" s="1" customFormat="1" ht="22.5">
      <c r="B411" s="34"/>
      <c r="C411" s="222" t="s">
        <v>3308</v>
      </c>
      <c r="D411" s="222" t="s">
        <v>10042</v>
      </c>
      <c r="E411" s="19" t="s">
        <v>476</v>
      </c>
      <c r="F411" s="223">
        <v>165.59800000000001</v>
      </c>
      <c r="H411" s="34"/>
    </row>
    <row r="412" spans="2:8" s="1" customFormat="1" ht="16.899999999999999" customHeight="1">
      <c r="B412" s="34"/>
      <c r="C412" s="222" t="s">
        <v>3365</v>
      </c>
      <c r="D412" s="222" t="s">
        <v>9990</v>
      </c>
      <c r="E412" s="19" t="s">
        <v>439</v>
      </c>
      <c r="F412" s="223">
        <v>399.81700000000001</v>
      </c>
      <c r="H412" s="34"/>
    </row>
    <row r="413" spans="2:8" s="1" customFormat="1" ht="16.899999999999999" customHeight="1">
      <c r="B413" s="34"/>
      <c r="C413" s="222" t="s">
        <v>3371</v>
      </c>
      <c r="D413" s="222" t="s">
        <v>9990</v>
      </c>
      <c r="E413" s="19" t="s">
        <v>439</v>
      </c>
      <c r="F413" s="223">
        <v>61.759</v>
      </c>
      <c r="H413" s="34"/>
    </row>
    <row r="414" spans="2:8" s="1" customFormat="1" ht="16.899999999999999" customHeight="1">
      <c r="B414" s="34"/>
      <c r="C414" s="222" t="s">
        <v>3159</v>
      </c>
      <c r="D414" s="222" t="s">
        <v>3160</v>
      </c>
      <c r="E414" s="19" t="s">
        <v>476</v>
      </c>
      <c r="F414" s="223">
        <v>279.48599999999999</v>
      </c>
      <c r="H414" s="34"/>
    </row>
    <row r="415" spans="2:8" s="1" customFormat="1" ht="16.899999999999999" customHeight="1">
      <c r="B415" s="34"/>
      <c r="C415" s="222" t="s">
        <v>3263</v>
      </c>
      <c r="D415" s="222" t="s">
        <v>3264</v>
      </c>
      <c r="E415" s="19" t="s">
        <v>476</v>
      </c>
      <c r="F415" s="223">
        <v>45.902999999999999</v>
      </c>
      <c r="H415" s="34"/>
    </row>
    <row r="416" spans="2:8" s="1" customFormat="1" ht="16.899999999999999" customHeight="1">
      <c r="B416" s="34"/>
      <c r="C416" s="218" t="s">
        <v>2426</v>
      </c>
      <c r="D416" s="219" t="s">
        <v>2427</v>
      </c>
      <c r="E416" s="220" t="s">
        <v>439</v>
      </c>
      <c r="F416" s="221">
        <v>219.291</v>
      </c>
      <c r="H416" s="34"/>
    </row>
    <row r="417" spans="2:8" s="1" customFormat="1" ht="16.899999999999999" customHeight="1">
      <c r="B417" s="34"/>
      <c r="C417" s="222" t="s">
        <v>3</v>
      </c>
      <c r="D417" s="222" t="s">
        <v>10048</v>
      </c>
      <c r="E417" s="19" t="s">
        <v>3</v>
      </c>
      <c r="F417" s="223">
        <v>87.09</v>
      </c>
      <c r="H417" s="34"/>
    </row>
    <row r="418" spans="2:8" s="1" customFormat="1" ht="16.899999999999999" customHeight="1">
      <c r="B418" s="34"/>
      <c r="C418" s="222" t="s">
        <v>3</v>
      </c>
      <c r="D418" s="222" t="s">
        <v>10049</v>
      </c>
      <c r="E418" s="19" t="s">
        <v>3</v>
      </c>
      <c r="F418" s="223">
        <v>68.022000000000006</v>
      </c>
      <c r="H418" s="34"/>
    </row>
    <row r="419" spans="2:8" s="1" customFormat="1" ht="16.899999999999999" customHeight="1">
      <c r="B419" s="34"/>
      <c r="C419" s="222" t="s">
        <v>3</v>
      </c>
      <c r="D419" s="222" t="s">
        <v>10050</v>
      </c>
      <c r="E419" s="19" t="s">
        <v>3</v>
      </c>
      <c r="F419" s="223">
        <v>87.6</v>
      </c>
      <c r="H419" s="34"/>
    </row>
    <row r="420" spans="2:8" s="1" customFormat="1" ht="16.899999999999999" customHeight="1">
      <c r="B420" s="34"/>
      <c r="C420" s="222" t="s">
        <v>3</v>
      </c>
      <c r="D420" s="222" t="s">
        <v>10051</v>
      </c>
      <c r="E420" s="19" t="s">
        <v>3</v>
      </c>
      <c r="F420" s="223">
        <v>10.715999999999999</v>
      </c>
      <c r="H420" s="34"/>
    </row>
    <row r="421" spans="2:8" s="1" customFormat="1" ht="16.899999999999999" customHeight="1">
      <c r="B421" s="34"/>
      <c r="C421" s="222" t="s">
        <v>3</v>
      </c>
      <c r="D421" s="222" t="s">
        <v>4762</v>
      </c>
      <c r="E421" s="19" t="s">
        <v>3</v>
      </c>
      <c r="F421" s="223">
        <v>253.428</v>
      </c>
      <c r="H421" s="34"/>
    </row>
    <row r="422" spans="2:8" s="1" customFormat="1" ht="16.899999999999999" customHeight="1">
      <c r="B422" s="34"/>
      <c r="C422" s="222" t="s">
        <v>3</v>
      </c>
      <c r="D422" s="222" t="s">
        <v>10052</v>
      </c>
      <c r="E422" s="19" t="s">
        <v>3</v>
      </c>
      <c r="F422" s="223">
        <v>0</v>
      </c>
      <c r="H422" s="34"/>
    </row>
    <row r="423" spans="2:8" s="1" customFormat="1" ht="16.899999999999999" customHeight="1">
      <c r="B423" s="34"/>
      <c r="C423" s="222" t="s">
        <v>3</v>
      </c>
      <c r="D423" s="222" t="s">
        <v>2695</v>
      </c>
      <c r="E423" s="19" t="s">
        <v>3</v>
      </c>
      <c r="F423" s="223">
        <v>0</v>
      </c>
      <c r="H423" s="34"/>
    </row>
    <row r="424" spans="2:8" s="1" customFormat="1" ht="16.899999999999999" customHeight="1">
      <c r="B424" s="34"/>
      <c r="C424" s="222" t="s">
        <v>3</v>
      </c>
      <c r="D424" s="222" t="s">
        <v>10053</v>
      </c>
      <c r="E424" s="19" t="s">
        <v>3</v>
      </c>
      <c r="F424" s="223">
        <v>-11.8</v>
      </c>
      <c r="H424" s="34"/>
    </row>
    <row r="425" spans="2:8" s="1" customFormat="1" ht="16.899999999999999" customHeight="1">
      <c r="B425" s="34"/>
      <c r="C425" s="222" t="s">
        <v>3</v>
      </c>
      <c r="D425" s="222" t="s">
        <v>10054</v>
      </c>
      <c r="E425" s="19" t="s">
        <v>3</v>
      </c>
      <c r="F425" s="223">
        <v>-0.96</v>
      </c>
      <c r="H425" s="34"/>
    </row>
    <row r="426" spans="2:8" s="1" customFormat="1" ht="16.899999999999999" customHeight="1">
      <c r="B426" s="34"/>
      <c r="C426" s="222" t="s">
        <v>3</v>
      </c>
      <c r="D426" s="222" t="s">
        <v>10055</v>
      </c>
      <c r="E426" s="19" t="s">
        <v>3</v>
      </c>
      <c r="F426" s="223">
        <v>0</v>
      </c>
      <c r="H426" s="34"/>
    </row>
    <row r="427" spans="2:8" s="1" customFormat="1" ht="16.899999999999999" customHeight="1">
      <c r="B427" s="34"/>
      <c r="C427" s="222" t="s">
        <v>3</v>
      </c>
      <c r="D427" s="222" t="s">
        <v>10056</v>
      </c>
      <c r="E427" s="19" t="s">
        <v>3</v>
      </c>
      <c r="F427" s="223">
        <v>-9.8000000000000007</v>
      </c>
      <c r="H427" s="34"/>
    </row>
    <row r="428" spans="2:8" s="1" customFormat="1" ht="16.899999999999999" customHeight="1">
      <c r="B428" s="34"/>
      <c r="C428" s="222" t="s">
        <v>3</v>
      </c>
      <c r="D428" s="222" t="s">
        <v>10057</v>
      </c>
      <c r="E428" s="19" t="s">
        <v>3</v>
      </c>
      <c r="F428" s="223">
        <v>0</v>
      </c>
      <c r="H428" s="34"/>
    </row>
    <row r="429" spans="2:8" s="1" customFormat="1" ht="16.899999999999999" customHeight="1">
      <c r="B429" s="34"/>
      <c r="C429" s="222" t="s">
        <v>3</v>
      </c>
      <c r="D429" s="222" t="s">
        <v>10058</v>
      </c>
      <c r="E429" s="19" t="s">
        <v>3</v>
      </c>
      <c r="F429" s="223">
        <v>-14.4</v>
      </c>
      <c r="H429" s="34"/>
    </row>
    <row r="430" spans="2:8" s="1" customFormat="1" ht="16.899999999999999" customHeight="1">
      <c r="B430" s="34"/>
      <c r="C430" s="222" t="s">
        <v>3</v>
      </c>
      <c r="D430" s="222" t="s">
        <v>4762</v>
      </c>
      <c r="E430" s="19" t="s">
        <v>3</v>
      </c>
      <c r="F430" s="223">
        <v>-36.96</v>
      </c>
      <c r="H430" s="34"/>
    </row>
    <row r="431" spans="2:8" s="1" customFormat="1" ht="16.899999999999999" customHeight="1">
      <c r="B431" s="34"/>
      <c r="C431" s="222" t="s">
        <v>3</v>
      </c>
      <c r="D431" s="222" t="s">
        <v>10059</v>
      </c>
      <c r="E431" s="19" t="s">
        <v>3</v>
      </c>
      <c r="F431" s="223">
        <v>0</v>
      </c>
      <c r="H431" s="34"/>
    </row>
    <row r="432" spans="2:8" s="1" customFormat="1" ht="16.899999999999999" customHeight="1">
      <c r="B432" s="34"/>
      <c r="C432" s="222" t="s">
        <v>3</v>
      </c>
      <c r="D432" s="222" t="s">
        <v>10060</v>
      </c>
      <c r="E432" s="19" t="s">
        <v>3</v>
      </c>
      <c r="F432" s="223">
        <v>1.38</v>
      </c>
      <c r="H432" s="34"/>
    </row>
    <row r="433" spans="2:8" s="1" customFormat="1" ht="16.899999999999999" customHeight="1">
      <c r="B433" s="34"/>
      <c r="C433" s="222" t="s">
        <v>3</v>
      </c>
      <c r="D433" s="222" t="s">
        <v>10061</v>
      </c>
      <c r="E433" s="19" t="s">
        <v>3</v>
      </c>
      <c r="F433" s="223">
        <v>1.4430000000000001</v>
      </c>
      <c r="H433" s="34"/>
    </row>
    <row r="434" spans="2:8" s="1" customFormat="1" ht="16.899999999999999" customHeight="1">
      <c r="B434" s="34"/>
      <c r="C434" s="222" t="s">
        <v>3</v>
      </c>
      <c r="D434" s="222" t="s">
        <v>4762</v>
      </c>
      <c r="E434" s="19" t="s">
        <v>3</v>
      </c>
      <c r="F434" s="223">
        <v>2.823</v>
      </c>
      <c r="H434" s="34"/>
    </row>
    <row r="435" spans="2:8" s="1" customFormat="1" ht="16.899999999999999" customHeight="1">
      <c r="B435" s="34"/>
      <c r="C435" s="222" t="s">
        <v>3</v>
      </c>
      <c r="D435" s="222" t="s">
        <v>452</v>
      </c>
      <c r="E435" s="19" t="s">
        <v>3</v>
      </c>
      <c r="F435" s="223">
        <v>219.291</v>
      </c>
      <c r="H435" s="34"/>
    </row>
    <row r="436" spans="2:8" s="1" customFormat="1" ht="16.899999999999999" customHeight="1">
      <c r="B436" s="34"/>
      <c r="C436" s="224" t="s">
        <v>9851</v>
      </c>
      <c r="H436" s="34"/>
    </row>
    <row r="437" spans="2:8" s="1" customFormat="1" ht="16.899999999999999" customHeight="1">
      <c r="B437" s="34"/>
      <c r="C437" s="222" t="s">
        <v>4987</v>
      </c>
      <c r="D437" s="222" t="s">
        <v>10062</v>
      </c>
      <c r="E437" s="19" t="s">
        <v>439</v>
      </c>
      <c r="F437" s="223">
        <v>219.291</v>
      </c>
      <c r="H437" s="34"/>
    </row>
    <row r="438" spans="2:8" s="1" customFormat="1" ht="16.899999999999999" customHeight="1">
      <c r="B438" s="34"/>
      <c r="C438" s="222" t="s">
        <v>5091</v>
      </c>
      <c r="D438" s="222" t="s">
        <v>10063</v>
      </c>
      <c r="E438" s="19" t="s">
        <v>439</v>
      </c>
      <c r="F438" s="223">
        <v>1027.8630000000001</v>
      </c>
      <c r="H438" s="34"/>
    </row>
    <row r="439" spans="2:8" s="1" customFormat="1" ht="16.899999999999999" customHeight="1">
      <c r="B439" s="34"/>
      <c r="C439" s="218" t="s">
        <v>2429</v>
      </c>
      <c r="D439" s="219" t="s">
        <v>2430</v>
      </c>
      <c r="E439" s="220" t="s">
        <v>2352</v>
      </c>
      <c r="F439" s="221">
        <v>43.545000000000002</v>
      </c>
      <c r="H439" s="34"/>
    </row>
    <row r="440" spans="2:8" s="1" customFormat="1" ht="16.899999999999999" customHeight="1">
      <c r="B440" s="34"/>
      <c r="C440" s="222" t="s">
        <v>3</v>
      </c>
      <c r="D440" s="222" t="s">
        <v>10064</v>
      </c>
      <c r="E440" s="19" t="s">
        <v>3</v>
      </c>
      <c r="F440" s="223">
        <v>5.6</v>
      </c>
      <c r="H440" s="34"/>
    </row>
    <row r="441" spans="2:8" s="1" customFormat="1" ht="16.899999999999999" customHeight="1">
      <c r="B441" s="34"/>
      <c r="C441" s="222" t="s">
        <v>3</v>
      </c>
      <c r="D441" s="222" t="s">
        <v>10065</v>
      </c>
      <c r="E441" s="19" t="s">
        <v>3</v>
      </c>
      <c r="F441" s="223">
        <v>13.92</v>
      </c>
      <c r="H441" s="34"/>
    </row>
    <row r="442" spans="2:8" s="1" customFormat="1" ht="16.899999999999999" customHeight="1">
      <c r="B442" s="34"/>
      <c r="C442" s="222" t="s">
        <v>3</v>
      </c>
      <c r="D442" s="222" t="s">
        <v>10066</v>
      </c>
      <c r="E442" s="19" t="s">
        <v>3</v>
      </c>
      <c r="F442" s="223">
        <v>7.84</v>
      </c>
      <c r="H442" s="34"/>
    </row>
    <row r="443" spans="2:8" s="1" customFormat="1" ht="16.899999999999999" customHeight="1">
      <c r="B443" s="34"/>
      <c r="C443" s="222" t="s">
        <v>3</v>
      </c>
      <c r="D443" s="222" t="s">
        <v>10067</v>
      </c>
      <c r="E443" s="19" t="s">
        <v>3</v>
      </c>
      <c r="F443" s="223">
        <v>16.184999999999999</v>
      </c>
      <c r="H443" s="34"/>
    </row>
    <row r="444" spans="2:8" s="1" customFormat="1" ht="16.899999999999999" customHeight="1">
      <c r="B444" s="34"/>
      <c r="C444" s="222" t="s">
        <v>3</v>
      </c>
      <c r="D444" s="222" t="s">
        <v>452</v>
      </c>
      <c r="E444" s="19" t="s">
        <v>3</v>
      </c>
      <c r="F444" s="223">
        <v>43.545000000000002</v>
      </c>
      <c r="H444" s="34"/>
    </row>
    <row r="445" spans="2:8" s="1" customFormat="1" ht="16.899999999999999" customHeight="1">
      <c r="B445" s="34"/>
      <c r="C445" s="224" t="s">
        <v>9851</v>
      </c>
      <c r="H445" s="34"/>
    </row>
    <row r="446" spans="2:8" s="1" customFormat="1" ht="16.899999999999999" customHeight="1">
      <c r="B446" s="34"/>
      <c r="C446" s="222" t="s">
        <v>4861</v>
      </c>
      <c r="D446" s="222" t="s">
        <v>10068</v>
      </c>
      <c r="E446" s="19" t="s">
        <v>439</v>
      </c>
      <c r="F446" s="223">
        <v>23.853000000000002</v>
      </c>
      <c r="H446" s="34"/>
    </row>
    <row r="447" spans="2:8" s="1" customFormat="1" ht="16.899999999999999" customHeight="1">
      <c r="B447" s="34"/>
      <c r="C447" s="222" t="s">
        <v>4877</v>
      </c>
      <c r="D447" s="222" t="s">
        <v>10069</v>
      </c>
      <c r="E447" s="19" t="s">
        <v>476</v>
      </c>
      <c r="F447" s="223">
        <v>132.55600000000001</v>
      </c>
      <c r="H447" s="34"/>
    </row>
    <row r="448" spans="2:8" s="1" customFormat="1" ht="16.899999999999999" customHeight="1">
      <c r="B448" s="34"/>
      <c r="C448" s="222" t="s">
        <v>5014</v>
      </c>
      <c r="D448" s="222" t="s">
        <v>10070</v>
      </c>
      <c r="E448" s="19" t="s">
        <v>476</v>
      </c>
      <c r="F448" s="223">
        <v>278.15600000000001</v>
      </c>
      <c r="H448" s="34"/>
    </row>
    <row r="449" spans="2:8" s="1" customFormat="1" ht="16.899999999999999" customHeight="1">
      <c r="B449" s="34"/>
      <c r="C449" s="222" t="s">
        <v>4090</v>
      </c>
      <c r="D449" s="222" t="s">
        <v>4091</v>
      </c>
      <c r="E449" s="19" t="s">
        <v>439</v>
      </c>
      <c r="F449" s="223">
        <v>395.20800000000003</v>
      </c>
      <c r="H449" s="34"/>
    </row>
    <row r="450" spans="2:8" s="1" customFormat="1" ht="16.899999999999999" customHeight="1">
      <c r="B450" s="34"/>
      <c r="C450" s="218" t="s">
        <v>10071</v>
      </c>
      <c r="D450" s="219" t="s">
        <v>10072</v>
      </c>
      <c r="E450" s="220" t="s">
        <v>2352</v>
      </c>
      <c r="F450" s="221">
        <v>8.93</v>
      </c>
      <c r="H450" s="34"/>
    </row>
    <row r="451" spans="2:8" s="1" customFormat="1" ht="16.899999999999999" customHeight="1">
      <c r="B451" s="34"/>
      <c r="C451" s="222" t="s">
        <v>3</v>
      </c>
      <c r="D451" s="222" t="s">
        <v>10073</v>
      </c>
      <c r="E451" s="19" t="s">
        <v>3</v>
      </c>
      <c r="F451" s="223">
        <v>8.93</v>
      </c>
      <c r="H451" s="34"/>
    </row>
    <row r="452" spans="2:8" s="1" customFormat="1" ht="16.899999999999999" customHeight="1">
      <c r="B452" s="34"/>
      <c r="C452" s="222" t="s">
        <v>3</v>
      </c>
      <c r="D452" s="222" t="s">
        <v>452</v>
      </c>
      <c r="E452" s="19" t="s">
        <v>3</v>
      </c>
      <c r="F452" s="223">
        <v>8.93</v>
      </c>
      <c r="H452" s="34"/>
    </row>
    <row r="453" spans="2:8" s="1" customFormat="1" ht="16.899999999999999" customHeight="1">
      <c r="B453" s="34"/>
      <c r="C453" s="218" t="s">
        <v>2432</v>
      </c>
      <c r="D453" s="219" t="s">
        <v>2433</v>
      </c>
      <c r="E453" s="220" t="s">
        <v>2352</v>
      </c>
      <c r="F453" s="221">
        <v>34.011000000000003</v>
      </c>
      <c r="H453" s="34"/>
    </row>
    <row r="454" spans="2:8" s="1" customFormat="1" ht="16.899999999999999" customHeight="1">
      <c r="B454" s="34"/>
      <c r="C454" s="222" t="s">
        <v>3</v>
      </c>
      <c r="D454" s="222" t="s">
        <v>10074</v>
      </c>
      <c r="E454" s="19" t="s">
        <v>3</v>
      </c>
      <c r="F454" s="223">
        <v>9.2110000000000003</v>
      </c>
      <c r="H454" s="34"/>
    </row>
    <row r="455" spans="2:8" s="1" customFormat="1" ht="16.899999999999999" customHeight="1">
      <c r="B455" s="34"/>
      <c r="C455" s="222" t="s">
        <v>3</v>
      </c>
      <c r="D455" s="222" t="s">
        <v>10075</v>
      </c>
      <c r="E455" s="19" t="s">
        <v>3</v>
      </c>
      <c r="F455" s="223">
        <v>18.28</v>
      </c>
      <c r="H455" s="34"/>
    </row>
    <row r="456" spans="2:8" s="1" customFormat="1" ht="16.899999999999999" customHeight="1">
      <c r="B456" s="34"/>
      <c r="C456" s="222" t="s">
        <v>3</v>
      </c>
      <c r="D456" s="222" t="s">
        <v>10076</v>
      </c>
      <c r="E456" s="19" t="s">
        <v>3</v>
      </c>
      <c r="F456" s="223">
        <v>6.52</v>
      </c>
      <c r="H456" s="34"/>
    </row>
    <row r="457" spans="2:8" s="1" customFormat="1" ht="16.899999999999999" customHeight="1">
      <c r="B457" s="34"/>
      <c r="C457" s="222" t="s">
        <v>3</v>
      </c>
      <c r="D457" s="222" t="s">
        <v>452</v>
      </c>
      <c r="E457" s="19" t="s">
        <v>3</v>
      </c>
      <c r="F457" s="223">
        <v>34.011000000000003</v>
      </c>
      <c r="H457" s="34"/>
    </row>
    <row r="458" spans="2:8" s="1" customFormat="1" ht="16.899999999999999" customHeight="1">
      <c r="B458" s="34"/>
      <c r="C458" s="224" t="s">
        <v>9851</v>
      </c>
      <c r="H458" s="34"/>
    </row>
    <row r="459" spans="2:8" s="1" customFormat="1" ht="16.899999999999999" customHeight="1">
      <c r="B459" s="34"/>
      <c r="C459" s="222" t="s">
        <v>4861</v>
      </c>
      <c r="D459" s="222" t="s">
        <v>10068</v>
      </c>
      <c r="E459" s="19" t="s">
        <v>439</v>
      </c>
      <c r="F459" s="223">
        <v>23.853000000000002</v>
      </c>
      <c r="H459" s="34"/>
    </row>
    <row r="460" spans="2:8" s="1" customFormat="1" ht="16.899999999999999" customHeight="1">
      <c r="B460" s="34"/>
      <c r="C460" s="222" t="s">
        <v>4877</v>
      </c>
      <c r="D460" s="222" t="s">
        <v>10069</v>
      </c>
      <c r="E460" s="19" t="s">
        <v>476</v>
      </c>
      <c r="F460" s="223">
        <v>132.55600000000001</v>
      </c>
      <c r="H460" s="34"/>
    </row>
    <row r="461" spans="2:8" s="1" customFormat="1" ht="16.899999999999999" customHeight="1">
      <c r="B461" s="34"/>
      <c r="C461" s="222" t="s">
        <v>5014</v>
      </c>
      <c r="D461" s="222" t="s">
        <v>10070</v>
      </c>
      <c r="E461" s="19" t="s">
        <v>476</v>
      </c>
      <c r="F461" s="223">
        <v>278.15600000000001</v>
      </c>
      <c r="H461" s="34"/>
    </row>
    <row r="462" spans="2:8" s="1" customFormat="1" ht="16.899999999999999" customHeight="1">
      <c r="B462" s="34"/>
      <c r="C462" s="222" t="s">
        <v>4090</v>
      </c>
      <c r="D462" s="222" t="s">
        <v>4091</v>
      </c>
      <c r="E462" s="19" t="s">
        <v>439</v>
      </c>
      <c r="F462" s="223">
        <v>395.20800000000003</v>
      </c>
      <c r="H462" s="34"/>
    </row>
    <row r="463" spans="2:8" s="1" customFormat="1" ht="16.899999999999999" customHeight="1">
      <c r="B463" s="34"/>
      <c r="C463" s="218" t="s">
        <v>2435</v>
      </c>
      <c r="D463" s="219" t="s">
        <v>2436</v>
      </c>
      <c r="E463" s="220" t="s">
        <v>2352</v>
      </c>
      <c r="F463" s="221">
        <v>43.8</v>
      </c>
      <c r="H463" s="34"/>
    </row>
    <row r="464" spans="2:8" s="1" customFormat="1" ht="16.899999999999999" customHeight="1">
      <c r="B464" s="34"/>
      <c r="C464" s="222" t="s">
        <v>3</v>
      </c>
      <c r="D464" s="222" t="s">
        <v>10077</v>
      </c>
      <c r="E464" s="19" t="s">
        <v>3</v>
      </c>
      <c r="F464" s="223">
        <v>15</v>
      </c>
      <c r="H464" s="34"/>
    </row>
    <row r="465" spans="2:8" s="1" customFormat="1" ht="16.899999999999999" customHeight="1">
      <c r="B465" s="34"/>
      <c r="C465" s="222" t="s">
        <v>3</v>
      </c>
      <c r="D465" s="222" t="s">
        <v>10078</v>
      </c>
      <c r="E465" s="19" t="s">
        <v>3</v>
      </c>
      <c r="F465" s="223">
        <v>15.5</v>
      </c>
      <c r="H465" s="34"/>
    </row>
    <row r="466" spans="2:8" s="1" customFormat="1" ht="16.899999999999999" customHeight="1">
      <c r="B466" s="34"/>
      <c r="C466" s="222" t="s">
        <v>3</v>
      </c>
      <c r="D466" s="222" t="s">
        <v>10079</v>
      </c>
      <c r="E466" s="19" t="s">
        <v>3</v>
      </c>
      <c r="F466" s="223">
        <v>13.3</v>
      </c>
      <c r="H466" s="34"/>
    </row>
    <row r="467" spans="2:8" s="1" customFormat="1" ht="16.899999999999999" customHeight="1">
      <c r="B467" s="34"/>
      <c r="C467" s="222" t="s">
        <v>3</v>
      </c>
      <c r="D467" s="222" t="s">
        <v>452</v>
      </c>
      <c r="E467" s="19" t="s">
        <v>3</v>
      </c>
      <c r="F467" s="223">
        <v>43.8</v>
      </c>
      <c r="H467" s="34"/>
    </row>
    <row r="468" spans="2:8" s="1" customFormat="1" ht="16.899999999999999" customHeight="1">
      <c r="B468" s="34"/>
      <c r="C468" s="224" t="s">
        <v>9851</v>
      </c>
      <c r="H468" s="34"/>
    </row>
    <row r="469" spans="2:8" s="1" customFormat="1" ht="16.899999999999999" customHeight="1">
      <c r="B469" s="34"/>
      <c r="C469" s="222" t="s">
        <v>4861</v>
      </c>
      <c r="D469" s="222" t="s">
        <v>10068</v>
      </c>
      <c r="E469" s="19" t="s">
        <v>439</v>
      </c>
      <c r="F469" s="223">
        <v>23.853000000000002</v>
      </c>
      <c r="H469" s="34"/>
    </row>
    <row r="470" spans="2:8" s="1" customFormat="1" ht="16.899999999999999" customHeight="1">
      <c r="B470" s="34"/>
      <c r="C470" s="222" t="s">
        <v>4877</v>
      </c>
      <c r="D470" s="222" t="s">
        <v>10069</v>
      </c>
      <c r="E470" s="19" t="s">
        <v>476</v>
      </c>
      <c r="F470" s="223">
        <v>132.55600000000001</v>
      </c>
      <c r="H470" s="34"/>
    </row>
    <row r="471" spans="2:8" s="1" customFormat="1" ht="16.899999999999999" customHeight="1">
      <c r="B471" s="34"/>
      <c r="C471" s="222" t="s">
        <v>5014</v>
      </c>
      <c r="D471" s="222" t="s">
        <v>10070</v>
      </c>
      <c r="E471" s="19" t="s">
        <v>476</v>
      </c>
      <c r="F471" s="223">
        <v>278.15600000000001</v>
      </c>
      <c r="H471" s="34"/>
    </row>
    <row r="472" spans="2:8" s="1" customFormat="1" ht="16.899999999999999" customHeight="1">
      <c r="B472" s="34"/>
      <c r="C472" s="222" t="s">
        <v>4090</v>
      </c>
      <c r="D472" s="222" t="s">
        <v>4091</v>
      </c>
      <c r="E472" s="19" t="s">
        <v>439</v>
      </c>
      <c r="F472" s="223">
        <v>395.20800000000003</v>
      </c>
      <c r="H472" s="34"/>
    </row>
    <row r="473" spans="2:8" s="1" customFormat="1" ht="16.899999999999999" customHeight="1">
      <c r="B473" s="34"/>
      <c r="C473" s="218" t="s">
        <v>2438</v>
      </c>
      <c r="D473" s="219" t="s">
        <v>2439</v>
      </c>
      <c r="E473" s="220" t="s">
        <v>2352</v>
      </c>
      <c r="F473" s="221">
        <v>190.95099999999999</v>
      </c>
      <c r="H473" s="34"/>
    </row>
    <row r="474" spans="2:8" s="1" customFormat="1" ht="16.899999999999999" customHeight="1">
      <c r="B474" s="34"/>
      <c r="C474" s="222" t="s">
        <v>3</v>
      </c>
      <c r="D474" s="222" t="s">
        <v>2441</v>
      </c>
      <c r="E474" s="19" t="s">
        <v>3</v>
      </c>
      <c r="F474" s="223">
        <v>125.842</v>
      </c>
      <c r="H474" s="34"/>
    </row>
    <row r="475" spans="2:8" s="1" customFormat="1" ht="16.899999999999999" customHeight="1">
      <c r="B475" s="34"/>
      <c r="C475" s="222" t="s">
        <v>3</v>
      </c>
      <c r="D475" s="222" t="s">
        <v>10080</v>
      </c>
      <c r="E475" s="19" t="s">
        <v>3</v>
      </c>
      <c r="F475" s="223">
        <v>8.6300000000000008</v>
      </c>
      <c r="H475" s="34"/>
    </row>
    <row r="476" spans="2:8" s="1" customFormat="1" ht="16.899999999999999" customHeight="1">
      <c r="B476" s="34"/>
      <c r="C476" s="222" t="s">
        <v>3</v>
      </c>
      <c r="D476" s="222" t="s">
        <v>2429</v>
      </c>
      <c r="E476" s="19" t="s">
        <v>3</v>
      </c>
      <c r="F476" s="223">
        <v>43.545000000000002</v>
      </c>
      <c r="H476" s="34"/>
    </row>
    <row r="477" spans="2:8" s="1" customFormat="1" ht="16.899999999999999" customHeight="1">
      <c r="B477" s="34"/>
      <c r="C477" s="222" t="s">
        <v>3</v>
      </c>
      <c r="D477" s="222" t="s">
        <v>10081</v>
      </c>
      <c r="E477" s="19" t="s">
        <v>3</v>
      </c>
      <c r="F477" s="223">
        <v>12.933999999999999</v>
      </c>
      <c r="H477" s="34"/>
    </row>
    <row r="478" spans="2:8" s="1" customFormat="1" ht="16.899999999999999" customHeight="1">
      <c r="B478" s="34"/>
      <c r="C478" s="222" t="s">
        <v>3</v>
      </c>
      <c r="D478" s="222" t="s">
        <v>452</v>
      </c>
      <c r="E478" s="19" t="s">
        <v>3</v>
      </c>
      <c r="F478" s="223">
        <v>190.95099999999999</v>
      </c>
      <c r="H478" s="34"/>
    </row>
    <row r="479" spans="2:8" s="1" customFormat="1" ht="16.899999999999999" customHeight="1">
      <c r="B479" s="34"/>
      <c r="C479" s="224" t="s">
        <v>9851</v>
      </c>
      <c r="H479" s="34"/>
    </row>
    <row r="480" spans="2:8" s="1" customFormat="1" ht="22.5">
      <c r="B480" s="34"/>
      <c r="C480" s="222" t="s">
        <v>3386</v>
      </c>
      <c r="D480" s="222" t="s">
        <v>10082</v>
      </c>
      <c r="E480" s="19" t="s">
        <v>476</v>
      </c>
      <c r="F480" s="223">
        <v>545.90099999999995</v>
      </c>
      <c r="H480" s="34"/>
    </row>
    <row r="481" spans="2:8" s="1" customFormat="1" ht="16.899999999999999" customHeight="1">
      <c r="B481" s="34"/>
      <c r="C481" s="222" t="s">
        <v>5109</v>
      </c>
      <c r="D481" s="222" t="s">
        <v>9889</v>
      </c>
      <c r="E481" s="19" t="s">
        <v>476</v>
      </c>
      <c r="F481" s="223">
        <v>994.20600000000002</v>
      </c>
      <c r="H481" s="34"/>
    </row>
    <row r="482" spans="2:8" s="1" customFormat="1" ht="16.899999999999999" customHeight="1">
      <c r="B482" s="34"/>
      <c r="C482" s="218" t="s">
        <v>2441</v>
      </c>
      <c r="D482" s="219" t="s">
        <v>2442</v>
      </c>
      <c r="E482" s="220" t="s">
        <v>2352</v>
      </c>
      <c r="F482" s="221">
        <v>125.842</v>
      </c>
      <c r="H482" s="34"/>
    </row>
    <row r="483" spans="2:8" s="1" customFormat="1" ht="16.899999999999999" customHeight="1">
      <c r="B483" s="34"/>
      <c r="C483" s="222" t="s">
        <v>3</v>
      </c>
      <c r="D483" s="222" t="s">
        <v>10083</v>
      </c>
      <c r="E483" s="19" t="s">
        <v>3</v>
      </c>
      <c r="F483" s="223">
        <v>35.57</v>
      </c>
      <c r="H483" s="34"/>
    </row>
    <row r="484" spans="2:8" s="1" customFormat="1" ht="22.5">
      <c r="B484" s="34"/>
      <c r="C484" s="222" t="s">
        <v>3</v>
      </c>
      <c r="D484" s="222" t="s">
        <v>10084</v>
      </c>
      <c r="E484" s="19" t="s">
        <v>3</v>
      </c>
      <c r="F484" s="223">
        <v>17.672000000000001</v>
      </c>
      <c r="H484" s="34"/>
    </row>
    <row r="485" spans="2:8" s="1" customFormat="1" ht="16.899999999999999" customHeight="1">
      <c r="B485" s="34"/>
      <c r="C485" s="222" t="s">
        <v>3</v>
      </c>
      <c r="D485" s="222" t="s">
        <v>10085</v>
      </c>
      <c r="E485" s="19" t="s">
        <v>3</v>
      </c>
      <c r="F485" s="223">
        <v>7.1</v>
      </c>
      <c r="H485" s="34"/>
    </row>
    <row r="486" spans="2:8" s="1" customFormat="1" ht="16.899999999999999" customHeight="1">
      <c r="B486" s="34"/>
      <c r="C486" s="222" t="s">
        <v>3</v>
      </c>
      <c r="D486" s="222" t="s">
        <v>10064</v>
      </c>
      <c r="E486" s="19" t="s">
        <v>3</v>
      </c>
      <c r="F486" s="223">
        <v>5.6</v>
      </c>
      <c r="H486" s="34"/>
    </row>
    <row r="487" spans="2:8" s="1" customFormat="1" ht="16.899999999999999" customHeight="1">
      <c r="B487" s="34"/>
      <c r="C487" s="222" t="s">
        <v>3</v>
      </c>
      <c r="D487" s="222" t="s">
        <v>10086</v>
      </c>
      <c r="E487" s="19" t="s">
        <v>3</v>
      </c>
      <c r="F487" s="223">
        <v>13.77</v>
      </c>
      <c r="H487" s="34"/>
    </row>
    <row r="488" spans="2:8" s="1" customFormat="1" ht="16.899999999999999" customHeight="1">
      <c r="B488" s="34"/>
      <c r="C488" s="222" t="s">
        <v>3</v>
      </c>
      <c r="D488" s="222" t="s">
        <v>10087</v>
      </c>
      <c r="E488" s="19" t="s">
        <v>3</v>
      </c>
      <c r="F488" s="223">
        <v>6.59</v>
      </c>
      <c r="H488" s="34"/>
    </row>
    <row r="489" spans="2:8" s="1" customFormat="1" ht="16.899999999999999" customHeight="1">
      <c r="B489" s="34"/>
      <c r="C489" s="222" t="s">
        <v>3</v>
      </c>
      <c r="D489" s="222" t="s">
        <v>10065</v>
      </c>
      <c r="E489" s="19" t="s">
        <v>3</v>
      </c>
      <c r="F489" s="223">
        <v>13.92</v>
      </c>
      <c r="H489" s="34"/>
    </row>
    <row r="490" spans="2:8" s="1" customFormat="1" ht="16.899999999999999" customHeight="1">
      <c r="B490" s="34"/>
      <c r="C490" s="222" t="s">
        <v>3</v>
      </c>
      <c r="D490" s="222" t="s">
        <v>10066</v>
      </c>
      <c r="E490" s="19" t="s">
        <v>3</v>
      </c>
      <c r="F490" s="223">
        <v>7.84</v>
      </c>
      <c r="H490" s="34"/>
    </row>
    <row r="491" spans="2:8" s="1" customFormat="1" ht="16.899999999999999" customHeight="1">
      <c r="B491" s="34"/>
      <c r="C491" s="222" t="s">
        <v>3</v>
      </c>
      <c r="D491" s="222" t="s">
        <v>10088</v>
      </c>
      <c r="E491" s="19" t="s">
        <v>3</v>
      </c>
      <c r="F491" s="223">
        <v>17.78</v>
      </c>
      <c r="H491" s="34"/>
    </row>
    <row r="492" spans="2:8" s="1" customFormat="1" ht="16.899999999999999" customHeight="1">
      <c r="B492" s="34"/>
      <c r="C492" s="222" t="s">
        <v>3</v>
      </c>
      <c r="D492" s="222" t="s">
        <v>452</v>
      </c>
      <c r="E492" s="19" t="s">
        <v>3</v>
      </c>
      <c r="F492" s="223">
        <v>125.842</v>
      </c>
      <c r="H492" s="34"/>
    </row>
    <row r="493" spans="2:8" s="1" customFormat="1" ht="16.899999999999999" customHeight="1">
      <c r="B493" s="34"/>
      <c r="C493" s="224" t="s">
        <v>9851</v>
      </c>
      <c r="H493" s="34"/>
    </row>
    <row r="494" spans="2:8" s="1" customFormat="1" ht="22.5">
      <c r="B494" s="34"/>
      <c r="C494" s="222" t="s">
        <v>4930</v>
      </c>
      <c r="D494" s="222" t="s">
        <v>10089</v>
      </c>
      <c r="E494" s="19" t="s">
        <v>476</v>
      </c>
      <c r="F494" s="223">
        <v>125.842</v>
      </c>
      <c r="H494" s="34"/>
    </row>
    <row r="495" spans="2:8" s="1" customFormat="1" ht="16.899999999999999" customHeight="1">
      <c r="B495" s="34"/>
      <c r="C495" s="222" t="s">
        <v>4895</v>
      </c>
      <c r="D495" s="222" t="s">
        <v>9955</v>
      </c>
      <c r="E495" s="19" t="s">
        <v>439</v>
      </c>
      <c r="F495" s="223">
        <v>123.069</v>
      </c>
      <c r="H495" s="34"/>
    </row>
    <row r="496" spans="2:8" s="1" customFormat="1" ht="16.899999999999999" customHeight="1">
      <c r="B496" s="34"/>
      <c r="C496" s="218" t="s">
        <v>10080</v>
      </c>
      <c r="D496" s="219" t="s">
        <v>10090</v>
      </c>
      <c r="E496" s="220" t="s">
        <v>2352</v>
      </c>
      <c r="F496" s="221">
        <v>8.6300000000000008</v>
      </c>
      <c r="H496" s="34"/>
    </row>
    <row r="497" spans="2:8" s="1" customFormat="1" ht="16.899999999999999" customHeight="1">
      <c r="B497" s="34"/>
      <c r="C497" s="222" t="s">
        <v>3</v>
      </c>
      <c r="D497" s="222" t="s">
        <v>10091</v>
      </c>
      <c r="E497" s="19" t="s">
        <v>3</v>
      </c>
      <c r="F497" s="223">
        <v>8.6300000000000008</v>
      </c>
      <c r="H497" s="34"/>
    </row>
    <row r="498" spans="2:8" s="1" customFormat="1" ht="16.899999999999999" customHeight="1">
      <c r="B498" s="34"/>
      <c r="C498" s="222" t="s">
        <v>3</v>
      </c>
      <c r="D498" s="222" t="s">
        <v>452</v>
      </c>
      <c r="E498" s="19" t="s">
        <v>3</v>
      </c>
      <c r="F498" s="223">
        <v>8.6300000000000008</v>
      </c>
      <c r="H498" s="34"/>
    </row>
    <row r="499" spans="2:8" s="1" customFormat="1" ht="16.899999999999999" customHeight="1">
      <c r="B499" s="34"/>
      <c r="C499" s="218" t="s">
        <v>2444</v>
      </c>
      <c r="D499" s="219" t="s">
        <v>2445</v>
      </c>
      <c r="E499" s="220" t="s">
        <v>2352</v>
      </c>
      <c r="F499" s="221">
        <v>181.65100000000001</v>
      </c>
      <c r="H499" s="34"/>
    </row>
    <row r="500" spans="2:8" s="1" customFormat="1" ht="16.899999999999999" customHeight="1">
      <c r="B500" s="34"/>
      <c r="C500" s="222" t="s">
        <v>3</v>
      </c>
      <c r="D500" s="222" t="s">
        <v>10092</v>
      </c>
      <c r="E500" s="19" t="s">
        <v>3</v>
      </c>
      <c r="F500" s="223">
        <v>134.70599999999999</v>
      </c>
      <c r="H500" s="34"/>
    </row>
    <row r="501" spans="2:8" s="1" customFormat="1" ht="16.899999999999999" customHeight="1">
      <c r="B501" s="34"/>
      <c r="C501" s="222" t="s">
        <v>3</v>
      </c>
      <c r="D501" s="222" t="s">
        <v>2432</v>
      </c>
      <c r="E501" s="19" t="s">
        <v>3</v>
      </c>
      <c r="F501" s="223">
        <v>34.011000000000003</v>
      </c>
      <c r="H501" s="34"/>
    </row>
    <row r="502" spans="2:8" s="1" customFormat="1" ht="16.899999999999999" customHeight="1">
      <c r="B502" s="34"/>
      <c r="C502" s="222" t="s">
        <v>3</v>
      </c>
      <c r="D502" s="222" t="s">
        <v>10093</v>
      </c>
      <c r="E502" s="19" t="s">
        <v>3</v>
      </c>
      <c r="F502" s="223">
        <v>12.933999999999999</v>
      </c>
      <c r="H502" s="34"/>
    </row>
    <row r="503" spans="2:8" s="1" customFormat="1" ht="16.899999999999999" customHeight="1">
      <c r="B503" s="34"/>
      <c r="C503" s="222" t="s">
        <v>3</v>
      </c>
      <c r="D503" s="222" t="s">
        <v>452</v>
      </c>
      <c r="E503" s="19" t="s">
        <v>3</v>
      </c>
      <c r="F503" s="223">
        <v>181.65100000000001</v>
      </c>
      <c r="H503" s="34"/>
    </row>
    <row r="504" spans="2:8" s="1" customFormat="1" ht="16.899999999999999" customHeight="1">
      <c r="B504" s="34"/>
      <c r="C504" s="224" t="s">
        <v>9851</v>
      </c>
      <c r="H504" s="34"/>
    </row>
    <row r="505" spans="2:8" s="1" customFormat="1" ht="22.5">
      <c r="B505" s="34"/>
      <c r="C505" s="222" t="s">
        <v>3386</v>
      </c>
      <c r="D505" s="222" t="s">
        <v>10082</v>
      </c>
      <c r="E505" s="19" t="s">
        <v>476</v>
      </c>
      <c r="F505" s="223">
        <v>545.90099999999995</v>
      </c>
      <c r="H505" s="34"/>
    </row>
    <row r="506" spans="2:8" s="1" customFormat="1" ht="16.899999999999999" customHeight="1">
      <c r="B506" s="34"/>
      <c r="C506" s="222" t="s">
        <v>5109</v>
      </c>
      <c r="D506" s="222" t="s">
        <v>9889</v>
      </c>
      <c r="E506" s="19" t="s">
        <v>476</v>
      </c>
      <c r="F506" s="223">
        <v>994.20600000000002</v>
      </c>
      <c r="H506" s="34"/>
    </row>
    <row r="507" spans="2:8" s="1" customFormat="1" ht="16.899999999999999" customHeight="1">
      <c r="B507" s="34"/>
      <c r="C507" s="218" t="s">
        <v>10092</v>
      </c>
      <c r="D507" s="219" t="s">
        <v>10094</v>
      </c>
      <c r="E507" s="220" t="s">
        <v>2352</v>
      </c>
      <c r="F507" s="221">
        <v>134.70599999999999</v>
      </c>
      <c r="H507" s="34"/>
    </row>
    <row r="508" spans="2:8" s="1" customFormat="1" ht="22.5">
      <c r="B508" s="34"/>
      <c r="C508" s="222" t="s">
        <v>3</v>
      </c>
      <c r="D508" s="222" t="s">
        <v>10095</v>
      </c>
      <c r="E508" s="19" t="s">
        <v>3</v>
      </c>
      <c r="F508" s="223">
        <v>12.347</v>
      </c>
      <c r="H508" s="34"/>
    </row>
    <row r="509" spans="2:8" s="1" customFormat="1" ht="16.899999999999999" customHeight="1">
      <c r="B509" s="34"/>
      <c r="C509" s="222" t="s">
        <v>3</v>
      </c>
      <c r="D509" s="222" t="s">
        <v>10096</v>
      </c>
      <c r="E509" s="19" t="s">
        <v>3</v>
      </c>
      <c r="F509" s="223">
        <v>19.62</v>
      </c>
      <c r="H509" s="34"/>
    </row>
    <row r="510" spans="2:8" s="1" customFormat="1" ht="16.899999999999999" customHeight="1">
      <c r="B510" s="34"/>
      <c r="C510" s="222" t="s">
        <v>3</v>
      </c>
      <c r="D510" s="222" t="s">
        <v>10097</v>
      </c>
      <c r="E510" s="19" t="s">
        <v>3</v>
      </c>
      <c r="F510" s="223">
        <v>9.0579999999999998</v>
      </c>
      <c r="H510" s="34"/>
    </row>
    <row r="511" spans="2:8" s="1" customFormat="1" ht="16.899999999999999" customHeight="1">
      <c r="B511" s="34"/>
      <c r="C511" s="222" t="s">
        <v>3</v>
      </c>
      <c r="D511" s="222" t="s">
        <v>10098</v>
      </c>
      <c r="E511" s="19" t="s">
        <v>3</v>
      </c>
      <c r="F511" s="223">
        <v>16.170000000000002</v>
      </c>
      <c r="H511" s="34"/>
    </row>
    <row r="512" spans="2:8" s="1" customFormat="1" ht="16.899999999999999" customHeight="1">
      <c r="B512" s="34"/>
      <c r="C512" s="222" t="s">
        <v>3</v>
      </c>
      <c r="D512" s="222" t="s">
        <v>10099</v>
      </c>
      <c r="E512" s="19" t="s">
        <v>3</v>
      </c>
      <c r="F512" s="223">
        <v>18.79</v>
      </c>
      <c r="H512" s="34"/>
    </row>
    <row r="513" spans="2:8" s="1" customFormat="1" ht="16.899999999999999" customHeight="1">
      <c r="B513" s="34"/>
      <c r="C513" s="222" t="s">
        <v>3</v>
      </c>
      <c r="D513" s="222" t="s">
        <v>10100</v>
      </c>
      <c r="E513" s="19" t="s">
        <v>3</v>
      </c>
      <c r="F513" s="223">
        <v>10.33</v>
      </c>
      <c r="H513" s="34"/>
    </row>
    <row r="514" spans="2:8" s="1" customFormat="1" ht="16.899999999999999" customHeight="1">
      <c r="B514" s="34"/>
      <c r="C514" s="222" t="s">
        <v>3</v>
      </c>
      <c r="D514" s="222" t="s">
        <v>10101</v>
      </c>
      <c r="E514" s="19" t="s">
        <v>3</v>
      </c>
      <c r="F514" s="223">
        <v>9.2110000000000003</v>
      </c>
      <c r="H514" s="34"/>
    </row>
    <row r="515" spans="2:8" s="1" customFormat="1" ht="16.899999999999999" customHeight="1">
      <c r="B515" s="34"/>
      <c r="C515" s="222" t="s">
        <v>3</v>
      </c>
      <c r="D515" s="222" t="s">
        <v>10075</v>
      </c>
      <c r="E515" s="19" t="s">
        <v>3</v>
      </c>
      <c r="F515" s="223">
        <v>18.28</v>
      </c>
      <c r="H515" s="34"/>
    </row>
    <row r="516" spans="2:8" s="1" customFormat="1" ht="16.899999999999999" customHeight="1">
      <c r="B516" s="34"/>
      <c r="C516" s="222" t="s">
        <v>3</v>
      </c>
      <c r="D516" s="222" t="s">
        <v>10076</v>
      </c>
      <c r="E516" s="19" t="s">
        <v>3</v>
      </c>
      <c r="F516" s="223">
        <v>6.52</v>
      </c>
      <c r="H516" s="34"/>
    </row>
    <row r="517" spans="2:8" s="1" customFormat="1" ht="16.899999999999999" customHeight="1">
      <c r="B517" s="34"/>
      <c r="C517" s="222" t="s">
        <v>3</v>
      </c>
      <c r="D517" s="222" t="s">
        <v>10102</v>
      </c>
      <c r="E517" s="19" t="s">
        <v>3</v>
      </c>
      <c r="F517" s="223">
        <v>14.38</v>
      </c>
      <c r="H517" s="34"/>
    </row>
    <row r="518" spans="2:8" s="1" customFormat="1" ht="16.899999999999999" customHeight="1">
      <c r="B518" s="34"/>
      <c r="C518" s="222" t="s">
        <v>3</v>
      </c>
      <c r="D518" s="222" t="s">
        <v>452</v>
      </c>
      <c r="E518" s="19" t="s">
        <v>3</v>
      </c>
      <c r="F518" s="223">
        <v>134.70599999999999</v>
      </c>
      <c r="H518" s="34"/>
    </row>
    <row r="519" spans="2:8" s="1" customFormat="1" ht="16.899999999999999" customHeight="1">
      <c r="B519" s="34"/>
      <c r="C519" s="218" t="s">
        <v>2447</v>
      </c>
      <c r="D519" s="219" t="s">
        <v>2448</v>
      </c>
      <c r="E519" s="220" t="s">
        <v>2352</v>
      </c>
      <c r="F519" s="221">
        <v>173.29900000000001</v>
      </c>
      <c r="H519" s="34"/>
    </row>
    <row r="520" spans="2:8" s="1" customFormat="1" ht="16.899999999999999" customHeight="1">
      <c r="B520" s="34"/>
      <c r="C520" s="222" t="s">
        <v>3</v>
      </c>
      <c r="D520" s="222" t="s">
        <v>10103</v>
      </c>
      <c r="E520" s="19" t="s">
        <v>3</v>
      </c>
      <c r="F520" s="223">
        <v>129.499</v>
      </c>
      <c r="H520" s="34"/>
    </row>
    <row r="521" spans="2:8" s="1" customFormat="1" ht="16.899999999999999" customHeight="1">
      <c r="B521" s="34"/>
      <c r="C521" s="222" t="s">
        <v>3</v>
      </c>
      <c r="D521" s="222" t="s">
        <v>4883</v>
      </c>
      <c r="E521" s="19" t="s">
        <v>3</v>
      </c>
      <c r="F521" s="223">
        <v>43.8</v>
      </c>
      <c r="H521" s="34"/>
    </row>
    <row r="522" spans="2:8" s="1" customFormat="1" ht="16.899999999999999" customHeight="1">
      <c r="B522" s="34"/>
      <c r="C522" s="222" t="s">
        <v>3</v>
      </c>
      <c r="D522" s="222" t="s">
        <v>452</v>
      </c>
      <c r="E522" s="19" t="s">
        <v>3</v>
      </c>
      <c r="F522" s="223">
        <v>173.29900000000001</v>
      </c>
      <c r="H522" s="34"/>
    </row>
    <row r="523" spans="2:8" s="1" customFormat="1" ht="16.899999999999999" customHeight="1">
      <c r="B523" s="34"/>
      <c r="C523" s="224" t="s">
        <v>9851</v>
      </c>
      <c r="H523" s="34"/>
    </row>
    <row r="524" spans="2:8" s="1" customFormat="1" ht="22.5">
      <c r="B524" s="34"/>
      <c r="C524" s="222" t="s">
        <v>3386</v>
      </c>
      <c r="D524" s="222" t="s">
        <v>10082</v>
      </c>
      <c r="E524" s="19" t="s">
        <v>476</v>
      </c>
      <c r="F524" s="223">
        <v>545.90099999999995</v>
      </c>
      <c r="H524" s="34"/>
    </row>
    <row r="525" spans="2:8" s="1" customFormat="1" ht="16.899999999999999" customHeight="1">
      <c r="B525" s="34"/>
      <c r="C525" s="222" t="s">
        <v>5109</v>
      </c>
      <c r="D525" s="222" t="s">
        <v>9889</v>
      </c>
      <c r="E525" s="19" t="s">
        <v>476</v>
      </c>
      <c r="F525" s="223">
        <v>994.20600000000002</v>
      </c>
      <c r="H525" s="34"/>
    </row>
    <row r="526" spans="2:8" s="1" customFormat="1" ht="16.899999999999999" customHeight="1">
      <c r="B526" s="34"/>
      <c r="C526" s="218" t="s">
        <v>10104</v>
      </c>
      <c r="D526" s="219" t="s">
        <v>10105</v>
      </c>
      <c r="E526" s="220" t="s">
        <v>2352</v>
      </c>
      <c r="F526" s="221">
        <v>129.499</v>
      </c>
      <c r="H526" s="34"/>
    </row>
    <row r="527" spans="2:8" s="1" customFormat="1" ht="16.899999999999999" customHeight="1">
      <c r="B527" s="34"/>
      <c r="C527" s="222" t="s">
        <v>3</v>
      </c>
      <c r="D527" s="222" t="s">
        <v>10106</v>
      </c>
      <c r="E527" s="19" t="s">
        <v>3</v>
      </c>
      <c r="F527" s="223">
        <v>11.804</v>
      </c>
      <c r="H527" s="34"/>
    </row>
    <row r="528" spans="2:8" s="1" customFormat="1" ht="16.899999999999999" customHeight="1">
      <c r="B528" s="34"/>
      <c r="C528" s="222" t="s">
        <v>3</v>
      </c>
      <c r="D528" s="222" t="s">
        <v>10107</v>
      </c>
      <c r="E528" s="19" t="s">
        <v>3</v>
      </c>
      <c r="F528" s="223">
        <v>9.3699999999999992</v>
      </c>
      <c r="H528" s="34"/>
    </row>
    <row r="529" spans="2:8" s="1" customFormat="1" ht="16.899999999999999" customHeight="1">
      <c r="B529" s="34"/>
      <c r="C529" s="222" t="s">
        <v>3</v>
      </c>
      <c r="D529" s="222" t="s">
        <v>10108</v>
      </c>
      <c r="E529" s="19" t="s">
        <v>3</v>
      </c>
      <c r="F529" s="223">
        <v>20.350000000000001</v>
      </c>
      <c r="H529" s="34"/>
    </row>
    <row r="530" spans="2:8" s="1" customFormat="1" ht="16.899999999999999" customHeight="1">
      <c r="B530" s="34"/>
      <c r="C530" s="222" t="s">
        <v>3</v>
      </c>
      <c r="D530" s="222" t="s">
        <v>10109</v>
      </c>
      <c r="E530" s="19" t="s">
        <v>3</v>
      </c>
      <c r="F530" s="223">
        <v>8.4</v>
      </c>
      <c r="H530" s="34"/>
    </row>
    <row r="531" spans="2:8" s="1" customFormat="1" ht="16.899999999999999" customHeight="1">
      <c r="B531" s="34"/>
      <c r="C531" s="222" t="s">
        <v>3</v>
      </c>
      <c r="D531" s="222" t="s">
        <v>10110</v>
      </c>
      <c r="E531" s="19" t="s">
        <v>3</v>
      </c>
      <c r="F531" s="223">
        <v>15.02</v>
      </c>
      <c r="H531" s="34"/>
    </row>
    <row r="532" spans="2:8" s="1" customFormat="1" ht="16.899999999999999" customHeight="1">
      <c r="B532" s="34"/>
      <c r="C532" s="222" t="s">
        <v>3</v>
      </c>
      <c r="D532" s="222" t="s">
        <v>10111</v>
      </c>
      <c r="E532" s="19" t="s">
        <v>3</v>
      </c>
      <c r="F532" s="223">
        <v>15.5</v>
      </c>
      <c r="H532" s="34"/>
    </row>
    <row r="533" spans="2:8" s="1" customFormat="1" ht="16.899999999999999" customHeight="1">
      <c r="B533" s="34"/>
      <c r="C533" s="222" t="s">
        <v>3</v>
      </c>
      <c r="D533" s="222" t="s">
        <v>10079</v>
      </c>
      <c r="E533" s="19" t="s">
        <v>3</v>
      </c>
      <c r="F533" s="223">
        <v>13.3</v>
      </c>
      <c r="H533" s="34"/>
    </row>
    <row r="534" spans="2:8" s="1" customFormat="1" ht="22.5">
      <c r="B534" s="34"/>
      <c r="C534" s="222" t="s">
        <v>3</v>
      </c>
      <c r="D534" s="222" t="s">
        <v>10112</v>
      </c>
      <c r="E534" s="19" t="s">
        <v>3</v>
      </c>
      <c r="F534" s="223">
        <v>35.755000000000003</v>
      </c>
      <c r="H534" s="34"/>
    </row>
    <row r="535" spans="2:8" s="1" customFormat="1" ht="16.899999999999999" customHeight="1">
      <c r="B535" s="34"/>
      <c r="C535" s="222" t="s">
        <v>3</v>
      </c>
      <c r="D535" s="222" t="s">
        <v>452</v>
      </c>
      <c r="E535" s="19" t="s">
        <v>3</v>
      </c>
      <c r="F535" s="223">
        <v>129.499</v>
      </c>
      <c r="H535" s="34"/>
    </row>
    <row r="536" spans="2:8" s="1" customFormat="1" ht="16.899999999999999" customHeight="1">
      <c r="B536" s="34"/>
      <c r="C536" s="218" t="s">
        <v>10113</v>
      </c>
      <c r="D536" s="219" t="s">
        <v>10114</v>
      </c>
      <c r="E536" s="220" t="s">
        <v>2352</v>
      </c>
      <c r="F536" s="221">
        <v>12.933999999999999</v>
      </c>
      <c r="H536" s="34"/>
    </row>
    <row r="537" spans="2:8" s="1" customFormat="1" ht="16.899999999999999" customHeight="1">
      <c r="B537" s="34"/>
      <c r="C537" s="222" t="s">
        <v>3</v>
      </c>
      <c r="D537" s="222" t="s">
        <v>10115</v>
      </c>
      <c r="E537" s="19" t="s">
        <v>3</v>
      </c>
      <c r="F537" s="223">
        <v>8.8000000000000007</v>
      </c>
      <c r="H537" s="34"/>
    </row>
    <row r="538" spans="2:8" s="1" customFormat="1" ht="16.899999999999999" customHeight="1">
      <c r="B538" s="34"/>
      <c r="C538" s="222" t="s">
        <v>3</v>
      </c>
      <c r="D538" s="222" t="s">
        <v>10116</v>
      </c>
      <c r="E538" s="19" t="s">
        <v>3</v>
      </c>
      <c r="F538" s="223">
        <v>4.1340000000000003</v>
      </c>
      <c r="H538" s="34"/>
    </row>
    <row r="539" spans="2:8" s="1" customFormat="1" ht="16.899999999999999" customHeight="1">
      <c r="B539" s="34"/>
      <c r="C539" s="222" t="s">
        <v>3</v>
      </c>
      <c r="D539" s="222" t="s">
        <v>452</v>
      </c>
      <c r="E539" s="19" t="s">
        <v>3</v>
      </c>
      <c r="F539" s="223">
        <v>12.933999999999999</v>
      </c>
      <c r="H539" s="34"/>
    </row>
    <row r="540" spans="2:8" s="1" customFormat="1" ht="16.899999999999999" customHeight="1">
      <c r="B540" s="34"/>
      <c r="C540" s="218" t="s">
        <v>2450</v>
      </c>
      <c r="D540" s="219" t="s">
        <v>2451</v>
      </c>
      <c r="E540" s="220" t="s">
        <v>439</v>
      </c>
      <c r="F540" s="221">
        <v>23.358000000000001</v>
      </c>
      <c r="H540" s="34"/>
    </row>
    <row r="541" spans="2:8" s="1" customFormat="1" ht="16.899999999999999" customHeight="1">
      <c r="B541" s="34"/>
      <c r="C541" s="222" t="s">
        <v>3</v>
      </c>
      <c r="D541" s="222" t="s">
        <v>10117</v>
      </c>
      <c r="E541" s="19" t="s">
        <v>3</v>
      </c>
      <c r="F541" s="223">
        <v>15.12</v>
      </c>
      <c r="H541" s="34"/>
    </row>
    <row r="542" spans="2:8" s="1" customFormat="1" ht="16.899999999999999" customHeight="1">
      <c r="B542" s="34"/>
      <c r="C542" s="222" t="s">
        <v>3</v>
      </c>
      <c r="D542" s="222" t="s">
        <v>10118</v>
      </c>
      <c r="E542" s="19" t="s">
        <v>3</v>
      </c>
      <c r="F542" s="223">
        <v>3.375</v>
      </c>
      <c r="H542" s="34"/>
    </row>
    <row r="543" spans="2:8" s="1" customFormat="1" ht="16.899999999999999" customHeight="1">
      <c r="B543" s="34"/>
      <c r="C543" s="222" t="s">
        <v>3</v>
      </c>
      <c r="D543" s="222" t="s">
        <v>10119</v>
      </c>
      <c r="E543" s="19" t="s">
        <v>3</v>
      </c>
      <c r="F543" s="223">
        <v>2.7</v>
      </c>
      <c r="H543" s="34"/>
    </row>
    <row r="544" spans="2:8" s="1" customFormat="1" ht="16.899999999999999" customHeight="1">
      <c r="B544" s="34"/>
      <c r="C544" s="222" t="s">
        <v>3</v>
      </c>
      <c r="D544" s="222" t="s">
        <v>10120</v>
      </c>
      <c r="E544" s="19" t="s">
        <v>3</v>
      </c>
      <c r="F544" s="223">
        <v>2.1629999999999998</v>
      </c>
      <c r="H544" s="34"/>
    </row>
    <row r="545" spans="2:8" s="1" customFormat="1" ht="16.899999999999999" customHeight="1">
      <c r="B545" s="34"/>
      <c r="C545" s="222" t="s">
        <v>3</v>
      </c>
      <c r="D545" s="222" t="s">
        <v>452</v>
      </c>
      <c r="E545" s="19" t="s">
        <v>3</v>
      </c>
      <c r="F545" s="223">
        <v>23.358000000000001</v>
      </c>
      <c r="H545" s="34"/>
    </row>
    <row r="546" spans="2:8" s="1" customFormat="1" ht="16.899999999999999" customHeight="1">
      <c r="B546" s="34"/>
      <c r="C546" s="224" t="s">
        <v>9851</v>
      </c>
      <c r="H546" s="34"/>
    </row>
    <row r="547" spans="2:8" s="1" customFormat="1" ht="16.899999999999999" customHeight="1">
      <c r="B547" s="34"/>
      <c r="C547" s="222" t="s">
        <v>3139</v>
      </c>
      <c r="D547" s="222" t="s">
        <v>10121</v>
      </c>
      <c r="E547" s="19" t="s">
        <v>439</v>
      </c>
      <c r="F547" s="223">
        <v>75.504000000000005</v>
      </c>
      <c r="H547" s="34"/>
    </row>
    <row r="548" spans="2:8" s="1" customFormat="1" ht="16.899999999999999" customHeight="1">
      <c r="B548" s="34"/>
      <c r="C548" s="222" t="s">
        <v>3139</v>
      </c>
      <c r="D548" s="222" t="s">
        <v>10121</v>
      </c>
      <c r="E548" s="19" t="s">
        <v>439</v>
      </c>
      <c r="F548" s="223">
        <v>75.504000000000005</v>
      </c>
      <c r="H548" s="34"/>
    </row>
    <row r="549" spans="2:8" s="1" customFormat="1" ht="16.899999999999999" customHeight="1">
      <c r="B549" s="34"/>
      <c r="C549" s="222" t="s">
        <v>5138</v>
      </c>
      <c r="D549" s="222" t="s">
        <v>9890</v>
      </c>
      <c r="E549" s="19" t="s">
        <v>439</v>
      </c>
      <c r="F549" s="223">
        <v>353.714</v>
      </c>
      <c r="H549" s="34"/>
    </row>
    <row r="550" spans="2:8" s="1" customFormat="1" ht="16.899999999999999" customHeight="1">
      <c r="B550" s="34"/>
      <c r="C550" s="218" t="s">
        <v>2453</v>
      </c>
      <c r="D550" s="219" t="s">
        <v>2454</v>
      </c>
      <c r="E550" s="220" t="s">
        <v>439</v>
      </c>
      <c r="F550" s="221">
        <v>26.335999999999999</v>
      </c>
      <c r="H550" s="34"/>
    </row>
    <row r="551" spans="2:8" s="1" customFormat="1" ht="16.899999999999999" customHeight="1">
      <c r="B551" s="34"/>
      <c r="C551" s="222" t="s">
        <v>3</v>
      </c>
      <c r="D551" s="222" t="s">
        <v>10122</v>
      </c>
      <c r="E551" s="19" t="s">
        <v>3</v>
      </c>
      <c r="F551" s="223">
        <v>19.98</v>
      </c>
      <c r="H551" s="34"/>
    </row>
    <row r="552" spans="2:8" s="1" customFormat="1" ht="16.899999999999999" customHeight="1">
      <c r="B552" s="34"/>
      <c r="C552" s="222" t="s">
        <v>3</v>
      </c>
      <c r="D552" s="222" t="s">
        <v>10123</v>
      </c>
      <c r="E552" s="19" t="s">
        <v>3</v>
      </c>
      <c r="F552" s="223">
        <v>3.74</v>
      </c>
      <c r="H552" s="34"/>
    </row>
    <row r="553" spans="2:8" s="1" customFormat="1" ht="16.899999999999999" customHeight="1">
      <c r="B553" s="34"/>
      <c r="C553" s="222" t="s">
        <v>3</v>
      </c>
      <c r="D553" s="222" t="s">
        <v>9896</v>
      </c>
      <c r="E553" s="19" t="s">
        <v>3</v>
      </c>
      <c r="F553" s="223">
        <v>2.6160000000000001</v>
      </c>
      <c r="H553" s="34"/>
    </row>
    <row r="554" spans="2:8" s="1" customFormat="1" ht="16.899999999999999" customHeight="1">
      <c r="B554" s="34"/>
      <c r="C554" s="222" t="s">
        <v>3</v>
      </c>
      <c r="D554" s="222" t="s">
        <v>452</v>
      </c>
      <c r="E554" s="19" t="s">
        <v>3</v>
      </c>
      <c r="F554" s="223">
        <v>26.335999999999999</v>
      </c>
      <c r="H554" s="34"/>
    </row>
    <row r="555" spans="2:8" s="1" customFormat="1" ht="16.899999999999999" customHeight="1">
      <c r="B555" s="34"/>
      <c r="C555" s="224" t="s">
        <v>9851</v>
      </c>
      <c r="H555" s="34"/>
    </row>
    <row r="556" spans="2:8" s="1" customFormat="1" ht="16.899999999999999" customHeight="1">
      <c r="B556" s="34"/>
      <c r="C556" s="222" t="s">
        <v>3139</v>
      </c>
      <c r="D556" s="222" t="s">
        <v>10121</v>
      </c>
      <c r="E556" s="19" t="s">
        <v>439</v>
      </c>
      <c r="F556" s="223">
        <v>75.504000000000005</v>
      </c>
      <c r="H556" s="34"/>
    </row>
    <row r="557" spans="2:8" s="1" customFormat="1" ht="16.899999999999999" customHeight="1">
      <c r="B557" s="34"/>
      <c r="C557" s="222" t="s">
        <v>3139</v>
      </c>
      <c r="D557" s="222" t="s">
        <v>10121</v>
      </c>
      <c r="E557" s="19" t="s">
        <v>439</v>
      </c>
      <c r="F557" s="223">
        <v>75.504000000000005</v>
      </c>
      <c r="H557" s="34"/>
    </row>
    <row r="558" spans="2:8" s="1" customFormat="1" ht="16.899999999999999" customHeight="1">
      <c r="B558" s="34"/>
      <c r="C558" s="222" t="s">
        <v>5138</v>
      </c>
      <c r="D558" s="222" t="s">
        <v>9890</v>
      </c>
      <c r="E558" s="19" t="s">
        <v>439</v>
      </c>
      <c r="F558" s="223">
        <v>353.714</v>
      </c>
      <c r="H558" s="34"/>
    </row>
    <row r="559" spans="2:8" s="1" customFormat="1" ht="16.899999999999999" customHeight="1">
      <c r="B559" s="34"/>
      <c r="C559" s="218" t="s">
        <v>2456</v>
      </c>
      <c r="D559" s="219" t="s">
        <v>2457</v>
      </c>
      <c r="E559" s="220" t="s">
        <v>439</v>
      </c>
      <c r="F559" s="221">
        <v>25.81</v>
      </c>
      <c r="H559" s="34"/>
    </row>
    <row r="560" spans="2:8" s="1" customFormat="1" ht="16.899999999999999" customHeight="1">
      <c r="B560" s="34"/>
      <c r="C560" s="222" t="s">
        <v>3</v>
      </c>
      <c r="D560" s="222" t="s">
        <v>10124</v>
      </c>
      <c r="E560" s="19" t="s">
        <v>3</v>
      </c>
      <c r="F560" s="223">
        <v>12.96</v>
      </c>
      <c r="H560" s="34"/>
    </row>
    <row r="561" spans="2:8" s="1" customFormat="1" ht="16.899999999999999" customHeight="1">
      <c r="B561" s="34"/>
      <c r="C561" s="222" t="s">
        <v>3</v>
      </c>
      <c r="D561" s="222" t="s">
        <v>10125</v>
      </c>
      <c r="E561" s="19" t="s">
        <v>3</v>
      </c>
      <c r="F561" s="223">
        <v>3.08</v>
      </c>
      <c r="H561" s="34"/>
    </row>
    <row r="562" spans="2:8" s="1" customFormat="1" ht="16.899999999999999" customHeight="1">
      <c r="B562" s="34"/>
      <c r="C562" s="222" t="s">
        <v>3</v>
      </c>
      <c r="D562" s="222" t="s">
        <v>10126</v>
      </c>
      <c r="E562" s="19" t="s">
        <v>3</v>
      </c>
      <c r="F562" s="223">
        <v>8.64</v>
      </c>
      <c r="H562" s="34"/>
    </row>
    <row r="563" spans="2:8" s="1" customFormat="1" ht="16.899999999999999" customHeight="1">
      <c r="B563" s="34"/>
      <c r="C563" s="222" t="s">
        <v>3</v>
      </c>
      <c r="D563" s="222" t="s">
        <v>10127</v>
      </c>
      <c r="E563" s="19" t="s">
        <v>3</v>
      </c>
      <c r="F563" s="223">
        <v>1.1299999999999999</v>
      </c>
      <c r="H563" s="34"/>
    </row>
    <row r="564" spans="2:8" s="1" customFormat="1" ht="16.899999999999999" customHeight="1">
      <c r="B564" s="34"/>
      <c r="C564" s="222" t="s">
        <v>3</v>
      </c>
      <c r="D564" s="222" t="s">
        <v>452</v>
      </c>
      <c r="E564" s="19" t="s">
        <v>3</v>
      </c>
      <c r="F564" s="223">
        <v>25.81</v>
      </c>
      <c r="H564" s="34"/>
    </row>
    <row r="565" spans="2:8" s="1" customFormat="1" ht="16.899999999999999" customHeight="1">
      <c r="B565" s="34"/>
      <c r="C565" s="224" t="s">
        <v>9851</v>
      </c>
      <c r="H565" s="34"/>
    </row>
    <row r="566" spans="2:8" s="1" customFormat="1" ht="22.5">
      <c r="B566" s="34"/>
      <c r="C566" s="222" t="s">
        <v>2879</v>
      </c>
      <c r="D566" s="222" t="s">
        <v>10128</v>
      </c>
      <c r="E566" s="19" t="s">
        <v>439</v>
      </c>
      <c r="F566" s="223">
        <v>123.15300000000001</v>
      </c>
      <c r="H566" s="34"/>
    </row>
    <row r="567" spans="2:8" s="1" customFormat="1" ht="16.899999999999999" customHeight="1">
      <c r="B567" s="34"/>
      <c r="C567" s="222" t="s">
        <v>3139</v>
      </c>
      <c r="D567" s="222" t="s">
        <v>10121</v>
      </c>
      <c r="E567" s="19" t="s">
        <v>439</v>
      </c>
      <c r="F567" s="223">
        <v>75.504000000000005</v>
      </c>
      <c r="H567" s="34"/>
    </row>
    <row r="568" spans="2:8" s="1" customFormat="1" ht="16.899999999999999" customHeight="1">
      <c r="B568" s="34"/>
      <c r="C568" s="222" t="s">
        <v>3139</v>
      </c>
      <c r="D568" s="222" t="s">
        <v>10121</v>
      </c>
      <c r="E568" s="19" t="s">
        <v>439</v>
      </c>
      <c r="F568" s="223">
        <v>75.504000000000005</v>
      </c>
      <c r="H568" s="34"/>
    </row>
    <row r="569" spans="2:8" s="1" customFormat="1" ht="16.899999999999999" customHeight="1">
      <c r="B569" s="34"/>
      <c r="C569" s="222" t="s">
        <v>5138</v>
      </c>
      <c r="D569" s="222" t="s">
        <v>9890</v>
      </c>
      <c r="E569" s="19" t="s">
        <v>439</v>
      </c>
      <c r="F569" s="223">
        <v>353.714</v>
      </c>
      <c r="H569" s="34"/>
    </row>
    <row r="570" spans="2:8" s="1" customFormat="1" ht="16.899999999999999" customHeight="1">
      <c r="B570" s="34"/>
      <c r="C570" s="218" t="s">
        <v>2459</v>
      </c>
      <c r="D570" s="219" t="s">
        <v>2460</v>
      </c>
      <c r="E570" s="220" t="s">
        <v>439</v>
      </c>
      <c r="F570" s="221">
        <v>684.65200000000004</v>
      </c>
      <c r="H570" s="34"/>
    </row>
    <row r="571" spans="2:8" s="1" customFormat="1" ht="16.899999999999999" customHeight="1">
      <c r="B571" s="34"/>
      <c r="C571" s="222" t="s">
        <v>3</v>
      </c>
      <c r="D571" s="222" t="s">
        <v>2058</v>
      </c>
      <c r="E571" s="19" t="s">
        <v>3</v>
      </c>
      <c r="F571" s="223">
        <v>0</v>
      </c>
      <c r="H571" s="34"/>
    </row>
    <row r="572" spans="2:8" s="1" customFormat="1" ht="16.899999999999999" customHeight="1">
      <c r="B572" s="34"/>
      <c r="C572" s="222" t="s">
        <v>3</v>
      </c>
      <c r="D572" s="222" t="s">
        <v>10129</v>
      </c>
      <c r="E572" s="19" t="s">
        <v>3</v>
      </c>
      <c r="F572" s="223">
        <v>56.058</v>
      </c>
      <c r="H572" s="34"/>
    </row>
    <row r="573" spans="2:8" s="1" customFormat="1" ht="16.899999999999999" customHeight="1">
      <c r="B573" s="34"/>
      <c r="C573" s="222" t="s">
        <v>3</v>
      </c>
      <c r="D573" s="222" t="s">
        <v>10130</v>
      </c>
      <c r="E573" s="19" t="s">
        <v>3</v>
      </c>
      <c r="F573" s="223">
        <v>58.997</v>
      </c>
      <c r="H573" s="34"/>
    </row>
    <row r="574" spans="2:8" s="1" customFormat="1" ht="16.899999999999999" customHeight="1">
      <c r="B574" s="34"/>
      <c r="C574" s="222" t="s">
        <v>3</v>
      </c>
      <c r="D574" s="222" t="s">
        <v>10131</v>
      </c>
      <c r="E574" s="19" t="s">
        <v>3</v>
      </c>
      <c r="F574" s="223">
        <v>112.401</v>
      </c>
      <c r="H574" s="34"/>
    </row>
    <row r="575" spans="2:8" s="1" customFormat="1" ht="16.899999999999999" customHeight="1">
      <c r="B575" s="34"/>
      <c r="C575" s="222" t="s">
        <v>3</v>
      </c>
      <c r="D575" s="222" t="s">
        <v>10132</v>
      </c>
      <c r="E575" s="19" t="s">
        <v>3</v>
      </c>
      <c r="F575" s="223">
        <v>64.281000000000006</v>
      </c>
      <c r="H575" s="34"/>
    </row>
    <row r="576" spans="2:8" s="1" customFormat="1" ht="16.899999999999999" customHeight="1">
      <c r="B576" s="34"/>
      <c r="C576" s="222" t="s">
        <v>3</v>
      </c>
      <c r="D576" s="222" t="s">
        <v>10133</v>
      </c>
      <c r="E576" s="19" t="s">
        <v>3</v>
      </c>
      <c r="F576" s="223">
        <v>-30.52</v>
      </c>
      <c r="H576" s="34"/>
    </row>
    <row r="577" spans="2:8" s="1" customFormat="1" ht="16.899999999999999" customHeight="1">
      <c r="B577" s="34"/>
      <c r="C577" s="222" t="s">
        <v>3</v>
      </c>
      <c r="D577" s="222" t="s">
        <v>10134</v>
      </c>
      <c r="E577" s="19" t="s">
        <v>3</v>
      </c>
      <c r="F577" s="223">
        <v>-23.358000000000001</v>
      </c>
      <c r="H577" s="34"/>
    </row>
    <row r="578" spans="2:8" s="1" customFormat="1" ht="16.899999999999999" customHeight="1">
      <c r="B578" s="34"/>
      <c r="C578" s="222" t="s">
        <v>3</v>
      </c>
      <c r="D578" s="222" t="s">
        <v>2206</v>
      </c>
      <c r="E578" s="19" t="s">
        <v>3</v>
      </c>
      <c r="F578" s="223">
        <v>0</v>
      </c>
      <c r="H578" s="34"/>
    </row>
    <row r="579" spans="2:8" s="1" customFormat="1" ht="16.899999999999999" customHeight="1">
      <c r="B579" s="34"/>
      <c r="C579" s="222" t="s">
        <v>3</v>
      </c>
      <c r="D579" s="222" t="s">
        <v>10135</v>
      </c>
      <c r="E579" s="19" t="s">
        <v>3</v>
      </c>
      <c r="F579" s="223">
        <v>64.353999999999999</v>
      </c>
      <c r="H579" s="34"/>
    </row>
    <row r="580" spans="2:8" s="1" customFormat="1" ht="16.899999999999999" customHeight="1">
      <c r="B580" s="34"/>
      <c r="C580" s="222" t="s">
        <v>3</v>
      </c>
      <c r="D580" s="222" t="s">
        <v>10136</v>
      </c>
      <c r="E580" s="19" t="s">
        <v>3</v>
      </c>
      <c r="F580" s="223">
        <v>65.010000000000005</v>
      </c>
      <c r="H580" s="34"/>
    </row>
    <row r="581" spans="2:8" s="1" customFormat="1" ht="16.899999999999999" customHeight="1">
      <c r="B581" s="34"/>
      <c r="C581" s="222" t="s">
        <v>3</v>
      </c>
      <c r="D581" s="222" t="s">
        <v>10137</v>
      </c>
      <c r="E581" s="19" t="s">
        <v>3</v>
      </c>
      <c r="F581" s="223">
        <v>47.231999999999999</v>
      </c>
      <c r="H581" s="34"/>
    </row>
    <row r="582" spans="2:8" s="1" customFormat="1" ht="16.899999999999999" customHeight="1">
      <c r="B582" s="34"/>
      <c r="C582" s="222" t="s">
        <v>3</v>
      </c>
      <c r="D582" s="222" t="s">
        <v>10138</v>
      </c>
      <c r="E582" s="19" t="s">
        <v>3</v>
      </c>
      <c r="F582" s="223">
        <v>59.695999999999998</v>
      </c>
      <c r="H582" s="34"/>
    </row>
    <row r="583" spans="2:8" s="1" customFormat="1" ht="16.899999999999999" customHeight="1">
      <c r="B583" s="34"/>
      <c r="C583" s="222" t="s">
        <v>3</v>
      </c>
      <c r="D583" s="222" t="s">
        <v>10139</v>
      </c>
      <c r="E583" s="19" t="s">
        <v>3</v>
      </c>
      <c r="F583" s="223">
        <v>61.040999999999997</v>
      </c>
      <c r="H583" s="34"/>
    </row>
    <row r="584" spans="2:8" s="1" customFormat="1" ht="16.899999999999999" customHeight="1">
      <c r="B584" s="34"/>
      <c r="C584" s="222" t="s">
        <v>3</v>
      </c>
      <c r="D584" s="222" t="s">
        <v>10140</v>
      </c>
      <c r="E584" s="19" t="s">
        <v>3</v>
      </c>
      <c r="F584" s="223">
        <v>60.482999999999997</v>
      </c>
      <c r="H584" s="34"/>
    </row>
    <row r="585" spans="2:8" s="1" customFormat="1" ht="16.899999999999999" customHeight="1">
      <c r="B585" s="34"/>
      <c r="C585" s="222" t="s">
        <v>3</v>
      </c>
      <c r="D585" s="222" t="s">
        <v>10141</v>
      </c>
      <c r="E585" s="19" t="s">
        <v>3</v>
      </c>
      <c r="F585" s="223">
        <v>-23.722000000000001</v>
      </c>
      <c r="H585" s="34"/>
    </row>
    <row r="586" spans="2:8" s="1" customFormat="1" ht="16.899999999999999" customHeight="1">
      <c r="B586" s="34"/>
      <c r="C586" s="222" t="s">
        <v>3</v>
      </c>
      <c r="D586" s="222" t="s">
        <v>10142</v>
      </c>
      <c r="E586" s="19" t="s">
        <v>3</v>
      </c>
      <c r="F586" s="223">
        <v>-26.335999999999999</v>
      </c>
      <c r="H586" s="34"/>
    </row>
    <row r="587" spans="2:8" s="1" customFormat="1" ht="16.899999999999999" customHeight="1">
      <c r="B587" s="34"/>
      <c r="C587" s="222" t="s">
        <v>3</v>
      </c>
      <c r="D587" s="222" t="s">
        <v>10143</v>
      </c>
      <c r="E587" s="19" t="s">
        <v>3</v>
      </c>
      <c r="F587" s="223">
        <v>0</v>
      </c>
      <c r="H587" s="34"/>
    </row>
    <row r="588" spans="2:8" s="1" customFormat="1" ht="22.5">
      <c r="B588" s="34"/>
      <c r="C588" s="222" t="s">
        <v>3</v>
      </c>
      <c r="D588" s="222" t="s">
        <v>10144</v>
      </c>
      <c r="E588" s="19" t="s">
        <v>3</v>
      </c>
      <c r="F588" s="223">
        <v>49.732999999999997</v>
      </c>
      <c r="H588" s="34"/>
    </row>
    <row r="589" spans="2:8" s="1" customFormat="1" ht="16.899999999999999" customHeight="1">
      <c r="B589" s="34"/>
      <c r="C589" s="222" t="s">
        <v>3</v>
      </c>
      <c r="D589" s="222" t="s">
        <v>10145</v>
      </c>
      <c r="E589" s="19" t="s">
        <v>3</v>
      </c>
      <c r="F589" s="223">
        <v>55.21</v>
      </c>
      <c r="H589" s="34"/>
    </row>
    <row r="590" spans="2:8" s="1" customFormat="1" ht="16.899999999999999" customHeight="1">
      <c r="B590" s="34"/>
      <c r="C590" s="222" t="s">
        <v>3</v>
      </c>
      <c r="D590" s="222" t="s">
        <v>10146</v>
      </c>
      <c r="E590" s="19" t="s">
        <v>3</v>
      </c>
      <c r="F590" s="223">
        <v>-19.312000000000001</v>
      </c>
      <c r="H590" s="34"/>
    </row>
    <row r="591" spans="2:8" s="1" customFormat="1" ht="16.899999999999999" customHeight="1">
      <c r="B591" s="34"/>
      <c r="C591" s="222" t="s">
        <v>3</v>
      </c>
      <c r="D591" s="222" t="s">
        <v>10147</v>
      </c>
      <c r="E591" s="19" t="s">
        <v>3</v>
      </c>
      <c r="F591" s="223">
        <v>20.212</v>
      </c>
      <c r="H591" s="34"/>
    </row>
    <row r="592" spans="2:8" s="1" customFormat="1" ht="16.899999999999999" customHeight="1">
      <c r="B592" s="34"/>
      <c r="C592" s="222" t="s">
        <v>3</v>
      </c>
      <c r="D592" s="222" t="s">
        <v>10148</v>
      </c>
      <c r="E592" s="19" t="s">
        <v>3</v>
      </c>
      <c r="F592" s="223">
        <v>21.24</v>
      </c>
      <c r="H592" s="34"/>
    </row>
    <row r="593" spans="2:8" s="1" customFormat="1" ht="16.899999999999999" customHeight="1">
      <c r="B593" s="34"/>
      <c r="C593" s="222" t="s">
        <v>3</v>
      </c>
      <c r="D593" s="222" t="s">
        <v>10149</v>
      </c>
      <c r="E593" s="19" t="s">
        <v>3</v>
      </c>
      <c r="F593" s="223">
        <v>0</v>
      </c>
      <c r="H593" s="34"/>
    </row>
    <row r="594" spans="2:8" s="1" customFormat="1" ht="16.899999999999999" customHeight="1">
      <c r="B594" s="34"/>
      <c r="C594" s="222" t="s">
        <v>3</v>
      </c>
      <c r="D594" s="222" t="s">
        <v>10150</v>
      </c>
      <c r="E594" s="19" t="s">
        <v>3</v>
      </c>
      <c r="F594" s="223">
        <v>5.28</v>
      </c>
      <c r="H594" s="34"/>
    </row>
    <row r="595" spans="2:8" s="1" customFormat="1" ht="16.899999999999999" customHeight="1">
      <c r="B595" s="34"/>
      <c r="C595" s="222" t="s">
        <v>3</v>
      </c>
      <c r="D595" s="222" t="s">
        <v>10151</v>
      </c>
      <c r="E595" s="19" t="s">
        <v>3</v>
      </c>
      <c r="F595" s="223">
        <v>6.6719999999999997</v>
      </c>
      <c r="H595" s="34"/>
    </row>
    <row r="596" spans="2:8" s="1" customFormat="1" ht="16.899999999999999" customHeight="1">
      <c r="B596" s="34"/>
      <c r="C596" s="222" t="s">
        <v>3</v>
      </c>
      <c r="D596" s="222" t="s">
        <v>452</v>
      </c>
      <c r="E596" s="19" t="s">
        <v>3</v>
      </c>
      <c r="F596" s="223">
        <v>684.65200000000004</v>
      </c>
      <c r="H596" s="34"/>
    </row>
    <row r="597" spans="2:8" s="1" customFormat="1" ht="16.899999999999999" customHeight="1">
      <c r="B597" s="34"/>
      <c r="C597" s="224" t="s">
        <v>9851</v>
      </c>
      <c r="H597" s="34"/>
    </row>
    <row r="598" spans="2:8" s="1" customFormat="1" ht="16.899999999999999" customHeight="1">
      <c r="B598" s="34"/>
      <c r="C598" s="222" t="s">
        <v>3182</v>
      </c>
      <c r="D598" s="222" t="s">
        <v>10152</v>
      </c>
      <c r="E598" s="19" t="s">
        <v>439</v>
      </c>
      <c r="F598" s="223">
        <v>823.77200000000005</v>
      </c>
      <c r="H598" s="34"/>
    </row>
    <row r="599" spans="2:8" s="1" customFormat="1" ht="16.899999999999999" customHeight="1">
      <c r="B599" s="34"/>
      <c r="C599" s="222" t="s">
        <v>3195</v>
      </c>
      <c r="D599" s="222" t="s">
        <v>10153</v>
      </c>
      <c r="E599" s="19" t="s">
        <v>439</v>
      </c>
      <c r="F599" s="223">
        <v>703.31200000000001</v>
      </c>
      <c r="H599" s="34"/>
    </row>
    <row r="600" spans="2:8" s="1" customFormat="1" ht="16.899999999999999" customHeight="1">
      <c r="B600" s="34"/>
      <c r="C600" s="222" t="s">
        <v>3186</v>
      </c>
      <c r="D600" s="222" t="s">
        <v>10154</v>
      </c>
      <c r="E600" s="19" t="s">
        <v>439</v>
      </c>
      <c r="F600" s="223">
        <v>823.77200000000005</v>
      </c>
      <c r="H600" s="34"/>
    </row>
    <row r="601" spans="2:8" s="1" customFormat="1" ht="16.899999999999999" customHeight="1">
      <c r="B601" s="34"/>
      <c r="C601" s="222" t="s">
        <v>3190</v>
      </c>
      <c r="D601" s="222" t="s">
        <v>10155</v>
      </c>
      <c r="E601" s="19" t="s">
        <v>439</v>
      </c>
      <c r="F601" s="223">
        <v>2053.9560000000001</v>
      </c>
      <c r="H601" s="34"/>
    </row>
    <row r="602" spans="2:8" s="1" customFormat="1" ht="16.899999999999999" customHeight="1">
      <c r="B602" s="34"/>
      <c r="C602" s="222" t="s">
        <v>5091</v>
      </c>
      <c r="D602" s="222" t="s">
        <v>10063</v>
      </c>
      <c r="E602" s="19" t="s">
        <v>439</v>
      </c>
      <c r="F602" s="223">
        <v>1027.8630000000001</v>
      </c>
      <c r="H602" s="34"/>
    </row>
    <row r="603" spans="2:8" s="1" customFormat="1" ht="16.899999999999999" customHeight="1">
      <c r="B603" s="34"/>
      <c r="C603" s="218" t="s">
        <v>2462</v>
      </c>
      <c r="D603" s="219" t="s">
        <v>2463</v>
      </c>
      <c r="E603" s="220" t="s">
        <v>439</v>
      </c>
      <c r="F603" s="221">
        <v>139.12</v>
      </c>
      <c r="H603" s="34"/>
    </row>
    <row r="604" spans="2:8" s="1" customFormat="1" ht="16.899999999999999" customHeight="1">
      <c r="B604" s="34"/>
      <c r="C604" s="222" t="s">
        <v>3</v>
      </c>
      <c r="D604" s="222" t="s">
        <v>2208</v>
      </c>
      <c r="E604" s="19" t="s">
        <v>3</v>
      </c>
      <c r="F604" s="223">
        <v>0</v>
      </c>
      <c r="H604" s="34"/>
    </row>
    <row r="605" spans="2:8" s="1" customFormat="1" ht="22.5">
      <c r="B605" s="34"/>
      <c r="C605" s="222" t="s">
        <v>3</v>
      </c>
      <c r="D605" s="222" t="s">
        <v>10156</v>
      </c>
      <c r="E605" s="19" t="s">
        <v>3</v>
      </c>
      <c r="F605" s="223">
        <v>169.43799999999999</v>
      </c>
      <c r="H605" s="34"/>
    </row>
    <row r="606" spans="2:8" s="1" customFormat="1" ht="16.899999999999999" customHeight="1">
      <c r="B606" s="34"/>
      <c r="C606" s="222" t="s">
        <v>3</v>
      </c>
      <c r="D606" s="222" t="s">
        <v>10157</v>
      </c>
      <c r="E606" s="19" t="s">
        <v>3</v>
      </c>
      <c r="F606" s="223">
        <v>-25.81</v>
      </c>
      <c r="H606" s="34"/>
    </row>
    <row r="607" spans="2:8" s="1" customFormat="1" ht="16.899999999999999" customHeight="1">
      <c r="B607" s="34"/>
      <c r="C607" s="222" t="s">
        <v>3</v>
      </c>
      <c r="D607" s="222" t="s">
        <v>10158</v>
      </c>
      <c r="E607" s="19" t="s">
        <v>3</v>
      </c>
      <c r="F607" s="223">
        <v>15.492000000000001</v>
      </c>
      <c r="H607" s="34"/>
    </row>
    <row r="608" spans="2:8" s="1" customFormat="1" ht="16.899999999999999" customHeight="1">
      <c r="B608" s="34"/>
      <c r="C608" s="222" t="s">
        <v>3</v>
      </c>
      <c r="D608" s="222" t="s">
        <v>10159</v>
      </c>
      <c r="E608" s="19" t="s">
        <v>3</v>
      </c>
      <c r="F608" s="223">
        <v>0</v>
      </c>
      <c r="H608" s="34"/>
    </row>
    <row r="609" spans="2:8" s="1" customFormat="1" ht="16.899999999999999" customHeight="1">
      <c r="B609" s="34"/>
      <c r="C609" s="222" t="s">
        <v>3</v>
      </c>
      <c r="D609" s="222" t="s">
        <v>10160</v>
      </c>
      <c r="E609" s="19" t="s">
        <v>3</v>
      </c>
      <c r="F609" s="223">
        <v>-20</v>
      </c>
      <c r="H609" s="34"/>
    </row>
    <row r="610" spans="2:8" s="1" customFormat="1" ht="16.899999999999999" customHeight="1">
      <c r="B610" s="34"/>
      <c r="C610" s="222" t="s">
        <v>3</v>
      </c>
      <c r="D610" s="222" t="s">
        <v>452</v>
      </c>
      <c r="E610" s="19" t="s">
        <v>3</v>
      </c>
      <c r="F610" s="223">
        <v>139.12</v>
      </c>
      <c r="H610" s="34"/>
    </row>
    <row r="611" spans="2:8" s="1" customFormat="1" ht="16.899999999999999" customHeight="1">
      <c r="B611" s="34"/>
      <c r="C611" s="224" t="s">
        <v>9851</v>
      </c>
      <c r="H611" s="34"/>
    </row>
    <row r="612" spans="2:8" s="1" customFormat="1" ht="16.899999999999999" customHeight="1">
      <c r="B612" s="34"/>
      <c r="C612" s="222" t="s">
        <v>3182</v>
      </c>
      <c r="D612" s="222" t="s">
        <v>10152</v>
      </c>
      <c r="E612" s="19" t="s">
        <v>439</v>
      </c>
      <c r="F612" s="223">
        <v>823.77200000000005</v>
      </c>
      <c r="H612" s="34"/>
    </row>
    <row r="613" spans="2:8" s="1" customFormat="1" ht="16.899999999999999" customHeight="1">
      <c r="B613" s="34"/>
      <c r="C613" s="222" t="s">
        <v>3195</v>
      </c>
      <c r="D613" s="222" t="s">
        <v>10153</v>
      </c>
      <c r="E613" s="19" t="s">
        <v>439</v>
      </c>
      <c r="F613" s="223">
        <v>703.31200000000001</v>
      </c>
      <c r="H613" s="34"/>
    </row>
    <row r="614" spans="2:8" s="1" customFormat="1" ht="16.899999999999999" customHeight="1">
      <c r="B614" s="34"/>
      <c r="C614" s="222" t="s">
        <v>3186</v>
      </c>
      <c r="D614" s="222" t="s">
        <v>10154</v>
      </c>
      <c r="E614" s="19" t="s">
        <v>439</v>
      </c>
      <c r="F614" s="223">
        <v>823.77200000000005</v>
      </c>
      <c r="H614" s="34"/>
    </row>
    <row r="615" spans="2:8" s="1" customFormat="1" ht="16.899999999999999" customHeight="1">
      <c r="B615" s="34"/>
      <c r="C615" s="222" t="s">
        <v>5091</v>
      </c>
      <c r="D615" s="222" t="s">
        <v>10063</v>
      </c>
      <c r="E615" s="19" t="s">
        <v>439</v>
      </c>
      <c r="F615" s="223">
        <v>1027.8630000000001</v>
      </c>
      <c r="H615" s="34"/>
    </row>
    <row r="616" spans="2:8" s="1" customFormat="1" ht="16.899999999999999" customHeight="1">
      <c r="B616" s="34"/>
      <c r="C616" s="218" t="s">
        <v>2465</v>
      </c>
      <c r="D616" s="219" t="s">
        <v>2466</v>
      </c>
      <c r="E616" s="220" t="s">
        <v>2352</v>
      </c>
      <c r="F616" s="221">
        <v>38.4</v>
      </c>
      <c r="H616" s="34"/>
    </row>
    <row r="617" spans="2:8" s="1" customFormat="1" ht="16.899999999999999" customHeight="1">
      <c r="B617" s="34"/>
      <c r="C617" s="222" t="s">
        <v>3</v>
      </c>
      <c r="D617" s="222" t="s">
        <v>10161</v>
      </c>
      <c r="E617" s="19" t="s">
        <v>3</v>
      </c>
      <c r="F617" s="223">
        <v>25.2</v>
      </c>
      <c r="H617" s="34"/>
    </row>
    <row r="618" spans="2:8" s="1" customFormat="1" ht="16.899999999999999" customHeight="1">
      <c r="B618" s="34"/>
      <c r="C618" s="222" t="s">
        <v>3</v>
      </c>
      <c r="D618" s="222" t="s">
        <v>10162</v>
      </c>
      <c r="E618" s="19" t="s">
        <v>3</v>
      </c>
      <c r="F618" s="223">
        <v>4.5</v>
      </c>
      <c r="H618" s="34"/>
    </row>
    <row r="619" spans="2:8" s="1" customFormat="1" ht="16.899999999999999" customHeight="1">
      <c r="B619" s="34"/>
      <c r="C619" s="222" t="s">
        <v>3</v>
      </c>
      <c r="D619" s="222" t="s">
        <v>10163</v>
      </c>
      <c r="E619" s="19" t="s">
        <v>3</v>
      </c>
      <c r="F619" s="223">
        <v>4.5</v>
      </c>
      <c r="H619" s="34"/>
    </row>
    <row r="620" spans="2:8" s="1" customFormat="1" ht="16.899999999999999" customHeight="1">
      <c r="B620" s="34"/>
      <c r="C620" s="222" t="s">
        <v>3</v>
      </c>
      <c r="D620" s="222" t="s">
        <v>10164</v>
      </c>
      <c r="E620" s="19" t="s">
        <v>3</v>
      </c>
      <c r="F620" s="223">
        <v>4.2</v>
      </c>
      <c r="H620" s="34"/>
    </row>
    <row r="621" spans="2:8" s="1" customFormat="1" ht="16.899999999999999" customHeight="1">
      <c r="B621" s="34"/>
      <c r="C621" s="222" t="s">
        <v>3</v>
      </c>
      <c r="D621" s="222" t="s">
        <v>452</v>
      </c>
      <c r="E621" s="19" t="s">
        <v>3</v>
      </c>
      <c r="F621" s="223">
        <v>38.4</v>
      </c>
      <c r="H621" s="34"/>
    </row>
    <row r="622" spans="2:8" s="1" customFormat="1" ht="16.899999999999999" customHeight="1">
      <c r="B622" s="34"/>
      <c r="C622" s="224" t="s">
        <v>9851</v>
      </c>
      <c r="H622" s="34"/>
    </row>
    <row r="623" spans="2:8" s="1" customFormat="1" ht="16.899999999999999" customHeight="1">
      <c r="B623" s="34"/>
      <c r="C623" s="222" t="s">
        <v>3167</v>
      </c>
      <c r="D623" s="222" t="s">
        <v>10040</v>
      </c>
      <c r="E623" s="19" t="s">
        <v>439</v>
      </c>
      <c r="F623" s="223">
        <v>86.4</v>
      </c>
      <c r="H623" s="34"/>
    </row>
    <row r="624" spans="2:8" s="1" customFormat="1" ht="16.899999999999999" customHeight="1">
      <c r="B624" s="34"/>
      <c r="C624" s="222" t="s">
        <v>3143</v>
      </c>
      <c r="D624" s="222" t="s">
        <v>10041</v>
      </c>
      <c r="E624" s="19" t="s">
        <v>476</v>
      </c>
      <c r="F624" s="223">
        <v>165.59800000000001</v>
      </c>
      <c r="H624" s="34"/>
    </row>
    <row r="625" spans="2:8" s="1" customFormat="1" ht="16.899999999999999" customHeight="1">
      <c r="B625" s="34"/>
      <c r="C625" s="222" t="s">
        <v>3143</v>
      </c>
      <c r="D625" s="222" t="s">
        <v>10041</v>
      </c>
      <c r="E625" s="19" t="s">
        <v>476</v>
      </c>
      <c r="F625" s="223">
        <v>369.19600000000003</v>
      </c>
      <c r="H625" s="34"/>
    </row>
    <row r="626" spans="2:8" s="1" customFormat="1" ht="16.899999999999999" customHeight="1">
      <c r="B626" s="34"/>
      <c r="C626" s="222" t="s">
        <v>3360</v>
      </c>
      <c r="D626" s="222" t="s">
        <v>9986</v>
      </c>
      <c r="E626" s="19" t="s">
        <v>439</v>
      </c>
      <c r="F626" s="223">
        <v>461.57600000000002</v>
      </c>
      <c r="H626" s="34"/>
    </row>
    <row r="627" spans="2:8" s="1" customFormat="1" ht="22.5">
      <c r="B627" s="34"/>
      <c r="C627" s="222" t="s">
        <v>3308</v>
      </c>
      <c r="D627" s="222" t="s">
        <v>10042</v>
      </c>
      <c r="E627" s="19" t="s">
        <v>476</v>
      </c>
      <c r="F627" s="223">
        <v>165.59800000000001</v>
      </c>
      <c r="H627" s="34"/>
    </row>
    <row r="628" spans="2:8" s="1" customFormat="1" ht="16.899999999999999" customHeight="1">
      <c r="B628" s="34"/>
      <c r="C628" s="222" t="s">
        <v>3365</v>
      </c>
      <c r="D628" s="222" t="s">
        <v>9990</v>
      </c>
      <c r="E628" s="19" t="s">
        <v>439</v>
      </c>
      <c r="F628" s="223">
        <v>399.81700000000001</v>
      </c>
      <c r="H628" s="34"/>
    </row>
    <row r="629" spans="2:8" s="1" customFormat="1" ht="16.899999999999999" customHeight="1">
      <c r="B629" s="34"/>
      <c r="C629" s="222" t="s">
        <v>3371</v>
      </c>
      <c r="D629" s="222" t="s">
        <v>9990</v>
      </c>
      <c r="E629" s="19" t="s">
        <v>439</v>
      </c>
      <c r="F629" s="223">
        <v>61.759</v>
      </c>
      <c r="H629" s="34"/>
    </row>
    <row r="630" spans="2:8" s="1" customFormat="1" ht="16.899999999999999" customHeight="1">
      <c r="B630" s="34"/>
      <c r="C630" s="222" t="s">
        <v>3159</v>
      </c>
      <c r="D630" s="222" t="s">
        <v>3160</v>
      </c>
      <c r="E630" s="19" t="s">
        <v>476</v>
      </c>
      <c r="F630" s="223">
        <v>279.48599999999999</v>
      </c>
      <c r="H630" s="34"/>
    </row>
    <row r="631" spans="2:8" s="1" customFormat="1" ht="16.899999999999999" customHeight="1">
      <c r="B631" s="34"/>
      <c r="C631" s="222" t="s">
        <v>3257</v>
      </c>
      <c r="D631" s="222" t="s">
        <v>3258</v>
      </c>
      <c r="E631" s="19" t="s">
        <v>476</v>
      </c>
      <c r="F631" s="223">
        <v>211.05500000000001</v>
      </c>
      <c r="H631" s="34"/>
    </row>
    <row r="632" spans="2:8" s="1" customFormat="1" ht="16.899999999999999" customHeight="1">
      <c r="B632" s="34"/>
      <c r="C632" s="218" t="s">
        <v>2468</v>
      </c>
      <c r="D632" s="219" t="s">
        <v>2469</v>
      </c>
      <c r="E632" s="220" t="s">
        <v>2352</v>
      </c>
      <c r="F632" s="221">
        <v>40.1</v>
      </c>
      <c r="H632" s="34"/>
    </row>
    <row r="633" spans="2:8" s="1" customFormat="1" ht="16.899999999999999" customHeight="1">
      <c r="B633" s="34"/>
      <c r="C633" s="222" t="s">
        <v>3</v>
      </c>
      <c r="D633" s="222" t="s">
        <v>10165</v>
      </c>
      <c r="E633" s="19" t="s">
        <v>3</v>
      </c>
      <c r="F633" s="223">
        <v>33.299999999999997</v>
      </c>
      <c r="H633" s="34"/>
    </row>
    <row r="634" spans="2:8" s="1" customFormat="1" ht="16.899999999999999" customHeight="1">
      <c r="B634" s="34"/>
      <c r="C634" s="222" t="s">
        <v>3</v>
      </c>
      <c r="D634" s="222" t="s">
        <v>10166</v>
      </c>
      <c r="E634" s="19" t="s">
        <v>3</v>
      </c>
      <c r="F634" s="223">
        <v>6.8</v>
      </c>
      <c r="H634" s="34"/>
    </row>
    <row r="635" spans="2:8" s="1" customFormat="1" ht="16.899999999999999" customHeight="1">
      <c r="B635" s="34"/>
      <c r="C635" s="222" t="s">
        <v>3</v>
      </c>
      <c r="D635" s="222" t="s">
        <v>452</v>
      </c>
      <c r="E635" s="19" t="s">
        <v>3</v>
      </c>
      <c r="F635" s="223">
        <v>40.1</v>
      </c>
      <c r="H635" s="34"/>
    </row>
    <row r="636" spans="2:8" s="1" customFormat="1" ht="16.899999999999999" customHeight="1">
      <c r="B636" s="34"/>
      <c r="C636" s="224" t="s">
        <v>9851</v>
      </c>
      <c r="H636" s="34"/>
    </row>
    <row r="637" spans="2:8" s="1" customFormat="1" ht="16.899999999999999" customHeight="1">
      <c r="B637" s="34"/>
      <c r="C637" s="222" t="s">
        <v>3167</v>
      </c>
      <c r="D637" s="222" t="s">
        <v>10040</v>
      </c>
      <c r="E637" s="19" t="s">
        <v>439</v>
      </c>
      <c r="F637" s="223">
        <v>86.4</v>
      </c>
      <c r="H637" s="34"/>
    </row>
    <row r="638" spans="2:8" s="1" customFormat="1" ht="16.899999999999999" customHeight="1">
      <c r="B638" s="34"/>
      <c r="C638" s="222" t="s">
        <v>3143</v>
      </c>
      <c r="D638" s="222" t="s">
        <v>10041</v>
      </c>
      <c r="E638" s="19" t="s">
        <v>476</v>
      </c>
      <c r="F638" s="223">
        <v>165.59800000000001</v>
      </c>
      <c r="H638" s="34"/>
    </row>
    <row r="639" spans="2:8" s="1" customFormat="1" ht="16.899999999999999" customHeight="1">
      <c r="B639" s="34"/>
      <c r="C639" s="222" t="s">
        <v>3143</v>
      </c>
      <c r="D639" s="222" t="s">
        <v>10041</v>
      </c>
      <c r="E639" s="19" t="s">
        <v>476</v>
      </c>
      <c r="F639" s="223">
        <v>369.19600000000003</v>
      </c>
      <c r="H639" s="34"/>
    </row>
    <row r="640" spans="2:8" s="1" customFormat="1" ht="16.899999999999999" customHeight="1">
      <c r="B640" s="34"/>
      <c r="C640" s="222" t="s">
        <v>3360</v>
      </c>
      <c r="D640" s="222" t="s">
        <v>9986</v>
      </c>
      <c r="E640" s="19" t="s">
        <v>439</v>
      </c>
      <c r="F640" s="223">
        <v>461.57600000000002</v>
      </c>
      <c r="H640" s="34"/>
    </row>
    <row r="641" spans="2:8" s="1" customFormat="1" ht="22.5">
      <c r="B641" s="34"/>
      <c r="C641" s="222" t="s">
        <v>3308</v>
      </c>
      <c r="D641" s="222" t="s">
        <v>10042</v>
      </c>
      <c r="E641" s="19" t="s">
        <v>476</v>
      </c>
      <c r="F641" s="223">
        <v>165.59800000000001</v>
      </c>
      <c r="H641" s="34"/>
    </row>
    <row r="642" spans="2:8" s="1" customFormat="1" ht="16.899999999999999" customHeight="1">
      <c r="B642" s="34"/>
      <c r="C642" s="222" t="s">
        <v>3365</v>
      </c>
      <c r="D642" s="222" t="s">
        <v>9990</v>
      </c>
      <c r="E642" s="19" t="s">
        <v>439</v>
      </c>
      <c r="F642" s="223">
        <v>399.81700000000001</v>
      </c>
      <c r="H642" s="34"/>
    </row>
    <row r="643" spans="2:8" s="1" customFormat="1" ht="16.899999999999999" customHeight="1">
      <c r="B643" s="34"/>
      <c r="C643" s="222" t="s">
        <v>3371</v>
      </c>
      <c r="D643" s="222" t="s">
        <v>9990</v>
      </c>
      <c r="E643" s="19" t="s">
        <v>439</v>
      </c>
      <c r="F643" s="223">
        <v>61.759</v>
      </c>
      <c r="H643" s="34"/>
    </row>
    <row r="644" spans="2:8" s="1" customFormat="1" ht="16.899999999999999" customHeight="1">
      <c r="B644" s="34"/>
      <c r="C644" s="222" t="s">
        <v>3159</v>
      </c>
      <c r="D644" s="222" t="s">
        <v>3160</v>
      </c>
      <c r="E644" s="19" t="s">
        <v>476</v>
      </c>
      <c r="F644" s="223">
        <v>279.48599999999999</v>
      </c>
      <c r="H644" s="34"/>
    </row>
    <row r="645" spans="2:8" s="1" customFormat="1" ht="16.899999999999999" customHeight="1">
      <c r="B645" s="34"/>
      <c r="C645" s="222" t="s">
        <v>3257</v>
      </c>
      <c r="D645" s="222" t="s">
        <v>3258</v>
      </c>
      <c r="E645" s="19" t="s">
        <v>476</v>
      </c>
      <c r="F645" s="223">
        <v>211.05500000000001</v>
      </c>
      <c r="H645" s="34"/>
    </row>
    <row r="646" spans="2:8" s="1" customFormat="1" ht="16.899999999999999" customHeight="1">
      <c r="B646" s="34"/>
      <c r="C646" s="218" t="s">
        <v>2471</v>
      </c>
      <c r="D646" s="219" t="s">
        <v>2472</v>
      </c>
      <c r="E646" s="220" t="s">
        <v>2352</v>
      </c>
      <c r="F646" s="221">
        <v>45.368000000000002</v>
      </c>
      <c r="H646" s="34"/>
    </row>
    <row r="647" spans="2:8" s="1" customFormat="1" ht="16.899999999999999" customHeight="1">
      <c r="B647" s="34"/>
      <c r="C647" s="222" t="s">
        <v>3</v>
      </c>
      <c r="D647" s="222" t="s">
        <v>10167</v>
      </c>
      <c r="E647" s="19" t="s">
        <v>3</v>
      </c>
      <c r="F647" s="223">
        <v>21.6</v>
      </c>
      <c r="H647" s="34"/>
    </row>
    <row r="648" spans="2:8" s="1" customFormat="1" ht="16.899999999999999" customHeight="1">
      <c r="B648" s="34"/>
      <c r="C648" s="222" t="s">
        <v>3</v>
      </c>
      <c r="D648" s="222" t="s">
        <v>10168</v>
      </c>
      <c r="E648" s="19" t="s">
        <v>3</v>
      </c>
      <c r="F648" s="223">
        <v>5.6</v>
      </c>
      <c r="H648" s="34"/>
    </row>
    <row r="649" spans="2:8" s="1" customFormat="1" ht="16.899999999999999" customHeight="1">
      <c r="B649" s="34"/>
      <c r="C649" s="222" t="s">
        <v>3</v>
      </c>
      <c r="D649" s="222" t="s">
        <v>10169</v>
      </c>
      <c r="E649" s="19" t="s">
        <v>3</v>
      </c>
      <c r="F649" s="223">
        <v>14.4</v>
      </c>
      <c r="H649" s="34"/>
    </row>
    <row r="650" spans="2:8" s="1" customFormat="1" ht="16.899999999999999" customHeight="1">
      <c r="B650" s="34"/>
      <c r="C650" s="222" t="s">
        <v>3</v>
      </c>
      <c r="D650" s="222" t="s">
        <v>10170</v>
      </c>
      <c r="E650" s="19" t="s">
        <v>3</v>
      </c>
      <c r="F650" s="223">
        <v>3.7679999999999998</v>
      </c>
      <c r="H650" s="34"/>
    </row>
    <row r="651" spans="2:8" s="1" customFormat="1" ht="16.899999999999999" customHeight="1">
      <c r="B651" s="34"/>
      <c r="C651" s="222" t="s">
        <v>3</v>
      </c>
      <c r="D651" s="222" t="s">
        <v>452</v>
      </c>
      <c r="E651" s="19" t="s">
        <v>3</v>
      </c>
      <c r="F651" s="223">
        <v>45.368000000000002</v>
      </c>
      <c r="H651" s="34"/>
    </row>
    <row r="652" spans="2:8" s="1" customFormat="1" ht="16.899999999999999" customHeight="1">
      <c r="B652" s="34"/>
      <c r="C652" s="224" t="s">
        <v>9851</v>
      </c>
      <c r="H652" s="34"/>
    </row>
    <row r="653" spans="2:8" s="1" customFormat="1" ht="16.899999999999999" customHeight="1">
      <c r="B653" s="34"/>
      <c r="C653" s="222" t="s">
        <v>3167</v>
      </c>
      <c r="D653" s="222" t="s">
        <v>10040</v>
      </c>
      <c r="E653" s="19" t="s">
        <v>439</v>
      </c>
      <c r="F653" s="223">
        <v>86.4</v>
      </c>
      <c r="H653" s="34"/>
    </row>
    <row r="654" spans="2:8" s="1" customFormat="1" ht="16.899999999999999" customHeight="1">
      <c r="B654" s="34"/>
      <c r="C654" s="222" t="s">
        <v>3143</v>
      </c>
      <c r="D654" s="222" t="s">
        <v>10041</v>
      </c>
      <c r="E654" s="19" t="s">
        <v>476</v>
      </c>
      <c r="F654" s="223">
        <v>165.59800000000001</v>
      </c>
      <c r="H654" s="34"/>
    </row>
    <row r="655" spans="2:8" s="1" customFormat="1" ht="16.899999999999999" customHeight="1">
      <c r="B655" s="34"/>
      <c r="C655" s="222" t="s">
        <v>3143</v>
      </c>
      <c r="D655" s="222" t="s">
        <v>10041</v>
      </c>
      <c r="E655" s="19" t="s">
        <v>476</v>
      </c>
      <c r="F655" s="223">
        <v>369.19600000000003</v>
      </c>
      <c r="H655" s="34"/>
    </row>
    <row r="656" spans="2:8" s="1" customFormat="1" ht="16.899999999999999" customHeight="1">
      <c r="B656" s="34"/>
      <c r="C656" s="222" t="s">
        <v>3360</v>
      </c>
      <c r="D656" s="222" t="s">
        <v>9986</v>
      </c>
      <c r="E656" s="19" t="s">
        <v>439</v>
      </c>
      <c r="F656" s="223">
        <v>461.57600000000002</v>
      </c>
      <c r="H656" s="34"/>
    </row>
    <row r="657" spans="2:8" s="1" customFormat="1" ht="22.5">
      <c r="B657" s="34"/>
      <c r="C657" s="222" t="s">
        <v>3308</v>
      </c>
      <c r="D657" s="222" t="s">
        <v>10042</v>
      </c>
      <c r="E657" s="19" t="s">
        <v>476</v>
      </c>
      <c r="F657" s="223">
        <v>165.59800000000001</v>
      </c>
      <c r="H657" s="34"/>
    </row>
    <row r="658" spans="2:8" s="1" customFormat="1" ht="16.899999999999999" customHeight="1">
      <c r="B658" s="34"/>
      <c r="C658" s="222" t="s">
        <v>3365</v>
      </c>
      <c r="D658" s="222" t="s">
        <v>9990</v>
      </c>
      <c r="E658" s="19" t="s">
        <v>439</v>
      </c>
      <c r="F658" s="223">
        <v>399.81700000000001</v>
      </c>
      <c r="H658" s="34"/>
    </row>
    <row r="659" spans="2:8" s="1" customFormat="1" ht="16.899999999999999" customHeight="1">
      <c r="B659" s="34"/>
      <c r="C659" s="222" t="s">
        <v>3371</v>
      </c>
      <c r="D659" s="222" t="s">
        <v>9990</v>
      </c>
      <c r="E659" s="19" t="s">
        <v>439</v>
      </c>
      <c r="F659" s="223">
        <v>61.759</v>
      </c>
      <c r="H659" s="34"/>
    </row>
    <row r="660" spans="2:8" s="1" customFormat="1" ht="16.899999999999999" customHeight="1">
      <c r="B660" s="34"/>
      <c r="C660" s="222" t="s">
        <v>3159</v>
      </c>
      <c r="D660" s="222" t="s">
        <v>3160</v>
      </c>
      <c r="E660" s="19" t="s">
        <v>476</v>
      </c>
      <c r="F660" s="223">
        <v>279.48599999999999</v>
      </c>
      <c r="H660" s="34"/>
    </row>
    <row r="661" spans="2:8" s="1" customFormat="1" ht="16.899999999999999" customHeight="1">
      <c r="B661" s="34"/>
      <c r="C661" s="222" t="s">
        <v>3257</v>
      </c>
      <c r="D661" s="222" t="s">
        <v>3258</v>
      </c>
      <c r="E661" s="19" t="s">
        <v>476</v>
      </c>
      <c r="F661" s="223">
        <v>211.05500000000001</v>
      </c>
      <c r="H661" s="34"/>
    </row>
    <row r="662" spans="2:8" s="1" customFormat="1" ht="16.899999999999999" customHeight="1">
      <c r="B662" s="34"/>
      <c r="C662" s="218" t="s">
        <v>2474</v>
      </c>
      <c r="D662" s="219" t="s">
        <v>2475</v>
      </c>
      <c r="E662" s="220" t="s">
        <v>2352</v>
      </c>
      <c r="F662" s="221">
        <v>8.4</v>
      </c>
      <c r="H662" s="34"/>
    </row>
    <row r="663" spans="2:8" s="1" customFormat="1" ht="16.899999999999999" customHeight="1">
      <c r="B663" s="34"/>
      <c r="C663" s="222" t="s">
        <v>3</v>
      </c>
      <c r="D663" s="222" t="s">
        <v>10036</v>
      </c>
      <c r="E663" s="19" t="s">
        <v>3</v>
      </c>
      <c r="F663" s="223">
        <v>8.4</v>
      </c>
      <c r="H663" s="34"/>
    </row>
    <row r="664" spans="2:8" s="1" customFormat="1" ht="16.899999999999999" customHeight="1">
      <c r="B664" s="34"/>
      <c r="C664" s="222" t="s">
        <v>3</v>
      </c>
      <c r="D664" s="222" t="s">
        <v>452</v>
      </c>
      <c r="E664" s="19" t="s">
        <v>3</v>
      </c>
      <c r="F664" s="223">
        <v>8.4</v>
      </c>
      <c r="H664" s="34"/>
    </row>
    <row r="665" spans="2:8" s="1" customFormat="1" ht="16.899999999999999" customHeight="1">
      <c r="B665" s="34"/>
      <c r="C665" s="224" t="s">
        <v>9851</v>
      </c>
      <c r="H665" s="34"/>
    </row>
    <row r="666" spans="2:8" s="1" customFormat="1" ht="16.899999999999999" customHeight="1">
      <c r="B666" s="34"/>
      <c r="C666" s="222" t="s">
        <v>3143</v>
      </c>
      <c r="D666" s="222" t="s">
        <v>10041</v>
      </c>
      <c r="E666" s="19" t="s">
        <v>476</v>
      </c>
      <c r="F666" s="223">
        <v>369.19600000000003</v>
      </c>
      <c r="H666" s="34"/>
    </row>
    <row r="667" spans="2:8" s="1" customFormat="1" ht="22.5">
      <c r="B667" s="34"/>
      <c r="C667" s="222" t="s">
        <v>3308</v>
      </c>
      <c r="D667" s="222" t="s">
        <v>10042</v>
      </c>
      <c r="E667" s="19" t="s">
        <v>476</v>
      </c>
      <c r="F667" s="223">
        <v>38</v>
      </c>
      <c r="H667" s="34"/>
    </row>
    <row r="668" spans="2:8" s="1" customFormat="1" ht="16.899999999999999" customHeight="1">
      <c r="B668" s="34"/>
      <c r="C668" s="222" t="s">
        <v>3365</v>
      </c>
      <c r="D668" s="222" t="s">
        <v>9990</v>
      </c>
      <c r="E668" s="19" t="s">
        <v>439</v>
      </c>
      <c r="F668" s="223">
        <v>399.81700000000001</v>
      </c>
      <c r="H668" s="34"/>
    </row>
    <row r="669" spans="2:8" s="1" customFormat="1" ht="16.899999999999999" customHeight="1">
      <c r="B669" s="34"/>
      <c r="C669" s="222" t="s">
        <v>3371</v>
      </c>
      <c r="D669" s="222" t="s">
        <v>9990</v>
      </c>
      <c r="E669" s="19" t="s">
        <v>439</v>
      </c>
      <c r="F669" s="223">
        <v>61.759</v>
      </c>
      <c r="H669" s="34"/>
    </row>
    <row r="670" spans="2:8" s="1" customFormat="1" ht="16.899999999999999" customHeight="1">
      <c r="B670" s="34"/>
      <c r="C670" s="222" t="s">
        <v>3174</v>
      </c>
      <c r="D670" s="222" t="s">
        <v>10171</v>
      </c>
      <c r="E670" s="19" t="s">
        <v>439</v>
      </c>
      <c r="F670" s="223">
        <v>12.71</v>
      </c>
      <c r="H670" s="34"/>
    </row>
    <row r="671" spans="2:8" s="1" customFormat="1" ht="16.899999999999999" customHeight="1">
      <c r="B671" s="34"/>
      <c r="C671" s="222" t="s">
        <v>3267</v>
      </c>
      <c r="D671" s="222" t="s">
        <v>3268</v>
      </c>
      <c r="E671" s="19" t="s">
        <v>476</v>
      </c>
      <c r="F671" s="223">
        <v>41.8</v>
      </c>
      <c r="H671" s="34"/>
    </row>
    <row r="672" spans="2:8" s="1" customFormat="1" ht="16.899999999999999" customHeight="1">
      <c r="B672" s="34"/>
      <c r="C672" s="218" t="s">
        <v>2477</v>
      </c>
      <c r="D672" s="219" t="s">
        <v>2478</v>
      </c>
      <c r="E672" s="220" t="s">
        <v>2352</v>
      </c>
      <c r="F672" s="221">
        <v>13</v>
      </c>
      <c r="H672" s="34"/>
    </row>
    <row r="673" spans="2:8" s="1" customFormat="1" ht="16.899999999999999" customHeight="1">
      <c r="B673" s="34"/>
      <c r="C673" s="222" t="s">
        <v>3</v>
      </c>
      <c r="D673" s="222" t="s">
        <v>10043</v>
      </c>
      <c r="E673" s="19" t="s">
        <v>3</v>
      </c>
      <c r="F673" s="223">
        <v>10.8</v>
      </c>
      <c r="H673" s="34"/>
    </row>
    <row r="674" spans="2:8" s="1" customFormat="1" ht="16.899999999999999" customHeight="1">
      <c r="B674" s="34"/>
      <c r="C674" s="222" t="s">
        <v>3</v>
      </c>
      <c r="D674" s="222" t="s">
        <v>10044</v>
      </c>
      <c r="E674" s="19" t="s">
        <v>3</v>
      </c>
      <c r="F674" s="223">
        <v>2.2000000000000002</v>
      </c>
      <c r="H674" s="34"/>
    </row>
    <row r="675" spans="2:8" s="1" customFormat="1" ht="16.899999999999999" customHeight="1">
      <c r="B675" s="34"/>
      <c r="C675" s="222" t="s">
        <v>3</v>
      </c>
      <c r="D675" s="222" t="s">
        <v>452</v>
      </c>
      <c r="E675" s="19" t="s">
        <v>3</v>
      </c>
      <c r="F675" s="223">
        <v>13</v>
      </c>
      <c r="H675" s="34"/>
    </row>
    <row r="676" spans="2:8" s="1" customFormat="1" ht="16.899999999999999" customHeight="1">
      <c r="B676" s="34"/>
      <c r="C676" s="224" t="s">
        <v>9851</v>
      </c>
      <c r="H676" s="34"/>
    </row>
    <row r="677" spans="2:8" s="1" customFormat="1" ht="16.899999999999999" customHeight="1">
      <c r="B677" s="34"/>
      <c r="C677" s="222" t="s">
        <v>3143</v>
      </c>
      <c r="D677" s="222" t="s">
        <v>10041</v>
      </c>
      <c r="E677" s="19" t="s">
        <v>476</v>
      </c>
      <c r="F677" s="223">
        <v>369.19600000000003</v>
      </c>
      <c r="H677" s="34"/>
    </row>
    <row r="678" spans="2:8" s="1" customFormat="1" ht="22.5">
      <c r="B678" s="34"/>
      <c r="C678" s="222" t="s">
        <v>3308</v>
      </c>
      <c r="D678" s="222" t="s">
        <v>10042</v>
      </c>
      <c r="E678" s="19" t="s">
        <v>476</v>
      </c>
      <c r="F678" s="223">
        <v>38</v>
      </c>
      <c r="H678" s="34"/>
    </row>
    <row r="679" spans="2:8" s="1" customFormat="1" ht="16.899999999999999" customHeight="1">
      <c r="B679" s="34"/>
      <c r="C679" s="222" t="s">
        <v>3365</v>
      </c>
      <c r="D679" s="222" t="s">
        <v>9990</v>
      </c>
      <c r="E679" s="19" t="s">
        <v>439</v>
      </c>
      <c r="F679" s="223">
        <v>399.81700000000001</v>
      </c>
      <c r="H679" s="34"/>
    </row>
    <row r="680" spans="2:8" s="1" customFormat="1" ht="16.899999999999999" customHeight="1">
      <c r="B680" s="34"/>
      <c r="C680" s="222" t="s">
        <v>3371</v>
      </c>
      <c r="D680" s="222" t="s">
        <v>9990</v>
      </c>
      <c r="E680" s="19" t="s">
        <v>439</v>
      </c>
      <c r="F680" s="223">
        <v>61.759</v>
      </c>
      <c r="H680" s="34"/>
    </row>
    <row r="681" spans="2:8" s="1" customFormat="1" ht="16.899999999999999" customHeight="1">
      <c r="B681" s="34"/>
      <c r="C681" s="222" t="s">
        <v>3174</v>
      </c>
      <c r="D681" s="222" t="s">
        <v>10171</v>
      </c>
      <c r="E681" s="19" t="s">
        <v>439</v>
      </c>
      <c r="F681" s="223">
        <v>12.71</v>
      </c>
      <c r="H681" s="34"/>
    </row>
    <row r="682" spans="2:8" s="1" customFormat="1" ht="16.899999999999999" customHeight="1">
      <c r="B682" s="34"/>
      <c r="C682" s="222" t="s">
        <v>3267</v>
      </c>
      <c r="D682" s="222" t="s">
        <v>3268</v>
      </c>
      <c r="E682" s="19" t="s">
        <v>476</v>
      </c>
      <c r="F682" s="223">
        <v>41.8</v>
      </c>
      <c r="H682" s="34"/>
    </row>
    <row r="683" spans="2:8" s="1" customFormat="1" ht="16.899999999999999" customHeight="1">
      <c r="B683" s="34"/>
      <c r="C683" s="218" t="s">
        <v>2479</v>
      </c>
      <c r="D683" s="219" t="s">
        <v>2480</v>
      </c>
      <c r="E683" s="220" t="s">
        <v>2352</v>
      </c>
      <c r="F683" s="221">
        <v>16.600000000000001</v>
      </c>
      <c r="H683" s="34"/>
    </row>
    <row r="684" spans="2:8" s="1" customFormat="1" ht="16.899999999999999" customHeight="1">
      <c r="B684" s="34"/>
      <c r="C684" s="222" t="s">
        <v>3</v>
      </c>
      <c r="D684" s="222" t="s">
        <v>10045</v>
      </c>
      <c r="E684" s="19" t="s">
        <v>3</v>
      </c>
      <c r="F684" s="223">
        <v>9.6</v>
      </c>
      <c r="H684" s="34"/>
    </row>
    <row r="685" spans="2:8" s="1" customFormat="1" ht="16.899999999999999" customHeight="1">
      <c r="B685" s="34"/>
      <c r="C685" s="222" t="s">
        <v>3</v>
      </c>
      <c r="D685" s="222" t="s">
        <v>10046</v>
      </c>
      <c r="E685" s="19" t="s">
        <v>3</v>
      </c>
      <c r="F685" s="223">
        <v>2.2000000000000002</v>
      </c>
      <c r="H685" s="34"/>
    </row>
    <row r="686" spans="2:8" s="1" customFormat="1" ht="16.899999999999999" customHeight="1">
      <c r="B686" s="34"/>
      <c r="C686" s="222" t="s">
        <v>3</v>
      </c>
      <c r="D686" s="222" t="s">
        <v>10047</v>
      </c>
      <c r="E686" s="19" t="s">
        <v>3</v>
      </c>
      <c r="F686" s="223">
        <v>4.8</v>
      </c>
      <c r="H686" s="34"/>
    </row>
    <row r="687" spans="2:8" s="1" customFormat="1" ht="16.899999999999999" customHeight="1">
      <c r="B687" s="34"/>
      <c r="C687" s="222" t="s">
        <v>3</v>
      </c>
      <c r="D687" s="222" t="s">
        <v>452</v>
      </c>
      <c r="E687" s="19" t="s">
        <v>3</v>
      </c>
      <c r="F687" s="223">
        <v>16.600000000000001</v>
      </c>
      <c r="H687" s="34"/>
    </row>
    <row r="688" spans="2:8" s="1" customFormat="1" ht="16.899999999999999" customHeight="1">
      <c r="B688" s="34"/>
      <c r="C688" s="224" t="s">
        <v>9851</v>
      </c>
      <c r="H688" s="34"/>
    </row>
    <row r="689" spans="2:8" s="1" customFormat="1" ht="16.899999999999999" customHeight="1">
      <c r="B689" s="34"/>
      <c r="C689" s="222" t="s">
        <v>3143</v>
      </c>
      <c r="D689" s="222" t="s">
        <v>10041</v>
      </c>
      <c r="E689" s="19" t="s">
        <v>476</v>
      </c>
      <c r="F689" s="223">
        <v>369.19600000000003</v>
      </c>
      <c r="H689" s="34"/>
    </row>
    <row r="690" spans="2:8" s="1" customFormat="1" ht="22.5">
      <c r="B690" s="34"/>
      <c r="C690" s="222" t="s">
        <v>3308</v>
      </c>
      <c r="D690" s="222" t="s">
        <v>10042</v>
      </c>
      <c r="E690" s="19" t="s">
        <v>476</v>
      </c>
      <c r="F690" s="223">
        <v>38</v>
      </c>
      <c r="H690" s="34"/>
    </row>
    <row r="691" spans="2:8" s="1" customFormat="1" ht="16.899999999999999" customHeight="1">
      <c r="B691" s="34"/>
      <c r="C691" s="222" t="s">
        <v>3365</v>
      </c>
      <c r="D691" s="222" t="s">
        <v>9990</v>
      </c>
      <c r="E691" s="19" t="s">
        <v>439</v>
      </c>
      <c r="F691" s="223">
        <v>399.81700000000001</v>
      </c>
      <c r="H691" s="34"/>
    </row>
    <row r="692" spans="2:8" s="1" customFormat="1" ht="16.899999999999999" customHeight="1">
      <c r="B692" s="34"/>
      <c r="C692" s="222" t="s">
        <v>3371</v>
      </c>
      <c r="D692" s="222" t="s">
        <v>9990</v>
      </c>
      <c r="E692" s="19" t="s">
        <v>439</v>
      </c>
      <c r="F692" s="223">
        <v>61.759</v>
      </c>
      <c r="H692" s="34"/>
    </row>
    <row r="693" spans="2:8" s="1" customFormat="1" ht="16.899999999999999" customHeight="1">
      <c r="B693" s="34"/>
      <c r="C693" s="222" t="s">
        <v>3174</v>
      </c>
      <c r="D693" s="222" t="s">
        <v>10171</v>
      </c>
      <c r="E693" s="19" t="s">
        <v>439</v>
      </c>
      <c r="F693" s="223">
        <v>12.71</v>
      </c>
      <c r="H693" s="34"/>
    </row>
    <row r="694" spans="2:8" s="1" customFormat="1" ht="16.899999999999999" customHeight="1">
      <c r="B694" s="34"/>
      <c r="C694" s="222" t="s">
        <v>3267</v>
      </c>
      <c r="D694" s="222" t="s">
        <v>3268</v>
      </c>
      <c r="E694" s="19" t="s">
        <v>476</v>
      </c>
      <c r="F694" s="223">
        <v>41.8</v>
      </c>
      <c r="H694" s="34"/>
    </row>
    <row r="695" spans="2:8" s="1" customFormat="1" ht="16.899999999999999" customHeight="1">
      <c r="B695" s="34"/>
      <c r="C695" s="218" t="s">
        <v>2481</v>
      </c>
      <c r="D695" s="219" t="s">
        <v>2482</v>
      </c>
      <c r="E695" s="220" t="s">
        <v>439</v>
      </c>
      <c r="F695" s="221">
        <v>12.6</v>
      </c>
      <c r="H695" s="34"/>
    </row>
    <row r="696" spans="2:8" s="1" customFormat="1" ht="16.899999999999999" customHeight="1">
      <c r="B696" s="34"/>
      <c r="C696" s="222" t="s">
        <v>3</v>
      </c>
      <c r="D696" s="222" t="s">
        <v>10172</v>
      </c>
      <c r="E696" s="19" t="s">
        <v>3</v>
      </c>
      <c r="F696" s="223">
        <v>0</v>
      </c>
      <c r="H696" s="34"/>
    </row>
    <row r="697" spans="2:8" s="1" customFormat="1" ht="16.899999999999999" customHeight="1">
      <c r="B697" s="34"/>
      <c r="C697" s="222" t="s">
        <v>3</v>
      </c>
      <c r="D697" s="222" t="s">
        <v>2483</v>
      </c>
      <c r="E697" s="19" t="s">
        <v>3</v>
      </c>
      <c r="F697" s="223">
        <v>12.6</v>
      </c>
      <c r="H697" s="34"/>
    </row>
    <row r="698" spans="2:8" s="1" customFormat="1" ht="16.899999999999999" customHeight="1">
      <c r="B698" s="34"/>
      <c r="C698" s="224" t="s">
        <v>9851</v>
      </c>
      <c r="H698" s="34"/>
    </row>
    <row r="699" spans="2:8" s="1" customFormat="1" ht="22.5">
      <c r="B699" s="34"/>
      <c r="C699" s="222" t="s">
        <v>3629</v>
      </c>
      <c r="D699" s="222" t="s">
        <v>10173</v>
      </c>
      <c r="E699" s="19" t="s">
        <v>439</v>
      </c>
      <c r="F699" s="223">
        <v>12.6</v>
      </c>
      <c r="H699" s="34"/>
    </row>
    <row r="700" spans="2:8" s="1" customFormat="1" ht="16.899999999999999" customHeight="1">
      <c r="B700" s="34"/>
      <c r="C700" s="222" t="s">
        <v>3817</v>
      </c>
      <c r="D700" s="222" t="s">
        <v>10174</v>
      </c>
      <c r="E700" s="19" t="s">
        <v>476</v>
      </c>
      <c r="F700" s="223">
        <v>13.86</v>
      </c>
      <c r="H700" s="34"/>
    </row>
    <row r="701" spans="2:8" s="1" customFormat="1" ht="16.899999999999999" customHeight="1">
      <c r="B701" s="34"/>
      <c r="C701" s="218" t="s">
        <v>2484</v>
      </c>
      <c r="D701" s="219" t="s">
        <v>2485</v>
      </c>
      <c r="E701" s="220" t="s">
        <v>2352</v>
      </c>
      <c r="F701" s="221">
        <v>12.68</v>
      </c>
      <c r="H701" s="34"/>
    </row>
    <row r="702" spans="2:8" s="1" customFormat="1" ht="16.899999999999999" customHeight="1">
      <c r="B702" s="34"/>
      <c r="C702" s="222" t="s">
        <v>3</v>
      </c>
      <c r="D702" s="222" t="s">
        <v>10175</v>
      </c>
      <c r="E702" s="19" t="s">
        <v>3</v>
      </c>
      <c r="F702" s="223">
        <v>1.78</v>
      </c>
      <c r="H702" s="34"/>
    </row>
    <row r="703" spans="2:8" s="1" customFormat="1" ht="16.899999999999999" customHeight="1">
      <c r="B703" s="34"/>
      <c r="C703" s="222" t="s">
        <v>3</v>
      </c>
      <c r="D703" s="222" t="s">
        <v>10176</v>
      </c>
      <c r="E703" s="19" t="s">
        <v>3</v>
      </c>
      <c r="F703" s="223">
        <v>10.9</v>
      </c>
      <c r="H703" s="34"/>
    </row>
    <row r="704" spans="2:8" s="1" customFormat="1" ht="16.899999999999999" customHeight="1">
      <c r="B704" s="34"/>
      <c r="C704" s="222" t="s">
        <v>3</v>
      </c>
      <c r="D704" s="222" t="s">
        <v>452</v>
      </c>
      <c r="E704" s="19" t="s">
        <v>3</v>
      </c>
      <c r="F704" s="223">
        <v>12.68</v>
      </c>
      <c r="H704" s="34"/>
    </row>
    <row r="705" spans="2:8" s="1" customFormat="1" ht="16.899999999999999" customHeight="1">
      <c r="B705" s="34"/>
      <c r="C705" s="224" t="s">
        <v>9851</v>
      </c>
      <c r="H705" s="34"/>
    </row>
    <row r="706" spans="2:8" s="1" customFormat="1" ht="22.5">
      <c r="B706" s="34"/>
      <c r="C706" s="222" t="s">
        <v>3657</v>
      </c>
      <c r="D706" s="222" t="s">
        <v>10177</v>
      </c>
      <c r="E706" s="19" t="s">
        <v>476</v>
      </c>
      <c r="F706" s="223">
        <v>25.32</v>
      </c>
      <c r="H706" s="34"/>
    </row>
    <row r="707" spans="2:8" s="1" customFormat="1" ht="22.5">
      <c r="B707" s="34"/>
      <c r="C707" s="222" t="s">
        <v>3661</v>
      </c>
      <c r="D707" s="222" t="s">
        <v>10178</v>
      </c>
      <c r="E707" s="19" t="s">
        <v>476</v>
      </c>
      <c r="F707" s="223">
        <v>12.68</v>
      </c>
      <c r="H707" s="34"/>
    </row>
    <row r="708" spans="2:8" s="1" customFormat="1" ht="16.899999999999999" customHeight="1">
      <c r="B708" s="34"/>
      <c r="C708" s="222" t="s">
        <v>3638</v>
      </c>
      <c r="D708" s="222" t="s">
        <v>10179</v>
      </c>
      <c r="E708" s="19" t="s">
        <v>439</v>
      </c>
      <c r="F708" s="223">
        <v>10.124000000000001</v>
      </c>
      <c r="H708" s="34"/>
    </row>
    <row r="709" spans="2:8" s="1" customFormat="1" ht="16.899999999999999" customHeight="1">
      <c r="B709" s="34"/>
      <c r="C709" s="218" t="s">
        <v>2487</v>
      </c>
      <c r="D709" s="219" t="s">
        <v>2488</v>
      </c>
      <c r="E709" s="220" t="s">
        <v>2352</v>
      </c>
      <c r="F709" s="221">
        <v>12.64</v>
      </c>
      <c r="H709" s="34"/>
    </row>
    <row r="710" spans="2:8" s="1" customFormat="1" ht="16.899999999999999" customHeight="1">
      <c r="B710" s="34"/>
      <c r="C710" s="222" t="s">
        <v>3</v>
      </c>
      <c r="D710" s="222" t="s">
        <v>10175</v>
      </c>
      <c r="E710" s="19" t="s">
        <v>3</v>
      </c>
      <c r="F710" s="223">
        <v>1.78</v>
      </c>
      <c r="H710" s="34"/>
    </row>
    <row r="711" spans="2:8" s="1" customFormat="1" ht="16.899999999999999" customHeight="1">
      <c r="B711" s="34"/>
      <c r="C711" s="222" t="s">
        <v>3</v>
      </c>
      <c r="D711" s="222" t="s">
        <v>10180</v>
      </c>
      <c r="E711" s="19" t="s">
        <v>3</v>
      </c>
      <c r="F711" s="223">
        <v>10.86</v>
      </c>
      <c r="H711" s="34"/>
    </row>
    <row r="712" spans="2:8" s="1" customFormat="1" ht="16.899999999999999" customHeight="1">
      <c r="B712" s="34"/>
      <c r="C712" s="222" t="s">
        <v>3</v>
      </c>
      <c r="D712" s="222" t="s">
        <v>452</v>
      </c>
      <c r="E712" s="19" t="s">
        <v>3</v>
      </c>
      <c r="F712" s="223">
        <v>12.64</v>
      </c>
      <c r="H712" s="34"/>
    </row>
    <row r="713" spans="2:8" s="1" customFormat="1" ht="16.899999999999999" customHeight="1">
      <c r="B713" s="34"/>
      <c r="C713" s="224" t="s">
        <v>9851</v>
      </c>
      <c r="H713" s="34"/>
    </row>
    <row r="714" spans="2:8" s="1" customFormat="1" ht="22.5">
      <c r="B714" s="34"/>
      <c r="C714" s="222" t="s">
        <v>3657</v>
      </c>
      <c r="D714" s="222" t="s">
        <v>10177</v>
      </c>
      <c r="E714" s="19" t="s">
        <v>476</v>
      </c>
      <c r="F714" s="223">
        <v>25.32</v>
      </c>
      <c r="H714" s="34"/>
    </row>
    <row r="715" spans="2:8" s="1" customFormat="1" ht="22.5">
      <c r="B715" s="34"/>
      <c r="C715" s="222" t="s">
        <v>3666</v>
      </c>
      <c r="D715" s="222" t="s">
        <v>10181</v>
      </c>
      <c r="E715" s="19" t="s">
        <v>476</v>
      </c>
      <c r="F715" s="223">
        <v>12.64</v>
      </c>
      <c r="H715" s="34"/>
    </row>
    <row r="716" spans="2:8" s="1" customFormat="1" ht="16.899999999999999" customHeight="1">
      <c r="B716" s="34"/>
      <c r="C716" s="222" t="s">
        <v>3638</v>
      </c>
      <c r="D716" s="222" t="s">
        <v>10179</v>
      </c>
      <c r="E716" s="19" t="s">
        <v>439</v>
      </c>
      <c r="F716" s="223">
        <v>10.124000000000001</v>
      </c>
      <c r="H716" s="34"/>
    </row>
    <row r="717" spans="2:8" s="1" customFormat="1" ht="16.899999999999999" customHeight="1">
      <c r="B717" s="34"/>
      <c r="C717" s="218" t="s">
        <v>2490</v>
      </c>
      <c r="D717" s="219" t="s">
        <v>2491</v>
      </c>
      <c r="E717" s="220" t="s">
        <v>439</v>
      </c>
      <c r="F717" s="221">
        <v>31.780999999999999</v>
      </c>
      <c r="H717" s="34"/>
    </row>
    <row r="718" spans="2:8" s="1" customFormat="1" ht="16.899999999999999" customHeight="1">
      <c r="B718" s="34"/>
      <c r="C718" s="222" t="s">
        <v>3</v>
      </c>
      <c r="D718" s="222" t="s">
        <v>10182</v>
      </c>
      <c r="E718" s="19" t="s">
        <v>3</v>
      </c>
      <c r="F718" s="223">
        <v>13.43</v>
      </c>
      <c r="H718" s="34"/>
    </row>
    <row r="719" spans="2:8" s="1" customFormat="1" ht="16.899999999999999" customHeight="1">
      <c r="B719" s="34"/>
      <c r="C719" s="222" t="s">
        <v>3</v>
      </c>
      <c r="D719" s="222" t="s">
        <v>10183</v>
      </c>
      <c r="E719" s="19" t="s">
        <v>3</v>
      </c>
      <c r="F719" s="223">
        <v>18.350999999999999</v>
      </c>
      <c r="H719" s="34"/>
    </row>
    <row r="720" spans="2:8" s="1" customFormat="1" ht="16.899999999999999" customHeight="1">
      <c r="B720" s="34"/>
      <c r="C720" s="222" t="s">
        <v>3</v>
      </c>
      <c r="D720" s="222" t="s">
        <v>452</v>
      </c>
      <c r="E720" s="19" t="s">
        <v>3</v>
      </c>
      <c r="F720" s="223">
        <v>31.780999999999999</v>
      </c>
      <c r="H720" s="34"/>
    </row>
    <row r="721" spans="2:8" s="1" customFormat="1" ht="16.899999999999999" customHeight="1">
      <c r="B721" s="34"/>
      <c r="C721" s="224" t="s">
        <v>9851</v>
      </c>
      <c r="H721" s="34"/>
    </row>
    <row r="722" spans="2:8" s="1" customFormat="1" ht="16.899999999999999" customHeight="1">
      <c r="B722" s="34"/>
      <c r="C722" s="222" t="s">
        <v>3936</v>
      </c>
      <c r="D722" s="222" t="s">
        <v>10184</v>
      </c>
      <c r="E722" s="19" t="s">
        <v>439</v>
      </c>
      <c r="F722" s="223">
        <v>74.016000000000005</v>
      </c>
      <c r="H722" s="34"/>
    </row>
    <row r="723" spans="2:8" s="1" customFormat="1" ht="16.899999999999999" customHeight="1">
      <c r="B723" s="34"/>
      <c r="C723" s="218" t="s">
        <v>2493</v>
      </c>
      <c r="D723" s="219" t="s">
        <v>2494</v>
      </c>
      <c r="E723" s="220" t="s">
        <v>439</v>
      </c>
      <c r="F723" s="221">
        <v>86.484999999999999</v>
      </c>
      <c r="H723" s="34"/>
    </row>
    <row r="724" spans="2:8" s="1" customFormat="1" ht="16.899999999999999" customHeight="1">
      <c r="B724" s="34"/>
      <c r="C724" s="222" t="s">
        <v>3</v>
      </c>
      <c r="D724" s="222" t="s">
        <v>2695</v>
      </c>
      <c r="E724" s="19" t="s">
        <v>3</v>
      </c>
      <c r="F724" s="223">
        <v>0</v>
      </c>
      <c r="H724" s="34"/>
    </row>
    <row r="725" spans="2:8" s="1" customFormat="1" ht="16.899999999999999" customHeight="1">
      <c r="B725" s="34"/>
      <c r="C725" s="222" t="s">
        <v>3</v>
      </c>
      <c r="D725" s="222" t="s">
        <v>10185</v>
      </c>
      <c r="E725" s="19" t="s">
        <v>3</v>
      </c>
      <c r="F725" s="223">
        <v>41.085999999999999</v>
      </c>
      <c r="H725" s="34"/>
    </row>
    <row r="726" spans="2:8" s="1" customFormat="1" ht="16.899999999999999" customHeight="1">
      <c r="B726" s="34"/>
      <c r="C726" s="222" t="s">
        <v>3</v>
      </c>
      <c r="D726" s="222" t="s">
        <v>4762</v>
      </c>
      <c r="E726" s="19" t="s">
        <v>3</v>
      </c>
      <c r="F726" s="223">
        <v>41.085999999999999</v>
      </c>
      <c r="H726" s="34"/>
    </row>
    <row r="727" spans="2:8" s="1" customFormat="1" ht="16.899999999999999" customHeight="1">
      <c r="B727" s="34"/>
      <c r="C727" s="222" t="s">
        <v>3</v>
      </c>
      <c r="D727" s="222" t="s">
        <v>10055</v>
      </c>
      <c r="E727" s="19" t="s">
        <v>3</v>
      </c>
      <c r="F727" s="223">
        <v>0</v>
      </c>
      <c r="H727" s="34"/>
    </row>
    <row r="728" spans="2:8" s="1" customFormat="1" ht="16.899999999999999" customHeight="1">
      <c r="B728" s="34"/>
      <c r="C728" s="222" t="s">
        <v>3</v>
      </c>
      <c r="D728" s="222" t="s">
        <v>10186</v>
      </c>
      <c r="E728" s="19" t="s">
        <v>3</v>
      </c>
      <c r="F728" s="223">
        <v>33.701999999999998</v>
      </c>
      <c r="H728" s="34"/>
    </row>
    <row r="729" spans="2:8" s="1" customFormat="1" ht="16.899999999999999" customHeight="1">
      <c r="B729" s="34"/>
      <c r="C729" s="222" t="s">
        <v>3</v>
      </c>
      <c r="D729" s="222" t="s">
        <v>4762</v>
      </c>
      <c r="E729" s="19" t="s">
        <v>3</v>
      </c>
      <c r="F729" s="223">
        <v>33.701999999999998</v>
      </c>
      <c r="H729" s="34"/>
    </row>
    <row r="730" spans="2:8" s="1" customFormat="1" ht="16.899999999999999" customHeight="1">
      <c r="B730" s="34"/>
      <c r="C730" s="222" t="s">
        <v>3</v>
      </c>
      <c r="D730" s="222" t="s">
        <v>10057</v>
      </c>
      <c r="E730" s="19" t="s">
        <v>3</v>
      </c>
      <c r="F730" s="223">
        <v>0</v>
      </c>
      <c r="H730" s="34"/>
    </row>
    <row r="731" spans="2:8" s="1" customFormat="1" ht="16.899999999999999" customHeight="1">
      <c r="B731" s="34"/>
      <c r="C731" s="222" t="s">
        <v>3</v>
      </c>
      <c r="D731" s="222" t="s">
        <v>10187</v>
      </c>
      <c r="E731" s="19" t="s">
        <v>3</v>
      </c>
      <c r="F731" s="223">
        <v>11.696999999999999</v>
      </c>
      <c r="H731" s="34"/>
    </row>
    <row r="732" spans="2:8" s="1" customFormat="1" ht="16.899999999999999" customHeight="1">
      <c r="B732" s="34"/>
      <c r="C732" s="222" t="s">
        <v>3</v>
      </c>
      <c r="D732" s="222" t="s">
        <v>4762</v>
      </c>
      <c r="E732" s="19" t="s">
        <v>3</v>
      </c>
      <c r="F732" s="223">
        <v>11.696999999999999</v>
      </c>
      <c r="H732" s="34"/>
    </row>
    <row r="733" spans="2:8" s="1" customFormat="1" ht="16.899999999999999" customHeight="1">
      <c r="B733" s="34"/>
      <c r="C733" s="222" t="s">
        <v>3</v>
      </c>
      <c r="D733" s="222" t="s">
        <v>452</v>
      </c>
      <c r="E733" s="19" t="s">
        <v>3</v>
      </c>
      <c r="F733" s="223">
        <v>86.484999999999999</v>
      </c>
      <c r="H733" s="34"/>
    </row>
    <row r="734" spans="2:8" s="1" customFormat="1" ht="16.899999999999999" customHeight="1">
      <c r="B734" s="34"/>
      <c r="C734" s="224" t="s">
        <v>9851</v>
      </c>
      <c r="H734" s="34"/>
    </row>
    <row r="735" spans="2:8" s="1" customFormat="1" ht="16.899999999999999" customHeight="1">
      <c r="B735" s="34"/>
      <c r="C735" s="222" t="s">
        <v>4099</v>
      </c>
      <c r="D735" s="222" t="s">
        <v>10188</v>
      </c>
      <c r="E735" s="19" t="s">
        <v>439</v>
      </c>
      <c r="F735" s="223">
        <v>86.484999999999999</v>
      </c>
      <c r="H735" s="34"/>
    </row>
    <row r="736" spans="2:8" s="1" customFormat="1" ht="16.899999999999999" customHeight="1">
      <c r="B736" s="34"/>
      <c r="C736" s="222" t="s">
        <v>4104</v>
      </c>
      <c r="D736" s="222" t="s">
        <v>10189</v>
      </c>
      <c r="E736" s="19" t="s">
        <v>439</v>
      </c>
      <c r="F736" s="223">
        <v>86.484999999999999</v>
      </c>
      <c r="H736" s="34"/>
    </row>
    <row r="737" spans="2:8" s="1" customFormat="1" ht="16.899999999999999" customHeight="1">
      <c r="B737" s="34"/>
      <c r="C737" s="218" t="s">
        <v>2496</v>
      </c>
      <c r="D737" s="219" t="s">
        <v>2497</v>
      </c>
      <c r="E737" s="220" t="s">
        <v>2352</v>
      </c>
      <c r="F737" s="221">
        <v>46</v>
      </c>
      <c r="H737" s="34"/>
    </row>
    <row r="738" spans="2:8" s="1" customFormat="1" ht="16.899999999999999" customHeight="1">
      <c r="B738" s="34"/>
      <c r="C738" s="222" t="s">
        <v>3</v>
      </c>
      <c r="D738" s="222" t="s">
        <v>696</v>
      </c>
      <c r="E738" s="19" t="s">
        <v>3</v>
      </c>
      <c r="F738" s="223">
        <v>46</v>
      </c>
      <c r="H738" s="34"/>
    </row>
    <row r="739" spans="2:8" s="1" customFormat="1" ht="16.899999999999999" customHeight="1">
      <c r="B739" s="34"/>
      <c r="C739" s="224" t="s">
        <v>9851</v>
      </c>
      <c r="H739" s="34"/>
    </row>
    <row r="740" spans="2:8" s="1" customFormat="1" ht="16.899999999999999" customHeight="1">
      <c r="B740" s="34"/>
      <c r="C740" s="222" t="s">
        <v>2812</v>
      </c>
      <c r="D740" s="222" t="s">
        <v>9886</v>
      </c>
      <c r="E740" s="19" t="s">
        <v>491</v>
      </c>
      <c r="F740" s="223">
        <v>1.2150000000000001</v>
      </c>
      <c r="H740" s="34"/>
    </row>
    <row r="741" spans="2:8" s="1" customFormat="1" ht="22.5">
      <c r="B741" s="34"/>
      <c r="C741" s="222" t="s">
        <v>2861</v>
      </c>
      <c r="D741" s="222" t="s">
        <v>10190</v>
      </c>
      <c r="E741" s="19" t="s">
        <v>476</v>
      </c>
      <c r="F741" s="223">
        <v>46</v>
      </c>
      <c r="H741" s="34"/>
    </row>
    <row r="742" spans="2:8" s="1" customFormat="1" ht="16.899999999999999" customHeight="1">
      <c r="B742" s="34"/>
      <c r="C742" s="218" t="s">
        <v>2498</v>
      </c>
      <c r="D742" s="219" t="s">
        <v>2499</v>
      </c>
      <c r="E742" s="220" t="s">
        <v>2352</v>
      </c>
      <c r="F742" s="221">
        <v>8</v>
      </c>
      <c r="H742" s="34"/>
    </row>
    <row r="743" spans="2:8" s="1" customFormat="1" ht="16.899999999999999" customHeight="1">
      <c r="B743" s="34"/>
      <c r="C743" s="222" t="s">
        <v>3</v>
      </c>
      <c r="D743" s="222" t="s">
        <v>171</v>
      </c>
      <c r="E743" s="19" t="s">
        <v>3</v>
      </c>
      <c r="F743" s="223">
        <v>8</v>
      </c>
      <c r="H743" s="34"/>
    </row>
    <row r="744" spans="2:8" s="1" customFormat="1" ht="16.899999999999999" customHeight="1">
      <c r="B744" s="34"/>
      <c r="C744" s="224" t="s">
        <v>9851</v>
      </c>
      <c r="H744" s="34"/>
    </row>
    <row r="745" spans="2:8" s="1" customFormat="1" ht="16.899999999999999" customHeight="1">
      <c r="B745" s="34"/>
      <c r="C745" s="222" t="s">
        <v>2812</v>
      </c>
      <c r="D745" s="222" t="s">
        <v>9886</v>
      </c>
      <c r="E745" s="19" t="s">
        <v>491</v>
      </c>
      <c r="F745" s="223">
        <v>1.2150000000000001</v>
      </c>
      <c r="H745" s="34"/>
    </row>
    <row r="746" spans="2:8" s="1" customFormat="1" ht="22.5">
      <c r="B746" s="34"/>
      <c r="C746" s="222" t="s">
        <v>2865</v>
      </c>
      <c r="D746" s="222" t="s">
        <v>10191</v>
      </c>
      <c r="E746" s="19" t="s">
        <v>476</v>
      </c>
      <c r="F746" s="223">
        <v>8</v>
      </c>
      <c r="H746" s="34"/>
    </row>
    <row r="747" spans="2:8" s="1" customFormat="1" ht="16.899999999999999" customHeight="1">
      <c r="B747" s="34"/>
      <c r="C747" s="218" t="s">
        <v>2500</v>
      </c>
      <c r="D747" s="219" t="s">
        <v>2501</v>
      </c>
      <c r="E747" s="220" t="s">
        <v>439</v>
      </c>
      <c r="F747" s="221">
        <v>48.85</v>
      </c>
      <c r="H747" s="34"/>
    </row>
    <row r="748" spans="2:8" s="1" customFormat="1" ht="16.899999999999999" customHeight="1">
      <c r="B748" s="34"/>
      <c r="C748" s="222" t="s">
        <v>3</v>
      </c>
      <c r="D748" s="222" t="s">
        <v>9934</v>
      </c>
      <c r="E748" s="19" t="s">
        <v>3</v>
      </c>
      <c r="F748" s="223">
        <v>3.25</v>
      </c>
      <c r="H748" s="34"/>
    </row>
    <row r="749" spans="2:8" s="1" customFormat="1" ht="16.899999999999999" customHeight="1">
      <c r="B749" s="34"/>
      <c r="C749" s="222" t="s">
        <v>3</v>
      </c>
      <c r="D749" s="222" t="s">
        <v>4005</v>
      </c>
      <c r="E749" s="19" t="s">
        <v>3</v>
      </c>
      <c r="F749" s="223">
        <v>1.71</v>
      </c>
      <c r="H749" s="34"/>
    </row>
    <row r="750" spans="2:8" s="1" customFormat="1" ht="16.899999999999999" customHeight="1">
      <c r="B750" s="34"/>
      <c r="C750" s="222" t="s">
        <v>3</v>
      </c>
      <c r="D750" s="222" t="s">
        <v>9957</v>
      </c>
      <c r="E750" s="19" t="s">
        <v>3</v>
      </c>
      <c r="F750" s="223">
        <v>15.39</v>
      </c>
      <c r="H750" s="34"/>
    </row>
    <row r="751" spans="2:8" s="1" customFormat="1" ht="16.899999999999999" customHeight="1">
      <c r="B751" s="34"/>
      <c r="C751" s="222" t="s">
        <v>3</v>
      </c>
      <c r="D751" s="222" t="s">
        <v>9958</v>
      </c>
      <c r="E751" s="19" t="s">
        <v>3</v>
      </c>
      <c r="F751" s="223">
        <v>23.65</v>
      </c>
      <c r="H751" s="34"/>
    </row>
    <row r="752" spans="2:8" s="1" customFormat="1" ht="16.899999999999999" customHeight="1">
      <c r="B752" s="34"/>
      <c r="C752" s="222" t="s">
        <v>3</v>
      </c>
      <c r="D752" s="222" t="s">
        <v>9959</v>
      </c>
      <c r="E752" s="19" t="s">
        <v>3</v>
      </c>
      <c r="F752" s="223">
        <v>4.8499999999999996</v>
      </c>
      <c r="H752" s="34"/>
    </row>
    <row r="753" spans="2:8" s="1" customFormat="1" ht="16.899999999999999" customHeight="1">
      <c r="B753" s="34"/>
      <c r="C753" s="222" t="s">
        <v>3</v>
      </c>
      <c r="D753" s="222" t="s">
        <v>452</v>
      </c>
      <c r="E753" s="19" t="s">
        <v>3</v>
      </c>
      <c r="F753" s="223">
        <v>48.85</v>
      </c>
      <c r="H753" s="34"/>
    </row>
    <row r="754" spans="2:8" s="1" customFormat="1" ht="16.899999999999999" customHeight="1">
      <c r="B754" s="34"/>
      <c r="C754" s="224" t="s">
        <v>9851</v>
      </c>
      <c r="H754" s="34"/>
    </row>
    <row r="755" spans="2:8" s="1" customFormat="1" ht="16.899999999999999" customHeight="1">
      <c r="B755" s="34"/>
      <c r="C755" s="222" t="s">
        <v>3981</v>
      </c>
      <c r="D755" s="222" t="s">
        <v>10192</v>
      </c>
      <c r="E755" s="19" t="s">
        <v>439</v>
      </c>
      <c r="F755" s="223">
        <v>48.85</v>
      </c>
      <c r="H755" s="34"/>
    </row>
    <row r="756" spans="2:8" s="1" customFormat="1" ht="16.899999999999999" customHeight="1">
      <c r="B756" s="34"/>
      <c r="C756" s="222" t="s">
        <v>3996</v>
      </c>
      <c r="D756" s="222" t="s">
        <v>10193</v>
      </c>
      <c r="E756" s="19" t="s">
        <v>439</v>
      </c>
      <c r="F756" s="223">
        <v>109.72</v>
      </c>
      <c r="H756" s="34"/>
    </row>
    <row r="757" spans="2:8" s="1" customFormat="1" ht="16.899999999999999" customHeight="1">
      <c r="B757" s="34"/>
      <c r="C757" s="222" t="s">
        <v>5091</v>
      </c>
      <c r="D757" s="222" t="s">
        <v>10063</v>
      </c>
      <c r="E757" s="19" t="s">
        <v>439</v>
      </c>
      <c r="F757" s="223">
        <v>1027.8630000000001</v>
      </c>
      <c r="H757" s="34"/>
    </row>
    <row r="758" spans="2:8" s="1" customFormat="1" ht="16.899999999999999" customHeight="1">
      <c r="B758" s="34"/>
      <c r="C758" s="218" t="s">
        <v>2503</v>
      </c>
      <c r="D758" s="219" t="s">
        <v>2504</v>
      </c>
      <c r="E758" s="220" t="s">
        <v>439</v>
      </c>
      <c r="F758" s="221">
        <v>60.87</v>
      </c>
      <c r="H758" s="34"/>
    </row>
    <row r="759" spans="2:8" s="1" customFormat="1" ht="16.899999999999999" customHeight="1">
      <c r="B759" s="34"/>
      <c r="C759" s="222" t="s">
        <v>3</v>
      </c>
      <c r="D759" s="222" t="s">
        <v>4006</v>
      </c>
      <c r="E759" s="19" t="s">
        <v>3</v>
      </c>
      <c r="F759" s="223">
        <v>2.5099999999999998</v>
      </c>
      <c r="H759" s="34"/>
    </row>
    <row r="760" spans="2:8" s="1" customFormat="1" ht="16.899999999999999" customHeight="1">
      <c r="B760" s="34"/>
      <c r="C760" s="222" t="s">
        <v>3</v>
      </c>
      <c r="D760" s="222" t="s">
        <v>4850</v>
      </c>
      <c r="E760" s="19" t="s">
        <v>3</v>
      </c>
      <c r="F760" s="223">
        <v>5.69</v>
      </c>
      <c r="H760" s="34"/>
    </row>
    <row r="761" spans="2:8" s="1" customFormat="1" ht="16.899999999999999" customHeight="1">
      <c r="B761" s="34"/>
      <c r="C761" s="222" t="s">
        <v>3</v>
      </c>
      <c r="D761" s="222" t="s">
        <v>4851</v>
      </c>
      <c r="E761" s="19" t="s">
        <v>3</v>
      </c>
      <c r="F761" s="223">
        <v>3.82</v>
      </c>
      <c r="H761" s="34"/>
    </row>
    <row r="762" spans="2:8" s="1" customFormat="1" ht="16.899999999999999" customHeight="1">
      <c r="B762" s="34"/>
      <c r="C762" s="222" t="s">
        <v>3</v>
      </c>
      <c r="D762" s="222" t="s">
        <v>4852</v>
      </c>
      <c r="E762" s="19" t="s">
        <v>3</v>
      </c>
      <c r="F762" s="223">
        <v>6.75</v>
      </c>
      <c r="H762" s="34"/>
    </row>
    <row r="763" spans="2:8" s="1" customFormat="1" ht="16.899999999999999" customHeight="1">
      <c r="B763" s="34"/>
      <c r="C763" s="222" t="s">
        <v>3</v>
      </c>
      <c r="D763" s="222" t="s">
        <v>4853</v>
      </c>
      <c r="E763" s="19" t="s">
        <v>3</v>
      </c>
      <c r="F763" s="223">
        <v>3.1</v>
      </c>
      <c r="H763" s="34"/>
    </row>
    <row r="764" spans="2:8" s="1" customFormat="1" ht="16.899999999999999" customHeight="1">
      <c r="B764" s="34"/>
      <c r="C764" s="222" t="s">
        <v>3</v>
      </c>
      <c r="D764" s="222" t="s">
        <v>3</v>
      </c>
      <c r="E764" s="19" t="s">
        <v>3</v>
      </c>
      <c r="F764" s="223">
        <v>0</v>
      </c>
      <c r="H764" s="34"/>
    </row>
    <row r="765" spans="2:8" s="1" customFormat="1" ht="16.899999999999999" customHeight="1">
      <c r="B765" s="34"/>
      <c r="C765" s="222" t="s">
        <v>3</v>
      </c>
      <c r="D765" s="222" t="s">
        <v>9960</v>
      </c>
      <c r="E765" s="19" t="s">
        <v>3</v>
      </c>
      <c r="F765" s="223">
        <v>6.39</v>
      </c>
      <c r="H765" s="34"/>
    </row>
    <row r="766" spans="2:8" s="1" customFormat="1" ht="16.899999999999999" customHeight="1">
      <c r="B766" s="34"/>
      <c r="C766" s="222" t="s">
        <v>3</v>
      </c>
      <c r="D766" s="222" t="s">
        <v>4854</v>
      </c>
      <c r="E766" s="19" t="s">
        <v>3</v>
      </c>
      <c r="F766" s="223">
        <v>3.26</v>
      </c>
      <c r="H766" s="34"/>
    </row>
    <row r="767" spans="2:8" s="1" customFormat="1" ht="16.899999999999999" customHeight="1">
      <c r="B767" s="34"/>
      <c r="C767" s="222" t="s">
        <v>3</v>
      </c>
      <c r="D767" s="222" t="s">
        <v>4855</v>
      </c>
      <c r="E767" s="19" t="s">
        <v>3</v>
      </c>
      <c r="F767" s="223">
        <v>7.39</v>
      </c>
      <c r="H767" s="34"/>
    </row>
    <row r="768" spans="2:8" s="1" customFormat="1" ht="16.899999999999999" customHeight="1">
      <c r="B768" s="34"/>
      <c r="C768" s="222" t="s">
        <v>3</v>
      </c>
      <c r="D768" s="222" t="s">
        <v>4856</v>
      </c>
      <c r="E768" s="19" t="s">
        <v>3</v>
      </c>
      <c r="F768" s="223">
        <v>2.4300000000000002</v>
      </c>
      <c r="H768" s="34"/>
    </row>
    <row r="769" spans="2:8" s="1" customFormat="1" ht="16.899999999999999" customHeight="1">
      <c r="B769" s="34"/>
      <c r="C769" s="222" t="s">
        <v>3</v>
      </c>
      <c r="D769" s="222" t="s">
        <v>3</v>
      </c>
      <c r="E769" s="19" t="s">
        <v>3</v>
      </c>
      <c r="F769" s="223">
        <v>0</v>
      </c>
      <c r="H769" s="34"/>
    </row>
    <row r="770" spans="2:8" s="1" customFormat="1" ht="16.899999999999999" customHeight="1">
      <c r="B770" s="34"/>
      <c r="C770" s="222" t="s">
        <v>3</v>
      </c>
      <c r="D770" s="222" t="s">
        <v>4857</v>
      </c>
      <c r="E770" s="19" t="s">
        <v>3</v>
      </c>
      <c r="F770" s="223">
        <v>4.55</v>
      </c>
      <c r="H770" s="34"/>
    </row>
    <row r="771" spans="2:8" s="1" customFormat="1" ht="16.899999999999999" customHeight="1">
      <c r="B771" s="34"/>
      <c r="C771" s="222" t="s">
        <v>3</v>
      </c>
      <c r="D771" s="222" t="s">
        <v>4858</v>
      </c>
      <c r="E771" s="19" t="s">
        <v>3</v>
      </c>
      <c r="F771" s="223">
        <v>5.68</v>
      </c>
      <c r="H771" s="34"/>
    </row>
    <row r="772" spans="2:8" s="1" customFormat="1" ht="16.899999999999999" customHeight="1">
      <c r="B772" s="34"/>
      <c r="C772" s="222" t="s">
        <v>3</v>
      </c>
      <c r="D772" s="222" t="s">
        <v>4859</v>
      </c>
      <c r="E772" s="19" t="s">
        <v>3</v>
      </c>
      <c r="F772" s="223">
        <v>9.3000000000000007</v>
      </c>
      <c r="H772" s="34"/>
    </row>
    <row r="773" spans="2:8" s="1" customFormat="1" ht="16.899999999999999" customHeight="1">
      <c r="B773" s="34"/>
      <c r="C773" s="222" t="s">
        <v>3</v>
      </c>
      <c r="D773" s="222" t="s">
        <v>3</v>
      </c>
      <c r="E773" s="19" t="s">
        <v>3</v>
      </c>
      <c r="F773" s="223">
        <v>0</v>
      </c>
      <c r="H773" s="34"/>
    </row>
    <row r="774" spans="2:8" s="1" customFormat="1" ht="16.899999999999999" customHeight="1">
      <c r="B774" s="34"/>
      <c r="C774" s="222" t="s">
        <v>3</v>
      </c>
      <c r="D774" s="222" t="s">
        <v>452</v>
      </c>
      <c r="E774" s="19" t="s">
        <v>3</v>
      </c>
      <c r="F774" s="223">
        <v>60.87</v>
      </c>
      <c r="H774" s="34"/>
    </row>
    <row r="775" spans="2:8" s="1" customFormat="1" ht="16.899999999999999" customHeight="1">
      <c r="B775" s="34"/>
      <c r="C775" s="224" t="s">
        <v>9851</v>
      </c>
      <c r="H775" s="34"/>
    </row>
    <row r="776" spans="2:8" s="1" customFormat="1" ht="16.899999999999999" customHeight="1">
      <c r="B776" s="34"/>
      <c r="C776" s="222" t="s">
        <v>3985</v>
      </c>
      <c r="D776" s="222" t="s">
        <v>10194</v>
      </c>
      <c r="E776" s="19" t="s">
        <v>439</v>
      </c>
      <c r="F776" s="223">
        <v>60.87</v>
      </c>
      <c r="H776" s="34"/>
    </row>
    <row r="777" spans="2:8" s="1" customFormat="1" ht="16.899999999999999" customHeight="1">
      <c r="B777" s="34"/>
      <c r="C777" s="222" t="s">
        <v>3996</v>
      </c>
      <c r="D777" s="222" t="s">
        <v>10193</v>
      </c>
      <c r="E777" s="19" t="s">
        <v>439</v>
      </c>
      <c r="F777" s="223">
        <v>109.72</v>
      </c>
      <c r="H777" s="34"/>
    </row>
    <row r="778" spans="2:8" s="1" customFormat="1" ht="16.899999999999999" customHeight="1">
      <c r="B778" s="34"/>
      <c r="C778" s="222" t="s">
        <v>5091</v>
      </c>
      <c r="D778" s="222" t="s">
        <v>10063</v>
      </c>
      <c r="E778" s="19" t="s">
        <v>439</v>
      </c>
      <c r="F778" s="223">
        <v>1027.8630000000001</v>
      </c>
      <c r="H778" s="34"/>
    </row>
    <row r="779" spans="2:8" s="1" customFormat="1" ht="16.899999999999999" customHeight="1">
      <c r="B779" s="34"/>
      <c r="C779" s="218" t="s">
        <v>2506</v>
      </c>
      <c r="D779" s="219" t="s">
        <v>2507</v>
      </c>
      <c r="E779" s="220" t="s">
        <v>439</v>
      </c>
      <c r="F779" s="221">
        <v>15.75</v>
      </c>
      <c r="H779" s="34"/>
    </row>
    <row r="780" spans="2:8" s="1" customFormat="1" ht="16.899999999999999" customHeight="1">
      <c r="B780" s="34"/>
      <c r="C780" s="222" t="s">
        <v>3</v>
      </c>
      <c r="D780" s="222" t="s">
        <v>10195</v>
      </c>
      <c r="E780" s="19" t="s">
        <v>3</v>
      </c>
      <c r="F780" s="223">
        <v>15.75</v>
      </c>
      <c r="H780" s="34"/>
    </row>
    <row r="781" spans="2:8" s="1" customFormat="1" ht="16.899999999999999" customHeight="1">
      <c r="B781" s="34"/>
      <c r="C781" s="224" t="s">
        <v>9851</v>
      </c>
      <c r="H781" s="34"/>
    </row>
    <row r="782" spans="2:8" s="1" customFormat="1" ht="16.899999999999999" customHeight="1">
      <c r="B782" s="34"/>
      <c r="C782" s="222" t="s">
        <v>3328</v>
      </c>
      <c r="D782" s="222" t="s">
        <v>10196</v>
      </c>
      <c r="E782" s="19" t="s">
        <v>439</v>
      </c>
      <c r="F782" s="223">
        <v>15.75</v>
      </c>
      <c r="H782" s="34"/>
    </row>
    <row r="783" spans="2:8" s="1" customFormat="1" ht="16.899999999999999" customHeight="1">
      <c r="B783" s="34"/>
      <c r="C783" s="222" t="s">
        <v>3360</v>
      </c>
      <c r="D783" s="222" t="s">
        <v>9986</v>
      </c>
      <c r="E783" s="19" t="s">
        <v>439</v>
      </c>
      <c r="F783" s="223">
        <v>461.57600000000002</v>
      </c>
      <c r="H783" s="34"/>
    </row>
    <row r="784" spans="2:8" s="1" customFormat="1" ht="16.899999999999999" customHeight="1">
      <c r="B784" s="34"/>
      <c r="C784" s="222" t="s">
        <v>3365</v>
      </c>
      <c r="D784" s="222" t="s">
        <v>9990</v>
      </c>
      <c r="E784" s="19" t="s">
        <v>439</v>
      </c>
      <c r="F784" s="223">
        <v>399.81700000000001</v>
      </c>
      <c r="H784" s="34"/>
    </row>
    <row r="785" spans="2:8" s="1" customFormat="1" ht="22.5">
      <c r="B785" s="34"/>
      <c r="C785" s="222" t="s">
        <v>3376</v>
      </c>
      <c r="D785" s="222" t="s">
        <v>10197</v>
      </c>
      <c r="E785" s="19" t="s">
        <v>439</v>
      </c>
      <c r="F785" s="223">
        <v>15.75</v>
      </c>
      <c r="H785" s="34"/>
    </row>
    <row r="786" spans="2:8" s="1" customFormat="1" ht="16.899999999999999" customHeight="1">
      <c r="B786" s="34"/>
      <c r="C786" s="222" t="s">
        <v>3338</v>
      </c>
      <c r="D786" s="222" t="s">
        <v>3339</v>
      </c>
      <c r="E786" s="19" t="s">
        <v>439</v>
      </c>
      <c r="F786" s="223">
        <v>75.863</v>
      </c>
      <c r="H786" s="34"/>
    </row>
    <row r="787" spans="2:8" s="1" customFormat="1" ht="16.899999999999999" customHeight="1">
      <c r="B787" s="34"/>
      <c r="C787" s="218" t="s">
        <v>2509</v>
      </c>
      <c r="D787" s="219" t="s">
        <v>2510</v>
      </c>
      <c r="E787" s="220" t="s">
        <v>439</v>
      </c>
      <c r="F787" s="221">
        <v>78.727000000000004</v>
      </c>
      <c r="H787" s="34"/>
    </row>
    <row r="788" spans="2:8" s="1" customFormat="1" ht="16.899999999999999" customHeight="1">
      <c r="B788" s="34"/>
      <c r="C788" s="222" t="s">
        <v>3</v>
      </c>
      <c r="D788" s="222" t="s">
        <v>2695</v>
      </c>
      <c r="E788" s="19" t="s">
        <v>3</v>
      </c>
      <c r="F788" s="223">
        <v>0</v>
      </c>
      <c r="H788" s="34"/>
    </row>
    <row r="789" spans="2:8" s="1" customFormat="1" ht="16.899999999999999" customHeight="1">
      <c r="B789" s="34"/>
      <c r="C789" s="222" t="s">
        <v>3</v>
      </c>
      <c r="D789" s="222" t="s">
        <v>10198</v>
      </c>
      <c r="E789" s="19" t="s">
        <v>3</v>
      </c>
      <c r="F789" s="223">
        <v>54.103000000000002</v>
      </c>
      <c r="H789" s="34"/>
    </row>
    <row r="790" spans="2:8" s="1" customFormat="1" ht="16.899999999999999" customHeight="1">
      <c r="B790" s="34"/>
      <c r="C790" s="222" t="s">
        <v>3</v>
      </c>
      <c r="D790" s="222" t="s">
        <v>4762</v>
      </c>
      <c r="E790" s="19" t="s">
        <v>3</v>
      </c>
      <c r="F790" s="223">
        <v>54.103000000000002</v>
      </c>
      <c r="H790" s="34"/>
    </row>
    <row r="791" spans="2:8" s="1" customFormat="1" ht="16.899999999999999" customHeight="1">
      <c r="B791" s="34"/>
      <c r="C791" s="222" t="s">
        <v>3</v>
      </c>
      <c r="D791" s="222" t="s">
        <v>10055</v>
      </c>
      <c r="E791" s="19" t="s">
        <v>3</v>
      </c>
      <c r="F791" s="223">
        <v>0</v>
      </c>
      <c r="H791" s="34"/>
    </row>
    <row r="792" spans="2:8" s="1" customFormat="1" ht="22.5">
      <c r="B792" s="34"/>
      <c r="C792" s="222" t="s">
        <v>3</v>
      </c>
      <c r="D792" s="222" t="s">
        <v>10199</v>
      </c>
      <c r="E792" s="19" t="s">
        <v>3</v>
      </c>
      <c r="F792" s="223">
        <v>39.015999999999998</v>
      </c>
      <c r="H792" s="34"/>
    </row>
    <row r="793" spans="2:8" s="1" customFormat="1" ht="16.899999999999999" customHeight="1">
      <c r="B793" s="34"/>
      <c r="C793" s="222" t="s">
        <v>3</v>
      </c>
      <c r="D793" s="222" t="s">
        <v>4762</v>
      </c>
      <c r="E793" s="19" t="s">
        <v>3</v>
      </c>
      <c r="F793" s="223">
        <v>39.015999999999998</v>
      </c>
      <c r="H793" s="34"/>
    </row>
    <row r="794" spans="2:8" s="1" customFormat="1" ht="16.899999999999999" customHeight="1">
      <c r="B794" s="34"/>
      <c r="C794" s="222" t="s">
        <v>3</v>
      </c>
      <c r="D794" s="222" t="s">
        <v>10057</v>
      </c>
      <c r="E794" s="19" t="s">
        <v>3</v>
      </c>
      <c r="F794" s="223">
        <v>0</v>
      </c>
      <c r="H794" s="34"/>
    </row>
    <row r="795" spans="2:8" s="1" customFormat="1" ht="16.899999999999999" customHeight="1">
      <c r="B795" s="34"/>
      <c r="C795" s="222" t="s">
        <v>3</v>
      </c>
      <c r="D795" s="222" t="s">
        <v>10200</v>
      </c>
      <c r="E795" s="19" t="s">
        <v>3</v>
      </c>
      <c r="F795" s="223">
        <v>21.408999999999999</v>
      </c>
      <c r="H795" s="34"/>
    </row>
    <row r="796" spans="2:8" s="1" customFormat="1" ht="16.899999999999999" customHeight="1">
      <c r="B796" s="34"/>
      <c r="C796" s="222" t="s">
        <v>3</v>
      </c>
      <c r="D796" s="222" t="s">
        <v>10201</v>
      </c>
      <c r="E796" s="19" t="s">
        <v>3</v>
      </c>
      <c r="F796" s="223">
        <v>-15.843999999999999</v>
      </c>
      <c r="H796" s="34"/>
    </row>
    <row r="797" spans="2:8" s="1" customFormat="1" ht="16.899999999999999" customHeight="1">
      <c r="B797" s="34"/>
      <c r="C797" s="222" t="s">
        <v>3</v>
      </c>
      <c r="D797" s="222" t="s">
        <v>10202</v>
      </c>
      <c r="E797" s="19" t="s">
        <v>3</v>
      </c>
      <c r="F797" s="223">
        <v>-12.789</v>
      </c>
      <c r="H797" s="34"/>
    </row>
    <row r="798" spans="2:8" s="1" customFormat="1" ht="16.899999999999999" customHeight="1">
      <c r="B798" s="34"/>
      <c r="C798" s="222" t="s">
        <v>3</v>
      </c>
      <c r="D798" s="222" t="s">
        <v>10203</v>
      </c>
      <c r="E798" s="19" t="s">
        <v>3</v>
      </c>
      <c r="F798" s="223">
        <v>-7.1680000000000001</v>
      </c>
      <c r="H798" s="34"/>
    </row>
    <row r="799" spans="2:8" s="1" customFormat="1" ht="16.899999999999999" customHeight="1">
      <c r="B799" s="34"/>
      <c r="C799" s="222" t="s">
        <v>3</v>
      </c>
      <c r="D799" s="222" t="s">
        <v>452</v>
      </c>
      <c r="E799" s="19" t="s">
        <v>3</v>
      </c>
      <c r="F799" s="223">
        <v>78.727000000000004</v>
      </c>
      <c r="H799" s="34"/>
    </row>
    <row r="800" spans="2:8" s="1" customFormat="1" ht="16.899999999999999" customHeight="1">
      <c r="B800" s="34"/>
      <c r="C800" s="224" t="s">
        <v>9851</v>
      </c>
      <c r="H800" s="34"/>
    </row>
    <row r="801" spans="2:8" s="1" customFormat="1" ht="16.899999999999999" customHeight="1">
      <c r="B801" s="34"/>
      <c r="C801" s="222" t="s">
        <v>4015</v>
      </c>
      <c r="D801" s="222" t="s">
        <v>10204</v>
      </c>
      <c r="E801" s="19" t="s">
        <v>439</v>
      </c>
      <c r="F801" s="223">
        <v>78.727000000000004</v>
      </c>
      <c r="H801" s="34"/>
    </row>
    <row r="802" spans="2:8" s="1" customFormat="1" ht="16.899999999999999" customHeight="1">
      <c r="B802" s="34"/>
      <c r="C802" s="222" t="s">
        <v>4010</v>
      </c>
      <c r="D802" s="222" t="s">
        <v>10205</v>
      </c>
      <c r="E802" s="19" t="s">
        <v>439</v>
      </c>
      <c r="F802" s="223">
        <v>155.92599999999999</v>
      </c>
      <c r="H802" s="34"/>
    </row>
    <row r="803" spans="2:8" s="1" customFormat="1" ht="16.899999999999999" customHeight="1">
      <c r="B803" s="34"/>
      <c r="C803" s="222" t="s">
        <v>5091</v>
      </c>
      <c r="D803" s="222" t="s">
        <v>10063</v>
      </c>
      <c r="E803" s="19" t="s">
        <v>439</v>
      </c>
      <c r="F803" s="223">
        <v>1027.8630000000001</v>
      </c>
      <c r="H803" s="34"/>
    </row>
    <row r="804" spans="2:8" s="1" customFormat="1" ht="16.899999999999999" customHeight="1">
      <c r="B804" s="34"/>
      <c r="C804" s="218" t="s">
        <v>2512</v>
      </c>
      <c r="D804" s="219" t="s">
        <v>2513</v>
      </c>
      <c r="E804" s="220" t="s">
        <v>439</v>
      </c>
      <c r="F804" s="221">
        <v>77.198999999999998</v>
      </c>
      <c r="H804" s="34"/>
    </row>
    <row r="805" spans="2:8" s="1" customFormat="1" ht="16.899999999999999" customHeight="1">
      <c r="B805" s="34"/>
      <c r="C805" s="222" t="s">
        <v>3</v>
      </c>
      <c r="D805" s="222" t="s">
        <v>10055</v>
      </c>
      <c r="E805" s="19" t="s">
        <v>3</v>
      </c>
      <c r="F805" s="223">
        <v>0</v>
      </c>
      <c r="H805" s="34"/>
    </row>
    <row r="806" spans="2:8" s="1" customFormat="1" ht="16.899999999999999" customHeight="1">
      <c r="B806" s="34"/>
      <c r="C806" s="222" t="s">
        <v>3</v>
      </c>
      <c r="D806" s="222" t="s">
        <v>10206</v>
      </c>
      <c r="E806" s="19" t="s">
        <v>3</v>
      </c>
      <c r="F806" s="223">
        <v>29.995999999999999</v>
      </c>
      <c r="H806" s="34"/>
    </row>
    <row r="807" spans="2:8" s="1" customFormat="1" ht="16.899999999999999" customHeight="1">
      <c r="B807" s="34"/>
      <c r="C807" s="222" t="s">
        <v>3</v>
      </c>
      <c r="D807" s="222" t="s">
        <v>4762</v>
      </c>
      <c r="E807" s="19" t="s">
        <v>3</v>
      </c>
      <c r="F807" s="223">
        <v>29.995999999999999</v>
      </c>
      <c r="H807" s="34"/>
    </row>
    <row r="808" spans="2:8" s="1" customFormat="1" ht="16.899999999999999" customHeight="1">
      <c r="B808" s="34"/>
      <c r="C808" s="222" t="s">
        <v>3</v>
      </c>
      <c r="D808" s="222" t="s">
        <v>10057</v>
      </c>
      <c r="E808" s="19" t="s">
        <v>3</v>
      </c>
      <c r="F808" s="223">
        <v>0</v>
      </c>
      <c r="H808" s="34"/>
    </row>
    <row r="809" spans="2:8" s="1" customFormat="1" ht="16.899999999999999" customHeight="1">
      <c r="B809" s="34"/>
      <c r="C809" s="222" t="s">
        <v>3</v>
      </c>
      <c r="D809" s="222" t="s">
        <v>10207</v>
      </c>
      <c r="E809" s="19" t="s">
        <v>3</v>
      </c>
      <c r="F809" s="223">
        <v>64.353999999999999</v>
      </c>
      <c r="H809" s="34"/>
    </row>
    <row r="810" spans="2:8" s="1" customFormat="1" ht="16.899999999999999" customHeight="1">
      <c r="B810" s="34"/>
      <c r="C810" s="222" t="s">
        <v>3</v>
      </c>
      <c r="D810" s="222" t="s">
        <v>10208</v>
      </c>
      <c r="E810" s="19" t="s">
        <v>3</v>
      </c>
      <c r="F810" s="223">
        <v>2.7</v>
      </c>
      <c r="H810" s="34"/>
    </row>
    <row r="811" spans="2:8" s="1" customFormat="1" ht="16.899999999999999" customHeight="1">
      <c r="B811" s="34"/>
      <c r="C811" s="222" t="s">
        <v>3</v>
      </c>
      <c r="D811" s="222" t="s">
        <v>10209</v>
      </c>
      <c r="E811" s="19" t="s">
        <v>3</v>
      </c>
      <c r="F811" s="223">
        <v>-6.8730000000000002</v>
      </c>
      <c r="H811" s="34"/>
    </row>
    <row r="812" spans="2:8" s="1" customFormat="1" ht="16.899999999999999" customHeight="1">
      <c r="B812" s="34"/>
      <c r="C812" s="222" t="s">
        <v>3</v>
      </c>
      <c r="D812" s="222" t="s">
        <v>10210</v>
      </c>
      <c r="E812" s="19" t="s">
        <v>3</v>
      </c>
      <c r="F812" s="223">
        <v>-12.978</v>
      </c>
      <c r="H812" s="34"/>
    </row>
    <row r="813" spans="2:8" s="1" customFormat="1" ht="16.899999999999999" customHeight="1">
      <c r="B813" s="34"/>
      <c r="C813" s="222" t="s">
        <v>3</v>
      </c>
      <c r="D813" s="222" t="s">
        <v>452</v>
      </c>
      <c r="E813" s="19" t="s">
        <v>3</v>
      </c>
      <c r="F813" s="223">
        <v>77.198999999999998</v>
      </c>
      <c r="H813" s="34"/>
    </row>
    <row r="814" spans="2:8" s="1" customFormat="1" ht="16.899999999999999" customHeight="1">
      <c r="B814" s="34"/>
      <c r="C814" s="224" t="s">
        <v>9851</v>
      </c>
      <c r="H814" s="34"/>
    </row>
    <row r="815" spans="2:8" s="1" customFormat="1" ht="16.899999999999999" customHeight="1">
      <c r="B815" s="34"/>
      <c r="C815" s="222" t="s">
        <v>4020</v>
      </c>
      <c r="D815" s="222" t="s">
        <v>10211</v>
      </c>
      <c r="E815" s="19" t="s">
        <v>439</v>
      </c>
      <c r="F815" s="223">
        <v>77.198999999999998</v>
      </c>
      <c r="H815" s="34"/>
    </row>
    <row r="816" spans="2:8" s="1" customFormat="1" ht="16.899999999999999" customHeight="1">
      <c r="B816" s="34"/>
      <c r="C816" s="222" t="s">
        <v>4010</v>
      </c>
      <c r="D816" s="222" t="s">
        <v>10205</v>
      </c>
      <c r="E816" s="19" t="s">
        <v>439</v>
      </c>
      <c r="F816" s="223">
        <v>155.92599999999999</v>
      </c>
      <c r="H816" s="34"/>
    </row>
    <row r="817" spans="2:8" s="1" customFormat="1" ht="16.899999999999999" customHeight="1">
      <c r="B817" s="34"/>
      <c r="C817" s="222" t="s">
        <v>5091</v>
      </c>
      <c r="D817" s="222" t="s">
        <v>10063</v>
      </c>
      <c r="E817" s="19" t="s">
        <v>439</v>
      </c>
      <c r="F817" s="223">
        <v>1027.8630000000001</v>
      </c>
      <c r="H817" s="34"/>
    </row>
    <row r="818" spans="2:8" s="1" customFormat="1" ht="16.899999999999999" customHeight="1">
      <c r="B818" s="34"/>
      <c r="C818" s="218" t="s">
        <v>10212</v>
      </c>
      <c r="D818" s="219" t="s">
        <v>10213</v>
      </c>
      <c r="E818" s="220" t="s">
        <v>439</v>
      </c>
      <c r="F818" s="221">
        <v>37.935000000000002</v>
      </c>
      <c r="H818" s="34"/>
    </row>
    <row r="819" spans="2:8" s="1" customFormat="1" ht="16.899999999999999" customHeight="1">
      <c r="B819" s="34"/>
      <c r="C819" s="222" t="s">
        <v>3</v>
      </c>
      <c r="D819" s="222" t="s">
        <v>2695</v>
      </c>
      <c r="E819" s="19" t="s">
        <v>3</v>
      </c>
      <c r="F819" s="223">
        <v>0</v>
      </c>
      <c r="H819" s="34"/>
    </row>
    <row r="820" spans="2:8" s="1" customFormat="1" ht="16.899999999999999" customHeight="1">
      <c r="B820" s="34"/>
      <c r="C820" s="222" t="s">
        <v>3</v>
      </c>
      <c r="D820" s="222" t="s">
        <v>10214</v>
      </c>
      <c r="E820" s="19" t="s">
        <v>3</v>
      </c>
      <c r="F820" s="223">
        <v>7.3159999999999998</v>
      </c>
      <c r="H820" s="34"/>
    </row>
    <row r="821" spans="2:8" s="1" customFormat="1" ht="16.899999999999999" customHeight="1">
      <c r="B821" s="34"/>
      <c r="C821" s="222" t="s">
        <v>3</v>
      </c>
      <c r="D821" s="222" t="s">
        <v>4762</v>
      </c>
      <c r="E821" s="19" t="s">
        <v>3</v>
      </c>
      <c r="F821" s="223">
        <v>7.3159999999999998</v>
      </c>
      <c r="H821" s="34"/>
    </row>
    <row r="822" spans="2:8" s="1" customFormat="1" ht="16.899999999999999" customHeight="1">
      <c r="B822" s="34"/>
      <c r="C822" s="222" t="s">
        <v>3</v>
      </c>
      <c r="D822" s="222" t="s">
        <v>10055</v>
      </c>
      <c r="E822" s="19" t="s">
        <v>3</v>
      </c>
      <c r="F822" s="223">
        <v>0</v>
      </c>
      <c r="H822" s="34"/>
    </row>
    <row r="823" spans="2:8" s="1" customFormat="1" ht="16.899999999999999" customHeight="1">
      <c r="B823" s="34"/>
      <c r="C823" s="222" t="s">
        <v>3</v>
      </c>
      <c r="D823" s="222" t="s">
        <v>10215</v>
      </c>
      <c r="E823" s="19" t="s">
        <v>3</v>
      </c>
      <c r="F823" s="223">
        <v>7.5439999999999996</v>
      </c>
      <c r="H823" s="34"/>
    </row>
    <row r="824" spans="2:8" s="1" customFormat="1" ht="16.899999999999999" customHeight="1">
      <c r="B824" s="34"/>
      <c r="C824" s="222" t="s">
        <v>3</v>
      </c>
      <c r="D824" s="222" t="s">
        <v>4762</v>
      </c>
      <c r="E824" s="19" t="s">
        <v>3</v>
      </c>
      <c r="F824" s="223">
        <v>7.5439999999999996</v>
      </c>
      <c r="H824" s="34"/>
    </row>
    <row r="825" spans="2:8" s="1" customFormat="1" ht="16.899999999999999" customHeight="1">
      <c r="B825" s="34"/>
      <c r="C825" s="222" t="s">
        <v>3</v>
      </c>
      <c r="D825" s="222" t="s">
        <v>10057</v>
      </c>
      <c r="E825" s="19" t="s">
        <v>3</v>
      </c>
      <c r="F825" s="223">
        <v>0</v>
      </c>
      <c r="H825" s="34"/>
    </row>
    <row r="826" spans="2:8" s="1" customFormat="1" ht="16.899999999999999" customHeight="1">
      <c r="B826" s="34"/>
      <c r="C826" s="222" t="s">
        <v>3</v>
      </c>
      <c r="D826" s="222" t="s">
        <v>10216</v>
      </c>
      <c r="E826" s="19" t="s">
        <v>3</v>
      </c>
      <c r="F826" s="223">
        <v>23.074999999999999</v>
      </c>
      <c r="H826" s="34"/>
    </row>
    <row r="827" spans="2:8" s="1" customFormat="1" ht="16.899999999999999" customHeight="1">
      <c r="B827" s="34"/>
      <c r="C827" s="222" t="s">
        <v>3</v>
      </c>
      <c r="D827" s="222" t="s">
        <v>4762</v>
      </c>
      <c r="E827" s="19" t="s">
        <v>3</v>
      </c>
      <c r="F827" s="223">
        <v>23.074999999999999</v>
      </c>
      <c r="H827" s="34"/>
    </row>
    <row r="828" spans="2:8" s="1" customFormat="1" ht="16.899999999999999" customHeight="1">
      <c r="B828" s="34"/>
      <c r="C828" s="222" t="s">
        <v>3</v>
      </c>
      <c r="D828" s="222" t="s">
        <v>452</v>
      </c>
      <c r="E828" s="19" t="s">
        <v>3</v>
      </c>
      <c r="F828" s="223">
        <v>37.935000000000002</v>
      </c>
      <c r="H828" s="34"/>
    </row>
    <row r="829" spans="2:8" s="1" customFormat="1" ht="16.899999999999999" customHeight="1">
      <c r="B829" s="34"/>
      <c r="C829" s="218" t="s">
        <v>2515</v>
      </c>
      <c r="D829" s="219" t="s">
        <v>2516</v>
      </c>
      <c r="E829" s="220" t="s">
        <v>439</v>
      </c>
      <c r="F829" s="221">
        <v>204.589</v>
      </c>
      <c r="H829" s="34"/>
    </row>
    <row r="830" spans="2:8" s="1" customFormat="1" ht="16.899999999999999" customHeight="1">
      <c r="B830" s="34"/>
      <c r="C830" s="222" t="s">
        <v>3</v>
      </c>
      <c r="D830" s="222" t="s">
        <v>10217</v>
      </c>
      <c r="E830" s="19" t="s">
        <v>3</v>
      </c>
      <c r="F830" s="223">
        <v>218.33099999999999</v>
      </c>
      <c r="H830" s="34"/>
    </row>
    <row r="831" spans="2:8" s="1" customFormat="1" ht="16.899999999999999" customHeight="1">
      <c r="B831" s="34"/>
      <c r="C831" s="222" t="s">
        <v>3</v>
      </c>
      <c r="D831" s="222" t="s">
        <v>10218</v>
      </c>
      <c r="E831" s="19" t="s">
        <v>3</v>
      </c>
      <c r="F831" s="223">
        <v>0</v>
      </c>
      <c r="H831" s="34"/>
    </row>
    <row r="832" spans="2:8" s="1" customFormat="1" ht="16.899999999999999" customHeight="1">
      <c r="B832" s="34"/>
      <c r="C832" s="222" t="s">
        <v>3</v>
      </c>
      <c r="D832" s="222" t="s">
        <v>10219</v>
      </c>
      <c r="E832" s="19" t="s">
        <v>3</v>
      </c>
      <c r="F832" s="223">
        <v>-4.9539999999999997</v>
      </c>
      <c r="H832" s="34"/>
    </row>
    <row r="833" spans="2:8" s="1" customFormat="1" ht="16.899999999999999" customHeight="1">
      <c r="B833" s="34"/>
      <c r="C833" s="222" t="s">
        <v>3</v>
      </c>
      <c r="D833" s="222" t="s">
        <v>10220</v>
      </c>
      <c r="E833" s="19" t="s">
        <v>3</v>
      </c>
      <c r="F833" s="223">
        <v>-8.7880000000000003</v>
      </c>
      <c r="H833" s="34"/>
    </row>
    <row r="834" spans="2:8" s="1" customFormat="1" ht="16.899999999999999" customHeight="1">
      <c r="B834" s="34"/>
      <c r="C834" s="222" t="s">
        <v>3</v>
      </c>
      <c r="D834" s="222" t="s">
        <v>452</v>
      </c>
      <c r="E834" s="19" t="s">
        <v>3</v>
      </c>
      <c r="F834" s="223">
        <v>204.589</v>
      </c>
      <c r="H834" s="34"/>
    </row>
    <row r="835" spans="2:8" s="1" customFormat="1" ht="16.899999999999999" customHeight="1">
      <c r="B835" s="34"/>
      <c r="C835" s="224" t="s">
        <v>9851</v>
      </c>
      <c r="H835" s="34"/>
    </row>
    <row r="836" spans="2:8" s="1" customFormat="1" ht="16.899999999999999" customHeight="1">
      <c r="B836" s="34"/>
      <c r="C836" s="222" t="s">
        <v>3618</v>
      </c>
      <c r="D836" s="222" t="s">
        <v>10221</v>
      </c>
      <c r="E836" s="19" t="s">
        <v>439</v>
      </c>
      <c r="F836" s="223">
        <v>224.88399999999999</v>
      </c>
      <c r="H836" s="34"/>
    </row>
    <row r="837" spans="2:8" s="1" customFormat="1" ht="22.5">
      <c r="B837" s="34"/>
      <c r="C837" s="222" t="s">
        <v>3689</v>
      </c>
      <c r="D837" s="222" t="s">
        <v>10222</v>
      </c>
      <c r="E837" s="19" t="s">
        <v>439</v>
      </c>
      <c r="F837" s="223">
        <v>224.88399999999999</v>
      </c>
      <c r="H837" s="34"/>
    </row>
    <row r="838" spans="2:8" s="1" customFormat="1" ht="16.899999999999999" customHeight="1">
      <c r="B838" s="34"/>
      <c r="C838" s="222" t="s">
        <v>3886</v>
      </c>
      <c r="D838" s="222" t="s">
        <v>10223</v>
      </c>
      <c r="E838" s="19" t="s">
        <v>491</v>
      </c>
      <c r="F838" s="223">
        <v>5.6219999999999999</v>
      </c>
      <c r="H838" s="34"/>
    </row>
    <row r="839" spans="2:8" s="1" customFormat="1" ht="22.5">
      <c r="B839" s="34"/>
      <c r="C839" s="222" t="s">
        <v>3905</v>
      </c>
      <c r="D839" s="222" t="s">
        <v>10224</v>
      </c>
      <c r="E839" s="19" t="s">
        <v>439</v>
      </c>
      <c r="F839" s="223">
        <v>224.88399999999999</v>
      </c>
      <c r="H839" s="34"/>
    </row>
    <row r="840" spans="2:8" s="1" customFormat="1" ht="16.899999999999999" customHeight="1">
      <c r="B840" s="34"/>
      <c r="C840" s="222" t="s">
        <v>3831</v>
      </c>
      <c r="D840" s="222" t="s">
        <v>10225</v>
      </c>
      <c r="E840" s="19" t="s">
        <v>439</v>
      </c>
      <c r="F840" s="223">
        <v>224.88399999999999</v>
      </c>
      <c r="H840" s="34"/>
    </row>
    <row r="841" spans="2:8" s="1" customFormat="1" ht="16.899999999999999" customHeight="1">
      <c r="B841" s="34"/>
      <c r="C841" s="222" t="s">
        <v>3916</v>
      </c>
      <c r="D841" s="222" t="s">
        <v>10226</v>
      </c>
      <c r="E841" s="19" t="s">
        <v>476</v>
      </c>
      <c r="F841" s="223">
        <v>224.88399999999999</v>
      </c>
      <c r="H841" s="34"/>
    </row>
    <row r="842" spans="2:8" s="1" customFormat="1" ht="16.899999999999999" customHeight="1">
      <c r="B842" s="34"/>
      <c r="C842" s="222" t="s">
        <v>4186</v>
      </c>
      <c r="D842" s="222" t="s">
        <v>10227</v>
      </c>
      <c r="E842" s="19" t="s">
        <v>439</v>
      </c>
      <c r="F842" s="223">
        <v>224.88399999999999</v>
      </c>
      <c r="H842" s="34"/>
    </row>
    <row r="843" spans="2:8" s="1" customFormat="1" ht="22.5">
      <c r="B843" s="34"/>
      <c r="C843" s="222" t="s">
        <v>4131</v>
      </c>
      <c r="D843" s="222" t="s">
        <v>10228</v>
      </c>
      <c r="E843" s="19" t="s">
        <v>439</v>
      </c>
      <c r="F843" s="223">
        <v>204.589</v>
      </c>
      <c r="H843" s="34"/>
    </row>
    <row r="844" spans="2:8" s="1" customFormat="1" ht="22.5">
      <c r="B844" s="34"/>
      <c r="C844" s="222" t="s">
        <v>4307</v>
      </c>
      <c r="D844" s="222" t="s">
        <v>10229</v>
      </c>
      <c r="E844" s="19" t="s">
        <v>439</v>
      </c>
      <c r="F844" s="223">
        <v>224.88399999999999</v>
      </c>
      <c r="H844" s="34"/>
    </row>
    <row r="845" spans="2:8" s="1" customFormat="1" ht="22.5">
      <c r="B845" s="34"/>
      <c r="C845" s="222" t="s">
        <v>4329</v>
      </c>
      <c r="D845" s="222" t="s">
        <v>4330</v>
      </c>
      <c r="E845" s="19" t="s">
        <v>439</v>
      </c>
      <c r="F845" s="223">
        <v>285.47399999999999</v>
      </c>
      <c r="H845" s="34"/>
    </row>
    <row r="846" spans="2:8" s="1" customFormat="1" ht="16.899999999999999" customHeight="1">
      <c r="B846" s="34"/>
      <c r="C846" s="222" t="s">
        <v>3910</v>
      </c>
      <c r="D846" s="222" t="s">
        <v>3911</v>
      </c>
      <c r="E846" s="19" t="s">
        <v>491</v>
      </c>
      <c r="F846" s="223">
        <v>5.3970000000000002</v>
      </c>
      <c r="H846" s="34"/>
    </row>
    <row r="847" spans="2:8" s="1" customFormat="1" ht="16.899999999999999" customHeight="1">
      <c r="B847" s="34"/>
      <c r="C847" s="222" t="s">
        <v>3921</v>
      </c>
      <c r="D847" s="222" t="s">
        <v>3922</v>
      </c>
      <c r="E847" s="19" t="s">
        <v>491</v>
      </c>
      <c r="F847" s="223">
        <v>2.923</v>
      </c>
      <c r="H847" s="34"/>
    </row>
    <row r="848" spans="2:8" s="1" customFormat="1" ht="16.899999999999999" customHeight="1">
      <c r="B848" s="34"/>
      <c r="C848" s="218" t="s">
        <v>2518</v>
      </c>
      <c r="D848" s="219" t="s">
        <v>2519</v>
      </c>
      <c r="E848" s="220" t="s">
        <v>2352</v>
      </c>
      <c r="F848" s="221">
        <v>25.55</v>
      </c>
      <c r="H848" s="34"/>
    </row>
    <row r="849" spans="2:8" s="1" customFormat="1" ht="16.899999999999999" customHeight="1">
      <c r="B849" s="34"/>
      <c r="C849" s="222" t="s">
        <v>3</v>
      </c>
      <c r="D849" s="222" t="s">
        <v>10230</v>
      </c>
      <c r="E849" s="19" t="s">
        <v>3</v>
      </c>
      <c r="F849" s="223">
        <v>25.55</v>
      </c>
      <c r="H849" s="34"/>
    </row>
    <row r="850" spans="2:8" s="1" customFormat="1" ht="16.899999999999999" customHeight="1">
      <c r="B850" s="34"/>
      <c r="C850" s="222" t="s">
        <v>3</v>
      </c>
      <c r="D850" s="222" t="s">
        <v>452</v>
      </c>
      <c r="E850" s="19" t="s">
        <v>3</v>
      </c>
      <c r="F850" s="223">
        <v>25.55</v>
      </c>
      <c r="H850" s="34"/>
    </row>
    <row r="851" spans="2:8" s="1" customFormat="1" ht="16.899999999999999" customHeight="1">
      <c r="B851" s="34"/>
      <c r="C851" s="224" t="s">
        <v>9851</v>
      </c>
      <c r="H851" s="34"/>
    </row>
    <row r="852" spans="2:8" s="1" customFormat="1" ht="16.899999999999999" customHeight="1">
      <c r="B852" s="34"/>
      <c r="C852" s="222" t="s">
        <v>4302</v>
      </c>
      <c r="D852" s="222" t="s">
        <v>10231</v>
      </c>
      <c r="E852" s="19" t="s">
        <v>476</v>
      </c>
      <c r="F852" s="223">
        <v>26.86</v>
      </c>
      <c r="H852" s="34"/>
    </row>
    <row r="853" spans="2:8" s="1" customFormat="1" ht="16.899999999999999" customHeight="1">
      <c r="B853" s="34"/>
      <c r="C853" s="222" t="s">
        <v>4267</v>
      </c>
      <c r="D853" s="222" t="s">
        <v>10232</v>
      </c>
      <c r="E853" s="19" t="s">
        <v>476</v>
      </c>
      <c r="F853" s="223">
        <v>25.55</v>
      </c>
      <c r="H853" s="34"/>
    </row>
    <row r="854" spans="2:8" s="1" customFormat="1" ht="16.899999999999999" customHeight="1">
      <c r="B854" s="34"/>
      <c r="C854" s="222" t="s">
        <v>4195</v>
      </c>
      <c r="D854" s="222" t="s">
        <v>10233</v>
      </c>
      <c r="E854" s="19" t="s">
        <v>476</v>
      </c>
      <c r="F854" s="223">
        <v>25.55</v>
      </c>
      <c r="H854" s="34"/>
    </row>
    <row r="855" spans="2:8" s="1" customFormat="1" ht="16.899999999999999" customHeight="1">
      <c r="B855" s="34"/>
      <c r="C855" s="222" t="s">
        <v>4323</v>
      </c>
      <c r="D855" s="222" t="s">
        <v>10234</v>
      </c>
      <c r="E855" s="19" t="s">
        <v>476</v>
      </c>
      <c r="F855" s="223">
        <v>26.86</v>
      </c>
      <c r="H855" s="34"/>
    </row>
    <row r="856" spans="2:8" s="1" customFormat="1" ht="16.899999999999999" customHeight="1">
      <c r="B856" s="34"/>
      <c r="C856" s="218" t="s">
        <v>2521</v>
      </c>
      <c r="D856" s="219" t="s">
        <v>2522</v>
      </c>
      <c r="E856" s="220" t="s">
        <v>439</v>
      </c>
      <c r="F856" s="221">
        <v>20.295000000000002</v>
      </c>
      <c r="H856" s="34"/>
    </row>
    <row r="857" spans="2:8" s="1" customFormat="1" ht="16.899999999999999" customHeight="1">
      <c r="B857" s="34"/>
      <c r="C857" s="222" t="s">
        <v>3</v>
      </c>
      <c r="D857" s="222" t="s">
        <v>10235</v>
      </c>
      <c r="E857" s="19" t="s">
        <v>3</v>
      </c>
      <c r="F857" s="223">
        <v>14.695</v>
      </c>
      <c r="H857" s="34"/>
    </row>
    <row r="858" spans="2:8" s="1" customFormat="1" ht="16.899999999999999" customHeight="1">
      <c r="B858" s="34"/>
      <c r="C858" s="222" t="s">
        <v>3</v>
      </c>
      <c r="D858" s="222" t="s">
        <v>10236</v>
      </c>
      <c r="E858" s="19" t="s">
        <v>3</v>
      </c>
      <c r="F858" s="223">
        <v>5.6</v>
      </c>
      <c r="H858" s="34"/>
    </row>
    <row r="859" spans="2:8" s="1" customFormat="1" ht="16.899999999999999" customHeight="1">
      <c r="B859" s="34"/>
      <c r="C859" s="222" t="s">
        <v>3</v>
      </c>
      <c r="D859" s="222" t="s">
        <v>452</v>
      </c>
      <c r="E859" s="19" t="s">
        <v>3</v>
      </c>
      <c r="F859" s="223">
        <v>20.295000000000002</v>
      </c>
      <c r="H859" s="34"/>
    </row>
    <row r="860" spans="2:8" s="1" customFormat="1" ht="16.899999999999999" customHeight="1">
      <c r="B860" s="34"/>
      <c r="C860" s="224" t="s">
        <v>9851</v>
      </c>
      <c r="H860" s="34"/>
    </row>
    <row r="861" spans="2:8" s="1" customFormat="1" ht="16.899999999999999" customHeight="1">
      <c r="B861" s="34"/>
      <c r="C861" s="222" t="s">
        <v>3618</v>
      </c>
      <c r="D861" s="222" t="s">
        <v>10221</v>
      </c>
      <c r="E861" s="19" t="s">
        <v>439</v>
      </c>
      <c r="F861" s="223">
        <v>224.88399999999999</v>
      </c>
      <c r="H861" s="34"/>
    </row>
    <row r="862" spans="2:8" s="1" customFormat="1" ht="22.5">
      <c r="B862" s="34"/>
      <c r="C862" s="222" t="s">
        <v>3689</v>
      </c>
      <c r="D862" s="222" t="s">
        <v>10222</v>
      </c>
      <c r="E862" s="19" t="s">
        <v>439</v>
      </c>
      <c r="F862" s="223">
        <v>224.88399999999999</v>
      </c>
      <c r="H862" s="34"/>
    </row>
    <row r="863" spans="2:8" s="1" customFormat="1" ht="16.899999999999999" customHeight="1">
      <c r="B863" s="34"/>
      <c r="C863" s="222" t="s">
        <v>3886</v>
      </c>
      <c r="D863" s="222" t="s">
        <v>10223</v>
      </c>
      <c r="E863" s="19" t="s">
        <v>491</v>
      </c>
      <c r="F863" s="223">
        <v>5.6219999999999999</v>
      </c>
      <c r="H863" s="34"/>
    </row>
    <row r="864" spans="2:8" s="1" customFormat="1" ht="22.5">
      <c r="B864" s="34"/>
      <c r="C864" s="222" t="s">
        <v>3905</v>
      </c>
      <c r="D864" s="222" t="s">
        <v>10224</v>
      </c>
      <c r="E864" s="19" t="s">
        <v>439</v>
      </c>
      <c r="F864" s="223">
        <v>224.88399999999999</v>
      </c>
      <c r="H864" s="34"/>
    </row>
    <row r="865" spans="2:8" s="1" customFormat="1" ht="16.899999999999999" customHeight="1">
      <c r="B865" s="34"/>
      <c r="C865" s="222" t="s">
        <v>3831</v>
      </c>
      <c r="D865" s="222" t="s">
        <v>10225</v>
      </c>
      <c r="E865" s="19" t="s">
        <v>439</v>
      </c>
      <c r="F865" s="223">
        <v>224.88399999999999</v>
      </c>
      <c r="H865" s="34"/>
    </row>
    <row r="866" spans="2:8" s="1" customFormat="1" ht="16.899999999999999" customHeight="1">
      <c r="B866" s="34"/>
      <c r="C866" s="222" t="s">
        <v>3916</v>
      </c>
      <c r="D866" s="222" t="s">
        <v>10226</v>
      </c>
      <c r="E866" s="19" t="s">
        <v>476</v>
      </c>
      <c r="F866" s="223">
        <v>224.88399999999999</v>
      </c>
      <c r="H866" s="34"/>
    </row>
    <row r="867" spans="2:8" s="1" customFormat="1" ht="16.899999999999999" customHeight="1">
      <c r="B867" s="34"/>
      <c r="C867" s="222" t="s">
        <v>4186</v>
      </c>
      <c r="D867" s="222" t="s">
        <v>10227</v>
      </c>
      <c r="E867" s="19" t="s">
        <v>439</v>
      </c>
      <c r="F867" s="223">
        <v>224.88399999999999</v>
      </c>
      <c r="H867" s="34"/>
    </row>
    <row r="868" spans="2:8" s="1" customFormat="1" ht="22.5">
      <c r="B868" s="34"/>
      <c r="C868" s="222" t="s">
        <v>4136</v>
      </c>
      <c r="D868" s="222" t="s">
        <v>10237</v>
      </c>
      <c r="E868" s="19" t="s">
        <v>439</v>
      </c>
      <c r="F868" s="223">
        <v>20.295000000000002</v>
      </c>
      <c r="H868" s="34"/>
    </row>
    <row r="869" spans="2:8" s="1" customFormat="1" ht="22.5">
      <c r="B869" s="34"/>
      <c r="C869" s="222" t="s">
        <v>4307</v>
      </c>
      <c r="D869" s="222" t="s">
        <v>10229</v>
      </c>
      <c r="E869" s="19" t="s">
        <v>439</v>
      </c>
      <c r="F869" s="223">
        <v>224.88399999999999</v>
      </c>
      <c r="H869" s="34"/>
    </row>
    <row r="870" spans="2:8" s="1" customFormat="1" ht="22.5">
      <c r="B870" s="34"/>
      <c r="C870" s="222" t="s">
        <v>4329</v>
      </c>
      <c r="D870" s="222" t="s">
        <v>4330</v>
      </c>
      <c r="E870" s="19" t="s">
        <v>439</v>
      </c>
      <c r="F870" s="223">
        <v>285.47399999999999</v>
      </c>
      <c r="H870" s="34"/>
    </row>
    <row r="871" spans="2:8" s="1" customFormat="1" ht="16.899999999999999" customHeight="1">
      <c r="B871" s="34"/>
      <c r="C871" s="222" t="s">
        <v>3910</v>
      </c>
      <c r="D871" s="222" t="s">
        <v>3911</v>
      </c>
      <c r="E871" s="19" t="s">
        <v>491</v>
      </c>
      <c r="F871" s="223">
        <v>5.3970000000000002</v>
      </c>
      <c r="H871" s="34"/>
    </row>
    <row r="872" spans="2:8" s="1" customFormat="1" ht="16.899999999999999" customHeight="1">
      <c r="B872" s="34"/>
      <c r="C872" s="222" t="s">
        <v>3921</v>
      </c>
      <c r="D872" s="222" t="s">
        <v>3922</v>
      </c>
      <c r="E872" s="19" t="s">
        <v>491</v>
      </c>
      <c r="F872" s="223">
        <v>2.923</v>
      </c>
      <c r="H872" s="34"/>
    </row>
    <row r="873" spans="2:8" s="1" customFormat="1" ht="16.899999999999999" customHeight="1">
      <c r="B873" s="34"/>
      <c r="C873" s="218" t="s">
        <v>2524</v>
      </c>
      <c r="D873" s="219" t="s">
        <v>2525</v>
      </c>
      <c r="E873" s="220" t="s">
        <v>2352</v>
      </c>
      <c r="F873" s="221">
        <v>1.31</v>
      </c>
      <c r="H873" s="34"/>
    </row>
    <row r="874" spans="2:8" s="1" customFormat="1" ht="16.899999999999999" customHeight="1">
      <c r="B874" s="34"/>
      <c r="C874" s="222" t="s">
        <v>3</v>
      </c>
      <c r="D874" s="222" t="s">
        <v>10238</v>
      </c>
      <c r="E874" s="19" t="s">
        <v>3</v>
      </c>
      <c r="F874" s="223">
        <v>1.31</v>
      </c>
      <c r="H874" s="34"/>
    </row>
    <row r="875" spans="2:8" s="1" customFormat="1" ht="16.899999999999999" customHeight="1">
      <c r="B875" s="34"/>
      <c r="C875" s="224" t="s">
        <v>9851</v>
      </c>
      <c r="H875" s="34"/>
    </row>
    <row r="876" spans="2:8" s="1" customFormat="1" ht="16.899999999999999" customHeight="1">
      <c r="B876" s="34"/>
      <c r="C876" s="222" t="s">
        <v>4302</v>
      </c>
      <c r="D876" s="222" t="s">
        <v>10231</v>
      </c>
      <c r="E876" s="19" t="s">
        <v>476</v>
      </c>
      <c r="F876" s="223">
        <v>26.86</v>
      </c>
      <c r="H876" s="34"/>
    </row>
    <row r="877" spans="2:8" s="1" customFormat="1" ht="16.899999999999999" customHeight="1">
      <c r="B877" s="34"/>
      <c r="C877" s="222" t="s">
        <v>4323</v>
      </c>
      <c r="D877" s="222" t="s">
        <v>10234</v>
      </c>
      <c r="E877" s="19" t="s">
        <v>476</v>
      </c>
      <c r="F877" s="223">
        <v>26.86</v>
      </c>
      <c r="H877" s="34"/>
    </row>
    <row r="878" spans="2:8" s="1" customFormat="1" ht="16.899999999999999" customHeight="1">
      <c r="B878" s="34"/>
      <c r="C878" s="218" t="s">
        <v>10239</v>
      </c>
      <c r="D878" s="219" t="s">
        <v>10240</v>
      </c>
      <c r="E878" s="220" t="s">
        <v>439</v>
      </c>
      <c r="F878" s="221">
        <v>43.234000000000002</v>
      </c>
      <c r="H878" s="34"/>
    </row>
    <row r="879" spans="2:8" s="1" customFormat="1" ht="16.899999999999999" customHeight="1">
      <c r="B879" s="34"/>
      <c r="C879" s="222" t="s">
        <v>3</v>
      </c>
      <c r="D879" s="222" t="s">
        <v>10241</v>
      </c>
      <c r="E879" s="19" t="s">
        <v>3</v>
      </c>
      <c r="F879" s="223">
        <v>29.914000000000001</v>
      </c>
      <c r="H879" s="34"/>
    </row>
    <row r="880" spans="2:8" s="1" customFormat="1" ht="16.899999999999999" customHeight="1">
      <c r="B880" s="34"/>
      <c r="C880" s="222" t="s">
        <v>3</v>
      </c>
      <c r="D880" s="222" t="s">
        <v>10242</v>
      </c>
      <c r="E880" s="19" t="s">
        <v>3</v>
      </c>
      <c r="F880" s="223">
        <v>10.36</v>
      </c>
      <c r="H880" s="34"/>
    </row>
    <row r="881" spans="2:8" s="1" customFormat="1" ht="16.899999999999999" customHeight="1">
      <c r="B881" s="34"/>
      <c r="C881" s="222" t="s">
        <v>3</v>
      </c>
      <c r="D881" s="222" t="s">
        <v>10243</v>
      </c>
      <c r="E881" s="19" t="s">
        <v>3</v>
      </c>
      <c r="F881" s="223">
        <v>2.96</v>
      </c>
      <c r="H881" s="34"/>
    </row>
    <row r="882" spans="2:8" s="1" customFormat="1" ht="16.899999999999999" customHeight="1">
      <c r="B882" s="34"/>
      <c r="C882" s="222" t="s">
        <v>3</v>
      </c>
      <c r="D882" s="222" t="s">
        <v>452</v>
      </c>
      <c r="E882" s="19" t="s">
        <v>3</v>
      </c>
      <c r="F882" s="223">
        <v>43.234000000000002</v>
      </c>
      <c r="H882" s="34"/>
    </row>
    <row r="883" spans="2:8" s="1" customFormat="1" ht="16.899999999999999" customHeight="1">
      <c r="B883" s="34"/>
      <c r="C883" s="218" t="s">
        <v>6819</v>
      </c>
      <c r="D883" s="219" t="s">
        <v>6820</v>
      </c>
      <c r="E883" s="220" t="s">
        <v>2352</v>
      </c>
      <c r="F883" s="221">
        <v>27.055</v>
      </c>
      <c r="H883" s="34"/>
    </row>
    <row r="884" spans="2:8" s="1" customFormat="1" ht="16.899999999999999" customHeight="1">
      <c r="B884" s="34"/>
      <c r="C884" s="222" t="s">
        <v>3</v>
      </c>
      <c r="D884" s="222" t="s">
        <v>10244</v>
      </c>
      <c r="E884" s="19" t="s">
        <v>3</v>
      </c>
      <c r="F884" s="223">
        <v>27.055</v>
      </c>
      <c r="H884" s="34"/>
    </row>
    <row r="885" spans="2:8" s="1" customFormat="1" ht="16.899999999999999" customHeight="1">
      <c r="B885" s="34"/>
      <c r="C885" s="222" t="s">
        <v>3</v>
      </c>
      <c r="D885" s="222" t="s">
        <v>452</v>
      </c>
      <c r="E885" s="19" t="s">
        <v>3</v>
      </c>
      <c r="F885" s="223">
        <v>27.055</v>
      </c>
      <c r="H885" s="34"/>
    </row>
    <row r="886" spans="2:8" s="1" customFormat="1" ht="16.899999999999999" customHeight="1">
      <c r="B886" s="34"/>
      <c r="C886" s="218" t="s">
        <v>10245</v>
      </c>
      <c r="D886" s="219" t="s">
        <v>10246</v>
      </c>
      <c r="E886" s="220" t="s">
        <v>2352</v>
      </c>
      <c r="F886" s="221">
        <v>9.6460000000000008</v>
      </c>
      <c r="H886" s="34"/>
    </row>
    <row r="887" spans="2:8" s="1" customFormat="1" ht="16.899999999999999" customHeight="1">
      <c r="B887" s="34"/>
      <c r="C887" s="222" t="s">
        <v>3</v>
      </c>
      <c r="D887" s="222" t="s">
        <v>10247</v>
      </c>
      <c r="E887" s="19" t="s">
        <v>3</v>
      </c>
      <c r="F887" s="223">
        <v>3.7330000000000001</v>
      </c>
      <c r="H887" s="34"/>
    </row>
    <row r="888" spans="2:8" s="1" customFormat="1" ht="16.899999999999999" customHeight="1">
      <c r="B888" s="34"/>
      <c r="C888" s="222" t="s">
        <v>3</v>
      </c>
      <c r="D888" s="222" t="s">
        <v>10248</v>
      </c>
      <c r="E888" s="19" t="s">
        <v>3</v>
      </c>
      <c r="F888" s="223">
        <v>5.9130000000000003</v>
      </c>
      <c r="H888" s="34"/>
    </row>
    <row r="889" spans="2:8" s="1" customFormat="1" ht="16.899999999999999" customHeight="1">
      <c r="B889" s="34"/>
      <c r="C889" s="222" t="s">
        <v>3</v>
      </c>
      <c r="D889" s="222" t="s">
        <v>452</v>
      </c>
      <c r="E889" s="19" t="s">
        <v>3</v>
      </c>
      <c r="F889" s="223">
        <v>9.6460000000000008</v>
      </c>
      <c r="H889" s="34"/>
    </row>
    <row r="890" spans="2:8" s="1" customFormat="1" ht="16.899999999999999" customHeight="1">
      <c r="B890" s="34"/>
      <c r="C890" s="218" t="s">
        <v>2527</v>
      </c>
      <c r="D890" s="219" t="s">
        <v>2528</v>
      </c>
      <c r="E890" s="220" t="s">
        <v>2352</v>
      </c>
      <c r="F890" s="221">
        <v>17.009</v>
      </c>
      <c r="H890" s="34"/>
    </row>
    <row r="891" spans="2:8" s="1" customFormat="1" ht="16.899999999999999" customHeight="1">
      <c r="B891" s="34"/>
      <c r="C891" s="222" t="s">
        <v>3</v>
      </c>
      <c r="D891" s="222" t="s">
        <v>10249</v>
      </c>
      <c r="E891" s="19" t="s">
        <v>3</v>
      </c>
      <c r="F891" s="223">
        <v>9.3119999999999994</v>
      </c>
      <c r="H891" s="34"/>
    </row>
    <row r="892" spans="2:8" s="1" customFormat="1" ht="16.899999999999999" customHeight="1">
      <c r="B892" s="34"/>
      <c r="C892" s="222" t="s">
        <v>3</v>
      </c>
      <c r="D892" s="222" t="s">
        <v>10250</v>
      </c>
      <c r="E892" s="19" t="s">
        <v>3</v>
      </c>
      <c r="F892" s="223">
        <v>7.6970000000000001</v>
      </c>
      <c r="H892" s="34"/>
    </row>
    <row r="893" spans="2:8" s="1" customFormat="1" ht="16.899999999999999" customHeight="1">
      <c r="B893" s="34"/>
      <c r="C893" s="222" t="s">
        <v>3</v>
      </c>
      <c r="D893" s="222" t="s">
        <v>452</v>
      </c>
      <c r="E893" s="19" t="s">
        <v>3</v>
      </c>
      <c r="F893" s="223">
        <v>17.009</v>
      </c>
      <c r="H893" s="34"/>
    </row>
    <row r="894" spans="2:8" s="1" customFormat="1" ht="16.899999999999999" customHeight="1">
      <c r="B894" s="34"/>
      <c r="C894" s="224" t="s">
        <v>9851</v>
      </c>
      <c r="H894" s="34"/>
    </row>
    <row r="895" spans="2:8" s="1" customFormat="1" ht="16.899999999999999" customHeight="1">
      <c r="B895" s="34"/>
      <c r="C895" s="222" t="s">
        <v>4318</v>
      </c>
      <c r="D895" s="222" t="s">
        <v>10251</v>
      </c>
      <c r="E895" s="19" t="s">
        <v>476</v>
      </c>
      <c r="F895" s="223">
        <v>17.009</v>
      </c>
      <c r="H895" s="34"/>
    </row>
    <row r="896" spans="2:8" s="1" customFormat="1" ht="22.5">
      <c r="B896" s="34"/>
      <c r="C896" s="222" t="s">
        <v>4329</v>
      </c>
      <c r="D896" s="222" t="s">
        <v>4330</v>
      </c>
      <c r="E896" s="19" t="s">
        <v>439</v>
      </c>
      <c r="F896" s="223">
        <v>285.47399999999999</v>
      </c>
      <c r="H896" s="34"/>
    </row>
    <row r="897" spans="2:8" s="1" customFormat="1" ht="16.899999999999999" customHeight="1">
      <c r="B897" s="34"/>
      <c r="C897" s="218" t="s">
        <v>6823</v>
      </c>
      <c r="D897" s="219" t="s">
        <v>6824</v>
      </c>
      <c r="E897" s="220" t="s">
        <v>439</v>
      </c>
      <c r="F897" s="221">
        <v>12.6</v>
      </c>
      <c r="H897" s="34"/>
    </row>
    <row r="898" spans="2:8" s="1" customFormat="1" ht="16.899999999999999" customHeight="1">
      <c r="B898" s="34"/>
      <c r="C898" s="222" t="s">
        <v>3</v>
      </c>
      <c r="D898" s="222" t="s">
        <v>3</v>
      </c>
      <c r="E898" s="19" t="s">
        <v>3</v>
      </c>
      <c r="F898" s="223">
        <v>0</v>
      </c>
      <c r="H898" s="34"/>
    </row>
    <row r="899" spans="2:8" s="1" customFormat="1" ht="16.899999999999999" customHeight="1">
      <c r="B899" s="34"/>
      <c r="C899" s="222" t="s">
        <v>3</v>
      </c>
      <c r="D899" s="222" t="s">
        <v>10252</v>
      </c>
      <c r="E899" s="19" t="s">
        <v>3</v>
      </c>
      <c r="F899" s="223">
        <v>12.6</v>
      </c>
      <c r="H899" s="34"/>
    </row>
    <row r="900" spans="2:8" s="1" customFormat="1" ht="16.899999999999999" customHeight="1">
      <c r="B900" s="34"/>
      <c r="C900" s="218" t="s">
        <v>2530</v>
      </c>
      <c r="D900" s="219" t="s">
        <v>2531</v>
      </c>
      <c r="E900" s="220" t="s">
        <v>2352</v>
      </c>
      <c r="F900" s="221">
        <v>8</v>
      </c>
      <c r="H900" s="34"/>
    </row>
    <row r="901" spans="2:8" s="1" customFormat="1" ht="16.899999999999999" customHeight="1">
      <c r="B901" s="34"/>
      <c r="C901" s="222" t="s">
        <v>3</v>
      </c>
      <c r="D901" s="222" t="s">
        <v>10253</v>
      </c>
      <c r="E901" s="19" t="s">
        <v>3</v>
      </c>
      <c r="F901" s="223">
        <v>8</v>
      </c>
      <c r="H901" s="34"/>
    </row>
    <row r="902" spans="2:8" s="1" customFormat="1" ht="16.899999999999999" customHeight="1">
      <c r="B902" s="34"/>
      <c r="C902" s="222" t="s">
        <v>3</v>
      </c>
      <c r="D902" s="222" t="s">
        <v>452</v>
      </c>
      <c r="E902" s="19" t="s">
        <v>3</v>
      </c>
      <c r="F902" s="223">
        <v>8</v>
      </c>
      <c r="H902" s="34"/>
    </row>
    <row r="903" spans="2:8" s="1" customFormat="1" ht="16.899999999999999" customHeight="1">
      <c r="B903" s="34"/>
      <c r="C903" s="224" t="s">
        <v>9851</v>
      </c>
      <c r="H903" s="34"/>
    </row>
    <row r="904" spans="2:8" s="1" customFormat="1" ht="16.899999999999999" customHeight="1">
      <c r="B904" s="34"/>
      <c r="C904" s="222" t="s">
        <v>2988</v>
      </c>
      <c r="D904" s="222" t="s">
        <v>10254</v>
      </c>
      <c r="E904" s="19" t="s">
        <v>491</v>
      </c>
      <c r="F904" s="223">
        <v>1.1759999999999999</v>
      </c>
      <c r="H904" s="34"/>
    </row>
    <row r="905" spans="2:8" s="1" customFormat="1" ht="16.899999999999999" customHeight="1">
      <c r="B905" s="34"/>
      <c r="C905" s="222" t="s">
        <v>2994</v>
      </c>
      <c r="D905" s="222" t="s">
        <v>10255</v>
      </c>
      <c r="E905" s="19" t="s">
        <v>439</v>
      </c>
      <c r="F905" s="223">
        <v>19.2</v>
      </c>
      <c r="H905" s="34"/>
    </row>
    <row r="906" spans="2:8" s="1" customFormat="1" ht="16.899999999999999" customHeight="1">
      <c r="B906" s="34"/>
      <c r="C906" s="218" t="s">
        <v>2532</v>
      </c>
      <c r="D906" s="219" t="s">
        <v>2533</v>
      </c>
      <c r="E906" s="220" t="s">
        <v>2352</v>
      </c>
      <c r="F906" s="221">
        <v>34.950000000000003</v>
      </c>
      <c r="H906" s="34"/>
    </row>
    <row r="907" spans="2:8" s="1" customFormat="1" ht="16.899999999999999" customHeight="1">
      <c r="B907" s="34"/>
      <c r="C907" s="222" t="s">
        <v>3</v>
      </c>
      <c r="D907" s="222" t="s">
        <v>10256</v>
      </c>
      <c r="E907" s="19" t="s">
        <v>3</v>
      </c>
      <c r="F907" s="223">
        <v>34.950000000000003</v>
      </c>
      <c r="H907" s="34"/>
    </row>
    <row r="908" spans="2:8" s="1" customFormat="1" ht="16.899999999999999" customHeight="1">
      <c r="B908" s="34"/>
      <c r="C908" s="224" t="s">
        <v>9851</v>
      </c>
      <c r="H908" s="34"/>
    </row>
    <row r="909" spans="2:8" s="1" customFormat="1" ht="16.899999999999999" customHeight="1">
      <c r="B909" s="34"/>
      <c r="C909" s="222" t="s">
        <v>2988</v>
      </c>
      <c r="D909" s="222" t="s">
        <v>10254</v>
      </c>
      <c r="E909" s="19" t="s">
        <v>491</v>
      </c>
      <c r="F909" s="223">
        <v>9.093</v>
      </c>
      <c r="H909" s="34"/>
    </row>
    <row r="910" spans="2:8" s="1" customFormat="1" ht="16.899999999999999" customHeight="1">
      <c r="B910" s="34"/>
      <c r="C910" s="222" t="s">
        <v>2994</v>
      </c>
      <c r="D910" s="222" t="s">
        <v>10255</v>
      </c>
      <c r="E910" s="19" t="s">
        <v>439</v>
      </c>
      <c r="F910" s="223">
        <v>106.515</v>
      </c>
      <c r="H910" s="34"/>
    </row>
    <row r="911" spans="2:8" s="1" customFormat="1" ht="16.899999999999999" customHeight="1">
      <c r="B911" s="34"/>
      <c r="C911" s="218" t="s">
        <v>2535</v>
      </c>
      <c r="D911" s="219" t="s">
        <v>2536</v>
      </c>
      <c r="E911" s="220" t="s">
        <v>2352</v>
      </c>
      <c r="F911" s="221">
        <v>52.965000000000003</v>
      </c>
      <c r="H911" s="34"/>
    </row>
    <row r="912" spans="2:8" s="1" customFormat="1" ht="16.899999999999999" customHeight="1">
      <c r="B912" s="34"/>
      <c r="C912" s="222" t="s">
        <v>3</v>
      </c>
      <c r="D912" s="222" t="s">
        <v>10257</v>
      </c>
      <c r="E912" s="19" t="s">
        <v>3</v>
      </c>
      <c r="F912" s="223">
        <v>25.164999999999999</v>
      </c>
      <c r="H912" s="34"/>
    </row>
    <row r="913" spans="2:8" s="1" customFormat="1" ht="16.899999999999999" customHeight="1">
      <c r="B913" s="34"/>
      <c r="C913" s="222" t="s">
        <v>3</v>
      </c>
      <c r="D913" s="222" t="s">
        <v>10258</v>
      </c>
      <c r="E913" s="19" t="s">
        <v>3</v>
      </c>
      <c r="F913" s="223">
        <v>24.6</v>
      </c>
      <c r="H913" s="34"/>
    </row>
    <row r="914" spans="2:8" s="1" customFormat="1" ht="16.899999999999999" customHeight="1">
      <c r="B914" s="34"/>
      <c r="C914" s="222" t="s">
        <v>3</v>
      </c>
      <c r="D914" s="222" t="s">
        <v>10259</v>
      </c>
      <c r="E914" s="19" t="s">
        <v>3</v>
      </c>
      <c r="F914" s="223">
        <v>1</v>
      </c>
      <c r="H914" s="34"/>
    </row>
    <row r="915" spans="2:8" s="1" customFormat="1" ht="16.899999999999999" customHeight="1">
      <c r="B915" s="34"/>
      <c r="C915" s="222" t="s">
        <v>3</v>
      </c>
      <c r="D915" s="222" t="s">
        <v>10260</v>
      </c>
      <c r="E915" s="19" t="s">
        <v>3</v>
      </c>
      <c r="F915" s="223">
        <v>1.2</v>
      </c>
      <c r="H915" s="34"/>
    </row>
    <row r="916" spans="2:8" s="1" customFormat="1" ht="16.899999999999999" customHeight="1">
      <c r="B916" s="34"/>
      <c r="C916" s="222" t="s">
        <v>3</v>
      </c>
      <c r="D916" s="222" t="s">
        <v>10261</v>
      </c>
      <c r="E916" s="19" t="s">
        <v>3</v>
      </c>
      <c r="F916" s="223">
        <v>1</v>
      </c>
      <c r="H916" s="34"/>
    </row>
    <row r="917" spans="2:8" s="1" customFormat="1" ht="16.899999999999999" customHeight="1">
      <c r="B917" s="34"/>
      <c r="C917" s="222" t="s">
        <v>3</v>
      </c>
      <c r="D917" s="222" t="s">
        <v>452</v>
      </c>
      <c r="E917" s="19" t="s">
        <v>3</v>
      </c>
      <c r="F917" s="223">
        <v>52.965000000000003</v>
      </c>
      <c r="H917" s="34"/>
    </row>
    <row r="918" spans="2:8" s="1" customFormat="1" ht="16.899999999999999" customHeight="1">
      <c r="B918" s="34"/>
      <c r="C918" s="224" t="s">
        <v>9851</v>
      </c>
      <c r="H918" s="34"/>
    </row>
    <row r="919" spans="2:8" s="1" customFormat="1" ht="16.899999999999999" customHeight="1">
      <c r="B919" s="34"/>
      <c r="C919" s="222" t="s">
        <v>2988</v>
      </c>
      <c r="D919" s="222" t="s">
        <v>10254</v>
      </c>
      <c r="E919" s="19" t="s">
        <v>491</v>
      </c>
      <c r="F919" s="223">
        <v>9.093</v>
      </c>
      <c r="H919" s="34"/>
    </row>
    <row r="920" spans="2:8" s="1" customFormat="1" ht="16.899999999999999" customHeight="1">
      <c r="B920" s="34"/>
      <c r="C920" s="222" t="s">
        <v>2994</v>
      </c>
      <c r="D920" s="222" t="s">
        <v>10255</v>
      </c>
      <c r="E920" s="19" t="s">
        <v>439</v>
      </c>
      <c r="F920" s="223">
        <v>106.515</v>
      </c>
      <c r="H920" s="34"/>
    </row>
    <row r="921" spans="2:8" s="1" customFormat="1" ht="16.899999999999999" customHeight="1">
      <c r="B921" s="34"/>
      <c r="C921" s="218" t="s">
        <v>2538</v>
      </c>
      <c r="D921" s="219" t="s">
        <v>2539</v>
      </c>
      <c r="E921" s="220" t="s">
        <v>2352</v>
      </c>
      <c r="F921" s="221">
        <v>18.600000000000001</v>
      </c>
      <c r="H921" s="34"/>
    </row>
    <row r="922" spans="2:8" s="1" customFormat="1" ht="16.899999999999999" customHeight="1">
      <c r="B922" s="34"/>
      <c r="C922" s="222" t="s">
        <v>3</v>
      </c>
      <c r="D922" s="222" t="s">
        <v>10262</v>
      </c>
      <c r="E922" s="19" t="s">
        <v>3</v>
      </c>
      <c r="F922" s="223">
        <v>13.06</v>
      </c>
      <c r="H922" s="34"/>
    </row>
    <row r="923" spans="2:8" s="1" customFormat="1" ht="16.899999999999999" customHeight="1">
      <c r="B923" s="34"/>
      <c r="C923" s="222" t="s">
        <v>3</v>
      </c>
      <c r="D923" s="222" t="s">
        <v>10263</v>
      </c>
      <c r="E923" s="19" t="s">
        <v>3</v>
      </c>
      <c r="F923" s="223">
        <v>5.54</v>
      </c>
      <c r="H923" s="34"/>
    </row>
    <row r="924" spans="2:8" s="1" customFormat="1" ht="16.899999999999999" customHeight="1">
      <c r="B924" s="34"/>
      <c r="C924" s="222" t="s">
        <v>3</v>
      </c>
      <c r="D924" s="222" t="s">
        <v>452</v>
      </c>
      <c r="E924" s="19" t="s">
        <v>3</v>
      </c>
      <c r="F924" s="223">
        <v>18.600000000000001</v>
      </c>
      <c r="H924" s="34"/>
    </row>
    <row r="925" spans="2:8" s="1" customFormat="1" ht="16.899999999999999" customHeight="1">
      <c r="B925" s="34"/>
      <c r="C925" s="224" t="s">
        <v>9851</v>
      </c>
      <c r="H925" s="34"/>
    </row>
    <row r="926" spans="2:8" s="1" customFormat="1" ht="16.899999999999999" customHeight="1">
      <c r="B926" s="34"/>
      <c r="C926" s="222" t="s">
        <v>2988</v>
      </c>
      <c r="D926" s="222" t="s">
        <v>10254</v>
      </c>
      <c r="E926" s="19" t="s">
        <v>491</v>
      </c>
      <c r="F926" s="223">
        <v>9.093</v>
      </c>
      <c r="H926" s="34"/>
    </row>
    <row r="927" spans="2:8" s="1" customFormat="1" ht="16.899999999999999" customHeight="1">
      <c r="B927" s="34"/>
      <c r="C927" s="222" t="s">
        <v>2994</v>
      </c>
      <c r="D927" s="222" t="s">
        <v>10255</v>
      </c>
      <c r="E927" s="19" t="s">
        <v>439</v>
      </c>
      <c r="F927" s="223">
        <v>106.515</v>
      </c>
      <c r="H927" s="34"/>
    </row>
    <row r="928" spans="2:8" s="1" customFormat="1" ht="26.45" customHeight="1">
      <c r="B928" s="34"/>
      <c r="C928" s="217" t="s">
        <v>10264</v>
      </c>
      <c r="D928" s="217" t="s">
        <v>142</v>
      </c>
      <c r="H928" s="34"/>
    </row>
    <row r="929" spans="2:8" s="1" customFormat="1" ht="16.899999999999999" customHeight="1">
      <c r="B929" s="34"/>
      <c r="C929" s="218" t="s">
        <v>2409</v>
      </c>
      <c r="D929" s="219" t="s">
        <v>2410</v>
      </c>
      <c r="E929" s="220" t="s">
        <v>439</v>
      </c>
      <c r="F929" s="221">
        <v>15</v>
      </c>
      <c r="H929" s="34"/>
    </row>
    <row r="930" spans="2:8" s="1" customFormat="1" ht="16.899999999999999" customHeight="1">
      <c r="B930" s="34"/>
      <c r="C930" s="222" t="s">
        <v>3</v>
      </c>
      <c r="D930" s="222" t="s">
        <v>526</v>
      </c>
      <c r="E930" s="19" t="s">
        <v>3</v>
      </c>
      <c r="F930" s="223">
        <v>15</v>
      </c>
      <c r="H930" s="34"/>
    </row>
    <row r="931" spans="2:8" s="1" customFormat="1" ht="16.899999999999999" customHeight="1">
      <c r="B931" s="34"/>
      <c r="C931" s="224" t="s">
        <v>9851</v>
      </c>
      <c r="H931" s="34"/>
    </row>
    <row r="932" spans="2:8" s="1" customFormat="1" ht="16.899999999999999" customHeight="1">
      <c r="B932" s="34"/>
      <c r="C932" s="222" t="s">
        <v>3539</v>
      </c>
      <c r="D932" s="222" t="s">
        <v>10020</v>
      </c>
      <c r="E932" s="19" t="s">
        <v>439</v>
      </c>
      <c r="F932" s="223">
        <v>15</v>
      </c>
      <c r="H932" s="34"/>
    </row>
    <row r="933" spans="2:8" s="1" customFormat="1" ht="16.899999999999999" customHeight="1">
      <c r="B933" s="34"/>
      <c r="C933" s="222" t="s">
        <v>3549</v>
      </c>
      <c r="D933" s="222" t="s">
        <v>10021</v>
      </c>
      <c r="E933" s="19" t="s">
        <v>439</v>
      </c>
      <c r="F933" s="223">
        <v>15</v>
      </c>
      <c r="H933" s="34"/>
    </row>
    <row r="934" spans="2:8" s="1" customFormat="1" ht="26.45" customHeight="1">
      <c r="B934" s="34"/>
      <c r="C934" s="217" t="s">
        <v>10265</v>
      </c>
      <c r="D934" s="217" t="s">
        <v>190</v>
      </c>
      <c r="H934" s="34"/>
    </row>
    <row r="935" spans="2:8" s="1" customFormat="1" ht="16.899999999999999" customHeight="1">
      <c r="B935" s="34"/>
      <c r="C935" s="218" t="s">
        <v>2398</v>
      </c>
      <c r="D935" s="219" t="s">
        <v>2399</v>
      </c>
      <c r="E935" s="220" t="s">
        <v>2352</v>
      </c>
      <c r="F935" s="221">
        <v>136.398</v>
      </c>
      <c r="H935" s="34"/>
    </row>
    <row r="936" spans="2:8" s="1" customFormat="1" ht="16.899999999999999" customHeight="1">
      <c r="B936" s="34"/>
      <c r="C936" s="222" t="s">
        <v>3</v>
      </c>
      <c r="D936" s="222" t="s">
        <v>10266</v>
      </c>
      <c r="E936" s="19" t="s">
        <v>3</v>
      </c>
      <c r="F936" s="223">
        <v>136.398</v>
      </c>
      <c r="H936" s="34"/>
    </row>
    <row r="937" spans="2:8" s="1" customFormat="1" ht="16.899999999999999" customHeight="1">
      <c r="B937" s="34"/>
      <c r="C937" s="224" t="s">
        <v>9851</v>
      </c>
      <c r="H937" s="34"/>
    </row>
    <row r="938" spans="2:8" s="1" customFormat="1" ht="16.899999999999999" customHeight="1">
      <c r="B938" s="34"/>
      <c r="C938" s="222" t="s">
        <v>7134</v>
      </c>
      <c r="D938" s="222" t="s">
        <v>10267</v>
      </c>
      <c r="E938" s="19" t="s">
        <v>476</v>
      </c>
      <c r="F938" s="223">
        <v>136.398</v>
      </c>
      <c r="H938" s="34"/>
    </row>
    <row r="939" spans="2:8" s="1" customFormat="1" ht="16.899999999999999" customHeight="1">
      <c r="B939" s="34"/>
      <c r="C939" s="218" t="s">
        <v>6810</v>
      </c>
      <c r="D939" s="219" t="s">
        <v>6811</v>
      </c>
      <c r="E939" s="220" t="s">
        <v>439</v>
      </c>
      <c r="F939" s="221">
        <v>8.0359999999999996</v>
      </c>
      <c r="H939" s="34"/>
    </row>
    <row r="940" spans="2:8" s="1" customFormat="1" ht="16.899999999999999" customHeight="1">
      <c r="B940" s="34"/>
      <c r="C940" s="222" t="s">
        <v>3</v>
      </c>
      <c r="D940" s="222" t="s">
        <v>10268</v>
      </c>
      <c r="E940" s="19" t="s">
        <v>3</v>
      </c>
      <c r="F940" s="223">
        <v>8.0359999999999996</v>
      </c>
      <c r="H940" s="34"/>
    </row>
    <row r="941" spans="2:8" s="1" customFormat="1" ht="16.899999999999999" customHeight="1">
      <c r="B941" s="34"/>
      <c r="C941" s="224" t="s">
        <v>9851</v>
      </c>
      <c r="H941" s="34"/>
    </row>
    <row r="942" spans="2:8" s="1" customFormat="1" ht="16.899999999999999" customHeight="1">
      <c r="B942" s="34"/>
      <c r="C942" s="222" t="s">
        <v>6932</v>
      </c>
      <c r="D942" s="222" t="s">
        <v>10269</v>
      </c>
      <c r="E942" s="19" t="s">
        <v>439</v>
      </c>
      <c r="F942" s="223">
        <v>8.0359999999999996</v>
      </c>
      <c r="H942" s="34"/>
    </row>
    <row r="943" spans="2:8" s="1" customFormat="1" ht="16.899999999999999" customHeight="1">
      <c r="B943" s="34"/>
      <c r="C943" s="222" t="s">
        <v>6936</v>
      </c>
      <c r="D943" s="222" t="s">
        <v>6937</v>
      </c>
      <c r="E943" s="19" t="s">
        <v>585</v>
      </c>
      <c r="F943" s="223">
        <v>14.465</v>
      </c>
      <c r="H943" s="34"/>
    </row>
    <row r="944" spans="2:8" s="1" customFormat="1" ht="16.899999999999999" customHeight="1">
      <c r="B944" s="34"/>
      <c r="C944" s="218" t="s">
        <v>2415</v>
      </c>
      <c r="D944" s="219" t="s">
        <v>2416</v>
      </c>
      <c r="E944" s="220" t="s">
        <v>439</v>
      </c>
      <c r="F944" s="221">
        <v>585</v>
      </c>
      <c r="H944" s="34"/>
    </row>
    <row r="945" spans="2:8" s="1" customFormat="1" ht="16.899999999999999" customHeight="1">
      <c r="B945" s="34"/>
      <c r="C945" s="222" t="s">
        <v>3</v>
      </c>
      <c r="D945" s="222" t="s">
        <v>10270</v>
      </c>
      <c r="E945" s="19" t="s">
        <v>3</v>
      </c>
      <c r="F945" s="223">
        <v>0</v>
      </c>
      <c r="H945" s="34"/>
    </row>
    <row r="946" spans="2:8" s="1" customFormat="1" ht="16.899999999999999" customHeight="1">
      <c r="B946" s="34"/>
      <c r="C946" s="222" t="s">
        <v>3</v>
      </c>
      <c r="D946" s="222" t="s">
        <v>3</v>
      </c>
      <c r="E946" s="19" t="s">
        <v>3</v>
      </c>
      <c r="F946" s="223">
        <v>0</v>
      </c>
      <c r="H946" s="34"/>
    </row>
    <row r="947" spans="2:8" s="1" customFormat="1" ht="16.899999999999999" customHeight="1">
      <c r="B947" s="34"/>
      <c r="C947" s="222" t="s">
        <v>3</v>
      </c>
      <c r="D947" s="222" t="s">
        <v>10271</v>
      </c>
      <c r="E947" s="19" t="s">
        <v>3</v>
      </c>
      <c r="F947" s="223">
        <v>57.034999999999997</v>
      </c>
      <c r="H947" s="34"/>
    </row>
    <row r="948" spans="2:8" s="1" customFormat="1" ht="16.899999999999999" customHeight="1">
      <c r="B948" s="34"/>
      <c r="C948" s="222" t="s">
        <v>3</v>
      </c>
      <c r="D948" s="222" t="s">
        <v>10272</v>
      </c>
      <c r="E948" s="19" t="s">
        <v>3</v>
      </c>
      <c r="F948" s="223">
        <v>216.06</v>
      </c>
      <c r="H948" s="34"/>
    </row>
    <row r="949" spans="2:8" s="1" customFormat="1" ht="16.899999999999999" customHeight="1">
      <c r="B949" s="34"/>
      <c r="C949" s="222" t="s">
        <v>3</v>
      </c>
      <c r="D949" s="222" t="s">
        <v>10273</v>
      </c>
      <c r="E949" s="19" t="s">
        <v>3</v>
      </c>
      <c r="F949" s="223">
        <v>80.92</v>
      </c>
      <c r="H949" s="34"/>
    </row>
    <row r="950" spans="2:8" s="1" customFormat="1" ht="16.899999999999999" customHeight="1">
      <c r="B950" s="34"/>
      <c r="C950" s="222" t="s">
        <v>3</v>
      </c>
      <c r="D950" s="222" t="s">
        <v>10274</v>
      </c>
      <c r="E950" s="19" t="s">
        <v>3</v>
      </c>
      <c r="F950" s="223">
        <v>230.98500000000001</v>
      </c>
      <c r="H950" s="34"/>
    </row>
    <row r="951" spans="2:8" s="1" customFormat="1" ht="16.899999999999999" customHeight="1">
      <c r="B951" s="34"/>
      <c r="C951" s="222" t="s">
        <v>3</v>
      </c>
      <c r="D951" s="222" t="s">
        <v>452</v>
      </c>
      <c r="E951" s="19" t="s">
        <v>3</v>
      </c>
      <c r="F951" s="223">
        <v>585</v>
      </c>
      <c r="H951" s="34"/>
    </row>
    <row r="952" spans="2:8" s="1" customFormat="1" ht="16.899999999999999" customHeight="1">
      <c r="B952" s="34"/>
      <c r="C952" s="224" t="s">
        <v>9851</v>
      </c>
      <c r="H952" s="34"/>
    </row>
    <row r="953" spans="2:8" s="1" customFormat="1" ht="22.5">
      <c r="B953" s="34"/>
      <c r="C953" s="222" t="s">
        <v>3486</v>
      </c>
      <c r="D953" s="222" t="s">
        <v>10028</v>
      </c>
      <c r="E953" s="19" t="s">
        <v>439</v>
      </c>
      <c r="F953" s="223">
        <v>585</v>
      </c>
      <c r="H953" s="34"/>
    </row>
    <row r="954" spans="2:8" s="1" customFormat="1" ht="22.5">
      <c r="B954" s="34"/>
      <c r="C954" s="222" t="s">
        <v>3490</v>
      </c>
      <c r="D954" s="222" t="s">
        <v>10029</v>
      </c>
      <c r="E954" s="19" t="s">
        <v>439</v>
      </c>
      <c r="F954" s="223">
        <v>52650</v>
      </c>
      <c r="H954" s="34"/>
    </row>
    <row r="955" spans="2:8" s="1" customFormat="1" ht="22.5">
      <c r="B955" s="34"/>
      <c r="C955" s="222" t="s">
        <v>3496</v>
      </c>
      <c r="D955" s="222" t="s">
        <v>10030</v>
      </c>
      <c r="E955" s="19" t="s">
        <v>439</v>
      </c>
      <c r="F955" s="223">
        <v>585</v>
      </c>
      <c r="H955" s="34"/>
    </row>
    <row r="956" spans="2:8" s="1" customFormat="1" ht="16.899999999999999" customHeight="1">
      <c r="B956" s="34"/>
      <c r="C956" s="222" t="s">
        <v>3519</v>
      </c>
      <c r="D956" s="222" t="s">
        <v>10034</v>
      </c>
      <c r="E956" s="19" t="s">
        <v>439</v>
      </c>
      <c r="F956" s="223">
        <v>585</v>
      </c>
      <c r="H956" s="34"/>
    </row>
    <row r="957" spans="2:8" s="1" customFormat="1" ht="16.899999999999999" customHeight="1">
      <c r="B957" s="34"/>
      <c r="C957" s="222" t="s">
        <v>3524</v>
      </c>
      <c r="D957" s="222" t="s">
        <v>10035</v>
      </c>
      <c r="E957" s="19" t="s">
        <v>439</v>
      </c>
      <c r="F957" s="223">
        <v>585</v>
      </c>
      <c r="H957" s="34"/>
    </row>
    <row r="958" spans="2:8" s="1" customFormat="1" ht="16.899999999999999" customHeight="1">
      <c r="B958" s="34"/>
      <c r="C958" s="218" t="s">
        <v>2481</v>
      </c>
      <c r="D958" s="219" t="s">
        <v>2482</v>
      </c>
      <c r="E958" s="220" t="s">
        <v>439</v>
      </c>
      <c r="F958" s="221">
        <v>77.933000000000007</v>
      </c>
      <c r="H958" s="34"/>
    </row>
    <row r="959" spans="2:8" s="1" customFormat="1" ht="16.899999999999999" customHeight="1">
      <c r="B959" s="34"/>
      <c r="C959" s="222" t="s">
        <v>3</v>
      </c>
      <c r="D959" s="222" t="s">
        <v>10275</v>
      </c>
      <c r="E959" s="19" t="s">
        <v>3</v>
      </c>
      <c r="F959" s="223">
        <v>101.863</v>
      </c>
      <c r="H959" s="34"/>
    </row>
    <row r="960" spans="2:8" s="1" customFormat="1" ht="16.899999999999999" customHeight="1">
      <c r="B960" s="34"/>
      <c r="C960" s="222" t="s">
        <v>3</v>
      </c>
      <c r="D960" s="222" t="s">
        <v>10276</v>
      </c>
      <c r="E960" s="19" t="s">
        <v>3</v>
      </c>
      <c r="F960" s="223">
        <v>-23.93</v>
      </c>
      <c r="H960" s="34"/>
    </row>
    <row r="961" spans="2:8" s="1" customFormat="1" ht="16.899999999999999" customHeight="1">
      <c r="B961" s="34"/>
      <c r="C961" s="222" t="s">
        <v>3</v>
      </c>
      <c r="D961" s="222" t="s">
        <v>452</v>
      </c>
      <c r="E961" s="19" t="s">
        <v>3</v>
      </c>
      <c r="F961" s="223">
        <v>77.933000000000007</v>
      </c>
      <c r="H961" s="34"/>
    </row>
    <row r="962" spans="2:8" s="1" customFormat="1" ht="16.899999999999999" customHeight="1">
      <c r="B962" s="34"/>
      <c r="C962" s="224" t="s">
        <v>9851</v>
      </c>
      <c r="H962" s="34"/>
    </row>
    <row r="963" spans="2:8" s="1" customFormat="1" ht="16.899999999999999" customHeight="1">
      <c r="B963" s="34"/>
      <c r="C963" s="222" t="s">
        <v>6891</v>
      </c>
      <c r="D963" s="222" t="s">
        <v>10277</v>
      </c>
      <c r="E963" s="19" t="s">
        <v>439</v>
      </c>
      <c r="F963" s="223">
        <v>81.584000000000003</v>
      </c>
      <c r="H963" s="34"/>
    </row>
    <row r="964" spans="2:8" s="1" customFormat="1" ht="16.899999999999999" customHeight="1">
      <c r="B964" s="34"/>
      <c r="C964" s="222" t="s">
        <v>6918</v>
      </c>
      <c r="D964" s="222" t="s">
        <v>8489</v>
      </c>
      <c r="E964" s="19" t="s">
        <v>439</v>
      </c>
      <c r="F964" s="223">
        <v>81.584000000000003</v>
      </c>
      <c r="H964" s="34"/>
    </row>
    <row r="965" spans="2:8" s="1" customFormat="1" ht="22.5">
      <c r="B965" s="34"/>
      <c r="C965" s="222" t="s">
        <v>7015</v>
      </c>
      <c r="D965" s="222" t="s">
        <v>10278</v>
      </c>
      <c r="E965" s="19" t="s">
        <v>439</v>
      </c>
      <c r="F965" s="223">
        <v>77.933000000000007</v>
      </c>
      <c r="H965" s="34"/>
    </row>
    <row r="966" spans="2:8" s="1" customFormat="1" ht="16.899999999999999" customHeight="1">
      <c r="B966" s="34"/>
      <c r="C966" s="222" t="s">
        <v>3831</v>
      </c>
      <c r="D966" s="222" t="s">
        <v>10225</v>
      </c>
      <c r="E966" s="19" t="s">
        <v>439</v>
      </c>
      <c r="F966" s="223">
        <v>635.15300000000002</v>
      </c>
      <c r="H966" s="34"/>
    </row>
    <row r="967" spans="2:8" s="1" customFormat="1" ht="16.899999999999999" customHeight="1">
      <c r="B967" s="34"/>
      <c r="C967" s="222" t="s">
        <v>7056</v>
      </c>
      <c r="D967" s="222" t="s">
        <v>10279</v>
      </c>
      <c r="E967" s="19" t="s">
        <v>439</v>
      </c>
      <c r="F967" s="223">
        <v>635.15300000000002</v>
      </c>
      <c r="H967" s="34"/>
    </row>
    <row r="968" spans="2:8" s="1" customFormat="1" ht="16.899999999999999" customHeight="1">
      <c r="B968" s="34"/>
      <c r="C968" s="222" t="s">
        <v>6914</v>
      </c>
      <c r="D968" s="222" t="s">
        <v>6915</v>
      </c>
      <c r="E968" s="19" t="s">
        <v>439</v>
      </c>
      <c r="F968" s="223">
        <v>97.881</v>
      </c>
      <c r="H968" s="34"/>
    </row>
    <row r="969" spans="2:8" s="1" customFormat="1" ht="16.899999999999999" customHeight="1">
      <c r="B969" s="34"/>
      <c r="C969" s="218" t="s">
        <v>2484</v>
      </c>
      <c r="D969" s="219" t="s">
        <v>2485</v>
      </c>
      <c r="E969" s="220" t="s">
        <v>2352</v>
      </c>
      <c r="F969" s="221">
        <v>46.271000000000001</v>
      </c>
      <c r="H969" s="34"/>
    </row>
    <row r="970" spans="2:8" s="1" customFormat="1" ht="16.899999999999999" customHeight="1">
      <c r="B970" s="34"/>
      <c r="C970" s="222" t="s">
        <v>3</v>
      </c>
      <c r="D970" s="222" t="s">
        <v>10280</v>
      </c>
      <c r="E970" s="19" t="s">
        <v>3</v>
      </c>
      <c r="F970" s="223">
        <v>46.271000000000001</v>
      </c>
      <c r="H970" s="34"/>
    </row>
    <row r="971" spans="2:8" s="1" customFormat="1" ht="16.899999999999999" customHeight="1">
      <c r="B971" s="34"/>
      <c r="C971" s="224" t="s">
        <v>9851</v>
      </c>
      <c r="H971" s="34"/>
    </row>
    <row r="972" spans="2:8" s="1" customFormat="1" ht="16.899999999999999" customHeight="1">
      <c r="B972" s="34"/>
      <c r="C972" s="222" t="s">
        <v>6948</v>
      </c>
      <c r="D972" s="222" t="s">
        <v>10281</v>
      </c>
      <c r="E972" s="19" t="s">
        <v>439</v>
      </c>
      <c r="F972" s="223">
        <v>2.923</v>
      </c>
      <c r="H972" s="34"/>
    </row>
    <row r="973" spans="2:8" s="1" customFormat="1" ht="22.5">
      <c r="B973" s="34"/>
      <c r="C973" s="222" t="s">
        <v>3657</v>
      </c>
      <c r="D973" s="222" t="s">
        <v>10177</v>
      </c>
      <c r="E973" s="19" t="s">
        <v>476</v>
      </c>
      <c r="F973" s="223">
        <v>58.441000000000003</v>
      </c>
      <c r="H973" s="34"/>
    </row>
    <row r="974" spans="2:8" s="1" customFormat="1" ht="22.5">
      <c r="B974" s="34"/>
      <c r="C974" s="222" t="s">
        <v>3661</v>
      </c>
      <c r="D974" s="222" t="s">
        <v>10178</v>
      </c>
      <c r="E974" s="19" t="s">
        <v>476</v>
      </c>
      <c r="F974" s="223">
        <v>46.271000000000001</v>
      </c>
      <c r="H974" s="34"/>
    </row>
    <row r="975" spans="2:8" s="1" customFormat="1" ht="22.5">
      <c r="B975" s="34"/>
      <c r="C975" s="222" t="s">
        <v>6966</v>
      </c>
      <c r="D975" s="222" t="s">
        <v>10282</v>
      </c>
      <c r="E975" s="19" t="s">
        <v>476</v>
      </c>
      <c r="F975" s="223">
        <v>46.271000000000001</v>
      </c>
      <c r="H975" s="34"/>
    </row>
    <row r="976" spans="2:8" s="1" customFormat="1" ht="16.899999999999999" customHeight="1">
      <c r="B976" s="34"/>
      <c r="C976" s="222" t="s">
        <v>7006</v>
      </c>
      <c r="D976" s="222" t="s">
        <v>10283</v>
      </c>
      <c r="E976" s="19" t="s">
        <v>476</v>
      </c>
      <c r="F976" s="223">
        <v>58.441000000000003</v>
      </c>
      <c r="H976" s="34"/>
    </row>
    <row r="977" spans="2:8" s="1" customFormat="1" ht="16.899999999999999" customHeight="1">
      <c r="B977" s="34"/>
      <c r="C977" s="218" t="s">
        <v>2487</v>
      </c>
      <c r="D977" s="219" t="s">
        <v>2488</v>
      </c>
      <c r="E977" s="220" t="s">
        <v>2352</v>
      </c>
      <c r="F977" s="221">
        <v>12.17</v>
      </c>
      <c r="H977" s="34"/>
    </row>
    <row r="978" spans="2:8" s="1" customFormat="1" ht="16.899999999999999" customHeight="1">
      <c r="B978" s="34"/>
      <c r="C978" s="222" t="s">
        <v>3</v>
      </c>
      <c r="D978" s="222" t="s">
        <v>10284</v>
      </c>
      <c r="E978" s="19" t="s">
        <v>3</v>
      </c>
      <c r="F978" s="223">
        <v>12.17</v>
      </c>
      <c r="H978" s="34"/>
    </row>
    <row r="979" spans="2:8" s="1" customFormat="1" ht="16.899999999999999" customHeight="1">
      <c r="B979" s="34"/>
      <c r="C979" s="224" t="s">
        <v>9851</v>
      </c>
      <c r="H979" s="34"/>
    </row>
    <row r="980" spans="2:8" s="1" customFormat="1" ht="16.899999999999999" customHeight="1">
      <c r="B980" s="34"/>
      <c r="C980" s="222" t="s">
        <v>6891</v>
      </c>
      <c r="D980" s="222" t="s">
        <v>10277</v>
      </c>
      <c r="E980" s="19" t="s">
        <v>439</v>
      </c>
      <c r="F980" s="223">
        <v>81.584000000000003</v>
      </c>
      <c r="H980" s="34"/>
    </row>
    <row r="981" spans="2:8" s="1" customFormat="1" ht="16.899999999999999" customHeight="1">
      <c r="B981" s="34"/>
      <c r="C981" s="222" t="s">
        <v>6948</v>
      </c>
      <c r="D981" s="222" t="s">
        <v>10281</v>
      </c>
      <c r="E981" s="19" t="s">
        <v>439</v>
      </c>
      <c r="F981" s="223">
        <v>2.923</v>
      </c>
      <c r="H981" s="34"/>
    </row>
    <row r="982" spans="2:8" s="1" customFormat="1" ht="22.5">
      <c r="B982" s="34"/>
      <c r="C982" s="222" t="s">
        <v>6896</v>
      </c>
      <c r="D982" s="222" t="s">
        <v>10285</v>
      </c>
      <c r="E982" s="19" t="s">
        <v>574</v>
      </c>
      <c r="F982" s="223">
        <v>21.905999999999999</v>
      </c>
      <c r="H982" s="34"/>
    </row>
    <row r="983" spans="2:8" s="1" customFormat="1" ht="22.5">
      <c r="B983" s="34"/>
      <c r="C983" s="222" t="s">
        <v>3657</v>
      </c>
      <c r="D983" s="222" t="s">
        <v>10177</v>
      </c>
      <c r="E983" s="19" t="s">
        <v>476</v>
      </c>
      <c r="F983" s="223">
        <v>58.441000000000003</v>
      </c>
      <c r="H983" s="34"/>
    </row>
    <row r="984" spans="2:8" s="1" customFormat="1" ht="22.5">
      <c r="B984" s="34"/>
      <c r="C984" s="222" t="s">
        <v>3666</v>
      </c>
      <c r="D984" s="222" t="s">
        <v>10181</v>
      </c>
      <c r="E984" s="19" t="s">
        <v>476</v>
      </c>
      <c r="F984" s="223">
        <v>12.17</v>
      </c>
      <c r="H984" s="34"/>
    </row>
    <row r="985" spans="2:8" s="1" customFormat="1" ht="16.899999999999999" customHeight="1">
      <c r="B985" s="34"/>
      <c r="C985" s="222" t="s">
        <v>6918</v>
      </c>
      <c r="D985" s="222" t="s">
        <v>8489</v>
      </c>
      <c r="E985" s="19" t="s">
        <v>439</v>
      </c>
      <c r="F985" s="223">
        <v>81.584000000000003</v>
      </c>
      <c r="H985" s="34"/>
    </row>
    <row r="986" spans="2:8" s="1" customFormat="1" ht="16.899999999999999" customHeight="1">
      <c r="B986" s="34"/>
      <c r="C986" s="222" t="s">
        <v>3638</v>
      </c>
      <c r="D986" s="222" t="s">
        <v>10179</v>
      </c>
      <c r="E986" s="19" t="s">
        <v>439</v>
      </c>
      <c r="F986" s="223">
        <v>6.085</v>
      </c>
      <c r="H986" s="34"/>
    </row>
    <row r="987" spans="2:8" s="1" customFormat="1" ht="16.899999999999999" customHeight="1">
      <c r="B987" s="34"/>
      <c r="C987" s="222" t="s">
        <v>7006</v>
      </c>
      <c r="D987" s="222" t="s">
        <v>10283</v>
      </c>
      <c r="E987" s="19" t="s">
        <v>476</v>
      </c>
      <c r="F987" s="223">
        <v>58.441000000000003</v>
      </c>
      <c r="H987" s="34"/>
    </row>
    <row r="988" spans="2:8" s="1" customFormat="1" ht="16.899999999999999" customHeight="1">
      <c r="B988" s="34"/>
      <c r="C988" s="222" t="s">
        <v>6914</v>
      </c>
      <c r="D988" s="222" t="s">
        <v>6915</v>
      </c>
      <c r="E988" s="19" t="s">
        <v>439</v>
      </c>
      <c r="F988" s="223">
        <v>97.881</v>
      </c>
      <c r="H988" s="34"/>
    </row>
    <row r="989" spans="2:8" s="1" customFormat="1" ht="16.899999999999999" customHeight="1">
      <c r="B989" s="34"/>
      <c r="C989" s="218" t="s">
        <v>10286</v>
      </c>
      <c r="D989" s="219" t="s">
        <v>10287</v>
      </c>
      <c r="E989" s="220" t="s">
        <v>439</v>
      </c>
      <c r="F989" s="221">
        <v>6.085</v>
      </c>
      <c r="H989" s="34"/>
    </row>
    <row r="990" spans="2:8" s="1" customFormat="1" ht="16.899999999999999" customHeight="1">
      <c r="B990" s="34"/>
      <c r="C990" s="222" t="s">
        <v>3</v>
      </c>
      <c r="D990" s="222" t="s">
        <v>3643</v>
      </c>
      <c r="E990" s="19" t="s">
        <v>3</v>
      </c>
      <c r="F990" s="223">
        <v>6.085</v>
      </c>
      <c r="H990" s="34"/>
    </row>
    <row r="991" spans="2:8" s="1" customFormat="1" ht="16.899999999999999" customHeight="1">
      <c r="B991" s="34"/>
      <c r="C991" s="218" t="s">
        <v>2515</v>
      </c>
      <c r="D991" s="219" t="s">
        <v>2516</v>
      </c>
      <c r="E991" s="220" t="s">
        <v>439</v>
      </c>
      <c r="F991" s="221">
        <v>557.22</v>
      </c>
      <c r="H991" s="34"/>
    </row>
    <row r="992" spans="2:8" s="1" customFormat="1" ht="16.899999999999999" customHeight="1">
      <c r="B992" s="34"/>
      <c r="C992" s="222" t="s">
        <v>3</v>
      </c>
      <c r="D992" s="222" t="s">
        <v>10288</v>
      </c>
      <c r="E992" s="19" t="s">
        <v>3</v>
      </c>
      <c r="F992" s="223">
        <v>0</v>
      </c>
      <c r="H992" s="34"/>
    </row>
    <row r="993" spans="2:8" s="1" customFormat="1" ht="16.899999999999999" customHeight="1">
      <c r="B993" s="34"/>
      <c r="C993" s="222" t="s">
        <v>3</v>
      </c>
      <c r="D993" s="222" t="s">
        <v>10289</v>
      </c>
      <c r="E993" s="19" t="s">
        <v>3</v>
      </c>
      <c r="F993" s="223">
        <v>23.39</v>
      </c>
      <c r="H993" s="34"/>
    </row>
    <row r="994" spans="2:8" s="1" customFormat="1" ht="16.899999999999999" customHeight="1">
      <c r="B994" s="34"/>
      <c r="C994" s="222" t="s">
        <v>3</v>
      </c>
      <c r="D994" s="222" t="s">
        <v>10290</v>
      </c>
      <c r="E994" s="19" t="s">
        <v>3</v>
      </c>
      <c r="F994" s="223">
        <v>27.785</v>
      </c>
      <c r="H994" s="34"/>
    </row>
    <row r="995" spans="2:8" s="1" customFormat="1" ht="16.899999999999999" customHeight="1">
      <c r="B995" s="34"/>
      <c r="C995" s="222" t="s">
        <v>3</v>
      </c>
      <c r="D995" s="222" t="s">
        <v>10291</v>
      </c>
      <c r="E995" s="19" t="s">
        <v>3</v>
      </c>
      <c r="F995" s="223">
        <v>231.34399999999999</v>
      </c>
      <c r="H995" s="34"/>
    </row>
    <row r="996" spans="2:8" s="1" customFormat="1" ht="16.899999999999999" customHeight="1">
      <c r="B996" s="34"/>
      <c r="C996" s="222" t="s">
        <v>3</v>
      </c>
      <c r="D996" s="222" t="s">
        <v>10292</v>
      </c>
      <c r="E996" s="19" t="s">
        <v>3</v>
      </c>
      <c r="F996" s="223">
        <v>218.20699999999999</v>
      </c>
      <c r="H996" s="34"/>
    </row>
    <row r="997" spans="2:8" s="1" customFormat="1" ht="16.899999999999999" customHeight="1">
      <c r="B997" s="34"/>
      <c r="C997" s="222" t="s">
        <v>3</v>
      </c>
      <c r="D997" s="222" t="s">
        <v>10293</v>
      </c>
      <c r="E997" s="19" t="s">
        <v>3</v>
      </c>
      <c r="F997" s="223">
        <v>23.344000000000001</v>
      </c>
      <c r="H997" s="34"/>
    </row>
    <row r="998" spans="2:8" s="1" customFormat="1" ht="16.899999999999999" customHeight="1">
      <c r="B998" s="34"/>
      <c r="C998" s="222" t="s">
        <v>3</v>
      </c>
      <c r="D998" s="222" t="s">
        <v>10294</v>
      </c>
      <c r="E998" s="19" t="s">
        <v>3</v>
      </c>
      <c r="F998" s="223">
        <v>33.15</v>
      </c>
      <c r="H998" s="34"/>
    </row>
    <row r="999" spans="2:8" s="1" customFormat="1" ht="16.899999999999999" customHeight="1">
      <c r="B999" s="34"/>
      <c r="C999" s="222" t="s">
        <v>3</v>
      </c>
      <c r="D999" s="222" t="s">
        <v>452</v>
      </c>
      <c r="E999" s="19" t="s">
        <v>3</v>
      </c>
      <c r="F999" s="223">
        <v>557.22</v>
      </c>
      <c r="H999" s="34"/>
    </row>
    <row r="1000" spans="2:8" s="1" customFormat="1" ht="16.899999999999999" customHeight="1">
      <c r="B1000" s="34"/>
      <c r="C1000" s="224" t="s">
        <v>9851</v>
      </c>
      <c r="H1000" s="34"/>
    </row>
    <row r="1001" spans="2:8" s="1" customFormat="1" ht="16.899999999999999" customHeight="1">
      <c r="B1001" s="34"/>
      <c r="C1001" s="222" t="s">
        <v>3831</v>
      </c>
      <c r="D1001" s="222" t="s">
        <v>10225</v>
      </c>
      <c r="E1001" s="19" t="s">
        <v>439</v>
      </c>
      <c r="F1001" s="223">
        <v>635.15300000000002</v>
      </c>
      <c r="H1001" s="34"/>
    </row>
    <row r="1002" spans="2:8" s="1" customFormat="1" ht="16.899999999999999" customHeight="1">
      <c r="B1002" s="34"/>
      <c r="C1002" s="222" t="s">
        <v>4186</v>
      </c>
      <c r="D1002" s="222" t="s">
        <v>10227</v>
      </c>
      <c r="E1002" s="19" t="s">
        <v>439</v>
      </c>
      <c r="F1002" s="223">
        <v>557.22</v>
      </c>
      <c r="H1002" s="34"/>
    </row>
    <row r="1003" spans="2:8" s="1" customFormat="1" ht="16.899999999999999" customHeight="1">
      <c r="B1003" s="34"/>
      <c r="C1003" s="222" t="s">
        <v>7125</v>
      </c>
      <c r="D1003" s="222" t="s">
        <v>10295</v>
      </c>
      <c r="E1003" s="19" t="s">
        <v>439</v>
      </c>
      <c r="F1003" s="223">
        <v>557.22</v>
      </c>
      <c r="H1003" s="34"/>
    </row>
    <row r="1004" spans="2:8" s="1" customFormat="1" ht="16.899999999999999" customHeight="1">
      <c r="B1004" s="34"/>
      <c r="C1004" s="222" t="s">
        <v>7056</v>
      </c>
      <c r="D1004" s="222" t="s">
        <v>10279</v>
      </c>
      <c r="E1004" s="19" t="s">
        <v>439</v>
      </c>
      <c r="F1004" s="223">
        <v>635.15300000000002</v>
      </c>
      <c r="H1004" s="34"/>
    </row>
    <row r="1005" spans="2:8" s="1" customFormat="1" ht="16.899999999999999" customHeight="1">
      <c r="B1005" s="34"/>
      <c r="C1005" s="222" t="s">
        <v>6910</v>
      </c>
      <c r="D1005" s="222" t="s">
        <v>6911</v>
      </c>
      <c r="E1005" s="19" t="s">
        <v>439</v>
      </c>
      <c r="F1005" s="223">
        <v>649.44000000000005</v>
      </c>
      <c r="H1005" s="34"/>
    </row>
    <row r="1006" spans="2:8" s="1" customFormat="1" ht="16.899999999999999" customHeight="1">
      <c r="B1006" s="34"/>
      <c r="C1006" s="218" t="s">
        <v>2518</v>
      </c>
      <c r="D1006" s="219" t="s">
        <v>2519</v>
      </c>
      <c r="E1006" s="220" t="s">
        <v>2352</v>
      </c>
      <c r="F1006" s="221">
        <v>24.05</v>
      </c>
      <c r="H1006" s="34"/>
    </row>
    <row r="1007" spans="2:8" s="1" customFormat="1" ht="16.899999999999999" customHeight="1">
      <c r="B1007" s="34"/>
      <c r="C1007" s="222" t="s">
        <v>3</v>
      </c>
      <c r="D1007" s="222" t="s">
        <v>10284</v>
      </c>
      <c r="E1007" s="19" t="s">
        <v>3</v>
      </c>
      <c r="F1007" s="223">
        <v>12.17</v>
      </c>
      <c r="H1007" s="34"/>
    </row>
    <row r="1008" spans="2:8" s="1" customFormat="1" ht="16.899999999999999" customHeight="1">
      <c r="B1008" s="34"/>
      <c r="C1008" s="222" t="s">
        <v>3</v>
      </c>
      <c r="D1008" s="222" t="s">
        <v>10296</v>
      </c>
      <c r="E1008" s="19" t="s">
        <v>3</v>
      </c>
      <c r="F1008" s="223">
        <v>11.88</v>
      </c>
      <c r="H1008" s="34"/>
    </row>
    <row r="1009" spans="2:8" s="1" customFormat="1" ht="16.899999999999999" customHeight="1">
      <c r="B1009" s="34"/>
      <c r="C1009" s="222" t="s">
        <v>3</v>
      </c>
      <c r="D1009" s="222" t="s">
        <v>452</v>
      </c>
      <c r="E1009" s="19" t="s">
        <v>3</v>
      </c>
      <c r="F1009" s="223">
        <v>24.05</v>
      </c>
      <c r="H1009" s="34"/>
    </row>
    <row r="1010" spans="2:8" s="1" customFormat="1" ht="16.899999999999999" customHeight="1">
      <c r="B1010" s="34"/>
      <c r="C1010" s="224" t="s">
        <v>9851</v>
      </c>
      <c r="H1010" s="34"/>
    </row>
    <row r="1011" spans="2:8" s="1" customFormat="1" ht="16.899999999999999" customHeight="1">
      <c r="B1011" s="34"/>
      <c r="C1011" s="222" t="s">
        <v>7150</v>
      </c>
      <c r="D1011" s="222" t="s">
        <v>10297</v>
      </c>
      <c r="E1011" s="19" t="s">
        <v>476</v>
      </c>
      <c r="F1011" s="223">
        <v>24.05</v>
      </c>
      <c r="H1011" s="34"/>
    </row>
    <row r="1012" spans="2:8" s="1" customFormat="1" ht="16.899999999999999" customHeight="1">
      <c r="B1012" s="34"/>
      <c r="C1012" s="222" t="s">
        <v>4195</v>
      </c>
      <c r="D1012" s="222" t="s">
        <v>10233</v>
      </c>
      <c r="E1012" s="19" t="s">
        <v>476</v>
      </c>
      <c r="F1012" s="223">
        <v>24.05</v>
      </c>
      <c r="H1012" s="34"/>
    </row>
    <row r="1013" spans="2:8" s="1" customFormat="1" ht="16.899999999999999" customHeight="1">
      <c r="B1013" s="34"/>
      <c r="C1013" s="218" t="s">
        <v>6819</v>
      </c>
      <c r="D1013" s="219" t="s">
        <v>6820</v>
      </c>
      <c r="E1013" s="220" t="s">
        <v>2352</v>
      </c>
      <c r="F1013" s="221">
        <v>93.337000000000003</v>
      </c>
      <c r="H1013" s="34"/>
    </row>
    <row r="1014" spans="2:8" s="1" customFormat="1" ht="16.899999999999999" customHeight="1">
      <c r="B1014" s="34"/>
      <c r="C1014" s="222" t="s">
        <v>3</v>
      </c>
      <c r="D1014" s="222" t="s">
        <v>10298</v>
      </c>
      <c r="E1014" s="19" t="s">
        <v>3</v>
      </c>
      <c r="F1014" s="223">
        <v>3.97</v>
      </c>
      <c r="H1014" s="34"/>
    </row>
    <row r="1015" spans="2:8" s="1" customFormat="1" ht="16.899999999999999" customHeight="1">
      <c r="B1015" s="34"/>
      <c r="C1015" s="222" t="s">
        <v>3</v>
      </c>
      <c r="D1015" s="222" t="s">
        <v>10299</v>
      </c>
      <c r="E1015" s="19" t="s">
        <v>3</v>
      </c>
      <c r="F1015" s="223">
        <v>19.442</v>
      </c>
      <c r="H1015" s="34"/>
    </row>
    <row r="1016" spans="2:8" s="1" customFormat="1" ht="16.899999999999999" customHeight="1">
      <c r="B1016" s="34"/>
      <c r="C1016" s="222" t="s">
        <v>3</v>
      </c>
      <c r="D1016" s="222" t="s">
        <v>10300</v>
      </c>
      <c r="E1016" s="19" t="s">
        <v>3</v>
      </c>
      <c r="F1016" s="223">
        <v>18.312000000000001</v>
      </c>
      <c r="H1016" s="34"/>
    </row>
    <row r="1017" spans="2:8" s="1" customFormat="1" ht="16.899999999999999" customHeight="1">
      <c r="B1017" s="34"/>
      <c r="C1017" s="222" t="s">
        <v>3</v>
      </c>
      <c r="D1017" s="222" t="s">
        <v>10301</v>
      </c>
      <c r="E1017" s="19" t="s">
        <v>3</v>
      </c>
      <c r="F1017" s="223">
        <v>2.665</v>
      </c>
      <c r="H1017" s="34"/>
    </row>
    <row r="1018" spans="2:8" s="1" customFormat="1" ht="16.899999999999999" customHeight="1">
      <c r="B1018" s="34"/>
      <c r="C1018" s="222" t="s">
        <v>3</v>
      </c>
      <c r="D1018" s="222" t="s">
        <v>10302</v>
      </c>
      <c r="E1018" s="19" t="s">
        <v>3</v>
      </c>
      <c r="F1018" s="223">
        <v>4.6660000000000004</v>
      </c>
      <c r="H1018" s="34"/>
    </row>
    <row r="1019" spans="2:8" s="1" customFormat="1" ht="16.899999999999999" customHeight="1">
      <c r="B1019" s="34"/>
      <c r="C1019" s="222" t="s">
        <v>3</v>
      </c>
      <c r="D1019" s="222" t="s">
        <v>10299</v>
      </c>
      <c r="E1019" s="19" t="s">
        <v>3</v>
      </c>
      <c r="F1019" s="223">
        <v>19.442</v>
      </c>
      <c r="H1019" s="34"/>
    </row>
    <row r="1020" spans="2:8" s="1" customFormat="1" ht="16.899999999999999" customHeight="1">
      <c r="B1020" s="34"/>
      <c r="C1020" s="222" t="s">
        <v>3</v>
      </c>
      <c r="D1020" s="222" t="s">
        <v>10300</v>
      </c>
      <c r="E1020" s="19" t="s">
        <v>3</v>
      </c>
      <c r="F1020" s="223">
        <v>18.312000000000001</v>
      </c>
      <c r="H1020" s="34"/>
    </row>
    <row r="1021" spans="2:8" s="1" customFormat="1" ht="16.899999999999999" customHeight="1">
      <c r="B1021" s="34"/>
      <c r="C1021" s="222" t="s">
        <v>3</v>
      </c>
      <c r="D1021" s="222" t="s">
        <v>10303</v>
      </c>
      <c r="E1021" s="19" t="s">
        <v>3</v>
      </c>
      <c r="F1021" s="223">
        <v>3.9279999999999999</v>
      </c>
      <c r="H1021" s="34"/>
    </row>
    <row r="1022" spans="2:8" s="1" customFormat="1" ht="16.899999999999999" customHeight="1">
      <c r="B1022" s="34"/>
      <c r="C1022" s="222" t="s">
        <v>3</v>
      </c>
      <c r="D1022" s="222" t="s">
        <v>10304</v>
      </c>
      <c r="E1022" s="19" t="s">
        <v>3</v>
      </c>
      <c r="F1022" s="223">
        <v>2.6</v>
      </c>
      <c r="H1022" s="34"/>
    </row>
    <row r="1023" spans="2:8" s="1" customFormat="1" ht="16.899999999999999" customHeight="1">
      <c r="B1023" s="34"/>
      <c r="C1023" s="222" t="s">
        <v>3</v>
      </c>
      <c r="D1023" s="222" t="s">
        <v>452</v>
      </c>
      <c r="E1023" s="19" t="s">
        <v>3</v>
      </c>
      <c r="F1023" s="223">
        <v>93.337000000000003</v>
      </c>
      <c r="H1023" s="34"/>
    </row>
    <row r="1024" spans="2:8" s="1" customFormat="1" ht="16.899999999999999" customHeight="1">
      <c r="B1024" s="34"/>
      <c r="C1024" s="224" t="s">
        <v>9851</v>
      </c>
      <c r="H1024" s="34"/>
    </row>
    <row r="1025" spans="2:8" s="1" customFormat="1" ht="16.899999999999999" customHeight="1">
      <c r="B1025" s="34"/>
      <c r="C1025" s="222" t="s">
        <v>7146</v>
      </c>
      <c r="D1025" s="222" t="s">
        <v>10305</v>
      </c>
      <c r="E1025" s="19" t="s">
        <v>476</v>
      </c>
      <c r="F1025" s="223">
        <v>93.337000000000003</v>
      </c>
      <c r="H1025" s="34"/>
    </row>
    <row r="1026" spans="2:8" s="1" customFormat="1" ht="16.899999999999999" customHeight="1">
      <c r="B1026" s="34"/>
      <c r="C1026" s="218" t="s">
        <v>2527</v>
      </c>
      <c r="D1026" s="219" t="s">
        <v>2528</v>
      </c>
      <c r="E1026" s="220" t="s">
        <v>2352</v>
      </c>
      <c r="F1026" s="221">
        <v>147.63999999999999</v>
      </c>
      <c r="H1026" s="34"/>
    </row>
    <row r="1027" spans="2:8" s="1" customFormat="1" ht="16.899999999999999" customHeight="1">
      <c r="B1027" s="34"/>
      <c r="C1027" s="222" t="s">
        <v>3</v>
      </c>
      <c r="D1027" s="222" t="s">
        <v>10306</v>
      </c>
      <c r="E1027" s="19" t="s">
        <v>3</v>
      </c>
      <c r="F1027" s="223">
        <v>13.5</v>
      </c>
      <c r="H1027" s="34"/>
    </row>
    <row r="1028" spans="2:8" s="1" customFormat="1" ht="16.899999999999999" customHeight="1">
      <c r="B1028" s="34"/>
      <c r="C1028" s="222" t="s">
        <v>3</v>
      </c>
      <c r="D1028" s="222" t="s">
        <v>10307</v>
      </c>
      <c r="E1028" s="19" t="s">
        <v>3</v>
      </c>
      <c r="F1028" s="223">
        <v>70.14</v>
      </c>
      <c r="H1028" s="34"/>
    </row>
    <row r="1029" spans="2:8" s="1" customFormat="1" ht="16.899999999999999" customHeight="1">
      <c r="B1029" s="34"/>
      <c r="C1029" s="222" t="s">
        <v>3</v>
      </c>
      <c r="D1029" s="222" t="s">
        <v>10308</v>
      </c>
      <c r="E1029" s="19" t="s">
        <v>3</v>
      </c>
      <c r="F1029" s="223">
        <v>64</v>
      </c>
      <c r="H1029" s="34"/>
    </row>
    <row r="1030" spans="2:8" s="1" customFormat="1" ht="16.899999999999999" customHeight="1">
      <c r="B1030" s="34"/>
      <c r="C1030" s="222" t="s">
        <v>3</v>
      </c>
      <c r="D1030" s="222" t="s">
        <v>452</v>
      </c>
      <c r="E1030" s="19" t="s">
        <v>3</v>
      </c>
      <c r="F1030" s="223">
        <v>147.63999999999999</v>
      </c>
      <c r="H1030" s="34"/>
    </row>
    <row r="1031" spans="2:8" s="1" customFormat="1" ht="16.899999999999999" customHeight="1">
      <c r="B1031" s="34"/>
      <c r="C1031" s="224" t="s">
        <v>9851</v>
      </c>
      <c r="H1031" s="34"/>
    </row>
    <row r="1032" spans="2:8" s="1" customFormat="1" ht="16.899999999999999" customHeight="1">
      <c r="B1032" s="34"/>
      <c r="C1032" s="222" t="s">
        <v>7138</v>
      </c>
      <c r="D1032" s="222" t="s">
        <v>10309</v>
      </c>
      <c r="E1032" s="19" t="s">
        <v>476</v>
      </c>
      <c r="F1032" s="223">
        <v>147.63999999999999</v>
      </c>
      <c r="H1032" s="34"/>
    </row>
    <row r="1033" spans="2:8" s="1" customFormat="1" ht="16.899999999999999" customHeight="1">
      <c r="B1033" s="34"/>
      <c r="C1033" s="222" t="s">
        <v>7142</v>
      </c>
      <c r="D1033" s="222" t="s">
        <v>10310</v>
      </c>
      <c r="E1033" s="19" t="s">
        <v>476</v>
      </c>
      <c r="F1033" s="223">
        <v>147.63999999999999</v>
      </c>
      <c r="H1033" s="34"/>
    </row>
    <row r="1034" spans="2:8" s="1" customFormat="1" ht="16.899999999999999" customHeight="1">
      <c r="B1034" s="34"/>
      <c r="C1034" s="218" t="s">
        <v>6823</v>
      </c>
      <c r="D1034" s="219" t="s">
        <v>6824</v>
      </c>
      <c r="E1034" s="220" t="s">
        <v>439</v>
      </c>
      <c r="F1034" s="221">
        <v>57.719000000000001</v>
      </c>
      <c r="H1034" s="34"/>
    </row>
    <row r="1035" spans="2:8" s="1" customFormat="1" ht="16.899999999999999" customHeight="1">
      <c r="B1035" s="34"/>
      <c r="C1035" s="222" t="s">
        <v>3</v>
      </c>
      <c r="D1035" s="222" t="s">
        <v>3</v>
      </c>
      <c r="E1035" s="19" t="s">
        <v>3</v>
      </c>
      <c r="F1035" s="223">
        <v>0</v>
      </c>
      <c r="H1035" s="34"/>
    </row>
    <row r="1036" spans="2:8" s="1" customFormat="1" ht="16.899999999999999" customHeight="1">
      <c r="B1036" s="34"/>
      <c r="C1036" s="222" t="s">
        <v>3</v>
      </c>
      <c r="D1036" s="222" t="s">
        <v>10311</v>
      </c>
      <c r="E1036" s="19" t="s">
        <v>3</v>
      </c>
      <c r="F1036" s="223">
        <v>69.897000000000006</v>
      </c>
      <c r="H1036" s="34"/>
    </row>
    <row r="1037" spans="2:8" s="1" customFormat="1" ht="16.899999999999999" customHeight="1">
      <c r="B1037" s="34"/>
      <c r="C1037" s="222" t="s">
        <v>3</v>
      </c>
      <c r="D1037" s="222" t="s">
        <v>10312</v>
      </c>
      <c r="E1037" s="19" t="s">
        <v>3</v>
      </c>
      <c r="F1037" s="223">
        <v>-12.178000000000001</v>
      </c>
      <c r="H1037" s="34"/>
    </row>
    <row r="1038" spans="2:8" s="1" customFormat="1" ht="16.899999999999999" customHeight="1">
      <c r="B1038" s="34"/>
      <c r="C1038" s="222" t="s">
        <v>3</v>
      </c>
      <c r="D1038" s="222" t="s">
        <v>452</v>
      </c>
      <c r="E1038" s="19" t="s">
        <v>3</v>
      </c>
      <c r="F1038" s="223">
        <v>57.719000000000001</v>
      </c>
      <c r="H1038" s="34"/>
    </row>
    <row r="1039" spans="2:8" s="1" customFormat="1" ht="16.899999999999999" customHeight="1">
      <c r="B1039" s="34"/>
      <c r="C1039" s="224" t="s">
        <v>9851</v>
      </c>
      <c r="H1039" s="34"/>
    </row>
    <row r="1040" spans="2:8" s="1" customFormat="1" ht="22.5">
      <c r="B1040" s="34"/>
      <c r="C1040" s="222" t="s">
        <v>6980</v>
      </c>
      <c r="D1040" s="222" t="s">
        <v>10313</v>
      </c>
      <c r="E1040" s="19" t="s">
        <v>439</v>
      </c>
      <c r="F1040" s="223">
        <v>57.719000000000001</v>
      </c>
      <c r="H1040" s="34"/>
    </row>
    <row r="1041" spans="2:8" s="1" customFormat="1" ht="16.899999999999999" customHeight="1">
      <c r="B1041" s="34"/>
      <c r="C1041" s="222" t="s">
        <v>6988</v>
      </c>
      <c r="D1041" s="222" t="s">
        <v>10314</v>
      </c>
      <c r="E1041" s="19" t="s">
        <v>439</v>
      </c>
      <c r="F1041" s="223">
        <v>57.719000000000001</v>
      </c>
      <c r="H1041" s="34"/>
    </row>
    <row r="1042" spans="2:8" s="1" customFormat="1" ht="16.899999999999999" customHeight="1">
      <c r="B1042" s="34"/>
      <c r="C1042" s="222" t="s">
        <v>6996</v>
      </c>
      <c r="D1042" s="222" t="s">
        <v>8513</v>
      </c>
      <c r="E1042" s="19" t="s">
        <v>439</v>
      </c>
      <c r="F1042" s="223">
        <v>57.719000000000001</v>
      </c>
      <c r="H1042" s="34"/>
    </row>
    <row r="1043" spans="2:8" s="1" customFormat="1" ht="26.45" customHeight="1">
      <c r="B1043" s="34"/>
      <c r="C1043" s="217" t="s">
        <v>10315</v>
      </c>
      <c r="D1043" s="217" t="s">
        <v>195</v>
      </c>
      <c r="H1043" s="34"/>
    </row>
    <row r="1044" spans="2:8" s="1" customFormat="1" ht="16.899999999999999" customHeight="1">
      <c r="B1044" s="34"/>
      <c r="C1044" s="218" t="s">
        <v>2350</v>
      </c>
      <c r="D1044" s="219" t="s">
        <v>2351</v>
      </c>
      <c r="E1044" s="220" t="s">
        <v>2352</v>
      </c>
      <c r="F1044" s="221">
        <v>21.8</v>
      </c>
      <c r="H1044" s="34"/>
    </row>
    <row r="1045" spans="2:8" s="1" customFormat="1" ht="16.899999999999999" customHeight="1">
      <c r="B1045" s="34"/>
      <c r="C1045" s="222" t="s">
        <v>3</v>
      </c>
      <c r="D1045" s="222" t="s">
        <v>10316</v>
      </c>
      <c r="E1045" s="19" t="s">
        <v>3</v>
      </c>
      <c r="F1045" s="223">
        <v>21.8</v>
      </c>
      <c r="H1045" s="34"/>
    </row>
    <row r="1046" spans="2:8" s="1" customFormat="1" ht="16.899999999999999" customHeight="1">
      <c r="B1046" s="34"/>
      <c r="C1046" s="224" t="s">
        <v>9851</v>
      </c>
      <c r="H1046" s="34"/>
    </row>
    <row r="1047" spans="2:8" s="1" customFormat="1" ht="16.899999999999999" customHeight="1">
      <c r="B1047" s="34"/>
      <c r="C1047" s="222" t="s">
        <v>2812</v>
      </c>
      <c r="D1047" s="222" t="s">
        <v>9886</v>
      </c>
      <c r="E1047" s="19" t="s">
        <v>491</v>
      </c>
      <c r="F1047" s="223">
        <v>4.3600000000000003</v>
      </c>
      <c r="H1047" s="34"/>
    </row>
    <row r="1048" spans="2:8" s="1" customFormat="1" ht="22.5">
      <c r="B1048" s="34"/>
      <c r="C1048" s="222" t="s">
        <v>533</v>
      </c>
      <c r="D1048" s="222" t="s">
        <v>534</v>
      </c>
      <c r="E1048" s="19" t="s">
        <v>439</v>
      </c>
      <c r="F1048" s="223">
        <v>43.6</v>
      </c>
      <c r="H1048" s="34"/>
    </row>
    <row r="1049" spans="2:8" s="1" customFormat="1" ht="16.899999999999999" customHeight="1">
      <c r="B1049" s="34"/>
      <c r="C1049" s="222" t="s">
        <v>2832</v>
      </c>
      <c r="D1049" s="222" t="s">
        <v>9887</v>
      </c>
      <c r="E1049" s="19" t="s">
        <v>476</v>
      </c>
      <c r="F1049" s="223">
        <v>21.8</v>
      </c>
      <c r="H1049" s="34"/>
    </row>
    <row r="1050" spans="2:8" s="1" customFormat="1" ht="16.899999999999999" customHeight="1">
      <c r="B1050" s="34"/>
      <c r="C1050" s="218" t="s">
        <v>2404</v>
      </c>
      <c r="D1050" s="219" t="s">
        <v>2405</v>
      </c>
      <c r="E1050" s="220" t="s">
        <v>439</v>
      </c>
      <c r="F1050" s="221">
        <v>0</v>
      </c>
      <c r="H1050" s="34"/>
    </row>
    <row r="1051" spans="2:8" s="1" customFormat="1" ht="16.899999999999999" customHeight="1">
      <c r="B1051" s="34"/>
      <c r="C1051" s="224" t="s">
        <v>9851</v>
      </c>
      <c r="H1051" s="34"/>
    </row>
    <row r="1052" spans="2:8" s="1" customFormat="1" ht="22.5">
      <c r="B1052" s="34"/>
      <c r="C1052" s="222" t="s">
        <v>3597</v>
      </c>
      <c r="D1052" s="222" t="s">
        <v>3598</v>
      </c>
      <c r="E1052" s="19" t="s">
        <v>439</v>
      </c>
      <c r="F1052" s="223">
        <v>41.194000000000003</v>
      </c>
      <c r="H1052" s="34"/>
    </row>
    <row r="1053" spans="2:8" s="1" customFormat="1" ht="16.899999999999999" customHeight="1">
      <c r="B1053" s="34"/>
      <c r="C1053" s="218" t="s">
        <v>2406</v>
      </c>
      <c r="D1053" s="219" t="s">
        <v>10317</v>
      </c>
      <c r="E1053" s="220" t="s">
        <v>2352</v>
      </c>
      <c r="F1053" s="221">
        <v>0</v>
      </c>
      <c r="H1053" s="34"/>
    </row>
    <row r="1054" spans="2:8" s="1" customFormat="1" ht="16.899999999999999" customHeight="1">
      <c r="B1054" s="34"/>
      <c r="C1054" s="218" t="s">
        <v>2409</v>
      </c>
      <c r="D1054" s="219" t="s">
        <v>2410</v>
      </c>
      <c r="E1054" s="220" t="s">
        <v>439</v>
      </c>
      <c r="F1054" s="221">
        <v>35.36</v>
      </c>
      <c r="H1054" s="34"/>
    </row>
    <row r="1055" spans="2:8" s="1" customFormat="1" ht="16.899999999999999" customHeight="1">
      <c r="B1055" s="34"/>
      <c r="C1055" s="222" t="s">
        <v>3</v>
      </c>
      <c r="D1055" s="222" t="s">
        <v>10318</v>
      </c>
      <c r="E1055" s="19" t="s">
        <v>3</v>
      </c>
      <c r="F1055" s="223">
        <v>0</v>
      </c>
      <c r="H1055" s="34"/>
    </row>
    <row r="1056" spans="2:8" s="1" customFormat="1" ht="16.899999999999999" customHeight="1">
      <c r="B1056" s="34"/>
      <c r="C1056" s="222" t="s">
        <v>3</v>
      </c>
      <c r="D1056" s="222" t="s">
        <v>576</v>
      </c>
      <c r="E1056" s="19" t="s">
        <v>3</v>
      </c>
      <c r="F1056" s="223">
        <v>24</v>
      </c>
      <c r="H1056" s="34"/>
    </row>
    <row r="1057" spans="2:8" s="1" customFormat="1" ht="16.899999999999999" customHeight="1">
      <c r="B1057" s="34"/>
      <c r="C1057" s="222" t="s">
        <v>3</v>
      </c>
      <c r="D1057" s="222" t="s">
        <v>10319</v>
      </c>
      <c r="E1057" s="19" t="s">
        <v>3</v>
      </c>
      <c r="F1057" s="223">
        <v>0</v>
      </c>
      <c r="H1057" s="34"/>
    </row>
    <row r="1058" spans="2:8" s="1" customFormat="1" ht="16.899999999999999" customHeight="1">
      <c r="B1058" s="34"/>
      <c r="C1058" s="222" t="s">
        <v>3</v>
      </c>
      <c r="D1058" s="222" t="s">
        <v>239</v>
      </c>
      <c r="E1058" s="19" t="s">
        <v>3</v>
      </c>
      <c r="F1058" s="223">
        <v>11</v>
      </c>
      <c r="H1058" s="34"/>
    </row>
    <row r="1059" spans="2:8" s="1" customFormat="1" ht="16.899999999999999" customHeight="1">
      <c r="B1059" s="34"/>
      <c r="C1059" s="222" t="s">
        <v>3</v>
      </c>
      <c r="D1059" s="222" t="s">
        <v>10320</v>
      </c>
      <c r="E1059" s="19" t="s">
        <v>3</v>
      </c>
      <c r="F1059" s="223">
        <v>0.36</v>
      </c>
      <c r="H1059" s="34"/>
    </row>
    <row r="1060" spans="2:8" s="1" customFormat="1" ht="16.899999999999999" customHeight="1">
      <c r="B1060" s="34"/>
      <c r="C1060" s="222" t="s">
        <v>3</v>
      </c>
      <c r="D1060" s="222" t="s">
        <v>452</v>
      </c>
      <c r="E1060" s="19" t="s">
        <v>3</v>
      </c>
      <c r="F1060" s="223">
        <v>35.36</v>
      </c>
      <c r="H1060" s="34"/>
    </row>
    <row r="1061" spans="2:8" s="1" customFormat="1" ht="16.899999999999999" customHeight="1">
      <c r="B1061" s="34"/>
      <c r="C1061" s="224" t="s">
        <v>9851</v>
      </c>
      <c r="H1061" s="34"/>
    </row>
    <row r="1062" spans="2:8" s="1" customFormat="1" ht="16.899999999999999" customHeight="1">
      <c r="B1062" s="34"/>
      <c r="C1062" s="222" t="s">
        <v>3569</v>
      </c>
      <c r="D1062" s="222" t="s">
        <v>10016</v>
      </c>
      <c r="E1062" s="19" t="s">
        <v>439</v>
      </c>
      <c r="F1062" s="223">
        <v>35.36</v>
      </c>
      <c r="H1062" s="34"/>
    </row>
    <row r="1063" spans="2:8" s="1" customFormat="1" ht="16.899999999999999" customHeight="1">
      <c r="B1063" s="34"/>
      <c r="C1063" s="222" t="s">
        <v>3586</v>
      </c>
      <c r="D1063" s="222" t="s">
        <v>10017</v>
      </c>
      <c r="E1063" s="19" t="s">
        <v>439</v>
      </c>
      <c r="F1063" s="223">
        <v>35.36</v>
      </c>
      <c r="H1063" s="34"/>
    </row>
    <row r="1064" spans="2:8" s="1" customFormat="1" ht="16.899999999999999" customHeight="1">
      <c r="B1064" s="34"/>
      <c r="C1064" s="222" t="s">
        <v>7495</v>
      </c>
      <c r="D1064" s="222" t="s">
        <v>10321</v>
      </c>
      <c r="E1064" s="19" t="s">
        <v>439</v>
      </c>
      <c r="F1064" s="223">
        <v>35.36</v>
      </c>
      <c r="H1064" s="34"/>
    </row>
    <row r="1065" spans="2:8" s="1" customFormat="1" ht="22.5">
      <c r="B1065" s="34"/>
      <c r="C1065" s="222" t="s">
        <v>3597</v>
      </c>
      <c r="D1065" s="222" t="s">
        <v>3598</v>
      </c>
      <c r="E1065" s="19" t="s">
        <v>439</v>
      </c>
      <c r="F1065" s="223">
        <v>41.194000000000003</v>
      </c>
      <c r="H1065" s="34"/>
    </row>
    <row r="1066" spans="2:8" s="1" customFormat="1" ht="16.899999999999999" customHeight="1">
      <c r="B1066" s="34"/>
      <c r="C1066" s="218" t="s">
        <v>7363</v>
      </c>
      <c r="D1066" s="219" t="s">
        <v>7364</v>
      </c>
      <c r="E1066" s="220" t="s">
        <v>439</v>
      </c>
      <c r="F1066" s="221">
        <v>34.200000000000003</v>
      </c>
      <c r="H1066" s="34"/>
    </row>
    <row r="1067" spans="2:8" s="1" customFormat="1" ht="16.899999999999999" customHeight="1">
      <c r="B1067" s="34"/>
      <c r="C1067" s="222" t="s">
        <v>3</v>
      </c>
      <c r="D1067" s="222" t="s">
        <v>10322</v>
      </c>
      <c r="E1067" s="19" t="s">
        <v>3</v>
      </c>
      <c r="F1067" s="223">
        <v>34.200000000000003</v>
      </c>
      <c r="H1067" s="34"/>
    </row>
    <row r="1068" spans="2:8" s="1" customFormat="1" ht="16.899999999999999" customHeight="1">
      <c r="B1068" s="34"/>
      <c r="C1068" s="224" t="s">
        <v>9851</v>
      </c>
      <c r="H1068" s="34"/>
    </row>
    <row r="1069" spans="2:8" s="1" customFormat="1" ht="16.899999999999999" customHeight="1">
      <c r="B1069" s="34"/>
      <c r="C1069" s="222" t="s">
        <v>485</v>
      </c>
      <c r="D1069" s="222" t="s">
        <v>486</v>
      </c>
      <c r="E1069" s="19" t="s">
        <v>439</v>
      </c>
      <c r="F1069" s="223">
        <v>34.200000000000003</v>
      </c>
      <c r="H1069" s="34"/>
    </row>
    <row r="1070" spans="2:8" s="1" customFormat="1" ht="22.5">
      <c r="B1070" s="34"/>
      <c r="C1070" s="222" t="s">
        <v>7371</v>
      </c>
      <c r="D1070" s="222" t="s">
        <v>10323</v>
      </c>
      <c r="E1070" s="19" t="s">
        <v>491</v>
      </c>
      <c r="F1070" s="223">
        <v>6.84</v>
      </c>
      <c r="H1070" s="34"/>
    </row>
    <row r="1071" spans="2:8" s="1" customFormat="1" ht="26.45" customHeight="1">
      <c r="B1071" s="34"/>
      <c r="C1071" s="217" t="s">
        <v>10324</v>
      </c>
      <c r="D1071" s="217" t="s">
        <v>197</v>
      </c>
      <c r="H1071" s="34"/>
    </row>
    <row r="1072" spans="2:8" s="1" customFormat="1" ht="16.899999999999999" customHeight="1">
      <c r="B1072" s="34"/>
      <c r="C1072" s="218" t="s">
        <v>2350</v>
      </c>
      <c r="D1072" s="219" t="s">
        <v>2351</v>
      </c>
      <c r="E1072" s="220" t="s">
        <v>2352</v>
      </c>
      <c r="F1072" s="221">
        <v>61</v>
      </c>
      <c r="H1072" s="34"/>
    </row>
    <row r="1073" spans="2:8" s="1" customFormat="1" ht="16.899999999999999" customHeight="1">
      <c r="B1073" s="34"/>
      <c r="C1073" s="222" t="s">
        <v>3</v>
      </c>
      <c r="D1073" s="222" t="s">
        <v>10325</v>
      </c>
      <c r="E1073" s="19" t="s">
        <v>3</v>
      </c>
      <c r="F1073" s="223">
        <v>61</v>
      </c>
      <c r="H1073" s="34"/>
    </row>
    <row r="1074" spans="2:8" s="1" customFormat="1" ht="16.899999999999999" customHeight="1">
      <c r="B1074" s="34"/>
      <c r="C1074" s="224" t="s">
        <v>9851</v>
      </c>
      <c r="H1074" s="34"/>
    </row>
    <row r="1075" spans="2:8" s="1" customFormat="1" ht="16.899999999999999" customHeight="1">
      <c r="B1075" s="34"/>
      <c r="C1075" s="222" t="s">
        <v>2812</v>
      </c>
      <c r="D1075" s="222" t="s">
        <v>9886</v>
      </c>
      <c r="E1075" s="19" t="s">
        <v>491</v>
      </c>
      <c r="F1075" s="223">
        <v>12.2</v>
      </c>
      <c r="H1075" s="34"/>
    </row>
    <row r="1076" spans="2:8" s="1" customFormat="1" ht="22.5">
      <c r="B1076" s="34"/>
      <c r="C1076" s="222" t="s">
        <v>533</v>
      </c>
      <c r="D1076" s="222" t="s">
        <v>534</v>
      </c>
      <c r="E1076" s="19" t="s">
        <v>439</v>
      </c>
      <c r="F1076" s="223">
        <v>122</v>
      </c>
      <c r="H1076" s="34"/>
    </row>
    <row r="1077" spans="2:8" s="1" customFormat="1" ht="16.899999999999999" customHeight="1">
      <c r="B1077" s="34"/>
      <c r="C1077" s="222" t="s">
        <v>2832</v>
      </c>
      <c r="D1077" s="222" t="s">
        <v>9887</v>
      </c>
      <c r="E1077" s="19" t="s">
        <v>476</v>
      </c>
      <c r="F1077" s="223">
        <v>61</v>
      </c>
      <c r="H1077" s="34"/>
    </row>
    <row r="1078" spans="2:8" s="1" customFormat="1" ht="16.899999999999999" customHeight="1">
      <c r="B1078" s="34"/>
      <c r="C1078" s="218" t="s">
        <v>2404</v>
      </c>
      <c r="D1078" s="219" t="s">
        <v>2405</v>
      </c>
      <c r="E1078" s="220" t="s">
        <v>439</v>
      </c>
      <c r="F1078" s="221">
        <v>0</v>
      </c>
      <c r="H1078" s="34"/>
    </row>
    <row r="1079" spans="2:8" s="1" customFormat="1" ht="16.899999999999999" customHeight="1">
      <c r="B1079" s="34"/>
      <c r="C1079" s="224" t="s">
        <v>9851</v>
      </c>
      <c r="H1079" s="34"/>
    </row>
    <row r="1080" spans="2:8" s="1" customFormat="1" ht="22.5">
      <c r="B1080" s="34"/>
      <c r="C1080" s="222" t="s">
        <v>3597</v>
      </c>
      <c r="D1080" s="222" t="s">
        <v>3598</v>
      </c>
      <c r="E1080" s="19" t="s">
        <v>439</v>
      </c>
      <c r="F1080" s="223">
        <v>41.194000000000003</v>
      </c>
      <c r="H1080" s="34"/>
    </row>
    <row r="1081" spans="2:8" s="1" customFormat="1" ht="16.899999999999999" customHeight="1">
      <c r="B1081" s="34"/>
      <c r="C1081" s="218" t="s">
        <v>2406</v>
      </c>
      <c r="D1081" s="219" t="s">
        <v>10317</v>
      </c>
      <c r="E1081" s="220" t="s">
        <v>2352</v>
      </c>
      <c r="F1081" s="221">
        <v>0</v>
      </c>
      <c r="H1081" s="34"/>
    </row>
    <row r="1082" spans="2:8" s="1" customFormat="1" ht="16.899999999999999" customHeight="1">
      <c r="B1082" s="34"/>
      <c r="C1082" s="218" t="s">
        <v>2409</v>
      </c>
      <c r="D1082" s="219" t="s">
        <v>2410</v>
      </c>
      <c r="E1082" s="220" t="s">
        <v>439</v>
      </c>
      <c r="F1082" s="221">
        <v>42.86</v>
      </c>
      <c r="H1082" s="34"/>
    </row>
    <row r="1083" spans="2:8" s="1" customFormat="1" ht="16.899999999999999" customHeight="1">
      <c r="B1083" s="34"/>
      <c r="C1083" s="222" t="s">
        <v>3</v>
      </c>
      <c r="D1083" s="222" t="s">
        <v>10318</v>
      </c>
      <c r="E1083" s="19" t="s">
        <v>3</v>
      </c>
      <c r="F1083" s="223">
        <v>0</v>
      </c>
      <c r="H1083" s="34"/>
    </row>
    <row r="1084" spans="2:8" s="1" customFormat="1" ht="16.899999999999999" customHeight="1">
      <c r="B1084" s="34"/>
      <c r="C1084" s="222" t="s">
        <v>3</v>
      </c>
      <c r="D1084" s="222" t="s">
        <v>10326</v>
      </c>
      <c r="E1084" s="19" t="s">
        <v>3</v>
      </c>
      <c r="F1084" s="223">
        <v>32.5</v>
      </c>
      <c r="H1084" s="34"/>
    </row>
    <row r="1085" spans="2:8" s="1" customFormat="1" ht="16.899999999999999" customHeight="1">
      <c r="B1085" s="34"/>
      <c r="C1085" s="222" t="s">
        <v>3</v>
      </c>
      <c r="D1085" s="222" t="s">
        <v>10319</v>
      </c>
      <c r="E1085" s="19" t="s">
        <v>3</v>
      </c>
      <c r="F1085" s="223">
        <v>0</v>
      </c>
      <c r="H1085" s="34"/>
    </row>
    <row r="1086" spans="2:8" s="1" customFormat="1" ht="16.899999999999999" customHeight="1">
      <c r="B1086" s="34"/>
      <c r="C1086" s="222" t="s">
        <v>3</v>
      </c>
      <c r="D1086" s="222" t="s">
        <v>235</v>
      </c>
      <c r="E1086" s="19" t="s">
        <v>3</v>
      </c>
      <c r="F1086" s="223">
        <v>10</v>
      </c>
      <c r="H1086" s="34"/>
    </row>
    <row r="1087" spans="2:8" s="1" customFormat="1" ht="16.899999999999999" customHeight="1">
      <c r="B1087" s="34"/>
      <c r="C1087" s="222" t="s">
        <v>3</v>
      </c>
      <c r="D1087" s="222" t="s">
        <v>10320</v>
      </c>
      <c r="E1087" s="19" t="s">
        <v>3</v>
      </c>
      <c r="F1087" s="223">
        <v>0.36</v>
      </c>
      <c r="H1087" s="34"/>
    </row>
    <row r="1088" spans="2:8" s="1" customFormat="1" ht="16.899999999999999" customHeight="1">
      <c r="B1088" s="34"/>
      <c r="C1088" s="222" t="s">
        <v>3</v>
      </c>
      <c r="D1088" s="222" t="s">
        <v>452</v>
      </c>
      <c r="E1088" s="19" t="s">
        <v>3</v>
      </c>
      <c r="F1088" s="223">
        <v>42.86</v>
      </c>
      <c r="H1088" s="34"/>
    </row>
    <row r="1089" spans="2:8" s="1" customFormat="1" ht="16.899999999999999" customHeight="1">
      <c r="B1089" s="34"/>
      <c r="C1089" s="224" t="s">
        <v>9851</v>
      </c>
      <c r="H1089" s="34"/>
    </row>
    <row r="1090" spans="2:8" s="1" customFormat="1" ht="16.899999999999999" customHeight="1">
      <c r="B1090" s="34"/>
      <c r="C1090" s="222" t="s">
        <v>3569</v>
      </c>
      <c r="D1090" s="222" t="s">
        <v>10016</v>
      </c>
      <c r="E1090" s="19" t="s">
        <v>439</v>
      </c>
      <c r="F1090" s="223">
        <v>42.86</v>
      </c>
      <c r="H1090" s="34"/>
    </row>
    <row r="1091" spans="2:8" s="1" customFormat="1" ht="16.899999999999999" customHeight="1">
      <c r="B1091" s="34"/>
      <c r="C1091" s="222" t="s">
        <v>3586</v>
      </c>
      <c r="D1091" s="222" t="s">
        <v>10017</v>
      </c>
      <c r="E1091" s="19" t="s">
        <v>439</v>
      </c>
      <c r="F1091" s="223">
        <v>42.86</v>
      </c>
      <c r="H1091" s="34"/>
    </row>
    <row r="1092" spans="2:8" s="1" customFormat="1" ht="16.899999999999999" customHeight="1">
      <c r="B1092" s="34"/>
      <c r="C1092" s="222" t="s">
        <v>7495</v>
      </c>
      <c r="D1092" s="222" t="s">
        <v>10321</v>
      </c>
      <c r="E1092" s="19" t="s">
        <v>439</v>
      </c>
      <c r="F1092" s="223">
        <v>42.86</v>
      </c>
      <c r="H1092" s="34"/>
    </row>
    <row r="1093" spans="2:8" s="1" customFormat="1" ht="22.5">
      <c r="B1093" s="34"/>
      <c r="C1093" s="222" t="s">
        <v>3597</v>
      </c>
      <c r="D1093" s="222" t="s">
        <v>3598</v>
      </c>
      <c r="E1093" s="19" t="s">
        <v>439</v>
      </c>
      <c r="F1093" s="223">
        <v>41.194000000000003</v>
      </c>
      <c r="H1093" s="34"/>
    </row>
    <row r="1094" spans="2:8" s="1" customFormat="1" ht="16.899999999999999" customHeight="1">
      <c r="B1094" s="34"/>
      <c r="C1094" s="218" t="s">
        <v>7363</v>
      </c>
      <c r="D1094" s="219" t="s">
        <v>7364</v>
      </c>
      <c r="E1094" s="220" t="s">
        <v>439</v>
      </c>
      <c r="F1094" s="221">
        <v>155.12299999999999</v>
      </c>
      <c r="H1094" s="34"/>
    </row>
    <row r="1095" spans="2:8" s="1" customFormat="1" ht="16.899999999999999" customHeight="1">
      <c r="B1095" s="34"/>
      <c r="C1095" s="222" t="s">
        <v>3</v>
      </c>
      <c r="D1095" s="222" t="s">
        <v>10327</v>
      </c>
      <c r="E1095" s="19" t="s">
        <v>3</v>
      </c>
      <c r="F1095" s="223">
        <v>155.12299999999999</v>
      </c>
      <c r="H1095" s="34"/>
    </row>
    <row r="1096" spans="2:8" s="1" customFormat="1" ht="16.899999999999999" customHeight="1">
      <c r="B1096" s="34"/>
      <c r="C1096" s="224" t="s">
        <v>9851</v>
      </c>
      <c r="H1096" s="34"/>
    </row>
    <row r="1097" spans="2:8" s="1" customFormat="1" ht="16.899999999999999" customHeight="1">
      <c r="B1097" s="34"/>
      <c r="C1097" s="222" t="s">
        <v>485</v>
      </c>
      <c r="D1097" s="222" t="s">
        <v>486</v>
      </c>
      <c r="E1097" s="19" t="s">
        <v>439</v>
      </c>
      <c r="F1097" s="223">
        <v>155.12299999999999</v>
      </c>
      <c r="H1097" s="34"/>
    </row>
    <row r="1098" spans="2:8" s="1" customFormat="1" ht="22.5">
      <c r="B1098" s="34"/>
      <c r="C1098" s="222" t="s">
        <v>7371</v>
      </c>
      <c r="D1098" s="222" t="s">
        <v>10323</v>
      </c>
      <c r="E1098" s="19" t="s">
        <v>491</v>
      </c>
      <c r="F1098" s="223">
        <v>31.024999999999999</v>
      </c>
      <c r="H1098" s="34"/>
    </row>
    <row r="1099" spans="2:8" s="1" customFormat="1" ht="26.45" customHeight="1">
      <c r="B1099" s="34"/>
      <c r="C1099" s="217" t="s">
        <v>10328</v>
      </c>
      <c r="D1099" s="217" t="s">
        <v>199</v>
      </c>
      <c r="H1099" s="34"/>
    </row>
    <row r="1100" spans="2:8" s="1" customFormat="1" ht="16.899999999999999" customHeight="1">
      <c r="B1100" s="34"/>
      <c r="C1100" s="218" t="s">
        <v>2350</v>
      </c>
      <c r="D1100" s="219" t="s">
        <v>2351</v>
      </c>
      <c r="E1100" s="220" t="s">
        <v>2352</v>
      </c>
      <c r="F1100" s="221">
        <v>61</v>
      </c>
      <c r="H1100" s="34"/>
    </row>
    <row r="1101" spans="2:8" s="1" customFormat="1" ht="16.899999999999999" customHeight="1">
      <c r="B1101" s="34"/>
      <c r="C1101" s="222" t="s">
        <v>3</v>
      </c>
      <c r="D1101" s="222" t="s">
        <v>10325</v>
      </c>
      <c r="E1101" s="19" t="s">
        <v>3</v>
      </c>
      <c r="F1101" s="223">
        <v>61</v>
      </c>
      <c r="H1101" s="34"/>
    </row>
    <row r="1102" spans="2:8" s="1" customFormat="1" ht="16.899999999999999" customHeight="1">
      <c r="B1102" s="34"/>
      <c r="C1102" s="218" t="s">
        <v>7363</v>
      </c>
      <c r="D1102" s="219" t="s">
        <v>7364</v>
      </c>
      <c r="E1102" s="220" t="s">
        <v>439</v>
      </c>
      <c r="F1102" s="221">
        <v>155.12299999999999</v>
      </c>
      <c r="H1102" s="34"/>
    </row>
    <row r="1103" spans="2:8" s="1" customFormat="1" ht="16.899999999999999" customHeight="1">
      <c r="B1103" s="34"/>
      <c r="C1103" s="222" t="s">
        <v>3</v>
      </c>
      <c r="D1103" s="222" t="s">
        <v>10327</v>
      </c>
      <c r="E1103" s="19" t="s">
        <v>3</v>
      </c>
      <c r="F1103" s="223">
        <v>155.12299999999999</v>
      </c>
      <c r="H1103" s="34"/>
    </row>
    <row r="1104" spans="2:8" s="1" customFormat="1" ht="26.45" customHeight="1">
      <c r="B1104" s="34"/>
      <c r="C1104" s="217" t="s">
        <v>10329</v>
      </c>
      <c r="D1104" s="217" t="s">
        <v>202</v>
      </c>
      <c r="H1104" s="34"/>
    </row>
    <row r="1105" spans="2:8" s="1" customFormat="1" ht="16.899999999999999" customHeight="1">
      <c r="B1105" s="34"/>
      <c r="C1105" s="218" t="s">
        <v>7363</v>
      </c>
      <c r="D1105" s="219" t="s">
        <v>7364</v>
      </c>
      <c r="E1105" s="220" t="s">
        <v>439</v>
      </c>
      <c r="F1105" s="221">
        <v>0</v>
      </c>
      <c r="H1105" s="34"/>
    </row>
    <row r="1106" spans="2:8" s="1" customFormat="1" ht="16.899999999999999" customHeight="1">
      <c r="B1106" s="34"/>
      <c r="C1106" s="222" t="s">
        <v>3</v>
      </c>
      <c r="D1106" s="222" t="s">
        <v>10330</v>
      </c>
      <c r="E1106" s="19" t="s">
        <v>3</v>
      </c>
      <c r="F1106" s="223">
        <v>0</v>
      </c>
      <c r="H1106" s="34"/>
    </row>
    <row r="1107" spans="2:8" s="1" customFormat="1" ht="16.899999999999999" customHeight="1">
      <c r="B1107" s="34"/>
      <c r="C1107" s="222" t="s">
        <v>3</v>
      </c>
      <c r="D1107" s="222" t="s">
        <v>69</v>
      </c>
      <c r="E1107" s="19" t="s">
        <v>3</v>
      </c>
      <c r="F1107" s="223">
        <v>0</v>
      </c>
      <c r="H1107" s="34"/>
    </row>
    <row r="1108" spans="2:8" s="1" customFormat="1" ht="63">
      <c r="B1108" s="34"/>
      <c r="C1108" s="217" t="s">
        <v>10331</v>
      </c>
      <c r="D1108" s="217" t="s">
        <v>202</v>
      </c>
      <c r="H1108" s="34"/>
    </row>
    <row r="1109" spans="2:8" s="1" customFormat="1" ht="16.899999999999999" customHeight="1">
      <c r="B1109" s="34"/>
      <c r="C1109" s="218" t="s">
        <v>7363</v>
      </c>
      <c r="D1109" s="219" t="s">
        <v>7364</v>
      </c>
      <c r="E1109" s="220" t="s">
        <v>439</v>
      </c>
      <c r="F1109" s="221">
        <v>0</v>
      </c>
      <c r="H1109" s="34"/>
    </row>
    <row r="1110" spans="2:8" s="1" customFormat="1" ht="16.899999999999999" customHeight="1">
      <c r="B1110" s="34"/>
      <c r="C1110" s="222" t="s">
        <v>3</v>
      </c>
      <c r="D1110" s="222" t="s">
        <v>10330</v>
      </c>
      <c r="E1110" s="19" t="s">
        <v>3</v>
      </c>
      <c r="F1110" s="223">
        <v>0</v>
      </c>
      <c r="H1110" s="34"/>
    </row>
    <row r="1111" spans="2:8" s="1" customFormat="1" ht="16.899999999999999" customHeight="1">
      <c r="B1111" s="34"/>
      <c r="C1111" s="222" t="s">
        <v>3</v>
      </c>
      <c r="D1111" s="222" t="s">
        <v>69</v>
      </c>
      <c r="E1111" s="19" t="s">
        <v>3</v>
      </c>
      <c r="F1111" s="223">
        <v>0</v>
      </c>
      <c r="H1111" s="34"/>
    </row>
    <row r="1112" spans="2:8" s="1" customFormat="1" ht="63">
      <c r="B1112" s="34"/>
      <c r="C1112" s="217" t="s">
        <v>10332</v>
      </c>
      <c r="D1112" s="217" t="s">
        <v>202</v>
      </c>
      <c r="H1112" s="34"/>
    </row>
    <row r="1113" spans="2:8" s="1" customFormat="1" ht="16.899999999999999" customHeight="1">
      <c r="B1113" s="34"/>
      <c r="C1113" s="218" t="s">
        <v>7363</v>
      </c>
      <c r="D1113" s="219" t="s">
        <v>7364</v>
      </c>
      <c r="E1113" s="220" t="s">
        <v>439</v>
      </c>
      <c r="F1113" s="221">
        <v>0</v>
      </c>
      <c r="H1113" s="34"/>
    </row>
    <row r="1114" spans="2:8" s="1" customFormat="1" ht="16.899999999999999" customHeight="1">
      <c r="B1114" s="34"/>
      <c r="C1114" s="222" t="s">
        <v>3</v>
      </c>
      <c r="D1114" s="222" t="s">
        <v>10330</v>
      </c>
      <c r="E1114" s="19" t="s">
        <v>3</v>
      </c>
      <c r="F1114" s="223">
        <v>0</v>
      </c>
      <c r="H1114" s="34"/>
    </row>
    <row r="1115" spans="2:8" s="1" customFormat="1" ht="16.899999999999999" customHeight="1">
      <c r="B1115" s="34"/>
      <c r="C1115" s="222" t="s">
        <v>3</v>
      </c>
      <c r="D1115" s="222" t="s">
        <v>69</v>
      </c>
      <c r="E1115" s="19" t="s">
        <v>3</v>
      </c>
      <c r="F1115" s="223">
        <v>0</v>
      </c>
      <c r="H1115" s="34"/>
    </row>
    <row r="1116" spans="2:8" s="1" customFormat="1" ht="7.35" customHeight="1">
      <c r="B1116" s="43"/>
      <c r="C1116" s="44"/>
      <c r="D1116" s="44"/>
      <c r="E1116" s="44"/>
      <c r="F1116" s="44"/>
      <c r="G1116" s="44"/>
      <c r="H1116" s="34"/>
    </row>
    <row r="1117" spans="2:8" s="1" customFormat="1"/>
  </sheetData>
  <mergeCells count="2">
    <mergeCell ref="D5:F5"/>
    <mergeCell ref="D6:F6"/>
  </mergeCells>
  <pageMargins left="0.7" right="0.7" top="0.78740157499999996" bottom="0.78740157499999996" header="0.3" footer="0.3"/>
  <pageSetup paperSize="9" fitToHeight="0" orientation="portrait"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219"/>
  <sheetViews>
    <sheetView showGridLines="0" topLeftCell="A43" zoomScale="110" zoomScaleNormal="110" workbookViewId="0"/>
  </sheetViews>
  <sheetFormatPr defaultRowHeight="11.25"/>
  <cols>
    <col min="1" max="1" width="8.33203125" style="225" customWidth="1"/>
    <col min="2" max="2" width="1.6640625" style="225" customWidth="1"/>
    <col min="3" max="4" width="5" style="225" customWidth="1"/>
    <col min="5" max="5" width="11.6640625" style="225" customWidth="1"/>
    <col min="6" max="6" width="9.1640625" style="225" customWidth="1"/>
    <col min="7" max="7" width="5" style="225" customWidth="1"/>
    <col min="8" max="8" width="77.83203125" style="225" customWidth="1"/>
    <col min="9" max="10" width="20" style="225" customWidth="1"/>
    <col min="11" max="11" width="1.6640625" style="225" customWidth="1"/>
  </cols>
  <sheetData>
    <row r="1" spans="2:11" customFormat="1" ht="37.5" customHeight="1"/>
    <row r="2" spans="2:11" customFormat="1" ht="7.5" customHeight="1">
      <c r="B2" s="226"/>
      <c r="C2" s="227"/>
      <c r="D2" s="227"/>
      <c r="E2" s="227"/>
      <c r="F2" s="227"/>
      <c r="G2" s="227"/>
      <c r="H2" s="227"/>
      <c r="I2" s="227"/>
      <c r="J2" s="227"/>
      <c r="K2" s="228"/>
    </row>
    <row r="3" spans="2:11" s="17" customFormat="1" ht="45" customHeight="1">
      <c r="B3" s="229"/>
      <c r="C3" s="378" t="s">
        <v>10333</v>
      </c>
      <c r="D3" s="378"/>
      <c r="E3" s="378"/>
      <c r="F3" s="378"/>
      <c r="G3" s="378"/>
      <c r="H3" s="378"/>
      <c r="I3" s="378"/>
      <c r="J3" s="378"/>
      <c r="K3" s="230"/>
    </row>
    <row r="4" spans="2:11" customFormat="1" ht="25.5" customHeight="1">
      <c r="B4" s="231"/>
      <c r="C4" s="377" t="s">
        <v>10334</v>
      </c>
      <c r="D4" s="377"/>
      <c r="E4" s="377"/>
      <c r="F4" s="377"/>
      <c r="G4" s="377"/>
      <c r="H4" s="377"/>
      <c r="I4" s="377"/>
      <c r="J4" s="377"/>
      <c r="K4" s="232"/>
    </row>
    <row r="5" spans="2:11" customFormat="1" ht="5.25" customHeight="1">
      <c r="B5" s="231"/>
      <c r="C5" s="233"/>
      <c r="D5" s="233"/>
      <c r="E5" s="233"/>
      <c r="F5" s="233"/>
      <c r="G5" s="233"/>
      <c r="H5" s="233"/>
      <c r="I5" s="233"/>
      <c r="J5" s="233"/>
      <c r="K5" s="232"/>
    </row>
    <row r="6" spans="2:11" customFormat="1" ht="15" customHeight="1">
      <c r="B6" s="231"/>
      <c r="C6" s="376" t="s">
        <v>10335</v>
      </c>
      <c r="D6" s="376"/>
      <c r="E6" s="376"/>
      <c r="F6" s="376"/>
      <c r="G6" s="376"/>
      <c r="H6" s="376"/>
      <c r="I6" s="376"/>
      <c r="J6" s="376"/>
      <c r="K6" s="232"/>
    </row>
    <row r="7" spans="2:11" customFormat="1" ht="15" customHeight="1">
      <c r="B7" s="235"/>
      <c r="C7" s="376" t="s">
        <v>10336</v>
      </c>
      <c r="D7" s="376"/>
      <c r="E7" s="376"/>
      <c r="F7" s="376"/>
      <c r="G7" s="376"/>
      <c r="H7" s="376"/>
      <c r="I7" s="376"/>
      <c r="J7" s="376"/>
      <c r="K7" s="232"/>
    </row>
    <row r="8" spans="2:11" customFormat="1" ht="12.75" customHeight="1">
      <c r="B8" s="235"/>
      <c r="C8" s="234"/>
      <c r="D8" s="234"/>
      <c r="E8" s="234"/>
      <c r="F8" s="234"/>
      <c r="G8" s="234"/>
      <c r="H8" s="234"/>
      <c r="I8" s="234"/>
      <c r="J8" s="234"/>
      <c r="K8" s="232"/>
    </row>
    <row r="9" spans="2:11" customFormat="1" ht="15" customHeight="1">
      <c r="B9" s="235"/>
      <c r="C9" s="376" t="s">
        <v>10337</v>
      </c>
      <c r="D9" s="376"/>
      <c r="E9" s="376"/>
      <c r="F9" s="376"/>
      <c r="G9" s="376"/>
      <c r="H9" s="376"/>
      <c r="I9" s="376"/>
      <c r="J9" s="376"/>
      <c r="K9" s="232"/>
    </row>
    <row r="10" spans="2:11" customFormat="1" ht="15" customHeight="1">
      <c r="B10" s="235"/>
      <c r="C10" s="234"/>
      <c r="D10" s="376" t="s">
        <v>10338</v>
      </c>
      <c r="E10" s="376"/>
      <c r="F10" s="376"/>
      <c r="G10" s="376"/>
      <c r="H10" s="376"/>
      <c r="I10" s="376"/>
      <c r="J10" s="376"/>
      <c r="K10" s="232"/>
    </row>
    <row r="11" spans="2:11" customFormat="1" ht="15" customHeight="1">
      <c r="B11" s="235"/>
      <c r="C11" s="236"/>
      <c r="D11" s="376" t="s">
        <v>10339</v>
      </c>
      <c r="E11" s="376"/>
      <c r="F11" s="376"/>
      <c r="G11" s="376"/>
      <c r="H11" s="376"/>
      <c r="I11" s="376"/>
      <c r="J11" s="376"/>
      <c r="K11" s="232"/>
    </row>
    <row r="12" spans="2:11" customFormat="1" ht="15" customHeight="1">
      <c r="B12" s="235"/>
      <c r="C12" s="236"/>
      <c r="D12" s="234"/>
      <c r="E12" s="234"/>
      <c r="F12" s="234"/>
      <c r="G12" s="234"/>
      <c r="H12" s="234"/>
      <c r="I12" s="234"/>
      <c r="J12" s="234"/>
      <c r="K12" s="232"/>
    </row>
    <row r="13" spans="2:11" customFormat="1" ht="15" customHeight="1">
      <c r="B13" s="235"/>
      <c r="C13" s="236"/>
      <c r="D13" s="237" t="s">
        <v>10340</v>
      </c>
      <c r="E13" s="234"/>
      <c r="F13" s="234"/>
      <c r="G13" s="234"/>
      <c r="H13" s="234"/>
      <c r="I13" s="234"/>
      <c r="J13" s="234"/>
      <c r="K13" s="232"/>
    </row>
    <row r="14" spans="2:11" customFormat="1" ht="12.75" customHeight="1">
      <c r="B14" s="235"/>
      <c r="C14" s="236"/>
      <c r="D14" s="236"/>
      <c r="E14" s="236"/>
      <c r="F14" s="236"/>
      <c r="G14" s="236"/>
      <c r="H14" s="236"/>
      <c r="I14" s="236"/>
      <c r="J14" s="236"/>
      <c r="K14" s="232"/>
    </row>
    <row r="15" spans="2:11" customFormat="1" ht="15" customHeight="1">
      <c r="B15" s="235"/>
      <c r="C15" s="236"/>
      <c r="D15" s="376" t="s">
        <v>10341</v>
      </c>
      <c r="E15" s="376"/>
      <c r="F15" s="376"/>
      <c r="G15" s="376"/>
      <c r="H15" s="376"/>
      <c r="I15" s="376"/>
      <c r="J15" s="376"/>
      <c r="K15" s="232"/>
    </row>
    <row r="16" spans="2:11" customFormat="1" ht="15" customHeight="1">
      <c r="B16" s="235"/>
      <c r="C16" s="236"/>
      <c r="D16" s="376" t="s">
        <v>10342</v>
      </c>
      <c r="E16" s="376"/>
      <c r="F16" s="376"/>
      <c r="G16" s="376"/>
      <c r="H16" s="376"/>
      <c r="I16" s="376"/>
      <c r="J16" s="376"/>
      <c r="K16" s="232"/>
    </row>
    <row r="17" spans="2:11" customFormat="1" ht="15" customHeight="1">
      <c r="B17" s="235"/>
      <c r="C17" s="236"/>
      <c r="D17" s="376" t="s">
        <v>10343</v>
      </c>
      <c r="E17" s="376"/>
      <c r="F17" s="376"/>
      <c r="G17" s="376"/>
      <c r="H17" s="376"/>
      <c r="I17" s="376"/>
      <c r="J17" s="376"/>
      <c r="K17" s="232"/>
    </row>
    <row r="18" spans="2:11" customFormat="1" ht="15" customHeight="1">
      <c r="B18" s="235"/>
      <c r="C18" s="236"/>
      <c r="D18" s="236"/>
      <c r="E18" s="238" t="s">
        <v>75</v>
      </c>
      <c r="F18" s="376" t="s">
        <v>10344</v>
      </c>
      <c r="G18" s="376"/>
      <c r="H18" s="376"/>
      <c r="I18" s="376"/>
      <c r="J18" s="376"/>
      <c r="K18" s="232"/>
    </row>
    <row r="19" spans="2:11" customFormat="1" ht="15" customHeight="1">
      <c r="B19" s="235"/>
      <c r="C19" s="236"/>
      <c r="D19" s="236"/>
      <c r="E19" s="238" t="s">
        <v>10345</v>
      </c>
      <c r="F19" s="376" t="s">
        <v>10346</v>
      </c>
      <c r="G19" s="376"/>
      <c r="H19" s="376"/>
      <c r="I19" s="376"/>
      <c r="J19" s="376"/>
      <c r="K19" s="232"/>
    </row>
    <row r="20" spans="2:11" customFormat="1" ht="15" customHeight="1">
      <c r="B20" s="235"/>
      <c r="C20" s="236"/>
      <c r="D20" s="236"/>
      <c r="E20" s="238" t="s">
        <v>10347</v>
      </c>
      <c r="F20" s="376" t="s">
        <v>10348</v>
      </c>
      <c r="G20" s="376"/>
      <c r="H20" s="376"/>
      <c r="I20" s="376"/>
      <c r="J20" s="376"/>
      <c r="K20" s="232"/>
    </row>
    <row r="21" spans="2:11" customFormat="1" ht="15" customHeight="1">
      <c r="B21" s="235"/>
      <c r="C21" s="236"/>
      <c r="D21" s="236"/>
      <c r="E21" s="238" t="s">
        <v>10349</v>
      </c>
      <c r="F21" s="376" t="s">
        <v>10350</v>
      </c>
      <c r="G21" s="376"/>
      <c r="H21" s="376"/>
      <c r="I21" s="376"/>
      <c r="J21" s="376"/>
      <c r="K21" s="232"/>
    </row>
    <row r="22" spans="2:11" customFormat="1" ht="15" customHeight="1">
      <c r="B22" s="235"/>
      <c r="C22" s="236"/>
      <c r="D22" s="236"/>
      <c r="E22" s="238" t="s">
        <v>1220</v>
      </c>
      <c r="F22" s="376" t="s">
        <v>1221</v>
      </c>
      <c r="G22" s="376"/>
      <c r="H22" s="376"/>
      <c r="I22" s="376"/>
      <c r="J22" s="376"/>
      <c r="K22" s="232"/>
    </row>
    <row r="23" spans="2:11" customFormat="1" ht="15" customHeight="1">
      <c r="B23" s="235"/>
      <c r="C23" s="236"/>
      <c r="D23" s="236"/>
      <c r="E23" s="238" t="s">
        <v>82</v>
      </c>
      <c r="F23" s="376" t="s">
        <v>10351</v>
      </c>
      <c r="G23" s="376"/>
      <c r="H23" s="376"/>
      <c r="I23" s="376"/>
      <c r="J23" s="376"/>
      <c r="K23" s="232"/>
    </row>
    <row r="24" spans="2:11" customFormat="1" ht="12.75" customHeight="1">
      <c r="B24" s="235"/>
      <c r="C24" s="236"/>
      <c r="D24" s="236"/>
      <c r="E24" s="236"/>
      <c r="F24" s="236"/>
      <c r="G24" s="236"/>
      <c r="H24" s="236"/>
      <c r="I24" s="236"/>
      <c r="J24" s="236"/>
      <c r="K24" s="232"/>
    </row>
    <row r="25" spans="2:11" customFormat="1" ht="15" customHeight="1">
      <c r="B25" s="235"/>
      <c r="C25" s="376" t="s">
        <v>10352</v>
      </c>
      <c r="D25" s="376"/>
      <c r="E25" s="376"/>
      <c r="F25" s="376"/>
      <c r="G25" s="376"/>
      <c r="H25" s="376"/>
      <c r="I25" s="376"/>
      <c r="J25" s="376"/>
      <c r="K25" s="232"/>
    </row>
    <row r="26" spans="2:11" customFormat="1" ht="15" customHeight="1">
      <c r="B26" s="235"/>
      <c r="C26" s="376" t="s">
        <v>10353</v>
      </c>
      <c r="D26" s="376"/>
      <c r="E26" s="376"/>
      <c r="F26" s="376"/>
      <c r="G26" s="376"/>
      <c r="H26" s="376"/>
      <c r="I26" s="376"/>
      <c r="J26" s="376"/>
      <c r="K26" s="232"/>
    </row>
    <row r="27" spans="2:11" customFormat="1" ht="15" customHeight="1">
      <c r="B27" s="235"/>
      <c r="C27" s="234"/>
      <c r="D27" s="376" t="s">
        <v>10354</v>
      </c>
      <c r="E27" s="376"/>
      <c r="F27" s="376"/>
      <c r="G27" s="376"/>
      <c r="H27" s="376"/>
      <c r="I27" s="376"/>
      <c r="J27" s="376"/>
      <c r="K27" s="232"/>
    </row>
    <row r="28" spans="2:11" customFormat="1" ht="15" customHeight="1">
      <c r="B28" s="235"/>
      <c r="C28" s="236"/>
      <c r="D28" s="376" t="s">
        <v>10355</v>
      </c>
      <c r="E28" s="376"/>
      <c r="F28" s="376"/>
      <c r="G28" s="376"/>
      <c r="H28" s="376"/>
      <c r="I28" s="376"/>
      <c r="J28" s="376"/>
      <c r="K28" s="232"/>
    </row>
    <row r="29" spans="2:11" customFormat="1" ht="12.75" customHeight="1">
      <c r="B29" s="235"/>
      <c r="C29" s="236"/>
      <c r="D29" s="236"/>
      <c r="E29" s="236"/>
      <c r="F29" s="236"/>
      <c r="G29" s="236"/>
      <c r="H29" s="236"/>
      <c r="I29" s="236"/>
      <c r="J29" s="236"/>
      <c r="K29" s="232"/>
    </row>
    <row r="30" spans="2:11" customFormat="1" ht="15" customHeight="1">
      <c r="B30" s="235"/>
      <c r="C30" s="236"/>
      <c r="D30" s="376" t="s">
        <v>10356</v>
      </c>
      <c r="E30" s="376"/>
      <c r="F30" s="376"/>
      <c r="G30" s="376"/>
      <c r="H30" s="376"/>
      <c r="I30" s="376"/>
      <c r="J30" s="376"/>
      <c r="K30" s="232"/>
    </row>
    <row r="31" spans="2:11" customFormat="1" ht="15" customHeight="1">
      <c r="B31" s="235"/>
      <c r="C31" s="236"/>
      <c r="D31" s="376" t="s">
        <v>10357</v>
      </c>
      <c r="E31" s="376"/>
      <c r="F31" s="376"/>
      <c r="G31" s="376"/>
      <c r="H31" s="376"/>
      <c r="I31" s="376"/>
      <c r="J31" s="376"/>
      <c r="K31" s="232"/>
    </row>
    <row r="32" spans="2:11" customFormat="1" ht="12.75" customHeight="1">
      <c r="B32" s="235"/>
      <c r="C32" s="236"/>
      <c r="D32" s="236"/>
      <c r="E32" s="236"/>
      <c r="F32" s="236"/>
      <c r="G32" s="236"/>
      <c r="H32" s="236"/>
      <c r="I32" s="236"/>
      <c r="J32" s="236"/>
      <c r="K32" s="232"/>
    </row>
    <row r="33" spans="2:11" customFormat="1" ht="15" customHeight="1">
      <c r="B33" s="235"/>
      <c r="C33" s="236"/>
      <c r="D33" s="376" t="s">
        <v>10358</v>
      </c>
      <c r="E33" s="376"/>
      <c r="F33" s="376"/>
      <c r="G33" s="376"/>
      <c r="H33" s="376"/>
      <c r="I33" s="376"/>
      <c r="J33" s="376"/>
      <c r="K33" s="232"/>
    </row>
    <row r="34" spans="2:11" customFormat="1" ht="15" customHeight="1">
      <c r="B34" s="235"/>
      <c r="C34" s="236"/>
      <c r="D34" s="376" t="s">
        <v>10359</v>
      </c>
      <c r="E34" s="376"/>
      <c r="F34" s="376"/>
      <c r="G34" s="376"/>
      <c r="H34" s="376"/>
      <c r="I34" s="376"/>
      <c r="J34" s="376"/>
      <c r="K34" s="232"/>
    </row>
    <row r="35" spans="2:11" customFormat="1" ht="15" customHeight="1">
      <c r="B35" s="235"/>
      <c r="C35" s="236"/>
      <c r="D35" s="376" t="s">
        <v>10360</v>
      </c>
      <c r="E35" s="376"/>
      <c r="F35" s="376"/>
      <c r="G35" s="376"/>
      <c r="H35" s="376"/>
      <c r="I35" s="376"/>
      <c r="J35" s="376"/>
      <c r="K35" s="232"/>
    </row>
    <row r="36" spans="2:11" customFormat="1" ht="15" customHeight="1">
      <c r="B36" s="235"/>
      <c r="C36" s="236"/>
      <c r="D36" s="234"/>
      <c r="E36" s="237" t="s">
        <v>315</v>
      </c>
      <c r="F36" s="234"/>
      <c r="G36" s="376" t="s">
        <v>10361</v>
      </c>
      <c r="H36" s="376"/>
      <c r="I36" s="376"/>
      <c r="J36" s="376"/>
      <c r="K36" s="232"/>
    </row>
    <row r="37" spans="2:11" customFormat="1" ht="30.75" customHeight="1">
      <c r="B37" s="235"/>
      <c r="C37" s="236"/>
      <c r="D37" s="234"/>
      <c r="E37" s="237" t="s">
        <v>10362</v>
      </c>
      <c r="F37" s="234"/>
      <c r="G37" s="376" t="s">
        <v>10363</v>
      </c>
      <c r="H37" s="376"/>
      <c r="I37" s="376"/>
      <c r="J37" s="376"/>
      <c r="K37" s="232"/>
    </row>
    <row r="38" spans="2:11" customFormat="1" ht="15" customHeight="1">
      <c r="B38" s="235"/>
      <c r="C38" s="236"/>
      <c r="D38" s="234"/>
      <c r="E38" s="237" t="s">
        <v>50</v>
      </c>
      <c r="F38" s="234"/>
      <c r="G38" s="376" t="s">
        <v>10364</v>
      </c>
      <c r="H38" s="376"/>
      <c r="I38" s="376"/>
      <c r="J38" s="376"/>
      <c r="K38" s="232"/>
    </row>
    <row r="39" spans="2:11" customFormat="1" ht="15" customHeight="1">
      <c r="B39" s="235"/>
      <c r="C39" s="236"/>
      <c r="D39" s="234"/>
      <c r="E39" s="237" t="s">
        <v>51</v>
      </c>
      <c r="F39" s="234"/>
      <c r="G39" s="376" t="s">
        <v>10365</v>
      </c>
      <c r="H39" s="376"/>
      <c r="I39" s="376"/>
      <c r="J39" s="376"/>
      <c r="K39" s="232"/>
    </row>
    <row r="40" spans="2:11" customFormat="1" ht="15" customHeight="1">
      <c r="B40" s="235"/>
      <c r="C40" s="236"/>
      <c r="D40" s="234"/>
      <c r="E40" s="237" t="s">
        <v>316</v>
      </c>
      <c r="F40" s="234"/>
      <c r="G40" s="376" t="s">
        <v>10366</v>
      </c>
      <c r="H40" s="376"/>
      <c r="I40" s="376"/>
      <c r="J40" s="376"/>
      <c r="K40" s="232"/>
    </row>
    <row r="41" spans="2:11" customFormat="1" ht="15" customHeight="1">
      <c r="B41" s="235"/>
      <c r="C41" s="236"/>
      <c r="D41" s="234"/>
      <c r="E41" s="237" t="s">
        <v>317</v>
      </c>
      <c r="F41" s="234"/>
      <c r="G41" s="376" t="s">
        <v>10367</v>
      </c>
      <c r="H41" s="376"/>
      <c r="I41" s="376"/>
      <c r="J41" s="376"/>
      <c r="K41" s="232"/>
    </row>
    <row r="42" spans="2:11" customFormat="1" ht="15" customHeight="1">
      <c r="B42" s="235"/>
      <c r="C42" s="236"/>
      <c r="D42" s="234"/>
      <c r="E42" s="237" t="s">
        <v>10368</v>
      </c>
      <c r="F42" s="234"/>
      <c r="G42" s="376" t="s">
        <v>10369</v>
      </c>
      <c r="H42" s="376"/>
      <c r="I42" s="376"/>
      <c r="J42" s="376"/>
      <c r="K42" s="232"/>
    </row>
    <row r="43" spans="2:11" customFormat="1" ht="15" customHeight="1">
      <c r="B43" s="235"/>
      <c r="C43" s="236"/>
      <c r="D43" s="234"/>
      <c r="E43" s="237"/>
      <c r="F43" s="234"/>
      <c r="G43" s="376" t="s">
        <v>10370</v>
      </c>
      <c r="H43" s="376"/>
      <c r="I43" s="376"/>
      <c r="J43" s="376"/>
      <c r="K43" s="232"/>
    </row>
    <row r="44" spans="2:11" customFormat="1" ht="15" customHeight="1">
      <c r="B44" s="235"/>
      <c r="C44" s="236"/>
      <c r="D44" s="234"/>
      <c r="E44" s="237" t="s">
        <v>10371</v>
      </c>
      <c r="F44" s="234"/>
      <c r="G44" s="376" t="s">
        <v>10372</v>
      </c>
      <c r="H44" s="376"/>
      <c r="I44" s="376"/>
      <c r="J44" s="376"/>
      <c r="K44" s="232"/>
    </row>
    <row r="45" spans="2:11" customFormat="1" ht="15" customHeight="1">
      <c r="B45" s="235"/>
      <c r="C45" s="236"/>
      <c r="D45" s="234"/>
      <c r="E45" s="237" t="s">
        <v>319</v>
      </c>
      <c r="F45" s="234"/>
      <c r="G45" s="376" t="s">
        <v>10373</v>
      </c>
      <c r="H45" s="376"/>
      <c r="I45" s="376"/>
      <c r="J45" s="376"/>
      <c r="K45" s="232"/>
    </row>
    <row r="46" spans="2:11" customFormat="1" ht="12.75" customHeight="1">
      <c r="B46" s="235"/>
      <c r="C46" s="236"/>
      <c r="D46" s="234"/>
      <c r="E46" s="234"/>
      <c r="F46" s="234"/>
      <c r="G46" s="234"/>
      <c r="H46" s="234"/>
      <c r="I46" s="234"/>
      <c r="J46" s="234"/>
      <c r="K46" s="232"/>
    </row>
    <row r="47" spans="2:11" customFormat="1" ht="15" customHeight="1">
      <c r="B47" s="235"/>
      <c r="C47" s="236"/>
      <c r="D47" s="376" t="s">
        <v>10374</v>
      </c>
      <c r="E47" s="376"/>
      <c r="F47" s="376"/>
      <c r="G47" s="376"/>
      <c r="H47" s="376"/>
      <c r="I47" s="376"/>
      <c r="J47" s="376"/>
      <c r="K47" s="232"/>
    </row>
    <row r="48" spans="2:11" customFormat="1" ht="15" customHeight="1">
      <c r="B48" s="235"/>
      <c r="C48" s="236"/>
      <c r="D48" s="236"/>
      <c r="E48" s="376" t="s">
        <v>10375</v>
      </c>
      <c r="F48" s="376"/>
      <c r="G48" s="376"/>
      <c r="H48" s="376"/>
      <c r="I48" s="376"/>
      <c r="J48" s="376"/>
      <c r="K48" s="232"/>
    </row>
    <row r="49" spans="2:11" customFormat="1" ht="15" customHeight="1">
      <c r="B49" s="235"/>
      <c r="C49" s="236"/>
      <c r="D49" s="236"/>
      <c r="E49" s="376" t="s">
        <v>10376</v>
      </c>
      <c r="F49" s="376"/>
      <c r="G49" s="376"/>
      <c r="H49" s="376"/>
      <c r="I49" s="376"/>
      <c r="J49" s="376"/>
      <c r="K49" s="232"/>
    </row>
    <row r="50" spans="2:11" customFormat="1" ht="15" customHeight="1">
      <c r="B50" s="235"/>
      <c r="C50" s="236"/>
      <c r="D50" s="236"/>
      <c r="E50" s="376" t="s">
        <v>10377</v>
      </c>
      <c r="F50" s="376"/>
      <c r="G50" s="376"/>
      <c r="H50" s="376"/>
      <c r="I50" s="376"/>
      <c r="J50" s="376"/>
      <c r="K50" s="232"/>
    </row>
    <row r="51" spans="2:11" customFormat="1" ht="15" customHeight="1">
      <c r="B51" s="235"/>
      <c r="C51" s="236"/>
      <c r="D51" s="376" t="s">
        <v>10378</v>
      </c>
      <c r="E51" s="376"/>
      <c r="F51" s="376"/>
      <c r="G51" s="376"/>
      <c r="H51" s="376"/>
      <c r="I51" s="376"/>
      <c r="J51" s="376"/>
      <c r="K51" s="232"/>
    </row>
    <row r="52" spans="2:11" customFormat="1" ht="25.5" customHeight="1">
      <c r="B52" s="231"/>
      <c r="C52" s="377" t="s">
        <v>10379</v>
      </c>
      <c r="D52" s="377"/>
      <c r="E52" s="377"/>
      <c r="F52" s="377"/>
      <c r="G52" s="377"/>
      <c r="H52" s="377"/>
      <c r="I52" s="377"/>
      <c r="J52" s="377"/>
      <c r="K52" s="232"/>
    </row>
    <row r="53" spans="2:11" customFormat="1" ht="5.25" customHeight="1">
      <c r="B53" s="231"/>
      <c r="C53" s="233"/>
      <c r="D53" s="233"/>
      <c r="E53" s="233"/>
      <c r="F53" s="233"/>
      <c r="G53" s="233"/>
      <c r="H53" s="233"/>
      <c r="I53" s="233"/>
      <c r="J53" s="233"/>
      <c r="K53" s="232"/>
    </row>
    <row r="54" spans="2:11" customFormat="1" ht="15" customHeight="1">
      <c r="B54" s="231"/>
      <c r="C54" s="376" t="s">
        <v>10380</v>
      </c>
      <c r="D54" s="376"/>
      <c r="E54" s="376"/>
      <c r="F54" s="376"/>
      <c r="G54" s="376"/>
      <c r="H54" s="376"/>
      <c r="I54" s="376"/>
      <c r="J54" s="376"/>
      <c r="K54" s="232"/>
    </row>
    <row r="55" spans="2:11" customFormat="1" ht="15" customHeight="1">
      <c r="B55" s="231"/>
      <c r="C55" s="376" t="s">
        <v>10381</v>
      </c>
      <c r="D55" s="376"/>
      <c r="E55" s="376"/>
      <c r="F55" s="376"/>
      <c r="G55" s="376"/>
      <c r="H55" s="376"/>
      <c r="I55" s="376"/>
      <c r="J55" s="376"/>
      <c r="K55" s="232"/>
    </row>
    <row r="56" spans="2:11" customFormat="1" ht="12.75" customHeight="1">
      <c r="B56" s="231"/>
      <c r="C56" s="234"/>
      <c r="D56" s="234"/>
      <c r="E56" s="234"/>
      <c r="F56" s="234"/>
      <c r="G56" s="234"/>
      <c r="H56" s="234"/>
      <c r="I56" s="234"/>
      <c r="J56" s="234"/>
      <c r="K56" s="232"/>
    </row>
    <row r="57" spans="2:11" customFormat="1" ht="15" customHeight="1">
      <c r="B57" s="231"/>
      <c r="C57" s="376" t="s">
        <v>10382</v>
      </c>
      <c r="D57" s="376"/>
      <c r="E57" s="376"/>
      <c r="F57" s="376"/>
      <c r="G57" s="376"/>
      <c r="H57" s="376"/>
      <c r="I57" s="376"/>
      <c r="J57" s="376"/>
      <c r="K57" s="232"/>
    </row>
    <row r="58" spans="2:11" customFormat="1" ht="15" customHeight="1">
      <c r="B58" s="231"/>
      <c r="C58" s="236"/>
      <c r="D58" s="376" t="s">
        <v>10383</v>
      </c>
      <c r="E58" s="376"/>
      <c r="F58" s="376"/>
      <c r="G58" s="376"/>
      <c r="H58" s="376"/>
      <c r="I58" s="376"/>
      <c r="J58" s="376"/>
      <c r="K58" s="232"/>
    </row>
    <row r="59" spans="2:11" customFormat="1" ht="15" customHeight="1">
      <c r="B59" s="231"/>
      <c r="C59" s="236"/>
      <c r="D59" s="376" t="s">
        <v>10384</v>
      </c>
      <c r="E59" s="376"/>
      <c r="F59" s="376"/>
      <c r="G59" s="376"/>
      <c r="H59" s="376"/>
      <c r="I59" s="376"/>
      <c r="J59" s="376"/>
      <c r="K59" s="232"/>
    </row>
    <row r="60" spans="2:11" customFormat="1" ht="15" customHeight="1">
      <c r="B60" s="231"/>
      <c r="C60" s="236"/>
      <c r="D60" s="376" t="s">
        <v>10385</v>
      </c>
      <c r="E60" s="376"/>
      <c r="F60" s="376"/>
      <c r="G60" s="376"/>
      <c r="H60" s="376"/>
      <c r="I60" s="376"/>
      <c r="J60" s="376"/>
      <c r="K60" s="232"/>
    </row>
    <row r="61" spans="2:11" customFormat="1" ht="15" customHeight="1">
      <c r="B61" s="231"/>
      <c r="C61" s="236"/>
      <c r="D61" s="376" t="s">
        <v>10386</v>
      </c>
      <c r="E61" s="376"/>
      <c r="F61" s="376"/>
      <c r="G61" s="376"/>
      <c r="H61" s="376"/>
      <c r="I61" s="376"/>
      <c r="J61" s="376"/>
      <c r="K61" s="232"/>
    </row>
    <row r="62" spans="2:11" customFormat="1" ht="15" customHeight="1">
      <c r="B62" s="231"/>
      <c r="C62" s="236"/>
      <c r="D62" s="379" t="s">
        <v>10387</v>
      </c>
      <c r="E62" s="379"/>
      <c r="F62" s="379"/>
      <c r="G62" s="379"/>
      <c r="H62" s="379"/>
      <c r="I62" s="379"/>
      <c r="J62" s="379"/>
      <c r="K62" s="232"/>
    </row>
    <row r="63" spans="2:11" customFormat="1" ht="15" customHeight="1">
      <c r="B63" s="231"/>
      <c r="C63" s="236"/>
      <c r="D63" s="376" t="s">
        <v>10388</v>
      </c>
      <c r="E63" s="376"/>
      <c r="F63" s="376"/>
      <c r="G63" s="376"/>
      <c r="H63" s="376"/>
      <c r="I63" s="376"/>
      <c r="J63" s="376"/>
      <c r="K63" s="232"/>
    </row>
    <row r="64" spans="2:11" customFormat="1" ht="12.75" customHeight="1">
      <c r="B64" s="231"/>
      <c r="C64" s="236"/>
      <c r="D64" s="236"/>
      <c r="E64" s="239"/>
      <c r="F64" s="236"/>
      <c r="G64" s="236"/>
      <c r="H64" s="236"/>
      <c r="I64" s="236"/>
      <c r="J64" s="236"/>
      <c r="K64" s="232"/>
    </row>
    <row r="65" spans="2:11" customFormat="1" ht="15" customHeight="1">
      <c r="B65" s="231"/>
      <c r="C65" s="236"/>
      <c r="D65" s="376" t="s">
        <v>10389</v>
      </c>
      <c r="E65" s="376"/>
      <c r="F65" s="376"/>
      <c r="G65" s="376"/>
      <c r="H65" s="376"/>
      <c r="I65" s="376"/>
      <c r="J65" s="376"/>
      <c r="K65" s="232"/>
    </row>
    <row r="66" spans="2:11" customFormat="1" ht="15" customHeight="1">
      <c r="B66" s="231"/>
      <c r="C66" s="236"/>
      <c r="D66" s="379" t="s">
        <v>10390</v>
      </c>
      <c r="E66" s="379"/>
      <c r="F66" s="379"/>
      <c r="G66" s="379"/>
      <c r="H66" s="379"/>
      <c r="I66" s="379"/>
      <c r="J66" s="379"/>
      <c r="K66" s="232"/>
    </row>
    <row r="67" spans="2:11" customFormat="1" ht="15" customHeight="1">
      <c r="B67" s="231"/>
      <c r="C67" s="236"/>
      <c r="D67" s="376" t="s">
        <v>10391</v>
      </c>
      <c r="E67" s="376"/>
      <c r="F67" s="376"/>
      <c r="G67" s="376"/>
      <c r="H67" s="376"/>
      <c r="I67" s="376"/>
      <c r="J67" s="376"/>
      <c r="K67" s="232"/>
    </row>
    <row r="68" spans="2:11" customFormat="1" ht="15" customHeight="1">
      <c r="B68" s="231"/>
      <c r="C68" s="236"/>
      <c r="D68" s="376" t="s">
        <v>10392</v>
      </c>
      <c r="E68" s="376"/>
      <c r="F68" s="376"/>
      <c r="G68" s="376"/>
      <c r="H68" s="376"/>
      <c r="I68" s="376"/>
      <c r="J68" s="376"/>
      <c r="K68" s="232"/>
    </row>
    <row r="69" spans="2:11" customFormat="1" ht="15" customHeight="1">
      <c r="B69" s="231"/>
      <c r="C69" s="236"/>
      <c r="D69" s="376" t="s">
        <v>10393</v>
      </c>
      <c r="E69" s="376"/>
      <c r="F69" s="376"/>
      <c r="G69" s="376"/>
      <c r="H69" s="376"/>
      <c r="I69" s="376"/>
      <c r="J69" s="376"/>
      <c r="K69" s="232"/>
    </row>
    <row r="70" spans="2:11" customFormat="1" ht="15" customHeight="1">
      <c r="B70" s="231"/>
      <c r="C70" s="236"/>
      <c r="D70" s="376" t="s">
        <v>10394</v>
      </c>
      <c r="E70" s="376"/>
      <c r="F70" s="376"/>
      <c r="G70" s="376"/>
      <c r="H70" s="376"/>
      <c r="I70" s="376"/>
      <c r="J70" s="376"/>
      <c r="K70" s="232"/>
    </row>
    <row r="71" spans="2:11" customFormat="1" ht="12.75" customHeight="1">
      <c r="B71" s="240"/>
      <c r="C71" s="241"/>
      <c r="D71" s="241"/>
      <c r="E71" s="241"/>
      <c r="F71" s="241"/>
      <c r="G71" s="241"/>
      <c r="H71" s="241"/>
      <c r="I71" s="241"/>
      <c r="J71" s="241"/>
      <c r="K71" s="242"/>
    </row>
    <row r="72" spans="2:11" customFormat="1" ht="18.75" customHeight="1">
      <c r="B72" s="243"/>
      <c r="C72" s="243"/>
      <c r="D72" s="243"/>
      <c r="E72" s="243"/>
      <c r="F72" s="243"/>
      <c r="G72" s="243"/>
      <c r="H72" s="243"/>
      <c r="I72" s="243"/>
      <c r="J72" s="243"/>
      <c r="K72" s="244"/>
    </row>
    <row r="73" spans="2:11" customFormat="1" ht="18.75" customHeight="1">
      <c r="B73" s="244"/>
      <c r="C73" s="244"/>
      <c r="D73" s="244"/>
      <c r="E73" s="244"/>
      <c r="F73" s="244"/>
      <c r="G73" s="244"/>
      <c r="H73" s="244"/>
      <c r="I73" s="244"/>
      <c r="J73" s="244"/>
      <c r="K73" s="244"/>
    </row>
    <row r="74" spans="2:11" customFormat="1" ht="7.5" customHeight="1">
      <c r="B74" s="245"/>
      <c r="C74" s="246"/>
      <c r="D74" s="246"/>
      <c r="E74" s="246"/>
      <c r="F74" s="246"/>
      <c r="G74" s="246"/>
      <c r="H74" s="246"/>
      <c r="I74" s="246"/>
      <c r="J74" s="246"/>
      <c r="K74" s="247"/>
    </row>
    <row r="75" spans="2:11" customFormat="1" ht="45" customHeight="1">
      <c r="B75" s="248"/>
      <c r="C75" s="380" t="s">
        <v>10395</v>
      </c>
      <c r="D75" s="380"/>
      <c r="E75" s="380"/>
      <c r="F75" s="380"/>
      <c r="G75" s="380"/>
      <c r="H75" s="380"/>
      <c r="I75" s="380"/>
      <c r="J75" s="380"/>
      <c r="K75" s="249"/>
    </row>
    <row r="76" spans="2:11" customFormat="1" ht="17.25" customHeight="1">
      <c r="B76" s="248"/>
      <c r="C76" s="250" t="s">
        <v>10396</v>
      </c>
      <c r="D76" s="250"/>
      <c r="E76" s="250"/>
      <c r="F76" s="250" t="s">
        <v>10397</v>
      </c>
      <c r="G76" s="251"/>
      <c r="H76" s="250" t="s">
        <v>51</v>
      </c>
      <c r="I76" s="250" t="s">
        <v>54</v>
      </c>
      <c r="J76" s="250" t="s">
        <v>10398</v>
      </c>
      <c r="K76" s="249"/>
    </row>
    <row r="77" spans="2:11" customFormat="1" ht="17.25" customHeight="1">
      <c r="B77" s="248"/>
      <c r="C77" s="252" t="s">
        <v>10399</v>
      </c>
      <c r="D77" s="252"/>
      <c r="E77" s="252"/>
      <c r="F77" s="253" t="s">
        <v>10400</v>
      </c>
      <c r="G77" s="254"/>
      <c r="H77" s="252"/>
      <c r="I77" s="252"/>
      <c r="J77" s="252" t="s">
        <v>10401</v>
      </c>
      <c r="K77" s="249"/>
    </row>
    <row r="78" spans="2:11" customFormat="1" ht="5.25" customHeight="1">
      <c r="B78" s="248"/>
      <c r="C78" s="255"/>
      <c r="D78" s="255"/>
      <c r="E78" s="255"/>
      <c r="F78" s="255"/>
      <c r="G78" s="256"/>
      <c r="H78" s="255"/>
      <c r="I78" s="255"/>
      <c r="J78" s="255"/>
      <c r="K78" s="249"/>
    </row>
    <row r="79" spans="2:11" customFormat="1" ht="15" customHeight="1">
      <c r="B79" s="248"/>
      <c r="C79" s="237" t="s">
        <v>50</v>
      </c>
      <c r="D79" s="257"/>
      <c r="E79" s="257"/>
      <c r="F79" s="258" t="s">
        <v>10402</v>
      </c>
      <c r="G79" s="259"/>
      <c r="H79" s="237" t="s">
        <v>10403</v>
      </c>
      <c r="I79" s="237" t="s">
        <v>10404</v>
      </c>
      <c r="J79" s="237">
        <v>20</v>
      </c>
      <c r="K79" s="249"/>
    </row>
    <row r="80" spans="2:11" customFormat="1" ht="15" customHeight="1">
      <c r="B80" s="248"/>
      <c r="C80" s="237" t="s">
        <v>5896</v>
      </c>
      <c r="D80" s="237"/>
      <c r="E80" s="237"/>
      <c r="F80" s="258" t="s">
        <v>10402</v>
      </c>
      <c r="G80" s="259"/>
      <c r="H80" s="237" t="s">
        <v>10405</v>
      </c>
      <c r="I80" s="237" t="s">
        <v>10404</v>
      </c>
      <c r="J80" s="237">
        <v>120</v>
      </c>
      <c r="K80" s="249"/>
    </row>
    <row r="81" spans="2:11" customFormat="1" ht="15" customHeight="1">
      <c r="B81" s="260"/>
      <c r="C81" s="237" t="s">
        <v>10406</v>
      </c>
      <c r="D81" s="237"/>
      <c r="E81" s="237"/>
      <c r="F81" s="258" t="s">
        <v>10407</v>
      </c>
      <c r="G81" s="259"/>
      <c r="H81" s="237" t="s">
        <v>10408</v>
      </c>
      <c r="I81" s="237" t="s">
        <v>10404</v>
      </c>
      <c r="J81" s="237">
        <v>50</v>
      </c>
      <c r="K81" s="249"/>
    </row>
    <row r="82" spans="2:11" customFormat="1" ht="15" customHeight="1">
      <c r="B82" s="260"/>
      <c r="C82" s="237" t="s">
        <v>10409</v>
      </c>
      <c r="D82" s="237"/>
      <c r="E82" s="237"/>
      <c r="F82" s="258" t="s">
        <v>10402</v>
      </c>
      <c r="G82" s="259"/>
      <c r="H82" s="237" t="s">
        <v>10410</v>
      </c>
      <c r="I82" s="237" t="s">
        <v>10411</v>
      </c>
      <c r="J82" s="237"/>
      <c r="K82" s="249"/>
    </row>
    <row r="83" spans="2:11" customFormat="1" ht="15" customHeight="1">
      <c r="B83" s="260"/>
      <c r="C83" s="237" t="s">
        <v>10412</v>
      </c>
      <c r="D83" s="237"/>
      <c r="E83" s="237"/>
      <c r="F83" s="258" t="s">
        <v>10407</v>
      </c>
      <c r="G83" s="237"/>
      <c r="H83" s="237" t="s">
        <v>10413</v>
      </c>
      <c r="I83" s="237" t="s">
        <v>10404</v>
      </c>
      <c r="J83" s="237">
        <v>15</v>
      </c>
      <c r="K83" s="249"/>
    </row>
    <row r="84" spans="2:11" customFormat="1" ht="15" customHeight="1">
      <c r="B84" s="260"/>
      <c r="C84" s="237" t="s">
        <v>10414</v>
      </c>
      <c r="D84" s="237"/>
      <c r="E84" s="237"/>
      <c r="F84" s="258" t="s">
        <v>10407</v>
      </c>
      <c r="G84" s="237"/>
      <c r="H84" s="237" t="s">
        <v>10415</v>
      </c>
      <c r="I84" s="237" t="s">
        <v>10404</v>
      </c>
      <c r="J84" s="237">
        <v>15</v>
      </c>
      <c r="K84" s="249"/>
    </row>
    <row r="85" spans="2:11" customFormat="1" ht="15" customHeight="1">
      <c r="B85" s="260"/>
      <c r="C85" s="237" t="s">
        <v>10416</v>
      </c>
      <c r="D85" s="237"/>
      <c r="E85" s="237"/>
      <c r="F85" s="258" t="s">
        <v>10407</v>
      </c>
      <c r="G85" s="237"/>
      <c r="H85" s="237" t="s">
        <v>10417</v>
      </c>
      <c r="I85" s="237" t="s">
        <v>10404</v>
      </c>
      <c r="J85" s="237">
        <v>20</v>
      </c>
      <c r="K85" s="249"/>
    </row>
    <row r="86" spans="2:11" customFormat="1" ht="15" customHeight="1">
      <c r="B86" s="260"/>
      <c r="C86" s="237" t="s">
        <v>10418</v>
      </c>
      <c r="D86" s="237"/>
      <c r="E86" s="237"/>
      <c r="F86" s="258" t="s">
        <v>10407</v>
      </c>
      <c r="G86" s="237"/>
      <c r="H86" s="237" t="s">
        <v>10419</v>
      </c>
      <c r="I86" s="237" t="s">
        <v>10404</v>
      </c>
      <c r="J86" s="237">
        <v>20</v>
      </c>
      <c r="K86" s="249"/>
    </row>
    <row r="87" spans="2:11" customFormat="1" ht="15" customHeight="1">
      <c r="B87" s="260"/>
      <c r="C87" s="237" t="s">
        <v>10420</v>
      </c>
      <c r="D87" s="237"/>
      <c r="E87" s="237"/>
      <c r="F87" s="258" t="s">
        <v>10407</v>
      </c>
      <c r="G87" s="259"/>
      <c r="H87" s="237" t="s">
        <v>10421</v>
      </c>
      <c r="I87" s="237" t="s">
        <v>10404</v>
      </c>
      <c r="J87" s="237">
        <v>50</v>
      </c>
      <c r="K87" s="249"/>
    </row>
    <row r="88" spans="2:11" customFormat="1" ht="15" customHeight="1">
      <c r="B88" s="260"/>
      <c r="C88" s="237" t="s">
        <v>10422</v>
      </c>
      <c r="D88" s="237"/>
      <c r="E88" s="237"/>
      <c r="F88" s="258" t="s">
        <v>10407</v>
      </c>
      <c r="G88" s="259"/>
      <c r="H88" s="237" t="s">
        <v>10423</v>
      </c>
      <c r="I88" s="237" t="s">
        <v>10404</v>
      </c>
      <c r="J88" s="237">
        <v>20</v>
      </c>
      <c r="K88" s="249"/>
    </row>
    <row r="89" spans="2:11" customFormat="1" ht="15" customHeight="1">
      <c r="B89" s="260"/>
      <c r="C89" s="237" t="s">
        <v>10424</v>
      </c>
      <c r="D89" s="237"/>
      <c r="E89" s="237"/>
      <c r="F89" s="258" t="s">
        <v>10407</v>
      </c>
      <c r="G89" s="259"/>
      <c r="H89" s="237" t="s">
        <v>10425</v>
      </c>
      <c r="I89" s="237" t="s">
        <v>10404</v>
      </c>
      <c r="J89" s="237">
        <v>20</v>
      </c>
      <c r="K89" s="249"/>
    </row>
    <row r="90" spans="2:11" customFormat="1" ht="15" customHeight="1">
      <c r="B90" s="260"/>
      <c r="C90" s="237" t="s">
        <v>10426</v>
      </c>
      <c r="D90" s="237"/>
      <c r="E90" s="237"/>
      <c r="F90" s="258" t="s">
        <v>10407</v>
      </c>
      <c r="G90" s="259"/>
      <c r="H90" s="237" t="s">
        <v>10427</v>
      </c>
      <c r="I90" s="237" t="s">
        <v>10404</v>
      </c>
      <c r="J90" s="237">
        <v>50</v>
      </c>
      <c r="K90" s="249"/>
    </row>
    <row r="91" spans="2:11" customFormat="1" ht="15" customHeight="1">
      <c r="B91" s="260"/>
      <c r="C91" s="237" t="s">
        <v>10428</v>
      </c>
      <c r="D91" s="237"/>
      <c r="E91" s="237"/>
      <c r="F91" s="258" t="s">
        <v>10407</v>
      </c>
      <c r="G91" s="259"/>
      <c r="H91" s="237" t="s">
        <v>10428</v>
      </c>
      <c r="I91" s="237" t="s">
        <v>10404</v>
      </c>
      <c r="J91" s="237">
        <v>50</v>
      </c>
      <c r="K91" s="249"/>
    </row>
    <row r="92" spans="2:11" customFormat="1" ht="15" customHeight="1">
      <c r="B92" s="260"/>
      <c r="C92" s="237" t="s">
        <v>10429</v>
      </c>
      <c r="D92" s="237"/>
      <c r="E92" s="237"/>
      <c r="F92" s="258" t="s">
        <v>10407</v>
      </c>
      <c r="G92" s="259"/>
      <c r="H92" s="237" t="s">
        <v>10430</v>
      </c>
      <c r="I92" s="237" t="s">
        <v>10404</v>
      </c>
      <c r="J92" s="237">
        <v>255</v>
      </c>
      <c r="K92" s="249"/>
    </row>
    <row r="93" spans="2:11" customFormat="1" ht="15" customHeight="1">
      <c r="B93" s="260"/>
      <c r="C93" s="237" t="s">
        <v>10431</v>
      </c>
      <c r="D93" s="237"/>
      <c r="E93" s="237"/>
      <c r="F93" s="258" t="s">
        <v>10402</v>
      </c>
      <c r="G93" s="259"/>
      <c r="H93" s="237" t="s">
        <v>10432</v>
      </c>
      <c r="I93" s="237" t="s">
        <v>10433</v>
      </c>
      <c r="J93" s="237"/>
      <c r="K93" s="249"/>
    </row>
    <row r="94" spans="2:11" customFormat="1" ht="15" customHeight="1">
      <c r="B94" s="260"/>
      <c r="C94" s="237" t="s">
        <v>10434</v>
      </c>
      <c r="D94" s="237"/>
      <c r="E94" s="237"/>
      <c r="F94" s="258" t="s">
        <v>10402</v>
      </c>
      <c r="G94" s="259"/>
      <c r="H94" s="237" t="s">
        <v>10435</v>
      </c>
      <c r="I94" s="237" t="s">
        <v>10436</v>
      </c>
      <c r="J94" s="237"/>
      <c r="K94" s="249"/>
    </row>
    <row r="95" spans="2:11" customFormat="1" ht="15" customHeight="1">
      <c r="B95" s="260"/>
      <c r="C95" s="237" t="s">
        <v>10437</v>
      </c>
      <c r="D95" s="237"/>
      <c r="E95" s="237"/>
      <c r="F95" s="258" t="s">
        <v>10402</v>
      </c>
      <c r="G95" s="259"/>
      <c r="H95" s="237" t="s">
        <v>10437</v>
      </c>
      <c r="I95" s="237" t="s">
        <v>10436</v>
      </c>
      <c r="J95" s="237"/>
      <c r="K95" s="249"/>
    </row>
    <row r="96" spans="2:11" customFormat="1" ht="15" customHeight="1">
      <c r="B96" s="260"/>
      <c r="C96" s="237" t="s">
        <v>35</v>
      </c>
      <c r="D96" s="237"/>
      <c r="E96" s="237"/>
      <c r="F96" s="258" t="s">
        <v>10402</v>
      </c>
      <c r="G96" s="259"/>
      <c r="H96" s="237" t="s">
        <v>10438</v>
      </c>
      <c r="I96" s="237" t="s">
        <v>10436</v>
      </c>
      <c r="J96" s="237"/>
      <c r="K96" s="249"/>
    </row>
    <row r="97" spans="2:11" customFormat="1" ht="15" customHeight="1">
      <c r="B97" s="260"/>
      <c r="C97" s="237" t="s">
        <v>45</v>
      </c>
      <c r="D97" s="237"/>
      <c r="E97" s="237"/>
      <c r="F97" s="258" t="s">
        <v>10402</v>
      </c>
      <c r="G97" s="259"/>
      <c r="H97" s="237" t="s">
        <v>10439</v>
      </c>
      <c r="I97" s="237" t="s">
        <v>10436</v>
      </c>
      <c r="J97" s="237"/>
      <c r="K97" s="249"/>
    </row>
    <row r="98" spans="2:11" customFormat="1" ht="15" customHeight="1">
      <c r="B98" s="261"/>
      <c r="C98" s="262"/>
      <c r="D98" s="262"/>
      <c r="E98" s="262"/>
      <c r="F98" s="262"/>
      <c r="G98" s="262"/>
      <c r="H98" s="262"/>
      <c r="I98" s="262"/>
      <c r="J98" s="262"/>
      <c r="K98" s="263"/>
    </row>
    <row r="99" spans="2:11" customFormat="1" ht="18.75" customHeight="1">
      <c r="B99" s="264"/>
      <c r="C99" s="265"/>
      <c r="D99" s="265"/>
      <c r="E99" s="265"/>
      <c r="F99" s="265"/>
      <c r="G99" s="265"/>
      <c r="H99" s="265"/>
      <c r="I99" s="265"/>
      <c r="J99" s="265"/>
      <c r="K99" s="264"/>
    </row>
    <row r="100" spans="2:11" customFormat="1" ht="18.75" customHeight="1">
      <c r="B100" s="244"/>
      <c r="C100" s="244"/>
      <c r="D100" s="244"/>
      <c r="E100" s="244"/>
      <c r="F100" s="244"/>
      <c r="G100" s="244"/>
      <c r="H100" s="244"/>
      <c r="I100" s="244"/>
      <c r="J100" s="244"/>
      <c r="K100" s="244"/>
    </row>
    <row r="101" spans="2:11" customFormat="1" ht="7.5" customHeight="1">
      <c r="B101" s="245"/>
      <c r="C101" s="246"/>
      <c r="D101" s="246"/>
      <c r="E101" s="246"/>
      <c r="F101" s="246"/>
      <c r="G101" s="246"/>
      <c r="H101" s="246"/>
      <c r="I101" s="246"/>
      <c r="J101" s="246"/>
      <c r="K101" s="247"/>
    </row>
    <row r="102" spans="2:11" customFormat="1" ht="45" customHeight="1">
      <c r="B102" s="248"/>
      <c r="C102" s="380" t="s">
        <v>10440</v>
      </c>
      <c r="D102" s="380"/>
      <c r="E102" s="380"/>
      <c r="F102" s="380"/>
      <c r="G102" s="380"/>
      <c r="H102" s="380"/>
      <c r="I102" s="380"/>
      <c r="J102" s="380"/>
      <c r="K102" s="249"/>
    </row>
    <row r="103" spans="2:11" customFormat="1" ht="17.25" customHeight="1">
      <c r="B103" s="248"/>
      <c r="C103" s="250" t="s">
        <v>10396</v>
      </c>
      <c r="D103" s="250"/>
      <c r="E103" s="250"/>
      <c r="F103" s="250" t="s">
        <v>10397</v>
      </c>
      <c r="G103" s="251"/>
      <c r="H103" s="250" t="s">
        <v>51</v>
      </c>
      <c r="I103" s="250" t="s">
        <v>54</v>
      </c>
      <c r="J103" s="250" t="s">
        <v>10398</v>
      </c>
      <c r="K103" s="249"/>
    </row>
    <row r="104" spans="2:11" customFormat="1" ht="17.25" customHeight="1">
      <c r="B104" s="248"/>
      <c r="C104" s="252" t="s">
        <v>10399</v>
      </c>
      <c r="D104" s="252"/>
      <c r="E104" s="252"/>
      <c r="F104" s="253" t="s">
        <v>10400</v>
      </c>
      <c r="G104" s="254"/>
      <c r="H104" s="252"/>
      <c r="I104" s="252"/>
      <c r="J104" s="252" t="s">
        <v>10401</v>
      </c>
      <c r="K104" s="249"/>
    </row>
    <row r="105" spans="2:11" customFormat="1" ht="5.25" customHeight="1">
      <c r="B105" s="248"/>
      <c r="C105" s="250"/>
      <c r="D105" s="250"/>
      <c r="E105" s="250"/>
      <c r="F105" s="250"/>
      <c r="G105" s="266"/>
      <c r="H105" s="250"/>
      <c r="I105" s="250"/>
      <c r="J105" s="250"/>
      <c r="K105" s="249"/>
    </row>
    <row r="106" spans="2:11" customFormat="1" ht="15" customHeight="1">
      <c r="B106" s="248"/>
      <c r="C106" s="237" t="s">
        <v>50</v>
      </c>
      <c r="D106" s="257"/>
      <c r="E106" s="257"/>
      <c r="F106" s="258" t="s">
        <v>10402</v>
      </c>
      <c r="G106" s="237"/>
      <c r="H106" s="237" t="s">
        <v>10441</v>
      </c>
      <c r="I106" s="237" t="s">
        <v>10404</v>
      </c>
      <c r="J106" s="237">
        <v>20</v>
      </c>
      <c r="K106" s="249"/>
    </row>
    <row r="107" spans="2:11" customFormat="1" ht="15" customHeight="1">
      <c r="B107" s="248"/>
      <c r="C107" s="237" t="s">
        <v>5896</v>
      </c>
      <c r="D107" s="237"/>
      <c r="E107" s="237"/>
      <c r="F107" s="258" t="s">
        <v>10402</v>
      </c>
      <c r="G107" s="237"/>
      <c r="H107" s="237" t="s">
        <v>10441</v>
      </c>
      <c r="I107" s="237" t="s">
        <v>10404</v>
      </c>
      <c r="J107" s="237">
        <v>120</v>
      </c>
      <c r="K107" s="249"/>
    </row>
    <row r="108" spans="2:11" customFormat="1" ht="15" customHeight="1">
      <c r="B108" s="260"/>
      <c r="C108" s="237" t="s">
        <v>10406</v>
      </c>
      <c r="D108" s="237"/>
      <c r="E108" s="237"/>
      <c r="F108" s="258" t="s">
        <v>10407</v>
      </c>
      <c r="G108" s="237"/>
      <c r="H108" s="237" t="s">
        <v>10441</v>
      </c>
      <c r="I108" s="237" t="s">
        <v>10404</v>
      </c>
      <c r="J108" s="237">
        <v>50</v>
      </c>
      <c r="K108" s="249"/>
    </row>
    <row r="109" spans="2:11" customFormat="1" ht="15" customHeight="1">
      <c r="B109" s="260"/>
      <c r="C109" s="237" t="s">
        <v>10409</v>
      </c>
      <c r="D109" s="237"/>
      <c r="E109" s="237"/>
      <c r="F109" s="258" t="s">
        <v>10402</v>
      </c>
      <c r="G109" s="237"/>
      <c r="H109" s="237" t="s">
        <v>10441</v>
      </c>
      <c r="I109" s="237" t="s">
        <v>10411</v>
      </c>
      <c r="J109" s="237"/>
      <c r="K109" s="249"/>
    </row>
    <row r="110" spans="2:11" customFormat="1" ht="15" customHeight="1">
      <c r="B110" s="260"/>
      <c r="C110" s="237" t="s">
        <v>10420</v>
      </c>
      <c r="D110" s="237"/>
      <c r="E110" s="237"/>
      <c r="F110" s="258" t="s">
        <v>10407</v>
      </c>
      <c r="G110" s="237"/>
      <c r="H110" s="237" t="s">
        <v>10441</v>
      </c>
      <c r="I110" s="237" t="s">
        <v>10404</v>
      </c>
      <c r="J110" s="237">
        <v>50</v>
      </c>
      <c r="K110" s="249"/>
    </row>
    <row r="111" spans="2:11" customFormat="1" ht="15" customHeight="1">
      <c r="B111" s="260"/>
      <c r="C111" s="237" t="s">
        <v>10428</v>
      </c>
      <c r="D111" s="237"/>
      <c r="E111" s="237"/>
      <c r="F111" s="258" t="s">
        <v>10407</v>
      </c>
      <c r="G111" s="237"/>
      <c r="H111" s="237" t="s">
        <v>10441</v>
      </c>
      <c r="I111" s="237" t="s">
        <v>10404</v>
      </c>
      <c r="J111" s="237">
        <v>50</v>
      </c>
      <c r="K111" s="249"/>
    </row>
    <row r="112" spans="2:11" customFormat="1" ht="15" customHeight="1">
      <c r="B112" s="260"/>
      <c r="C112" s="237" t="s">
        <v>10426</v>
      </c>
      <c r="D112" s="237"/>
      <c r="E112" s="237"/>
      <c r="F112" s="258" t="s">
        <v>10407</v>
      </c>
      <c r="G112" s="237"/>
      <c r="H112" s="237" t="s">
        <v>10441</v>
      </c>
      <c r="I112" s="237" t="s">
        <v>10404</v>
      </c>
      <c r="J112" s="237">
        <v>50</v>
      </c>
      <c r="K112" s="249"/>
    </row>
    <row r="113" spans="2:11" customFormat="1" ht="15" customHeight="1">
      <c r="B113" s="260"/>
      <c r="C113" s="237" t="s">
        <v>50</v>
      </c>
      <c r="D113" s="237"/>
      <c r="E113" s="237"/>
      <c r="F113" s="258" t="s">
        <v>10402</v>
      </c>
      <c r="G113" s="237"/>
      <c r="H113" s="237" t="s">
        <v>10442</v>
      </c>
      <c r="I113" s="237" t="s">
        <v>10404</v>
      </c>
      <c r="J113" s="237">
        <v>20</v>
      </c>
      <c r="K113" s="249"/>
    </row>
    <row r="114" spans="2:11" customFormat="1" ht="15" customHeight="1">
      <c r="B114" s="260"/>
      <c r="C114" s="237" t="s">
        <v>10443</v>
      </c>
      <c r="D114" s="237"/>
      <c r="E114" s="237"/>
      <c r="F114" s="258" t="s">
        <v>10402</v>
      </c>
      <c r="G114" s="237"/>
      <c r="H114" s="237" t="s">
        <v>10444</v>
      </c>
      <c r="I114" s="237" t="s">
        <v>10404</v>
      </c>
      <c r="J114" s="237">
        <v>120</v>
      </c>
      <c r="K114" s="249"/>
    </row>
    <row r="115" spans="2:11" customFormat="1" ht="15" customHeight="1">
      <c r="B115" s="260"/>
      <c r="C115" s="237" t="s">
        <v>35</v>
      </c>
      <c r="D115" s="237"/>
      <c r="E115" s="237"/>
      <c r="F115" s="258" t="s">
        <v>10402</v>
      </c>
      <c r="G115" s="237"/>
      <c r="H115" s="237" t="s">
        <v>10445</v>
      </c>
      <c r="I115" s="237" t="s">
        <v>10436</v>
      </c>
      <c r="J115" s="237"/>
      <c r="K115" s="249"/>
    </row>
    <row r="116" spans="2:11" customFormat="1" ht="15" customHeight="1">
      <c r="B116" s="260"/>
      <c r="C116" s="237" t="s">
        <v>45</v>
      </c>
      <c r="D116" s="237"/>
      <c r="E116" s="237"/>
      <c r="F116" s="258" t="s">
        <v>10402</v>
      </c>
      <c r="G116" s="237"/>
      <c r="H116" s="237" t="s">
        <v>10446</v>
      </c>
      <c r="I116" s="237" t="s">
        <v>10436</v>
      </c>
      <c r="J116" s="237"/>
      <c r="K116" s="249"/>
    </row>
    <row r="117" spans="2:11" customFormat="1" ht="15" customHeight="1">
      <c r="B117" s="260"/>
      <c r="C117" s="237" t="s">
        <v>54</v>
      </c>
      <c r="D117" s="237"/>
      <c r="E117" s="237"/>
      <c r="F117" s="258" t="s">
        <v>10402</v>
      </c>
      <c r="G117" s="237"/>
      <c r="H117" s="237" t="s">
        <v>10447</v>
      </c>
      <c r="I117" s="237" t="s">
        <v>10448</v>
      </c>
      <c r="J117" s="237"/>
      <c r="K117" s="249"/>
    </row>
    <row r="118" spans="2:11" customFormat="1" ht="15" customHeight="1">
      <c r="B118" s="261"/>
      <c r="C118" s="267"/>
      <c r="D118" s="267"/>
      <c r="E118" s="267"/>
      <c r="F118" s="267"/>
      <c r="G118" s="267"/>
      <c r="H118" s="267"/>
      <c r="I118" s="267"/>
      <c r="J118" s="267"/>
      <c r="K118" s="263"/>
    </row>
    <row r="119" spans="2:11" customFormat="1" ht="18.75" customHeight="1">
      <c r="B119" s="268"/>
      <c r="C119" s="269"/>
      <c r="D119" s="269"/>
      <c r="E119" s="269"/>
      <c r="F119" s="270"/>
      <c r="G119" s="269"/>
      <c r="H119" s="269"/>
      <c r="I119" s="269"/>
      <c r="J119" s="269"/>
      <c r="K119" s="268"/>
    </row>
    <row r="120" spans="2:11" customFormat="1" ht="18.75" customHeight="1">
      <c r="B120" s="244"/>
      <c r="C120" s="244"/>
      <c r="D120" s="244"/>
      <c r="E120" s="244"/>
      <c r="F120" s="244"/>
      <c r="G120" s="244"/>
      <c r="H120" s="244"/>
      <c r="I120" s="244"/>
      <c r="J120" s="244"/>
      <c r="K120" s="244"/>
    </row>
    <row r="121" spans="2:11" customFormat="1" ht="7.5" customHeight="1">
      <c r="B121" s="271"/>
      <c r="C121" s="272"/>
      <c r="D121" s="272"/>
      <c r="E121" s="272"/>
      <c r="F121" s="272"/>
      <c r="G121" s="272"/>
      <c r="H121" s="272"/>
      <c r="I121" s="272"/>
      <c r="J121" s="272"/>
      <c r="K121" s="273"/>
    </row>
    <row r="122" spans="2:11" customFormat="1" ht="45" customHeight="1">
      <c r="B122" s="274"/>
      <c r="C122" s="378" t="s">
        <v>10449</v>
      </c>
      <c r="D122" s="378"/>
      <c r="E122" s="378"/>
      <c r="F122" s="378"/>
      <c r="G122" s="378"/>
      <c r="H122" s="378"/>
      <c r="I122" s="378"/>
      <c r="J122" s="378"/>
      <c r="K122" s="275"/>
    </row>
    <row r="123" spans="2:11" customFormat="1" ht="17.25" customHeight="1">
      <c r="B123" s="276"/>
      <c r="C123" s="250" t="s">
        <v>10396</v>
      </c>
      <c r="D123" s="250"/>
      <c r="E123" s="250"/>
      <c r="F123" s="250" t="s">
        <v>10397</v>
      </c>
      <c r="G123" s="251"/>
      <c r="H123" s="250" t="s">
        <v>51</v>
      </c>
      <c r="I123" s="250" t="s">
        <v>54</v>
      </c>
      <c r="J123" s="250" t="s">
        <v>10398</v>
      </c>
      <c r="K123" s="277"/>
    </row>
    <row r="124" spans="2:11" customFormat="1" ht="17.25" customHeight="1">
      <c r="B124" s="276"/>
      <c r="C124" s="252" t="s">
        <v>10399</v>
      </c>
      <c r="D124" s="252"/>
      <c r="E124" s="252"/>
      <c r="F124" s="253" t="s">
        <v>10400</v>
      </c>
      <c r="G124" s="254"/>
      <c r="H124" s="252"/>
      <c r="I124" s="252"/>
      <c r="J124" s="252" t="s">
        <v>10401</v>
      </c>
      <c r="K124" s="277"/>
    </row>
    <row r="125" spans="2:11" customFormat="1" ht="5.25" customHeight="1">
      <c r="B125" s="278"/>
      <c r="C125" s="255"/>
      <c r="D125" s="255"/>
      <c r="E125" s="255"/>
      <c r="F125" s="255"/>
      <c r="G125" s="279"/>
      <c r="H125" s="255"/>
      <c r="I125" s="255"/>
      <c r="J125" s="255"/>
      <c r="K125" s="280"/>
    </row>
    <row r="126" spans="2:11" customFormat="1" ht="15" customHeight="1">
      <c r="B126" s="278"/>
      <c r="C126" s="237" t="s">
        <v>5896</v>
      </c>
      <c r="D126" s="257"/>
      <c r="E126" s="257"/>
      <c r="F126" s="258" t="s">
        <v>10402</v>
      </c>
      <c r="G126" s="237"/>
      <c r="H126" s="237" t="s">
        <v>10441</v>
      </c>
      <c r="I126" s="237" t="s">
        <v>10404</v>
      </c>
      <c r="J126" s="237">
        <v>120</v>
      </c>
      <c r="K126" s="281"/>
    </row>
    <row r="127" spans="2:11" customFormat="1" ht="15" customHeight="1">
      <c r="B127" s="278"/>
      <c r="C127" s="237" t="s">
        <v>10450</v>
      </c>
      <c r="D127" s="237"/>
      <c r="E127" s="237"/>
      <c r="F127" s="258" t="s">
        <v>10402</v>
      </c>
      <c r="G127" s="237"/>
      <c r="H127" s="237" t="s">
        <v>10451</v>
      </c>
      <c r="I127" s="237" t="s">
        <v>10404</v>
      </c>
      <c r="J127" s="237" t="s">
        <v>10452</v>
      </c>
      <c r="K127" s="281"/>
    </row>
    <row r="128" spans="2:11" customFormat="1" ht="15" customHeight="1">
      <c r="B128" s="278"/>
      <c r="C128" s="237" t="s">
        <v>82</v>
      </c>
      <c r="D128" s="237"/>
      <c r="E128" s="237"/>
      <c r="F128" s="258" t="s">
        <v>10402</v>
      </c>
      <c r="G128" s="237"/>
      <c r="H128" s="237" t="s">
        <v>10453</v>
      </c>
      <c r="I128" s="237" t="s">
        <v>10404</v>
      </c>
      <c r="J128" s="237" t="s">
        <v>10452</v>
      </c>
      <c r="K128" s="281"/>
    </row>
    <row r="129" spans="2:11" customFormat="1" ht="15" customHeight="1">
      <c r="B129" s="278"/>
      <c r="C129" s="237" t="s">
        <v>10412</v>
      </c>
      <c r="D129" s="237"/>
      <c r="E129" s="237"/>
      <c r="F129" s="258" t="s">
        <v>10407</v>
      </c>
      <c r="G129" s="237"/>
      <c r="H129" s="237" t="s">
        <v>10413</v>
      </c>
      <c r="I129" s="237" t="s">
        <v>10404</v>
      </c>
      <c r="J129" s="237">
        <v>15</v>
      </c>
      <c r="K129" s="281"/>
    </row>
    <row r="130" spans="2:11" customFormat="1" ht="15" customHeight="1">
      <c r="B130" s="278"/>
      <c r="C130" s="237" t="s">
        <v>10414</v>
      </c>
      <c r="D130" s="237"/>
      <c r="E130" s="237"/>
      <c r="F130" s="258" t="s">
        <v>10407</v>
      </c>
      <c r="G130" s="237"/>
      <c r="H130" s="237" t="s">
        <v>10415</v>
      </c>
      <c r="I130" s="237" t="s">
        <v>10404</v>
      </c>
      <c r="J130" s="237">
        <v>15</v>
      </c>
      <c r="K130" s="281"/>
    </row>
    <row r="131" spans="2:11" customFormat="1" ht="15" customHeight="1">
      <c r="B131" s="278"/>
      <c r="C131" s="237" t="s">
        <v>10416</v>
      </c>
      <c r="D131" s="237"/>
      <c r="E131" s="237"/>
      <c r="F131" s="258" t="s">
        <v>10407</v>
      </c>
      <c r="G131" s="237"/>
      <c r="H131" s="237" t="s">
        <v>10417</v>
      </c>
      <c r="I131" s="237" t="s">
        <v>10404</v>
      </c>
      <c r="J131" s="237">
        <v>20</v>
      </c>
      <c r="K131" s="281"/>
    </row>
    <row r="132" spans="2:11" customFormat="1" ht="15" customHeight="1">
      <c r="B132" s="278"/>
      <c r="C132" s="237" t="s">
        <v>10418</v>
      </c>
      <c r="D132" s="237"/>
      <c r="E132" s="237"/>
      <c r="F132" s="258" t="s">
        <v>10407</v>
      </c>
      <c r="G132" s="237"/>
      <c r="H132" s="237" t="s">
        <v>10419</v>
      </c>
      <c r="I132" s="237" t="s">
        <v>10404</v>
      </c>
      <c r="J132" s="237">
        <v>20</v>
      </c>
      <c r="K132" s="281"/>
    </row>
    <row r="133" spans="2:11" customFormat="1" ht="15" customHeight="1">
      <c r="B133" s="278"/>
      <c r="C133" s="237" t="s">
        <v>10406</v>
      </c>
      <c r="D133" s="237"/>
      <c r="E133" s="237"/>
      <c r="F133" s="258" t="s">
        <v>10407</v>
      </c>
      <c r="G133" s="237"/>
      <c r="H133" s="237" t="s">
        <v>10441</v>
      </c>
      <c r="I133" s="237" t="s">
        <v>10404</v>
      </c>
      <c r="J133" s="237">
        <v>50</v>
      </c>
      <c r="K133" s="281"/>
    </row>
    <row r="134" spans="2:11" customFormat="1" ht="15" customHeight="1">
      <c r="B134" s="278"/>
      <c r="C134" s="237" t="s">
        <v>10420</v>
      </c>
      <c r="D134" s="237"/>
      <c r="E134" s="237"/>
      <c r="F134" s="258" t="s">
        <v>10407</v>
      </c>
      <c r="G134" s="237"/>
      <c r="H134" s="237" t="s">
        <v>10441</v>
      </c>
      <c r="I134" s="237" t="s">
        <v>10404</v>
      </c>
      <c r="J134" s="237">
        <v>50</v>
      </c>
      <c r="K134" s="281"/>
    </row>
    <row r="135" spans="2:11" customFormat="1" ht="15" customHeight="1">
      <c r="B135" s="278"/>
      <c r="C135" s="237" t="s">
        <v>10426</v>
      </c>
      <c r="D135" s="237"/>
      <c r="E135" s="237"/>
      <c r="F135" s="258" t="s">
        <v>10407</v>
      </c>
      <c r="G135" s="237"/>
      <c r="H135" s="237" t="s">
        <v>10441</v>
      </c>
      <c r="I135" s="237" t="s">
        <v>10404</v>
      </c>
      <c r="J135" s="237">
        <v>50</v>
      </c>
      <c r="K135" s="281"/>
    </row>
    <row r="136" spans="2:11" customFormat="1" ht="15" customHeight="1">
      <c r="B136" s="278"/>
      <c r="C136" s="237" t="s">
        <v>10428</v>
      </c>
      <c r="D136" s="237"/>
      <c r="E136" s="237"/>
      <c r="F136" s="258" t="s">
        <v>10407</v>
      </c>
      <c r="G136" s="237"/>
      <c r="H136" s="237" t="s">
        <v>10441</v>
      </c>
      <c r="I136" s="237" t="s">
        <v>10404</v>
      </c>
      <c r="J136" s="237">
        <v>50</v>
      </c>
      <c r="K136" s="281"/>
    </row>
    <row r="137" spans="2:11" customFormat="1" ht="15" customHeight="1">
      <c r="B137" s="278"/>
      <c r="C137" s="237" t="s">
        <v>10429</v>
      </c>
      <c r="D137" s="237"/>
      <c r="E137" s="237"/>
      <c r="F137" s="258" t="s">
        <v>10407</v>
      </c>
      <c r="G137" s="237"/>
      <c r="H137" s="237" t="s">
        <v>10454</v>
      </c>
      <c r="I137" s="237" t="s">
        <v>10404</v>
      </c>
      <c r="J137" s="237">
        <v>255</v>
      </c>
      <c r="K137" s="281"/>
    </row>
    <row r="138" spans="2:11" customFormat="1" ht="15" customHeight="1">
      <c r="B138" s="278"/>
      <c r="C138" s="237" t="s">
        <v>10431</v>
      </c>
      <c r="D138" s="237"/>
      <c r="E138" s="237"/>
      <c r="F138" s="258" t="s">
        <v>10402</v>
      </c>
      <c r="G138" s="237"/>
      <c r="H138" s="237" t="s">
        <v>10455</v>
      </c>
      <c r="I138" s="237" t="s">
        <v>10433</v>
      </c>
      <c r="J138" s="237"/>
      <c r="K138" s="281"/>
    </row>
    <row r="139" spans="2:11" customFormat="1" ht="15" customHeight="1">
      <c r="B139" s="278"/>
      <c r="C139" s="237" t="s">
        <v>10434</v>
      </c>
      <c r="D139" s="237"/>
      <c r="E139" s="237"/>
      <c r="F139" s="258" t="s">
        <v>10402</v>
      </c>
      <c r="G139" s="237"/>
      <c r="H139" s="237" t="s">
        <v>10456</v>
      </c>
      <c r="I139" s="237" t="s">
        <v>10436</v>
      </c>
      <c r="J139" s="237"/>
      <c r="K139" s="281"/>
    </row>
    <row r="140" spans="2:11" customFormat="1" ht="15" customHeight="1">
      <c r="B140" s="278"/>
      <c r="C140" s="237" t="s">
        <v>10437</v>
      </c>
      <c r="D140" s="237"/>
      <c r="E140" s="237"/>
      <c r="F140" s="258" t="s">
        <v>10402</v>
      </c>
      <c r="G140" s="237"/>
      <c r="H140" s="237" t="s">
        <v>10437</v>
      </c>
      <c r="I140" s="237" t="s">
        <v>10436</v>
      </c>
      <c r="J140" s="237"/>
      <c r="K140" s="281"/>
    </row>
    <row r="141" spans="2:11" customFormat="1" ht="15" customHeight="1">
      <c r="B141" s="278"/>
      <c r="C141" s="237" t="s">
        <v>35</v>
      </c>
      <c r="D141" s="237"/>
      <c r="E141" s="237"/>
      <c r="F141" s="258" t="s">
        <v>10402</v>
      </c>
      <c r="G141" s="237"/>
      <c r="H141" s="237" t="s">
        <v>10457</v>
      </c>
      <c r="I141" s="237" t="s">
        <v>10436</v>
      </c>
      <c r="J141" s="237"/>
      <c r="K141" s="281"/>
    </row>
    <row r="142" spans="2:11" customFormat="1" ht="15" customHeight="1">
      <c r="B142" s="278"/>
      <c r="C142" s="237" t="s">
        <v>10458</v>
      </c>
      <c r="D142" s="237"/>
      <c r="E142" s="237"/>
      <c r="F142" s="258" t="s">
        <v>10402</v>
      </c>
      <c r="G142" s="237"/>
      <c r="H142" s="237" t="s">
        <v>10459</v>
      </c>
      <c r="I142" s="237" t="s">
        <v>10436</v>
      </c>
      <c r="J142" s="237"/>
      <c r="K142" s="281"/>
    </row>
    <row r="143" spans="2:11" customFormat="1" ht="15" customHeight="1">
      <c r="B143" s="282"/>
      <c r="C143" s="283"/>
      <c r="D143" s="283"/>
      <c r="E143" s="283"/>
      <c r="F143" s="283"/>
      <c r="G143" s="283"/>
      <c r="H143" s="283"/>
      <c r="I143" s="283"/>
      <c r="J143" s="283"/>
      <c r="K143" s="284"/>
    </row>
    <row r="144" spans="2:11" customFormat="1" ht="18.75" customHeight="1">
      <c r="B144" s="269"/>
      <c r="C144" s="269"/>
      <c r="D144" s="269"/>
      <c r="E144" s="269"/>
      <c r="F144" s="270"/>
      <c r="G144" s="269"/>
      <c r="H144" s="269"/>
      <c r="I144" s="269"/>
      <c r="J144" s="269"/>
      <c r="K144" s="269"/>
    </row>
    <row r="145" spans="2:11" customFormat="1" ht="18.75" customHeight="1">
      <c r="B145" s="244"/>
      <c r="C145" s="244"/>
      <c r="D145" s="244"/>
      <c r="E145" s="244"/>
      <c r="F145" s="244"/>
      <c r="G145" s="244"/>
      <c r="H145" s="244"/>
      <c r="I145" s="244"/>
      <c r="J145" s="244"/>
      <c r="K145" s="244"/>
    </row>
    <row r="146" spans="2:11" customFormat="1" ht="7.5" customHeight="1">
      <c r="B146" s="245"/>
      <c r="C146" s="246"/>
      <c r="D146" s="246"/>
      <c r="E146" s="246"/>
      <c r="F146" s="246"/>
      <c r="G146" s="246"/>
      <c r="H146" s="246"/>
      <c r="I146" s="246"/>
      <c r="J146" s="246"/>
      <c r="K146" s="247"/>
    </row>
    <row r="147" spans="2:11" customFormat="1" ht="45" customHeight="1">
      <c r="B147" s="248"/>
      <c r="C147" s="380" t="s">
        <v>10460</v>
      </c>
      <c r="D147" s="380"/>
      <c r="E147" s="380"/>
      <c r="F147" s="380"/>
      <c r="G147" s="380"/>
      <c r="H147" s="380"/>
      <c r="I147" s="380"/>
      <c r="J147" s="380"/>
      <c r="K147" s="249"/>
    </row>
    <row r="148" spans="2:11" customFormat="1" ht="17.25" customHeight="1">
      <c r="B148" s="248"/>
      <c r="C148" s="250" t="s">
        <v>10396</v>
      </c>
      <c r="D148" s="250"/>
      <c r="E148" s="250"/>
      <c r="F148" s="250" t="s">
        <v>10397</v>
      </c>
      <c r="G148" s="251"/>
      <c r="H148" s="250" t="s">
        <v>51</v>
      </c>
      <c r="I148" s="250" t="s">
        <v>54</v>
      </c>
      <c r="J148" s="250" t="s">
        <v>10398</v>
      </c>
      <c r="K148" s="249"/>
    </row>
    <row r="149" spans="2:11" customFormat="1" ht="17.25" customHeight="1">
      <c r="B149" s="248"/>
      <c r="C149" s="252" t="s">
        <v>10399</v>
      </c>
      <c r="D149" s="252"/>
      <c r="E149" s="252"/>
      <c r="F149" s="253" t="s">
        <v>10400</v>
      </c>
      <c r="G149" s="254"/>
      <c r="H149" s="252"/>
      <c r="I149" s="252"/>
      <c r="J149" s="252" t="s">
        <v>10401</v>
      </c>
      <c r="K149" s="249"/>
    </row>
    <row r="150" spans="2:11" customFormat="1" ht="5.25" customHeight="1">
      <c r="B150" s="260"/>
      <c r="C150" s="255"/>
      <c r="D150" s="255"/>
      <c r="E150" s="255"/>
      <c r="F150" s="255"/>
      <c r="G150" s="256"/>
      <c r="H150" s="255"/>
      <c r="I150" s="255"/>
      <c r="J150" s="255"/>
      <c r="K150" s="281"/>
    </row>
    <row r="151" spans="2:11" customFormat="1" ht="15" customHeight="1">
      <c r="B151" s="260"/>
      <c r="C151" s="285" t="s">
        <v>5896</v>
      </c>
      <c r="D151" s="237"/>
      <c r="E151" s="237"/>
      <c r="F151" s="286" t="s">
        <v>10402</v>
      </c>
      <c r="G151" s="237"/>
      <c r="H151" s="285" t="s">
        <v>10441</v>
      </c>
      <c r="I151" s="285" t="s">
        <v>10404</v>
      </c>
      <c r="J151" s="285">
        <v>120</v>
      </c>
      <c r="K151" s="281"/>
    </row>
    <row r="152" spans="2:11" customFormat="1" ht="15" customHeight="1">
      <c r="B152" s="260"/>
      <c r="C152" s="285" t="s">
        <v>10450</v>
      </c>
      <c r="D152" s="237"/>
      <c r="E152" s="237"/>
      <c r="F152" s="286" t="s">
        <v>10402</v>
      </c>
      <c r="G152" s="237"/>
      <c r="H152" s="285" t="s">
        <v>10461</v>
      </c>
      <c r="I152" s="285" t="s">
        <v>10404</v>
      </c>
      <c r="J152" s="285" t="s">
        <v>10452</v>
      </c>
      <c r="K152" s="281"/>
    </row>
    <row r="153" spans="2:11" customFormat="1" ht="15" customHeight="1">
      <c r="B153" s="260"/>
      <c r="C153" s="285" t="s">
        <v>82</v>
      </c>
      <c r="D153" s="237"/>
      <c r="E153" s="237"/>
      <c r="F153" s="286" t="s">
        <v>10402</v>
      </c>
      <c r="G153" s="237"/>
      <c r="H153" s="285" t="s">
        <v>10462</v>
      </c>
      <c r="I153" s="285" t="s">
        <v>10404</v>
      </c>
      <c r="J153" s="285" t="s">
        <v>10452</v>
      </c>
      <c r="K153" s="281"/>
    </row>
    <row r="154" spans="2:11" customFormat="1" ht="15" customHeight="1">
      <c r="B154" s="260"/>
      <c r="C154" s="285" t="s">
        <v>10406</v>
      </c>
      <c r="D154" s="237"/>
      <c r="E154" s="237"/>
      <c r="F154" s="286" t="s">
        <v>10407</v>
      </c>
      <c r="G154" s="237"/>
      <c r="H154" s="285" t="s">
        <v>10441</v>
      </c>
      <c r="I154" s="285" t="s">
        <v>10404</v>
      </c>
      <c r="J154" s="285">
        <v>50</v>
      </c>
      <c r="K154" s="281"/>
    </row>
    <row r="155" spans="2:11" customFormat="1" ht="15" customHeight="1">
      <c r="B155" s="260"/>
      <c r="C155" s="285" t="s">
        <v>10409</v>
      </c>
      <c r="D155" s="237"/>
      <c r="E155" s="237"/>
      <c r="F155" s="286" t="s">
        <v>10402</v>
      </c>
      <c r="G155" s="237"/>
      <c r="H155" s="285" t="s">
        <v>10441</v>
      </c>
      <c r="I155" s="285" t="s">
        <v>10411</v>
      </c>
      <c r="J155" s="285"/>
      <c r="K155" s="281"/>
    </row>
    <row r="156" spans="2:11" customFormat="1" ht="15" customHeight="1">
      <c r="B156" s="260"/>
      <c r="C156" s="285" t="s">
        <v>10420</v>
      </c>
      <c r="D156" s="237"/>
      <c r="E156" s="237"/>
      <c r="F156" s="286" t="s">
        <v>10407</v>
      </c>
      <c r="G156" s="237"/>
      <c r="H156" s="285" t="s">
        <v>10441</v>
      </c>
      <c r="I156" s="285" t="s">
        <v>10404</v>
      </c>
      <c r="J156" s="285">
        <v>50</v>
      </c>
      <c r="K156" s="281"/>
    </row>
    <row r="157" spans="2:11" customFormat="1" ht="15" customHeight="1">
      <c r="B157" s="260"/>
      <c r="C157" s="285" t="s">
        <v>10428</v>
      </c>
      <c r="D157" s="237"/>
      <c r="E157" s="237"/>
      <c r="F157" s="286" t="s">
        <v>10407</v>
      </c>
      <c r="G157" s="237"/>
      <c r="H157" s="285" t="s">
        <v>10441</v>
      </c>
      <c r="I157" s="285" t="s">
        <v>10404</v>
      </c>
      <c r="J157" s="285">
        <v>50</v>
      </c>
      <c r="K157" s="281"/>
    </row>
    <row r="158" spans="2:11" customFormat="1" ht="15" customHeight="1">
      <c r="B158" s="260"/>
      <c r="C158" s="285" t="s">
        <v>10426</v>
      </c>
      <c r="D158" s="237"/>
      <c r="E158" s="237"/>
      <c r="F158" s="286" t="s">
        <v>10407</v>
      </c>
      <c r="G158" s="237"/>
      <c r="H158" s="285" t="s">
        <v>10441</v>
      </c>
      <c r="I158" s="285" t="s">
        <v>10404</v>
      </c>
      <c r="J158" s="285">
        <v>50</v>
      </c>
      <c r="K158" s="281"/>
    </row>
    <row r="159" spans="2:11" customFormat="1" ht="15" customHeight="1">
      <c r="B159" s="260"/>
      <c r="C159" s="285" t="s">
        <v>308</v>
      </c>
      <c r="D159" s="237"/>
      <c r="E159" s="237"/>
      <c r="F159" s="286" t="s">
        <v>10402</v>
      </c>
      <c r="G159" s="237"/>
      <c r="H159" s="285" t="s">
        <v>10463</v>
      </c>
      <c r="I159" s="285" t="s">
        <v>10404</v>
      </c>
      <c r="J159" s="285" t="s">
        <v>10464</v>
      </c>
      <c r="K159" s="281"/>
    </row>
    <row r="160" spans="2:11" customFormat="1" ht="15" customHeight="1">
      <c r="B160" s="260"/>
      <c r="C160" s="285" t="s">
        <v>10465</v>
      </c>
      <c r="D160" s="237"/>
      <c r="E160" s="237"/>
      <c r="F160" s="286" t="s">
        <v>10402</v>
      </c>
      <c r="G160" s="237"/>
      <c r="H160" s="285" t="s">
        <v>10466</v>
      </c>
      <c r="I160" s="285" t="s">
        <v>10436</v>
      </c>
      <c r="J160" s="285"/>
      <c r="K160" s="281"/>
    </row>
    <row r="161" spans="2:11" customFormat="1" ht="15" customHeight="1">
      <c r="B161" s="287"/>
      <c r="C161" s="267"/>
      <c r="D161" s="267"/>
      <c r="E161" s="267"/>
      <c r="F161" s="267"/>
      <c r="G161" s="267"/>
      <c r="H161" s="267"/>
      <c r="I161" s="267"/>
      <c r="J161" s="267"/>
      <c r="K161" s="288"/>
    </row>
    <row r="162" spans="2:11" customFormat="1" ht="18.75" customHeight="1">
      <c r="B162" s="269"/>
      <c r="C162" s="279"/>
      <c r="D162" s="279"/>
      <c r="E162" s="279"/>
      <c r="F162" s="289"/>
      <c r="G162" s="279"/>
      <c r="H162" s="279"/>
      <c r="I162" s="279"/>
      <c r="J162" s="279"/>
      <c r="K162" s="269"/>
    </row>
    <row r="163" spans="2:11" customFormat="1" ht="18.75" customHeight="1">
      <c r="B163" s="244"/>
      <c r="C163" s="244"/>
      <c r="D163" s="244"/>
      <c r="E163" s="244"/>
      <c r="F163" s="244"/>
      <c r="G163" s="244"/>
      <c r="H163" s="244"/>
      <c r="I163" s="244"/>
      <c r="J163" s="244"/>
      <c r="K163" s="244"/>
    </row>
    <row r="164" spans="2:11" customFormat="1" ht="7.5" customHeight="1">
      <c r="B164" s="226"/>
      <c r="C164" s="227"/>
      <c r="D164" s="227"/>
      <c r="E164" s="227"/>
      <c r="F164" s="227"/>
      <c r="G164" s="227"/>
      <c r="H164" s="227"/>
      <c r="I164" s="227"/>
      <c r="J164" s="227"/>
      <c r="K164" s="228"/>
    </row>
    <row r="165" spans="2:11" customFormat="1" ht="45" customHeight="1">
      <c r="B165" s="229"/>
      <c r="C165" s="378" t="s">
        <v>10467</v>
      </c>
      <c r="D165" s="378"/>
      <c r="E165" s="378"/>
      <c r="F165" s="378"/>
      <c r="G165" s="378"/>
      <c r="H165" s="378"/>
      <c r="I165" s="378"/>
      <c r="J165" s="378"/>
      <c r="K165" s="230"/>
    </row>
    <row r="166" spans="2:11" customFormat="1" ht="17.25" customHeight="1">
      <c r="B166" s="229"/>
      <c r="C166" s="250" t="s">
        <v>10396</v>
      </c>
      <c r="D166" s="250"/>
      <c r="E166" s="250"/>
      <c r="F166" s="250" t="s">
        <v>10397</v>
      </c>
      <c r="G166" s="290"/>
      <c r="H166" s="291" t="s">
        <v>51</v>
      </c>
      <c r="I166" s="291" t="s">
        <v>54</v>
      </c>
      <c r="J166" s="250" t="s">
        <v>10398</v>
      </c>
      <c r="K166" s="230"/>
    </row>
    <row r="167" spans="2:11" customFormat="1" ht="17.25" customHeight="1">
      <c r="B167" s="231"/>
      <c r="C167" s="252" t="s">
        <v>10399</v>
      </c>
      <c r="D167" s="252"/>
      <c r="E167" s="252"/>
      <c r="F167" s="253" t="s">
        <v>10400</v>
      </c>
      <c r="G167" s="292"/>
      <c r="H167" s="293"/>
      <c r="I167" s="293"/>
      <c r="J167" s="252" t="s">
        <v>10401</v>
      </c>
      <c r="K167" s="232"/>
    </row>
    <row r="168" spans="2:11" customFormat="1" ht="5.25" customHeight="1">
      <c r="B168" s="260"/>
      <c r="C168" s="255"/>
      <c r="D168" s="255"/>
      <c r="E168" s="255"/>
      <c r="F168" s="255"/>
      <c r="G168" s="256"/>
      <c r="H168" s="255"/>
      <c r="I168" s="255"/>
      <c r="J168" s="255"/>
      <c r="K168" s="281"/>
    </row>
    <row r="169" spans="2:11" customFormat="1" ht="15" customHeight="1">
      <c r="B169" s="260"/>
      <c r="C169" s="237" t="s">
        <v>5896</v>
      </c>
      <c r="D169" s="237"/>
      <c r="E169" s="237"/>
      <c r="F169" s="258" t="s">
        <v>10402</v>
      </c>
      <c r="G169" s="237"/>
      <c r="H169" s="237" t="s">
        <v>10441</v>
      </c>
      <c r="I169" s="237" t="s">
        <v>10404</v>
      </c>
      <c r="J169" s="237">
        <v>120</v>
      </c>
      <c r="K169" s="281"/>
    </row>
    <row r="170" spans="2:11" customFormat="1" ht="15" customHeight="1">
      <c r="B170" s="260"/>
      <c r="C170" s="237" t="s">
        <v>10450</v>
      </c>
      <c r="D170" s="237"/>
      <c r="E170" s="237"/>
      <c r="F170" s="258" t="s">
        <v>10402</v>
      </c>
      <c r="G170" s="237"/>
      <c r="H170" s="237" t="s">
        <v>10451</v>
      </c>
      <c r="I170" s="237" t="s">
        <v>10404</v>
      </c>
      <c r="J170" s="237" t="s">
        <v>10452</v>
      </c>
      <c r="K170" s="281"/>
    </row>
    <row r="171" spans="2:11" customFormat="1" ht="15" customHeight="1">
      <c r="B171" s="260"/>
      <c r="C171" s="237" t="s">
        <v>82</v>
      </c>
      <c r="D171" s="237"/>
      <c r="E171" s="237"/>
      <c r="F171" s="258" t="s">
        <v>10402</v>
      </c>
      <c r="G171" s="237"/>
      <c r="H171" s="237" t="s">
        <v>10468</v>
      </c>
      <c r="I171" s="237" t="s">
        <v>10404</v>
      </c>
      <c r="J171" s="237" t="s">
        <v>10452</v>
      </c>
      <c r="K171" s="281"/>
    </row>
    <row r="172" spans="2:11" customFormat="1" ht="15" customHeight="1">
      <c r="B172" s="260"/>
      <c r="C172" s="237" t="s">
        <v>10406</v>
      </c>
      <c r="D172" s="237"/>
      <c r="E172" s="237"/>
      <c r="F172" s="258" t="s">
        <v>10407</v>
      </c>
      <c r="G172" s="237"/>
      <c r="H172" s="237" t="s">
        <v>10468</v>
      </c>
      <c r="I172" s="237" t="s">
        <v>10404</v>
      </c>
      <c r="J172" s="237">
        <v>50</v>
      </c>
      <c r="K172" s="281"/>
    </row>
    <row r="173" spans="2:11" customFormat="1" ht="15" customHeight="1">
      <c r="B173" s="260"/>
      <c r="C173" s="237" t="s">
        <v>10409</v>
      </c>
      <c r="D173" s="237"/>
      <c r="E173" s="237"/>
      <c r="F173" s="258" t="s">
        <v>10402</v>
      </c>
      <c r="G173" s="237"/>
      <c r="H173" s="237" t="s">
        <v>10468</v>
      </c>
      <c r="I173" s="237" t="s">
        <v>10411</v>
      </c>
      <c r="J173" s="237"/>
      <c r="K173" s="281"/>
    </row>
    <row r="174" spans="2:11" customFormat="1" ht="15" customHeight="1">
      <c r="B174" s="260"/>
      <c r="C174" s="237" t="s">
        <v>10420</v>
      </c>
      <c r="D174" s="237"/>
      <c r="E174" s="237"/>
      <c r="F174" s="258" t="s">
        <v>10407</v>
      </c>
      <c r="G174" s="237"/>
      <c r="H174" s="237" t="s">
        <v>10468</v>
      </c>
      <c r="I174" s="237" t="s">
        <v>10404</v>
      </c>
      <c r="J174" s="237">
        <v>50</v>
      </c>
      <c r="K174" s="281"/>
    </row>
    <row r="175" spans="2:11" customFormat="1" ht="15" customHeight="1">
      <c r="B175" s="260"/>
      <c r="C175" s="237" t="s">
        <v>10428</v>
      </c>
      <c r="D175" s="237"/>
      <c r="E175" s="237"/>
      <c r="F175" s="258" t="s">
        <v>10407</v>
      </c>
      <c r="G175" s="237"/>
      <c r="H175" s="237" t="s">
        <v>10468</v>
      </c>
      <c r="I175" s="237" t="s">
        <v>10404</v>
      </c>
      <c r="J175" s="237">
        <v>50</v>
      </c>
      <c r="K175" s="281"/>
    </row>
    <row r="176" spans="2:11" customFormat="1" ht="15" customHeight="1">
      <c r="B176" s="260"/>
      <c r="C176" s="237" t="s">
        <v>10426</v>
      </c>
      <c r="D176" s="237"/>
      <c r="E176" s="237"/>
      <c r="F176" s="258" t="s">
        <v>10407</v>
      </c>
      <c r="G176" s="237"/>
      <c r="H176" s="237" t="s">
        <v>10468</v>
      </c>
      <c r="I176" s="237" t="s">
        <v>10404</v>
      </c>
      <c r="J176" s="237">
        <v>50</v>
      </c>
      <c r="K176" s="281"/>
    </row>
    <row r="177" spans="2:11" customFormat="1" ht="15" customHeight="1">
      <c r="B177" s="260"/>
      <c r="C177" s="237" t="s">
        <v>315</v>
      </c>
      <c r="D177" s="237"/>
      <c r="E177" s="237"/>
      <c r="F177" s="258" t="s">
        <v>10402</v>
      </c>
      <c r="G177" s="237"/>
      <c r="H177" s="237" t="s">
        <v>10469</v>
      </c>
      <c r="I177" s="237" t="s">
        <v>10470</v>
      </c>
      <c r="J177" s="237"/>
      <c r="K177" s="281"/>
    </row>
    <row r="178" spans="2:11" customFormat="1" ht="15" customHeight="1">
      <c r="B178" s="260"/>
      <c r="C178" s="237" t="s">
        <v>54</v>
      </c>
      <c r="D178" s="237"/>
      <c r="E178" s="237"/>
      <c r="F178" s="258" t="s">
        <v>10402</v>
      </c>
      <c r="G178" s="237"/>
      <c r="H178" s="237" t="s">
        <v>10471</v>
      </c>
      <c r="I178" s="237" t="s">
        <v>10472</v>
      </c>
      <c r="J178" s="237">
        <v>1</v>
      </c>
      <c r="K178" s="281"/>
    </row>
    <row r="179" spans="2:11" customFormat="1" ht="15" customHeight="1">
      <c r="B179" s="260"/>
      <c r="C179" s="237" t="s">
        <v>50</v>
      </c>
      <c r="D179" s="237"/>
      <c r="E179" s="237"/>
      <c r="F179" s="258" t="s">
        <v>10402</v>
      </c>
      <c r="G179" s="237"/>
      <c r="H179" s="237" t="s">
        <v>10473</v>
      </c>
      <c r="I179" s="237" t="s">
        <v>10404</v>
      </c>
      <c r="J179" s="237">
        <v>20</v>
      </c>
      <c r="K179" s="281"/>
    </row>
    <row r="180" spans="2:11" customFormat="1" ht="15" customHeight="1">
      <c r="B180" s="260"/>
      <c r="C180" s="237" t="s">
        <v>51</v>
      </c>
      <c r="D180" s="237"/>
      <c r="E180" s="237"/>
      <c r="F180" s="258" t="s">
        <v>10402</v>
      </c>
      <c r="G180" s="237"/>
      <c r="H180" s="237" t="s">
        <v>10474</v>
      </c>
      <c r="I180" s="237" t="s">
        <v>10404</v>
      </c>
      <c r="J180" s="237">
        <v>255</v>
      </c>
      <c r="K180" s="281"/>
    </row>
    <row r="181" spans="2:11" customFormat="1" ht="15" customHeight="1">
      <c r="B181" s="260"/>
      <c r="C181" s="237" t="s">
        <v>316</v>
      </c>
      <c r="D181" s="237"/>
      <c r="E181" s="237"/>
      <c r="F181" s="258" t="s">
        <v>10402</v>
      </c>
      <c r="G181" s="237"/>
      <c r="H181" s="237" t="s">
        <v>10366</v>
      </c>
      <c r="I181" s="237" t="s">
        <v>10404</v>
      </c>
      <c r="J181" s="237">
        <v>10</v>
      </c>
      <c r="K181" s="281"/>
    </row>
    <row r="182" spans="2:11" customFormat="1" ht="15" customHeight="1">
      <c r="B182" s="260"/>
      <c r="C182" s="237" t="s">
        <v>317</v>
      </c>
      <c r="D182" s="237"/>
      <c r="E182" s="237"/>
      <c r="F182" s="258" t="s">
        <v>10402</v>
      </c>
      <c r="G182" s="237"/>
      <c r="H182" s="237" t="s">
        <v>10475</v>
      </c>
      <c r="I182" s="237" t="s">
        <v>10436</v>
      </c>
      <c r="J182" s="237"/>
      <c r="K182" s="281"/>
    </row>
    <row r="183" spans="2:11" customFormat="1" ht="15" customHeight="1">
      <c r="B183" s="260"/>
      <c r="C183" s="237" t="s">
        <v>10476</v>
      </c>
      <c r="D183" s="237"/>
      <c r="E183" s="237"/>
      <c r="F183" s="258" t="s">
        <v>10402</v>
      </c>
      <c r="G183" s="237"/>
      <c r="H183" s="237" t="s">
        <v>10477</v>
      </c>
      <c r="I183" s="237" t="s">
        <v>10436</v>
      </c>
      <c r="J183" s="237"/>
      <c r="K183" s="281"/>
    </row>
    <row r="184" spans="2:11" customFormat="1" ht="15" customHeight="1">
      <c r="B184" s="260"/>
      <c r="C184" s="237" t="s">
        <v>10465</v>
      </c>
      <c r="D184" s="237"/>
      <c r="E184" s="237"/>
      <c r="F184" s="258" t="s">
        <v>10402</v>
      </c>
      <c r="G184" s="237"/>
      <c r="H184" s="237" t="s">
        <v>10478</v>
      </c>
      <c r="I184" s="237" t="s">
        <v>10436</v>
      </c>
      <c r="J184" s="237"/>
      <c r="K184" s="281"/>
    </row>
    <row r="185" spans="2:11" customFormat="1" ht="15" customHeight="1">
      <c r="B185" s="260"/>
      <c r="C185" s="237" t="s">
        <v>319</v>
      </c>
      <c r="D185" s="237"/>
      <c r="E185" s="237"/>
      <c r="F185" s="258" t="s">
        <v>10407</v>
      </c>
      <c r="G185" s="237"/>
      <c r="H185" s="237" t="s">
        <v>10479</v>
      </c>
      <c r="I185" s="237" t="s">
        <v>10404</v>
      </c>
      <c r="J185" s="237">
        <v>50</v>
      </c>
      <c r="K185" s="281"/>
    </row>
    <row r="186" spans="2:11" customFormat="1" ht="15" customHeight="1">
      <c r="B186" s="260"/>
      <c r="C186" s="237" t="s">
        <v>10480</v>
      </c>
      <c r="D186" s="237"/>
      <c r="E186" s="237"/>
      <c r="F186" s="258" t="s">
        <v>10407</v>
      </c>
      <c r="G186" s="237"/>
      <c r="H186" s="237" t="s">
        <v>10481</v>
      </c>
      <c r="I186" s="237" t="s">
        <v>10482</v>
      </c>
      <c r="J186" s="237"/>
      <c r="K186" s="281"/>
    </row>
    <row r="187" spans="2:11" customFormat="1" ht="15" customHeight="1">
      <c r="B187" s="260"/>
      <c r="C187" s="237" t="s">
        <v>10483</v>
      </c>
      <c r="D187" s="237"/>
      <c r="E187" s="237"/>
      <c r="F187" s="258" t="s">
        <v>10407</v>
      </c>
      <c r="G187" s="237"/>
      <c r="H187" s="237" t="s">
        <v>10484</v>
      </c>
      <c r="I187" s="237" t="s">
        <v>10482</v>
      </c>
      <c r="J187" s="237"/>
      <c r="K187" s="281"/>
    </row>
    <row r="188" spans="2:11" customFormat="1" ht="15" customHeight="1">
      <c r="B188" s="260"/>
      <c r="C188" s="237" t="s">
        <v>10485</v>
      </c>
      <c r="D188" s="237"/>
      <c r="E188" s="237"/>
      <c r="F188" s="258" t="s">
        <v>10407</v>
      </c>
      <c r="G188" s="237"/>
      <c r="H188" s="237" t="s">
        <v>10486</v>
      </c>
      <c r="I188" s="237" t="s">
        <v>10482</v>
      </c>
      <c r="J188" s="237"/>
      <c r="K188" s="281"/>
    </row>
    <row r="189" spans="2:11" customFormat="1" ht="15" customHeight="1">
      <c r="B189" s="260"/>
      <c r="C189" s="294" t="s">
        <v>10487</v>
      </c>
      <c r="D189" s="237"/>
      <c r="E189" s="237"/>
      <c r="F189" s="258" t="s">
        <v>10407</v>
      </c>
      <c r="G189" s="237"/>
      <c r="H189" s="237" t="s">
        <v>10488</v>
      </c>
      <c r="I189" s="237" t="s">
        <v>10489</v>
      </c>
      <c r="J189" s="295" t="s">
        <v>10490</v>
      </c>
      <c r="K189" s="281"/>
    </row>
    <row r="190" spans="2:11" customFormat="1" ht="15" customHeight="1">
      <c r="B190" s="296"/>
      <c r="C190" s="297" t="s">
        <v>10491</v>
      </c>
      <c r="D190" s="298"/>
      <c r="E190" s="298"/>
      <c r="F190" s="299" t="s">
        <v>10407</v>
      </c>
      <c r="G190" s="298"/>
      <c r="H190" s="298" t="s">
        <v>10492</v>
      </c>
      <c r="I190" s="298" t="s">
        <v>10489</v>
      </c>
      <c r="J190" s="300" t="s">
        <v>10490</v>
      </c>
      <c r="K190" s="301"/>
    </row>
    <row r="191" spans="2:11" customFormat="1" ht="15" customHeight="1">
      <c r="B191" s="260"/>
      <c r="C191" s="294" t="s">
        <v>39</v>
      </c>
      <c r="D191" s="237"/>
      <c r="E191" s="237"/>
      <c r="F191" s="258" t="s">
        <v>10402</v>
      </c>
      <c r="G191" s="237"/>
      <c r="H191" s="234" t="s">
        <v>10493</v>
      </c>
      <c r="I191" s="237" t="s">
        <v>10494</v>
      </c>
      <c r="J191" s="237"/>
      <c r="K191" s="281"/>
    </row>
    <row r="192" spans="2:11" customFormat="1" ht="15" customHeight="1">
      <c r="B192" s="260"/>
      <c r="C192" s="294" t="s">
        <v>10495</v>
      </c>
      <c r="D192" s="237"/>
      <c r="E192" s="237"/>
      <c r="F192" s="258" t="s">
        <v>10402</v>
      </c>
      <c r="G192" s="237"/>
      <c r="H192" s="237" t="s">
        <v>10496</v>
      </c>
      <c r="I192" s="237" t="s">
        <v>10436</v>
      </c>
      <c r="J192" s="237"/>
      <c r="K192" s="281"/>
    </row>
    <row r="193" spans="2:11" customFormat="1" ht="15" customHeight="1">
      <c r="B193" s="260"/>
      <c r="C193" s="294" t="s">
        <v>10497</v>
      </c>
      <c r="D193" s="237"/>
      <c r="E193" s="237"/>
      <c r="F193" s="258" t="s">
        <v>10402</v>
      </c>
      <c r="G193" s="237"/>
      <c r="H193" s="237" t="s">
        <v>10498</v>
      </c>
      <c r="I193" s="237" t="s">
        <v>10436</v>
      </c>
      <c r="J193" s="237"/>
      <c r="K193" s="281"/>
    </row>
    <row r="194" spans="2:11" customFormat="1" ht="15" customHeight="1">
      <c r="B194" s="260"/>
      <c r="C194" s="294" t="s">
        <v>10499</v>
      </c>
      <c r="D194" s="237"/>
      <c r="E194" s="237"/>
      <c r="F194" s="258" t="s">
        <v>10407</v>
      </c>
      <c r="G194" s="237"/>
      <c r="H194" s="237" t="s">
        <v>10500</v>
      </c>
      <c r="I194" s="237" t="s">
        <v>10436</v>
      </c>
      <c r="J194" s="237"/>
      <c r="K194" s="281"/>
    </row>
    <row r="195" spans="2:11" customFormat="1" ht="15" customHeight="1">
      <c r="B195" s="287"/>
      <c r="C195" s="302"/>
      <c r="D195" s="267"/>
      <c r="E195" s="267"/>
      <c r="F195" s="267"/>
      <c r="G195" s="267"/>
      <c r="H195" s="267"/>
      <c r="I195" s="267"/>
      <c r="J195" s="267"/>
      <c r="K195" s="288"/>
    </row>
    <row r="196" spans="2:11" customFormat="1" ht="18.75" customHeight="1">
      <c r="B196" s="269"/>
      <c r="C196" s="279"/>
      <c r="D196" s="279"/>
      <c r="E196" s="279"/>
      <c r="F196" s="289"/>
      <c r="G196" s="279"/>
      <c r="H196" s="279"/>
      <c r="I196" s="279"/>
      <c r="J196" s="279"/>
      <c r="K196" s="269"/>
    </row>
    <row r="197" spans="2:11" customFormat="1" ht="18.75" customHeight="1">
      <c r="B197" s="269"/>
      <c r="C197" s="279"/>
      <c r="D197" s="279"/>
      <c r="E197" s="279"/>
      <c r="F197" s="289"/>
      <c r="G197" s="279"/>
      <c r="H197" s="279"/>
      <c r="I197" s="279"/>
      <c r="J197" s="279"/>
      <c r="K197" s="269"/>
    </row>
    <row r="198" spans="2:11" customFormat="1" ht="18.75" customHeight="1">
      <c r="B198" s="244"/>
      <c r="C198" s="244"/>
      <c r="D198" s="244"/>
      <c r="E198" s="244"/>
      <c r="F198" s="244"/>
      <c r="G198" s="244"/>
      <c r="H198" s="244"/>
      <c r="I198" s="244"/>
      <c r="J198" s="244"/>
      <c r="K198" s="244"/>
    </row>
    <row r="199" spans="2:11" customFormat="1" ht="13.5">
      <c r="B199" s="226"/>
      <c r="C199" s="227"/>
      <c r="D199" s="227"/>
      <c r="E199" s="227"/>
      <c r="F199" s="227"/>
      <c r="G199" s="227"/>
      <c r="H199" s="227"/>
      <c r="I199" s="227"/>
      <c r="J199" s="227"/>
      <c r="K199" s="228"/>
    </row>
    <row r="200" spans="2:11" customFormat="1" ht="21">
      <c r="B200" s="229"/>
      <c r="C200" s="378" t="s">
        <v>10501</v>
      </c>
      <c r="D200" s="378"/>
      <c r="E200" s="378"/>
      <c r="F200" s="378"/>
      <c r="G200" s="378"/>
      <c r="H200" s="378"/>
      <c r="I200" s="378"/>
      <c r="J200" s="378"/>
      <c r="K200" s="230"/>
    </row>
    <row r="201" spans="2:11" customFormat="1" ht="25.5" customHeight="1">
      <c r="B201" s="229"/>
      <c r="C201" s="303" t="s">
        <v>10502</v>
      </c>
      <c r="D201" s="303"/>
      <c r="E201" s="303"/>
      <c r="F201" s="303" t="s">
        <v>10503</v>
      </c>
      <c r="G201" s="304"/>
      <c r="H201" s="381" t="s">
        <v>10504</v>
      </c>
      <c r="I201" s="381"/>
      <c r="J201" s="381"/>
      <c r="K201" s="230"/>
    </row>
    <row r="202" spans="2:11" customFormat="1" ht="5.25" customHeight="1">
      <c r="B202" s="260"/>
      <c r="C202" s="255"/>
      <c r="D202" s="255"/>
      <c r="E202" s="255"/>
      <c r="F202" s="255"/>
      <c r="G202" s="279"/>
      <c r="H202" s="255"/>
      <c r="I202" s="255"/>
      <c r="J202" s="255"/>
      <c r="K202" s="281"/>
    </row>
    <row r="203" spans="2:11" customFormat="1" ht="15" customHeight="1">
      <c r="B203" s="260"/>
      <c r="C203" s="237" t="s">
        <v>10494</v>
      </c>
      <c r="D203" s="237"/>
      <c r="E203" s="237"/>
      <c r="F203" s="258" t="s">
        <v>40</v>
      </c>
      <c r="G203" s="237"/>
      <c r="H203" s="382" t="s">
        <v>10505</v>
      </c>
      <c r="I203" s="382"/>
      <c r="J203" s="382"/>
      <c r="K203" s="281"/>
    </row>
    <row r="204" spans="2:11" customFormat="1" ht="15" customHeight="1">
      <c r="B204" s="260"/>
      <c r="C204" s="237"/>
      <c r="D204" s="237"/>
      <c r="E204" s="237"/>
      <c r="F204" s="258" t="s">
        <v>41</v>
      </c>
      <c r="G204" s="237"/>
      <c r="H204" s="382" t="s">
        <v>10506</v>
      </c>
      <c r="I204" s="382"/>
      <c r="J204" s="382"/>
      <c r="K204" s="281"/>
    </row>
    <row r="205" spans="2:11" customFormat="1" ht="15" customHeight="1">
      <c r="B205" s="260"/>
      <c r="C205" s="237"/>
      <c r="D205" s="237"/>
      <c r="E205" s="237"/>
      <c r="F205" s="258" t="s">
        <v>44</v>
      </c>
      <c r="G205" s="237"/>
      <c r="H205" s="382" t="s">
        <v>10507</v>
      </c>
      <c r="I205" s="382"/>
      <c r="J205" s="382"/>
      <c r="K205" s="281"/>
    </row>
    <row r="206" spans="2:11" customFormat="1" ht="15" customHeight="1">
      <c r="B206" s="260"/>
      <c r="C206" s="237"/>
      <c r="D206" s="237"/>
      <c r="E206" s="237"/>
      <c r="F206" s="258" t="s">
        <v>42</v>
      </c>
      <c r="G206" s="237"/>
      <c r="H206" s="382" t="s">
        <v>10508</v>
      </c>
      <c r="I206" s="382"/>
      <c r="J206" s="382"/>
      <c r="K206" s="281"/>
    </row>
    <row r="207" spans="2:11" customFormat="1" ht="15" customHeight="1">
      <c r="B207" s="260"/>
      <c r="C207" s="237"/>
      <c r="D207" s="237"/>
      <c r="E207" s="237"/>
      <c r="F207" s="258" t="s">
        <v>43</v>
      </c>
      <c r="G207" s="237"/>
      <c r="H207" s="382" t="s">
        <v>10509</v>
      </c>
      <c r="I207" s="382"/>
      <c r="J207" s="382"/>
      <c r="K207" s="281"/>
    </row>
    <row r="208" spans="2:11" customFormat="1" ht="15" customHeight="1">
      <c r="B208" s="260"/>
      <c r="C208" s="237"/>
      <c r="D208" s="237"/>
      <c r="E208" s="237"/>
      <c r="F208" s="258"/>
      <c r="G208" s="237"/>
      <c r="H208" s="237"/>
      <c r="I208" s="237"/>
      <c r="J208" s="237"/>
      <c r="K208" s="281"/>
    </row>
    <row r="209" spans="2:11" customFormat="1" ht="15" customHeight="1">
      <c r="B209" s="260"/>
      <c r="C209" s="237" t="s">
        <v>10448</v>
      </c>
      <c r="D209" s="237"/>
      <c r="E209" s="237"/>
      <c r="F209" s="258" t="s">
        <v>75</v>
      </c>
      <c r="G209" s="237"/>
      <c r="H209" s="382" t="s">
        <v>10510</v>
      </c>
      <c r="I209" s="382"/>
      <c r="J209" s="382"/>
      <c r="K209" s="281"/>
    </row>
    <row r="210" spans="2:11" customFormat="1" ht="15" customHeight="1">
      <c r="B210" s="260"/>
      <c r="C210" s="237"/>
      <c r="D210" s="237"/>
      <c r="E210" s="237"/>
      <c r="F210" s="258" t="s">
        <v>10347</v>
      </c>
      <c r="G210" s="237"/>
      <c r="H210" s="382" t="s">
        <v>10348</v>
      </c>
      <c r="I210" s="382"/>
      <c r="J210" s="382"/>
      <c r="K210" s="281"/>
    </row>
    <row r="211" spans="2:11" customFormat="1" ht="15" customHeight="1">
      <c r="B211" s="260"/>
      <c r="C211" s="237"/>
      <c r="D211" s="237"/>
      <c r="E211" s="237"/>
      <c r="F211" s="258" t="s">
        <v>10345</v>
      </c>
      <c r="G211" s="237"/>
      <c r="H211" s="382" t="s">
        <v>10511</v>
      </c>
      <c r="I211" s="382"/>
      <c r="J211" s="382"/>
      <c r="K211" s="281"/>
    </row>
    <row r="212" spans="2:11" customFormat="1" ht="15" customHeight="1">
      <c r="B212" s="305"/>
      <c r="C212" s="237"/>
      <c r="D212" s="237"/>
      <c r="E212" s="237"/>
      <c r="F212" s="258" t="s">
        <v>10349</v>
      </c>
      <c r="G212" s="294"/>
      <c r="H212" s="383" t="s">
        <v>10350</v>
      </c>
      <c r="I212" s="383"/>
      <c r="J212" s="383"/>
      <c r="K212" s="306"/>
    </row>
    <row r="213" spans="2:11" customFormat="1" ht="15" customHeight="1">
      <c r="B213" s="305"/>
      <c r="C213" s="237"/>
      <c r="D213" s="237"/>
      <c r="E213" s="237"/>
      <c r="F213" s="258" t="s">
        <v>1220</v>
      </c>
      <c r="G213" s="294"/>
      <c r="H213" s="383" t="s">
        <v>414</v>
      </c>
      <c r="I213" s="383"/>
      <c r="J213" s="383"/>
      <c r="K213" s="306"/>
    </row>
    <row r="214" spans="2:11" customFormat="1" ht="15" customHeight="1">
      <c r="B214" s="305"/>
      <c r="C214" s="237"/>
      <c r="D214" s="237"/>
      <c r="E214" s="237"/>
      <c r="F214" s="258"/>
      <c r="G214" s="294"/>
      <c r="H214" s="285"/>
      <c r="I214" s="285"/>
      <c r="J214" s="285"/>
      <c r="K214" s="306"/>
    </row>
    <row r="215" spans="2:11" customFormat="1" ht="15" customHeight="1">
      <c r="B215" s="305"/>
      <c r="C215" s="237" t="s">
        <v>10472</v>
      </c>
      <c r="D215" s="237"/>
      <c r="E215" s="237"/>
      <c r="F215" s="258">
        <v>1</v>
      </c>
      <c r="G215" s="294"/>
      <c r="H215" s="383" t="s">
        <v>10512</v>
      </c>
      <c r="I215" s="383"/>
      <c r="J215" s="383"/>
      <c r="K215" s="306"/>
    </row>
    <row r="216" spans="2:11" customFormat="1" ht="15" customHeight="1">
      <c r="B216" s="305"/>
      <c r="C216" s="237"/>
      <c r="D216" s="237"/>
      <c r="E216" s="237"/>
      <c r="F216" s="258">
        <v>2</v>
      </c>
      <c r="G216" s="294"/>
      <c r="H216" s="383" t="s">
        <v>10513</v>
      </c>
      <c r="I216" s="383"/>
      <c r="J216" s="383"/>
      <c r="K216" s="306"/>
    </row>
    <row r="217" spans="2:11" customFormat="1" ht="15" customHeight="1">
      <c r="B217" s="305"/>
      <c r="C217" s="237"/>
      <c r="D217" s="237"/>
      <c r="E217" s="237"/>
      <c r="F217" s="258">
        <v>3</v>
      </c>
      <c r="G217" s="294"/>
      <c r="H217" s="383" t="s">
        <v>10514</v>
      </c>
      <c r="I217" s="383"/>
      <c r="J217" s="383"/>
      <c r="K217" s="306"/>
    </row>
    <row r="218" spans="2:11" customFormat="1" ht="15" customHeight="1">
      <c r="B218" s="305"/>
      <c r="C218" s="237"/>
      <c r="D218" s="237"/>
      <c r="E218" s="237"/>
      <c r="F218" s="258">
        <v>4</v>
      </c>
      <c r="G218" s="294"/>
      <c r="H218" s="383" t="s">
        <v>10515</v>
      </c>
      <c r="I218" s="383"/>
      <c r="J218" s="383"/>
      <c r="K218" s="306"/>
    </row>
    <row r="219" spans="2:11" customFormat="1" ht="12.75" customHeight="1">
      <c r="B219" s="307"/>
      <c r="C219" s="308"/>
      <c r="D219" s="308"/>
      <c r="E219" s="308"/>
      <c r="F219" s="308"/>
      <c r="G219" s="308"/>
      <c r="H219" s="308"/>
      <c r="I219" s="308"/>
      <c r="J219" s="308"/>
      <c r="K219" s="30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60</vt:i4>
      </vt:variant>
      <vt:variant>
        <vt:lpstr>Pojmenované oblasti</vt:lpstr>
      </vt:variant>
      <vt:variant>
        <vt:i4>119</vt:i4>
      </vt:variant>
    </vt:vector>
  </HeadingPairs>
  <TitlesOfParts>
    <vt:vector size="179" baseType="lpstr">
      <vt:lpstr>Rekapitulace stavby</vt:lpstr>
      <vt:lpstr>SO00cc - Obejkty přípravy...</vt:lpstr>
      <vt:lpstr>SO00x - Objekty přípravy ...</vt:lpstr>
      <vt:lpstr>SO 101.1 - Etapa I. způso...</vt:lpstr>
      <vt:lpstr>SO 101.1.1 - Etapa I - Ne...</vt:lpstr>
      <vt:lpstr>22109P-I - 300 Vodohospod...</vt:lpstr>
      <vt:lpstr>4 - Přeložka vedení</vt:lpstr>
      <vt:lpstr>401 - VO MMU</vt:lpstr>
      <vt:lpstr>402-1 - VRN</vt:lpstr>
      <vt:lpstr>402-2 - SSZ TEST</vt:lpstr>
      <vt:lpstr>45 - NEZpůsobilé</vt:lpstr>
      <vt:lpstr>1 - Bourací práce</vt:lpstr>
      <vt:lpstr>2 - Stavební práce</vt:lpstr>
      <vt:lpstr>3 - Opěrná stěna OZ11</vt:lpstr>
      <vt:lpstr>4 - VZT</vt:lpstr>
      <vt:lpstr>51 - PZTS</vt:lpstr>
      <vt:lpstr>52 - UKS</vt:lpstr>
      <vt:lpstr>53 - CCTV</vt:lpstr>
      <vt:lpstr>54 - KT</vt:lpstr>
      <vt:lpstr>55 - VRN</vt:lpstr>
      <vt:lpstr>6 - ÚT - zdroj</vt:lpstr>
      <vt:lpstr>61 - ÚT - otopná soustava</vt:lpstr>
      <vt:lpstr>7 - FVE </vt:lpstr>
      <vt:lpstr>81 - Kanalizace</vt:lpstr>
      <vt:lpstr>82 - Vodovod</vt:lpstr>
      <vt:lpstr>83 - Zařizovací předměty</vt:lpstr>
      <vt:lpstr>9 - elektro</vt:lpstr>
      <vt:lpstr>ab - Budova č.p. 1076 - n...</vt:lpstr>
      <vt:lpstr>b - Přestřešení nástupišť</vt:lpstr>
      <vt:lpstr>1 - Opěrná stěna OZ1</vt:lpstr>
      <vt:lpstr>2 - Opěrná stěna OZ2</vt:lpstr>
      <vt:lpstr>3 - Schodiště</vt:lpstr>
      <vt:lpstr>D703 - Mobiliář</vt:lpstr>
      <vt:lpstr>Objekt0 - Vegetační úprav...</vt:lpstr>
      <vt:lpstr>objekt1 - Vegetační úprav...</vt:lpstr>
      <vt:lpstr>Objekt5 -  Vegetační úpra...</vt:lpstr>
      <vt:lpstr>SO00 - Objekty přípravy s...</vt:lpstr>
      <vt:lpstr>SO 101.2 - Etapa II.</vt:lpstr>
      <vt:lpstr>22109P-II - 300 Vodohospo...</vt:lpstr>
      <vt:lpstr>401. - VO_STEZKA</vt:lpstr>
      <vt:lpstr>D703 - Mobiliář_01</vt:lpstr>
      <vt:lpstr>Objekt1 - Vegetační úprav..._01</vt:lpstr>
      <vt:lpstr>Objekt6 -  Vegetační úpra...</vt:lpstr>
      <vt:lpstr>SO00 - Objekty přípravy s..._01</vt:lpstr>
      <vt:lpstr>SO 101.3 - Etapa III.</vt:lpstr>
      <vt:lpstr>22109P-III - 300 Vodohosp...</vt:lpstr>
      <vt:lpstr>D703 - Mobiliář_02</vt:lpstr>
      <vt:lpstr>Objekt2 - Vegetační úprav...</vt:lpstr>
      <vt:lpstr>Objekt7 -  Vegetační úpra...</vt:lpstr>
      <vt:lpstr>SO00 - Objekty přípravy s..._02</vt:lpstr>
      <vt:lpstr>SO 101.4 - Etapa IV.</vt:lpstr>
      <vt:lpstr>22109P-IV - 300 Vodohospo...</vt:lpstr>
      <vt:lpstr>Objekt3 - Vegetační úprav...</vt:lpstr>
      <vt:lpstr>Objekt8 -  Vegetační úpra...</vt:lpstr>
      <vt:lpstr>SO00 - Objekty přípravy s..._03</vt:lpstr>
      <vt:lpstr>SO 101.5 - Etapa V.</vt:lpstr>
      <vt:lpstr>SO00 - Objekty přípravy s..._04</vt:lpstr>
      <vt:lpstr>SO 101.6 - Etapa VI. - mi...</vt:lpstr>
      <vt:lpstr>Seznam figur</vt:lpstr>
      <vt:lpstr>Pokyny pro vyplnění</vt:lpstr>
      <vt:lpstr>'1 - Bourací práce'!Názvy_tisku</vt:lpstr>
      <vt:lpstr>'1 - Opěrná stěna OZ1'!Názvy_tisku</vt:lpstr>
      <vt:lpstr>'2 - Opěrná stěna OZ2'!Názvy_tisku</vt:lpstr>
      <vt:lpstr>'2 - Stavební práce'!Názvy_tisku</vt:lpstr>
      <vt:lpstr>'22109P-I - 300 Vodohospod...'!Názvy_tisku</vt:lpstr>
      <vt:lpstr>'22109P-II - 300 Vodohospo...'!Názvy_tisku</vt:lpstr>
      <vt:lpstr>'22109P-III - 300 Vodohosp...'!Názvy_tisku</vt:lpstr>
      <vt:lpstr>'22109P-IV - 300 Vodohospo...'!Názvy_tisku</vt:lpstr>
      <vt:lpstr>'3 - Opěrná stěna OZ11'!Názvy_tisku</vt:lpstr>
      <vt:lpstr>'3 - Schodiště'!Názvy_tisku</vt:lpstr>
      <vt:lpstr>'4 - Přeložka vedení'!Názvy_tisku</vt:lpstr>
      <vt:lpstr>'4 - VZT'!Názvy_tisku</vt:lpstr>
      <vt:lpstr>'401 - VO MMU'!Názvy_tisku</vt:lpstr>
      <vt:lpstr>'401. - VO_STEZKA'!Názvy_tisku</vt:lpstr>
      <vt:lpstr>'402-1 - VRN'!Názvy_tisku</vt:lpstr>
      <vt:lpstr>'402-2 - SSZ TEST'!Názvy_tisku</vt:lpstr>
      <vt:lpstr>'45 - NEZpůsobilé'!Názvy_tisku</vt:lpstr>
      <vt:lpstr>'51 - PZTS'!Názvy_tisku</vt:lpstr>
      <vt:lpstr>'52 - UKS'!Názvy_tisku</vt:lpstr>
      <vt:lpstr>'53 - CCTV'!Názvy_tisku</vt:lpstr>
      <vt:lpstr>'54 - KT'!Názvy_tisku</vt:lpstr>
      <vt:lpstr>'55 - VRN'!Názvy_tisku</vt:lpstr>
      <vt:lpstr>'6 - ÚT - zdroj'!Názvy_tisku</vt:lpstr>
      <vt:lpstr>'61 - ÚT - otopná soustava'!Názvy_tisku</vt:lpstr>
      <vt:lpstr>'7 - FVE '!Názvy_tisku</vt:lpstr>
      <vt:lpstr>'81 - Kanalizace'!Názvy_tisku</vt:lpstr>
      <vt:lpstr>'82 - Vodovod'!Názvy_tisku</vt:lpstr>
      <vt:lpstr>'83 - Zařizovací předměty'!Názvy_tisku</vt:lpstr>
      <vt:lpstr>'9 - elektro'!Názvy_tisku</vt:lpstr>
      <vt:lpstr>'ab - Budova č.p. 1076 - n...'!Názvy_tisku</vt:lpstr>
      <vt:lpstr>'b - Přestřešení nástupišť'!Názvy_tisku</vt:lpstr>
      <vt:lpstr>'D703 - Mobiliář'!Názvy_tisku</vt:lpstr>
      <vt:lpstr>'D703 - Mobiliář_01'!Názvy_tisku</vt:lpstr>
      <vt:lpstr>'D703 - Mobiliář_02'!Názvy_tisku</vt:lpstr>
      <vt:lpstr>'Objekt0 - Vegetační úprav...'!Názvy_tisku</vt:lpstr>
      <vt:lpstr>'objekt1 - Vegetační úprav...'!Názvy_tisku</vt:lpstr>
      <vt:lpstr>'Objekt1 - Vegetační úprav..._01'!Názvy_tisku</vt:lpstr>
      <vt:lpstr>'Objekt2 - Vegetační úprav...'!Názvy_tisku</vt:lpstr>
      <vt:lpstr>'Objekt3 - Vegetační úprav...'!Názvy_tisku</vt:lpstr>
      <vt:lpstr>'Objekt5 -  Vegetační úpra...'!Názvy_tisku</vt:lpstr>
      <vt:lpstr>'Objekt6 -  Vegetační úpra...'!Názvy_tisku</vt:lpstr>
      <vt:lpstr>'Objekt7 -  Vegetační úpra...'!Názvy_tisku</vt:lpstr>
      <vt:lpstr>'Objekt8 -  Vegetační úpra...'!Názvy_tisku</vt:lpstr>
      <vt:lpstr>'Rekapitulace stavby'!Názvy_tisku</vt:lpstr>
      <vt:lpstr>'Seznam figur'!Názvy_tisku</vt:lpstr>
      <vt:lpstr>'SO 101.1 - Etapa I. způso...'!Názvy_tisku</vt:lpstr>
      <vt:lpstr>'SO 101.1.1 - Etapa I - Ne...'!Názvy_tisku</vt:lpstr>
      <vt:lpstr>'SO 101.2 - Etapa II.'!Názvy_tisku</vt:lpstr>
      <vt:lpstr>'SO 101.3 - Etapa III.'!Názvy_tisku</vt:lpstr>
      <vt:lpstr>'SO 101.4 - Etapa IV.'!Názvy_tisku</vt:lpstr>
      <vt:lpstr>'SO 101.5 - Etapa V.'!Názvy_tisku</vt:lpstr>
      <vt:lpstr>'SO 101.6 - Etapa VI. - mi...'!Názvy_tisku</vt:lpstr>
      <vt:lpstr>'SO00 - Objekty přípravy s...'!Názvy_tisku</vt:lpstr>
      <vt:lpstr>'SO00 - Objekty přípravy s..._01'!Názvy_tisku</vt:lpstr>
      <vt:lpstr>'SO00 - Objekty přípravy s..._02'!Názvy_tisku</vt:lpstr>
      <vt:lpstr>'SO00 - Objekty přípravy s..._03'!Názvy_tisku</vt:lpstr>
      <vt:lpstr>'SO00 - Objekty přípravy s..._04'!Názvy_tisku</vt:lpstr>
      <vt:lpstr>'SO00cc - Obejkty přípravy...'!Názvy_tisku</vt:lpstr>
      <vt:lpstr>'SO00x - Objekty přípravy ...'!Názvy_tisku</vt:lpstr>
      <vt:lpstr>'1 - Bourací práce'!Oblast_tisku</vt:lpstr>
      <vt:lpstr>'1 - Opěrná stěna OZ1'!Oblast_tisku</vt:lpstr>
      <vt:lpstr>'2 - Opěrná stěna OZ2'!Oblast_tisku</vt:lpstr>
      <vt:lpstr>'2 - Stavební práce'!Oblast_tisku</vt:lpstr>
      <vt:lpstr>'22109P-I - 300 Vodohospod...'!Oblast_tisku</vt:lpstr>
      <vt:lpstr>'22109P-II - 300 Vodohospo...'!Oblast_tisku</vt:lpstr>
      <vt:lpstr>'22109P-III - 300 Vodohosp...'!Oblast_tisku</vt:lpstr>
      <vt:lpstr>'22109P-IV - 300 Vodohospo...'!Oblast_tisku</vt:lpstr>
      <vt:lpstr>'3 - Opěrná stěna OZ11'!Oblast_tisku</vt:lpstr>
      <vt:lpstr>'3 - Schodiště'!Oblast_tisku</vt:lpstr>
      <vt:lpstr>'4 - Přeložka vedení'!Oblast_tisku</vt:lpstr>
      <vt:lpstr>'4 - VZT'!Oblast_tisku</vt:lpstr>
      <vt:lpstr>'401 - VO MMU'!Oblast_tisku</vt:lpstr>
      <vt:lpstr>'401. - VO_STEZKA'!Oblast_tisku</vt:lpstr>
      <vt:lpstr>'402-1 - VRN'!Oblast_tisku</vt:lpstr>
      <vt:lpstr>'402-2 - SSZ TEST'!Oblast_tisku</vt:lpstr>
      <vt:lpstr>'45 - NEZpůsobilé'!Oblast_tisku</vt:lpstr>
      <vt:lpstr>'51 - PZTS'!Oblast_tisku</vt:lpstr>
      <vt:lpstr>'52 - UKS'!Oblast_tisku</vt:lpstr>
      <vt:lpstr>'53 - CCTV'!Oblast_tisku</vt:lpstr>
      <vt:lpstr>'54 - KT'!Oblast_tisku</vt:lpstr>
      <vt:lpstr>'55 - VRN'!Oblast_tisku</vt:lpstr>
      <vt:lpstr>'6 - ÚT - zdroj'!Oblast_tisku</vt:lpstr>
      <vt:lpstr>'61 - ÚT - otopná soustava'!Oblast_tisku</vt:lpstr>
      <vt:lpstr>'7 - FVE '!Oblast_tisku</vt:lpstr>
      <vt:lpstr>'81 - Kanalizace'!Oblast_tisku</vt:lpstr>
      <vt:lpstr>'82 - Vodovod'!Oblast_tisku</vt:lpstr>
      <vt:lpstr>'83 - Zařizovací předměty'!Oblast_tisku</vt:lpstr>
      <vt:lpstr>'9 - elektro'!Oblast_tisku</vt:lpstr>
      <vt:lpstr>'ab - Budova č.p. 1076 - n...'!Oblast_tisku</vt:lpstr>
      <vt:lpstr>'b - Přestřešení nástupišť'!Oblast_tisku</vt:lpstr>
      <vt:lpstr>'D703 - Mobiliář'!Oblast_tisku</vt:lpstr>
      <vt:lpstr>'D703 - Mobiliář_01'!Oblast_tisku</vt:lpstr>
      <vt:lpstr>'D703 - Mobiliář_02'!Oblast_tisku</vt:lpstr>
      <vt:lpstr>'Objekt0 - Vegetační úprav...'!Oblast_tisku</vt:lpstr>
      <vt:lpstr>'objekt1 - Vegetační úprav...'!Oblast_tisku</vt:lpstr>
      <vt:lpstr>'Objekt1 - Vegetační úprav..._01'!Oblast_tisku</vt:lpstr>
      <vt:lpstr>'Objekt2 - Vegetační úprav...'!Oblast_tisku</vt:lpstr>
      <vt:lpstr>'Objekt3 - Vegetační úprav...'!Oblast_tisku</vt:lpstr>
      <vt:lpstr>'Objekt5 -  Vegetační úpra...'!Oblast_tisku</vt:lpstr>
      <vt:lpstr>'Objekt6 -  Vegetační úpra...'!Oblast_tisku</vt:lpstr>
      <vt:lpstr>'Objekt7 -  Vegetační úpra...'!Oblast_tisku</vt:lpstr>
      <vt:lpstr>'Objekt8 -  Vegetační úpra...'!Oblast_tisku</vt:lpstr>
      <vt:lpstr>'Pokyny pro vyplnění'!Oblast_tisku</vt:lpstr>
      <vt:lpstr>'Rekapitulace stavby'!Oblast_tisku</vt:lpstr>
      <vt:lpstr>'Seznam figur'!Oblast_tisku</vt:lpstr>
      <vt:lpstr>'SO 101.1 - Etapa I. způso...'!Oblast_tisku</vt:lpstr>
      <vt:lpstr>'SO 101.1.1 - Etapa I - Ne...'!Oblast_tisku</vt:lpstr>
      <vt:lpstr>'SO 101.2 - Etapa II.'!Oblast_tisku</vt:lpstr>
      <vt:lpstr>'SO 101.3 - Etapa III.'!Oblast_tisku</vt:lpstr>
      <vt:lpstr>'SO 101.4 - Etapa IV.'!Oblast_tisku</vt:lpstr>
      <vt:lpstr>'SO 101.5 - Etapa V.'!Oblast_tisku</vt:lpstr>
      <vt:lpstr>'SO 101.6 - Etapa VI. - mi...'!Oblast_tisku</vt:lpstr>
      <vt:lpstr>'SO00 - Objekty přípravy s...'!Oblast_tisku</vt:lpstr>
      <vt:lpstr>'SO00 - Objekty přípravy s..._01'!Oblast_tisku</vt:lpstr>
      <vt:lpstr>'SO00 - Objekty přípravy s..._02'!Oblast_tisku</vt:lpstr>
      <vt:lpstr>'SO00 - Objekty přípravy s..._03'!Oblast_tisku</vt:lpstr>
      <vt:lpstr>'SO00 - Objekty přípravy s..._04'!Oblast_tisku</vt:lpstr>
      <vt:lpstr>'SO00cc - Obejkty přípravy...'!Oblast_tisku</vt:lpstr>
      <vt:lpstr>'SO00x - Objekty přípravy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Hrdlička</dc:creator>
  <cp:lastModifiedBy>m2au_fm@outlook.cz</cp:lastModifiedBy>
  <dcterms:created xsi:type="dcterms:W3CDTF">2025-08-27T12:55:20Z</dcterms:created>
  <dcterms:modified xsi:type="dcterms:W3CDTF">2025-09-29T13:50:33Z</dcterms:modified>
</cp:coreProperties>
</file>